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pivotTables/pivotTable1.xml" ContentType="application/vnd.openxmlformats-officedocument.spreadsheetml.pivotTable+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4.xml" ContentType="application/vnd.openxmlformats-officedocument.spreadsheetml.comments+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2.xml" ContentType="application/vnd.openxmlformats-officedocument.drawing+xml"/>
  <Override PartName="/xl/activeX/activeX12.xml" ContentType="application/vnd.ms-office.activeX+xml"/>
  <Override PartName="/xl/activeX/activeX12.bin" ContentType="application/vnd.ms-office.activeX"/>
  <Override PartName="/xl/drawings/drawing13.xml" ContentType="application/vnd.openxmlformats-officedocument.drawing+xml"/>
  <Override PartName="/xl/activeX/activeX13.xml" ContentType="application/vnd.ms-office.activeX+xml"/>
  <Override PartName="/xl/activeX/activeX13.bin" ContentType="application/vnd.ms-office.activeX"/>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hidePivotFieldList="1" defaultThemeVersion="124226"/>
  <mc:AlternateContent xmlns:mc="http://schemas.openxmlformats.org/markup-compatibility/2006">
    <mc:Choice Requires="x15">
      <x15ac:absPath xmlns:x15ac="http://schemas.microsoft.com/office/spreadsheetml/2010/11/ac" url="C:\Users\James\Documents\Visual Studio 2015\Projects\Excel Reporting Tool\Excel Reporting Tool\"/>
    </mc:Choice>
  </mc:AlternateContent>
  <bookViews>
    <workbookView minimized="1" xWindow="120" yWindow="60" windowWidth="13275" windowHeight="7005" tabRatio="930" firstSheet="1" activeTab="1"/>
  </bookViews>
  <sheets>
    <sheet name="Overview" sheetId="14" state="hidden" r:id="rId1"/>
    <sheet name="Transactions" sheetId="1" r:id="rId2"/>
    <sheet name="Model" sheetId="23" r:id="rId3"/>
    <sheet name="Plans" sheetId="24" r:id="rId4"/>
    <sheet name="Looking Back" sheetId="13" r:id="rId5"/>
    <sheet name="Looking Ahead" sheetId="11" r:id="rId6"/>
    <sheet name="Year by Year Data" sheetId="20" r:id="rId7"/>
    <sheet name="Recent View" sheetId="15" r:id="rId8"/>
    <sheet name="Earnings" sheetId="22" r:id="rId9"/>
    <sheet name="Year by Year" sheetId="21" r:id="rId10"/>
    <sheet name="Import (Virgin)" sheetId="10" r:id="rId11"/>
    <sheet name="Import (Partnership)" sheetId="4" r:id="rId12"/>
    <sheet name="Planning" sheetId="5" r:id="rId13"/>
    <sheet name="Import (Tesco)" sheetId="17" r:id="rId14"/>
    <sheet name="Import (Sainsbury)" sheetId="18" r:id="rId15"/>
    <sheet name="Import (Cash)" sheetId="19" r:id="rId16"/>
    <sheet name="Import (Barclays)" sheetId="25" r:id="rId17"/>
    <sheet name="Typical Transactions" sheetId="12" r:id="rId18"/>
    <sheet name="Regular Transactions" sheetId="8" r:id="rId19"/>
    <sheet name="Subjects" sheetId="7" r:id="rId20"/>
    <sheet name="Statements" sheetId="16" r:id="rId21"/>
  </sheets>
  <functionGroups builtInGroupCount="18"/>
  <definedNames>
    <definedName name="_xlnm._FilterDatabase" localSheetId="8" hidden="1">Earnings!$E$4:$E$18</definedName>
    <definedName name="_xlnm._FilterDatabase" localSheetId="3" hidden="1">Plans!$A$1:$F$103</definedName>
    <definedName name="_xlnm._FilterDatabase" localSheetId="7" hidden="1">'Recent View'!$C$10:$E$101</definedName>
    <definedName name="_xlnm._FilterDatabase" localSheetId="18" hidden="1">'Regular Transactions'!$A$1:$M$76</definedName>
    <definedName name="_xlnm._FilterDatabase" localSheetId="19" hidden="1">Subjects!$A$1:$D$1013</definedName>
    <definedName name="_xlnm._FilterDatabase" localSheetId="1" hidden="1">Transactions!$A$1:$M$15279</definedName>
    <definedName name="Account_Names">Subjects!$B$27:$B$72</definedName>
    <definedName name="Accounts">Subjects!$B$27:$B$72</definedName>
    <definedName name="Asset_Names">Subjects!$B$73:$B$126</definedName>
    <definedName name="Buying_Budget" localSheetId="2">Model!$AA$140</definedName>
    <definedName name="Buying_Budget">'Looking Back'!$D$133</definedName>
    <definedName name="Buying_Position" localSheetId="2">Model!$AD$140</definedName>
    <definedName name="Buying_Position">'Looking Back'!$G$133</definedName>
    <definedName name="Categories">Subjects!$A$2:$D$26</definedName>
    <definedName name="Category_Names">Subjects!$B$2:$B$26</definedName>
    <definedName name="Clothing_Budget" localSheetId="2">Model!$AA$141</definedName>
    <definedName name="Clothing_Budget">'Looking Back'!$D$134</definedName>
    <definedName name="Clothing_Position" localSheetId="2">Model!$AD$141</definedName>
    <definedName name="Clothing_Position">'Looking Back'!$G$134</definedName>
    <definedName name="Current_Position" localSheetId="2">Model!$AD$153</definedName>
    <definedName name="Current_Position">'Looking Back'!$G$146</definedName>
    <definedName name="Effective_Date" localSheetId="2">Model!$B$1</definedName>
    <definedName name="Effective_Date">'Looking Back'!$B$1</definedName>
    <definedName name="Employer_Names">Subjects!$B$127:$B$135</definedName>
    <definedName name="Enjoying_Budget" localSheetId="2">Model!$AA$139</definedName>
    <definedName name="Enjoying_Budget">'Looking Back'!$D$132</definedName>
    <definedName name="Enjoying_Position" localSheetId="2">Model!$AD$139</definedName>
    <definedName name="Enjoying_Position">'Looking Back'!$G$132</definedName>
    <definedName name="Forgotten_Categories" localSheetId="2">Model!$B$165</definedName>
    <definedName name="Forgotten_Categories">'Looking Back'!$B$158</definedName>
    <definedName name="Forgotten_Earnings">Earnings!$B$19</definedName>
    <definedName name="From_Date">Earnings!$B$1</definedName>
    <definedName name="Holidaying_Budget" localSheetId="2">Model!$AA$138</definedName>
    <definedName name="Holidaying_Budget">'Looking Back'!$D$131</definedName>
    <definedName name="Holidaying_Position" localSheetId="2">Model!$AD$138</definedName>
    <definedName name="Holidaying_Position">'Looking Back'!$G$131</definedName>
    <definedName name="Improving_Budget" localSheetId="2">Model!$AA$137</definedName>
    <definedName name="Improving_Budget">'Looking Back'!$D$130</definedName>
    <definedName name="Improving_Position" localSheetId="2">Model!$AD$137</definedName>
    <definedName name="Improving_Position">'Looking Back'!$G$130</definedName>
    <definedName name="Income_Names">Subjects!$B$136:$B$140</definedName>
    <definedName name="Investment_Names">Subjects!$B$141:$B$176</definedName>
    <definedName name="Monthly_Budget" localSheetId="2">Model!$AA$42</definedName>
    <definedName name="Monthly_Budget">'Looking Back'!$D$36</definedName>
    <definedName name="Monthly_Summary" localSheetId="0">Overview!$L$12:$W$12</definedName>
    <definedName name="Payee_Names">Subjects!$B$177:$B$863</definedName>
    <definedName name="Plan_Names">Subjects!#REF!</definedName>
    <definedName name="Project_Names">Subjects!$B$864:$B$978</definedName>
    <definedName name="Recipient_Names">Subjects!$B$979:$B$995</definedName>
    <definedName name="Saving_Budget" localSheetId="2">Model!#REF!</definedName>
    <definedName name="Saving_Budget">'Looking Back'!$D$34</definedName>
    <definedName name="Transaction_Type_Names">Subjects!$B$996:$B$1013</definedName>
    <definedName name="Transaction_Types">Subjects!$B$996:$C$1013</definedName>
    <definedName name="weekly_date">'Recent View'!$A$1</definedName>
    <definedName name="weekly_monitoring_num_weeks">'Recent View'!$N$1</definedName>
    <definedName name="weekly_monitoring_start_date">'Recent View'!$L$1</definedName>
    <definedName name="weekly_start_date">'Recent View'!#REF!</definedName>
  </definedNames>
  <calcPr calcId="171027"/>
  <pivotCaches>
    <pivotCache cacheId="0" r:id="rId22"/>
  </pivotCaches>
</workbook>
</file>

<file path=xl/calcChain.xml><?xml version="1.0" encoding="utf-8"?>
<calcChain xmlns="http://schemas.openxmlformats.org/spreadsheetml/2006/main">
  <c r="H61" i="24" l="1"/>
  <c r="G61" i="24"/>
  <c r="G55" i="24"/>
  <c r="H55" i="24"/>
  <c r="G51" i="24"/>
  <c r="H51" i="24"/>
  <c r="G49" i="24"/>
  <c r="H49" i="24"/>
  <c r="H103" i="24"/>
  <c r="G103" i="24"/>
  <c r="H102" i="24"/>
  <c r="G102" i="24"/>
  <c r="H101" i="24"/>
  <c r="G101" i="24"/>
  <c r="G98" i="24"/>
  <c r="H98" i="24"/>
  <c r="G91" i="24"/>
  <c r="H91" i="24"/>
  <c r="G88" i="24"/>
  <c r="H88" i="24"/>
  <c r="G87" i="24"/>
  <c r="H87" i="24"/>
  <c r="H27" i="24"/>
  <c r="G27" i="24"/>
  <c r="G63" i="24"/>
  <c r="H63" i="24"/>
  <c r="H31" i="24"/>
  <c r="G31" i="24"/>
  <c r="K28" i="23"/>
  <c r="J28" i="23"/>
  <c r="I28" i="23"/>
  <c r="H28" i="23"/>
  <c r="G28" i="23"/>
  <c r="F28" i="23"/>
  <c r="E28" i="23"/>
  <c r="D28" i="23"/>
  <c r="V28" i="23"/>
  <c r="U28" i="23"/>
  <c r="T28" i="23"/>
  <c r="S28" i="23"/>
  <c r="R28" i="23"/>
  <c r="Q28" i="23"/>
  <c r="P28" i="23"/>
  <c r="O28" i="23"/>
  <c r="N28" i="23"/>
  <c r="M28" i="23"/>
  <c r="W28" i="23"/>
  <c r="Y28" i="23"/>
  <c r="G35" i="24"/>
  <c r="H35" i="24"/>
  <c r="H20" i="24"/>
  <c r="G20" i="24"/>
  <c r="H7" i="24"/>
  <c r="G7" i="24"/>
  <c r="H19" i="24"/>
  <c r="G19" i="24"/>
  <c r="H95" i="24"/>
  <c r="G95" i="24"/>
  <c r="H94" i="24"/>
  <c r="G94" i="24"/>
  <c r="H64" i="24"/>
  <c r="G64" i="24"/>
  <c r="H97" i="24"/>
  <c r="G97" i="24"/>
  <c r="H92" i="24"/>
  <c r="G92" i="24"/>
  <c r="H100" i="24"/>
  <c r="G100" i="24"/>
  <c r="H99" i="24"/>
  <c r="G99" i="24"/>
  <c r="H96" i="24"/>
  <c r="G96" i="24"/>
  <c r="H93" i="24"/>
  <c r="G93" i="24"/>
  <c r="H52" i="24"/>
  <c r="G52" i="24"/>
  <c r="H70" i="24"/>
  <c r="G70" i="24"/>
  <c r="H67" i="24"/>
  <c r="G67" i="24"/>
  <c r="H37" i="24"/>
  <c r="G37" i="24"/>
  <c r="H54" i="24"/>
  <c r="G54" i="24"/>
  <c r="H66" i="24"/>
  <c r="G66" i="24"/>
  <c r="H36" i="24"/>
  <c r="G36" i="24"/>
  <c r="H90" i="24"/>
  <c r="G90" i="24"/>
  <c r="H86" i="24"/>
  <c r="G86" i="24"/>
  <c r="H84" i="24"/>
  <c r="G84" i="24"/>
  <c r="H82" i="24"/>
  <c r="G82" i="24"/>
  <c r="H78" i="24"/>
  <c r="G78" i="24"/>
  <c r="H76" i="24"/>
  <c r="G76" i="24"/>
  <c r="H74" i="24"/>
  <c r="G74" i="24"/>
  <c r="H72" i="24"/>
  <c r="G72" i="24"/>
  <c r="H89" i="24"/>
  <c r="G89" i="24"/>
  <c r="H85" i="24"/>
  <c r="G85" i="24"/>
  <c r="H83" i="24"/>
  <c r="G83" i="24"/>
  <c r="H81" i="24"/>
  <c r="G81" i="24"/>
  <c r="H77" i="24"/>
  <c r="G77" i="24"/>
  <c r="H75" i="24"/>
  <c r="G75" i="24"/>
  <c r="H73" i="24"/>
  <c r="G73" i="24"/>
  <c r="H71" i="24"/>
  <c r="G71" i="24"/>
  <c r="H69" i="24"/>
  <c r="G69" i="24"/>
  <c r="H68" i="24"/>
  <c r="G68" i="24"/>
  <c r="H60" i="24"/>
  <c r="G60" i="24"/>
  <c r="H62" i="24"/>
  <c r="G62" i="24"/>
  <c r="H44" i="24"/>
  <c r="G44" i="24"/>
  <c r="H22" i="24"/>
  <c r="G22" i="24"/>
  <c r="H38" i="24"/>
  <c r="G38" i="24"/>
  <c r="J36" i="23"/>
  <c r="J19" i="23"/>
  <c r="J8" i="23"/>
  <c r="G30" i="24"/>
  <c r="H30" i="24"/>
  <c r="G26" i="24"/>
  <c r="H26" i="24"/>
  <c r="G25" i="24"/>
  <c r="H25" i="24"/>
  <c r="G28" i="24"/>
  <c r="H28" i="24"/>
  <c r="G42" i="24"/>
  <c r="H42" i="24"/>
  <c r="G79" i="24"/>
  <c r="H79" i="24"/>
  <c r="H47" i="24"/>
  <c r="G47" i="24"/>
  <c r="H46" i="24"/>
  <c r="G46" i="24"/>
  <c r="H53" i="24"/>
  <c r="G53" i="24"/>
  <c r="H57" i="24"/>
  <c r="G57" i="24"/>
  <c r="H45" i="24"/>
  <c r="G45" i="24"/>
  <c r="H48" i="24"/>
  <c r="G48" i="24"/>
  <c r="H56" i="24"/>
  <c r="G56" i="24"/>
  <c r="G39" i="24"/>
  <c r="H39" i="24"/>
  <c r="G21" i="24"/>
  <c r="H21" i="24"/>
  <c r="G10" i="24"/>
  <c r="H10" i="24"/>
  <c r="G58" i="24"/>
  <c r="H58" i="24"/>
  <c r="H15" i="24"/>
  <c r="G15" i="24"/>
  <c r="G14" i="24"/>
  <c r="H14" i="24"/>
  <c r="H29" i="24"/>
  <c r="H34" i="24"/>
  <c r="H24" i="24"/>
  <c r="H18" i="24"/>
  <c r="H16" i="24"/>
  <c r="H12" i="24"/>
  <c r="H6" i="24"/>
  <c r="H2" i="24"/>
  <c r="H3" i="24"/>
  <c r="H59" i="24"/>
  <c r="H43" i="24"/>
  <c r="H41" i="24"/>
  <c r="H40" i="24"/>
  <c r="H50" i="24"/>
  <c r="H23" i="24"/>
  <c r="H17" i="24"/>
  <c r="H13" i="24"/>
  <c r="H11" i="24"/>
  <c r="H33" i="24"/>
  <c r="H32" i="24"/>
  <c r="H80" i="24"/>
  <c r="H5" i="24"/>
  <c r="H65" i="24"/>
  <c r="H9" i="24"/>
  <c r="H8" i="24"/>
  <c r="H4" i="24"/>
  <c r="AF22" i="23"/>
  <c r="AF23" i="23"/>
  <c r="AF24" i="23"/>
  <c r="AF28" i="23"/>
  <c r="AF25" i="23"/>
  <c r="AF26" i="23"/>
  <c r="AF27" i="23"/>
  <c r="AS27" i="23"/>
  <c r="AF11" i="23"/>
  <c r="AF12" i="23"/>
  <c r="AF13" i="23"/>
  <c r="AF14" i="23"/>
  <c r="AF15" i="23"/>
  <c r="AF16" i="23"/>
  <c r="AF17" i="23"/>
  <c r="AF18" i="23"/>
  <c r="AF19" i="23"/>
  <c r="AF6" i="23"/>
  <c r="AF8" i="23"/>
  <c r="AF7" i="23"/>
  <c r="AG22" i="23"/>
  <c r="AG23" i="23"/>
  <c r="AG24" i="23"/>
  <c r="AG28" i="23"/>
  <c r="AG25" i="23"/>
  <c r="AG26" i="23"/>
  <c r="AG27" i="23"/>
  <c r="AG11" i="23"/>
  <c r="AG12" i="23"/>
  <c r="AG13" i="23"/>
  <c r="AG14" i="23"/>
  <c r="AG15" i="23"/>
  <c r="AG16" i="23"/>
  <c r="AG17" i="23"/>
  <c r="AG18" i="23"/>
  <c r="AG6" i="23"/>
  <c r="AG7" i="23"/>
  <c r="AG8" i="23"/>
  <c r="AH22" i="23"/>
  <c r="AH23" i="23"/>
  <c r="AH24" i="23"/>
  <c r="AH28" i="23"/>
  <c r="AH25" i="23"/>
  <c r="AH26" i="23"/>
  <c r="AH27" i="23"/>
  <c r="AH11" i="23"/>
  <c r="AH12" i="23"/>
  <c r="AH13" i="23"/>
  <c r="AS13" i="23"/>
  <c r="AH14" i="23"/>
  <c r="AH15" i="23"/>
  <c r="AH16" i="23"/>
  <c r="AH17" i="23"/>
  <c r="AH18" i="23"/>
  <c r="AH19" i="23"/>
  <c r="AH6" i="23"/>
  <c r="AH7" i="23"/>
  <c r="AH8" i="23"/>
  <c r="AI22" i="23"/>
  <c r="AI23" i="23"/>
  <c r="AI24" i="23"/>
  <c r="AI25" i="23"/>
  <c r="AS25" i="23"/>
  <c r="AI26" i="23"/>
  <c r="AI27" i="23"/>
  <c r="AI11" i="23"/>
  <c r="AI12" i="23"/>
  <c r="AS12" i="23"/>
  <c r="AI13" i="23"/>
  <c r="AI14" i="23"/>
  <c r="AI15" i="23"/>
  <c r="AI16" i="23"/>
  <c r="AI17" i="23"/>
  <c r="AI18" i="23"/>
  <c r="AI6" i="23"/>
  <c r="AI8" i="23"/>
  <c r="AI7" i="23"/>
  <c r="AJ22" i="23"/>
  <c r="AJ23" i="23"/>
  <c r="AJ24" i="23"/>
  <c r="AJ25" i="23"/>
  <c r="AJ26" i="23"/>
  <c r="AJ28" i="23"/>
  <c r="AJ27" i="23"/>
  <c r="AJ11" i="23"/>
  <c r="AJ12" i="23"/>
  <c r="AJ13" i="23"/>
  <c r="AJ14" i="23"/>
  <c r="AJ15" i="23"/>
  <c r="AJ16" i="23"/>
  <c r="AS16" i="23"/>
  <c r="AJ17" i="23"/>
  <c r="AJ18" i="23"/>
  <c r="AJ6" i="23"/>
  <c r="AJ8" i="23"/>
  <c r="AJ7" i="23"/>
  <c r="AK22" i="23"/>
  <c r="AK23" i="23"/>
  <c r="AS23" i="23"/>
  <c r="AK24" i="23"/>
  <c r="AS24" i="23"/>
  <c r="AK25" i="23"/>
  <c r="AK26" i="23"/>
  <c r="AK27" i="23"/>
  <c r="AK28" i="23"/>
  <c r="AK11" i="23"/>
  <c r="AK12" i="23"/>
  <c r="AK13" i="23"/>
  <c r="AK14" i="23"/>
  <c r="AK15" i="23"/>
  <c r="AK16" i="23"/>
  <c r="AK17" i="23"/>
  <c r="AK19" i="23"/>
  <c r="AK18" i="23"/>
  <c r="AK6" i="23"/>
  <c r="AK7" i="23"/>
  <c r="AK8" i="23"/>
  <c r="AL22" i="23"/>
  <c r="AL23" i="23"/>
  <c r="AL24" i="23"/>
  <c r="AL28" i="23"/>
  <c r="AL25" i="23"/>
  <c r="AL26" i="23"/>
  <c r="AL27" i="23"/>
  <c r="AL11" i="23"/>
  <c r="AL12" i="23"/>
  <c r="AL13" i="23"/>
  <c r="AL14" i="23"/>
  <c r="AL15" i="23"/>
  <c r="AL16" i="23"/>
  <c r="AL17" i="23"/>
  <c r="AL18" i="23"/>
  <c r="AL19" i="23"/>
  <c r="AL6" i="23"/>
  <c r="AL8" i="23"/>
  <c r="AL7" i="23"/>
  <c r="AM22" i="23"/>
  <c r="AM23" i="23"/>
  <c r="AM24" i="23"/>
  <c r="AM25" i="23"/>
  <c r="AM26" i="23"/>
  <c r="AM27" i="23"/>
  <c r="AM11" i="23"/>
  <c r="AM12" i="23"/>
  <c r="AM13" i="23"/>
  <c r="AM14" i="23"/>
  <c r="AM15" i="23"/>
  <c r="AM16" i="23"/>
  <c r="AM17" i="23"/>
  <c r="AM18" i="23"/>
  <c r="AM6" i="23"/>
  <c r="AM8" i="23"/>
  <c r="AM7" i="23"/>
  <c r="AN22" i="23"/>
  <c r="AN23" i="23"/>
  <c r="AN24" i="23"/>
  <c r="AN25" i="23"/>
  <c r="AN26" i="23"/>
  <c r="AN28" i="23"/>
  <c r="AN27" i="23"/>
  <c r="AN11" i="23"/>
  <c r="AN12" i="23"/>
  <c r="AN13" i="23"/>
  <c r="AN14" i="23"/>
  <c r="AN15" i="23"/>
  <c r="AN16" i="23"/>
  <c r="AN17" i="23"/>
  <c r="AN18" i="23"/>
  <c r="AN6" i="23"/>
  <c r="AN8" i="23"/>
  <c r="AN7" i="23"/>
  <c r="AO22" i="23"/>
  <c r="AO23" i="23"/>
  <c r="AO24" i="23"/>
  <c r="AO25" i="23"/>
  <c r="AO26" i="23"/>
  <c r="AO27" i="23"/>
  <c r="AO28" i="23"/>
  <c r="AO11" i="23"/>
  <c r="AO12" i="23"/>
  <c r="AO13" i="23"/>
  <c r="AO14" i="23"/>
  <c r="AO15" i="23"/>
  <c r="AO16" i="23"/>
  <c r="AO17" i="23"/>
  <c r="AS17" i="23"/>
  <c r="AO18" i="23"/>
  <c r="AT18" i="23"/>
  <c r="AO6" i="23"/>
  <c r="AO7" i="23"/>
  <c r="AO8" i="23"/>
  <c r="AP22" i="23"/>
  <c r="AP23" i="23"/>
  <c r="AP24" i="23"/>
  <c r="AT24" i="23"/>
  <c r="AP25" i="23"/>
  <c r="AP26" i="23"/>
  <c r="AT26" i="23"/>
  <c r="AP27" i="23"/>
  <c r="AP11" i="23"/>
  <c r="AP12" i="23"/>
  <c r="AT12" i="23"/>
  <c r="AP13" i="23"/>
  <c r="AT13" i="23"/>
  <c r="AP14" i="23"/>
  <c r="AP15" i="23"/>
  <c r="AT15" i="23"/>
  <c r="AP16" i="23"/>
  <c r="AT16" i="23"/>
  <c r="AP17" i="23"/>
  <c r="AT17" i="23"/>
  <c r="AP18" i="23"/>
  <c r="AP6" i="23"/>
  <c r="AP8" i="23"/>
  <c r="AP7" i="23"/>
  <c r="AQ22" i="23"/>
  <c r="AT22" i="23"/>
  <c r="AQ23" i="23"/>
  <c r="AT23" i="23"/>
  <c r="AQ24" i="23"/>
  <c r="AQ25" i="23"/>
  <c r="AT25" i="23"/>
  <c r="AQ26" i="23"/>
  <c r="AQ27" i="23"/>
  <c r="AQ11" i="23"/>
  <c r="AQ12" i="23"/>
  <c r="AQ13" i="23"/>
  <c r="AQ14" i="23"/>
  <c r="AT14" i="23"/>
  <c r="AQ15" i="23"/>
  <c r="AQ16" i="23"/>
  <c r="AQ17" i="23"/>
  <c r="AQ18" i="23"/>
  <c r="AQ19" i="23"/>
  <c r="AT4" i="23"/>
  <c r="G29" i="24"/>
  <c r="G34" i="24"/>
  <c r="G24" i="24"/>
  <c r="G18" i="24"/>
  <c r="G16" i="24"/>
  <c r="G12" i="24"/>
  <c r="G6" i="24"/>
  <c r="G2" i="24"/>
  <c r="G3" i="24"/>
  <c r="G59" i="24"/>
  <c r="G43" i="24"/>
  <c r="G41" i="24"/>
  <c r="G40" i="24"/>
  <c r="G50" i="24"/>
  <c r="G23" i="24"/>
  <c r="G17" i="24"/>
  <c r="G13" i="24"/>
  <c r="G11" i="24"/>
  <c r="G33" i="24"/>
  <c r="G32" i="24"/>
  <c r="G80" i="24"/>
  <c r="G5" i="24"/>
  <c r="G65" i="24"/>
  <c r="G9" i="24"/>
  <c r="G8" i="24"/>
  <c r="G4" i="24"/>
  <c r="AQ6" i="23"/>
  <c r="AT6" i="23"/>
  <c r="AQ7" i="23"/>
  <c r="AT7" i="23"/>
  <c r="AU4" i="23"/>
  <c r="AU22" i="23"/>
  <c r="AU23" i="23"/>
  <c r="AU24" i="23"/>
  <c r="AU28" i="23" s="1"/>
  <c r="AU38" i="23" s="1"/>
  <c r="AU25" i="23"/>
  <c r="AU26" i="23"/>
  <c r="AU27" i="23"/>
  <c r="AU11" i="23"/>
  <c r="AU12" i="23"/>
  <c r="AU13" i="23"/>
  <c r="AU14" i="23"/>
  <c r="AU15" i="23"/>
  <c r="AU16" i="23"/>
  <c r="AU17" i="23"/>
  <c r="AU18" i="23"/>
  <c r="AU19" i="23" s="1"/>
  <c r="AU6" i="23"/>
  <c r="AU8" i="23" s="1"/>
  <c r="AU7" i="23"/>
  <c r="AV4" i="23"/>
  <c r="AV22" i="23"/>
  <c r="AV28" i="23"/>
  <c r="AV38" i="23" s="1"/>
  <c r="AV42" i="23" s="1"/>
  <c r="AV23" i="23"/>
  <c r="AV24" i="23"/>
  <c r="AV25" i="23"/>
  <c r="AV26" i="23"/>
  <c r="AV27" i="23"/>
  <c r="AV11" i="23"/>
  <c r="AV12" i="23"/>
  <c r="AV13" i="23"/>
  <c r="AV14" i="23"/>
  <c r="AV15" i="23"/>
  <c r="AV16" i="23"/>
  <c r="AV17" i="23"/>
  <c r="AV18" i="23"/>
  <c r="AV6" i="23"/>
  <c r="AV8" i="23"/>
  <c r="AV7" i="23"/>
  <c r="AW4" i="23"/>
  <c r="AW22" i="23"/>
  <c r="AW28" i="23" s="1"/>
  <c r="AW38" i="23" s="1"/>
  <c r="AW42" i="23" s="1"/>
  <c r="AW23" i="23"/>
  <c r="AW24" i="23"/>
  <c r="AW25" i="23"/>
  <c r="AW26" i="23"/>
  <c r="AW27" i="23"/>
  <c r="AW11" i="23"/>
  <c r="AW12" i="23"/>
  <c r="AW13" i="23"/>
  <c r="AW14" i="23"/>
  <c r="AW15" i="23"/>
  <c r="AW16" i="23"/>
  <c r="AW17" i="23"/>
  <c r="AW18" i="23"/>
  <c r="AW6" i="23"/>
  <c r="AW8" i="23" s="1"/>
  <c r="AW7" i="23"/>
  <c r="AX4" i="23"/>
  <c r="AX22" i="23"/>
  <c r="AX28" i="23" s="1"/>
  <c r="AX38" i="23" s="1"/>
  <c r="AX23" i="23"/>
  <c r="AX24" i="23"/>
  <c r="AX25" i="23"/>
  <c r="AX26" i="23"/>
  <c r="AX27" i="23"/>
  <c r="AX11" i="23"/>
  <c r="AX12" i="23"/>
  <c r="AX13" i="23"/>
  <c r="AX14" i="23"/>
  <c r="AX15" i="23"/>
  <c r="AX16" i="23"/>
  <c r="AX17" i="23"/>
  <c r="AX18" i="23"/>
  <c r="AX6" i="23"/>
  <c r="AX7" i="23"/>
  <c r="AX8" i="23" s="1"/>
  <c r="AS4" i="23"/>
  <c r="AS14" i="23"/>
  <c r="AS6" i="23"/>
  <c r="AC27" i="23"/>
  <c r="AD27" i="23"/>
  <c r="AC26" i="23"/>
  <c r="AD26" i="23"/>
  <c r="AC25" i="23"/>
  <c r="AD25" i="23"/>
  <c r="G1" i="23"/>
  <c r="AC11" i="23"/>
  <c r="AD11" i="23"/>
  <c r="AC12" i="23"/>
  <c r="AC13" i="23"/>
  <c r="AD13" i="23"/>
  <c r="AC14" i="23"/>
  <c r="AD14" i="23"/>
  <c r="AC15" i="23"/>
  <c r="AD15" i="23"/>
  <c r="AC16" i="23"/>
  <c r="AD16" i="23"/>
  <c r="AC17" i="23"/>
  <c r="AD17" i="23"/>
  <c r="AC18" i="23"/>
  <c r="AD18" i="23"/>
  <c r="AB19" i="23"/>
  <c r="AA19" i="23"/>
  <c r="Y19" i="23"/>
  <c r="W19" i="23"/>
  <c r="V19" i="23"/>
  <c r="U19" i="23"/>
  <c r="T19" i="23"/>
  <c r="T38" i="23"/>
  <c r="T42" i="23"/>
  <c r="S19" i="23"/>
  <c r="R19" i="23"/>
  <c r="Q19" i="23"/>
  <c r="P19" i="23"/>
  <c r="O19" i="23"/>
  <c r="N19" i="23"/>
  <c r="M19" i="23"/>
  <c r="K19" i="23"/>
  <c r="I19" i="23"/>
  <c r="H19" i="23"/>
  <c r="G19" i="23"/>
  <c r="F19" i="23"/>
  <c r="E19" i="23"/>
  <c r="E38" i="23"/>
  <c r="E42" i="23" s="1"/>
  <c r="AB36" i="23"/>
  <c r="Y36" i="23"/>
  <c r="W36" i="23"/>
  <c r="V36" i="23"/>
  <c r="U36" i="23"/>
  <c r="T36" i="23"/>
  <c r="S36" i="23"/>
  <c r="R36" i="23"/>
  <c r="Q36" i="23"/>
  <c r="P36" i="23"/>
  <c r="O36" i="23"/>
  <c r="N36" i="23"/>
  <c r="M36" i="23"/>
  <c r="K36" i="23"/>
  <c r="I36" i="23"/>
  <c r="H36" i="23"/>
  <c r="G36" i="23"/>
  <c r="F36" i="23"/>
  <c r="E36" i="23"/>
  <c r="D19" i="23"/>
  <c r="D36" i="23"/>
  <c r="AC22" i="23"/>
  <c r="AD22" i="23"/>
  <c r="AC23" i="23"/>
  <c r="AD23" i="23"/>
  <c r="AC24" i="23"/>
  <c r="AD24" i="23"/>
  <c r="AC6" i="23"/>
  <c r="AD6" i="23"/>
  <c r="AC7" i="23"/>
  <c r="AD7" i="23"/>
  <c r="Z17" i="23"/>
  <c r="Z27" i="23"/>
  <c r="Z26" i="23"/>
  <c r="Z25" i="23"/>
  <c r="Z24" i="23"/>
  <c r="Z18" i="23"/>
  <c r="Z23" i="23"/>
  <c r="Z22" i="23"/>
  <c r="Z16" i="23"/>
  <c r="Z15" i="23"/>
  <c r="Z14" i="23"/>
  <c r="Z13" i="23"/>
  <c r="Z12" i="23"/>
  <c r="Z11" i="23"/>
  <c r="Z7" i="23"/>
  <c r="Z6" i="23"/>
  <c r="K8" i="23"/>
  <c r="I8" i="23"/>
  <c r="H8" i="23"/>
  <c r="G8" i="23"/>
  <c r="F8" i="23"/>
  <c r="E8" i="23"/>
  <c r="D8" i="23"/>
  <c r="W8" i="23"/>
  <c r="V8" i="23"/>
  <c r="U8" i="23"/>
  <c r="T8" i="23"/>
  <c r="S8" i="23"/>
  <c r="R8" i="23"/>
  <c r="Q8" i="23"/>
  <c r="P8" i="23"/>
  <c r="O8" i="23"/>
  <c r="N8" i="23"/>
  <c r="M8" i="23"/>
  <c r="AB8" i="23"/>
  <c r="AA28" i="23"/>
  <c r="AA8" i="23"/>
  <c r="Y8" i="23"/>
  <c r="I77" i="13"/>
  <c r="I76" i="13"/>
  <c r="I75" i="13"/>
  <c r="I110" i="13"/>
  <c r="I109" i="13"/>
  <c r="I108" i="13"/>
  <c r="I74" i="13"/>
  <c r="I92" i="13"/>
  <c r="I91" i="13"/>
  <c r="I78" i="13"/>
  <c r="I73" i="13"/>
  <c r="I72" i="13"/>
  <c r="I71" i="13"/>
  <c r="I70" i="13"/>
  <c r="I69" i="13"/>
  <c r="I68" i="13"/>
  <c r="H124" i="13"/>
  <c r="F124" i="13"/>
  <c r="E124" i="13"/>
  <c r="D124" i="13"/>
  <c r="I126" i="13"/>
  <c r="D34" i="13"/>
  <c r="W34" i="13"/>
  <c r="W30" i="13"/>
  <c r="W18" i="13"/>
  <c r="W8" i="13"/>
  <c r="V30" i="13"/>
  <c r="V18" i="13"/>
  <c r="V8" i="13"/>
  <c r="U30" i="13"/>
  <c r="U18" i="13"/>
  <c r="U8" i="13"/>
  <c r="T34" i="13"/>
  <c r="T30" i="13"/>
  <c r="T18" i="13"/>
  <c r="T32" i="13"/>
  <c r="T8" i="13"/>
  <c r="S30" i="13"/>
  <c r="S18" i="13"/>
  <c r="S8" i="13"/>
  <c r="R30" i="13"/>
  <c r="R18" i="13"/>
  <c r="R8" i="13"/>
  <c r="Q30" i="13"/>
  <c r="Q18" i="13"/>
  <c r="Q8" i="13"/>
  <c r="P34" i="13"/>
  <c r="P30" i="13"/>
  <c r="P18" i="13"/>
  <c r="P8" i="13"/>
  <c r="O30" i="13"/>
  <c r="O18" i="13"/>
  <c r="O8" i="13"/>
  <c r="N30" i="13"/>
  <c r="N18" i="13"/>
  <c r="N8" i="13"/>
  <c r="M30" i="13"/>
  <c r="M18" i="13"/>
  <c r="M8" i="13"/>
  <c r="L34" i="13"/>
  <c r="L30" i="13"/>
  <c r="L18" i="13"/>
  <c r="L8" i="13"/>
  <c r="I21" i="13"/>
  <c r="I22" i="13"/>
  <c r="I23" i="13"/>
  <c r="I24" i="13"/>
  <c r="I25" i="13"/>
  <c r="I26" i="13"/>
  <c r="I27" i="13"/>
  <c r="I28" i="13"/>
  <c r="I29" i="13"/>
  <c r="H18" i="13"/>
  <c r="I18" i="13"/>
  <c r="D18" i="13"/>
  <c r="I6" i="13"/>
  <c r="I7" i="13"/>
  <c r="H30" i="13"/>
  <c r="H8" i="13"/>
  <c r="F21" i="13"/>
  <c r="G21" i="13"/>
  <c r="F22" i="13"/>
  <c r="F23" i="13"/>
  <c r="G23" i="13"/>
  <c r="F24" i="13"/>
  <c r="G24" i="13"/>
  <c r="F25" i="13"/>
  <c r="G25" i="13"/>
  <c r="F26" i="13"/>
  <c r="G26" i="13"/>
  <c r="F27" i="13"/>
  <c r="G27" i="13"/>
  <c r="F28" i="13"/>
  <c r="G28" i="13"/>
  <c r="F29" i="13"/>
  <c r="G29" i="13"/>
  <c r="F11" i="13"/>
  <c r="F12" i="13"/>
  <c r="G12" i="13"/>
  <c r="F13" i="13"/>
  <c r="G13" i="13"/>
  <c r="F14" i="13"/>
  <c r="G14" i="13"/>
  <c r="F15" i="13"/>
  <c r="G15" i="13"/>
  <c r="F16" i="13"/>
  <c r="G16" i="13"/>
  <c r="F17" i="13"/>
  <c r="G17" i="13"/>
  <c r="F6" i="13"/>
  <c r="G6" i="13"/>
  <c r="F7" i="13"/>
  <c r="G7" i="13"/>
  <c r="E30" i="13"/>
  <c r="E18" i="13"/>
  <c r="E8" i="13"/>
  <c r="D30" i="13"/>
  <c r="D32" i="13"/>
  <c r="D8" i="13"/>
  <c r="I120" i="13"/>
  <c r="I56" i="13"/>
  <c r="I55" i="13"/>
  <c r="I90" i="13"/>
  <c r="I89" i="13"/>
  <c r="I101" i="13"/>
  <c r="I107" i="13"/>
  <c r="I106" i="13"/>
  <c r="I105" i="13"/>
  <c r="I81" i="13"/>
  <c r="I65" i="13"/>
  <c r="I66" i="13"/>
  <c r="I117" i="13"/>
  <c r="I116" i="13"/>
  <c r="I104" i="13"/>
  <c r="I118" i="13"/>
  <c r="I100" i="13"/>
  <c r="I63" i="13"/>
  <c r="D1742" i="1"/>
  <c r="D1752" i="1"/>
  <c r="D1889" i="1"/>
  <c r="D1823" i="1"/>
  <c r="D1774" i="1"/>
  <c r="D1741" i="1"/>
  <c r="D1761" i="1"/>
  <c r="D1884" i="1"/>
  <c r="D1680" i="1"/>
  <c r="D1799" i="1"/>
  <c r="D1773" i="1"/>
  <c r="D1707" i="1"/>
  <c r="D1748" i="1"/>
  <c r="D1747" i="1"/>
  <c r="D1786" i="1"/>
  <c r="D1785" i="1"/>
  <c r="D1784" i="1"/>
  <c r="D1783" i="1"/>
  <c r="D1794" i="1"/>
  <c r="D1793" i="1"/>
  <c r="D1829" i="1"/>
  <c r="D1692" i="1"/>
  <c r="D1866" i="1"/>
  <c r="D1790" i="1"/>
  <c r="D1663" i="1"/>
  <c r="D1740" i="1"/>
  <c r="D1739" i="1"/>
  <c r="D1662" i="1"/>
  <c r="D1838" i="1"/>
  <c r="D1685" i="1"/>
  <c r="D1766" i="1"/>
  <c r="D1665" i="1"/>
  <c r="D1837" i="1"/>
  <c r="D1688" i="1"/>
  <c r="D1870" i="1"/>
  <c r="D1791" i="1"/>
  <c r="D1874" i="1"/>
  <c r="D1697" i="1"/>
  <c r="D1757" i="1"/>
  <c r="D1705" i="1"/>
  <c r="D1887" i="1"/>
  <c r="D1755" i="1"/>
  <c r="D1772" i="1"/>
  <c r="D1753" i="1"/>
  <c r="D1787" i="1"/>
  <c r="D1788" i="1"/>
  <c r="D1762" i="1"/>
  <c r="D1840" i="1"/>
  <c r="D1693" i="1"/>
  <c r="D1869" i="1"/>
  <c r="D1770" i="1"/>
  <c r="D1754" i="1"/>
  <c r="D1771" i="1"/>
  <c r="D1666" i="1"/>
  <c r="D1830" i="1"/>
  <c r="D1746" i="1"/>
  <c r="D1767" i="1"/>
  <c r="D1759" i="1"/>
  <c r="D1758" i="1"/>
  <c r="D1671" i="1"/>
  <c r="D1860" i="1"/>
  <c r="D1802" i="1"/>
  <c r="D1800" i="1"/>
  <c r="D1797" i="1"/>
  <c r="D1843" i="1"/>
  <c r="D1796" i="1"/>
  <c r="D1703" i="1"/>
  <c r="D1691" i="1"/>
  <c r="D1768" i="1"/>
  <c r="D1667" i="1"/>
  <c r="D1852" i="1"/>
  <c r="D1681" i="1"/>
  <c r="D1672" i="1"/>
  <c r="D1927" i="1"/>
  <c r="D1925" i="1"/>
  <c r="D1918" i="1"/>
  <c r="D1890" i="1"/>
  <c r="D1670" i="1"/>
  <c r="D1237" i="1"/>
  <c r="D78" i="1"/>
  <c r="D1590" i="1"/>
  <c r="D1729" i="1"/>
  <c r="D1576" i="1"/>
  <c r="D1405" i="1"/>
  <c r="D1259" i="1"/>
  <c r="D1095" i="1"/>
  <c r="D933" i="1"/>
  <c r="D799" i="1"/>
  <c r="D608" i="1"/>
  <c r="D457" i="1"/>
  <c r="D312" i="1"/>
  <c r="D146" i="1"/>
  <c r="D1592" i="1"/>
  <c r="D1731" i="1"/>
  <c r="D1578" i="1"/>
  <c r="D1407" i="1"/>
  <c r="D1261" i="1"/>
  <c r="D1097" i="1"/>
  <c r="D935" i="1"/>
  <c r="D801" i="1"/>
  <c r="D610" i="1"/>
  <c r="D459" i="1"/>
  <c r="D314" i="1"/>
  <c r="D148" i="1"/>
  <c r="D1589" i="1"/>
  <c r="D1728" i="1"/>
  <c r="D1575" i="1"/>
  <c r="D1404" i="1"/>
  <c r="D1258" i="1"/>
  <c r="D1094" i="1"/>
  <c r="D932" i="1"/>
  <c r="D798" i="1"/>
  <c r="D607" i="1"/>
  <c r="D456" i="1"/>
  <c r="D311" i="1"/>
  <c r="D145" i="1"/>
  <c r="D1588" i="1"/>
  <c r="D1727" i="1"/>
  <c r="D1574" i="1"/>
  <c r="D1403" i="1"/>
  <c r="D1257" i="1"/>
  <c r="D1093" i="1"/>
  <c r="D931" i="1"/>
  <c r="D797" i="1"/>
  <c r="D606" i="1"/>
  <c r="D455" i="1"/>
  <c r="D310" i="1"/>
  <c r="D144" i="1"/>
  <c r="D1587" i="1"/>
  <c r="D1726" i="1"/>
  <c r="D1573" i="1"/>
  <c r="D1402" i="1"/>
  <c r="D1256" i="1"/>
  <c r="D1092" i="1"/>
  <c r="D930" i="1"/>
  <c r="D796" i="1"/>
  <c r="D605" i="1"/>
  <c r="D454" i="1"/>
  <c r="D309" i="1"/>
  <c r="D143" i="1"/>
  <c r="D1591" i="1"/>
  <c r="D1730" i="1"/>
  <c r="D1577" i="1"/>
  <c r="D1406" i="1"/>
  <c r="D1260" i="1"/>
  <c r="D1096" i="1"/>
  <c r="D934" i="1"/>
  <c r="D800" i="1"/>
  <c r="D609" i="1"/>
  <c r="D458" i="1"/>
  <c r="D313" i="1"/>
  <c r="D147" i="1"/>
  <c r="D1651" i="1"/>
  <c r="D1650" i="1"/>
  <c r="D1643" i="1"/>
  <c r="D1642" i="1"/>
  <c r="D1641" i="1"/>
  <c r="D1640" i="1"/>
  <c r="D1492" i="1"/>
  <c r="D1491" i="1"/>
  <c r="D1451" i="1"/>
  <c r="D1450" i="1"/>
  <c r="D1449" i="1"/>
  <c r="D1448" i="1"/>
  <c r="D1480" i="1"/>
  <c r="D1479" i="1"/>
  <c r="D1478" i="1"/>
  <c r="D1477" i="1"/>
  <c r="D1333" i="1"/>
  <c r="D1332" i="1"/>
  <c r="D1324" i="1"/>
  <c r="D1323" i="1"/>
  <c r="D1322" i="1"/>
  <c r="D1321" i="1"/>
  <c r="D1296" i="1"/>
  <c r="D1158" i="1"/>
  <c r="D1157" i="1"/>
  <c r="D1156" i="1"/>
  <c r="D1177" i="1"/>
  <c r="D1176" i="1"/>
  <c r="D1155" i="1"/>
  <c r="D1154" i="1"/>
  <c r="D1153" i="1"/>
  <c r="D1152" i="1"/>
  <c r="D1009" i="1"/>
  <c r="D1008" i="1"/>
  <c r="D999" i="1"/>
  <c r="D998" i="1"/>
  <c r="D997" i="1"/>
  <c r="D996" i="1"/>
  <c r="D890" i="1"/>
  <c r="D889" i="1"/>
  <c r="D888" i="1"/>
  <c r="D854" i="1"/>
  <c r="D853" i="1"/>
  <c r="D852" i="1"/>
  <c r="D851" i="1"/>
  <c r="D850" i="1"/>
  <c r="D849" i="1"/>
  <c r="D724" i="1"/>
  <c r="D723" i="1"/>
  <c r="D722" i="1"/>
  <c r="D679" i="1"/>
  <c r="D678" i="1"/>
  <c r="D667" i="1"/>
  <c r="D666" i="1"/>
  <c r="D665" i="1"/>
  <c r="D664" i="1"/>
  <c r="D629" i="1"/>
  <c r="D628" i="1"/>
  <c r="D548" i="1"/>
  <c r="D547" i="1"/>
  <c r="D546" i="1"/>
  <c r="D545" i="1"/>
  <c r="D544" i="1"/>
  <c r="D530" i="1"/>
  <c r="D529" i="1"/>
  <c r="D519" i="1"/>
  <c r="D518" i="1"/>
  <c r="D517" i="1"/>
  <c r="D516" i="1"/>
  <c r="D381" i="1"/>
  <c r="D380" i="1"/>
  <c r="D371" i="1"/>
  <c r="D370" i="1"/>
  <c r="D369" i="1"/>
  <c r="D368" i="1"/>
  <c r="D232" i="1"/>
  <c r="D231" i="1"/>
  <c r="D211" i="1"/>
  <c r="D210" i="1"/>
  <c r="D209" i="1"/>
  <c r="D208" i="1"/>
  <c r="D133" i="1"/>
  <c r="D63" i="1"/>
  <c r="D62" i="1"/>
  <c r="D48" i="1"/>
  <c r="D47" i="1"/>
  <c r="D46" i="1"/>
  <c r="D45" i="1"/>
  <c r="D1583" i="1"/>
  <c r="D1447" i="1"/>
  <c r="D1287" i="1"/>
  <c r="D1115" i="1"/>
  <c r="D971" i="1"/>
  <c r="D827" i="1"/>
  <c r="D642" i="1"/>
  <c r="D493" i="1"/>
  <c r="D347" i="1"/>
  <c r="D1865" i="1"/>
  <c r="D1871" i="1"/>
  <c r="D1864" i="1"/>
  <c r="D1861" i="1"/>
  <c r="D1872" i="1"/>
  <c r="D1862" i="1"/>
  <c r="D1856" i="1"/>
  <c r="D1833" i="1"/>
  <c r="D1828" i="1"/>
  <c r="D1834" i="1"/>
  <c r="D1848" i="1"/>
  <c r="D1835" i="1"/>
  <c r="D1844" i="1"/>
  <c r="D1841" i="1"/>
  <c r="D1849" i="1"/>
  <c r="D1855" i="1"/>
  <c r="D1858" i="1"/>
  <c r="D1808" i="1"/>
  <c r="D1807" i="1"/>
  <c r="D1780" i="1"/>
  <c r="D1763" i="1"/>
  <c r="D1765" i="1"/>
  <c r="D1764" i="1"/>
  <c r="D1750" i="1"/>
  <c r="D1756" i="1"/>
  <c r="D1749" i="1"/>
  <c r="D1738" i="1"/>
  <c r="D1745" i="1"/>
  <c r="D1743" i="1"/>
  <c r="D1725" i="1"/>
  <c r="D1734" i="1"/>
  <c r="D1732" i="1"/>
  <c r="D1722" i="1"/>
  <c r="D1735" i="1"/>
  <c r="D1724" i="1"/>
  <c r="D1723" i="1"/>
  <c r="D1736" i="1"/>
  <c r="D1733" i="1"/>
  <c r="D1719" i="1"/>
  <c r="D1716" i="1"/>
  <c r="D1715" i="1"/>
  <c r="D1720" i="1"/>
  <c r="D1713" i="1"/>
  <c r="D1714" i="1"/>
  <c r="D1710" i="1"/>
  <c r="D1708" i="1"/>
  <c r="D1712" i="1"/>
  <c r="D1701" i="1"/>
  <c r="D1706" i="1"/>
  <c r="D1704" i="1"/>
  <c r="D1700" i="1"/>
  <c r="D1699" i="1"/>
  <c r="D1694" i="1"/>
  <c r="D1698" i="1"/>
  <c r="D1696" i="1"/>
  <c r="D1690" i="1"/>
  <c r="D1684" i="1"/>
  <c r="D1683" i="1"/>
  <c r="D1689" i="1"/>
  <c r="D1679" i="1"/>
  <c r="D1686" i="1"/>
  <c r="D1682" i="1"/>
  <c r="D1687" i="1"/>
  <c r="D1678" i="1"/>
  <c r="D1661" i="1"/>
  <c r="D1611" i="1"/>
  <c r="D1482" i="1"/>
  <c r="D1455" i="1"/>
  <c r="D1454" i="1"/>
  <c r="D1439" i="1"/>
  <c r="D1275" i="1"/>
  <c r="D1276" i="1"/>
  <c r="D1254" i="1"/>
  <c r="D1243" i="1"/>
  <c r="D1250" i="1"/>
  <c r="D1244" i="1"/>
  <c r="D1251" i="1"/>
  <c r="D1114" i="1"/>
  <c r="D1049" i="1"/>
  <c r="D979" i="1"/>
  <c r="D969" i="1"/>
  <c r="D968" i="1"/>
  <c r="D965" i="1"/>
  <c r="D966" i="1"/>
  <c r="D962" i="1"/>
  <c r="D959" i="1"/>
  <c r="D961" i="1"/>
  <c r="D946" i="1"/>
  <c r="D949" i="1"/>
  <c r="D943" i="1"/>
  <c r="D937" i="1"/>
  <c r="D939" i="1"/>
  <c r="D926" i="1"/>
  <c r="D915" i="1"/>
  <c r="D826" i="1"/>
  <c r="D708" i="1"/>
  <c r="D617" i="1"/>
  <c r="D583" i="1"/>
  <c r="D478" i="1"/>
  <c r="D390" i="1"/>
  <c r="D382" i="1"/>
  <c r="D357" i="1"/>
  <c r="D354" i="1"/>
  <c r="D352" i="1"/>
  <c r="D351" i="1"/>
  <c r="D349" i="1"/>
  <c r="D344" i="1"/>
  <c r="D340" i="1"/>
  <c r="D326" i="1"/>
  <c r="D334" i="1"/>
  <c r="D336" i="1"/>
  <c r="D169" i="1"/>
  <c r="D121" i="1"/>
  <c r="D18" i="1"/>
  <c r="D5" i="1"/>
  <c r="D12" i="1"/>
  <c r="D9" i="1"/>
  <c r="D11" i="1"/>
  <c r="D1809" i="1"/>
  <c r="D1792" i="1"/>
  <c r="D1789" i="1"/>
  <c r="D1795" i="1"/>
  <c r="D1801" i="1"/>
  <c r="D1779" i="1"/>
  <c r="D1782" i="1"/>
  <c r="D1781" i="1"/>
  <c r="D1776" i="1"/>
  <c r="D1769" i="1"/>
  <c r="D1777" i="1"/>
  <c r="D1775" i="1"/>
  <c r="D1778" i="1"/>
  <c r="D1581" i="1"/>
  <c r="D1412" i="1"/>
  <c r="D1262" i="1"/>
  <c r="D1100" i="1"/>
  <c r="D940" i="1"/>
  <c r="D802" i="1"/>
  <c r="D615" i="1"/>
  <c r="D464" i="1"/>
  <c r="D316" i="1"/>
  <c r="D151" i="1"/>
  <c r="D25" i="1"/>
  <c r="D44" i="1"/>
  <c r="D61" i="1"/>
  <c r="D68" i="1"/>
  <c r="D84" i="1"/>
  <c r="D103" i="1"/>
  <c r="D108" i="1"/>
  <c r="D112" i="1"/>
  <c r="D116" i="1"/>
  <c r="D127" i="1"/>
  <c r="D140" i="1"/>
  <c r="D139" i="1"/>
  <c r="D168" i="1"/>
  <c r="D183" i="1"/>
  <c r="D191" i="1"/>
  <c r="D197" i="1"/>
  <c r="D237" i="1"/>
  <c r="D245" i="1"/>
  <c r="D256" i="1"/>
  <c r="D267" i="1"/>
  <c r="D292" i="1"/>
  <c r="D301" i="1"/>
  <c r="D300" i="1"/>
  <c r="D350" i="1"/>
  <c r="D356" i="1"/>
  <c r="D367" i="1"/>
  <c r="D393" i="1"/>
  <c r="D408" i="1"/>
  <c r="D419" i="1"/>
  <c r="D441" i="1"/>
  <c r="D465" i="1"/>
  <c r="D492" i="1"/>
  <c r="D515" i="1"/>
  <c r="D536" i="1"/>
  <c r="D570" i="1"/>
  <c r="D582" i="1"/>
  <c r="D586" i="1"/>
  <c r="D599" i="1"/>
  <c r="D598" i="1"/>
  <c r="D641" i="1"/>
  <c r="D663" i="1"/>
  <c r="D690" i="1"/>
  <c r="D689" i="1"/>
  <c r="D721" i="1"/>
  <c r="D736" i="1"/>
  <c r="D742" i="1"/>
  <c r="D766" i="1"/>
  <c r="D765" i="1"/>
  <c r="D764" i="1"/>
  <c r="D773" i="1"/>
  <c r="D795" i="1"/>
  <c r="D794" i="1"/>
  <c r="D860" i="1"/>
  <c r="D868" i="1"/>
  <c r="D882" i="1"/>
  <c r="D900" i="1"/>
  <c r="D921" i="1"/>
  <c r="D942" i="1"/>
  <c r="D941" i="1"/>
  <c r="D978" i="1"/>
  <c r="D995" i="1"/>
  <c r="D994" i="1"/>
  <c r="D1013" i="1"/>
  <c r="D1018" i="1"/>
  <c r="D1024" i="1"/>
  <c r="D1042" i="1"/>
  <c r="D1048" i="1"/>
  <c r="D1085" i="1"/>
  <c r="D1084" i="1"/>
  <c r="D1165" i="1"/>
  <c r="D1197" i="1"/>
  <c r="D1207" i="1"/>
  <c r="D1212" i="1"/>
  <c r="D1223" i="1"/>
  <c r="D1234" i="1"/>
  <c r="D1274" i="1"/>
  <c r="D1286" i="1"/>
  <c r="D1295" i="1"/>
  <c r="D1303" i="1"/>
  <c r="D1320" i="1"/>
  <c r="D1344" i="1"/>
  <c r="D1359" i="1"/>
  <c r="D1371" i="1"/>
  <c r="D1383" i="1"/>
  <c r="D1413" i="1"/>
  <c r="D1446" i="1"/>
  <c r="D1463" i="1"/>
  <c r="D1462" i="1"/>
  <c r="D1485" i="1"/>
  <c r="D1509" i="1"/>
  <c r="D1508" i="1"/>
  <c r="D1518" i="1"/>
  <c r="D1517" i="1"/>
  <c r="D1525" i="1"/>
  <c r="D1532" i="1"/>
  <c r="D1544" i="1"/>
  <c r="D1557" i="1"/>
  <c r="D1564" i="1"/>
  <c r="D1582" i="1"/>
  <c r="D1610" i="1"/>
  <c r="D1630" i="1"/>
  <c r="D1629" i="1"/>
  <c r="D1658" i="1"/>
  <c r="D1657" i="1"/>
  <c r="D167" i="1"/>
  <c r="D671" i="1"/>
  <c r="D653" i="1"/>
  <c r="D668" i="1"/>
  <c r="D650" i="1"/>
  <c r="D648" i="1"/>
  <c r="D647" i="1"/>
  <c r="D644" i="1"/>
  <c r="D651" i="1"/>
  <c r="D643" i="1"/>
  <c r="D636" i="1"/>
  <c r="D620" i="1"/>
  <c r="D616" i="1"/>
  <c r="D622" i="1"/>
  <c r="D630" i="1"/>
  <c r="D604" i="1"/>
  <c r="D601" i="1"/>
  <c r="D597" i="1"/>
  <c r="D594" i="1"/>
  <c r="D591" i="1"/>
  <c r="D593" i="1"/>
  <c r="D589" i="1"/>
  <c r="D590" i="1"/>
  <c r="D585" i="1"/>
  <c r="D581" i="1"/>
  <c r="D580" i="1"/>
  <c r="D578" i="1"/>
  <c r="D576" i="1"/>
  <c r="D574" i="1"/>
  <c r="D573" i="1"/>
  <c r="D577" i="1"/>
  <c r="D568" i="1"/>
  <c r="D569" i="1"/>
  <c r="D572" i="1"/>
  <c r="D571" i="1"/>
  <c r="D407" i="1"/>
  <c r="D404" i="1"/>
  <c r="D409" i="1"/>
  <c r="D402" i="1"/>
  <c r="D401" i="1"/>
  <c r="D400" i="1"/>
  <c r="D398" i="1"/>
  <c r="D399" i="1"/>
  <c r="D394" i="1"/>
  <c r="D392" i="1"/>
  <c r="D387" i="1"/>
  <c r="D388" i="1"/>
  <c r="D385" i="1"/>
  <c r="D384" i="1"/>
  <c r="D386" i="1"/>
  <c r="D383" i="1"/>
  <c r="D374" i="1"/>
  <c r="D379" i="1"/>
  <c r="D424" i="1"/>
  <c r="D416" i="1"/>
  <c r="D389" i="1"/>
  <c r="D463" i="1"/>
  <c r="D461" i="1"/>
  <c r="D460" i="1"/>
  <c r="D452" i="1"/>
  <c r="D442" i="1"/>
  <c r="D443" i="1"/>
  <c r="D451" i="1"/>
  <c r="D447" i="1"/>
  <c r="D439" i="1"/>
  <c r="D431" i="1"/>
  <c r="D430" i="1"/>
  <c r="D435" i="1"/>
  <c r="D434" i="1"/>
  <c r="D433" i="1"/>
  <c r="D432" i="1"/>
  <c r="D429" i="1"/>
  <c r="D422" i="1"/>
  <c r="D425" i="1"/>
  <c r="D428" i="1"/>
  <c r="D423" i="1"/>
  <c r="D427" i="1"/>
  <c r="D420" i="1"/>
  <c r="D410" i="1"/>
  <c r="D414" i="1"/>
  <c r="D415" i="1"/>
  <c r="D412" i="1"/>
  <c r="D521" i="1"/>
  <c r="D522" i="1"/>
  <c r="D523" i="1"/>
  <c r="D511" i="1"/>
  <c r="D509" i="1"/>
  <c r="D510" i="1"/>
  <c r="D508" i="1"/>
  <c r="D514" i="1"/>
  <c r="D501" i="1"/>
  <c r="D497" i="1"/>
  <c r="D500" i="1"/>
  <c r="D491" i="1"/>
  <c r="D489" i="1"/>
  <c r="D488" i="1"/>
  <c r="D495" i="1"/>
  <c r="D494" i="1"/>
  <c r="D471" i="1"/>
  <c r="D472" i="1"/>
  <c r="D483" i="1"/>
  <c r="D462" i="1"/>
  <c r="D566" i="1"/>
  <c r="D563" i="1"/>
  <c r="D555" i="1"/>
  <c r="D553" i="1"/>
  <c r="D552" i="1"/>
  <c r="D554" i="1"/>
  <c r="D551" i="1"/>
  <c r="D543" i="1"/>
  <c r="D542" i="1"/>
  <c r="D541" i="1"/>
  <c r="D575" i="1"/>
  <c r="D535" i="1"/>
  <c r="D533" i="1"/>
  <c r="D539" i="1"/>
  <c r="D538" i="1"/>
  <c r="D537" i="1"/>
  <c r="D534" i="1"/>
  <c r="D531" i="1"/>
  <c r="D638" i="1"/>
  <c r="D549" i="1"/>
  <c r="D249" i="1"/>
  <c r="D248" i="1"/>
  <c r="D247" i="1"/>
  <c r="D243" i="1"/>
  <c r="D246" i="1"/>
  <c r="D241" i="1"/>
  <c r="D238" i="1"/>
  <c r="D236" i="1"/>
  <c r="D233" i="1"/>
  <c r="D229" i="1"/>
  <c r="D223" i="1"/>
  <c r="D220" i="1"/>
  <c r="D224" i="1"/>
  <c r="D221" i="1"/>
  <c r="D216" i="1"/>
  <c r="D217" i="1"/>
  <c r="D218" i="1"/>
  <c r="D215" i="1"/>
  <c r="D325" i="1"/>
  <c r="D285" i="1"/>
  <c r="D222" i="1"/>
  <c r="D322" i="1"/>
  <c r="D321" i="1"/>
  <c r="D320" i="1"/>
  <c r="D315" i="1"/>
  <c r="D318" i="1"/>
  <c r="D317" i="1"/>
  <c r="D308" i="1"/>
  <c r="D307" i="1"/>
  <c r="D304" i="1"/>
  <c r="D306" i="1"/>
  <c r="D303" i="1"/>
  <c r="D302" i="1"/>
  <c r="D295" i="1"/>
  <c r="D299" i="1"/>
  <c r="D297" i="1"/>
  <c r="D286" i="1"/>
  <c r="D289" i="1"/>
  <c r="D288" i="1"/>
  <c r="D290" i="1"/>
  <c r="D282" i="1"/>
  <c r="D281" i="1"/>
  <c r="D284" i="1"/>
  <c r="D283" i="1"/>
  <c r="D280" i="1"/>
  <c r="D279" i="1"/>
  <c r="D265" i="1"/>
  <c r="D264" i="1"/>
  <c r="D268" i="1"/>
  <c r="D262" i="1"/>
  <c r="D261" i="1"/>
  <c r="D260" i="1"/>
  <c r="D259" i="1"/>
  <c r="D255" i="1"/>
  <c r="D252" i="1"/>
  <c r="D372" i="1"/>
  <c r="D373" i="1"/>
  <c r="D358" i="1"/>
  <c r="D332" i="1"/>
  <c r="D327" i="1"/>
  <c r="D330" i="1"/>
  <c r="D319" i="1"/>
  <c r="D92" i="1"/>
  <c r="D90" i="1"/>
  <c r="D93" i="1"/>
  <c r="D85" i="1"/>
  <c r="D87" i="1"/>
  <c r="D81" i="1"/>
  <c r="D82" i="1"/>
  <c r="D83" i="1"/>
  <c r="D74" i="1"/>
  <c r="D76" i="1"/>
  <c r="D75" i="1"/>
  <c r="D73" i="1"/>
  <c r="D72" i="1"/>
  <c r="D70" i="1"/>
  <c r="D71" i="1"/>
  <c r="D69" i="1"/>
  <c r="D67" i="1"/>
  <c r="D60" i="1"/>
  <c r="D59" i="1"/>
  <c r="D203" i="1"/>
  <c r="D180" i="1"/>
  <c r="D172" i="1"/>
  <c r="D177" i="1"/>
  <c r="D178" i="1"/>
  <c r="D171" i="1"/>
  <c r="D170" i="1"/>
  <c r="D155" i="1"/>
  <c r="D165" i="1"/>
  <c r="D152" i="1"/>
  <c r="D150" i="1"/>
  <c r="D136" i="1"/>
  <c r="D137" i="1"/>
  <c r="D138" i="1"/>
  <c r="D141" i="1"/>
  <c r="D129" i="1"/>
  <c r="D132" i="1"/>
  <c r="D131" i="1"/>
  <c r="D123" i="1"/>
  <c r="D130" i="1"/>
  <c r="D124" i="1"/>
  <c r="D120" i="1"/>
  <c r="D119" i="1"/>
  <c r="D117" i="1"/>
  <c r="D115" i="1"/>
  <c r="D111" i="1"/>
  <c r="D113" i="1"/>
  <c r="D106" i="1"/>
  <c r="D105" i="1"/>
  <c r="D101" i="1"/>
  <c r="D98" i="1"/>
  <c r="D100" i="1"/>
  <c r="D94" i="1"/>
  <c r="D96" i="1"/>
  <c r="D97" i="1"/>
  <c r="D88" i="1"/>
  <c r="D213" i="1"/>
  <c r="D214" i="1"/>
  <c r="D212" i="1"/>
  <c r="D198" i="1"/>
  <c r="D196" i="1"/>
  <c r="D194" i="1"/>
  <c r="D186" i="1"/>
  <c r="D184" i="1"/>
  <c r="D49" i="1"/>
  <c r="D36" i="1"/>
  <c r="D31" i="1"/>
  <c r="D32" i="1"/>
  <c r="D33" i="1"/>
  <c r="D27" i="1"/>
  <c r="D29" i="1"/>
  <c r="D22" i="1"/>
  <c r="D10" i="1"/>
  <c r="D41" i="1"/>
  <c r="D1618" i="1"/>
  <c r="D1609" i="1"/>
  <c r="D1569" i="1"/>
  <c r="D1536" i="1"/>
  <c r="D1531" i="1"/>
  <c r="D1507" i="1"/>
  <c r="D1423" i="1"/>
  <c r="D1427" i="1"/>
  <c r="D1349" i="1"/>
  <c r="D1319" i="1"/>
  <c r="D1285" i="1"/>
  <c r="D1284" i="1"/>
  <c r="D1273" i="1"/>
  <c r="D1211" i="1"/>
  <c r="D1175" i="1"/>
  <c r="D1132" i="1"/>
  <c r="D1126" i="1"/>
  <c r="D1125" i="1"/>
  <c r="D1109" i="1"/>
  <c r="D1113" i="1"/>
  <c r="D1099" i="1"/>
  <c r="D1052" i="1"/>
  <c r="D993" i="1"/>
  <c r="D976" i="1"/>
  <c r="D964" i="1"/>
  <c r="D938" i="1"/>
  <c r="D920" i="1"/>
  <c r="D907" i="1"/>
  <c r="D886" i="1"/>
  <c r="D875" i="1"/>
  <c r="D834" i="1"/>
  <c r="D825" i="1"/>
  <c r="D759" i="1"/>
  <c r="D758" i="1"/>
  <c r="D726" i="1"/>
  <c r="D718" i="1"/>
  <c r="D717" i="1"/>
  <c r="D706" i="1"/>
  <c r="D662" i="1"/>
  <c r="D640" i="1"/>
  <c r="D627" i="1"/>
  <c r="D603" i="1"/>
  <c r="D588" i="1"/>
  <c r="D528" i="1"/>
  <c r="D498" i="1"/>
  <c r="D477" i="1"/>
  <c r="D426" i="1"/>
  <c r="D406" i="1"/>
  <c r="D346" i="1"/>
  <c r="D339" i="1"/>
  <c r="D254" i="1"/>
  <c r="D230" i="1"/>
  <c r="D160" i="1"/>
  <c r="D162" i="1"/>
  <c r="D166" i="1"/>
  <c r="D126" i="1"/>
  <c r="D125" i="1"/>
  <c r="D52" i="1"/>
  <c r="D51" i="1"/>
  <c r="D30" i="1"/>
  <c r="D17" i="1"/>
  <c r="D1760" i="1"/>
  <c r="D1751" i="1"/>
  <c r="D1744" i="1"/>
  <c r="D1737" i="1"/>
  <c r="D1721" i="1"/>
  <c r="D1718" i="1"/>
  <c r="D1717" i="1"/>
  <c r="D1709" i="1"/>
  <c r="D1695" i="1"/>
  <c r="D1702" i="1"/>
  <c r="D1711" i="1"/>
  <c r="D1677" i="1"/>
  <c r="D1668" i="1"/>
  <c r="D1664" i="1"/>
  <c r="D1669" i="1"/>
  <c r="D1675" i="1"/>
  <c r="D1673" i="1"/>
  <c r="D1674" i="1"/>
  <c r="D1676" i="1"/>
  <c r="D806" i="1"/>
  <c r="D788" i="1"/>
  <c r="D787" i="1"/>
  <c r="D693" i="1"/>
  <c r="D675" i="1"/>
  <c r="D835" i="1"/>
  <c r="D831" i="1"/>
  <c r="D808" i="1"/>
  <c r="D807" i="1"/>
  <c r="D811" i="1"/>
  <c r="D818" i="1"/>
  <c r="D816" i="1"/>
  <c r="D828" i="1"/>
  <c r="D823" i="1"/>
  <c r="D815" i="1"/>
  <c r="D824" i="1"/>
  <c r="D814" i="1"/>
  <c r="D785" i="1"/>
  <c r="D789" i="1"/>
  <c r="D790" i="1"/>
  <c r="D791" i="1"/>
  <c r="D786" i="1"/>
  <c r="D793" i="1"/>
  <c r="D778" i="1"/>
  <c r="D782" i="1"/>
  <c r="D781" i="1"/>
  <c r="D780" i="1"/>
  <c r="D777" i="1"/>
  <c r="D775" i="1"/>
  <c r="D779" i="1"/>
  <c r="D772" i="1"/>
  <c r="D771" i="1"/>
  <c r="D761" i="1"/>
  <c r="D755" i="1"/>
  <c r="D768" i="1"/>
  <c r="D757" i="1"/>
  <c r="D760" i="1"/>
  <c r="D756" i="1"/>
  <c r="D767" i="1"/>
  <c r="D762" i="1"/>
  <c r="D751" i="1"/>
  <c r="D749" i="1"/>
  <c r="D748" i="1"/>
  <c r="D750" i="1"/>
  <c r="D739" i="1"/>
  <c r="D738" i="1"/>
  <c r="D744" i="1"/>
  <c r="D743" i="1"/>
  <c r="D741" i="1"/>
  <c r="D734" i="1"/>
  <c r="D735" i="1"/>
  <c r="D728" i="1"/>
  <c r="D727" i="1"/>
  <c r="D715" i="1"/>
  <c r="D712" i="1"/>
  <c r="D720" i="1"/>
  <c r="D719" i="1"/>
  <c r="D707" i="1"/>
  <c r="D704" i="1"/>
  <c r="D702" i="1"/>
  <c r="D703" i="1"/>
  <c r="D697" i="1"/>
  <c r="D696" i="1"/>
  <c r="D699" i="1"/>
  <c r="D701" i="1"/>
  <c r="D692" i="1"/>
  <c r="D686" i="1"/>
  <c r="D682" i="1"/>
  <c r="D687" i="1"/>
  <c r="D685" i="1"/>
  <c r="D688" i="1"/>
  <c r="D681" i="1"/>
  <c r="D677" i="1"/>
  <c r="D676" i="1"/>
  <c r="D680" i="1"/>
  <c r="D877" i="1"/>
  <c r="D1000" i="1"/>
  <c r="D1003" i="1"/>
  <c r="D990" i="1"/>
  <c r="D992" i="1"/>
  <c r="D980" i="1"/>
  <c r="D981" i="1"/>
  <c r="D927" i="1"/>
  <c r="D925" i="1"/>
  <c r="D924" i="1"/>
  <c r="D936" i="1"/>
  <c r="D923" i="1"/>
  <c r="D919" i="1"/>
  <c r="D918" i="1"/>
  <c r="D916" i="1"/>
  <c r="D909" i="1"/>
  <c r="D911" i="1"/>
  <c r="D914" i="1"/>
  <c r="D908" i="1"/>
  <c r="D902" i="1"/>
  <c r="D906" i="1"/>
  <c r="D899" i="1"/>
  <c r="D893" i="1"/>
  <c r="D891" i="1"/>
  <c r="D894" i="1"/>
  <c r="D883" i="1"/>
  <c r="D874" i="1"/>
  <c r="D876" i="1"/>
  <c r="D870" i="1"/>
  <c r="D871" i="1"/>
  <c r="D872" i="1"/>
  <c r="D873" i="1"/>
  <c r="D869" i="1"/>
  <c r="D862" i="1"/>
  <c r="D865" i="1"/>
  <c r="D863" i="1"/>
  <c r="D866" i="1"/>
  <c r="D864" i="1"/>
  <c r="D858" i="1"/>
  <c r="D857" i="1"/>
  <c r="D861" i="1"/>
  <c r="D859" i="1"/>
  <c r="D856" i="1"/>
  <c r="D1045" i="1"/>
  <c r="D1162" i="1"/>
  <c r="D1164" i="1"/>
  <c r="D1163" i="1"/>
  <c r="D1161" i="1"/>
  <c r="D1160" i="1"/>
  <c r="D1143" i="1"/>
  <c r="D1141" i="1"/>
  <c r="D1136" i="1"/>
  <c r="D1139" i="1"/>
  <c r="D1138" i="1"/>
  <c r="D1140" i="1"/>
  <c r="D1135" i="1"/>
  <c r="D1131" i="1"/>
  <c r="D1134" i="1"/>
  <c r="D1122" i="1"/>
  <c r="D1123" i="1"/>
  <c r="D1127" i="1"/>
  <c r="D1128" i="1"/>
  <c r="D1118" i="1"/>
  <c r="D1117" i="1"/>
  <c r="D1107" i="1"/>
  <c r="D1103" i="1"/>
  <c r="D1098" i="1"/>
  <c r="D1088" i="1"/>
  <c r="D1091" i="1"/>
  <c r="D1090" i="1"/>
  <c r="D1076" i="1"/>
  <c r="D1081" i="1"/>
  <c r="D1089" i="1"/>
  <c r="D1078" i="1"/>
  <c r="D1077" i="1"/>
  <c r="D1079" i="1"/>
  <c r="D1080" i="1"/>
  <c r="D1082" i="1"/>
  <c r="D1075" i="1"/>
  <c r="D1083" i="1"/>
  <c r="D1087" i="1"/>
  <c r="D1070" i="1"/>
  <c r="D1069" i="1"/>
  <c r="D1068" i="1"/>
  <c r="D1067" i="1"/>
  <c r="D1064" i="1"/>
  <c r="D1065" i="1"/>
  <c r="D1062" i="1"/>
  <c r="D1061" i="1"/>
  <c r="D1056" i="1"/>
  <c r="D1060" i="1"/>
  <c r="D1057" i="1"/>
  <c r="D1054" i="1"/>
  <c r="D1053" i="1"/>
  <c r="D1050" i="1"/>
  <c r="D1071" i="1"/>
  <c r="D1046" i="1"/>
  <c r="D1047" i="1"/>
  <c r="D1043" i="1"/>
  <c r="D1041" i="1"/>
  <c r="D1038" i="1"/>
  <c r="D1037" i="1"/>
  <c r="D1034" i="1"/>
  <c r="D1035" i="1"/>
  <c r="D1032" i="1"/>
  <c r="D1028" i="1"/>
  <c r="D1029" i="1"/>
  <c r="D1031" i="1"/>
  <c r="D1030" i="1"/>
  <c r="D1023" i="1"/>
  <c r="D1026" i="1"/>
  <c r="D1022" i="1"/>
  <c r="D1019" i="1"/>
  <c r="D1016" i="1"/>
  <c r="D1017" i="1"/>
  <c r="D1011" i="1"/>
  <c r="D1012" i="1"/>
  <c r="D1305" i="1"/>
  <c r="D1298" i="1"/>
  <c r="D1245" i="1"/>
  <c r="D1309" i="1"/>
  <c r="D1315" i="1"/>
  <c r="D1307" i="1"/>
  <c r="D1317" i="1"/>
  <c r="D1306" i="1"/>
  <c r="D1302" i="1"/>
  <c r="D1300" i="1"/>
  <c r="D1292" i="1"/>
  <c r="D1293" i="1"/>
  <c r="D1294" i="1"/>
  <c r="D1288" i="1"/>
  <c r="D1263" i="1"/>
  <c r="D1278" i="1"/>
  <c r="D1255" i="1"/>
  <c r="D1252" i="1"/>
  <c r="D1253" i="1"/>
  <c r="D1246" i="1"/>
  <c r="D1249" i="1"/>
  <c r="D1247" i="1"/>
  <c r="D1248" i="1"/>
  <c r="D1240" i="1"/>
  <c r="D1239" i="1"/>
  <c r="D1242" i="1"/>
  <c r="D1231" i="1"/>
  <c r="D1229" i="1"/>
  <c r="D1228" i="1"/>
  <c r="D1232" i="1"/>
  <c r="D1227" i="1"/>
  <c r="D1225" i="1"/>
  <c r="D1224" i="1"/>
  <c r="D1226" i="1"/>
  <c r="D1222" i="1"/>
  <c r="D1221" i="1"/>
  <c r="D1217" i="1"/>
  <c r="D1218" i="1"/>
  <c r="D1216" i="1"/>
  <c r="D1215" i="1"/>
  <c r="D1214" i="1"/>
  <c r="D1209" i="1"/>
  <c r="D1203" i="1"/>
  <c r="D1202" i="1"/>
  <c r="D1200" i="1"/>
  <c r="D1204" i="1"/>
  <c r="D1199" i="1"/>
  <c r="D1198" i="1"/>
  <c r="D1196" i="1"/>
  <c r="D1191" i="1"/>
  <c r="D1187" i="1"/>
  <c r="D1190" i="1"/>
  <c r="D1185" i="1"/>
  <c r="D1186" i="1"/>
  <c r="D1184" i="1"/>
  <c r="D1182" i="1"/>
  <c r="D1183" i="1"/>
  <c r="D1180" i="1"/>
  <c r="D1181" i="1"/>
  <c r="D1179" i="1"/>
  <c r="D1178" i="1"/>
  <c r="D1167" i="1"/>
  <c r="D1169" i="1"/>
  <c r="D1166" i="1"/>
  <c r="D1464" i="1"/>
  <c r="D1453" i="1"/>
  <c r="D1328" i="1"/>
  <c r="D1487" i="1"/>
  <c r="D1486" i="1"/>
  <c r="D1475" i="1"/>
  <c r="D1481" i="1"/>
  <c r="D1465" i="1"/>
  <c r="D1458" i="1"/>
  <c r="D1452" i="1"/>
  <c r="D1444" i="1"/>
  <c r="D1429" i="1"/>
  <c r="D1441" i="1"/>
  <c r="D1438" i="1"/>
  <c r="D1440" i="1"/>
  <c r="D1421" i="1"/>
  <c r="D1409" i="1"/>
  <c r="D1410" i="1"/>
  <c r="D1408" i="1"/>
  <c r="D1411" i="1"/>
  <c r="D1416" i="1"/>
  <c r="D1400" i="1"/>
  <c r="D1415" i="1"/>
  <c r="D1414" i="1"/>
  <c r="D1399" i="1"/>
  <c r="D1398" i="1"/>
  <c r="D1396" i="1"/>
  <c r="D1397" i="1"/>
  <c r="D1394" i="1"/>
  <c r="D1393" i="1"/>
  <c r="D1392" i="1"/>
  <c r="D1389" i="1"/>
  <c r="D1391" i="1"/>
  <c r="D1390" i="1"/>
  <c r="D1386" i="1"/>
  <c r="D1388" i="1"/>
  <c r="D1387" i="1"/>
  <c r="D1377" i="1"/>
  <c r="D1380" i="1"/>
  <c r="D1376" i="1"/>
  <c r="D1384" i="1"/>
  <c r="D1368" i="1"/>
  <c r="D1365" i="1"/>
  <c r="D1374" i="1"/>
  <c r="D1369" i="1"/>
  <c r="D1379" i="1"/>
  <c r="D1372" i="1"/>
  <c r="D1373" i="1"/>
  <c r="D1370" i="1"/>
  <c r="D1364" i="1"/>
  <c r="D1362" i="1"/>
  <c r="D1361" i="1"/>
  <c r="D1355" i="1"/>
  <c r="D1358" i="1"/>
  <c r="D1357" i="1"/>
  <c r="D1360" i="1"/>
  <c r="D1350" i="1"/>
  <c r="D1348" i="1"/>
  <c r="D1346" i="1"/>
  <c r="D1347" i="1"/>
  <c r="D1345" i="1"/>
  <c r="D1343" i="1"/>
  <c r="D1341" i="1"/>
  <c r="D1342" i="1"/>
  <c r="D1339" i="1"/>
  <c r="D1334" i="1"/>
  <c r="D1335" i="1"/>
  <c r="D1338" i="1"/>
  <c r="D1337" i="1"/>
  <c r="D1330" i="1"/>
  <c r="D1329" i="1"/>
  <c r="D1331" i="1"/>
  <c r="D1336" i="1"/>
  <c r="D1585" i="1"/>
  <c r="D1553" i="1"/>
  <c r="D1546" i="1"/>
  <c r="D1543" i="1"/>
  <c r="D1542" i="1"/>
  <c r="D1497" i="1"/>
  <c r="D1645" i="1"/>
  <c r="D1644" i="1"/>
  <c r="D1638" i="1"/>
  <c r="D1627" i="1"/>
  <c r="D1632" i="1"/>
  <c r="D1631" i="1"/>
  <c r="D1623" i="1"/>
  <c r="D1626" i="1"/>
  <c r="D1622" i="1"/>
  <c r="D1621" i="1"/>
  <c r="D1616" i="1"/>
  <c r="D1619" i="1"/>
  <c r="D1617" i="1"/>
  <c r="D1614" i="1"/>
  <c r="D1603" i="1"/>
  <c r="D1596" i="1"/>
  <c r="D1593" i="1"/>
  <c r="D1599" i="1"/>
  <c r="D1584" i="1"/>
  <c r="D1586" i="1"/>
  <c r="D1580" i="1"/>
  <c r="D1567" i="1"/>
  <c r="D1568" i="1"/>
  <c r="D1571" i="1"/>
  <c r="D1570" i="1"/>
  <c r="D1563" i="1"/>
  <c r="D1562" i="1"/>
  <c r="D1566" i="1"/>
  <c r="D1558" i="1"/>
  <c r="D1559" i="1"/>
  <c r="D1554" i="1"/>
  <c r="D1555" i="1"/>
  <c r="D1547" i="1"/>
  <c r="D1548" i="1"/>
  <c r="D1550" i="1"/>
  <c r="D1551" i="1"/>
  <c r="D1549" i="1"/>
  <c r="D1545" i="1"/>
  <c r="D1540" i="1"/>
  <c r="D1538" i="1"/>
  <c r="D1537" i="1"/>
  <c r="D1529" i="1"/>
  <c r="D1533" i="1"/>
  <c r="D1526" i="1"/>
  <c r="D1523" i="1"/>
  <c r="D1522" i="1"/>
  <c r="D1528" i="1"/>
  <c r="D1519" i="1"/>
  <c r="D1514" i="1"/>
  <c r="D1511" i="1"/>
  <c r="D1510" i="1"/>
  <c r="D1506" i="1"/>
  <c r="D1501" i="1"/>
  <c r="D1500" i="1"/>
  <c r="D1496" i="1"/>
  <c r="D1499" i="1"/>
  <c r="D1498" i="1"/>
  <c r="D1495" i="1"/>
  <c r="D1494" i="1"/>
  <c r="D1493" i="1"/>
  <c r="D16" i="1"/>
  <c r="D6" i="1"/>
  <c r="D7" i="1"/>
  <c r="D8" i="1"/>
  <c r="D15" i="1"/>
  <c r="D3" i="1"/>
  <c r="D14" i="1"/>
  <c r="D4" i="1"/>
  <c r="D13" i="1"/>
  <c r="D2" i="1"/>
  <c r="D21" i="1"/>
  <c r="D26" i="1"/>
  <c r="D24" i="1"/>
  <c r="D19" i="1"/>
  <c r="D23" i="1"/>
  <c r="D20" i="1"/>
  <c r="D28" i="1"/>
  <c r="D40" i="1"/>
  <c r="D42" i="1"/>
  <c r="D35" i="1"/>
  <c r="D39" i="1"/>
  <c r="D38" i="1"/>
  <c r="D43" i="1"/>
  <c r="D37" i="1"/>
  <c r="D34" i="1"/>
  <c r="D53" i="1"/>
  <c r="D50" i="1"/>
  <c r="D58" i="1"/>
  <c r="D57" i="1"/>
  <c r="D55" i="1"/>
  <c r="D54" i="1"/>
  <c r="D56" i="1"/>
  <c r="D65" i="1"/>
  <c r="D64" i="1"/>
  <c r="D66" i="1"/>
  <c r="D79" i="1"/>
  <c r="D80" i="1"/>
  <c r="D77" i="1"/>
  <c r="D86" i="1"/>
  <c r="D89" i="1"/>
  <c r="D91" i="1"/>
  <c r="D95" i="1"/>
  <c r="D99" i="1"/>
  <c r="D102" i="1"/>
  <c r="D107" i="1"/>
  <c r="D104" i="1"/>
  <c r="D109" i="1"/>
  <c r="D110" i="1"/>
  <c r="D114" i="1"/>
  <c r="D118" i="1"/>
  <c r="D128" i="1"/>
  <c r="D122" i="1"/>
  <c r="D135" i="1"/>
  <c r="D134" i="1"/>
  <c r="D149" i="1"/>
  <c r="D142" i="1"/>
  <c r="D153" i="1"/>
  <c r="D156" i="1"/>
  <c r="D157" i="1"/>
  <c r="D159" i="1"/>
  <c r="D161" i="1"/>
  <c r="D163" i="1"/>
  <c r="D164" i="1"/>
  <c r="D154" i="1"/>
  <c r="D158" i="1"/>
  <c r="D176" i="1"/>
  <c r="D175" i="1"/>
  <c r="D174" i="1"/>
  <c r="D179" i="1"/>
  <c r="D173" i="1"/>
  <c r="D181" i="1"/>
  <c r="D182" i="1"/>
  <c r="D188" i="1"/>
  <c r="D189" i="1"/>
  <c r="D190" i="1"/>
  <c r="D185" i="1"/>
  <c r="D187" i="1"/>
  <c r="D193" i="1"/>
  <c r="D195" i="1"/>
  <c r="D192" i="1"/>
  <c r="D202" i="1"/>
  <c r="D204" i="1"/>
  <c r="D205" i="1"/>
  <c r="D207" i="1"/>
  <c r="D206" i="1"/>
  <c r="D201" i="1"/>
  <c r="D200" i="1"/>
  <c r="D199" i="1"/>
  <c r="D219" i="1"/>
  <c r="D226" i="1"/>
  <c r="D225" i="1"/>
  <c r="D228" i="1"/>
  <c r="D227" i="1"/>
  <c r="D234" i="1"/>
  <c r="D235" i="1"/>
  <c r="D240" i="1"/>
  <c r="D239" i="1"/>
  <c r="D242" i="1"/>
  <c r="D244" i="1"/>
  <c r="D251" i="1"/>
  <c r="D253" i="1"/>
  <c r="D250" i="1"/>
  <c r="D257" i="1"/>
  <c r="D258" i="1"/>
  <c r="D266" i="1"/>
  <c r="D263" i="1"/>
  <c r="D277" i="1"/>
  <c r="D270" i="1"/>
  <c r="D274" i="1"/>
  <c r="D269" i="1"/>
  <c r="D278" i="1"/>
  <c r="D276" i="1"/>
  <c r="D275" i="1"/>
  <c r="D273" i="1"/>
  <c r="D272" i="1"/>
  <c r="D271" i="1"/>
  <c r="D291" i="1"/>
  <c r="D287" i="1"/>
  <c r="D294" i="1"/>
  <c r="D296" i="1"/>
  <c r="D298" i="1"/>
  <c r="D293" i="1"/>
  <c r="D305" i="1"/>
  <c r="D337" i="1"/>
  <c r="D331" i="1"/>
  <c r="D328" i="1"/>
  <c r="D329" i="1"/>
  <c r="D335" i="1"/>
  <c r="D338" i="1"/>
  <c r="D323" i="1"/>
  <c r="D333" i="1"/>
  <c r="D324" i="1"/>
  <c r="D342" i="1"/>
  <c r="D341" i="1"/>
  <c r="D343" i="1"/>
  <c r="D345" i="1"/>
  <c r="D348" i="1"/>
  <c r="D355" i="1"/>
  <c r="D353" i="1"/>
  <c r="D366" i="1"/>
  <c r="D364" i="1"/>
  <c r="D363" i="1"/>
  <c r="D359" i="1"/>
  <c r="D365" i="1"/>
  <c r="D362" i="1"/>
  <c r="D361" i="1"/>
  <c r="D360" i="1"/>
  <c r="D375" i="1"/>
  <c r="D378" i="1"/>
  <c r="D377" i="1"/>
  <c r="D376" i="1"/>
  <c r="D391" i="1"/>
  <c r="D396" i="1"/>
  <c r="D397" i="1"/>
  <c r="D395" i="1"/>
  <c r="D403" i="1"/>
  <c r="D405" i="1"/>
  <c r="D411" i="1"/>
  <c r="D413" i="1"/>
  <c r="D417" i="1"/>
  <c r="D418" i="1"/>
  <c r="D421" i="1"/>
  <c r="D436" i="1"/>
  <c r="D440" i="1"/>
  <c r="D438" i="1"/>
  <c r="D437" i="1"/>
  <c r="D444" i="1"/>
  <c r="D445" i="1"/>
  <c r="D446" i="1"/>
  <c r="D449" i="1"/>
  <c r="D450" i="1"/>
  <c r="D448" i="1"/>
  <c r="D453" i="1"/>
  <c r="D466" i="1"/>
  <c r="D473" i="1"/>
  <c r="D470" i="1"/>
  <c r="D469" i="1"/>
  <c r="D468" i="1"/>
  <c r="D475" i="1"/>
  <c r="D476" i="1"/>
  <c r="D474" i="1"/>
  <c r="D467" i="1"/>
  <c r="D481" i="1"/>
  <c r="D480" i="1"/>
  <c r="D486" i="1"/>
  <c r="D485" i="1"/>
  <c r="D479" i="1"/>
  <c r="D484" i="1"/>
  <c r="D482" i="1"/>
  <c r="D487" i="1"/>
  <c r="D490" i="1"/>
  <c r="D496" i="1"/>
  <c r="D499" i="1"/>
  <c r="D513" i="1"/>
  <c r="D502" i="1"/>
  <c r="D507" i="1"/>
  <c r="D506" i="1"/>
  <c r="D505" i="1"/>
  <c r="D504" i="1"/>
  <c r="D503" i="1"/>
  <c r="D512" i="1"/>
  <c r="D520" i="1"/>
  <c r="D527" i="1"/>
  <c r="D526" i="1"/>
  <c r="D525" i="1"/>
  <c r="D524" i="1"/>
  <c r="D532" i="1"/>
  <c r="D540" i="1"/>
  <c r="D550" i="1"/>
  <c r="D561" i="1"/>
  <c r="D560" i="1"/>
  <c r="D556" i="1"/>
  <c r="D559" i="1"/>
  <c r="D558" i="1"/>
  <c r="D557" i="1"/>
  <c r="D562" i="1"/>
  <c r="D565" i="1"/>
  <c r="D564" i="1"/>
  <c r="D567" i="1"/>
  <c r="D579" i="1"/>
  <c r="D584" i="1"/>
  <c r="D587" i="1"/>
  <c r="D592" i="1"/>
  <c r="D596" i="1"/>
  <c r="D600" i="1"/>
  <c r="D595" i="1"/>
  <c r="D602" i="1"/>
  <c r="D612" i="1"/>
  <c r="D613" i="1"/>
  <c r="D614" i="1"/>
  <c r="D611" i="1"/>
  <c r="D623" i="1"/>
  <c r="D618" i="1"/>
  <c r="D619" i="1"/>
  <c r="D621" i="1"/>
  <c r="D625" i="1"/>
  <c r="D626" i="1"/>
  <c r="D624" i="1"/>
  <c r="D631" i="1"/>
  <c r="D634" i="1"/>
  <c r="D633" i="1"/>
  <c r="D637" i="1"/>
  <c r="D639" i="1"/>
  <c r="D632" i="1"/>
  <c r="D635" i="1"/>
  <c r="D649" i="1"/>
  <c r="D646" i="1"/>
  <c r="D645" i="1"/>
  <c r="D661" i="1"/>
  <c r="D658" i="1"/>
  <c r="D657" i="1"/>
  <c r="D659" i="1"/>
  <c r="D654" i="1"/>
  <c r="D652" i="1"/>
  <c r="D656" i="1"/>
  <c r="D660" i="1"/>
  <c r="D655" i="1"/>
  <c r="D669" i="1"/>
  <c r="D670" i="1"/>
  <c r="D674" i="1"/>
  <c r="D672" i="1"/>
  <c r="D673" i="1"/>
  <c r="D684" i="1"/>
  <c r="D683" i="1"/>
  <c r="D691" i="1"/>
  <c r="D700" i="1"/>
  <c r="D698" i="1"/>
  <c r="D694" i="1"/>
  <c r="D695" i="1"/>
  <c r="D705" i="1"/>
  <c r="D711" i="1"/>
  <c r="D710" i="1"/>
  <c r="D709" i="1"/>
  <c r="D713" i="1"/>
  <c r="D716" i="1"/>
  <c r="D714" i="1"/>
  <c r="D729" i="1"/>
  <c r="D725" i="1"/>
  <c r="D733" i="1"/>
  <c r="D730" i="1"/>
  <c r="D732" i="1"/>
  <c r="D731" i="1"/>
  <c r="D737" i="1"/>
  <c r="D740" i="1"/>
  <c r="D747" i="1"/>
  <c r="D746" i="1"/>
  <c r="D745" i="1"/>
  <c r="D763" i="1"/>
  <c r="D754" i="1"/>
  <c r="D753" i="1"/>
  <c r="D752" i="1"/>
  <c r="D769" i="1"/>
  <c r="D770" i="1"/>
  <c r="D774" i="1"/>
  <c r="D776" i="1"/>
  <c r="D784" i="1"/>
  <c r="D792" i="1"/>
  <c r="D783" i="1"/>
  <c r="D804" i="1"/>
  <c r="D803" i="1"/>
  <c r="D819" i="1"/>
  <c r="D829" i="1"/>
  <c r="D812" i="1"/>
  <c r="D805" i="1"/>
  <c r="D817" i="1"/>
  <c r="D820" i="1"/>
  <c r="D822" i="1"/>
  <c r="D821" i="1"/>
  <c r="D813" i="1"/>
  <c r="D810" i="1"/>
  <c r="D809" i="1"/>
  <c r="D830" i="1"/>
  <c r="D832" i="1"/>
  <c r="D833" i="1"/>
  <c r="D836" i="1"/>
  <c r="D837" i="1"/>
  <c r="D838" i="1"/>
  <c r="D839" i="1"/>
  <c r="D847" i="1"/>
  <c r="D846" i="1"/>
  <c r="D840" i="1"/>
  <c r="D845" i="1"/>
  <c r="D844" i="1"/>
  <c r="D848" i="1"/>
  <c r="D843" i="1"/>
  <c r="D842" i="1"/>
  <c r="D841" i="1"/>
  <c r="D855" i="1"/>
  <c r="D867" i="1"/>
  <c r="D879" i="1"/>
  <c r="D881" i="1"/>
  <c r="D880" i="1"/>
  <c r="D878" i="1"/>
  <c r="D885" i="1"/>
  <c r="D887" i="1"/>
  <c r="D884" i="1"/>
  <c r="D892" i="1"/>
  <c r="D895" i="1"/>
  <c r="D898" i="1"/>
  <c r="D897" i="1"/>
  <c r="D896" i="1"/>
  <c r="D905" i="1"/>
  <c r="D903" i="1"/>
  <c r="D901" i="1"/>
  <c r="D904" i="1"/>
  <c r="D913" i="1"/>
  <c r="D912" i="1"/>
  <c r="D910" i="1"/>
  <c r="D922" i="1"/>
  <c r="D917" i="1"/>
  <c r="D929" i="1"/>
  <c r="D928" i="1"/>
  <c r="D952" i="1"/>
  <c r="D944" i="1"/>
  <c r="D947" i="1"/>
  <c r="D948" i="1"/>
  <c r="D950" i="1"/>
  <c r="D953" i="1"/>
  <c r="D951" i="1"/>
  <c r="D945" i="1"/>
  <c r="D954" i="1"/>
  <c r="D957" i="1"/>
  <c r="D956" i="1"/>
  <c r="D955" i="1"/>
  <c r="D958" i="1"/>
  <c r="D963" i="1"/>
  <c r="D960" i="1"/>
  <c r="D967" i="1"/>
  <c r="D970" i="1"/>
  <c r="D974" i="1"/>
  <c r="D977" i="1"/>
  <c r="D972" i="1"/>
  <c r="D975" i="1"/>
  <c r="D973" i="1"/>
  <c r="D988" i="1"/>
  <c r="D989" i="1"/>
  <c r="D984" i="1"/>
  <c r="D983" i="1"/>
  <c r="D982" i="1"/>
  <c r="D991" i="1"/>
  <c r="D987" i="1"/>
  <c r="D986" i="1"/>
  <c r="D985" i="1"/>
  <c r="D1002" i="1"/>
  <c r="D1001" i="1"/>
  <c r="D1004" i="1"/>
  <c r="D1007" i="1"/>
  <c r="D1006" i="1"/>
  <c r="D1005" i="1"/>
  <c r="D1010" i="1"/>
  <c r="D1015" i="1"/>
  <c r="D1014" i="1"/>
  <c r="D1021" i="1"/>
  <c r="D1025" i="1"/>
  <c r="D1020" i="1"/>
  <c r="D1027" i="1"/>
  <c r="D1033" i="1"/>
  <c r="D1039" i="1"/>
  <c r="D1036" i="1"/>
  <c r="D1040" i="1"/>
  <c r="D1044" i="1"/>
  <c r="D1051" i="1"/>
  <c r="D1058" i="1"/>
  <c r="D1055" i="1"/>
  <c r="D1059" i="1"/>
  <c r="D1063" i="1"/>
  <c r="D1066" i="1"/>
  <c r="D1074" i="1"/>
  <c r="D1072" i="1"/>
  <c r="D1073" i="1"/>
  <c r="D1086" i="1"/>
  <c r="D1116" i="1"/>
  <c r="D1108" i="1"/>
  <c r="D1106" i="1"/>
  <c r="D1101" i="1"/>
  <c r="D1102" i="1"/>
  <c r="D1110" i="1"/>
  <c r="D1112" i="1"/>
  <c r="D1111" i="1"/>
  <c r="D1105" i="1"/>
  <c r="D1104" i="1"/>
  <c r="D1121" i="1"/>
  <c r="D1120" i="1"/>
  <c r="D1124" i="1"/>
  <c r="D1119" i="1"/>
  <c r="D1133" i="1"/>
  <c r="D1129" i="1"/>
  <c r="D1130" i="1"/>
  <c r="D1137" i="1"/>
  <c r="D1147" i="1"/>
  <c r="D1148" i="1"/>
  <c r="D1149" i="1"/>
  <c r="D1151" i="1"/>
  <c r="D1142" i="1"/>
  <c r="D1150" i="1"/>
  <c r="D1146" i="1"/>
  <c r="D1145" i="1"/>
  <c r="D1144" i="1"/>
  <c r="D1159" i="1"/>
  <c r="D1174" i="1"/>
  <c r="D1168" i="1"/>
  <c r="D1173" i="1"/>
  <c r="D1172" i="1"/>
  <c r="D1171" i="1"/>
  <c r="D1170" i="1"/>
  <c r="D1189" i="1"/>
  <c r="D1188" i="1"/>
  <c r="D1194" i="1"/>
  <c r="D1193" i="1"/>
  <c r="D1192" i="1"/>
  <c r="D1195" i="1"/>
  <c r="D1201" i="1"/>
  <c r="D1205" i="1"/>
  <c r="D1206" i="1"/>
  <c r="D1208" i="1"/>
  <c r="D1210" i="1"/>
  <c r="D1213" i="1"/>
  <c r="D1219" i="1"/>
  <c r="D1220" i="1"/>
  <c r="D1230" i="1"/>
  <c r="D1233" i="1"/>
  <c r="D1238" i="1"/>
  <c r="D1241" i="1"/>
  <c r="D1236" i="1"/>
  <c r="D1235" i="1"/>
  <c r="D1267" i="1"/>
  <c r="D1264" i="1"/>
  <c r="D1268" i="1"/>
  <c r="D1266" i="1"/>
  <c r="D1270" i="1"/>
  <c r="D1269" i="1"/>
  <c r="D1272" i="1"/>
  <c r="D1271" i="1"/>
  <c r="D1265" i="1"/>
  <c r="D1277" i="1"/>
  <c r="D1281" i="1"/>
  <c r="D1280" i="1"/>
  <c r="D1279" i="1"/>
  <c r="D1282" i="1"/>
  <c r="D1283" i="1"/>
  <c r="D1289" i="1"/>
  <c r="D1291" i="1"/>
  <c r="D1290" i="1"/>
  <c r="D1299" i="1"/>
  <c r="D1297" i="1"/>
  <c r="D1301" i="1"/>
  <c r="D1304" i="1"/>
  <c r="D1316" i="1"/>
  <c r="D1308" i="1"/>
  <c r="D1318" i="1"/>
  <c r="D1314" i="1"/>
  <c r="D1313" i="1"/>
  <c r="D1312" i="1"/>
  <c r="D1311" i="1"/>
  <c r="D1310" i="1"/>
  <c r="D1325" i="1"/>
  <c r="D1327" i="1"/>
  <c r="D1326" i="1"/>
  <c r="D1340" i="1"/>
  <c r="D1351" i="1"/>
  <c r="D1352" i="1"/>
  <c r="D1353" i="1"/>
  <c r="D1356" i="1"/>
  <c r="D1354" i="1"/>
  <c r="D1363" i="1"/>
  <c r="D1366" i="1"/>
  <c r="D1367" i="1"/>
  <c r="D1381" i="1"/>
  <c r="D1378" i="1"/>
  <c r="D1375" i="1"/>
  <c r="D1382" i="1"/>
  <c r="D1385" i="1"/>
  <c r="D1395" i="1"/>
  <c r="D1401" i="1"/>
  <c r="D1418" i="1"/>
  <c r="D1419" i="1"/>
  <c r="D1420" i="1"/>
  <c r="D1425" i="1"/>
  <c r="D1422" i="1"/>
  <c r="D1426" i="1"/>
  <c r="D1424" i="1"/>
  <c r="D1417" i="1"/>
  <c r="D1428" i="1"/>
  <c r="D1436" i="1"/>
  <c r="D1432" i="1"/>
  <c r="D1431" i="1"/>
  <c r="D1433" i="1"/>
  <c r="D1437" i="1"/>
  <c r="D1430" i="1"/>
  <c r="D1435" i="1"/>
  <c r="D1434" i="1"/>
  <c r="D1445" i="1"/>
  <c r="D1443" i="1"/>
  <c r="D1442" i="1"/>
  <c r="D1461" i="1"/>
  <c r="D1460" i="1"/>
  <c r="D1457" i="1"/>
  <c r="D1456" i="1"/>
  <c r="D1459" i="1"/>
  <c r="D1476" i="1"/>
  <c r="D1473" i="1"/>
  <c r="D1472" i="1"/>
  <c r="D1471" i="1"/>
  <c r="D1470" i="1"/>
  <c r="D1474" i="1"/>
  <c r="D1469" i="1"/>
  <c r="D1468" i="1"/>
  <c r="D1467" i="1"/>
  <c r="D1466" i="1"/>
  <c r="D1483" i="1"/>
  <c r="D1484" i="1"/>
  <c r="D1490" i="1"/>
  <c r="D1488" i="1"/>
  <c r="D1489" i="1"/>
  <c r="D1503" i="1"/>
  <c r="D1505" i="1"/>
  <c r="D1504" i="1"/>
  <c r="D1502" i="1"/>
  <c r="D1512" i="1"/>
  <c r="D1513" i="1"/>
  <c r="D1516" i="1"/>
  <c r="D1515" i="1"/>
  <c r="D1520" i="1"/>
  <c r="D1521" i="1"/>
  <c r="D1524" i="1"/>
  <c r="D1527" i="1"/>
  <c r="D1530" i="1"/>
  <c r="D1535" i="1"/>
  <c r="D1534" i="1"/>
  <c r="D1539" i="1"/>
  <c r="D1541" i="1"/>
  <c r="D1552" i="1"/>
  <c r="D1556" i="1"/>
  <c r="D1560" i="1"/>
  <c r="D1561" i="1"/>
  <c r="D1565" i="1"/>
  <c r="D1579" i="1"/>
  <c r="D1572" i="1"/>
  <c r="D1600" i="1"/>
  <c r="D1595" i="1"/>
  <c r="D1594" i="1"/>
  <c r="D1605" i="1"/>
  <c r="D1601" i="1"/>
  <c r="D1602" i="1"/>
  <c r="D1597" i="1"/>
  <c r="D1607" i="1"/>
  <c r="D1608" i="1"/>
  <c r="D1606" i="1"/>
  <c r="D1604" i="1"/>
  <c r="D1598" i="1"/>
  <c r="D1612" i="1"/>
  <c r="D1615" i="1"/>
  <c r="D1613" i="1"/>
  <c r="D1620" i="1"/>
  <c r="D1625" i="1"/>
  <c r="D1624" i="1"/>
  <c r="D1628" i="1"/>
  <c r="D1636" i="1"/>
  <c r="D1637" i="1"/>
  <c r="D1639" i="1"/>
  <c r="D1635" i="1"/>
  <c r="D1634" i="1"/>
  <c r="D1633" i="1"/>
  <c r="D1646" i="1"/>
  <c r="D1649" i="1"/>
  <c r="D1648" i="1"/>
  <c r="D1647" i="1"/>
  <c r="D1653" i="1"/>
  <c r="D1652" i="1"/>
  <c r="D1655" i="1"/>
  <c r="D1654" i="1"/>
  <c r="D1656" i="1"/>
  <c r="D1660" i="1"/>
  <c r="D1659" i="1"/>
  <c r="G141" i="13"/>
  <c r="G142" i="13"/>
  <c r="G143" i="13"/>
  <c r="G144" i="13"/>
  <c r="D8" i="11"/>
  <c r="D9" i="11"/>
  <c r="D10" i="11"/>
  <c r="D11" i="11"/>
  <c r="D12" i="11"/>
  <c r="D33" i="11"/>
  <c r="I11" i="13"/>
  <c r="I12" i="13"/>
  <c r="I13" i="13"/>
  <c r="I14" i="13"/>
  <c r="I15" i="13"/>
  <c r="I16" i="13"/>
  <c r="I17" i="13"/>
  <c r="E41" i="13"/>
  <c r="E37" i="13"/>
  <c r="I47" i="13"/>
  <c r="I48" i="13"/>
  <c r="I49" i="13"/>
  <c r="I50" i="13"/>
  <c r="I51" i="13"/>
  <c r="I52" i="13"/>
  <c r="I53" i="13"/>
  <c r="I54" i="13"/>
  <c r="I58" i="13"/>
  <c r="I59" i="13"/>
  <c r="I60" i="13"/>
  <c r="I61" i="13"/>
  <c r="I62" i="13"/>
  <c r="I64" i="13"/>
  <c r="I67" i="13"/>
  <c r="I80" i="13"/>
  <c r="I82" i="13"/>
  <c r="I83" i="13"/>
  <c r="I84" i="13"/>
  <c r="I85" i="13"/>
  <c r="I86" i="13"/>
  <c r="I87" i="13"/>
  <c r="I88" i="13"/>
  <c r="I94" i="13"/>
  <c r="I95" i="13"/>
  <c r="I96" i="13"/>
  <c r="I97" i="13"/>
  <c r="I98" i="13"/>
  <c r="I99" i="13"/>
  <c r="I103" i="13"/>
  <c r="I111" i="13"/>
  <c r="I113" i="13"/>
  <c r="I114" i="13"/>
  <c r="I115" i="13"/>
  <c r="I122" i="13"/>
  <c r="H130" i="13"/>
  <c r="H131" i="13"/>
  <c r="H132" i="13"/>
  <c r="H133" i="13"/>
  <c r="H134" i="13"/>
  <c r="D136" i="13"/>
  <c r="E136" i="13"/>
  <c r="F136" i="13"/>
  <c r="K136" i="13"/>
  <c r="E146" i="13"/>
  <c r="F146" i="13"/>
  <c r="E8" i="14"/>
  <c r="F8" i="14"/>
  <c r="I8" i="14"/>
  <c r="H8" i="14"/>
  <c r="E12" i="14"/>
  <c r="F12" i="14"/>
  <c r="I12" i="14"/>
  <c r="H12" i="14"/>
  <c r="E13" i="14"/>
  <c r="F13" i="14"/>
  <c r="I13" i="14"/>
  <c r="H13" i="14"/>
  <c r="E14" i="14"/>
  <c r="F14" i="14"/>
  <c r="I14" i="14"/>
  <c r="H14" i="14"/>
  <c r="E15" i="14"/>
  <c r="F15" i="14"/>
  <c r="I15" i="14"/>
  <c r="H15" i="14"/>
  <c r="E16" i="14"/>
  <c r="F16" i="14"/>
  <c r="I16" i="14"/>
  <c r="H16" i="14"/>
  <c r="E17" i="14"/>
  <c r="F17" i="14"/>
  <c r="I17" i="14"/>
  <c r="H17" i="14"/>
  <c r="E18" i="14"/>
  <c r="F18" i="14"/>
  <c r="I18" i="14"/>
  <c r="H18" i="14"/>
  <c r="E19" i="14"/>
  <c r="F19" i="14"/>
  <c r="I19" i="14"/>
  <c r="H19" i="14"/>
  <c r="D21" i="14"/>
  <c r="G21" i="14"/>
  <c r="I21" i="14"/>
  <c r="L21" i="14"/>
  <c r="M21" i="14"/>
  <c r="M36" i="14"/>
  <c r="N21" i="14"/>
  <c r="N38" i="14"/>
  <c r="O21" i="14"/>
  <c r="O38" i="14"/>
  <c r="P21" i="14"/>
  <c r="P38" i="14"/>
  <c r="Q21" i="14"/>
  <c r="Q38" i="14"/>
  <c r="R21" i="14"/>
  <c r="R38" i="14"/>
  <c r="S21" i="14"/>
  <c r="S38" i="14"/>
  <c r="S36" i="14"/>
  <c r="T21" i="14"/>
  <c r="T38" i="14"/>
  <c r="U21" i="14"/>
  <c r="U38" i="14"/>
  <c r="U36" i="14"/>
  <c r="V21" i="14"/>
  <c r="V38" i="14"/>
  <c r="W21" i="14"/>
  <c r="W38" i="14"/>
  <c r="E25" i="14"/>
  <c r="I25" i="14"/>
  <c r="I36" i="14"/>
  <c r="I38" i="14"/>
  <c r="H25" i="14"/>
  <c r="I26" i="14"/>
  <c r="H26" i="14"/>
  <c r="I27" i="14"/>
  <c r="H27" i="14"/>
  <c r="I28" i="14"/>
  <c r="H28" i="14"/>
  <c r="I29" i="14"/>
  <c r="H29" i="14"/>
  <c r="I30" i="14"/>
  <c r="H30" i="14"/>
  <c r="I31" i="14"/>
  <c r="H31" i="14"/>
  <c r="I32" i="14"/>
  <c r="H32" i="14"/>
  <c r="I33" i="14"/>
  <c r="H33" i="14"/>
  <c r="I34" i="14"/>
  <c r="H34" i="14"/>
  <c r="E26" i="14"/>
  <c r="E27" i="14"/>
  <c r="E28" i="14"/>
  <c r="F28" i="14"/>
  <c r="E29" i="14"/>
  <c r="F29" i="14"/>
  <c r="E30" i="14"/>
  <c r="F30" i="14"/>
  <c r="E31" i="14"/>
  <c r="F31" i="14"/>
  <c r="E32" i="14"/>
  <c r="F32" i="14"/>
  <c r="E33" i="14"/>
  <c r="F33" i="14"/>
  <c r="E34" i="14"/>
  <c r="F34" i="14"/>
  <c r="D36" i="14"/>
  <c r="G36" i="14"/>
  <c r="L36" i="14"/>
  <c r="N36" i="14"/>
  <c r="O36" i="14"/>
  <c r="P36" i="14"/>
  <c r="Q36" i="14"/>
  <c r="R36" i="14"/>
  <c r="T36" i="14"/>
  <c r="V36" i="14"/>
  <c r="W36" i="14"/>
  <c r="G38" i="14"/>
  <c r="D96" i="14"/>
  <c r="F25" i="14"/>
  <c r="F26" i="14"/>
  <c r="F21" i="14"/>
  <c r="E21" i="14"/>
  <c r="S32" i="13"/>
  <c r="AW19" i="23"/>
  <c r="H21" i="14"/>
  <c r="D36" i="13"/>
  <c r="D4" i="11"/>
  <c r="M34" i="13"/>
  <c r="M36" i="13"/>
  <c r="Q34" i="13"/>
  <c r="Q36" i="13"/>
  <c r="U34" i="13"/>
  <c r="U36" i="13"/>
  <c r="AQ8" i="23"/>
  <c r="F34" i="13"/>
  <c r="N34" i="13"/>
  <c r="N36" i="13"/>
  <c r="R34" i="13"/>
  <c r="V34" i="13"/>
  <c r="V36" i="13"/>
  <c r="AP19" i="23"/>
  <c r="E34" i="13"/>
  <c r="E36" i="13"/>
  <c r="H34" i="13"/>
  <c r="O34" i="13"/>
  <c r="O36" i="13"/>
  <c r="S34" i="13"/>
  <c r="S36" i="13"/>
  <c r="AS22" i="23"/>
  <c r="AQ28" i="23"/>
  <c r="D14" i="11"/>
  <c r="G34" i="13"/>
  <c r="I34" i="13"/>
  <c r="Z8" i="23"/>
  <c r="Z28" i="23"/>
  <c r="O38" i="23"/>
  <c r="O42" i="23"/>
  <c r="V38" i="23"/>
  <c r="V42" i="23"/>
  <c r="P38" i="23"/>
  <c r="P42" i="23"/>
  <c r="R38" i="23"/>
  <c r="R42" i="23"/>
  <c r="W38" i="23"/>
  <c r="W42" i="23"/>
  <c r="S38" i="23"/>
  <c r="S42" i="23"/>
  <c r="D38" i="14"/>
  <c r="D98" i="14"/>
  <c r="H36" i="14"/>
  <c r="H38" i="14"/>
  <c r="M38" i="14"/>
  <c r="G11" i="13"/>
  <c r="F18" i="13"/>
  <c r="F30" i="13"/>
  <c r="G22" i="13"/>
  <c r="H32" i="13"/>
  <c r="H36" i="13"/>
  <c r="R32" i="13"/>
  <c r="R36" i="13"/>
  <c r="Z19" i="23"/>
  <c r="Y38" i="23"/>
  <c r="Y42" i="23"/>
  <c r="AD12" i="23"/>
  <c r="AM19" i="23"/>
  <c r="AT27" i="23"/>
  <c r="AP28" i="23"/>
  <c r="F27" i="14"/>
  <c r="F36" i="14"/>
  <c r="F38" i="14"/>
  <c r="E36" i="14"/>
  <c r="E38" i="14"/>
  <c r="H136" i="13"/>
  <c r="W36" i="13"/>
  <c r="AS15" i="23"/>
  <c r="AI19" i="23"/>
  <c r="AS26" i="23"/>
  <c r="L38" i="14"/>
  <c r="L32" i="13"/>
  <c r="AV19" i="23"/>
  <c r="AN19" i="23"/>
  <c r="AM28" i="23"/>
  <c r="AS7" i="23"/>
  <c r="L36" i="13"/>
  <c r="AX19" i="23"/>
  <c r="AT11" i="23"/>
  <c r="AO19" i="23"/>
  <c r="AJ19" i="23"/>
  <c r="AI28" i="23"/>
  <c r="AS18" i="23"/>
  <c r="AS11" i="23"/>
  <c r="AG19" i="23"/>
  <c r="AC19" i="23"/>
  <c r="N38" i="23"/>
  <c r="N42" i="23"/>
  <c r="AC28" i="23"/>
  <c r="AB38" i="23"/>
  <c r="M38" i="23"/>
  <c r="M42" i="23"/>
  <c r="K38" i="23"/>
  <c r="K42" i="23" s="1"/>
  <c r="J38" i="23"/>
  <c r="J42" i="23"/>
  <c r="I38" i="23"/>
  <c r="I42" i="23"/>
  <c r="H38" i="23"/>
  <c r="H42" i="23" s="1"/>
  <c r="F38" i="23"/>
  <c r="F42" i="23" s="1"/>
  <c r="U38" i="23"/>
  <c r="U42" i="23"/>
  <c r="Q38" i="23"/>
  <c r="Q42" i="23"/>
  <c r="G38" i="23"/>
  <c r="G42" i="23" s="1"/>
  <c r="D38" i="23"/>
  <c r="D42" i="23"/>
  <c r="AD28" i="23"/>
  <c r="AD19" i="23"/>
  <c r="AD8" i="23"/>
  <c r="AC8" i="23"/>
  <c r="G146" i="13"/>
  <c r="C4" i="11"/>
  <c r="I124" i="13"/>
  <c r="O32" i="13"/>
  <c r="U32" i="13"/>
  <c r="N32" i="13"/>
  <c r="I30" i="13"/>
  <c r="I32" i="13"/>
  <c r="G30" i="13"/>
  <c r="F32" i="13"/>
  <c r="W32" i="13"/>
  <c r="V32" i="13"/>
  <c r="Q32" i="13"/>
  <c r="P32" i="13"/>
  <c r="M32" i="13"/>
  <c r="E32" i="13"/>
  <c r="P36" i="13"/>
  <c r="G18" i="13"/>
  <c r="T36" i="13"/>
  <c r="I8" i="13"/>
  <c r="G8" i="13"/>
  <c r="F8" i="13"/>
  <c r="F36" i="13"/>
  <c r="I36" i="13"/>
  <c r="G32" i="13"/>
  <c r="G36" i="13"/>
  <c r="AX35" i="23"/>
  <c r="AX33" i="23"/>
  <c r="AX31" i="23"/>
  <c r="AX34" i="23"/>
  <c r="AT32" i="23"/>
  <c r="AV33" i="23"/>
  <c r="AW35" i="23"/>
  <c r="AS34" i="23"/>
  <c r="AW40" i="23"/>
  <c r="AW34" i="23"/>
  <c r="AT35" i="23"/>
  <c r="AU35" i="23"/>
  <c r="AV31" i="23"/>
  <c r="AW33" i="23"/>
  <c r="AW31" i="23"/>
  <c r="AS40" i="23"/>
  <c r="AX32" i="23"/>
  <c r="AS33" i="23"/>
  <c r="AS31" i="23"/>
  <c r="AS32" i="23"/>
  <c r="AU34" i="23"/>
  <c r="AX40" i="23"/>
  <c r="AS35" i="23"/>
  <c r="AV35" i="23"/>
  <c r="AT34" i="23"/>
  <c r="AV32" i="23"/>
  <c r="AT40" i="23"/>
  <c r="AV40" i="23"/>
  <c r="AW32" i="23"/>
  <c r="AU31" i="23"/>
  <c r="AU32" i="23"/>
  <c r="AU33" i="23"/>
  <c r="AU40" i="23"/>
  <c r="AV34" i="23"/>
  <c r="AT31" i="23"/>
  <c r="AT33" i="23"/>
  <c r="AX36" i="23"/>
  <c r="AV36" i="23"/>
  <c r="AS36" i="23"/>
  <c r="AW36" i="23"/>
  <c r="AT36" i="23"/>
  <c r="AU36" i="23"/>
  <c r="P42" i="14"/>
  <c r="Q42" i="14"/>
  <c r="M6" i="14"/>
  <c r="S42" i="14"/>
  <c r="AN4" i="23"/>
  <c r="AK4" i="23"/>
  <c r="W4" i="23"/>
  <c r="R4" i="13"/>
  <c r="V4" i="13"/>
  <c r="L4" i="13"/>
  <c r="S4" i="13"/>
  <c r="L39" i="13"/>
  <c r="P4" i="13"/>
  <c r="G131" i="13"/>
  <c r="L6" i="14"/>
  <c r="Q6" i="14"/>
  <c r="S6" i="14"/>
  <c r="O4" i="23"/>
  <c r="AQ4" i="23"/>
  <c r="R4" i="23"/>
  <c r="M4" i="23"/>
  <c r="Q2" i="11"/>
  <c r="M4" i="13"/>
  <c r="Q4" i="13"/>
  <c r="I2" i="11"/>
  <c r="R42" i="14"/>
  <c r="L42" i="14"/>
  <c r="R6" i="14"/>
  <c r="M42" i="14"/>
  <c r="L50" i="14"/>
  <c r="AF4" i="23"/>
  <c r="AL4" i="23"/>
  <c r="V4" i="23"/>
  <c r="AJ4" i="23"/>
  <c r="S39" i="13"/>
  <c r="O2" i="11"/>
  <c r="N2" i="11"/>
  <c r="G133" i="13"/>
  <c r="K2" i="11"/>
  <c r="W4" i="13"/>
  <c r="T4" i="13"/>
  <c r="U42" i="14"/>
  <c r="V42" i="14"/>
  <c r="U6" i="14"/>
  <c r="T42" i="14"/>
  <c r="L51" i="14"/>
  <c r="AH4" i="23"/>
  <c r="U4" i="23"/>
  <c r="P4" i="23"/>
  <c r="N4" i="23"/>
  <c r="R39" i="13"/>
  <c r="O39" i="13"/>
  <c r="R2" i="11"/>
  <c r="W39" i="13"/>
  <c r="Q39" i="13"/>
  <c r="U39" i="13"/>
  <c r="N42" i="14"/>
  <c r="M2" i="11"/>
  <c r="N4" i="13"/>
  <c r="G134" i="13"/>
  <c r="W6" i="14"/>
  <c r="AM4" i="23"/>
  <c r="Q4" i="23"/>
  <c r="O4" i="13"/>
  <c r="P39" i="13"/>
  <c r="AG4" i="23"/>
  <c r="N39" i="13"/>
  <c r="O42" i="14"/>
  <c r="T4" i="23"/>
  <c r="L2" i="11"/>
  <c r="W42" i="14"/>
  <c r="N6" i="14"/>
  <c r="AO4" i="23"/>
  <c r="U4" i="13"/>
  <c r="G130" i="13"/>
  <c r="V6" i="14"/>
  <c r="L49" i="14"/>
  <c r="S4" i="23"/>
  <c r="M39" i="13"/>
  <c r="G132" i="13"/>
  <c r="T6" i="14"/>
  <c r="T39" i="13"/>
  <c r="J2" i="11"/>
  <c r="P2" i="11"/>
  <c r="P6" i="14"/>
  <c r="L48" i="14"/>
  <c r="AI4" i="23"/>
  <c r="AP4" i="23"/>
  <c r="G2" i="11"/>
  <c r="G4" i="11" s="1"/>
  <c r="V39" i="13"/>
  <c r="H2" i="11"/>
  <c r="O6" i="14"/>
  <c r="AT8" i="23" l="1"/>
  <c r="AS8" i="23"/>
  <c r="AT28" i="23"/>
  <c r="AP35" i="23"/>
  <c r="AP40" i="23"/>
  <c r="AP33" i="23"/>
  <c r="AP34" i="23"/>
  <c r="AP31" i="23"/>
  <c r="AP32" i="23"/>
  <c r="AI31" i="23"/>
  <c r="AI32" i="23"/>
  <c r="AI34" i="23"/>
  <c r="AI35" i="23"/>
  <c r="AI40" i="23"/>
  <c r="AI33" i="23"/>
  <c r="I132" i="13"/>
  <c r="C10" i="11"/>
  <c r="G136" i="13"/>
  <c r="I130" i="13"/>
  <c r="C8" i="11"/>
  <c r="AO33" i="23"/>
  <c r="AO35" i="23"/>
  <c r="AO32" i="23"/>
  <c r="AO31" i="23"/>
  <c r="AO36" i="23" s="1"/>
  <c r="AO38" i="23" s="1"/>
  <c r="AO40" i="23"/>
  <c r="AO42" i="23" s="1"/>
  <c r="AO34" i="23"/>
  <c r="AG31" i="23"/>
  <c r="AG40" i="23"/>
  <c r="AG33" i="23"/>
  <c r="AG35" i="23"/>
  <c r="AG32" i="23"/>
  <c r="AG34" i="23"/>
  <c r="AM34" i="23"/>
  <c r="AM33" i="23"/>
  <c r="AM35" i="23"/>
  <c r="AM32" i="23"/>
  <c r="AM40" i="23"/>
  <c r="AM31" i="23"/>
  <c r="C12" i="11"/>
  <c r="I134" i="13"/>
  <c r="AH34" i="23"/>
  <c r="AH33" i="23"/>
  <c r="AH40" i="23"/>
  <c r="AH32" i="23"/>
  <c r="AH35" i="23"/>
  <c r="AH31" i="23"/>
  <c r="C11" i="11"/>
  <c r="I133" i="13"/>
  <c r="AJ35" i="23"/>
  <c r="AJ32" i="23"/>
  <c r="AJ34" i="23"/>
  <c r="AJ31" i="23"/>
  <c r="AJ33" i="23"/>
  <c r="AJ40" i="23"/>
  <c r="AL35" i="23"/>
  <c r="AL33" i="23"/>
  <c r="AL32" i="23"/>
  <c r="AL31" i="23"/>
  <c r="AL40" i="23"/>
  <c r="AL34" i="23"/>
  <c r="AF34" i="23"/>
  <c r="AF35" i="23"/>
  <c r="AF31" i="23"/>
  <c r="AF32" i="23"/>
  <c r="AF33" i="23"/>
  <c r="AF40" i="23"/>
  <c r="L44" i="14"/>
  <c r="M44" i="14" s="1"/>
  <c r="N44" i="14" s="1"/>
  <c r="O44" i="14" s="1"/>
  <c r="P44" i="14" s="1"/>
  <c r="Q44" i="14" s="1"/>
  <c r="R44" i="14" s="1"/>
  <c r="S44" i="14" s="1"/>
  <c r="T44" i="14" s="1"/>
  <c r="U44" i="14" s="1"/>
  <c r="V44" i="14" s="1"/>
  <c r="W44" i="14" s="1"/>
  <c r="AQ33" i="23"/>
  <c r="AQ40" i="23"/>
  <c r="AQ34" i="23"/>
  <c r="AQ31" i="23"/>
  <c r="AQ36" i="23" s="1"/>
  <c r="AQ38" i="23" s="1"/>
  <c r="AQ32" i="23"/>
  <c r="AQ35" i="23"/>
  <c r="I131" i="13"/>
  <c r="C9" i="11"/>
  <c r="AK40" i="23"/>
  <c r="AK35" i="23"/>
  <c r="AK33" i="23"/>
  <c r="AK34" i="23"/>
  <c r="AK32" i="23"/>
  <c r="AK31" i="23"/>
  <c r="AN32" i="23"/>
  <c r="AN31" i="23"/>
  <c r="AN36" i="23" s="1"/>
  <c r="AN38" i="23" s="1"/>
  <c r="AN33" i="23"/>
  <c r="AN40" i="23"/>
  <c r="AN35" i="23"/>
  <c r="AN34" i="23"/>
  <c r="AT19" i="23"/>
  <c r="AS19" i="23"/>
  <c r="AS28" i="23"/>
  <c r="AX42" i="23"/>
  <c r="AU42" i="23"/>
  <c r="H4" i="11"/>
  <c r="M48" i="14"/>
  <c r="M50" i="14"/>
  <c r="G12" i="11"/>
  <c r="G10" i="11"/>
  <c r="M49" i="14"/>
  <c r="M51" i="14"/>
  <c r="G9" i="11"/>
  <c r="G11" i="11"/>
  <c r="AT38" i="23" l="1"/>
  <c r="AT42" i="23" s="1"/>
  <c r="AS38" i="23"/>
  <c r="AS42" i="23" s="1"/>
  <c r="AK42" i="23"/>
  <c r="AP36" i="23"/>
  <c r="AP38" i="23" s="1"/>
  <c r="AK36" i="23"/>
  <c r="AK38" i="23" s="1"/>
  <c r="AQ42" i="23"/>
  <c r="AL36" i="23"/>
  <c r="AL38" i="23" s="1"/>
  <c r="AL42" i="23" s="1"/>
  <c r="AJ36" i="23"/>
  <c r="AJ38" i="23" s="1"/>
  <c r="I136" i="13"/>
  <c r="AF36" i="23"/>
  <c r="AF38" i="23" s="1"/>
  <c r="AF42" i="23" s="1"/>
  <c r="AH36" i="23"/>
  <c r="AH38" i="23" s="1"/>
  <c r="AH42" i="23" s="1"/>
  <c r="AG42" i="23"/>
  <c r="AG36" i="23"/>
  <c r="AG38" i="23" s="1"/>
  <c r="AP42" i="23"/>
  <c r="AJ42" i="23"/>
  <c r="AN42" i="23"/>
  <c r="AM36" i="23"/>
  <c r="AM38" i="23" s="1"/>
  <c r="AM42" i="23" s="1"/>
  <c r="C14" i="11"/>
  <c r="G14" i="11" s="1"/>
  <c r="H14" i="11" s="1"/>
  <c r="I14" i="11" s="1"/>
  <c r="J14" i="11" s="1"/>
  <c r="K14" i="11" s="1"/>
  <c r="L14" i="11" s="1"/>
  <c r="M14" i="11" s="1"/>
  <c r="N14" i="11" s="1"/>
  <c r="O14" i="11" s="1"/>
  <c r="P14" i="11" s="1"/>
  <c r="Q14" i="11" s="1"/>
  <c r="R14" i="11" s="1"/>
  <c r="AI36" i="23"/>
  <c r="AI38" i="23" s="1"/>
  <c r="AI42" i="23" s="1"/>
  <c r="H11" i="11"/>
  <c r="N50" i="14"/>
  <c r="G8" i="11"/>
  <c r="H9" i="11"/>
  <c r="N48" i="14"/>
  <c r="N51" i="14"/>
  <c r="I4" i="11"/>
  <c r="N49" i="14"/>
  <c r="H10" i="11"/>
  <c r="H12" i="11"/>
  <c r="AS44" i="23" l="1"/>
  <c r="AT44" i="23" s="1"/>
  <c r="AU44" i="23" s="1"/>
  <c r="AV44" i="23" s="1"/>
  <c r="AW44" i="23" s="1"/>
  <c r="AX44" i="23" s="1"/>
  <c r="AF44" i="23"/>
  <c r="AG44" i="23" s="1"/>
  <c r="AH44" i="23" s="1"/>
  <c r="AI44" i="23" s="1"/>
  <c r="AJ44" i="23" s="1"/>
  <c r="AK44" i="23" s="1"/>
  <c r="AL44" i="23" s="1"/>
  <c r="AM44" i="23" s="1"/>
  <c r="AN44" i="23" s="1"/>
  <c r="AO44" i="23" s="1"/>
  <c r="AP44" i="23" s="1"/>
  <c r="AQ44" i="23" s="1"/>
  <c r="I12" i="11"/>
  <c r="I9" i="11"/>
  <c r="H8" i="11"/>
  <c r="O49" i="14"/>
  <c r="I11" i="11"/>
  <c r="O48" i="14"/>
  <c r="I10" i="11"/>
  <c r="O50" i="14"/>
  <c r="O51" i="14"/>
  <c r="J4" i="11"/>
  <c r="K4" i="11"/>
  <c r="P49" i="14"/>
  <c r="P50" i="14"/>
  <c r="J9" i="11"/>
  <c r="P48" i="14"/>
  <c r="P51" i="14"/>
  <c r="I8" i="11"/>
  <c r="J10" i="11"/>
  <c r="J12" i="11"/>
  <c r="J11" i="11"/>
  <c r="K11" i="11"/>
  <c r="K9" i="11"/>
  <c r="Q50" i="14"/>
  <c r="K10" i="11"/>
  <c r="Q49" i="14"/>
  <c r="Q48" i="14"/>
  <c r="K12" i="11"/>
  <c r="L4" i="11"/>
  <c r="J8" i="11"/>
  <c r="Q51" i="14"/>
  <c r="R51" i="14"/>
  <c r="L10" i="11"/>
  <c r="R50" i="14"/>
  <c r="M4" i="11"/>
  <c r="L9" i="11"/>
  <c r="L12" i="11"/>
  <c r="R48" i="14"/>
  <c r="K8" i="11"/>
  <c r="L11" i="11"/>
  <c r="R49" i="14"/>
  <c r="S49" i="14"/>
  <c r="N4" i="11"/>
  <c r="S50" i="14"/>
  <c r="S51" i="14"/>
  <c r="M11" i="11"/>
  <c r="L8" i="11"/>
  <c r="M10" i="11"/>
  <c r="M12" i="11"/>
  <c r="S48" i="14"/>
  <c r="M9" i="11"/>
  <c r="N9" i="11"/>
  <c r="T51" i="14"/>
  <c r="T50" i="14"/>
  <c r="O4" i="11"/>
  <c r="M8" i="11"/>
  <c r="T48" i="14"/>
  <c r="T49" i="14"/>
  <c r="N12" i="11"/>
  <c r="N10" i="11"/>
  <c r="N11" i="11"/>
  <c r="O11" i="11"/>
  <c r="P4" i="11"/>
  <c r="U50" i="14"/>
  <c r="U51" i="14"/>
  <c r="U49" i="14"/>
  <c r="U48" i="14"/>
  <c r="O10" i="11"/>
  <c r="O9" i="11"/>
  <c r="N8" i="11"/>
  <c r="O12" i="11"/>
  <c r="P12" i="11"/>
  <c r="V51" i="14"/>
  <c r="V50" i="14"/>
  <c r="P9" i="11"/>
  <c r="P11" i="11"/>
  <c r="O8" i="11"/>
  <c r="V48" i="14"/>
  <c r="Q4" i="11"/>
  <c r="P10" i="11"/>
  <c r="V49" i="14"/>
  <c r="W49" i="14"/>
  <c r="Q9" i="11"/>
  <c r="R4" i="11"/>
  <c r="W48" i="14"/>
  <c r="P8" i="11"/>
  <c r="Q10" i="11"/>
  <c r="W50" i="14"/>
  <c r="W51" i="14"/>
  <c r="Q12" i="11"/>
  <c r="Q11" i="11"/>
  <c r="R11" i="11"/>
  <c r="R10" i="11"/>
  <c r="Q8" i="11"/>
  <c r="R12" i="11"/>
  <c r="R9" i="11"/>
  <c r="R8" i="11"/>
</calcChain>
</file>

<file path=xl/comments1.xml><?xml version="1.0" encoding="utf-8"?>
<comments xmlns="http://schemas.openxmlformats.org/spreadsheetml/2006/main">
  <authors>
    <author>Steve</author>
    <author>Monster</author>
  </authors>
  <commentList>
    <comment ref="AA3" authorId="0" shapeId="0">
      <text>
        <r>
          <rPr>
            <b/>
            <sz val="9"/>
            <color indexed="81"/>
            <rFont val="Tahoma"/>
            <charset val="1"/>
          </rPr>
          <t>This column needs to contain what we want to target as our spending regularly each month.</t>
        </r>
      </text>
    </comment>
    <comment ref="AB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AC3" authorId="0" shapeId="0">
      <text>
        <r>
          <rPr>
            <b/>
            <sz val="9"/>
            <color indexed="81"/>
            <rFont val="Tahoma"/>
            <charset val="1"/>
          </rPr>
          <t>This column is the yearly total averaged for one month.</t>
        </r>
      </text>
    </comment>
    <comment ref="AD3" authorId="0" shapeId="0">
      <text>
        <r>
          <rPr>
            <b/>
            <sz val="9"/>
            <color indexed="81"/>
            <rFont val="Tahoma"/>
            <charset val="1"/>
          </rPr>
          <t>This is the difference between the budget and the average month.</t>
        </r>
      </text>
    </comment>
    <comment ref="B10"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 ref="B21" authorId="1" shapeId="0">
      <text>
        <r>
          <rPr>
            <b/>
            <sz val="9"/>
            <color indexed="81"/>
            <rFont val="Tahoma"/>
            <charset val="1"/>
          </rPr>
          <t>These are potentially non-essential categories where spending is consistent over time.  Where spend for these categories is also against a project it won't appear here but will be in the project section and will also be deducted from savings.  The budgets in this section are only for what is regularly spent for these categories every month.  The rest goes into savings.</t>
        </r>
      </text>
    </comment>
  </commentList>
</comments>
</file>

<file path=xl/comments2.xml><?xml version="1.0" encoding="utf-8"?>
<comments xmlns="http://schemas.openxmlformats.org/spreadsheetml/2006/main">
  <authors>
    <author>Steve</author>
    <author>Monster</author>
  </authors>
  <commentList>
    <comment ref="D3" authorId="0" shapeId="0">
      <text>
        <r>
          <rPr>
            <b/>
            <sz val="9"/>
            <color indexed="81"/>
            <rFont val="Tahoma"/>
            <charset val="1"/>
          </rPr>
          <t>This column needs to contain what we want to target as our spending regularly each month.</t>
        </r>
      </text>
    </comment>
    <comment ref="E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F3" authorId="0" shapeId="0">
      <text>
        <r>
          <rPr>
            <b/>
            <sz val="9"/>
            <color indexed="81"/>
            <rFont val="Tahoma"/>
            <charset val="1"/>
          </rPr>
          <t>This column is the yearly total averaged for one month.</t>
        </r>
      </text>
    </comment>
    <comment ref="G3" authorId="0" shapeId="0">
      <text>
        <r>
          <rPr>
            <b/>
            <sz val="9"/>
            <color indexed="81"/>
            <rFont val="Tahoma"/>
            <charset val="1"/>
          </rPr>
          <t>This is the difference between the budget and the average month.</t>
        </r>
      </text>
    </comment>
    <comment ref="B10"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 ref="B20" authorId="1" shapeId="0">
      <text>
        <r>
          <rPr>
            <b/>
            <sz val="9"/>
            <color indexed="81"/>
            <rFont val="Tahoma"/>
            <charset val="1"/>
          </rPr>
          <t>These are potentially non-essential categories where spending is consistent over time.  Where spend for these categories is also against a project it won't appear here but will be in the project section and will also be deducted from savings.  The budgets in this section are only for what is regularly spent for these categories every month.  The rest goes into savings.</t>
        </r>
      </text>
    </comment>
    <comment ref="B34" authorId="0" shapeId="0">
      <text>
        <r>
          <rPr>
            <b/>
            <sz val="9"/>
            <color indexed="81"/>
            <rFont val="Tahoma"/>
            <charset val="1"/>
          </rPr>
          <t>This line corresponds to money transferred to our current account saving (see the detail below).  This used to be done by transferring to ING.</t>
        </r>
      </text>
    </comment>
    <comment ref="D38" authorId="0" shapeId="0">
      <text>
        <r>
          <rPr>
            <b/>
            <sz val="9"/>
            <color indexed="81"/>
            <rFont val="Tahoma"/>
            <charset val="1"/>
          </rPr>
          <t>This column needs to contain what we want to target as our spending regularly each month.</t>
        </r>
      </text>
    </comment>
    <comment ref="E38"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F38" authorId="0" shapeId="0">
      <text>
        <r>
          <rPr>
            <b/>
            <sz val="9"/>
            <color indexed="81"/>
            <rFont val="Tahoma"/>
            <charset val="1"/>
          </rPr>
          <t>This column is the yearly total averaged for one month.</t>
        </r>
      </text>
    </comment>
    <comment ref="G38" authorId="0" shapeId="0">
      <text>
        <r>
          <rPr>
            <b/>
            <sz val="9"/>
            <color indexed="81"/>
            <rFont val="Tahoma"/>
            <charset val="1"/>
          </rPr>
          <t>This is the difference between the budget and the average month.</t>
        </r>
      </text>
    </comment>
    <comment ref="B44" authorId="1" shapeId="0">
      <text>
        <r>
          <rPr>
            <b/>
            <sz val="9"/>
            <color indexed="81"/>
            <rFont val="Tahoma"/>
            <charset val="1"/>
          </rPr>
          <t>Projects are exceptional spending which is not consistent</t>
        </r>
        <r>
          <rPr>
            <sz val="9"/>
            <color indexed="81"/>
            <rFont val="Tahoma"/>
            <charset val="1"/>
          </rPr>
          <t xml:space="preserve">
</t>
        </r>
      </text>
    </comment>
    <comment ref="B128" authorId="0" shapeId="0">
      <text>
        <r>
          <rPr>
            <b/>
            <sz val="9"/>
            <color indexed="81"/>
            <rFont val="Tahoma"/>
            <charset val="1"/>
          </rPr>
          <t>Rather than budgetting month by month saving allows us to put money aside for bigger things.  The monthly saving budget for say 'Enjoying' is separate from the general monthly amount for 'Enjoying'.  Only project spend counts against saving, since bigger things should be set up as projects.</t>
        </r>
      </text>
    </comment>
    <comment ref="B139" authorId="0" shapeId="0">
      <text>
        <r>
          <rPr>
            <b/>
            <sz val="9"/>
            <color indexed="81"/>
            <rFont val="Tahoma"/>
            <charset val="1"/>
          </rPr>
          <t xml:space="preserve">Accounts totals act as a check as they can be compared to real account balances to ensure everything has been entered correctly.
</t>
        </r>
      </text>
    </comment>
    <comment ref="G141" authorId="1" shapeId="0">
      <text>
        <r>
          <rPr>
            <b/>
            <sz val="9"/>
            <color indexed="81"/>
            <rFont val="Tahoma"/>
            <charset val="1"/>
          </rPr>
          <t>This should match the bank statement</t>
        </r>
      </text>
    </comment>
  </commentList>
</comments>
</file>

<file path=xl/comments3.xml><?xml version="1.0" encoding="utf-8"?>
<comments xmlns="http://schemas.openxmlformats.org/spreadsheetml/2006/main">
  <authors>
    <author>Steve</author>
  </authors>
  <commentList>
    <comment ref="B4" authorId="0" shapeId="0">
      <text>
        <r>
          <rPr>
            <sz val="9"/>
            <color indexed="81"/>
            <rFont val="Tahoma"/>
            <family val="2"/>
          </rPr>
          <t>This is the forecast using the current position as the starting point and then just taking into account how much money should be saved each month (monthly budget) against what is planned to be spent in the year ahead.  The savings accounts are treated as all being rolled up into the single account.</t>
        </r>
      </text>
    </comment>
    <comment ref="C4" authorId="0" shapeId="0">
      <text>
        <r>
          <rPr>
            <sz val="9"/>
            <color indexed="81"/>
            <rFont val="Tahoma"/>
            <family val="2"/>
          </rPr>
          <t>Current position is exactly that from the "Looking Back" sheet</t>
        </r>
      </text>
    </comment>
    <comment ref="B14" authorId="0" shapeId="0">
      <text>
        <r>
          <rPr>
            <sz val="9"/>
            <color indexed="81"/>
            <rFont val="Tahoma"/>
            <charset val="1"/>
          </rPr>
          <t xml:space="preserve">This forecast position treats the savings as if they are separate accounts capable of being in credit or debit
</t>
        </r>
      </text>
    </comment>
  </commentList>
</comments>
</file>

<file path=xl/comments4.xml><?xml version="1.0" encoding="utf-8"?>
<comments xmlns="http://schemas.openxmlformats.org/spreadsheetml/2006/main">
  <authors>
    <author>Steve</author>
    <author>Monster</author>
  </authors>
  <commentList>
    <comment ref="D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B5"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List>
</comments>
</file>

<file path=xl/sharedStrings.xml><?xml version="1.0" encoding="utf-8"?>
<sst xmlns="http://schemas.openxmlformats.org/spreadsheetml/2006/main" count="118129" uniqueCount="9020">
  <si>
    <t>WH SMITH KENDAL GBR</t>
  </si>
  <si>
    <t>CAFFE NERO KENDAL KENDAL GBR</t>
  </si>
  <si>
    <t>THE NEWFIELD INN BROUGHTON IN GBR</t>
  </si>
  <si>
    <t>BROOK HOUSE INN HOLMROOK GBR</t>
  </si>
  <si>
    <t>GEM TROUTBECK WINDERMERE GBR</t>
  </si>
  <si>
    <t>ROADCHEF NORTON CA CANNOCK GBR</t>
  </si>
  <si>
    <t>PRET A MANGER BRENT CROSS GBR</t>
  </si>
  <si>
    <t>LB BRENT REGISTRARS WEMBLEY GBR</t>
  </si>
  <si>
    <t>LBB CIVIC CENTRE PARKI WEMBLEY GBR</t>
  </si>
  <si>
    <t>YE OLDE GREEN MAN RICKMANSWORTH GBR</t>
  </si>
  <si>
    <t>VANSTONE PARK GARD 1438820412 GBR</t>
  </si>
  <si>
    <t>GOOGLE *Google Storage GOOGLE.COM/CH USA 01/08/16 2.39 (USD)</t>
  </si>
  <si>
    <t>PAYPAL *SPOTIFY 35314369001 GBR</t>
  </si>
  <si>
    <t>MALTHURST HOWE GREEN BUNTINGFORD , GBR</t>
  </si>
  <si>
    <t>TESCO STORE 3362 WARE GBR</t>
  </si>
  <si>
    <t>EXPEDIA 110738965325 EXPEDIA CO UK FRA</t>
  </si>
  <si>
    <t>SWISS INT 1615192741 SANTA CRUZ DE GBR</t>
  </si>
  <si>
    <t>JENNYLOU RADLETT GBR</t>
  </si>
  <si>
    <t>BUDGENS RADLETT GBR</t>
  </si>
  <si>
    <t>43034950 COSTA COFFEE LONDON GBR</t>
  </si>
  <si>
    <t>CAFE TRIO WELWYN GARDEN GBR</t>
  </si>
  <si>
    <t>EASYJET000EQ5MFCG LUTON, BEDS IRL</t>
  </si>
  <si>
    <t>HOMEBASE LTD 057 HATFIELD GBR  ()</t>
  </si>
  <si>
    <t>Funeral Flowers</t>
  </si>
  <si>
    <t>Jenny's flight back</t>
  </si>
  <si>
    <t>981 Meet-up</t>
  </si>
  <si>
    <t>Lunctime drinks</t>
  </si>
  <si>
    <t>Naked Wines</t>
  </si>
  <si>
    <t>Key Cutting</t>
  </si>
  <si>
    <t>Skiing Socks</t>
  </si>
  <si>
    <t>Melanie's present</t>
  </si>
  <si>
    <t>Team Christmas meal</t>
  </si>
  <si>
    <t>Sarah's present from Pam</t>
  </si>
  <si>
    <t>Parking permit</t>
  </si>
  <si>
    <t>Pre-Work Christmas Drinks</t>
  </si>
  <si>
    <t>Stables Christmas Do</t>
  </si>
  <si>
    <t>Christmas Food</t>
  </si>
  <si>
    <t>Sarah's Christmas Present</t>
  </si>
  <si>
    <t>Walking trousers</t>
  </si>
  <si>
    <t>Boxing day meal</t>
  </si>
  <si>
    <t>Walk across the moors meal</t>
  </si>
  <si>
    <t>Lake Disttict Christmas 2015</t>
  </si>
  <si>
    <t>Food on the return journey</t>
  </si>
  <si>
    <t>Pet jabs</t>
  </si>
  <si>
    <t>Register for Roger</t>
  </si>
  <si>
    <t>Meeting up with Melanie and Andrew</t>
  </si>
  <si>
    <t>South Downs 2016</t>
  </si>
  <si>
    <t>South Downs Way Map</t>
  </si>
  <si>
    <t>Booking Fee</t>
  </si>
  <si>
    <t>Lunch for the workers</t>
  </si>
  <si>
    <t>Funeral flowers</t>
  </si>
  <si>
    <t>Fu Hao</t>
  </si>
  <si>
    <t>Picture Frames for Funeral</t>
  </si>
  <si>
    <t>RYMAN 1096 ST ALBANS</t>
  </si>
  <si>
    <t>Business card holder</t>
  </si>
  <si>
    <t>Ginnys Colic Operation</t>
  </si>
  <si>
    <t>14/01/2010</t>
  </si>
  <si>
    <t>ROYAL VET COLLEGE-LAP</t>
  </si>
  <si>
    <t>Riding things for holiday</t>
  </si>
  <si>
    <t>BUTTERFOAL STUD ST ALBANS</t>
  </si>
  <si>
    <t>Riding Holiday</t>
  </si>
  <si>
    <t>Riding Holiday Deposit</t>
  </si>
  <si>
    <t>27/07/2010</t>
  </si>
  <si>
    <t>Meal Out</t>
  </si>
  <si>
    <t>DRIFTERS COOKHOUSE, WALDEN ($95.37)</t>
  </si>
  <si>
    <t>BRIGHT ANGEL DINING/BA, GRAND CANYON ($59.42)</t>
  </si>
  <si>
    <t>BRANDING IRON FAMILY R, DAYTON ($39.34)</t>
  </si>
  <si>
    <t>Chinese Takeaway</t>
  </si>
  <si>
    <t>CHINATOWN RESTAURANT, WEST YELLOWST ($37.50)</t>
  </si>
  <si>
    <t>DAIRY CAFE, BLUFF ($36.30)</t>
  </si>
  <si>
    <t>Amalfi</t>
  </si>
  <si>
    <t>AMALFI</t>
  </si>
  <si>
    <t>Raj Garden, Haldens</t>
  </si>
  <si>
    <t>RAJ GARDEN || WELWYN GARDEN</t>
  </si>
  <si>
    <t>Meal out in London (Strada) for Jenny's birthday</t>
  </si>
  <si>
    <t>STRADA LONDON WC2E GB</t>
  </si>
  <si>
    <t>AROMA (STEVENAGE) STEVENAGE</t>
  </si>
  <si>
    <t>TBA THAI RESTAURANLONDON EC1R</t>
  </si>
  <si>
    <t>Waffle House</t>
  </si>
  <si>
    <t>KINGSBURY WATERMILL LT || ST ALBANS</t>
  </si>
  <si>
    <t>STRADA ISLINGTON || LONDON N1</t>
  </si>
  <si>
    <t>Wagamama</t>
  </si>
  <si>
    <t>WAGAMAMA ST ALBANS GB</t>
  </si>
  <si>
    <t>REPUBLIC (RETAIL) LTD, WATFORD</t>
  </si>
  <si>
    <t>Soft Shell</t>
  </si>
  <si>
    <t>REGATTA FACTORY ST || HATFIELD</t>
  </si>
  <si>
    <t>Pub Lunch</t>
  </si>
  <si>
    <t>NELSON HEAD, HORSEY</t>
  </si>
  <si>
    <t>THE BARLEY MOW || WESTMINSTER</t>
  </si>
  <si>
    <t>Birthday meal</t>
  </si>
  <si>
    <t>THE BROCKET ARMS PUBLI WELWYN</t>
  </si>
  <si>
    <t>THE WAGGONERS, WELWYN</t>
  </si>
  <si>
    <t>Operation Raleigh Borneo</t>
  </si>
  <si>
    <t>Fee to rearrange flight</t>
  </si>
  <si>
    <t>Time Magazine</t>
  </si>
  <si>
    <t>School trip</t>
  </si>
  <si>
    <t>Saver Card</t>
  </si>
  <si>
    <t>Flights to Borneo</t>
  </si>
  <si>
    <t>Operation Raleigh</t>
  </si>
  <si>
    <t>Deposit</t>
  </si>
  <si>
    <t>Ski Touring 2013</t>
  </si>
  <si>
    <t>Killin Hotel</t>
  </si>
  <si>
    <t>Health group</t>
  </si>
  <si>
    <t>HDMI Cables</t>
  </si>
  <si>
    <t>Mobile phones</t>
  </si>
  <si>
    <t>Filing Fee</t>
  </si>
  <si>
    <t>Helmets</t>
  </si>
  <si>
    <t>Driving abroad kit</t>
  </si>
  <si>
    <t>Helmets, ski gear</t>
  </si>
  <si>
    <t>Elite coke and chips</t>
  </si>
  <si>
    <t>Insurance for Clive</t>
  </si>
  <si>
    <t>Selbys</t>
  </si>
  <si>
    <t>Duvet cover</t>
  </si>
  <si>
    <t>Herb pot and compost</t>
  </si>
  <si>
    <t>Driving test</t>
  </si>
  <si>
    <t>James Birthday 2013</t>
  </si>
  <si>
    <t>Phantom of the Opera</t>
  </si>
  <si>
    <t>Professional insurance</t>
  </si>
  <si>
    <t>Crampons</t>
  </si>
  <si>
    <t>Complete works of Wilki Collins</t>
  </si>
  <si>
    <t>Les Miserables</t>
  </si>
  <si>
    <t>Complete work of Henry James</t>
  </si>
  <si>
    <t>Science Fiction Magazine</t>
  </si>
  <si>
    <t>Framing Jenny's Pictures</t>
  </si>
  <si>
    <t>Home Insurace</t>
  </si>
  <si>
    <t>Salopettes</t>
  </si>
  <si>
    <t>Skiing holiday balance</t>
  </si>
  <si>
    <t>Fee for using fields</t>
  </si>
  <si>
    <t>Holiday spending money</t>
  </si>
  <si>
    <t>February Unidentified Cash</t>
  </si>
  <si>
    <t>January Unidentified Cash</t>
  </si>
  <si>
    <t>Contact lenses</t>
  </si>
  <si>
    <t>CLIENT ACCT STANDA</t>
  </si>
  <si>
    <t>CASHLINE 16MAY</t>
  </si>
  <si>
    <t>YORKSHIREBNK 09MAY</t>
  </si>
  <si>
    <t>SANTANDER 23APR</t>
  </si>
  <si>
    <t>BMACH 22APR</t>
  </si>
  <si>
    <t>SAINSBURYS 09APR</t>
  </si>
  <si>
    <t>HSBC 19MAR</t>
  </si>
  <si>
    <t>BCARD PLATINUM</t>
  </si>
  <si>
    <t>SAINSBURYS 12MAR</t>
  </si>
  <si>
    <t>LLOYDS BANK 05MAR</t>
  </si>
  <si>
    <t>LLOYDS BANK 27FEB</t>
  </si>
  <si>
    <t>ACUDANTIA LIMITEDSALARY MAYFP 27/05/15 132714132723662985000RSALARY MAY</t>
  </si>
  <si>
    <t>RIDGE HILL STUDFP 26/05/15 3031023235822909000R</t>
  </si>
  <si>
    <t>1831 21MAY15SHARE DEALINGSLEEDS CLEEDS GB</t>
  </si>
  <si>
    <t>CALL REF.NO. 3377C O CRISWELLFP 20/05/15 1009104147306273000R</t>
  </si>
  <si>
    <t>RIDGE HILL STUDFP 18/05/15 3030023150674415000R</t>
  </si>
  <si>
    <t>RIDGE HILL STUDFP 11/05/15 3038023141838283000R</t>
  </si>
  <si>
    <t>THE KARUNA TRUSTFP 07/05/15 3036023122106109000R</t>
  </si>
  <si>
    <t>ACUDANTIA LIMITEDSALARYFP 06/05/15 133946133943450451000RSALARY</t>
  </si>
  <si>
    <t>JENNIFER SCOTLANDFP 01/05/15 3022023531507658000R</t>
  </si>
  <si>
    <t>JAMESFP 01/05/15 3024023531517796000R</t>
  </si>
  <si>
    <t>RIDGE HILL STUDFP 27/04/15 3011023239766137000R</t>
  </si>
  <si>
    <t>CALL REF.NO. 0525DELLCOTT TENNISFP 23/04/15 1053091037613854000R</t>
  </si>
  <si>
    <t>RIDGE HILL STUDFP 20/04/15 3048023211388828000R</t>
  </si>
  <si>
    <t>2935 14APR15WWW.DVLA.GOV.UKVEHICLE LICEN GB</t>
  </si>
  <si>
    <t>1831 14APR15ADMIRAL INSURANCE08718820000 IT</t>
  </si>
  <si>
    <t>RIDGE HILL STUDFP 13/04/15 3005023136619156000R</t>
  </si>
  <si>
    <t>RIDGE HILL STUDFP 07/04/15 3005023338325179000R</t>
  </si>
  <si>
    <t>THE KARUNA TRUSTFP 07/04/15 3002023338316893000R</t>
  </si>
  <si>
    <t>JAMESFP 01/04/15 3011023543759872000R</t>
  </si>
  <si>
    <t>JENNIFER SCOTLANDFP 01/04/15 3005023543744600000R</t>
  </si>
  <si>
    <t>1831 30MAR15TESCO CREDIT CARDSEDINBURGH GB</t>
  </si>
  <si>
    <t>Candles</t>
  </si>
  <si>
    <t>Tops</t>
  </si>
  <si>
    <t>Clothes for Roger</t>
  </si>
  <si>
    <t>Toothbrushes, tissues</t>
  </si>
  <si>
    <t>Beer, wine and cider</t>
  </si>
  <si>
    <t>Mens outdoor</t>
  </si>
  <si>
    <t>gardening</t>
  </si>
  <si>
    <t>Special dog food</t>
  </si>
  <si>
    <t>Wrap and cards</t>
  </si>
  <si>
    <t>Dahlias and Begonias</t>
  </si>
  <si>
    <t>Woodstain</t>
  </si>
  <si>
    <t>CBT and Science Book</t>
  </si>
  <si>
    <t>Rickmansworth Aquadrome Lunch</t>
  </si>
  <si>
    <t>Rogers Birthday Tea</t>
  </si>
  <si>
    <t>National Science Healthy Eating</t>
  </si>
  <si>
    <t xml:space="preserve">Celebration for A-levels </t>
  </si>
  <si>
    <t>Drinks in London</t>
  </si>
  <si>
    <t>Visit to Audley End</t>
  </si>
  <si>
    <t>Leo Upset Stomach</t>
  </si>
  <si>
    <t>Leo Upset Stomach, follow-up</t>
  </si>
  <si>
    <t>Paint for Study</t>
  </si>
  <si>
    <t>VueScan Upgrade</t>
  </si>
  <si>
    <t>THE TACK SHOP WATFORD GBR  ()</t>
  </si>
  <si>
    <t>Golden eye for Topaz</t>
  </si>
  <si>
    <t>Meal out (escaping from Jennys Halloween Party)</t>
  </si>
  <si>
    <t>Lunch in Birmingham</t>
  </si>
  <si>
    <t>Train tickets to Birmingham City Centre</t>
  </si>
  <si>
    <t>UCAS</t>
  </si>
  <si>
    <t>Canterbury Cathedral</t>
  </si>
  <si>
    <t>Lanterns</t>
  </si>
  <si>
    <t>Meal out with Hubbards and Hornes</t>
  </si>
  <si>
    <t>SAINSBURY CARD - SAINSBURYS SACAT 2155 03/07</t>
  </si>
  <si>
    <t>SAINSBURY CARD - TK MAXX  45425153156080174732373</t>
  </si>
  <si>
    <t>SAINSBURY CARD - SAINSBURYS SACAT 2155  25425153156080074010393</t>
  </si>
  <si>
    <t>SAINSBURY CARD - SAINSBURYS SACAT 2155  35425153158010121254808</t>
  </si>
  <si>
    <t>SAINSBURY CARD - SAINSBURYS 2155  05425153160020432150727</t>
  </si>
  <si>
    <t>SAINSBURY CARD - SAINSBURYS 2155  05425153160020432150644</t>
  </si>
  <si>
    <t>SAINSBURY CARD - SAINSBURYS SACAT 2155  35425153162030111373941</t>
  </si>
  <si>
    <t>13/06/2013</t>
  </si>
  <si>
    <t>14/06/2013</t>
  </si>
  <si>
    <t>17/06/2013</t>
  </si>
  <si>
    <t>25/06/2013</t>
  </si>
  <si>
    <t>26/06/2013</t>
  </si>
  <si>
    <t>Masks</t>
  </si>
  <si>
    <t>Dress Adjustment</t>
  </si>
  <si>
    <t>Bit, fly mask, fly spray, numner</t>
  </si>
  <si>
    <t>Potters Bar</t>
  </si>
  <si>
    <t>Train set models</t>
  </si>
  <si>
    <t>Annual return</t>
  </si>
  <si>
    <t>EBooks</t>
  </si>
  <si>
    <t>Road tax</t>
  </si>
  <si>
    <t>Burston Garden Centre</t>
  </si>
  <si>
    <t>Plants, flint pieces</t>
  </si>
  <si>
    <t>Ebooks</t>
  </si>
  <si>
    <t>Kayli's injured tail</t>
  </si>
  <si>
    <t>LLOYDS BANK 12APR</t>
  </si>
  <si>
    <t>RIDGE HILL STUDFP 27/05/14 3032023722268052000R</t>
  </si>
  <si>
    <t>1831 22MAY14SHARE DEALINGSLEEDS CLEEDS GB</t>
  </si>
  <si>
    <t>ACUDANTIA LIMITEDSALARY APRFP 19/05/14 133340133327821365000RSALARY APR</t>
  </si>
  <si>
    <t>RIDGE HILL STUDFP 19/05/14 3048023653865422000R</t>
  </si>
  <si>
    <t>RIDGE HILL STUDFP 12/05/14 3005023705272161000R</t>
  </si>
  <si>
    <t>THE KARUNA TRUSTFP 07/05/14 3002023314964992000R</t>
  </si>
  <si>
    <t>CALL REF.NO. 8486RIDGE HILL STUDFP 06/05/14 4016023849666970000R</t>
  </si>
  <si>
    <t>CALL REF.NO. 8486KNBWRTH BADMINTONFP 02/05/14 1009101856887514000R</t>
  </si>
  <si>
    <t>JENNIFER SCOTLANDFP 01/05/14 3054024516065774000R</t>
  </si>
  <si>
    <t>JAMESFP 01/05/14 3057024516118091000R</t>
  </si>
  <si>
    <t>ENGLISH HERITAGEINITIAL PAYMENT</t>
  </si>
  <si>
    <t>RIDGE HILL STUDFP 28/04/14 3015023937296295000R</t>
  </si>
  <si>
    <t>RIDGE HILL STUDFP 22/04/14 3018023925234286000R</t>
  </si>
  <si>
    <t>1831 15APR14TESCO STORES 6811BISHOPS SHORT GBCASH BACK 50.00</t>
  </si>
  <si>
    <t>RIDGE HILL STUDFP 14/04/14 3047023645428072000R</t>
  </si>
  <si>
    <t>WWW.WATFORDPALACETHEAT INTERNET GBR</t>
  </si>
  <si>
    <t>CRIANLARICH HOTEL CRIANLARICH GBR</t>
  </si>
  <si>
    <t>ZINCO WATFORD WATFORD HERTS GBR</t>
  </si>
  <si>
    <t>GAP 0983 WATFORD GBR</t>
  </si>
  <si>
    <t>NEXT RETAIL LTD 0940 WATFORD GBR</t>
  </si>
  <si>
    <t>LUSH RETAIL LTD WATFORD 091 GBR</t>
  </si>
  <si>
    <t>43036240 COSTA COFFEE WATFORD GBR</t>
  </si>
  <si>
    <t>HOLLISTER CO. LONDON LONDON GBR</t>
  </si>
  <si>
    <t>SHELL PETERBOROUGH HADDON GBR</t>
  </si>
  <si>
    <t>BP MILTON CONNECT DUNBARTON DUN GBR</t>
  </si>
  <si>
    <t>FIRST CAPITAL CONN ST ALBANS GBR</t>
  </si>
  <si>
    <t>COMO BRASSERIE BRIGHTON GBR</t>
  </si>
  <si>
    <t>SILVER SCENE LTD BRIGHTON GBR</t>
  </si>
  <si>
    <t>COSTA COFFEE BRIGHTON GBR</t>
  </si>
  <si>
    <t>ASHLEY CHARLES HAIRDRE WELWYN GARDEN GBR</t>
  </si>
  <si>
    <t>PAYPAL *HADRIAN LTD 35314369001 LUX</t>
  </si>
  <si>
    <t>NIHAO CHINESE TAKEAWAY ST. ALBANS GBR</t>
  </si>
  <si>
    <t>KATHERINE PARTIS LT 44122548399 GBR</t>
  </si>
  <si>
    <t>SNAPFISH BRACKNELL GBR</t>
  </si>
  <si>
    <t>THE TACK ROOM HARLOW GBR</t>
  </si>
  <si>
    <t>EASTWICK ANIMAL HARLOW GBR</t>
  </si>
  <si>
    <t>Removing kitchen chimney</t>
  </si>
  <si>
    <t>Downstairs Toilet</t>
  </si>
  <si>
    <t>Scaffolding (remainder)</t>
  </si>
  <si>
    <t>New Roof (remainder)</t>
  </si>
  <si>
    <t>Snowdonia</t>
  </si>
  <si>
    <t>Seaside Trip for Sarahs Birthday</t>
  </si>
  <si>
    <t>James Birthday Present</t>
  </si>
  <si>
    <t>Jenny's Gap Year Fund</t>
  </si>
  <si>
    <t>25th Wedding Party</t>
  </si>
  <si>
    <t>Jenny's 21st Party</t>
  </si>
  <si>
    <t>Jenny's 21st Present</t>
  </si>
  <si>
    <t>Plants, garden improvements and equipment.</t>
  </si>
  <si>
    <t>Work done on the house.</t>
  </si>
  <si>
    <t>Giving to charity</t>
  </si>
  <si>
    <t>Presents and giving things to friends and wider family.</t>
  </si>
  <si>
    <t>Birthdays, Christmas, parties and big events (not presents).</t>
  </si>
  <si>
    <t>Sarahs Birthday 2010</t>
  </si>
  <si>
    <t>James Birthday 2010</t>
  </si>
  <si>
    <t>Jennys Birthday 2011</t>
  </si>
  <si>
    <t>Gadgets, appliances, big presents for ourselves.</t>
  </si>
  <si>
    <t>Books, mags, dvds, small presents for ourselves.</t>
  </si>
  <si>
    <t>Indulging</t>
  </si>
  <si>
    <t>Cash ISA</t>
  </si>
  <si>
    <t>Wise About Food Expenses</t>
  </si>
  <si>
    <t>NATWEST 05FEB</t>
  </si>
  <si>
    <t>HALIFAX PLC 04FEB</t>
  </si>
  <si>
    <t>CO-OPERATIVE 28JAN</t>
  </si>
  <si>
    <t>HALIFAX PLC 17JAN</t>
  </si>
  <si>
    <t>NATWEST 16JAN</t>
  </si>
  <si>
    <t>HSBC 06JAN</t>
  </si>
  <si>
    <t>SAINSBURYS 02JAN</t>
  </si>
  <si>
    <t>01DEC A/C 10667339</t>
  </si>
  <si>
    <t>HALIFAX PLC 20DEC</t>
  </si>
  <si>
    <t>HALIFAX PLC 18DEC</t>
  </si>
  <si>
    <t>SANTANDER 13DEC</t>
  </si>
  <si>
    <t>LLOYDS BANK 06DEC</t>
  </si>
  <si>
    <t>HALIFAX PLC 04DEC</t>
  </si>
  <si>
    <t>NATWEST 29NOV</t>
  </si>
  <si>
    <t>HALIFAX PLC 27NOV</t>
  </si>
  <si>
    <t>HALIFAX PLC 26NOV</t>
  </si>
  <si>
    <t>SAINSBURYS 23NOV</t>
  </si>
  <si>
    <t>HALIFAX PLC 20NOV</t>
  </si>
  <si>
    <t>AVIVA PLC</t>
  </si>
  <si>
    <t>RIDGE HILL STUDFP 17/02/14 3002023611386183000R</t>
  </si>
  <si>
    <t>1831 11FEB14LIDL UKWELWYN GARDEN GB</t>
  </si>
  <si>
    <t>RIDGE HILL STUDFP 10/02/14 3029024103340173000R</t>
  </si>
  <si>
    <t>THE KARUNA TRUSTFP 07/02/14 3030023316909727000R</t>
  </si>
  <si>
    <t>CALL REF.NO. 4932AA HOME DEVELOPMENFP 05/02/14 1046154554113970000R</t>
  </si>
  <si>
    <t>CALL REF.NO. 4016SNOW LIMITS SKI SCFP 04/02/14 1022165206363051000R</t>
  </si>
  <si>
    <t>JENNIFER SCOTLANDFP 03/02/14 3020024443940845000R</t>
  </si>
  <si>
    <t>RIDGE HILL STUDFP 03/02/14 3025024443970910000R</t>
  </si>
  <si>
    <t>JAMESFP 03/02/14 3023024443966631000R</t>
  </si>
  <si>
    <t>ACUDANTIA LIMITEDSALARYFP 29/01/14 132350132339803764000RSALARY</t>
  </si>
  <si>
    <t>2935 26JAN14HM REVENUE&amp;CUSTOMSSELLONDON . GB</t>
  </si>
  <si>
    <t>RIDGE HILL STUDFP 27/01/14 3013023720468366000R</t>
  </si>
  <si>
    <t>1831 17JAN14MARKS &amp; SPENCERSACATHERTS GB</t>
  </si>
  <si>
    <t>1831 18JAN14SAINSBURYS PETROLLONDON COLNEY GB</t>
  </si>
  <si>
    <t>2935 17JAN14DA SCALZOLONDON GB</t>
  </si>
  <si>
    <t>1831 16JAN14MAPLIN STEVROEBUCKSG1STEVENAGE GB</t>
  </si>
  <si>
    <t>1831 19JAN14COSTCUTTERHANDSIDE STWELWYN GARDEN GB</t>
  </si>
  <si>
    <t>1831 17JAN14FIRST CAPITAL CONNWELWYN GARDEN GB</t>
  </si>
  <si>
    <t>RIDGE HILL STUDFP 20/01/14 3058032215564160000R</t>
  </si>
  <si>
    <t>CALL REF.NO. 7570J LEWIS PRT/CARD 5FP 20/01/14 1062113524758008000R</t>
  </si>
  <si>
    <t>1831 18JAN14MARKS &amp; SPENCERLONDON COLNEY GB</t>
  </si>
  <si>
    <t>1831 16JAN14ALDI STORES LTDHATFIELD GB</t>
  </si>
  <si>
    <t>CALL REF.NO. 2726KNBWRTH BADMINTONFP 13/01/14 1011163812590606000R</t>
  </si>
  <si>
    <t>RIDGE HILL STUDFP 13/01/14 3051023550196554000R</t>
  </si>
  <si>
    <t>THE KARUNA TRUSTFP 07/01/14 3047023150387364000R</t>
  </si>
  <si>
    <t>RIDGE HILL STUDFP 06/01/14 3055023924698067000R</t>
  </si>
  <si>
    <t>CALL REF.NO. 6695MR/MRS J P GUERINFP 03/01/14 1044144542537659000R</t>
  </si>
  <si>
    <t>2935 02JAN14FIRST CAPITAL CONNWELWYN GARDEN GB</t>
  </si>
  <si>
    <t>WELWYN HATFIELD BCINITIAL PAYMENT</t>
  </si>
  <si>
    <t>JENNIFER SCOTLANDFP 02/01/14 3021025834993287000R</t>
  </si>
  <si>
    <t>JAMESFP 02/01/14 3025025835028361000R</t>
  </si>
  <si>
    <t>The following need to be added Project:Bathroom Emergency Redecoration 2012, Project:Ski Touring 2012, Project:Contents Insurance 2012, Project:Scotland Walking 2012, Project:Summerhouse, Project:Skiing 2012, Category:Living Better, Category:Eating Better, Project:Sarah's Birthday 2012, Project:James Birthday 2012, Project:Scotland Explorers 2012, Category:Doing Better</t>
  </si>
  <si>
    <t>Rogers Christmas Present (Melanie's Share)</t>
  </si>
  <si>
    <t>Mark Wilkinson Saddlers</t>
  </si>
  <si>
    <t>Ginny's Saddle</t>
  </si>
  <si>
    <t>Geography trip</t>
  </si>
  <si>
    <t>Intermediate Mountaineering Course</t>
  </si>
  <si>
    <t>Tax</t>
  </si>
  <si>
    <t>Monty Roberts</t>
  </si>
  <si>
    <t>Iceland Trip (Deposit)</t>
  </si>
  <si>
    <t>Tumble Drier</t>
  </si>
  <si>
    <t>CLARKS SHOES LTD</t>
  </si>
  <si>
    <t>Dad's birthday present</t>
  </si>
  <si>
    <t>Shower pump</t>
  </si>
  <si>
    <t>Trousers, top</t>
  </si>
  <si>
    <t>Kenwood jug</t>
  </si>
  <si>
    <t>Shower pump (refund delivery)</t>
  </si>
  <si>
    <t>Teacher training book</t>
  </si>
  <si>
    <t>Riding boots</t>
  </si>
  <si>
    <t>John Wiley Publishers</t>
  </si>
  <si>
    <t>Riding book</t>
  </si>
  <si>
    <t>Laptop battery</t>
  </si>
  <si>
    <t>Bathroom flooring</t>
  </si>
  <si>
    <t>November Cash</t>
  </si>
  <si>
    <t>Decembers Cash</t>
  </si>
  <si>
    <t>Januarys Cash</t>
  </si>
  <si>
    <t>Manic Street Preachers</t>
  </si>
  <si>
    <t>Christmas drinks</t>
  </si>
  <si>
    <t>Work Christmas Do</t>
  </si>
  <si>
    <t>Calendar</t>
  </si>
  <si>
    <t>Sausages</t>
  </si>
  <si>
    <t>Mask</t>
  </si>
  <si>
    <t>Scarf</t>
  </si>
  <si>
    <t>Stollen bread</t>
  </si>
  <si>
    <t>Beers after work</t>
  </si>
  <si>
    <t>Lunchtime beers</t>
  </si>
  <si>
    <t>Coffees at Trent Park</t>
  </si>
  <si>
    <t>Parking in Birmingham</t>
  </si>
  <si>
    <t>DVD (Dark Knight?)</t>
  </si>
  <si>
    <t>Yard Christmas Party</t>
  </si>
  <si>
    <t>Stocking fillers</t>
  </si>
  <si>
    <t>Wine, cider, alcopops for party</t>
  </si>
  <si>
    <t>NATWEST 09NOV</t>
  </si>
  <si>
    <t>HALIFAX PLC 08NOV</t>
  </si>
  <si>
    <t>LLOYDS BANK 26OCT</t>
  </si>
  <si>
    <t>SAINSBURYS 26OCT</t>
  </si>
  <si>
    <t>30SEP A/C 10667339</t>
  </si>
  <si>
    <t>HSBC 20OCT</t>
  </si>
  <si>
    <t>7684 09NOV12SHARE DEALINGSLEEDS CLEEDS GB</t>
  </si>
  <si>
    <t>Net Earning</t>
  </si>
  <si>
    <t>Spending Total</t>
  </si>
  <si>
    <t>James Skiing Season</t>
  </si>
  <si>
    <t>RIDGE HILL STUDFP 30/09/13 3056023804125814000R</t>
  </si>
  <si>
    <t>ACUDANTIA LIMITEDSALARYFP 30/09/13 131936131946988859000RSALARY</t>
  </si>
  <si>
    <t>RIDGE HILL STUDFP 23/09/13 3034023454264664000R</t>
  </si>
  <si>
    <t>RIDGE HILL STUDFP 16/09/13 3047024217391233000R</t>
  </si>
  <si>
    <t>THE KARUNA TRUSTFP 09/09/13 3005023537780976000R</t>
  </si>
  <si>
    <t>RIDGE HILL STUDFP 09/09/13 3010023537797464000R</t>
  </si>
  <si>
    <t>2935 08SEP13EUROSTAR INTERNETLONDON GB</t>
  </si>
  <si>
    <t>PAYPAL *NETFLIX.COM</t>
  </si>
  <si>
    <t>5.99 DR</t>
  </si>
  <si>
    <t>LONDON</t>
  </si>
  <si>
    <t>WELWYN GRDN</t>
  </si>
  <si>
    <t>EASYJET000ELRB9VN LUTON, BEDS IRL</t>
  </si>
  <si>
    <t>EYRE &amp; ELLISTON WELWYN GARDN GBR</t>
  </si>
  <si>
    <t>SCHUH LTD WATFORD GBR</t>
  </si>
  <si>
    <t>CALL REF.NO. 3463PEAK RETREATSFP 28/10/14 1007142935038056000R</t>
  </si>
  <si>
    <t>RIDGE HILL STUDFP 27/10/14 3030023223840298000R</t>
  </si>
  <si>
    <t>RIDGE HILL STUDFP 20/10/14 3056023223931657000R</t>
  </si>
  <si>
    <t>UNIV OF BIRMINGHAMINITIAL PAYMENT</t>
  </si>
  <si>
    <t>1831 13OCT14PEAK RETREATS LTDSOUTHSEA GB</t>
  </si>
  <si>
    <t>WISE ABOUT FOOD LTSALARYFP 14/10/14 022800000000001708402908909597880233871250201410140001</t>
  </si>
  <si>
    <t>RIDGE HILL STUDFP 13/10/14 3020023115527580000R</t>
  </si>
  <si>
    <t>THE KARUNA TRUSTFP 07/10/14 3028023115312851000R</t>
  </si>
  <si>
    <t>RIDGE HILL STUDFP 06/10/14 3054023133188026000R</t>
  </si>
  <si>
    <t>1831 02OCT14GARNIER (WARE) LIMWARE GB</t>
  </si>
  <si>
    <t>2935 01OCT14GN RAILWAY TICKETSWELWYN GARDEN GB</t>
  </si>
  <si>
    <t>JAMESFP 01/10/14 3020023814175827000R</t>
  </si>
  <si>
    <t>JENNIFER SCOTLANDFP 01/10/14 3017023814158358000R</t>
  </si>
  <si>
    <t>Sarah's tax refund</t>
  </si>
  <si>
    <t>Birmingham University Accomodation</t>
  </si>
  <si>
    <t>Skiing 2015</t>
  </si>
  <si>
    <t>Deposit for Skiing</t>
  </si>
  <si>
    <t>Lucy's earrings</t>
  </si>
  <si>
    <t>4.00 DR</t>
  </si>
  <si>
    <t>GOOGLE *Google Storage</t>
  </si>
  <si>
    <t>HERTS COUNTY COUNCIL HERTFORD GBR</t>
  </si>
  <si>
    <t>LIDL UK WELWYN GARDEN GBR</t>
  </si>
  <si>
    <t>ITUNES.COM/BILL ITUNES.COM LUX</t>
  </si>
  <si>
    <t>MUSEUMSELECTION.CO 44844499712 GBR</t>
  </si>
  <si>
    <t>SUNDAY TIMES WINE ECOM READING GBR</t>
  </si>
  <si>
    <t>TESCO STORES 3279 TETBURY GBR</t>
  </si>
  <si>
    <t>CROWN DECORATING CENTR WELWYN GDN C GBR</t>
  </si>
  <si>
    <t>WOTTON FARM SHOP WOTTON UNDER GBR</t>
  </si>
  <si>
    <t>WESTONBIRT PLANT C WESTONBIRT GBR</t>
  </si>
  <si>
    <t>LYNDSEY'S TETBURY GBR</t>
  </si>
  <si>
    <t>GOOGLE *Google Storage GOOGLE.COM/CH USA 10/26/14 2.39 (USD)</t>
  </si>
  <si>
    <t>CAFE IN THE ORCHARD RADLETT GBR</t>
  </si>
  <si>
    <t>CROWN PHARMACY RADLETT GBR</t>
  </si>
  <si>
    <t>WICKES HERTFORD HERTFORD GBR</t>
  </si>
  <si>
    <t>PRET A MANGER 62-65 TRAFALG GBR</t>
  </si>
  <si>
    <t>CAFE STUDY HATFIELD GBR</t>
  </si>
  <si>
    <t>One of Leo's funny turns</t>
  </si>
  <si>
    <t>Sunday lunch</t>
  </si>
  <si>
    <t>Refund for cancelled course</t>
  </si>
  <si>
    <t>Mirror replacement</t>
  </si>
  <si>
    <t>Garage paint</t>
  </si>
  <si>
    <t>Farm shop vegetables</t>
  </si>
  <si>
    <t>Google</t>
  </si>
  <si>
    <t>Google storage</t>
  </si>
  <si>
    <t>Undercoat</t>
  </si>
  <si>
    <t>HERTSSPORTVILLAGE</t>
  </si>
  <si>
    <t>Chinese Takeway at Sheila and Vinces</t>
  </si>
  <si>
    <t>Taxi to Sheila and Vinces</t>
  </si>
  <si>
    <t>LED Downlighters</t>
  </si>
  <si>
    <t>SAINSBURY CARD - SAINSBURYS 2253 2.542515427509E+22</t>
  </si>
  <si>
    <t>SAINSBURY CARD - SAINSBURYS 2253 2.542515427701E+22</t>
  </si>
  <si>
    <t>SAINSBURY CARD - DIRECT DEBIT THANK YOU 7.47791642741111E+22</t>
  </si>
  <si>
    <t>SAINSBURY CARD - SAINSBURYS 2155 2.542515428002E+22</t>
  </si>
  <si>
    <t>SAINSBURY CARD - SAINSBURYS 0567 2.542515428204E+22</t>
  </si>
  <si>
    <t>SAINSBURY CARD - SAINSBURYS SACAT 0410 2.542515428305E+22</t>
  </si>
  <si>
    <t>13/10/2014</t>
  </si>
  <si>
    <t>SAINSBURY CARD - SAINSBURYS 0567 13/10/2014</t>
  </si>
  <si>
    <t>14/10/2014</t>
  </si>
  <si>
    <t>SAINSBURY CARD - SAINSBURYS 2155 14/10/2014</t>
  </si>
  <si>
    <t>17/10/2014</t>
  </si>
  <si>
    <t>SAINSBURY CARD - SAINSBURYS SACAT 2155 17/10/2014</t>
  </si>
  <si>
    <t>20/10/2014</t>
  </si>
  <si>
    <t>SAINSBURY CARD - SAINSBURYS 2155 20/10/2014</t>
  </si>
  <si>
    <t>22/10/2014</t>
  </si>
  <si>
    <t>SAINSBURY CARD - SAINSBURYS 2155 22/10/2014</t>
  </si>
  <si>
    <t>23/10/2014</t>
  </si>
  <si>
    <t>SAINSBURY CARD - SAINSBURYS 0567 23/10/2014</t>
  </si>
  <si>
    <t>27/10/2014</t>
  </si>
  <si>
    <t>SAINSBURY CARD - SAINSBURYS SACAT 2155 27/10/2014</t>
  </si>
  <si>
    <t>SAINSBURY CARD - SAINSBURYS SACAT 2155 03/11/2014</t>
  </si>
  <si>
    <t>SAINSBURY CARD - SAINSBURYS SACAT 0567 03/11/2014</t>
  </si>
  <si>
    <t>Maths tutor</t>
  </si>
  <si>
    <t>Return of exam papers</t>
  </si>
  <si>
    <t>Bus fares</t>
  </si>
  <si>
    <t>Toilet tissue</t>
  </si>
  <si>
    <t>Light bulbs</t>
  </si>
  <si>
    <t>Beers and doritos for the 981 guys</t>
  </si>
  <si>
    <t>Pegs, cloths, cleaning things</t>
  </si>
  <si>
    <t>HAFLS</t>
  </si>
  <si>
    <t>South Oxhey</t>
  </si>
  <si>
    <t>Hafls</t>
  </si>
  <si>
    <t>Hafls (Welwyn Housing)</t>
  </si>
  <si>
    <t>Download</t>
  </si>
  <si>
    <t>Birmingham Ticket</t>
  </si>
  <si>
    <t>Evesham Weekend 2012</t>
  </si>
  <si>
    <t>Evesham hotel,</t>
  </si>
  <si>
    <t>Saracens Rugby</t>
  </si>
  <si>
    <t>Van Hagues</t>
  </si>
  <si>
    <t>Vision Express</t>
  </si>
  <si>
    <t>Virgin Records</t>
  </si>
  <si>
    <t>Victoria Healthfoods</t>
  </si>
  <si>
    <t>Vain Glory</t>
  </si>
  <si>
    <t>Tyre and Exhaust Centre</t>
  </si>
  <si>
    <t xml:space="preserve">TISCALI BILLING </t>
  </si>
  <si>
    <t xml:space="preserve">HALIFAX PLC 06NOV </t>
  </si>
  <si>
    <t xml:space="preserve">HSBC 05NOV </t>
  </si>
  <si>
    <t xml:space="preserve">BACS CREDIT </t>
  </si>
  <si>
    <t xml:space="preserve">ACUDANTIA LIMITED </t>
  </si>
  <si>
    <t xml:space="preserve">BRITISH GAS SERVS </t>
  </si>
  <si>
    <t xml:space="preserve">NSPCC </t>
  </si>
  <si>
    <t xml:space="preserve">WELWYN HATFIELD DC </t>
  </si>
  <si>
    <t xml:space="preserve">PAYMENT 2 EGG CARD </t>
  </si>
  <si>
    <t xml:space="preserve">SCOTTISH PROVIDENT </t>
  </si>
  <si>
    <t xml:space="preserve">THREEVALLEYSWATER </t>
  </si>
  <si>
    <t xml:space="preserve">TV LICENCE MBP </t>
  </si>
  <si>
    <t xml:space="preserve">NEST MANAGEMENT </t>
  </si>
  <si>
    <t>French Windows</t>
  </si>
  <si>
    <t>14/07/2015</t>
  </si>
  <si>
    <t>17/07/2015</t>
  </si>
  <si>
    <t>20/07/2015</t>
  </si>
  <si>
    <t>21/07/2015</t>
  </si>
  <si>
    <t>23/07/2015</t>
  </si>
  <si>
    <t xml:space="preserve">SAINSBURY CARD - CLINTONS 4252 </t>
  </si>
  <si>
    <t>24/07/2015</t>
  </si>
  <si>
    <t>27/07/2015</t>
  </si>
  <si>
    <t xml:space="preserve">SAINSBURY CARD - WOTTON FARM SHOP </t>
  </si>
  <si>
    <t>28/07/2015</t>
  </si>
  <si>
    <t xml:space="preserve">SAINSBURY CARD - HOMEBASE LTD 057 </t>
  </si>
  <si>
    <t>31/07/2015</t>
  </si>
  <si>
    <t xml:space="preserve">SAINSBURY CARD - MARKS &amp; SPENCER SACAT </t>
  </si>
  <si>
    <t xml:space="preserve">SAINSBURY CARD - HAMRICK SOFTWARE USD 50.00 </t>
  </si>
  <si>
    <t xml:space="preserve">SAINSBURY CARD - W M MORRISONS </t>
  </si>
  <si>
    <t xml:space="preserve">SAINSBURY CARD - CO-OP GROUP 070655 </t>
  </si>
  <si>
    <t>13/08/2015</t>
  </si>
  <si>
    <t>17/08/2015</t>
  </si>
  <si>
    <t>18/08/2015</t>
  </si>
  <si>
    <t>28/08/2015</t>
  </si>
  <si>
    <t xml:space="preserve">SAINSBURY CARD - SAINSBURYS 0504 </t>
  </si>
  <si>
    <t>TESCO CLUBCARD - IN-STORE PURCHASE/WITHDRAWAL, TESCO HATFIELD,MOUNT_PLEASANT, CD1680 ON 22 AUG</t>
  </si>
  <si>
    <t>TESCO CLUBCARD - IN-STORE PURCHASE/WITHDRAWAL, TESCO HATFIELD,MOUNT_PLEASANT, CD1680 ON 17 AUG</t>
  </si>
  <si>
    <t>Curtain Shop in Knebworth</t>
  </si>
  <si>
    <t>Study Redecoration</t>
  </si>
  <si>
    <t>Deposit for Curtain</t>
  </si>
  <si>
    <t>Hinton Parva B&amp;B</t>
  </si>
  <si>
    <t>Horse transport balance</t>
  </si>
  <si>
    <t>Flights deposit</t>
  </si>
  <si>
    <t>Motorhome deposit</t>
  </si>
  <si>
    <t>Transformers for Lighting</t>
  </si>
  <si>
    <t>EYRE &amp; ELLISTON</t>
  </si>
  <si>
    <t>Halogen Lights</t>
  </si>
  <si>
    <t>EYRE &amp; ELLISTON WELWYN GARDN</t>
  </si>
  <si>
    <t>ESSO HERTFORD SSTN</t>
  </si>
  <si>
    <t>ESSO HERTFORD SSTN HERTFORD HERT</t>
  </si>
  <si>
    <t>ESSO EASTBRIDGE SSTN</t>
  </si>
  <si>
    <t>ESSO MOTO BLYTH</t>
  </si>
  <si>
    <t>ESSO SHEEPCOT SSTN WATFORD</t>
  </si>
  <si>
    <t>Gloves, fleece for Jenny and coat for James</t>
  </si>
  <si>
    <t>ELLIS BRIGHAM LTD LONDON GB</t>
  </si>
  <si>
    <t>Mazda Road Tax</t>
  </si>
  <si>
    <t>WWW.DVLA.GOV.UK VEHICLE LICEN GB</t>
  </si>
  <si>
    <t>THE DUTCH NURSERY LTD HATFIELD GB</t>
  </si>
  <si>
    <t>Pizza Stone</t>
  </si>
  <si>
    <t>Tote Bag</t>
  </si>
  <si>
    <t>Red Lamp</t>
  </si>
  <si>
    <t>Jenny's Wardrobe</t>
  </si>
  <si>
    <t>PARTNERS IN MINISTRY L, LONDON NW4</t>
  </si>
  <si>
    <t>PARTNERS IN MINISTRY L</t>
  </si>
  <si>
    <t>DP/EVANS HOLLOWAY RD</t>
  </si>
  <si>
    <t>TESCO CLUBCARD - IN-STORE PURCHASE/WITHDRAWAL, TESCO HATFIELD,MOUNT_PLEASANT, CD1680 ON 10 JUN</t>
  </si>
  <si>
    <t>SS.Great Britain</t>
  </si>
  <si>
    <t>TESCO PAY AT PUMP</t>
  </si>
  <si>
    <t>Skipping Rope</t>
  </si>
  <si>
    <t>Photo canvas for Pam and Roger</t>
  </si>
  <si>
    <t>Tennis balls</t>
  </si>
  <si>
    <t>Watton-at-Stone Pub Lunch</t>
  </si>
  <si>
    <t>Stanfords</t>
  </si>
  <si>
    <t>Guide book and map</t>
  </si>
  <si>
    <t>Planter and plants</t>
  </si>
  <si>
    <t>Supplement to add James</t>
  </si>
  <si>
    <t>Chefs Knife</t>
  </si>
  <si>
    <t>Farnboroug Air Show</t>
  </si>
  <si>
    <t>Itsu</t>
  </si>
  <si>
    <t>Dining Chairs</t>
  </si>
  <si>
    <t>Repay Laptop from Wise About Food</t>
  </si>
  <si>
    <t>Shower Head</t>
  </si>
  <si>
    <t>Hoover replacement bands</t>
  </si>
  <si>
    <t>Source water container</t>
  </si>
  <si>
    <t>Camping chairs</t>
  </si>
  <si>
    <t>Trent Park</t>
  </si>
  <si>
    <t>Lion door knocker</t>
  </si>
  <si>
    <t>Bridle clips</t>
  </si>
  <si>
    <t>Farm Shop</t>
  </si>
  <si>
    <t>Long lining course</t>
  </si>
  <si>
    <t>Train to Nottingham University</t>
  </si>
  <si>
    <t>Motorway break</t>
  </si>
  <si>
    <t>Dining Table, Coffee Table and Nest Tables</t>
  </si>
  <si>
    <t>TESCO CLUBCARD - IN-STORE PURCHASE/WITHDRAWAL, TESCO HATFIELD,MOUNT_PLEASANT, CD1680 ON 18 JUL</t>
  </si>
  <si>
    <t xml:space="preserve">COLNEY HEATH S/STN ST ALBANS </t>
  </si>
  <si>
    <t xml:space="preserve">SOMERFIELDWOODHALL WELWYNGARDEN </t>
  </si>
  <si>
    <t xml:space="preserve">GJWTITMUSSLTD STALBANS </t>
  </si>
  <si>
    <t xml:space="preserve">WOOLWORTHS PLC HERTFORD </t>
  </si>
  <si>
    <t xml:space="preserve">F &amp; F DELICATESSEN HERTFORD </t>
  </si>
  <si>
    <t xml:space="preserve">ASDASUPERSTORE 04406 HATFIELD </t>
  </si>
  <si>
    <t xml:space="preserve">SWEATBAND GADGETHUB </t>
  </si>
  <si>
    <t xml:space="preserve">MOUNTAIN WAREHOUSE HATFIELD </t>
  </si>
  <si>
    <t xml:space="preserve">SAl NSBURYS LONDON COLNEY </t>
  </si>
  <si>
    <t xml:space="preserve">WWW.LOVEFILM.COM 0208 896 8000 </t>
  </si>
  <si>
    <t xml:space="preserve">EUROTUNNEL PSS FOLKESTONE </t>
  </si>
  <si>
    <t xml:space="preserve">BORDERS BOOKS &amp; MUSIC LONDON WC2H </t>
  </si>
  <si>
    <t xml:space="preserve">Starbucks Coffee Co London </t>
  </si>
  <si>
    <t xml:space="preserve">BUILDABEAR WRKSHP 0013 877-789-2327 (USA) </t>
  </si>
  <si>
    <t xml:space="preserve">SUPERDRUG STORES PLC WELWYN GARDEN </t>
  </si>
  <si>
    <t xml:space="preserve">BARNET BODY REPAIR POTTERS BAR </t>
  </si>
  <si>
    <t xml:space="preserve">FIRST CAPITAL CONN WELWYNGDNCI </t>
  </si>
  <si>
    <t xml:space="preserve">MODERN LAMINATES LTD WATFORD </t>
  </si>
  <si>
    <t xml:space="preserve">UCI CINEMAS - HATFIEL HATFIELD </t>
  </si>
  <si>
    <t xml:space="preserve">MARKS&amp;SPENCER WELWYNGARDEN </t>
  </si>
  <si>
    <t xml:space="preserve">BRITISH ALPINE SKI KINGS LYNN </t>
  </si>
  <si>
    <t xml:space="preserve">W M MORRISONS WELWYN 319 </t>
  </si>
  <si>
    <t xml:space="preserve">DRL LIMITED BOLTON </t>
  </si>
  <si>
    <t xml:space="preserve">BLACKWELLS UNI SHP LONDON </t>
  </si>
  <si>
    <t xml:space="preserve">TFL MFM HOLLOWAY ROAD </t>
  </si>
  <si>
    <t xml:space="preserve">SAINSBURY’S S/MKT WELWYN GARDEN </t>
  </si>
  <si>
    <t xml:space="preserve">MAHER THE BOOKSELL WELWYN GARDEN </t>
  </si>
  <si>
    <t xml:space="preserve">HOUSE OF FRASER LONDON SW! </t>
  </si>
  <si>
    <t>Build-a-bear</t>
  </si>
  <si>
    <t xml:space="preserve">BARNES &amp; NOBLE.COM 800-843-2665 (USA) </t>
  </si>
  <si>
    <t xml:space="preserve">02 RETAIL STE VENAGE </t>
  </si>
  <si>
    <t xml:space="preserve">02 RETAIL STEVENAGE </t>
  </si>
  <si>
    <t xml:space="preserve">SOMERFIELD WOODHALL WELWYN GARDEN </t>
  </si>
  <si>
    <t xml:space="preserve">KINGSBURY WATERMILL LT ST ALBANS </t>
  </si>
  <si>
    <t xml:space="preserve">ARGOS LTD LETCHWORTH </t>
  </si>
  <si>
    <t xml:space="preserve">WOOLWORTHS PLC LETCHWORTH 12 </t>
  </si>
  <si>
    <t xml:space="preserve">WWW.HIGHERNATURE.CO.UK ETCHINGHAM </t>
  </si>
  <si>
    <t xml:space="preserve">TFL MFM PIMLICO </t>
  </si>
  <si>
    <t xml:space="preserve">SAINSEURYS S/MKT WELWYN GARDEN </t>
  </si>
  <si>
    <t xml:space="preserve">P C G LIMITED WEST DRAYTON </t>
  </si>
  <si>
    <t xml:space="preserve">HOLLAND &amp; BARRETT WELWYN GARDEN </t>
  </si>
  <si>
    <t xml:space="preserve">HOBBYCRAFT53 STEVENAGE </t>
  </si>
  <si>
    <t xml:space="preserve">BORDERSBOOKS&amp;MUSCO STALBANS </t>
  </si>
  <si>
    <t xml:space="preserve">SHELL CHISWELL 360 STALBANS </t>
  </si>
  <si>
    <t xml:space="preserve">WWW.YHA.ORG.UK 0870 7708868 </t>
  </si>
  <si>
    <t>Laundry gel, shower gel</t>
  </si>
  <si>
    <t>Hangers</t>
  </si>
  <si>
    <t>POUNDSTRETCHER</t>
  </si>
  <si>
    <t>Sarah's presents</t>
  </si>
  <si>
    <t>Artcase</t>
  </si>
  <si>
    <t>Rubbish Christmas Lights</t>
  </si>
  <si>
    <t>Winebox</t>
  </si>
  <si>
    <t>HDMI cable</t>
  </si>
  <si>
    <t>DVD (Bourne collection, Mummy collection, etc)</t>
  </si>
  <si>
    <t>OCTOPUS AIM VCT PL</t>
  </si>
  <si>
    <t>SAINSBURYS 24NOV</t>
  </si>
  <si>
    <t>LLOYDS BANK 23NOV</t>
  </si>
  <si>
    <t>RIDGE HILL STUDFP 26/11/12 3036023925529709000R</t>
  </si>
  <si>
    <t>Meal out with riding</t>
  </si>
  <si>
    <t>Hard drive dock</t>
  </si>
  <si>
    <t>Confidence day</t>
  </si>
  <si>
    <t>PAYPAL *PROSTORAGER 35314369001 LUX</t>
  </si>
  <si>
    <t>PAYPAL *SOCIETY6 4029357733 USA</t>
  </si>
  <si>
    <t>PAYPAL *SPORTSDIREC 35314369001 GBR</t>
  </si>
  <si>
    <t>PARTY WORLD HERTFORD GBR</t>
  </si>
  <si>
    <t>SAINSBURYS S/MKTS HERTFORD GBR</t>
  </si>
  <si>
    <t>LOULEBELLE HERTFORD GBR</t>
  </si>
  <si>
    <t>SOFTWARE 4 STUDENTS BELFAST GBR</t>
  </si>
  <si>
    <t>WWW.UCAS.COM CHELTENHAM GBR</t>
  </si>
  <si>
    <t>JONES BOOTMAKER ST ALBANS 128 GBR</t>
  </si>
  <si>
    <t>STARBUCKS HERTS GBR</t>
  </si>
  <si>
    <t>KRISPY KREME VICTORIA STAT GBR</t>
  </si>
  <si>
    <t>Camp America 2013</t>
  </si>
  <si>
    <t>Steves Birthday 2013</t>
  </si>
  <si>
    <t>Jenny's Birthday 2013</t>
  </si>
  <si>
    <t>Sherry, port</t>
  </si>
  <si>
    <t>Toothpaste, bottle</t>
  </si>
  <si>
    <t>Toilet roll, kitchen roll, washing liquid</t>
  </si>
  <si>
    <t>Marsala, wine</t>
  </si>
  <si>
    <t>Dan's beer present</t>
  </si>
  <si>
    <t>Thankyous for looking after pets</t>
  </si>
  <si>
    <t>Beer, brandy</t>
  </si>
  <si>
    <t>Whisky for Pete's birthday present</t>
  </si>
  <si>
    <t>Pens, cards, notebook</t>
  </si>
  <si>
    <t>Journal book</t>
  </si>
  <si>
    <t>Jenny's Laptop</t>
  </si>
  <si>
    <t>Canon Printer</t>
  </si>
  <si>
    <t>STA Card</t>
  </si>
  <si>
    <t>Other Drinks</t>
  </si>
  <si>
    <t>Spending Money</t>
  </si>
  <si>
    <t>Campsite</t>
  </si>
  <si>
    <t>KINGMAN KOA, KINGMAN ($47.93)</t>
  </si>
  <si>
    <t>Moab KOA</t>
  </si>
  <si>
    <t>MOAB KOA, MOAB ($42.16)</t>
  </si>
  <si>
    <t xml:space="preserve">CLINTON CARDS WELWYN GARDEN </t>
  </si>
  <si>
    <t xml:space="preserve">COLEMANCROFTSADD STALBANS </t>
  </si>
  <si>
    <t xml:space="preserve">SUNDAYTIMESWINE READING </t>
  </si>
  <si>
    <t>SAINSBURY CARD -  SAINSBURYS SACAT 2155  05425153089040452685228</t>
  </si>
  <si>
    <t>Western Oriental Travel</t>
  </si>
  <si>
    <t>Inland Revenue</t>
  </si>
  <si>
    <t>Raygill Stables</t>
  </si>
  <si>
    <t>Sainsburys</t>
  </si>
  <si>
    <t>Mary the Herbalist</t>
  </si>
  <si>
    <t>DVLA</t>
  </si>
  <si>
    <t>Isabel Hospice</t>
  </si>
  <si>
    <t>Theatre</t>
  </si>
  <si>
    <t>Restaurant</t>
  </si>
  <si>
    <t>30NOV A/C 10667339</t>
  </si>
  <si>
    <t>HERTFORDSHIRE CC</t>
  </si>
  <si>
    <t>NATWEST 23DEC</t>
  </si>
  <si>
    <t>HSBC 19DEC</t>
  </si>
  <si>
    <t>NATWEST 15DEC</t>
  </si>
  <si>
    <t>NATWEST 14DEC</t>
  </si>
  <si>
    <t>BARCLAYCARD VISA</t>
  </si>
  <si>
    <t>NATWEST 11DEC</t>
  </si>
  <si>
    <t>HMRC - NI DD</t>
  </si>
  <si>
    <t>WELWYN HATFIELD LE HATFIELD GBR</t>
  </si>
  <si>
    <t>PRET A MANGER 49 TOTHILL ST GBR</t>
  </si>
  <si>
    <t>CHIQUITO WATFORD 2170 GBR</t>
  </si>
  <si>
    <t>WWW.SIMPLYLED.CO.UK INTERNET GBR</t>
  </si>
  <si>
    <t>APPLE ITUNES STORE GBP LONDON GBR</t>
  </si>
  <si>
    <t>VILLAGE VETERINARY SUR HATFIELD GARD GBR</t>
  </si>
  <si>
    <t>CAFFE NERO PINNER GBR</t>
  </si>
  <si>
    <t>MARKS &amp; SPENCER PINNER GBR</t>
  </si>
  <si>
    <t>WWW.CHAUCERDIRECT-1 WHITSTABLE GBR</t>
  </si>
  <si>
    <t>THE FULL MOON WOTTON-U-EDGE GBR</t>
  </si>
  <si>
    <t>JOHNSONS 1480 WELWYN GARDEN GBR</t>
  </si>
  <si>
    <t>Explorers Scotland Course 2012</t>
  </si>
  <si>
    <t>Outdoor Coat</t>
  </si>
  <si>
    <t>Contents Insurance 2012</t>
  </si>
  <si>
    <t>Walking Boots</t>
  </si>
  <si>
    <t>Bathroom Emergency Redecoration 2012</t>
  </si>
  <si>
    <t>Bathroom Flooring</t>
  </si>
  <si>
    <t>Herbal Remedy</t>
  </si>
  <si>
    <t>Tumble Drier Replacement</t>
  </si>
  <si>
    <t>Minecraft Game</t>
  </si>
  <si>
    <t>Unidentified Feb Cash</t>
  </si>
  <si>
    <t>Home Insurance 2012</t>
  </si>
  <si>
    <t>Mazda Service 2012</t>
  </si>
  <si>
    <t>Mazda Insurance 2012</t>
  </si>
  <si>
    <t>Honda Insurance 2012</t>
  </si>
  <si>
    <t>Summer Holiday</t>
  </si>
  <si>
    <t>Insuring</t>
  </si>
  <si>
    <t>Living Room Redecoration</t>
  </si>
  <si>
    <t>Flowers</t>
  </si>
  <si>
    <t>Deodorant</t>
  </si>
  <si>
    <t>Food</t>
  </si>
  <si>
    <t>Beer</t>
  </si>
  <si>
    <t>4GB USB Bird</t>
  </si>
  <si>
    <t>Mice and Men Guide</t>
  </si>
  <si>
    <t>Hobby magazines</t>
  </si>
  <si>
    <t>Ironing board cover, hoover filters</t>
  </si>
  <si>
    <t>Bras, undies, tops</t>
  </si>
  <si>
    <t>Lego technics present for Matthew</t>
  </si>
  <si>
    <t>Utah Beach Museum</t>
  </si>
  <si>
    <t>Hotel Restaurant</t>
  </si>
  <si>
    <t>Bayeux Tapestry</t>
  </si>
  <si>
    <t>Lake District 2012</t>
  </si>
  <si>
    <t>Wasdale Head Inn (Bar Meal)</t>
  </si>
  <si>
    <t>Wasdale Head Inn</t>
  </si>
  <si>
    <t>Unidentified January Cash</t>
  </si>
  <si>
    <t>WATERSTONES COVENT GARDEN GBR</t>
  </si>
  <si>
    <t>PAPERCHASE LONDON GBR</t>
  </si>
  <si>
    <t>TESCO METRO 2299 COVENT GARDEN GBR</t>
  </si>
  <si>
    <t>SCOTTISH YOUTH HOSTEL INTERNET GBR</t>
  </si>
  <si>
    <t>SAINSBURYS SUPERMA WELWYN GARDEN GBR</t>
  </si>
  <si>
    <t>WAITROSE 204 WELWYN GARDEN GBR</t>
  </si>
  <si>
    <t>JOHN LEWIS WELWYN DEPT STORES GBR</t>
  </si>
  <si>
    <t>WAITROSE 112 HOLLOWAY ROAD GBR</t>
  </si>
  <si>
    <t>TESCO CNV STR 5177 LONDON SW1P GBR</t>
  </si>
  <si>
    <t>TCS WELWYN GARDEN CITY WELWYN GARDEN GBR</t>
  </si>
  <si>
    <t>TFL MFM KINGS CROSS ( GBR</t>
  </si>
  <si>
    <t>MORE THAN LIVERPOO LIVERPOOL GBR</t>
  </si>
  <si>
    <t>FIRST CAPITAL CONN WELWYN GARDEN GBR</t>
  </si>
  <si>
    <t>Standard Life Savings (Joint)</t>
  </si>
  <si>
    <t>ABBEYNATIONL 26NOV</t>
  </si>
  <si>
    <t>ABBEYNATIONL 27MAY</t>
  </si>
  <si>
    <t>ABBEYNATIONL 28NOV</t>
  </si>
  <si>
    <t>ABBEYNATIONL 29SEP</t>
  </si>
  <si>
    <t>ABBEYNATIONL 30MAR</t>
  </si>
  <si>
    <t>ALL &amp; LEICS 15AUG</t>
  </si>
  <si>
    <t>BA02295N BIVSAENOTA LLUCE SVN EUR 400.00RATE 1.1348ERTF 6.17CHARGE 4.00</t>
  </si>
  <si>
    <t>BARCLAYS BNK 16FEB</t>
  </si>
  <si>
    <t>BARCLAYS BNK 19DEC</t>
  </si>
  <si>
    <t>BARCLAYS BNK 19SEP</t>
  </si>
  <si>
    <t>BARCLAYS BNK 29JAN</t>
  </si>
  <si>
    <t>BARCLAYS BNK 29JUL</t>
  </si>
  <si>
    <t>BMACH 02OCT</t>
  </si>
  <si>
    <t>CASHLINE 01APR</t>
  </si>
  <si>
    <t>CASHLINE 09MAR</t>
  </si>
  <si>
    <t>CASHLINE 10FEB</t>
  </si>
  <si>
    <t>CASHLINE 11DEC</t>
  </si>
  <si>
    <t>CASHLINE 11MAR</t>
  </si>
  <si>
    <t>CASHLINE 13FEB</t>
  </si>
  <si>
    <t>CASHLINE 14DEC</t>
  </si>
  <si>
    <t>CASHLINE 18MAR</t>
  </si>
  <si>
    <t>CASHLINE 19MAY</t>
  </si>
  <si>
    <t>CASHLINE 20FEB</t>
  </si>
  <si>
    <t>CASHLINE 21NOV</t>
  </si>
  <si>
    <t>CASHLINE 23MAR</t>
  </si>
  <si>
    <t>CASHLINE 26MAY</t>
  </si>
  <si>
    <t>CASHLINE 27JUL</t>
  </si>
  <si>
    <t>CO-OPERATIVE 20JUN</t>
  </si>
  <si>
    <t>HALIFAX PLC 06JAN</t>
  </si>
  <si>
    <t>HALIFAX PLC 16OCT</t>
  </si>
  <si>
    <t>HALIFAX PLC 22MAY</t>
  </si>
  <si>
    <t>HALIFAX PLC 23JAN</t>
  </si>
  <si>
    <t>HALIFAX PLC 23OCT</t>
  </si>
  <si>
    <t>HSBC 01DEC</t>
  </si>
  <si>
    <t>HSBC 04FEB</t>
  </si>
  <si>
    <t>HSBC 04JUN</t>
  </si>
  <si>
    <t>HSBC 04SEP</t>
  </si>
  <si>
    <t>HSBC 08AUG</t>
  </si>
  <si>
    <t>HSBC 09OCT</t>
  </si>
  <si>
    <t>EQUISAFETY LTD MORETON GBR</t>
  </si>
  <si>
    <t>CROOKED CHIMNEY WELWYN GARDEN GBR</t>
  </si>
  <si>
    <t>WH SMITH TRAVEL KINGS CROSS GBR</t>
  </si>
  <si>
    <t>JAMESFP 03/09/12 3036025058538068000R</t>
  </si>
  <si>
    <t>RIDGE HILL STUDFP 03/09/12 3039025058543988000R</t>
  </si>
  <si>
    <t>JENNIFER SCOTLANDFP 03/09/12 3032025058500030000R</t>
  </si>
  <si>
    <t>Misc.Website</t>
  </si>
  <si>
    <t>Online Forum</t>
  </si>
  <si>
    <t>Sustain</t>
  </si>
  <si>
    <t>Bike Basket</t>
  </si>
  <si>
    <t>Hammock</t>
  </si>
  <si>
    <t>Health Grill</t>
  </si>
  <si>
    <t>LCD TV for Living Room</t>
  </si>
  <si>
    <t>LCD TV/Monitor</t>
  </si>
  <si>
    <t>Leather Jacket</t>
  </si>
  <si>
    <t>Folio Society, Meditations</t>
  </si>
  <si>
    <t xml:space="preserve">NEW LOOK                 </t>
  </si>
  <si>
    <t xml:space="preserve">NEW LOOK 1707            </t>
  </si>
  <si>
    <t xml:space="preserve">HAKALOK COMPANY LTD      </t>
  </si>
  <si>
    <t>HAKALOK COMPP LTD</t>
  </si>
  <si>
    <t xml:space="preserve">HALFORDS 0385            </t>
  </si>
  <si>
    <t xml:space="preserve">HALL GROVE PHARMACY      </t>
  </si>
  <si>
    <t>HERTFORD HORSE UITS</t>
  </si>
  <si>
    <t xml:space="preserve">HERTS SPORTS VILLA       </t>
  </si>
  <si>
    <t xml:space="preserve">HERTZ     4              </t>
  </si>
  <si>
    <t>HIGHER NATURE PLC</t>
  </si>
  <si>
    <t>Something 2</t>
  </si>
  <si>
    <t>Potting Shed Heater</t>
  </si>
  <si>
    <t>Childrens Sleeping Bags</t>
  </si>
  <si>
    <t>Digital Radio</t>
  </si>
  <si>
    <t>Steam Cleaner</t>
  </si>
  <si>
    <t>Projector Screen</t>
  </si>
  <si>
    <t>Projector</t>
  </si>
  <si>
    <t>Steves Bike (1)</t>
  </si>
  <si>
    <t>Steves Bike 2</t>
  </si>
  <si>
    <t>Diamond Ring</t>
  </si>
  <si>
    <t>Digital Cordless Phone</t>
  </si>
  <si>
    <t>Polti Steam Cleaner</t>
  </si>
  <si>
    <t>DAB portable radio</t>
  </si>
  <si>
    <t>Travel Bag</t>
  </si>
  <si>
    <t>Mega PC</t>
  </si>
  <si>
    <t>Bike Carrier</t>
  </si>
  <si>
    <t>Hose</t>
  </si>
  <si>
    <t>Fairy Picture by Glenda Rae</t>
  </si>
  <si>
    <t>Jennifers Bicycle</t>
  </si>
  <si>
    <t>James Bycycle</t>
  </si>
  <si>
    <t>Kenwood Juicer</t>
  </si>
  <si>
    <t>Coffee and lunch</t>
  </si>
  <si>
    <t>Coffee at pub</t>
  </si>
  <si>
    <t>Cathy's birthday present</t>
  </si>
  <si>
    <t>Coffee and croissant</t>
  </si>
  <si>
    <t>Coffee shop</t>
  </si>
  <si>
    <t>For Jenny to get to topaz</t>
  </si>
  <si>
    <t>Beers after walk</t>
  </si>
  <si>
    <t>John the Driving Instructor</t>
  </si>
  <si>
    <t>Driving lesson</t>
  </si>
  <si>
    <t>Meal out with the guys (981)</t>
  </si>
  <si>
    <t>HSBC 10SEP</t>
  </si>
  <si>
    <t>7684 13SEP12ALDI STORES LTDHATFIELD GB</t>
  </si>
  <si>
    <t>B&amp;Q PLC STEVENAGE 837 GBR</t>
  </si>
  <si>
    <t>EUROSTAR INTERNET LONDON GBR</t>
  </si>
  <si>
    <t>CO-OP GROUP 013801 Fleming Cresc GBR</t>
  </si>
  <si>
    <t>TESCO STORE 5177 LONDON SW1P GBR  ()</t>
  </si>
  <si>
    <t>Invoices paid into wrong account</t>
  </si>
  <si>
    <t>STANDARD LIFE</t>
  </si>
  <si>
    <t>SANTANDER 26OCT</t>
  </si>
  <si>
    <t>HSBC 11OCT</t>
  </si>
  <si>
    <t>SAINSBURYS 08OCT</t>
  </si>
  <si>
    <t>LLOYDS BANK 04OCT</t>
  </si>
  <si>
    <t>SANTANDER 01OCT</t>
  </si>
  <si>
    <t>SAINSBURYS 24SEP</t>
  </si>
  <si>
    <t>01SEP A/C 10667339</t>
  </si>
  <si>
    <t>HALIFAX PLC 20SEP</t>
  </si>
  <si>
    <t>BMACH 22SEP</t>
  </si>
  <si>
    <t>HSBC 19SEP</t>
  </si>
  <si>
    <t>THE BRITISH HORSEINITIAL PAYMENT</t>
  </si>
  <si>
    <t>Tracker (Halifax)</t>
  </si>
  <si>
    <t>Tracker US100 (Legal and General)</t>
  </si>
  <si>
    <t>Merrill Lynch PEP</t>
  </si>
  <si>
    <t>Tesco PLC</t>
  </si>
  <si>
    <t>Habitat</t>
  </si>
  <si>
    <t>Body Shop</t>
  </si>
  <si>
    <t>Total Garage</t>
  </si>
  <si>
    <t>Coop</t>
  </si>
  <si>
    <t>Bookshop</t>
  </si>
  <si>
    <t>Stationery Shop</t>
  </si>
  <si>
    <t>Italian Restaurant</t>
  </si>
  <si>
    <t>Youth Hostel Association</t>
  </si>
  <si>
    <t>Pitstop</t>
  </si>
  <si>
    <t>AA Insurance</t>
  </si>
  <si>
    <t>Toy Shop</t>
  </si>
  <si>
    <t>Outdoor Shop</t>
  </si>
  <si>
    <t>Millets</t>
  </si>
  <si>
    <t>Hotel</t>
  </si>
  <si>
    <t>JD Sports</t>
  </si>
  <si>
    <t>London Metropolitan University</t>
  </si>
  <si>
    <t>Wickes</t>
  </si>
  <si>
    <t>Argos</t>
  </si>
  <si>
    <t>Pet Shop</t>
  </si>
  <si>
    <t>Sunday Times Wine Club</t>
  </si>
  <si>
    <t>Costa Coffee</t>
  </si>
  <si>
    <t>Ask</t>
  </si>
  <si>
    <t>Morrisons</t>
  </si>
  <si>
    <t>Cotswold Outdoor</t>
  </si>
  <si>
    <t>SAINSBURYS SACAT ST ALBANS 567 GBR</t>
  </si>
  <si>
    <t>THE MUSIC DEPT ST. ALBANS GBR</t>
  </si>
  <si>
    <t>WILKINSON ST ALBANS 154 GBR</t>
  </si>
  <si>
    <t>PAPERCHASE ST ALBANS GBR</t>
  </si>
  <si>
    <t>MORRISONS PETROL BERWICK 168 GBR</t>
  </si>
  <si>
    <t>SAINSBURYS SUPERMA QPS WELWYN GARDEN GBR</t>
  </si>
  <si>
    <t>1016</t>
  </si>
  <si>
    <t xml:space="preserve">HSBC 14FEB </t>
  </si>
  <si>
    <t>1015</t>
  </si>
  <si>
    <t>1013</t>
  </si>
  <si>
    <t>1014</t>
  </si>
  <si>
    <t xml:space="preserve">ROYAL VET COLLEGE-LAP/   </t>
  </si>
  <si>
    <t>JOHN LEWIS EXETER GBR</t>
  </si>
  <si>
    <t>CAFE SPORT UNIVERSITY OF GBR</t>
  </si>
  <si>
    <t>THE BROCKET ARMS PUB WELWYN GBR</t>
  </si>
  <si>
    <t>BLETCHLEY PARK TRU MILTON KEYNES GBR</t>
  </si>
  <si>
    <t>WWW.STATRAVEL.CO.UK LONDON W8 6 GBR</t>
  </si>
  <si>
    <t>CAKES AND SUGARCRAFT S WELWYN GARDN GBR</t>
  </si>
  <si>
    <t>MUFFIN BREAK WELWYN GARDEN GBR</t>
  </si>
  <si>
    <t>ROYAL SOCIETY FOR LONDON E18 GBR</t>
  </si>
  <si>
    <t>AIFS LONDON SW7 GBR</t>
  </si>
  <si>
    <t>CAFE SPORT UNIVERSITY OF GBR  ()</t>
  </si>
  <si>
    <t>Rug</t>
  </si>
  <si>
    <t>Cafetiere, spray starch, utensil drier</t>
  </si>
  <si>
    <t>Hair products</t>
  </si>
  <si>
    <t>James's driving lesson</t>
  </si>
  <si>
    <t>MAIDENHEAD AQUATIC ST ALBANS GBR</t>
  </si>
  <si>
    <t>MARKS &amp; SPENCER WATFORD GBR</t>
  </si>
  <si>
    <t>W M MORRISON PLC BOREHAMWOOD GBR</t>
  </si>
  <si>
    <t>THE OLD RECTORY CAMPIN TAVISTOCK GBR</t>
  </si>
  <si>
    <t>Coat</t>
  </si>
  <si>
    <t>Jenny's Birthday 2012</t>
  </si>
  <si>
    <t>Steve's Birthday 2012</t>
  </si>
  <si>
    <t>Jenny's birthday lunch</t>
  </si>
  <si>
    <t>Ski Boots</t>
  </si>
  <si>
    <t>Folio Book, Paradise Lost</t>
  </si>
  <si>
    <t>Nokia Mobile Phone</t>
  </si>
  <si>
    <t>Electric toothbrush</t>
  </si>
  <si>
    <t>Outwell Tent</t>
  </si>
  <si>
    <t>Bush Digital Radio</t>
  </si>
  <si>
    <t>Brugge Tapestry</t>
  </si>
  <si>
    <t>Folio Book, Indian Myths and Legends</t>
  </si>
  <si>
    <t>Flymo</t>
  </si>
  <si>
    <t>Desk</t>
  </si>
  <si>
    <t>Camping Light</t>
  </si>
  <si>
    <t>Red Necklace</t>
  </si>
  <si>
    <t>Sarahs Nokia</t>
  </si>
  <si>
    <t>Sarahs Bike</t>
  </si>
  <si>
    <t>Sander</t>
  </si>
  <si>
    <t>Sleeping bags</t>
  </si>
  <si>
    <t>Corner Sofa for Study</t>
  </si>
  <si>
    <t>Something</t>
  </si>
  <si>
    <t>Wine special offer</t>
  </si>
  <si>
    <t>Trousers</t>
  </si>
  <si>
    <t>Gilly Hicks, Westfield</t>
  </si>
  <si>
    <t>Sketchers shoes</t>
  </si>
  <si>
    <t>Tee shirts</t>
  </si>
  <si>
    <t>Washing gel</t>
  </si>
  <si>
    <t>Telegraph</t>
  </si>
  <si>
    <t>Massage Day</t>
  </si>
  <si>
    <t>Red Lion, meal to celebrate end of exams</t>
  </si>
  <si>
    <t>Watford Palace Theatre</t>
  </si>
  <si>
    <t>Wiggintons</t>
  </si>
  <si>
    <t>The Red Lion</t>
  </si>
  <si>
    <t>The Woolpack Inn</t>
  </si>
  <si>
    <t>The White Company</t>
  </si>
  <si>
    <t>The Week</t>
  </si>
  <si>
    <t>The Village Vet Sugery</t>
  </si>
  <si>
    <t>TXU Energy</t>
  </si>
  <si>
    <t>The Sanctuary</t>
  </si>
  <si>
    <t>Threshers Wine Shop</t>
  </si>
  <si>
    <t>The Link</t>
  </si>
  <si>
    <t>The Letchworth Centre</t>
  </si>
  <si>
    <t>The Dutch Nursery</t>
  </si>
  <si>
    <t>Thai Restaurant</t>
  </si>
  <si>
    <t>Tex Lylleton</t>
  </si>
  <si>
    <t>The Tack Shop</t>
  </si>
  <si>
    <t>Tony Woodhams</t>
  </si>
  <si>
    <t>Travel Agent</t>
  </si>
  <si>
    <t>Hair colour</t>
  </si>
  <si>
    <t>Champagne</t>
  </si>
  <si>
    <t>Jenny's present from James</t>
  </si>
  <si>
    <t>Rachael's Christmas present</t>
  </si>
  <si>
    <t>Jenny's bracelet</t>
  </si>
  <si>
    <t>Dustpan and brush</t>
  </si>
  <si>
    <t>Lucy's present</t>
  </si>
  <si>
    <t>Steve's present wallet</t>
  </si>
  <si>
    <t>Begonia plant</t>
  </si>
  <si>
    <t>JULIAN COVAR</t>
  </si>
  <si>
    <t>Meal out with dog walking group</t>
  </si>
  <si>
    <t>Herts Sports Village</t>
  </si>
  <si>
    <t>Membership for climbing wall</t>
  </si>
  <si>
    <t>Avalanche probe and shovel</t>
  </si>
  <si>
    <t>TESCO CNV STR</t>
  </si>
  <si>
    <t>Various presents</t>
  </si>
  <si>
    <t>Bowling</t>
  </si>
  <si>
    <t xml:space="preserve">ABBEYNATIONL 13FEB </t>
  </si>
  <si>
    <t>1011</t>
  </si>
  <si>
    <t>1012</t>
  </si>
  <si>
    <t>Drinking at home, pub outings for drinking</t>
  </si>
  <si>
    <t>Take-aways, coffee outings, pub lunches, restaurant meals, days out, birthdays, special activities</t>
  </si>
  <si>
    <t>Food, ordinary lunches.</t>
  </si>
  <si>
    <t>Drink with Sarah</t>
  </si>
  <si>
    <t>Pay, dividends, interest.</t>
  </si>
  <si>
    <t>Categories Total</t>
  </si>
  <si>
    <t>Media Centre</t>
  </si>
  <si>
    <t>Mazda Insurance</t>
  </si>
  <si>
    <t>InstantPrint</t>
  </si>
  <si>
    <t>Wise About Food Stationery</t>
  </si>
  <si>
    <t>Duvet Cover and Pillowcases, James Selby Ltd</t>
  </si>
  <si>
    <t>Meal Out, Cairngorm Hotel</t>
  </si>
  <si>
    <t>Music Shop</t>
  </si>
  <si>
    <t>LOIRETAL SNC ESSIGNY LE GR FRA 02/16/13 76.71 (EUR)</t>
  </si>
  <si>
    <t xml:space="preserve">THE BROCKET ARMS PUBLI   </t>
  </si>
  <si>
    <t>THE CALENDAR CLUB LW</t>
  </si>
  <si>
    <t xml:space="preserve">THE CLARKS SHOP          </t>
  </si>
  <si>
    <t>THE CLARKS SHOP LONDON GB</t>
  </si>
  <si>
    <t xml:space="preserve">THE EAST-STANBOROU       </t>
  </si>
  <si>
    <t xml:space="preserve">THE HORNS                </t>
  </si>
  <si>
    <t>THE NUTRI CENTRE</t>
  </si>
  <si>
    <t>THE PAVJLLION</t>
  </si>
  <si>
    <t>Kayli the Cat</t>
  </si>
  <si>
    <t>BMACH 30JUL</t>
  </si>
  <si>
    <t>HALIFAX PLC 28JUL</t>
  </si>
  <si>
    <t>HALIFAX PLC 24JUL</t>
  </si>
  <si>
    <t>SAINSBURYS 23JUL</t>
  </si>
  <si>
    <t>NATIONWIDE 22JUL</t>
  </si>
  <si>
    <t>BMACH 20JUL</t>
  </si>
  <si>
    <t>BMACH 18JUL</t>
  </si>
  <si>
    <t>SANTANDER 16JUL</t>
  </si>
  <si>
    <t>SAINSBURYS 10JUL</t>
  </si>
  <si>
    <t>Acer Aspire 7520 17" Gemstone Laptop (replacement for stolen one)</t>
  </si>
  <si>
    <t>Panasonic TZ10 Lumix Compact Digital Camera DMC-TZ10 Red</t>
  </si>
  <si>
    <t>Kitchen Larder Cupboard</t>
  </si>
  <si>
    <t>Millers Garden Buildings</t>
  </si>
  <si>
    <t>Summerhouse: Wingrove 6 Deal timber with leaded windows 6'x6' (Deposit)</t>
  </si>
  <si>
    <t xml:space="preserve">HIGHER NATURE PLC        </t>
  </si>
  <si>
    <t>HOLIDAY INNS       rrrrrr</t>
  </si>
  <si>
    <t xml:space="preserve">HOLLAND &amp; BARRETT        </t>
  </si>
  <si>
    <t>HOMEBASE LTD 057</t>
  </si>
  <si>
    <t xml:space="preserve">HOTEL EMONEC             </t>
  </si>
  <si>
    <t xml:space="preserve">HOTEL JEZERO             </t>
  </si>
  <si>
    <t xml:space="preserve">Interest Error Adj       </t>
  </si>
  <si>
    <t>J MPM</t>
  </si>
  <si>
    <t xml:space="preserve">J P BODEN                </t>
  </si>
  <si>
    <t>J SPORTS</t>
  </si>
  <si>
    <t xml:space="preserve">JAIPUR TANDOORI RE       </t>
  </si>
  <si>
    <t xml:space="preserve">JAVNI ZAV.PARK SKOCJAN   </t>
  </si>
  <si>
    <t xml:space="preserve">JD SPORTS 410            </t>
  </si>
  <si>
    <t>JJS SPORTS</t>
  </si>
  <si>
    <t>JOHN LEW WELWYN</t>
  </si>
  <si>
    <t xml:space="preserve">JOHN LEWIS               </t>
  </si>
  <si>
    <t xml:space="preserve">JOHN LEWIS WATFORD       </t>
  </si>
  <si>
    <t>JOHN LEWIS WELWVN</t>
  </si>
  <si>
    <t xml:space="preserve">JOHN LEWIS WELWYN        </t>
  </si>
  <si>
    <t>JOHN LEWISWELWYN</t>
  </si>
  <si>
    <t>JULIAN COVARR</t>
  </si>
  <si>
    <t xml:space="preserve">JULIAN COVARR EQUINE     </t>
  </si>
  <si>
    <t xml:space="preserve">K S MODELS               </t>
  </si>
  <si>
    <t>KASTAWAYS LTD</t>
  </si>
  <si>
    <t xml:space="preserve">KASTAWAYS LTD            </t>
  </si>
  <si>
    <t>KIMKO CLOTHING COMPANY PINNER GB</t>
  </si>
  <si>
    <t xml:space="preserve">KING  GAIGHER&amp;CHASTELL   </t>
  </si>
  <si>
    <t>knazon Svcs EU-UK</t>
  </si>
  <si>
    <t>L POSTO LIMITED</t>
  </si>
  <si>
    <t xml:space="preserve">LA SENZA                 </t>
  </si>
  <si>
    <t xml:space="preserve">LIPICA TURIZEM D.O.O.    </t>
  </si>
  <si>
    <t xml:space="preserve">LONDON METRO UNI         </t>
  </si>
  <si>
    <t>SAINSBURY CARD -  SAINSBURYS SACAT 2155  35425153087030135855859</t>
  </si>
  <si>
    <t>SAINSBURY CARD -  SAINSBURYS SACAT 2155  35425153087030135855875</t>
  </si>
  <si>
    <t>SAINSBURY CARD -  DIRECT DEBIT THANK YOU  74779163084111111111111</t>
  </si>
  <si>
    <t>SAINSBURY CARD -  SAINSBURYS 2155  75425153090040777908172</t>
  </si>
  <si>
    <t>Rewiring</t>
  </si>
  <si>
    <t>Jenny's Belgium Holiday</t>
  </si>
  <si>
    <t>Accomodation share</t>
  </si>
  <si>
    <t>Art galleries school trip</t>
  </si>
  <si>
    <t>Things or show stand</t>
  </si>
  <si>
    <t>Things for show stand</t>
  </si>
  <si>
    <t>Silver chain</t>
  </si>
  <si>
    <t>Viking exhibition</t>
  </si>
  <si>
    <t>Lunch in Russell Square</t>
  </si>
  <si>
    <t>Pipe seal and glue</t>
  </si>
  <si>
    <t>Washing machine tap and seal</t>
  </si>
  <si>
    <t>Coffee and cake</t>
  </si>
  <si>
    <t>Ginger wine, sloe wine</t>
  </si>
  <si>
    <t>Eating out with Stewar, Judith, Dave and Tina</t>
  </si>
  <si>
    <t>Ski Season</t>
  </si>
  <si>
    <t>Stansted parking to see James off</t>
  </si>
  <si>
    <t>Home Insurance</t>
  </si>
  <si>
    <t>Sending James trousers to France</t>
  </si>
  <si>
    <t>Pre-holiday eating out</t>
  </si>
  <si>
    <t>Ski Passes</t>
  </si>
  <si>
    <t>Lunch on the piste</t>
  </si>
  <si>
    <t>Breakdown cover</t>
  </si>
  <si>
    <t>Last night pizzas</t>
  </si>
  <si>
    <t>Earlier train supplement</t>
  </si>
  <si>
    <t>Shaver (mostly nectar points)</t>
  </si>
  <si>
    <t>Boots, martingale</t>
  </si>
  <si>
    <t>Toolstation</t>
  </si>
  <si>
    <t>Carpet stretcher</t>
  </si>
  <si>
    <t>Underlay</t>
  </si>
  <si>
    <t>Down jacket, base layer and weird fish top</t>
  </si>
  <si>
    <t>Carpet fixtures</t>
  </si>
  <si>
    <t>Annual return fee</t>
  </si>
  <si>
    <t>National Portrait Gallery Visit</t>
  </si>
  <si>
    <t>Hamam</t>
  </si>
  <si>
    <t>Outside lamp</t>
  </si>
  <si>
    <t>Dolomites 2014</t>
  </si>
  <si>
    <t>Tarpaulin</t>
  </si>
  <si>
    <t>Soldering Iron</t>
  </si>
  <si>
    <t>The Railway Man film</t>
  </si>
  <si>
    <t>Radley Purse</t>
  </si>
  <si>
    <t>Coffee at the National Gallery</t>
  </si>
  <si>
    <t>Inn the Park (St James Park)</t>
  </si>
  <si>
    <t>THE COURTAULD-ADMISSIO LONDON GBR</t>
  </si>
  <si>
    <t>WM MORRISON STORE</t>
  </si>
  <si>
    <t xml:space="preserve">SR CUNNINGHAM OUTDOOR    </t>
  </si>
  <si>
    <t>MR J KNOX &amp; SONS CARLISLE GBR</t>
  </si>
  <si>
    <t>Jennifers Giant Bicycle</t>
  </si>
  <si>
    <t>Garden Umbrella</t>
  </si>
  <si>
    <t>James Bicycle (2)</t>
  </si>
  <si>
    <t>James Bicycle</t>
  </si>
  <si>
    <t>James Bed</t>
  </si>
  <si>
    <t>Blue Citroen</t>
  </si>
  <si>
    <t>Track Cleaning Device</t>
  </si>
  <si>
    <t>Employer</t>
  </si>
  <si>
    <t>Datavise (Sarah)</t>
  </si>
  <si>
    <t>Datavise (Steve)</t>
  </si>
  <si>
    <t>Income</t>
  </si>
  <si>
    <t>DHSS</t>
  </si>
  <si>
    <t>Skiing 2013</t>
  </si>
  <si>
    <t>Categories to Watch</t>
  </si>
  <si>
    <t>Central Heating Repair</t>
  </si>
  <si>
    <t>James Smart Card</t>
  </si>
  <si>
    <t>New Scientist (Quarterly)</t>
  </si>
  <si>
    <t>Nutrition Organisation</t>
  </si>
  <si>
    <t>Nutrition Register</t>
  </si>
  <si>
    <t>Smart Card</t>
  </si>
  <si>
    <t>Ben the Builder</t>
  </si>
  <si>
    <t>Drive</t>
  </si>
  <si>
    <t>Last night meal</t>
  </si>
  <si>
    <t>Swags &amp; Tails</t>
  </si>
  <si>
    <t>Wyevale Garden Centre</t>
  </si>
  <si>
    <t>Woburn Safari Park</t>
  </si>
  <si>
    <t>Wine Cellar</t>
  </si>
  <si>
    <t>Wallis</t>
  </si>
  <si>
    <t>Warwick Riding Centre</t>
  </si>
  <si>
    <t>Well In Kids</t>
  </si>
  <si>
    <t>SAINSBURYS 24JUN</t>
  </si>
  <si>
    <t>RIVER ISLAND 394 STRATFORD GBR</t>
  </si>
  <si>
    <t>WOOD NOOK CARAVAN SKIPTON GBR</t>
  </si>
  <si>
    <t>AKDENIZ FINSBURY LONDON N4 GBR</t>
  </si>
  <si>
    <t>DISHOOM LTD LONDON WC2H GBR</t>
  </si>
  <si>
    <t>PRET A MANGER 7-8 ST MARTIN GBR</t>
  </si>
  <si>
    <t>CLINTON CARDS WELWYN GARDEN GBR</t>
  </si>
  <si>
    <t>LUTON HOO PARK LTD LUTON GBR</t>
  </si>
  <si>
    <t>Esprit</t>
  </si>
  <si>
    <t>Esso Garage</t>
  </si>
  <si>
    <t>Etcetera</t>
  </si>
  <si>
    <t>Eurostar</t>
  </si>
  <si>
    <t>Eyre Elliston</t>
  </si>
  <si>
    <t>BT</t>
  </si>
  <si>
    <t>Fenwicks</t>
  </si>
  <si>
    <t>Field Sports, Borehamwood</t>
  </si>
  <si>
    <t>Dentist</t>
  </si>
  <si>
    <t>Fishmongers</t>
  </si>
  <si>
    <t>Branston Hall Hotel</t>
  </si>
  <si>
    <t>Flips Gymnastics</t>
  </si>
  <si>
    <t>Flower Shop</t>
  </si>
  <si>
    <t>Focus DIY</t>
  </si>
  <si>
    <t>Canteen at Work</t>
  </si>
  <si>
    <t>Dr.Barnes</t>
  </si>
  <si>
    <t>Dr.Byles</t>
  </si>
  <si>
    <t>Dr.Quinn</t>
  </si>
  <si>
    <t>Caravan Club</t>
  </si>
  <si>
    <t>Car Rental</t>
  </si>
  <si>
    <t>Dutch Nursery, Hatfield</t>
  </si>
  <si>
    <t>Subject Type</t>
  </si>
  <si>
    <t>Subject Name</t>
  </si>
  <si>
    <t>Skiing 2009</t>
  </si>
  <si>
    <t>Christmas</t>
  </si>
  <si>
    <t>Slovenia 2009</t>
  </si>
  <si>
    <t>Equestrian Direct Insurance</t>
  </si>
  <si>
    <t>Ebay (Purchases)</t>
  </si>
  <si>
    <t>Cannons Health Club</t>
  </si>
  <si>
    <t>Ebuyer</t>
  </si>
  <si>
    <t>Campus West</t>
  </si>
  <si>
    <t>Cake Decorating Shop</t>
  </si>
  <si>
    <t>Buyers Advantage</t>
  </si>
  <si>
    <t>Empire Direct</t>
  </si>
  <si>
    <t>Do-it-all</t>
  </si>
  <si>
    <t>Early Learning Centre</t>
  </si>
  <si>
    <t>Softback Previews Book Club</t>
  </si>
  <si>
    <t>Standalone Farm</t>
  </si>
  <si>
    <t>Stanborough Lakes</t>
  </si>
  <si>
    <t>Steve Gatfield the Roofer</t>
  </si>
  <si>
    <t>Sofability</t>
  </si>
  <si>
    <t>Ski Pro Services</t>
  </si>
  <si>
    <t>Ski Familie</t>
  </si>
  <si>
    <t>Simmons</t>
  </si>
  <si>
    <t>Chocolates for Cathy and Dave</t>
  </si>
  <si>
    <t>Vegetable box</t>
  </si>
  <si>
    <t>Thermal socks</t>
  </si>
  <si>
    <t>Bulbs</t>
  </si>
  <si>
    <t>Rocking horse ornament</t>
  </si>
  <si>
    <t>Guns of Navarone</t>
  </si>
  <si>
    <t>Wind up torch</t>
  </si>
  <si>
    <t>Overcoat</t>
  </si>
  <si>
    <t>Gloves</t>
  </si>
  <si>
    <t>Plates</t>
  </si>
  <si>
    <t>Stairs Redecoration</t>
  </si>
  <si>
    <t>Paint, mouldings, light switch</t>
  </si>
  <si>
    <t>Cards</t>
  </si>
  <si>
    <t>Jumper, shirts</t>
  </si>
  <si>
    <t>Slippers</t>
  </si>
  <si>
    <t>Tights, pyjama bottoms</t>
  </si>
  <si>
    <t>Beers on Ski Touring Trip</t>
  </si>
  <si>
    <t>March Undifferentiated Cash</t>
  </si>
  <si>
    <t>February Undifferenitated Cash</t>
  </si>
  <si>
    <t>January Undifferentiated Cash</t>
  </si>
  <si>
    <t>03MAY A/C 10667339</t>
  </si>
  <si>
    <t>01AUG A/C 10667339</t>
  </si>
  <si>
    <t>V+ Box</t>
  </si>
  <si>
    <t>29/03/2010</t>
  </si>
  <si>
    <t>Phone</t>
  </si>
  <si>
    <t>Line Rental</t>
  </si>
  <si>
    <t>Film Rental</t>
  </si>
  <si>
    <t>Broadband</t>
  </si>
  <si>
    <t>Travel Insurance for year</t>
  </si>
  <si>
    <t>VIRGIN TRAVEL INS SOUTHEND-ON-S GB</t>
  </si>
  <si>
    <t>VILLAGE VETERINARY SUR || HATFIELD GARD</t>
  </si>
  <si>
    <t>VILLAGE VETERINARY SUR, HATFIELD GARD</t>
  </si>
  <si>
    <t>ROYAL&amp;SUNALLIANCE, E BUSINESS</t>
  </si>
  <si>
    <t>Weight Management Course</t>
  </si>
  <si>
    <t>BALANCE TRANSFER 4627 8510 0220 3215</t>
  </si>
  <si>
    <t>CSN STORES || LONDON</t>
  </si>
  <si>
    <t>MOAPA PIAUTE TRAVEL 80 ($75), MOAPA</t>
  </si>
  <si>
    <t>WELWYN/HATFLD/INET || WELWYN GRDN</t>
  </si>
  <si>
    <t>Diana</t>
  </si>
  <si>
    <t>CLASSIC WEB STE || 0870 777 2775</t>
  </si>
  <si>
    <t>NUTRICIA LTD TROWBRIDGE</t>
  </si>
  <si>
    <t>BURRS LETCHWORTH</t>
  </si>
  <si>
    <t>BARNSTORMERS INTERNET</t>
  </si>
  <si>
    <t>KISSKA INT LTD || 44127451829</t>
  </si>
  <si>
    <t>MRH BELL BAR HATFIELD</t>
  </si>
  <si>
    <t>C L ASSOCIATES, HORSEY</t>
  </si>
  <si>
    <t>STIRLING CORNER 17 BARNET</t>
  </si>
  <si>
    <t>Fig and Olive</t>
  </si>
  <si>
    <t>FIG AND OLIVE LONDON</t>
  </si>
  <si>
    <t>BE-BO WELWYN GARDEN GB</t>
  </si>
  <si>
    <t>WP-CLICKDOCS EDINBURGH</t>
  </si>
  <si>
    <t>LOTUS LEAF || LONDON N7</t>
  </si>
  <si>
    <t>ESQUIRES STEVENAGE</t>
  </si>
  <si>
    <t>CONNECT DISTRIBUTION B BIRMINGHAM</t>
  </si>
  <si>
    <t>WP-PETSITTERSWAP L || UXBRIDGE</t>
  </si>
  <si>
    <t>ONE STOP 1485 WELWYN GARDEN</t>
  </si>
  <si>
    <t>CONNECT DISTRIBUTION BI BIRMINGHAM GB</t>
  </si>
  <si>
    <t>Grading</t>
  </si>
  <si>
    <t>Sparring Equipment</t>
  </si>
  <si>
    <t>Physio</t>
  </si>
  <si>
    <t>16/07/2010</t>
  </si>
  <si>
    <t>TCS WELWYN GARDEN CITY, WELWYN GARDEN</t>
  </si>
  <si>
    <t xml:space="preserve">BRITISH JUDO ASSOC       </t>
  </si>
  <si>
    <t xml:space="preserve">BROCKET HALL INTER       </t>
  </si>
  <si>
    <t xml:space="preserve">BUDGEN ACLE              </t>
  </si>
  <si>
    <t xml:space="preserve">BURGER KING - HATFIELD   </t>
  </si>
  <si>
    <t>CAFE PASTA</t>
  </si>
  <si>
    <t xml:space="preserve">CAFFE NERO               </t>
  </si>
  <si>
    <t>CAIRNGORM MOUNTAIN AVIEMORE GB</t>
  </si>
  <si>
    <t>CINEWORLD STEVENAGE HER GB</t>
  </si>
  <si>
    <t>CLARKS SHOES LTD WEL C</t>
  </si>
  <si>
    <t xml:space="preserve">CLEMENT JOSCELYNE LTD    </t>
  </si>
  <si>
    <t>COLNEY HEATH S/STN</t>
  </si>
  <si>
    <t>COLNEY HEATH SISTN</t>
  </si>
  <si>
    <t xml:space="preserve">COLNEY SERVICE STN       </t>
  </si>
  <si>
    <t xml:space="preserve">COMPANIES HSE FILE       </t>
  </si>
  <si>
    <t xml:space="preserve">CO-OP GROUP 600071       </t>
  </si>
  <si>
    <t>CO-OPGROUP 010943</t>
  </si>
  <si>
    <t>D</t>
  </si>
  <si>
    <t xml:space="preserve">DAVIDS BOOKSHOP &amp; MUSI   </t>
  </si>
  <si>
    <t xml:space="preserve">DEBENHAMS                </t>
  </si>
  <si>
    <t>Herbs, blueberry, other plants</t>
  </si>
  <si>
    <t>Skirt</t>
  </si>
  <si>
    <t>Sheet</t>
  </si>
  <si>
    <t>Mattress protector</t>
  </si>
  <si>
    <t>Top, knitwear</t>
  </si>
  <si>
    <t>HSBC 02SEP</t>
  </si>
  <si>
    <t>NATWEST 19AUG</t>
  </si>
  <si>
    <t>HSBC 15AUG</t>
  </si>
  <si>
    <t>BMACH 06AUG</t>
  </si>
  <si>
    <t>HSBC 05AUG</t>
  </si>
  <si>
    <t>SAINSBURYS 31JUL</t>
  </si>
  <si>
    <t>LLOYDS BANK 25JUL</t>
  </si>
  <si>
    <t>ACUDANTIA LIMITEDSALARYFP 01/09/15 132027132037101293000RSALARY</t>
  </si>
  <si>
    <t>RIDGE HILL STUDFP 01/09/15 3018023614991538000R</t>
  </si>
  <si>
    <t>JAMESFP 01/09/15 3015023614989060000R</t>
  </si>
  <si>
    <t>JENNIFER SCOTLANDFP 01/09/15 3012023614977633000R</t>
  </si>
  <si>
    <t>WISE ABOUT FOOD LTSALARYFP 01/09/15 063100000000002098082908909597880233871250201509010001</t>
  </si>
  <si>
    <t>RIDGE HILL STUDFP 24/08/15 3028023206719137000R</t>
  </si>
  <si>
    <t>RIDGE HILL STUDFP 17/08/15 3010023305582036000R</t>
  </si>
  <si>
    <t>RIDGE HILL STUDFP 10/08/15 3058023210671447000R</t>
  </si>
  <si>
    <t>THE KARUNA TRUSTFP 07/08/15 3021023144267630000R</t>
  </si>
  <si>
    <t>2935 03AUG15TESCO STORES 5177LONDON GB</t>
  </si>
  <si>
    <t>RIDGE HILL STUDFP 03/08/15 3052023621806160000R</t>
  </si>
  <si>
    <t>JAMESFP 03/08/15 3049023621803106000R</t>
  </si>
  <si>
    <t>JENNIFER SCOTLANDFP 03/08/15 3042023621790575000R</t>
  </si>
  <si>
    <t>2935 30JUL15TESCO STORES 5177LONDON GB</t>
  </si>
  <si>
    <t>2935 27JUL15TESCO STORES 5177LONDON GB</t>
  </si>
  <si>
    <t>2935 27JUL15LUL TICKET MACHINEST JAMESS PAR GB</t>
  </si>
  <si>
    <t>Burger Meal</t>
  </si>
  <si>
    <t>Driving Theory Test</t>
  </si>
  <si>
    <t>Emily's Present</t>
  </si>
  <si>
    <t>More Life Project</t>
  </si>
  <si>
    <t>Building Insurance Addition</t>
  </si>
  <si>
    <t>Meal in London</t>
  </si>
  <si>
    <t>Hoof supplement</t>
  </si>
  <si>
    <t>Web Design Book for Emma</t>
  </si>
  <si>
    <t>Barbecue things</t>
  </si>
  <si>
    <t>Earwax remover</t>
  </si>
  <si>
    <t>Anadin</t>
  </si>
  <si>
    <t>Whisky</t>
  </si>
  <si>
    <t>TFL MFM KINGS CROSS (</t>
  </si>
  <si>
    <t>THE CHILTERN SOCIE 01494 771250</t>
  </si>
  <si>
    <t>Stamps</t>
  </si>
  <si>
    <t>Shampoo, conditioner, hair colour</t>
  </si>
  <si>
    <t>Brown fleece</t>
  </si>
  <si>
    <t>Coffee for stables</t>
  </si>
  <si>
    <t>Paint</t>
  </si>
  <si>
    <t>Shimanozip tops for skiing</t>
  </si>
  <si>
    <t>Baking tins, duste</t>
  </si>
  <si>
    <t>Glenrothes whisky</t>
  </si>
  <si>
    <t>Wine</t>
  </si>
  <si>
    <t>Shampoo, deodorant</t>
  </si>
  <si>
    <t>Hipster</t>
  </si>
  <si>
    <t>Paint, filler</t>
  </si>
  <si>
    <t>Socks</t>
  </si>
  <si>
    <t>Various clothes</t>
  </si>
  <si>
    <t>Fig hand wash</t>
  </si>
  <si>
    <t>Diary, magazine</t>
  </si>
  <si>
    <t>School Shoes</t>
  </si>
  <si>
    <t>DAB Radio for Grandad</t>
  </si>
  <si>
    <t>Gift voucher</t>
  </si>
  <si>
    <t>Umbrella</t>
  </si>
  <si>
    <t>Fitflop Boots</t>
  </si>
  <si>
    <t>Cognac</t>
  </si>
  <si>
    <t>Trousers, shirts</t>
  </si>
  <si>
    <t>Killers, Manics albums</t>
  </si>
  <si>
    <t>25/02/2011</t>
  </si>
  <si>
    <t>Contents Insurance</t>
  </si>
  <si>
    <t>15/02/2011</t>
  </si>
  <si>
    <t>Revision Guides</t>
  </si>
  <si>
    <t>Kenwood Liquidizer</t>
  </si>
  <si>
    <t>17/01/2011</t>
  </si>
  <si>
    <t>Fight Game</t>
  </si>
  <si>
    <t>ABBEYNATIONL 13AUG</t>
  </si>
  <si>
    <t>ABBEYNATIONL 13JUL</t>
  </si>
  <si>
    <t>ABBEYNATIONL 18DEC</t>
  </si>
  <si>
    <t>ABBEYNATIONL 19FEB</t>
  </si>
  <si>
    <t>ABBEYNATIONL 23NOV</t>
  </si>
  <si>
    <t>Towel Radiator</t>
  </si>
  <si>
    <t xml:space="preserve">NEW LOOK 1810            </t>
  </si>
  <si>
    <t>NEW LOOK 1878</t>
  </si>
  <si>
    <t xml:space="preserve">NEW LOOK 2081            </t>
  </si>
  <si>
    <t>NEW LOOK INTERNET WEYMOUTH GB</t>
  </si>
  <si>
    <t xml:space="preserve">NEXT 0453                </t>
  </si>
  <si>
    <t xml:space="preserve">NEXT 0642 LONDON COLNE   </t>
  </si>
  <si>
    <t xml:space="preserve">NGT LTD(COCONUT)         </t>
  </si>
  <si>
    <t xml:space="preserve">NORWICH CAMPING&amp;LEISUR   </t>
  </si>
  <si>
    <t xml:space="preserve">NOTCUTTS GARDEN CE       </t>
  </si>
  <si>
    <t xml:space="preserve">NUTRITION.CO.UK          </t>
  </si>
  <si>
    <t>ODEON CINEMAS/BOOKIT</t>
  </si>
  <si>
    <t xml:space="preserve">ODEON CINEMAS/BOOKIT     </t>
  </si>
  <si>
    <t xml:space="preserve">ODEON HATFIELD           </t>
  </si>
  <si>
    <t xml:space="preserve">OKREPCEVALNICA "GRAD"    </t>
  </si>
  <si>
    <t xml:space="preserve">OMV SLOVENIJA D.O.O.     </t>
  </si>
  <si>
    <t>PACT A MANGER</t>
  </si>
  <si>
    <t>PANASONFC CS UK</t>
  </si>
  <si>
    <t xml:space="preserve">PARTNERS IN MINISTRY L   </t>
  </si>
  <si>
    <t xml:space="preserve">PARTNERS PET SUPERMARK   </t>
  </si>
  <si>
    <t>PAVERS</t>
  </si>
  <si>
    <t>PC WORLD</t>
  </si>
  <si>
    <t>PC WORLD ONLINE</t>
  </si>
  <si>
    <t xml:space="preserve">PETROL BS GORNJI GRAD    </t>
  </si>
  <si>
    <t xml:space="preserve">PETROL BS LJUBLJANA I    </t>
  </si>
  <si>
    <t>PIT STOP AUTO CENTRES</t>
  </si>
  <si>
    <t>PIT STOP AUTO CENTRES WELWYN GARDEN GB</t>
  </si>
  <si>
    <t xml:space="preserve">PIZZA EXPRESS            </t>
  </si>
  <si>
    <t xml:space="preserve">POINTS REDEEMED    6500  </t>
  </si>
  <si>
    <t>POOLS CAVERN COUNTRY P</t>
  </si>
  <si>
    <t xml:space="preserve">POUNDLAND LTD            </t>
  </si>
  <si>
    <t xml:space="preserve">PREDJAMSKI GRAD          </t>
  </si>
  <si>
    <t>3573 28DEC12FIRST CAPITAL CONNWELWYN GARDEN GB</t>
  </si>
  <si>
    <t>7684 02JAN13JOHN LEWISWELWYN GARDEN GB</t>
  </si>
  <si>
    <t>3573 02JAN13PEAK RETREATS LTDSOUTHSEA GB</t>
  </si>
  <si>
    <t>3573 02JAN13TESCO STORES 5177LONDON GB</t>
  </si>
  <si>
    <t>7684 02JAN13NATURAL HEALTHWELWYN G AL8 GB</t>
  </si>
  <si>
    <t>3573 31DEC12SAINSBURYSWELWYN GARDEN GB</t>
  </si>
  <si>
    <t>JENNIFER SCOTLANDFP 02/01/13 3042024145344226000R</t>
  </si>
  <si>
    <t>JAMESFP 02/01/13 3047024145368346000R</t>
  </si>
  <si>
    <t>RIDGE HILL STUDFP 31/12/12 3006023706257379000R</t>
  </si>
  <si>
    <t>HALIFAX PLC 12AUG</t>
  </si>
  <si>
    <t>NATWEST 06AUG</t>
  </si>
  <si>
    <t>ORANGE</t>
  </si>
  <si>
    <t>CASHLINE 19JUL</t>
  </si>
  <si>
    <t>HALIFAX PLC 12JUL</t>
  </si>
  <si>
    <t>HALIFAX PLC 08JUL</t>
  </si>
  <si>
    <t>RIDGE HILL STUDFP 12/08/13 3062023927692378000R</t>
  </si>
  <si>
    <t>THE KARUNA TRUSTFP 07/08/13 3056023212188849000R</t>
  </si>
  <si>
    <t>RIDGE HILL STUDFP 05/08/13 3013023736384555000R</t>
  </si>
  <si>
    <t>JENNIFER SCOTLANDFP 01/08/13 3037024327343865000R</t>
  </si>
  <si>
    <t>JAMESFP 01/08/13 3041024327359700000R</t>
  </si>
  <si>
    <t>RIDGE HILL STUDFP 29/07/13 3020023755131254000R</t>
  </si>
  <si>
    <t>ACUDANTIA LIMITEDSALARYFP 29/07/13 134010134003691836000RSALARY</t>
  </si>
  <si>
    <t>RIDGE HILL STUDFP 22/07/13 3012023638391717000R</t>
  </si>
  <si>
    <t>1831 20JUL13ALDI STORES LTDHATFIELD GB</t>
  </si>
  <si>
    <t>RIDGE HILL STUDFP 15/07/13 3055023828725067000R</t>
  </si>
  <si>
    <t>RIDGE HILL STUDFP 08/07/13 3053023456040491000R</t>
  </si>
  <si>
    <t>THE KARUNA TRUSTFP 08/07/13 3051023456024572000R</t>
  </si>
  <si>
    <t>NATIONAL RAILCARD ATOC E-COMMER GBR</t>
  </si>
  <si>
    <t>WHITE HORSE BURNHAM GREEN GBR</t>
  </si>
  <si>
    <t>PEYTON &amp; BYRNE THE NATIONAL GBR</t>
  </si>
  <si>
    <t>KINGS X (N) KINGS X (N) GBR</t>
  </si>
  <si>
    <t>PAYPAL *NETFLIX.COM 35314369001 LUX</t>
  </si>
  <si>
    <t>PAYPAL *HEADTOTOE 35314369001 LUX</t>
  </si>
  <si>
    <t>PEYTON &amp; BYRNE HOVE MUSEUM GBR</t>
  </si>
  <si>
    <t>RYMAN 1096 ST ALBANS GBR</t>
  </si>
  <si>
    <t>3573 27MAY11TESCO STORES 5177LONDON GBCASH BACK 30.00</t>
  </si>
  <si>
    <t>3573 20MAY11TESCO STORES 5177LONDON GBCASH BACK 40.00</t>
  </si>
  <si>
    <t>3573 18MAY11TESCO STORES 5177LONDON GBCASH BACK 30.00</t>
  </si>
  <si>
    <t>3573 14MAY11ALDI STORES LTDHATFIELD GB</t>
  </si>
  <si>
    <t>THE KARUNA TRUSTFP 09/05/11 3034023438969074000R</t>
  </si>
  <si>
    <t>TESCO CLUBCARD - IN-STORE PURCHASE/WITHDRAWAL, TESCO HATFIELD,MOUNT_PLEASANT, CD1680 ON 29 SEP</t>
  </si>
  <si>
    <t>TESCO CLUBCARD - IN-STORE PURCHASE/WITHDRAWAL, TESCO HATFIELD,MOUNT_PLEASANT, CD1680 ON 18 SEP</t>
  </si>
  <si>
    <t>TESCO CLUBCARD - IN-STORE PURCHASE/WITHDRAWAL, TESCO HATFIELD,MOUNT_PLEASANT, CD1680 ON 04 SEP</t>
  </si>
  <si>
    <t>TESCO CLUBCARD - IN-STORE PURCHASE/WITHDRAWAL, TESCO HATFIELD,MOUNT_PLEASANT, CD1680 ON 01 AUG</t>
  </si>
  <si>
    <t>James Birthday 2011</t>
  </si>
  <si>
    <t>James's birthday meal at Prezzo, Victoria</t>
  </si>
  <si>
    <t>Cat repellant, fertilizer, conditioner</t>
  </si>
  <si>
    <t>Bedding Plants</t>
  </si>
  <si>
    <t>Wicked, Apollo Theatre, Victoria</t>
  </si>
  <si>
    <t>Mazda Service</t>
  </si>
  <si>
    <t>Pub Lunch in Richmond</t>
  </si>
  <si>
    <t>New tyre</t>
  </si>
  <si>
    <t>Italian Meal in London</t>
  </si>
  <si>
    <t>iTunes</t>
  </si>
  <si>
    <t>Palace Theatre, Watford</t>
  </si>
  <si>
    <t>Books</t>
  </si>
  <si>
    <t>Overall Start:</t>
  </si>
  <si>
    <t>Saddle</t>
  </si>
  <si>
    <t>TESCO UPT 3821 HATFIELD GBR</t>
  </si>
  <si>
    <t>BLOCKBUSTER WELWYN GARDEN GBR</t>
  </si>
  <si>
    <t>SAINSBURYS SMKT ALLINGTON STR GBR</t>
  </si>
  <si>
    <t>7684 03JAN12IKANO FINANCIAL SENOTTINGHAM GB</t>
  </si>
  <si>
    <t>Savings Total</t>
  </si>
  <si>
    <t>Wayfarers</t>
  </si>
  <si>
    <t>Garage Project</t>
  </si>
  <si>
    <t>APPLE ITUNES STORE-GBP ITUNES.COM LUX</t>
  </si>
  <si>
    <t>GENERAL MEDICAL CLINIC LONDON EC4Y GBR</t>
  </si>
  <si>
    <t>WAL-MART #2051 QPS, KINGMAN ($35.84)</t>
  </si>
  <si>
    <t>RED APPLE SUPERMARKQPS, LOVELL ($22.40)</t>
  </si>
  <si>
    <t>SUPERDRUG STORES PLC || WELWYN GARDEN</t>
  </si>
  <si>
    <t>SUPERDRUG STORES PLC, WELWYN GARDEN</t>
  </si>
  <si>
    <t>Hand Cream</t>
  </si>
  <si>
    <t>SUNDAY TIMES WINE READING</t>
  </si>
  <si>
    <t>SUNDAY TIMES WINE, READING</t>
  </si>
  <si>
    <t>SUNDAY TIMES WINE, RT08702200010</t>
  </si>
  <si>
    <t>STEVENSON PARKER LTD WELWYN GARDEN GB</t>
  </si>
  <si>
    <t>STARBUCKS || ST ALBANS</t>
  </si>
  <si>
    <t>STARBUCKS, ST ALBANS</t>
  </si>
  <si>
    <t>Skiing Holiday</t>
  </si>
  <si>
    <t>Jame's skiing holiday</t>
  </si>
  <si>
    <t>James skiing trip</t>
  </si>
  <si>
    <t>Geology Field Trip</t>
  </si>
  <si>
    <t>Graphics Remarking</t>
  </si>
  <si>
    <t>James smart card</t>
  </si>
  <si>
    <t>21/07/2010</t>
  </si>
  <si>
    <t>Nikes, sandals</t>
  </si>
  <si>
    <t>SPORTS WORLD, MANSFIELD</t>
  </si>
  <si>
    <t>Office 2007</t>
  </si>
  <si>
    <t>Software for Students</t>
  </si>
  <si>
    <t>SOFTWARE 4 STUDENT</t>
  </si>
  <si>
    <t>Naval Architecture Course</t>
  </si>
  <si>
    <t>Ski Hire</t>
  </si>
  <si>
    <t>BRAEMAR MOUNTAIN SPORT || AVIEMORE</t>
  </si>
  <si>
    <t>Cottage Oak Sideboard</t>
  </si>
  <si>
    <t>WWW.COTSWOLDCO.COM INTERNET</t>
  </si>
  <si>
    <t xml:space="preserve">ROYAL OPERA HSE SH COVENT GARDEN </t>
  </si>
  <si>
    <t xml:space="preserve">AMAZON EU AMAZON.CO.UK </t>
  </si>
  <si>
    <t xml:space="preserve">HMV UK LTD LONDON </t>
  </si>
  <si>
    <t xml:space="preserve">TESCO STORES SACAT LONDON </t>
  </si>
  <si>
    <t>SCHUH LTD, WATFORD</t>
  </si>
  <si>
    <t>Explorer Shirt</t>
  </si>
  <si>
    <t>SAINSBURYS PETROL COREYS MILL</t>
  </si>
  <si>
    <t>SAINSBURYS PETROL LONDON COLNEY</t>
  </si>
  <si>
    <t>Sebo vacuum cleaner</t>
  </si>
  <si>
    <t>PARTS CENTRE || KENT</t>
  </si>
  <si>
    <t>SAINSBURYS COREYS MILL</t>
  </si>
  <si>
    <t>Wine (for people coming round)</t>
  </si>
  <si>
    <t>Electric toothbrush heads</t>
  </si>
  <si>
    <t>SAINSBURY'S S/MKT || WELWYN GARDEN</t>
  </si>
  <si>
    <t>Sarah's Radley Bag</t>
  </si>
  <si>
    <t>Screwdrivers and measuring tape</t>
  </si>
  <si>
    <t>Hanging basket</t>
  </si>
  <si>
    <t>Sun spray</t>
  </si>
  <si>
    <t>Counselling</t>
  </si>
  <si>
    <t>23/07/2010</t>
  </si>
  <si>
    <t>27/10/2010</t>
  </si>
  <si>
    <t>Photo printing paper</t>
  </si>
  <si>
    <t>Rymans</t>
  </si>
  <si>
    <t>RYMAN 1777 LONDON</t>
  </si>
  <si>
    <t>Archive Folders</t>
  </si>
  <si>
    <t>3573 02DEC11TESCO STORES 5177LONDON GBCASH BACK 30.00</t>
  </si>
  <si>
    <t>3573 01DEC11TESCO STORES 5177LONDON GBCASH BACK 30.00</t>
  </si>
  <si>
    <t>3573 18NOV11SAINSBURYS SMKTVICTORIA GBCASH BACK 50.00</t>
  </si>
  <si>
    <t>THE KARUNA TRUSTFP 07/11/11 3057181621541114000R</t>
  </si>
  <si>
    <t>COSTA COFFEE</t>
  </si>
  <si>
    <t>ASDA PETROL</t>
  </si>
  <si>
    <t>JULIAN COVAR ACQUI CUFFLEY GBR</t>
  </si>
  <si>
    <t>TESCO STORE 5699 ST ALBANS GBR</t>
  </si>
  <si>
    <t>SAINSBURYS S/MKTS ST ALBANS 567 GBR</t>
  </si>
  <si>
    <t>CO-OP GROUP 010943 SHOPLANDS GBR</t>
  </si>
  <si>
    <t>SAINSBURY'S S/MKT HARPENDEN GBR</t>
  </si>
  <si>
    <t>AQUA WELWYN GBR</t>
  </si>
  <si>
    <t>HERTSSPORTVILLAGE. 01707 284466 GBR</t>
  </si>
  <si>
    <t>WWW.FACEWEST.CO.UK INTERNET GBR</t>
  </si>
  <si>
    <t>SAINSBURYS WELWYN GARDEN GBR</t>
  </si>
  <si>
    <t>HALTONS HALTONS GBR</t>
  </si>
  <si>
    <t>WAITROSE 112 HOLLOWAY ROAD</t>
  </si>
  <si>
    <t>PAYMENT 2 EGG .</t>
  </si>
  <si>
    <t>AYLETT NURSERIES ST. ALBANS</t>
  </si>
  <si>
    <t>TCS WELWYN GARDEN CITY WELWYN GARDEN</t>
  </si>
  <si>
    <t>TESCO STORE 2654 HATFIELD</t>
  </si>
  <si>
    <t>DEBENHAMS WELWYN GARDEN</t>
  </si>
  <si>
    <t>TFL MFM KINGS CROSS GB</t>
  </si>
  <si>
    <t>PAYMENT 2 EGG . GB</t>
  </si>
  <si>
    <t>SWAGS TAILS INTERIORS PINNER GB</t>
  </si>
  <si>
    <t>AA MEMBERSHIP BASINGSTOKE GB</t>
  </si>
  <si>
    <t>THE SMUGGLERS INN WEYMOUTH GB</t>
  </si>
  <si>
    <t>Lunch at the Wellington</t>
  </si>
  <si>
    <t>THE WELLINGTON WELWYN</t>
  </si>
  <si>
    <t>WHITE HORSE || BURNHAM GREEN</t>
  </si>
  <si>
    <t>Drinks after walk</t>
  </si>
  <si>
    <t>THE RED LION WELWYN GB</t>
  </si>
  <si>
    <t>Drinks in evening</t>
  </si>
  <si>
    <t>THE WAGGONERS WELWYN GB</t>
  </si>
  <si>
    <t>PRIMARK STEVENAGE</t>
  </si>
  <si>
    <t>PRIMARK WATFORD GB</t>
  </si>
  <si>
    <t>PRET A MANGER 40 HOLBORN VI</t>
  </si>
  <si>
    <t>PRET A MANGER 75B VICTORIA</t>
  </si>
  <si>
    <t>Premium Bond Win</t>
  </si>
  <si>
    <t>CALL REF.NO. 9636PEEK RETREATS LTDFP 26/09/12 1038172106534733000R</t>
  </si>
  <si>
    <t>COLNEY FOX ST ALBANS 1 GBR</t>
  </si>
  <si>
    <t>SAINSBURYS 2155 WELWYN GRDN GBR  ()</t>
  </si>
  <si>
    <t>Skiing holiday deposit</t>
  </si>
  <si>
    <t>Faith</t>
  </si>
  <si>
    <t>Boots</t>
  </si>
  <si>
    <t>Car Parking</t>
  </si>
  <si>
    <t>Nutricentre</t>
  </si>
  <si>
    <t>Higher Nature</t>
  </si>
  <si>
    <t>Royal Vetenary College</t>
  </si>
  <si>
    <t>John Lewis</t>
  </si>
  <si>
    <t>Odeon</t>
  </si>
  <si>
    <t>Misc.Outing</t>
  </si>
  <si>
    <t>Waterstones</t>
  </si>
  <si>
    <t>New Look</t>
  </si>
  <si>
    <t>Fat Face</t>
  </si>
  <si>
    <t>Dunelm</t>
  </si>
  <si>
    <t>Summer pub meal</t>
  </si>
  <si>
    <t>WICKED LADY || ST ALBANS 19</t>
  </si>
  <si>
    <t>Meal out on camping trip with Mandy</t>
  </si>
  <si>
    <t>DUNE WATFORD WATFORD GBR</t>
  </si>
  <si>
    <t>BB'S COFFEE WATFORD GBR</t>
  </si>
  <si>
    <t>LE GAVROCHE LONDON W1K GBR</t>
  </si>
  <si>
    <t>NATWEST 25SEP</t>
  </si>
  <si>
    <t>02SEP A/C 10667339</t>
  </si>
  <si>
    <t>PAYPAL *SPOTIFY</t>
  </si>
  <si>
    <t>BRIAR ROSE BIRMINGHAM GBR</t>
  </si>
  <si>
    <t>LONDON MIDLAND TIC BIRMINGHAM GBR</t>
  </si>
  <si>
    <t>GAP/GAPKIDS 2743 BIRMINGHAM GBR</t>
  </si>
  <si>
    <t>UNIVERSITY OF BIRMINGH BIRMINGHAM GBR</t>
  </si>
  <si>
    <t>SPORTS CAFE HATFIELD GBR</t>
  </si>
  <si>
    <t>DEAN &amp; CHAPTER CANTERB CANTERBURY GBR</t>
  </si>
  <si>
    <t>UPT EUROCARPARKS-WHFRI CANTERBURY GBR</t>
  </si>
  <si>
    <t>SHELL HIGHLAND MAIDSTONE GBR</t>
  </si>
  <si>
    <t>TSGN WELWYN GARDEN GBR</t>
  </si>
  <si>
    <t>PAYPAL *POMPOMSTUDI 35314369001 LUX</t>
  </si>
  <si>
    <t>TESCO PAY AT PUMP 3802 WATFORD GBR</t>
  </si>
  <si>
    <t>Amazon *Mktplce EU-UK 800-279-6620 LUX</t>
  </si>
  <si>
    <t>TESCO STORE 2663 H HEMPSTEAD GBR</t>
  </si>
  <si>
    <t>SNOW &amp; ROCK ST ALBANS GBR</t>
  </si>
  <si>
    <t>PRET A MANGER PRET A MANGER GBR</t>
  </si>
  <si>
    <t>PAYPAL *HARRYHARVEY 35314369001 LUX</t>
  </si>
  <si>
    <t>PAYPAL *ESTOREGBLTD 35314369001 LUX</t>
  </si>
  <si>
    <t>BYRON HAMBURGERS L ST GILES 528 GBR</t>
  </si>
  <si>
    <t>LIPSY BRENTCROSS GBR</t>
  </si>
  <si>
    <t>DISCLOSURE &amp; BARRING LIVERPOOL GBR</t>
  </si>
  <si>
    <t>NEEM TREE HERTFORDSHIRE GBR</t>
  </si>
  <si>
    <t>THE FOLIO SOCIETY LTD LONDON GBR</t>
  </si>
  <si>
    <t>GOOGLE *Google Storage GOOGLE.COM/CH USA 11/26/14 2.39 (USD)</t>
  </si>
  <si>
    <t>FUTURE GIFTS WELWYN GARDEN GBR</t>
  </si>
  <si>
    <t>THOMPSON @ DARCY'S ST. ALBANS GBR</t>
  </si>
  <si>
    <t>T K MAXX WATFORD GBR</t>
  </si>
  <si>
    <t>LINLEY SAMBOURNE HOUSE LONDON GBR</t>
  </si>
  <si>
    <t>SCREWFIX DIRECT WELWYNGARDENC GBR</t>
  </si>
  <si>
    <t>SAVERS WELWYN GARDEN GBR</t>
  </si>
  <si>
    <t>WWW.STANFORDS.CO.UK INTERNET GBR</t>
  </si>
  <si>
    <t>TORTILLA WATFORD GBR</t>
  </si>
  <si>
    <t>PAYPAL *APPLE STORE 35314369001 LUX</t>
  </si>
  <si>
    <t>BOOTS - 1501 KING ST, MCR GBR</t>
  </si>
  <si>
    <t>ROBINSON BLAST CLEANIN APPLEBY-IN-WM GBR</t>
  </si>
  <si>
    <t>THE L'ANGOLO ITALIANO KNUTSFORD GBR</t>
  </si>
  <si>
    <t>WATERSTONES MANCHESTER MANCHESTER GBR</t>
  </si>
  <si>
    <t>KNUTSFORD N/E EDC KNUTSFORD GBR</t>
  </si>
  <si>
    <t>CO-OP GROUP 310501 Batford GBR</t>
  </si>
  <si>
    <t>PAYPAL *SPOTIFY 35314369001 LUX</t>
  </si>
  <si>
    <t>WH SMITH LONDON GBR</t>
  </si>
  <si>
    <t>TSGN LONDON N1 GBR</t>
  </si>
  <si>
    <t>BEBO COFFEE SHOP HERTS AL8 GBR</t>
  </si>
  <si>
    <t>STARBUCKS HERTFORD GBR</t>
  </si>
  <si>
    <t>GOOGLE *Google Storage GOOGLE.COM/CH USA 12/26/14 2.39 (USD)</t>
  </si>
  <si>
    <t>LOIRETAL SNC ESSIGNY LE GR FRA 01/03/15 58.14 (EUR)</t>
  </si>
  <si>
    <t>RELAIS MERCEUIL MERCEUIL FRA 01/03/15 55.85 (EUR)</t>
  </si>
  <si>
    <t>HCR 032065 PAUL2 URVILLERS FRA 01/03/15 13.45 (EUR)</t>
  </si>
  <si>
    <t>THE DUTCH NURSERY LTD</t>
  </si>
  <si>
    <t>Amazon Digital Dwnlds AMAZON.COM LUX</t>
  </si>
  <si>
    <t>HERTFORDSHIRE ACTION O WELWYN GARDN GBR</t>
  </si>
  <si>
    <t>THE EAST-STANBOROU WELWYN GARDEN GBR</t>
  </si>
  <si>
    <t>WELCOME BREAK STARBUCK SOUTH MIMMS GBR</t>
  </si>
  <si>
    <t>THE WAFFLE HOUSE ST ALBANS GBR</t>
  </si>
  <si>
    <t>NOMAD MAIL ORDER ENFIELD GBR</t>
  </si>
  <si>
    <t>CAFFE NERO BISHOPS STORT GBR</t>
  </si>
  <si>
    <t>WATERSTONES CAMDEN LONDON GBR</t>
  </si>
  <si>
    <t>BLACKS WELWYN GARDEN GBR</t>
  </si>
  <si>
    <t>CO-OP GROUP 010943 Knightsfield GBR</t>
  </si>
  <si>
    <t>WAGAMAMA WINDSOR WINDSOR GBR</t>
  </si>
  <si>
    <t>WATERSTONES WINDSOR GBR</t>
  </si>
  <si>
    <t>CAFFE NERO HOUNSLOW GBR</t>
  </si>
  <si>
    <t>APCOA-HAL-SS T4 MIDDLESEX GBR</t>
  </si>
  <si>
    <t>BUTTERFOAL STUD HERTFORDSHIRE GBR</t>
  </si>
  <si>
    <t>WONDERBRA/SHOCK ABS/PL HATFIELD GBR</t>
  </si>
  <si>
    <t>CO-OP GROUP 620125 NEW GREENS GBR</t>
  </si>
  <si>
    <t>SRT TRADING LIMITED HEMEL HEMPSTE GBR</t>
  </si>
  <si>
    <t>PRET A MANGER 40 HOLBORN VI GBR  ()</t>
  </si>
  <si>
    <t>SAINSBURY CARD - SAINSBURYS 0567 13/06</t>
  </si>
  <si>
    <t>SAINSBURY CARD - SAINSBURYS PFS0396 14/06</t>
  </si>
  <si>
    <t>SAINSBURY CARD - SAINSBURYS 0567 17/06</t>
  </si>
  <si>
    <t>SAINSBURY CARD - SAINSBURYS SACAT 2155 25/06</t>
  </si>
  <si>
    <t>SAINSBURY CARD - SAINSBURYS 0567 26/06</t>
  </si>
  <si>
    <t>SAINSBURY CARD - SAINSBURYS SACAT 2155 01/07</t>
  </si>
  <si>
    <t>SAINSBURY CARD - SAINSBURYS SACAT 0567 02/07</t>
  </si>
  <si>
    <t>SUPERDRUG STORES PLC WELWYN GARDEN GBR</t>
  </si>
  <si>
    <t>WWW.JOEBROWNS.CO. 01132 346070 GBR</t>
  </si>
  <si>
    <t>ROYAL VET COLLEGE-LAP/ NORTH MYMMS GBR</t>
  </si>
  <si>
    <t>LANGASS LODGE LTD LOCHMADDY GBR</t>
  </si>
  <si>
    <t>PIT STOP AUTO CENTRES WELWYN GARDEN GBR</t>
  </si>
  <si>
    <t>THE DUTCH NURSERY LTD HATFIELD GBR</t>
  </si>
  <si>
    <t>VICTORIA APOLLO LONDON GBR</t>
  </si>
  <si>
    <t>PIT STOP AUTO CENTRES WELWYN GARDEN GBR  ()</t>
  </si>
  <si>
    <t>Reflex Cameras</t>
  </si>
  <si>
    <t>Next</t>
  </si>
  <si>
    <t>Gym</t>
  </si>
  <si>
    <t>Judo Club</t>
  </si>
  <si>
    <t>July cash</t>
  </si>
  <si>
    <t>Horses shoes</t>
  </si>
  <si>
    <t>Icelandic money</t>
  </si>
  <si>
    <t>Works drinks</t>
  </si>
  <si>
    <t>981 meeting</t>
  </si>
  <si>
    <t>Brocket Arms</t>
  </si>
  <si>
    <t>Cycling and drinking</t>
  </si>
  <si>
    <t>Farnborough air show refreshments</t>
  </si>
  <si>
    <t>Rucksack, mess tins, etc</t>
  </si>
  <si>
    <t>Thermarest</t>
  </si>
  <si>
    <t>Injections and first aid kit</t>
  </si>
  <si>
    <t>Anniversary meal</t>
  </si>
  <si>
    <t>Lightweight waterproof, socks</t>
  </si>
  <si>
    <t>Balance for Scotland trip to Will</t>
  </si>
  <si>
    <t>Cash from fund raising</t>
  </si>
  <si>
    <t>Refunded deposit for hall</t>
  </si>
  <si>
    <t>Fundraising</t>
  </si>
  <si>
    <t>Booze for quiz night</t>
  </si>
  <si>
    <t>Left over booze after quiz night</t>
  </si>
  <si>
    <t>Toothpaste, deodorant</t>
  </si>
  <si>
    <t>Photo paper</t>
  </si>
  <si>
    <t>MONSOON/ACCZ LTD WATFORD1270 GBR</t>
  </si>
  <si>
    <t>SUPERDRUG STORES PLC HARLEQUIN GBR</t>
  </si>
  <si>
    <t>WILKINSON WATFORD GBR</t>
  </si>
  <si>
    <t>STARBUCKS WATFORD GBR</t>
  </si>
  <si>
    <t>ALDO UK L6024 LONDON GBR</t>
  </si>
  <si>
    <t>RYMAN 1018 WATFORD GBR</t>
  </si>
  <si>
    <t>PRIMARK WATFORD GBR</t>
  </si>
  <si>
    <t>BUDGENS WENDOVER GBR</t>
  </si>
  <si>
    <t>NO.2 POUND STREET WENDOVER GBR</t>
  </si>
  <si>
    <t xml:space="preserve">RYMAN 1777               </t>
  </si>
  <si>
    <t>S270-OLACKWELL</t>
  </si>
  <si>
    <t>SA S!MKT</t>
  </si>
  <si>
    <t>SAFNSBURYS S/MKT</t>
  </si>
  <si>
    <t>SAFNSBURYS SJMKI</t>
  </si>
  <si>
    <t>SAII SIIVKT</t>
  </si>
  <si>
    <t>SAINSAURYS SACAT</t>
  </si>
  <si>
    <t>SAINSAURYS SIMKT</t>
  </si>
  <si>
    <t>SAINSBUPY</t>
  </si>
  <si>
    <t>SAINSBURY!S S/MKT</t>
  </si>
  <si>
    <t>SAINSBURY’S S/MKT</t>
  </si>
  <si>
    <t xml:space="preserve">SAINSBURYS               </t>
  </si>
  <si>
    <t>SAINSBURYS &amp;M</t>
  </si>
  <si>
    <t>SAINSBURYS S/MKT</t>
  </si>
  <si>
    <t xml:space="preserve">SAINSBURY'S S/MKT        </t>
  </si>
  <si>
    <t>SAINSBURY'S S/MKT WELWYN GARDEN GB</t>
  </si>
  <si>
    <t>SAINSBURYS SACAT</t>
  </si>
  <si>
    <t xml:space="preserve">SAINSBURYS SACAT         </t>
  </si>
  <si>
    <t>SAINSBURYS SACAT ST ALBANS 567 GB</t>
  </si>
  <si>
    <t>SAINSBURYS SIMKT</t>
  </si>
  <si>
    <t>SAINSBURYS SRv4KT</t>
  </si>
  <si>
    <t>SAINSBURYSS/MK</t>
  </si>
  <si>
    <t>SAINSBURYSS/MKT</t>
  </si>
  <si>
    <t>SAINSDURYS</t>
  </si>
  <si>
    <t>SAINSDURYS S/MKT</t>
  </si>
  <si>
    <t>SAINSDURYS SIMKT</t>
  </si>
  <si>
    <t>SAINSEURYS S’MKT</t>
  </si>
  <si>
    <t>SAINSHURYS S/MKT</t>
  </si>
  <si>
    <t>SAINSHURYS SACAT</t>
  </si>
  <si>
    <t>SAINSOURYS S/MKT</t>
  </si>
  <si>
    <t>SAINSOURYS SACAT</t>
  </si>
  <si>
    <t>SAINSOURYSSIMKT</t>
  </si>
  <si>
    <t xml:space="preserve">SCHUH LTD                </t>
  </si>
  <si>
    <t xml:space="preserve">SCREWFIX DIRECT          </t>
  </si>
  <si>
    <t xml:space="preserve">SELBYS                   </t>
  </si>
  <si>
    <t>SEVABEL</t>
  </si>
  <si>
    <t xml:space="preserve">SHELL BETWS-Y-COED       </t>
  </si>
  <si>
    <t xml:space="preserve">SHELL LETCHWTH 244       </t>
  </si>
  <si>
    <t>SHELL SMALLFORD 16</t>
  </si>
  <si>
    <t xml:space="preserve">SHELL SMALLFORD 16       </t>
  </si>
  <si>
    <t xml:space="preserve">SILVER RIVET             </t>
  </si>
  <si>
    <t>SNOW ROCK SPORTS LONDON W8 GB</t>
  </si>
  <si>
    <t>SNOWRENTAL LTD</t>
  </si>
  <si>
    <t xml:space="preserve">SOMERFIELD WOODHALL      </t>
  </si>
  <si>
    <t>SPA SEEKERS LTD COVENTRY GB</t>
  </si>
  <si>
    <t xml:space="preserve">SPAR KAPITELJ            </t>
  </si>
  <si>
    <t>SPORTS WORLD</t>
  </si>
  <si>
    <t xml:space="preserve">STAR PHARMACY            </t>
  </si>
  <si>
    <t>STAR PHARMACY LONDON SW1P GB</t>
  </si>
  <si>
    <t xml:space="preserve">STARBUCKS                </t>
  </si>
  <si>
    <t>STARBUGKS COFFEE CO</t>
  </si>
  <si>
    <t>STARSUCKS COFFEE CO</t>
  </si>
  <si>
    <t xml:space="preserve">SUNDAY TIMES WINE        </t>
  </si>
  <si>
    <t>SUPERDAUG STORES PLC</t>
  </si>
  <si>
    <t>SUPERORUG STORES PLC</t>
  </si>
  <si>
    <t xml:space="preserve">TC BOH. BISTRICA-SUPER   </t>
  </si>
  <si>
    <t xml:space="preserve">TCS WELWYN GARDEN CITY   </t>
  </si>
  <si>
    <t>TCSWELWYN GARDEN CITY</t>
  </si>
  <si>
    <t>TEL MEM</t>
  </si>
  <si>
    <t>TEL MFM</t>
  </si>
  <si>
    <t>TESCO CNVSTR 5581</t>
  </si>
  <si>
    <t xml:space="preserve">TESCO GARAGE 3821        </t>
  </si>
  <si>
    <t xml:space="preserve">TESCO STORE 2654         </t>
  </si>
  <si>
    <t xml:space="preserve">TESCO STORE 3140         </t>
  </si>
  <si>
    <t xml:space="preserve">TESCO STORE 3245         </t>
  </si>
  <si>
    <t>TESCO STORE 5581</t>
  </si>
  <si>
    <t>TESCO STORES SACAT LONDON GB</t>
  </si>
  <si>
    <t>TFL MEM</t>
  </si>
  <si>
    <t xml:space="preserve">TFL MFM                  </t>
  </si>
  <si>
    <t>TFL MFM HOLLOWAY ROAD GB</t>
  </si>
  <si>
    <t>2935 26JUL15ADMIRAL INSURANCE08718820000 IT</t>
  </si>
  <si>
    <t>2935 26JUL15SAINSBURYSWELWYN GARDEN GB</t>
  </si>
  <si>
    <t>RIDGE HILL STUDFP 27/07/15 3008023228552916000R</t>
  </si>
  <si>
    <t>ACUDANTIA LIMITEDSALARYFP 27/07/15 133234133232493034000RSALARY</t>
  </si>
  <si>
    <t>2935 20JUL15WWW.DVLA.GOV.UKVEHICLE LICEN GB</t>
  </si>
  <si>
    <t>WISE ABOUT FOOD LTSALARY JULFP 21/07/15 0515000000000063120967</t>
  </si>
  <si>
    <t>RIDGE HILL STUDFP 20/07/15 3009023207989168000R</t>
  </si>
  <si>
    <t>BISHOPS STORT</t>
  </si>
  <si>
    <t>STARBUCKS WELWYN GBR</t>
  </si>
  <si>
    <t>ELTHAM PALACE ELTHAM GBR</t>
  </si>
  <si>
    <t>THE GRANDISON HERTFORD GBR</t>
  </si>
  <si>
    <t>RED LION HATFIELD 46 GBR</t>
  </si>
  <si>
    <t>TESCO PAY AT PUMP 3925 BISHOPS STORT GBR</t>
  </si>
  <si>
    <t>AUDLEY END HOUSE SAFFRON WALDE GBR</t>
  </si>
  <si>
    <t>THE INTERNET GARDENER INTERNET GBR</t>
  </si>
  <si>
    <t>THE LINCOLN LOUNGE LONDON N5 GBR</t>
  </si>
  <si>
    <t>THE OLD MANOR RESTAURA POTTERS BAR E GBR</t>
  </si>
  <si>
    <t>EB AUTUMN 2015 LECTUR 0800-652-8399 IRL</t>
  </si>
  <si>
    <t>THE DOLL S HOUSE ON TH HARROW ON THE GBR</t>
  </si>
  <si>
    <t>COSTA COFFEE LONDON N1C GBR</t>
  </si>
  <si>
    <t>ST PANCRAS INTL LONDON GBR</t>
  </si>
  <si>
    <t>SUPERDRUG STORES PLC BRUNSWICK GBR</t>
  </si>
  <si>
    <t>IZ *THE CAFE IN THE PA RICKMANSWORTH GBR</t>
  </si>
  <si>
    <t>PAYPAL *WELLFOUNDED 35314369001 LUX</t>
  </si>
  <si>
    <t>DUNELM LTD HERTS GBR  ()</t>
  </si>
  <si>
    <t>WISE ABOUT FOOD LTSALARYFP 10/10/12 033800000000000466906708909597880233871250201210100001</t>
  </si>
  <si>
    <t>ACUDANTIA LIMITEDPAYFP 09/10/12 080732080733149221000RPAY</t>
  </si>
  <si>
    <t>THE KARUNA TRUSTFP 08/10/12 3029023557720063000R</t>
  </si>
  <si>
    <t>SHELL CHISWELL 360 ST ALBANS GBR</t>
  </si>
  <si>
    <t>HERCULES PILLARS LONDON GBR</t>
  </si>
  <si>
    <t>LUL TICKET MACHINE HOLBORN GBR</t>
  </si>
  <si>
    <t>CO-OP GROUP 070768 WATFORD GBR</t>
  </si>
  <si>
    <t>BOOTS 1636 LONDON GBR</t>
  </si>
  <si>
    <t>7684 20JUL11GOSLING SPORTS PARWELWYN GARDEN GB</t>
  </si>
  <si>
    <t>3573 18JUL11TESCO STORES 5177LONDON GBCASH BACK 30.00</t>
  </si>
  <si>
    <t>7684 08JUL11ALDI STORES LTDHATFIELD GB</t>
  </si>
  <si>
    <t>THE KARUNA TRUSTFP 07/07/11 3064023213901115000R</t>
  </si>
  <si>
    <t>TESCO BANKINITIAL PAYMENT</t>
  </si>
  <si>
    <t>3573 27JUN11TESCO STORES 5177LONDON GBCASH BACK 30.00</t>
  </si>
  <si>
    <t>3573 25JUN11WWW.DVLA.GOV.UKVEHICLE LICEN GB</t>
  </si>
  <si>
    <t>3573 26JUN11HM REVENUE&amp;CUSTOMSSELLONDON . GB</t>
  </si>
  <si>
    <t>Magazine</t>
  </si>
  <si>
    <t>3573 16SEP11TESCO STORES 5177LONDON GBCASH BACK 30.00</t>
  </si>
  <si>
    <t>THE KARUNA TRUSTFP 07/09/11 3063023202532665000R</t>
  </si>
  <si>
    <t>AMERICAN EXPRESSINITIAL PAYMENT</t>
  </si>
  <si>
    <t>RIDGE HILL STUDFP 30/03/15 3008023235857006000R</t>
  </si>
  <si>
    <t>1831 27MAR15NORTHWICK PARKHOSPITAHARROW GB CASH BACK 20.00</t>
  </si>
  <si>
    <t>2935 26MAR15TESCO STORES 5177LONDON GBCASH BACK 30.00</t>
  </si>
  <si>
    <t>ACUDANTIA LIMITEDSALARYFP 26/03/15 132333132338646653000RSALARY</t>
  </si>
  <si>
    <t>ISABEL HOSPICEFP 24/03/15 3003023051560124000R</t>
  </si>
  <si>
    <t>RIDGE HILL STUDFP 23/03/15 3049023139576017000R</t>
  </si>
  <si>
    <t>RIDGE HILL STUDFP 16/03/15 3050023215969024000R</t>
  </si>
  <si>
    <t>1831 15MAR15NATIONAL LOTTERYINTEWATFORD GB</t>
  </si>
  <si>
    <t>1831 15MAR15BRITISH A125CD32652LONDON GB</t>
  </si>
  <si>
    <t>2935 12MAR15ADMIRAL INSURANCE08718820000 IT</t>
  </si>
  <si>
    <t>WISE ABOUT FOOD LTEXPENSESFP 11/03/15 021300000000001922784208909597880233871250201503110001</t>
  </si>
  <si>
    <t>WISE ABOUT FOOD LTHERTS UNI SALARYFP 11/03/15 021300000000001922779308909597880233871250201503110001</t>
  </si>
  <si>
    <t>WISE ABOUT FOOD LTMARCH FINAL SALARYFP 11/03/15 021400000000001922808108909597880233871250201503110001</t>
  </si>
  <si>
    <t>THE KARUNA TRUSTFP 09/03/15 3004023141988572000R</t>
  </si>
  <si>
    <t>RIDGE HILL STUDFP 09/03/15 3005023141995361000R</t>
  </si>
  <si>
    <t>RIDGE HILL STUDFP 02/03/15 3020023750691944000R</t>
  </si>
  <si>
    <t>JENNIFER SCOTLANDFP 02/03/15 3012023750678302000R</t>
  </si>
  <si>
    <t>JAMESFP 02/03/15 3017023750688736000R</t>
  </si>
  <si>
    <t>Cineworld STE AT 0844 815 7747 GBR</t>
  </si>
  <si>
    <t>43036770 COSTA COFFEE ST. ALBANS GBR</t>
  </si>
  <si>
    <t>PAYPAL *LAKELANDLIM 35314369001 LUX</t>
  </si>
  <si>
    <t>PAYPAL *PEGASUSHORS 35314369001 LUX</t>
  </si>
  <si>
    <t>PAYPAL *JOHNLEWISPL 35314369001 LUX</t>
  </si>
  <si>
    <t>COSTA COFFEE HARROW GBR</t>
  </si>
  <si>
    <t>SHELL PINNER 269 PINNER GBR</t>
  </si>
  <si>
    <t>TESCO STORE 3030 PINNER GBR</t>
  </si>
  <si>
    <t>NORTHWICK PARK HOSPITA HARROW GBR</t>
  </si>
  <si>
    <t>THE OVERDRAUGHT PUBLIC ST ALBANS GBR</t>
  </si>
  <si>
    <t>AUSTIN REED LTD LONDON GBR</t>
  </si>
  <si>
    <t>LAKELAND LTD BRENT CROSS GBR</t>
  </si>
  <si>
    <t>LUL TICKET MACHINE VAUXHALL GBR</t>
  </si>
  <si>
    <t>GOOGLE *Google Storage GOOGLE.COM/CH USA 03/26/15 2.39 (USD)</t>
  </si>
  <si>
    <t>TESCO STORE 2628 HARROW 2 GBR</t>
  </si>
  <si>
    <t>EAT</t>
  </si>
  <si>
    <t>Nakedwines Norwich GBR</t>
  </si>
  <si>
    <t>TIMPSON LTD MANCHESTER GBR</t>
  </si>
  <si>
    <t>GOOGLE *Google Storage GOOGLE.COM/CH USA 12/08/15 2.39 (USD)</t>
  </si>
  <si>
    <t>BF*SPYDERACTIVE DUBLIN 2 IRL</t>
  </si>
  <si>
    <t>BURY LANE FRUIT ROYSTON GBR</t>
  </si>
  <si>
    <t>TESCO PAY AT PUMP 4195 STEVENAGE GBR</t>
  </si>
  <si>
    <t>SADLERS WELLS THEATRE LONDON GBR</t>
  </si>
  <si>
    <t>APCOA LUTON AIRPORT LUTON GBR</t>
  </si>
  <si>
    <t>EAT OXFORD GBR</t>
  </si>
  <si>
    <t>ALBERT VICTORIA GBR</t>
  </si>
  <si>
    <t>DUKE OF YORK BARNET GBR</t>
  </si>
  <si>
    <t>STARBUCKS T1 LS LUTON GBR</t>
  </si>
  <si>
    <t>PEARCE'S FARM SHOP BUNTINGFORD GBR</t>
  </si>
  <si>
    <t>HOTEL CHOCOLAT ST ALBANS GBR</t>
  </si>
  <si>
    <t>COSTA @ TESCO HARROW GBR</t>
  </si>
  <si>
    <t>M6 TOLL TOLL CHARGE GBR</t>
  </si>
  <si>
    <t>PRIZET FILLING STA KENDAL GBR</t>
  </si>
  <si>
    <t>UPAY LTD - ROADCHEF ROCHESTER GBR</t>
  </si>
  <si>
    <t>BOOTS KENDAL GBR</t>
  </si>
  <si>
    <t>MOUNTAIN WAREHOUSE KENDAL GBR</t>
  </si>
  <si>
    <t>HOTELPLAN LTD 01483 791900 GBR</t>
  </si>
  <si>
    <t>SCREWFIX DIRECT WELWYN GBR</t>
  </si>
  <si>
    <t>WELWYN/HATFIELD DC WELWYN GRDN GBR</t>
  </si>
  <si>
    <t>NEXT 0453 WELWYN GARDEN GBR  ()</t>
  </si>
  <si>
    <t>NATWEST 13FEB</t>
  </si>
  <si>
    <t>HALIFAX PLC 10FEB</t>
  </si>
  <si>
    <t>HSBC 10FEB</t>
  </si>
  <si>
    <t>WCIB MARKETING LTD SALTBURN-BY-T GBR</t>
  </si>
  <si>
    <t>PAYPAL *ARTALLPOSTE 35314369001 GBR</t>
  </si>
  <si>
    <t>SILVER BY MAIL - GBR</t>
  </si>
  <si>
    <t>ANN SUMMERS ST ALBANS GBR</t>
  </si>
  <si>
    <t>FAT FACE LTD ST ALBANS GBR</t>
  </si>
  <si>
    <t>WWW.HUNGRYHOUSE.CO.UK LONDON SW15 GBR</t>
  </si>
  <si>
    <t>SILVER RIVET ST ALBANS GBR</t>
  </si>
  <si>
    <t>Barbeque coals</t>
  </si>
  <si>
    <t>Barbeque packs</t>
  </si>
  <si>
    <t>Kettle</t>
  </si>
  <si>
    <t>GI Joe 2 DVD</t>
  </si>
  <si>
    <t>Bag</t>
  </si>
  <si>
    <t>Cards and giftwrap</t>
  </si>
  <si>
    <t>Cider and beer</t>
  </si>
  <si>
    <t>Shampoo, hair colourant etc</t>
  </si>
  <si>
    <t>21/06/2013</t>
  </si>
  <si>
    <t>Presents for Gill and Cathy</t>
  </si>
  <si>
    <t>THE KARUNA TRUSTFP 07/11/13 3031023231185215000R</t>
  </si>
  <si>
    <t>RIDGE HILL STUDFP 04/11/13 3062023714415683000R</t>
  </si>
  <si>
    <t>2935 01NOV13BAM 050001MAROC MAMAD 1200.00VRATE 13.1665FGN CSH FEE 1.85N-S TRN FEE 1.59</t>
  </si>
  <si>
    <t>2935 31OCT13BAM 050001MAROC MAMAD 1000.00VRATE 13.1078FGN CSH FEE 1.55N-S TRN FEE 1.34</t>
  </si>
  <si>
    <t>JENNIFER SCOTLANDFP 01/11/13 3043024413156009000R</t>
  </si>
  <si>
    <t>JAMESFP 01/11/13 3048024413172348000R</t>
  </si>
  <si>
    <t>ACUDANTIA LIMITEDSALARYFP 29/10/13 132550132535079172000RSALARY</t>
  </si>
  <si>
    <t>RIDGE HILL STUDFP 28/10/13 3046023916299688000R</t>
  </si>
  <si>
    <t>CALL REF.NO. 2693JAMES SCOTLANDFP 24/10/13 1039164034716534000R</t>
  </si>
  <si>
    <t>RIDGE HILL STUDFP 21/10/13 3007023709715741000R</t>
  </si>
  <si>
    <t>CALL REF.NO. 0658JAMES SCOTLANDFP 21/10/13 1037180030541272000R</t>
  </si>
  <si>
    <t>RIDGE HILL STUDFP 14/10/13 3030023456151329000R</t>
  </si>
  <si>
    <t>CALL REF.NO. 6020RIDGE HILL STUDFP 09/10/13 1029163132512986000R</t>
  </si>
  <si>
    <t>CALL REF.NO. 6020JAMES SCOTLANDFP 09/10/13 1060163335176212000R</t>
  </si>
  <si>
    <t>2935 03OCT13RAIL EUROPE LTDWEST MALLING GB</t>
  </si>
  <si>
    <t>RIDGE HILL STUDFP 07/10/13 3030023814030060000R</t>
  </si>
  <si>
    <t>THE KARUNA TRUSTFP 07/10/13 3026023813967283000R</t>
  </si>
  <si>
    <t>2935 02OCT131ST CONTACT TRAVELCLINIC LTD GB</t>
  </si>
  <si>
    <t>JENNIFER SCOTLANDFP 01/10/13 3018024313040442000R</t>
  </si>
  <si>
    <t>JAMESFP 01/10/13 3023024313056170000R</t>
  </si>
  <si>
    <t>Bathroom paint and tiles</t>
  </si>
  <si>
    <t>Shelf fixings</t>
  </si>
  <si>
    <t>Clothes for charity sale</t>
  </si>
  <si>
    <t>Iron tablets</t>
  </si>
  <si>
    <t>Chinese takeaway</t>
  </si>
  <si>
    <t>Charity sale event</t>
  </si>
  <si>
    <t>Cake</t>
  </si>
  <si>
    <t xml:space="preserve">James driving lesson </t>
  </si>
  <si>
    <t>Jenny. Bus</t>
  </si>
  <si>
    <t>Eye drops</t>
  </si>
  <si>
    <t>Coffee with julia</t>
  </si>
  <si>
    <t>Millet flakes, quinoa flour for coeliac research</t>
  </si>
  <si>
    <t>Trip to Royal Academy</t>
  </si>
  <si>
    <t>Repair fabric</t>
  </si>
  <si>
    <t>Cable lock for bike</t>
  </si>
  <si>
    <t>Shirt and trousers</t>
  </si>
  <si>
    <t>Cleaning products</t>
  </si>
  <si>
    <t>Soya flour, polenta, coeliac research</t>
  </si>
  <si>
    <t>J SAINSBURYS LTD LONDON N7 GBR</t>
  </si>
  <si>
    <t>TESCO STORE 5581 LONDON N7 GBR</t>
  </si>
  <si>
    <t>J SAINSBURYS LTD QPS LONDON N7 GBR</t>
  </si>
  <si>
    <t>INSTANTPRINT NEWCASTLE GBR</t>
  </si>
  <si>
    <t>THE PAVILLION WELWYN GARDEN GBR</t>
  </si>
  <si>
    <t>TEX LEEMINGBAR 611593DL81DT GBR</t>
  </si>
  <si>
    <t>Planned</t>
  </si>
  <si>
    <t>Original</t>
  </si>
  <si>
    <t>Next Year</t>
  </si>
  <si>
    <t>Previous</t>
  </si>
  <si>
    <t>Remaining</t>
  </si>
  <si>
    <t>Accounts Totals</t>
  </si>
  <si>
    <t>Week Commencing (Sat)</t>
  </si>
  <si>
    <t>Direct Line Insurance</t>
  </si>
  <si>
    <t>Sandon Saddlery</t>
  </si>
  <si>
    <t>HMV</t>
  </si>
  <si>
    <t>Tog24</t>
  </si>
  <si>
    <t>BP</t>
  </si>
  <si>
    <t>Buyagift</t>
  </si>
  <si>
    <t>Chinese Restaurant</t>
  </si>
  <si>
    <t>Amazon</t>
  </si>
  <si>
    <t>Shoe Shop</t>
  </si>
  <si>
    <t>Regatta</t>
  </si>
  <si>
    <t>AA Breakdown</t>
  </si>
  <si>
    <t>Jewellers</t>
  </si>
  <si>
    <t>Auto Direct</t>
  </si>
  <si>
    <t>Wilkinsons</t>
  </si>
  <si>
    <t>The Pier</t>
  </si>
  <si>
    <t>Super drug</t>
  </si>
  <si>
    <t>Barretts</t>
  </si>
  <si>
    <t>Cube3</t>
  </si>
  <si>
    <t>Breaking Away</t>
  </si>
  <si>
    <t>H&amp;M</t>
  </si>
  <si>
    <t>Asda</t>
  </si>
  <si>
    <t>Burger King</t>
  </si>
  <si>
    <t>Olly the Guitar Teacher</t>
  </si>
  <si>
    <t>Horse Book</t>
  </si>
  <si>
    <t>Nutrition Books</t>
  </si>
  <si>
    <t>ING Direct (Ginny)</t>
  </si>
  <si>
    <t>ING Direct (Holidays)</t>
  </si>
  <si>
    <t>ING Direct (Christmas)</t>
  </si>
  <si>
    <t>KS Models, Stevenage</t>
  </si>
  <si>
    <t>1st Option</t>
  </si>
  <si>
    <t>Kikatek</t>
  </si>
  <si>
    <t>Letchworth Centre for Living</t>
  </si>
  <si>
    <t>Phillipe Sports</t>
  </si>
  <si>
    <t>Petside</t>
  </si>
  <si>
    <t>Peter Rabbit, London</t>
  </si>
  <si>
    <t>P&amp;O Ferries</t>
  </si>
  <si>
    <t>Photographer</t>
  </si>
  <si>
    <t>Premium Bonds Win</t>
  </si>
  <si>
    <t>29/07/2010</t>
  </si>
  <si>
    <t>POUNDLAND LTD</t>
  </si>
  <si>
    <t>POUNDLAND LTD STEVENAGE P15</t>
  </si>
  <si>
    <t>Passport James</t>
  </si>
  <si>
    <t>POST OFFICE LTD</t>
  </si>
  <si>
    <t>Jennys Passport</t>
  </si>
  <si>
    <t>Pre Holiday Meal</t>
  </si>
  <si>
    <t>PIZZA EXPRESS</t>
  </si>
  <si>
    <t>PIT STOP AUTO CENTRES, WELWYN GARDEN</t>
  </si>
  <si>
    <t>STEWART'S TRAPLINE QPS, DUBOIS ($157.50)</t>
  </si>
  <si>
    <t>CHEVRON 0202499, KINGMAN ($99.05)</t>
  </si>
  <si>
    <t>CHEVRON 0211857, WEST YELLOWST ($93.34)</t>
  </si>
  <si>
    <t>CUFFLEY SERVICE STATIO POTTERS BAR GB</t>
  </si>
  <si>
    <t>SHELL SMALLFORD 16 ST ALBANS</t>
  </si>
  <si>
    <t>TESCO EXPRESS HARPENDEN</t>
  </si>
  <si>
    <t>SHELL ST ALBANS</t>
  </si>
  <si>
    <t>BP 1000 GUINEAS CONNEC NEWMARKET SUF</t>
  </si>
  <si>
    <t>MAVERICK COUNTRY STQPS, MOAB ($78.49)</t>
  </si>
  <si>
    <t>CAMERON ($74.94)</t>
  </si>
  <si>
    <t>HORTONS CORNER 80, CHUGWATER ($75.00)</t>
  </si>
  <si>
    <t>WALDEN ($75.00)</t>
  </si>
  <si>
    <t>HANKSVILLE  ($72.28)</t>
  </si>
  <si>
    <t>CHEVRON 0207391, PRICE ($63.35)</t>
  </si>
  <si>
    <t>TEXACO 0306666, ROCK SPRINGS ($61.64)</t>
  </si>
  <si>
    <t>EXXONMOBIL 45378098, CODY ($61.15)</t>
  </si>
  <si>
    <t>CHEVRON 0203581 ($56.74), BRYCE CANYON</t>
  </si>
  <si>
    <t xml:space="preserve"> 26/02</t>
  </si>
  <si>
    <t xml:space="preserve"> 27/02</t>
  </si>
  <si>
    <t xml:space="preserve"> 04/03</t>
  </si>
  <si>
    <t xml:space="preserve"> 05/03</t>
  </si>
  <si>
    <t xml:space="preserve"> 07/03</t>
  </si>
  <si>
    <t xml:space="preserve"> 08/03</t>
  </si>
  <si>
    <t xml:space="preserve"> 11/03</t>
  </si>
  <si>
    <t xml:space="preserve"> 13/03</t>
  </si>
  <si>
    <t>Sainsbury Card</t>
  </si>
  <si>
    <t>SAINSBURY CARD -  SAINSBURYS  05230653014750079134301</t>
  </si>
  <si>
    <t>Coordinates and Ladies Fashions</t>
  </si>
  <si>
    <t>Bucket barbecue</t>
  </si>
  <si>
    <t>Casual Trousers</t>
  </si>
  <si>
    <t>Armagnac</t>
  </si>
  <si>
    <t>Glenlivet Whisky</t>
  </si>
  <si>
    <t>Rucksack</t>
  </si>
  <si>
    <t>Canesten</t>
  </si>
  <si>
    <t>Holiday food</t>
  </si>
  <si>
    <t>Travel tablets</t>
  </si>
  <si>
    <t>Food for Windmill Centre</t>
  </si>
  <si>
    <t>Staffa Boat Trip</t>
  </si>
  <si>
    <t>Peaceful Pets</t>
  </si>
  <si>
    <t>Ginny's Funeral</t>
  </si>
  <si>
    <t>Holiday Money</t>
  </si>
  <si>
    <t>July Beers</t>
  </si>
  <si>
    <t>August Beers</t>
  </si>
  <si>
    <t>Balance for trip to Will</t>
  </si>
  <si>
    <t>Obesity Membership</t>
  </si>
  <si>
    <t>Art Magazines</t>
  </si>
  <si>
    <t>Pens</t>
  </si>
  <si>
    <t>Sarah's Birthday</t>
  </si>
  <si>
    <t>Meal out for Sarah's birthday</t>
  </si>
  <si>
    <t>Pavers</t>
  </si>
  <si>
    <t>Steve's shoes</t>
  </si>
  <si>
    <t>Keyring</t>
  </si>
  <si>
    <t>Brandy</t>
  </si>
  <si>
    <t>Scotland Walking 2011</t>
  </si>
  <si>
    <t>Food (to share with group)</t>
  </si>
  <si>
    <t>Dried meals for trip</t>
  </si>
  <si>
    <t>Clock radio</t>
  </si>
  <si>
    <t>Ryman</t>
  </si>
  <si>
    <t>Pams birthday present</t>
  </si>
  <si>
    <t>Bag for school</t>
  </si>
  <si>
    <t>Stationery</t>
  </si>
  <si>
    <t>Elv UvFilter</t>
  </si>
  <si>
    <t>Shirts and ties</t>
  </si>
  <si>
    <t>Hand me Down World</t>
  </si>
  <si>
    <t>Wine and Beer</t>
  </si>
  <si>
    <t>September Cash</t>
  </si>
  <si>
    <t>Bus pass</t>
  </si>
  <si>
    <t>Bread</t>
  </si>
  <si>
    <t>Coffee</t>
  </si>
  <si>
    <t>Mexican Meal</t>
  </si>
  <si>
    <t>Revision Guide</t>
  </si>
  <si>
    <t>Drinks at party</t>
  </si>
  <si>
    <t>Drinks and cakes</t>
  </si>
  <si>
    <t>Coffee, lunch suppliers</t>
  </si>
  <si>
    <t>RYMAN WATFORD GBR</t>
  </si>
  <si>
    <t>PALMS OF GOA LONDON W1T GBR</t>
  </si>
  <si>
    <t>EURAIL.COM BV EURAIL.COM NLD 09/10/13 435.00 (EUR)</t>
  </si>
  <si>
    <t>HOSTELBOOKERS COM LONDON GBR</t>
  </si>
  <si>
    <t>PAYPAL *APPAREL 35314369001 LUX</t>
  </si>
  <si>
    <t>CAFFE NERO SEVEN DIALS GBR</t>
  </si>
  <si>
    <t>THE CHANDOS LONDON WC2 GBR</t>
  </si>
  <si>
    <t>GILL'S PLUMBERS ME WELWYN GARDEN GBR</t>
  </si>
  <si>
    <t>SAINSBURYS 0567 LONDON COLNEY GBR</t>
  </si>
  <si>
    <t>PAYPAL *LIVINGSOCIA 35314369001 GBR</t>
  </si>
  <si>
    <t>PAYPAL *MICROSOFTLU 35314369001 GBR</t>
  </si>
  <si>
    <t>STARBUCKS MILTON KEYNES GBR</t>
  </si>
  <si>
    <t>WWW.YHA.ORG.UK 0870 7708868 GBR</t>
  </si>
  <si>
    <t>TOP SHOP/TOPMAN/MISS S MILTON KEYNES GBR</t>
  </si>
  <si>
    <t>OSPREY LONDON CAFE HERTS GBR</t>
  </si>
  <si>
    <t>SADLERS WELLS LONDON GBR</t>
  </si>
  <si>
    <t>EAST SALISBURY GBR</t>
  </si>
  <si>
    <t>TIMBER TREASURES WILTSHIRE SP1 GBR</t>
  </si>
  <si>
    <t>TRESPASS WELWYN GARDEN GBR</t>
  </si>
  <si>
    <t>LE PAIN QUOTIDIEN LONDON N1C GBR</t>
  </si>
  <si>
    <t>STARBUCKS LONDON NW1 GBR</t>
  </si>
  <si>
    <t>REGATTA FACTORY ST HATFIELD GBR</t>
  </si>
  <si>
    <t>THE BULL HERTFORD GBR</t>
  </si>
  <si>
    <t>DEBENHAMS.COM LONDON GBR</t>
  </si>
  <si>
    <t>ROBERT DYAS 73 ARTILLERY ROW GBR</t>
  </si>
  <si>
    <t>WH SMITH HOUNSLOW GBR</t>
  </si>
  <si>
    <t>COSTA COFFEE HOUNSLOW GBR</t>
  </si>
  <si>
    <t>JOHNS &amp; KELYNACK LTD WELWYN GARDEN GBR</t>
  </si>
  <si>
    <t>lovefilm.com 8444820123 GBR</t>
  </si>
  <si>
    <t>PAYPAL *999INKS 35314369001 GBR</t>
  </si>
  <si>
    <t>13/09/2013</t>
  </si>
  <si>
    <t>16/09/2013</t>
  </si>
  <si>
    <t>ACUDANTIA LIMITEDPAYFP 07/11/12 030406030431086458000RPAY</t>
  </si>
  <si>
    <t>THE KARUNA TRUSTFP 07/11/12 3035023140819057000R</t>
  </si>
  <si>
    <t>HANCO 03NOVCHARGE 1.85CARD ISSUE NO. 5</t>
  </si>
  <si>
    <t>7684 01NOV12SAINSBURYSWELWYN GARDEN GB</t>
  </si>
  <si>
    <t>WWW.LOVEFILM.COM || 8444820123</t>
  </si>
  <si>
    <t>WWW.LOVEFILM.COM, 8444820123</t>
  </si>
  <si>
    <t>DAVID LLOYD HOUNSLOW</t>
  </si>
  <si>
    <t>King, Gaigher and Chastell</t>
  </si>
  <si>
    <t>KING, GAIGHER&amp;CHASTELL || HERTFORD</t>
  </si>
  <si>
    <t>KING, GAIGHER&amp;CHASTELL</t>
  </si>
  <si>
    <t>Vet bill</t>
  </si>
  <si>
    <t xml:space="preserve">PRET A MANGER            </t>
  </si>
  <si>
    <t>PRETA MANGER</t>
  </si>
  <si>
    <t>PRETA MANGER 241N</t>
  </si>
  <si>
    <t xml:space="preserve">PRIMARK                  </t>
  </si>
  <si>
    <t>PRIMARK 620</t>
  </si>
  <si>
    <t xml:space="preserve">Q D STORES LTD           </t>
  </si>
  <si>
    <t>RAMADA H R MAIDSTO MAIDSTONE GB</t>
  </si>
  <si>
    <t xml:space="preserve">REGATTA FACTORY ST       </t>
  </si>
  <si>
    <t>ROSE &amp; DYLAN LTD</t>
  </si>
  <si>
    <t xml:space="preserve">ROSE &amp; DYLAN LTD         </t>
  </si>
  <si>
    <t>ROYAL VET COLLEGE—LAP!</t>
  </si>
  <si>
    <t xml:space="preserve">DIRECT DEBIT </t>
  </si>
  <si>
    <t xml:space="preserve">FAMILY ASSURANCE S </t>
  </si>
  <si>
    <t xml:space="preserve">ING DIRECT </t>
  </si>
  <si>
    <t>Yoga Class</t>
  </si>
  <si>
    <t>1064</t>
  </si>
  <si>
    <t xml:space="preserve">SCOTTISH WIDOWS </t>
  </si>
  <si>
    <t xml:space="preserve">STAND ORDER </t>
  </si>
  <si>
    <t xml:space="preserve">THE PET &amp; GARDEN C       </t>
  </si>
  <si>
    <t>THE RED LION</t>
  </si>
  <si>
    <t>THE WAGGONERS</t>
  </si>
  <si>
    <t xml:space="preserve">THE WHITE HART HOTEL     </t>
  </si>
  <si>
    <t>THE WORKS 134</t>
  </si>
  <si>
    <t>Horse of the Year Show?</t>
  </si>
  <si>
    <t xml:space="preserve">TICKETS                  </t>
  </si>
  <si>
    <t>TIME 4 PETS</t>
  </si>
  <si>
    <t xml:space="preserve">TOPSHOP                  </t>
  </si>
  <si>
    <t xml:space="preserve">TOPSHOP/TOPMAN/DP        </t>
  </si>
  <si>
    <t>U &amp; 0</t>
  </si>
  <si>
    <t>UNHOUSE TOYSTORE</t>
  </si>
  <si>
    <t>VAN HAGE GARDEN CO</t>
  </si>
  <si>
    <t>VILLAGEVETERINARY</t>
  </si>
  <si>
    <t>VILLAGE VETERFNARY SUR</t>
  </si>
  <si>
    <t xml:space="preserve">VILLAGE VETERINARY SUR   </t>
  </si>
  <si>
    <t>VILLARENTERS.COM</t>
  </si>
  <si>
    <t xml:space="preserve">VOUCHER EXPRESS          </t>
  </si>
  <si>
    <t>VUE BSL LTD</t>
  </si>
  <si>
    <t>W.D2DIMPORTS.CO.UK</t>
  </si>
  <si>
    <t>WAGAMAMA</t>
  </si>
  <si>
    <t xml:space="preserve">WELWYN/HATFIELD DC       </t>
  </si>
  <si>
    <t>WELWYN/HATFLD/INET WELWYN GRDN GB</t>
  </si>
  <si>
    <t xml:space="preserve">WHITE HART (S.MIMMS)     </t>
  </si>
  <si>
    <t>White Stuff</t>
  </si>
  <si>
    <t>WHITE STUFF</t>
  </si>
  <si>
    <t>WICKES</t>
  </si>
  <si>
    <t>Book shelves and desk</t>
  </si>
  <si>
    <t xml:space="preserve">WIGGINTONS               </t>
  </si>
  <si>
    <t>WILKINSON</t>
  </si>
  <si>
    <t>WJ.CRC.UK0OM</t>
  </si>
  <si>
    <t>WP-EXPRESS CHEMIST</t>
  </si>
  <si>
    <t xml:space="preserve">WP-LONDON OPEN HOU       </t>
  </si>
  <si>
    <t xml:space="preserve">WP-PROBIOTICS INTERNAT   </t>
  </si>
  <si>
    <t>TESCOMOBILE.C</t>
  </si>
  <si>
    <t>STARBUCKS WESTFIELD GBR</t>
  </si>
  <si>
    <t>Belgo's Meal</t>
  </si>
  <si>
    <t>PC Specialist</t>
  </si>
  <si>
    <t>Backup Drive</t>
  </si>
  <si>
    <t>Laptop</t>
  </si>
  <si>
    <t>Waggonners</t>
  </si>
  <si>
    <t>Anniversary Meal</t>
  </si>
  <si>
    <t>Ink cartridges</t>
  </si>
  <si>
    <t xml:space="preserve">BANKOIRELAND 02NOV </t>
  </si>
  <si>
    <t xml:space="preserve">JENNIFER </t>
  </si>
  <si>
    <t xml:space="preserve">JAMES </t>
  </si>
  <si>
    <t xml:space="preserve">TESCO PERS FIN </t>
  </si>
  <si>
    <t xml:space="preserve">BRGAS-ELECTRICITY </t>
  </si>
  <si>
    <t xml:space="preserve">BRGAS-GAS </t>
  </si>
  <si>
    <t>Hamrick Software, 4802828032 _x000D_
39.95 U.S. DOLLAR USA _x000D_
Including commission charge of £ 0.75</t>
  </si>
  <si>
    <t>Wheathampsted Carpets</t>
  </si>
  <si>
    <t>Months</t>
  </si>
  <si>
    <t>Non-Discretionary Categories</t>
  </si>
  <si>
    <t>C</t>
  </si>
  <si>
    <t>P</t>
  </si>
  <si>
    <t>Overview</t>
  </si>
  <si>
    <t>Insuring (Yearly)</t>
  </si>
  <si>
    <t>Driving (Yearly)</t>
  </si>
  <si>
    <t>Wise About Food</t>
  </si>
  <si>
    <t>This should come to zero</t>
  </si>
  <si>
    <t>Non-Discretionary Total</t>
  </si>
  <si>
    <t>Bras</t>
  </si>
  <si>
    <t>Stanborough Arts</t>
  </si>
  <si>
    <t>Picture Framing</t>
  </si>
  <si>
    <t>Something Manga-ish</t>
  </si>
  <si>
    <t>Present of some sort</t>
  </si>
  <si>
    <t>Not sure but refunded later</t>
  </si>
  <si>
    <t>WAITROSE 204, WELWYN GARDEN</t>
  </si>
  <si>
    <t>Bombay Sapphire Gin</t>
  </si>
  <si>
    <t>WAITROSE 204 || WELWYN GARDEN</t>
  </si>
  <si>
    <t>WAITROSE 676 NEWBURY</t>
  </si>
  <si>
    <t>WAITROSE 112 || HOLLOWAY ROAD</t>
  </si>
  <si>
    <t>Notebook</t>
  </si>
  <si>
    <t>Conditioner, shampoo</t>
  </si>
  <si>
    <t>Outing to London to see Les Mis</t>
  </si>
  <si>
    <t>Les Mis Outing</t>
  </si>
  <si>
    <t>FIRST CAPITAL CONN || WELWYN GARDEN</t>
  </si>
  <si>
    <t>FIRST CAPITAL CONN, WELWYN GARDEN</t>
  </si>
  <si>
    <t>SWITCH POS</t>
  </si>
  <si>
    <t>FIRST CAPITAL CONNWELWYN GARDEN</t>
  </si>
  <si>
    <t>Tickets to Gatwick</t>
  </si>
  <si>
    <t>FIRST CAPITAL CONN || WELWYN GDN CI</t>
  </si>
  <si>
    <t>House of Fraser</t>
  </si>
  <si>
    <t>Oyster Card</t>
  </si>
  <si>
    <t>Glenmore Lodge</t>
  </si>
  <si>
    <t>Misc.Shop</t>
  </si>
  <si>
    <t>Welwyn &amp; Hatfield Fitness Centre</t>
  </si>
  <si>
    <t>WAGN Railways</t>
  </si>
  <si>
    <t>Julian Covarr Veterinary</t>
  </si>
  <si>
    <t>Monsoon</t>
  </si>
  <si>
    <t>Marks and Spencer</t>
  </si>
  <si>
    <t>Borders</t>
  </si>
  <si>
    <t>Starbucks</t>
  </si>
  <si>
    <t>Superdrug</t>
  </si>
  <si>
    <t>Hertford Horse Bits</t>
  </si>
  <si>
    <t>Cotton and sewing machine needles</t>
  </si>
  <si>
    <t>Hunger Games books</t>
  </si>
  <si>
    <t>Seeds</t>
  </si>
  <si>
    <t>CDs</t>
  </si>
  <si>
    <t>Zakka</t>
  </si>
  <si>
    <t>Tissues, toilet roll etc</t>
  </si>
  <si>
    <t>Deep freeze patches, deodorant</t>
  </si>
  <si>
    <t>Rechargeable batteries</t>
  </si>
  <si>
    <t>Anadin, tissues etc</t>
  </si>
  <si>
    <t xml:space="preserve">SAINSBURY CARD - DOVER CASTLE </t>
  </si>
  <si>
    <t xml:space="preserve">SAINSBURY CARD - LAKELAND LIMITED </t>
  </si>
  <si>
    <t xml:space="preserve">SAINSBURY CARD - TESCO PAY AT PUMP 3821 </t>
  </si>
  <si>
    <t xml:space="preserve">SAINSBURY CARD - PRIORY INTERIORS LTD </t>
  </si>
  <si>
    <t xml:space="preserve">SAINSBURY CARD - SMOKE ON THE WATER </t>
  </si>
  <si>
    <t xml:space="preserve">SAINSBURY CARD - PIT STOP AUTO CENTRES </t>
  </si>
  <si>
    <t xml:space="preserve">SAINSBURY CARD - FENWICK LTD BRENTCROSS </t>
  </si>
  <si>
    <t xml:space="preserve">SAINSBURY CARD - LUL TICKET MACHINE </t>
  </si>
  <si>
    <t xml:space="preserve">SAINSBURY CARD - UNIQLO (EUROPE) LTD </t>
  </si>
  <si>
    <t xml:space="preserve">SAINSBURY CARD - GOV.UK/DART-CHARGE </t>
  </si>
  <si>
    <t xml:space="preserve">SAINSBURY CARD - LOIRETAL SNC (AMOUNT EUR 60.18) </t>
  </si>
  <si>
    <t xml:space="preserve">SAINSBURY CARD - HOTEL BAR LE SAI (AMOUNT EUR 199.60) </t>
  </si>
  <si>
    <t xml:space="preserve">SAINSBURY CARD - AGIP9356JURA (AMOUNT EUR 60.46) </t>
  </si>
  <si>
    <t xml:space="preserve">SAINSBURY CARD - SHERPA OLIMAG (AMOUNT EUR 6.79) </t>
  </si>
  <si>
    <t xml:space="preserve">SAINSBURY CARD - SKISET (AMOUNT EUR 45.00) </t>
  </si>
  <si>
    <t xml:space="preserve">SAINSBURY CARD - LA LOMBARDE (AMOUNT EUR 15.80) </t>
  </si>
  <si>
    <t xml:space="preserve">SAINSBURY CARD - INTERMARCHE (AMOUNT EUR 61.09) </t>
  </si>
  <si>
    <t xml:space="preserve">SAINSBURY CARD - INTERMARCHE (AMOUNT EUR 42.66) </t>
  </si>
  <si>
    <t xml:space="preserve">SAINSBURY CARD - LES MELEZES (AMOUNT EUR 100.00) </t>
  </si>
  <si>
    <t xml:space="preserve">SAINSBURY CARD - FLOJENI (AMOUNT EUR 97.93) </t>
  </si>
  <si>
    <t xml:space="preserve">SAINSBURY CARD - LES MELEZES (AMOUNT EUR 220.00) </t>
  </si>
  <si>
    <t xml:space="preserve">SAINSBURY CARD - ALPAZUR (AMOUNT EUR 132.00) </t>
  </si>
  <si>
    <t xml:space="preserve">SAINSBURY CARD - ALPAGES VAL CENIS (AMOUNT EUR 25.20) </t>
  </si>
  <si>
    <t>Curtain tie backs</t>
  </si>
  <si>
    <t>Wing mirror repair</t>
  </si>
  <si>
    <t>Dartford Crossing</t>
  </si>
  <si>
    <t>Hotel in Apremont</t>
  </si>
  <si>
    <t>James ski hire upgrade</t>
  </si>
  <si>
    <t>First night meal</t>
  </si>
  <si>
    <t>New Years Meal</t>
  </si>
  <si>
    <t>Last Night Meal</t>
  </si>
  <si>
    <t>Steve's Birthday 2014</t>
  </si>
  <si>
    <t>Jenny's Birthday 2014</t>
  </si>
  <si>
    <t>Tarpaulins</t>
  </si>
  <si>
    <t>Jenny's Birthday Meal</t>
  </si>
  <si>
    <t>Not sure refund</t>
  </si>
  <si>
    <t>January Cash</t>
  </si>
  <si>
    <t>February Cash</t>
  </si>
  <si>
    <t>March Cash</t>
  </si>
  <si>
    <t>Jenny's Bus Fares</t>
  </si>
  <si>
    <t>February Lunches</t>
  </si>
  <si>
    <t>February Beers</t>
  </si>
  <si>
    <t>February Guitar Lessons</t>
  </si>
  <si>
    <t>March Lunches</t>
  </si>
  <si>
    <t>March Bus Fares</t>
  </si>
  <si>
    <t>March Beers</t>
  </si>
  <si>
    <t>March Guitar Lessons</t>
  </si>
  <si>
    <t>Little shopping trips in March</t>
  </si>
  <si>
    <t>ABBEYNATIONL 07MAR</t>
  </si>
  <si>
    <t>ABBEYNATIONL 09MAR</t>
  </si>
  <si>
    <t>ABBEYNATIONL 10DEC</t>
  </si>
  <si>
    <t>ABBEYNATIONL 12NOV</t>
  </si>
  <si>
    <t>ABBEYNATIONL 12OCT</t>
  </si>
  <si>
    <t>THE REAL CHINA (EXPRES ASHFORD GBR</t>
  </si>
  <si>
    <t>ESSO POPLAR SSTN LTD LEEK STAFFOR GBR</t>
  </si>
  <si>
    <t>GREENFIELDS CAFE LONDON SW7 GBR</t>
  </si>
  <si>
    <t>THE KENSINGTON CREPERI LONDON GBR</t>
  </si>
  <si>
    <t>THE BOOT AT SARRATT RICKMANSWORTH GBR</t>
  </si>
  <si>
    <t>URBAN OUTFITTERS LONDON GBR</t>
  </si>
  <si>
    <t>BUSAN RESTAURANT LONDON N7 GBR</t>
  </si>
  <si>
    <t>PRET A MANGER LONDON SW1 GBR</t>
  </si>
  <si>
    <t>WHOLE FOODS MARKET LONDON GBR</t>
  </si>
  <si>
    <t>BUTTERFOAL STUD ST ALBANS GBR</t>
  </si>
  <si>
    <t xml:space="preserve">LOTUS LEAF               </t>
  </si>
  <si>
    <t>LUSH RETAIL LTD</t>
  </si>
  <si>
    <t xml:space="preserve">MAHER THE BOOKSELLER     </t>
  </si>
  <si>
    <t xml:space="preserve">MARKS &amp; SPENCER          </t>
  </si>
  <si>
    <t xml:space="preserve">MARKS &amp; SPENCER OUTLET   </t>
  </si>
  <si>
    <t>MARKS SPENCER WELWYN GARDEN GB</t>
  </si>
  <si>
    <t>MARKS&amp;SPENCER</t>
  </si>
  <si>
    <t xml:space="preserve">MARTIN WILKINSON         </t>
  </si>
  <si>
    <t xml:space="preserve">MEDICANIMAL              </t>
  </si>
  <si>
    <t xml:space="preserve">MISPOSTED PYT REVERSAL   </t>
  </si>
  <si>
    <t xml:space="preserve">MOBY DICK                </t>
  </si>
  <si>
    <t xml:space="preserve">MONSOON/ACCZ LTD         </t>
  </si>
  <si>
    <t>MORRISONS PETROL</t>
  </si>
  <si>
    <t>Amazon *Mktplce EU-UK AMAZON.CO.UK</t>
  </si>
  <si>
    <t>TESCO UPT 3821 HATFIELD</t>
  </si>
  <si>
    <t>TCS WELWYN GARDEN CITY WELWYN GARDEN GB</t>
  </si>
  <si>
    <t>TOP SHOP/TOPMAN || WATFORD</t>
  </si>
  <si>
    <t>G J W TITMUSS ST ALBANS GB</t>
  </si>
  <si>
    <t>G J W TITMUSS</t>
  </si>
  <si>
    <t>THORNTONS PLC || HATFIELD 0438</t>
  </si>
  <si>
    <t>THORNTONS 310 WELWYN GARDEN</t>
  </si>
  <si>
    <t>T COOK F/EX 0383WELWYN GDN CT</t>
  </si>
  <si>
    <t>TICKETS 8712200260</t>
  </si>
  <si>
    <t>28/07/2010</t>
  </si>
  <si>
    <t>22/07/2010</t>
  </si>
  <si>
    <t>14/07/2010</t>
  </si>
  <si>
    <t>DELFONT MACKINTOSH</t>
  </si>
  <si>
    <t>PALACE THEATRE WAT LTD</t>
  </si>
  <si>
    <t>Show with Helen</t>
  </si>
  <si>
    <t>THE ROUNDHOUSE TRUST L || INTERNET</t>
  </si>
  <si>
    <t>Interval Drinks</t>
  </si>
  <si>
    <t>Les Miserables Interval Drinks</t>
  </si>
  <si>
    <t>TESCO STORE 2654 || HATFIELD</t>
  </si>
  <si>
    <t>TESCO UPT 3821 || HATFIELD</t>
  </si>
  <si>
    <t>TESCO PETROL 4117 || BLAIRGOWRIE</t>
  </si>
  <si>
    <t>TESCO GARAGE 3821 || HATFIELD</t>
  </si>
  <si>
    <t>TESCO STORE 2654, HATFIELD</t>
  </si>
  <si>
    <t>Cointreau</t>
  </si>
  <si>
    <t>Scotland Skiing</t>
  </si>
  <si>
    <t>TESCO GARAGE</t>
  </si>
  <si>
    <t>TESCO STORE 2202, STEVENAGE</t>
  </si>
  <si>
    <t>Wrapping paper and stationery</t>
  </si>
  <si>
    <t>Food bags and kitchen things</t>
  </si>
  <si>
    <t>Conditioner, shampoo, etc</t>
  </si>
  <si>
    <t>Batteries, shampoo, conditioner</t>
  </si>
  <si>
    <t>Wii 72000</t>
  </si>
  <si>
    <t>CD</t>
  </si>
  <si>
    <t>TESCO CNV STR 5177 LONDON SW1P</t>
  </si>
  <si>
    <t>Beconaise, anthisan, shower gel</t>
  </si>
  <si>
    <t>SAINSBURY CARD - NATURAL HEALTH 5.5203344014043E+22</t>
  </si>
  <si>
    <t>16/01/2014</t>
  </si>
  <si>
    <t>SAINSBURY CARD - SAINSBURYS 0567 4.54251540160701E+22</t>
  </si>
  <si>
    <t>17/01/2014</t>
  </si>
  <si>
    <t>SAINSBURY CARD - T K MAXX LTD 4.54251540170801E+22</t>
  </si>
  <si>
    <t>SAINSBURY CARD - TRESPASS - HATFIELD 3.54251540170801E+22</t>
  </si>
  <si>
    <t>SAINSBURY CARD - BOOTS 6561 3.542515401708E+22</t>
  </si>
  <si>
    <t>20/01/2014</t>
  </si>
  <si>
    <t>SAINSBURY CARD - Cineworld STE CP 5.23065402084007E+21</t>
  </si>
  <si>
    <t>21/01/2014</t>
  </si>
  <si>
    <t>SAINSBURY CARD - NANDOS STEVENAGE 2.5425154021E+22</t>
  </si>
  <si>
    <t>SAINSBURY CARD - WWW.AUTOWINDSCREENS.CO 5.55044340202953E+22</t>
  </si>
  <si>
    <t>SAINSBURY CARD - TESCO STORE 2654 5.55044340200113E+22</t>
  </si>
  <si>
    <t>SAINSBURY CARD - BE-BO 5.55044340201583E+22</t>
  </si>
  <si>
    <t>23/01/2014</t>
  </si>
  <si>
    <t>SAINSBURY CARD - SAINSBURYS SACAT 2155 2.542515402302E+22</t>
  </si>
  <si>
    <t>28/01/2014</t>
  </si>
  <si>
    <t>SAINSBURY CARD - SAINSBURYS 0567 2.542515402805E+22</t>
  </si>
  <si>
    <t>SAINSBURY CARD - SAINSBURYS PFS0396 2.542515402805E+22</t>
  </si>
  <si>
    <t>29/01/2014</t>
  </si>
  <si>
    <t>SAINSBURY CARD - SAINSBURYS PFS0396 2.542515402906E+22</t>
  </si>
  <si>
    <t>30/01/2014</t>
  </si>
  <si>
    <t>WWW.THEDIAMONDSTORE.CO INTERNET GBR</t>
  </si>
  <si>
    <t>CAFE ROUGE BERKHAMSTED GBR</t>
  </si>
  <si>
    <t>CHINA EAST BUFFET HATFIELD GBR</t>
  </si>
  <si>
    <t>THE PLOUGH CADSDEN GBR</t>
  </si>
  <si>
    <t>ASK SCARBOROUGH SCARBOROUGH 2 GBR</t>
  </si>
  <si>
    <t>CHIC ART SCARBOROUGH GBR</t>
  </si>
  <si>
    <t>KING RICHARD III SCARBOROUGH GBR</t>
  </si>
  <si>
    <t>ARROW MODELS SCARBOROUGH N GBR</t>
  </si>
  <si>
    <t>TRACY SAVAGE LTD SCARBOROUGH GBR</t>
  </si>
  <si>
    <t>THE SCARBOROUGH FL SCARBOROUGH GBR</t>
  </si>
  <si>
    <t>SCARBOROUGH LOCAL SCARBOROUGH GBR</t>
  </si>
  <si>
    <t>PUMPKIN YORK GBR</t>
  </si>
  <si>
    <t>SUPERDRUG STORES PLC SCARBOROUGH GBR</t>
  </si>
  <si>
    <t>LUSH RETAIL LTD LONDON 025 GBR</t>
  </si>
  <si>
    <t>HARRIS &amp; HOOLE CHESHUNT GBR</t>
  </si>
  <si>
    <t>W M MORRISON PETRO FORT WILLIAM GBR</t>
  </si>
  <si>
    <t>THE DROVERS INN ARROCHAR GBR</t>
  </si>
  <si>
    <t>HOLLISTER GRAND ARCADE CAMBRIDGE GBR</t>
  </si>
  <si>
    <t>THE GARDEN CAFE CAMBRIDGE GBR</t>
  </si>
  <si>
    <t>BOTANIC GARDEN 01223 336265 GBR</t>
  </si>
  <si>
    <t>THE TORRIDON BY ACHNASHEEN GBR</t>
  </si>
  <si>
    <t>SHELL CHIGWELL 535 CHIGWELL GBR</t>
  </si>
  <si>
    <t>BP PERTH CONNECT PERTH GBR</t>
  </si>
  <si>
    <t>GOOGLE *Google Storage GOOGLE.COM/CH USA 05/26/15 2.39 (USD)</t>
  </si>
  <si>
    <t>TESCO STORES 5177 LONDON GBR  ()</t>
  </si>
  <si>
    <t>20/04/2015</t>
  </si>
  <si>
    <t>23/04/2015</t>
  </si>
  <si>
    <t xml:space="preserve">SAINSBURY CARD - SAINSBURYS 0434 </t>
  </si>
  <si>
    <t>27/04/2015</t>
  </si>
  <si>
    <t>28/04/2015</t>
  </si>
  <si>
    <t xml:space="preserve">SAINSBURY CARD - SAINSBURYS SACAT 0434 </t>
  </si>
  <si>
    <t>13/03/2015</t>
  </si>
  <si>
    <t>16/03/2015</t>
  </si>
  <si>
    <t>23/03/2015</t>
  </si>
  <si>
    <t>24/03/2015</t>
  </si>
  <si>
    <t>31/03/2015</t>
  </si>
  <si>
    <t>13/04/2015</t>
  </si>
  <si>
    <t>13/05/2015</t>
  </si>
  <si>
    <t>18/05/2015</t>
  </si>
  <si>
    <t>21/05/2015</t>
  </si>
  <si>
    <t>22/05/2015</t>
  </si>
  <si>
    <t>27/05/2015</t>
  </si>
  <si>
    <t>TESCO CLUBCARD - IN-STORE PURCHASE/WITHDRAWAL, TESCO PINNER,1_ASH_HILL, CD1680 ON 29 APR</t>
  </si>
  <si>
    <t>Hose Reel</t>
  </si>
  <si>
    <t>Breakfast at Bills</t>
  </si>
  <si>
    <t>Scotland Walking 2015</t>
  </si>
  <si>
    <t>Eating and Drinking</t>
  </si>
  <si>
    <t>Sarah's trip to Cambridge Botanic Garden</t>
  </si>
  <si>
    <t>Tea at Botanic Garden</t>
  </si>
  <si>
    <t>Beers at the Drovers Inn</t>
  </si>
  <si>
    <t>Maps for Scotland</t>
  </si>
  <si>
    <t>Roofbox (balance)</t>
  </si>
  <si>
    <t>Sarah's Birthday 2015</t>
  </si>
  <si>
    <t>Celebration fizz</t>
  </si>
  <si>
    <t xml:space="preserve">SAINSBURY CARD - SHELL HITCHIN 404 </t>
  </si>
  <si>
    <t>24/07/2014</t>
  </si>
  <si>
    <t>25/07/2014</t>
  </si>
  <si>
    <t xml:space="preserve">SAINSBURY CARD - WM MORRISON STORE </t>
  </si>
  <si>
    <t>28/07/2014</t>
  </si>
  <si>
    <t xml:space="preserve">SAINSBURY CARD - WWW.COTSWOLDCO.COM </t>
  </si>
  <si>
    <t xml:space="preserve">SAINSBURY CARD - PJ CAMPING ST ALBANS </t>
  </si>
  <si>
    <t xml:space="preserve">SAINSBURY CARD - TESCO STORE 2654 </t>
  </si>
  <si>
    <t xml:space="preserve">SAINSBURY CARD - VILLEROY AND BOCH UK L </t>
  </si>
  <si>
    <t>29/07/2014</t>
  </si>
  <si>
    <t xml:space="preserve">SAINSBURY CARD - WWW.SUPPLEMENTSOLUTION </t>
  </si>
  <si>
    <t>30/07/2014</t>
  </si>
  <si>
    <t>31/07/2014</t>
  </si>
  <si>
    <t xml:space="preserve">SAINSBURY CARD - STEVENAGE PLUMBING </t>
  </si>
  <si>
    <t xml:space="preserve">SAINSBURY CARD - ASDA SUPERSTORE 04406 </t>
  </si>
  <si>
    <t>Denim Jacket, Tights</t>
  </si>
  <si>
    <t>Hair colour, shower wash</t>
  </si>
  <si>
    <t>Hanging baskets and liners</t>
  </si>
  <si>
    <t>Hanging basket liner replacement</t>
  </si>
  <si>
    <t>Rug refund</t>
  </si>
  <si>
    <t>Iron</t>
  </si>
  <si>
    <t>Lake District 2014</t>
  </si>
  <si>
    <t>13/07/2015</t>
  </si>
  <si>
    <t>2935 01SEP14FIRST CAPITAL CONNWELWYN GARDEN GB</t>
  </si>
  <si>
    <t>JENNIFER SCOTLANDFP 01/09/14 3040024159816343000R</t>
  </si>
  <si>
    <t>JAMESFP 01/09/14 3043024159830885000R</t>
  </si>
  <si>
    <t>RIDGE HILL STUDFP 01/09/14 3045024159834852000R</t>
  </si>
  <si>
    <t>1831 28AUG14WWW.DVLA.GOV.UKVEHICLE LICEN GB</t>
  </si>
  <si>
    <t>2935 27AUG14ATM 101 KNUEDLER ILUXEMBOURG LUEUR 400.00VRATE 1.2551FGN CSH FEE 4.00N-S TRN FEE 5.58</t>
  </si>
  <si>
    <t>2935 25AUG14BANCA POPDELL'ALTO ADFIE' ALLO SCI IT EUR 150.00VRATE 1.2550FGN CSH FEE 2.43N-S TRN FEE 2.09</t>
  </si>
  <si>
    <t>ACUDANTIA LIMITEDSALARY AUGFP 27/08/14 133028133013047032000RSALARY AUG</t>
  </si>
  <si>
    <t>2935 21AUG14BANCA POPDELL'ALTO ADCASTELROTTO IT EUR 150.00VRATE 1.2475FGN CSH FEE 2.45N-S TRN FEE 2.10</t>
  </si>
  <si>
    <t>RIDGE HILL STUDFP 26/08/14 3025023550589775000R</t>
  </si>
  <si>
    <t>RIDGE HILL STUDFP 18/08/14 3034023309493722000R</t>
  </si>
  <si>
    <t>2935 14AUG14CHANGELINK LTDLONDON SW1H GB</t>
  </si>
  <si>
    <t>2935 12AUG14CHANGELINK LTDLONDON SW1H GB</t>
  </si>
  <si>
    <t>RIDGE HILL STUDFP 11/08/14 3012023438898963000R</t>
  </si>
  <si>
    <t>THE KARUNA TRUSTFP 07/08/14 3004023132497955000R</t>
  </si>
  <si>
    <t>CALL REF.NO. 6488JENNY SCOTLANDFP 05/08/14 1033092937546003000R</t>
  </si>
  <si>
    <t>RIDGE HILL STUDFP 04/08/14 3049023412338334000R</t>
  </si>
  <si>
    <t>THE COWBOY TRADING CO., CORTEZ ($34.40)</t>
  </si>
  <si>
    <t>JB'S OF PRICE, PRICE ($32.80)</t>
  </si>
  <si>
    <t>ESTA Application</t>
  </si>
  <si>
    <t>USCUSTOMS ESTA APPL PM 317-617-4458 12/23/10 14.00 USD</t>
  </si>
  <si>
    <t>Sensia Digital Audio</t>
  </si>
  <si>
    <t>Curtains for Bedroom</t>
  </si>
  <si>
    <t>Blinds</t>
  </si>
  <si>
    <t>WWW.BLINDS.UK.NET, ENFIELD</t>
  </si>
  <si>
    <t>Miendl Boots</t>
  </si>
  <si>
    <t>COTSWOLD OUTDOOR, WATFORD</t>
  </si>
  <si>
    <t>Roman Blind for Jennys Room</t>
  </si>
  <si>
    <t>Jennys Bedroom</t>
  </si>
  <si>
    <t>BLINDS 2 GO LTD</t>
  </si>
  <si>
    <t>Sarah's Birthday Present Jewellery</t>
  </si>
  <si>
    <t>Silver by Mail</t>
  </si>
  <si>
    <t>SILVER BY MAIL</t>
  </si>
  <si>
    <t>Running Shoes</t>
  </si>
  <si>
    <t>RUN AND BECOME</t>
  </si>
  <si>
    <t>Glass Shelves</t>
  </si>
  <si>
    <t>WWW.CARTRIDGEPEOPLE.CO || INTERNET</t>
  </si>
  <si>
    <t>Bed Linen</t>
  </si>
  <si>
    <t>Gran Turismo Game</t>
  </si>
  <si>
    <t>PLAY.COM JERSEY</t>
  </si>
  <si>
    <t>HIT &amp; RUN WELWYN GARDEN</t>
  </si>
  <si>
    <t>Planning Application Maps</t>
  </si>
  <si>
    <t>PLANAPPMAP.CO.UK 01707 663090</t>
  </si>
  <si>
    <t>PEACOCK STORES LTD</t>
  </si>
  <si>
    <t>Hoodies</t>
  </si>
  <si>
    <t>SPORTSDIRECT.COM || HATFIELD GALL</t>
  </si>
  <si>
    <t>Business Cards</t>
  </si>
  <si>
    <t>123 PRINT INC LEYLAND</t>
  </si>
  <si>
    <t>Lowe Alpine Rucksack</t>
  </si>
  <si>
    <t>COTSWOLD OUTDOOR || ST. ALBANS</t>
  </si>
  <si>
    <t>WWW.CARTRIDGEPEOPLE.CO, INTERNET</t>
  </si>
  <si>
    <t>Rebecca's Present</t>
  </si>
  <si>
    <t>WWW.KITESHOP.CO.UK 0845 1304791</t>
  </si>
  <si>
    <t>Ski Touring Rucksack</t>
  </si>
  <si>
    <t>THE SUGAR SMITH HERTFORD</t>
  </si>
  <si>
    <t>Horsey gifts</t>
  </si>
  <si>
    <t>25/08/2010</t>
  </si>
  <si>
    <t>U.S. BANKGRANBY USAUSD 303.00RATE 1.5372ERTF 3.45CHARGE 4.00</t>
  </si>
  <si>
    <t>31/08/2010</t>
  </si>
  <si>
    <t>RAPHAEL BANK 29AUG</t>
  </si>
  <si>
    <t>Go Ape</t>
  </si>
  <si>
    <t>WWW.GOAPE.CO.UK INTERNET</t>
  </si>
  <si>
    <t>Rambert Ballet Company</t>
  </si>
  <si>
    <t>SADLERS WELLS</t>
  </si>
  <si>
    <t>Diabetic Living Course</t>
  </si>
  <si>
    <t>Hydration Course</t>
  </si>
  <si>
    <t>26/10/2010</t>
  </si>
  <si>
    <t>Graduation</t>
  </si>
  <si>
    <t>GRADUATION SERVICE CAMBRIDGE</t>
  </si>
  <si>
    <t>Canoe Membership</t>
  </si>
  <si>
    <t>BRITISH CANOE UNION, NOTTINGHAM</t>
  </si>
  <si>
    <t>Judo Membership</t>
  </si>
  <si>
    <t>Smoke Detector</t>
  </si>
  <si>
    <t xml:space="preserve">ROBERT DYAS ST ALBANS </t>
  </si>
  <si>
    <t xml:space="preserve">FAT FACE LTD ST ALBANS </t>
  </si>
  <si>
    <t>MOSS BROS 661 LONDON GBR</t>
  </si>
  <si>
    <t>PRET A MANAGER BRENT CROSS GBR</t>
  </si>
  <si>
    <t>BANANA REPUBLIC 2765 BRENT CROSS S GBR</t>
  </si>
  <si>
    <t>WILKO RETAIL LIMIT LUTON 220 GBR</t>
  </si>
  <si>
    <t>Pub lunch</t>
  </si>
  <si>
    <t>European cover</t>
  </si>
  <si>
    <t>Timer plugs</t>
  </si>
  <si>
    <t>Roof bars hire</t>
  </si>
  <si>
    <t>Extension</t>
  </si>
  <si>
    <t>Planning application</t>
  </si>
  <si>
    <t>Early travel charge</t>
  </si>
  <si>
    <t>Leon</t>
  </si>
  <si>
    <t>Hotel Le Cedre, Noyon</t>
  </si>
  <si>
    <t>Coffee break near Zurich</t>
  </si>
  <si>
    <t>Food supplies</t>
  </si>
  <si>
    <t>Gondola Ride</t>
  </si>
  <si>
    <t>Gardens, Merano</t>
  </si>
  <si>
    <t>Campsite restaurant meal</t>
  </si>
  <si>
    <t>Clothes on sale</t>
  </si>
  <si>
    <t>Campsite fee</t>
  </si>
  <si>
    <t>Parking fee</t>
  </si>
  <si>
    <t>Indian meal with Pia and family</t>
  </si>
  <si>
    <t>Lunch on the way to Birmingham</t>
  </si>
  <si>
    <t>Dover Castle 2014</t>
  </si>
  <si>
    <t>Dover Castle Accomodation</t>
  </si>
  <si>
    <t>Cargo</t>
  </si>
  <si>
    <t>University things</t>
  </si>
  <si>
    <t>Hakalok</t>
  </si>
  <si>
    <t>James last meal before uni</t>
  </si>
  <si>
    <t>Coffee break</t>
  </si>
  <si>
    <t>Woman in Black Tickets</t>
  </si>
  <si>
    <t>Mums birthday present</t>
  </si>
  <si>
    <t>Pizza with Doug and Gill</t>
  </si>
  <si>
    <t>Pub dinner with Mandy and Mick</t>
  </si>
  <si>
    <t>Scrapbooks for photos</t>
  </si>
  <si>
    <t>Display panel</t>
  </si>
  <si>
    <t>New tyres and servicing costs</t>
  </si>
  <si>
    <t>Pig and Truffle</t>
  </si>
  <si>
    <t>Meal out with the girls</t>
  </si>
  <si>
    <t>Moss Bros</t>
  </si>
  <si>
    <t>Shirts and trousers</t>
  </si>
  <si>
    <t>Winemaking bits</t>
  </si>
  <si>
    <t>14/08/2014</t>
  </si>
  <si>
    <t>SAINSBURY CARD - SAINSBURYS SACAT 2155 2.542515422605E+22</t>
  </si>
  <si>
    <t>18/08/2014</t>
  </si>
  <si>
    <t xml:space="preserve">BOOTS/0812, WELWYN GARDEN </t>
  </si>
  <si>
    <t xml:space="preserve">STATOIL SOGNDAL 6856 SOGNDAL (NORWAY) </t>
  </si>
  <si>
    <t xml:space="preserve">AMARETTO LONDON </t>
  </si>
  <si>
    <t>Bar bill on train</t>
  </si>
  <si>
    <t xml:space="preserve">FIRSTSCOTRAILLTD INVERNESS </t>
  </si>
  <si>
    <t xml:space="preserve">MOSCOWSTATECIRCUS MALMESBURY </t>
  </si>
  <si>
    <t>Furniture Shop</t>
  </si>
  <si>
    <t>Future Gifts</t>
  </si>
  <si>
    <t>Jane Norman</t>
  </si>
  <si>
    <t>Jessops</t>
  </si>
  <si>
    <t xml:space="preserve">THE ECONOMIST LONDON </t>
  </si>
  <si>
    <t xml:space="preserve">THE PAVILLION WELWYN GARDEN </t>
  </si>
  <si>
    <t>James teeth cleaning</t>
  </si>
  <si>
    <t>Hoof feed, brow band</t>
  </si>
  <si>
    <t>Beers and food</t>
  </si>
  <si>
    <t>Courtaulds museum</t>
  </si>
  <si>
    <t>Lunch at the National</t>
  </si>
  <si>
    <t>Tights</t>
  </si>
  <si>
    <t>3573 08FEB12TESCO STORES 5177LONDON GBCASH BACK 30.00</t>
  </si>
  <si>
    <t>THE KARUNA TRUSTFP 07/02/12 3037023159122315000R</t>
  </si>
  <si>
    <t>ACUDANTIA LIMITEDEXPENSESFP 07/02/12 131817131844021284000REXPENSES</t>
  </si>
  <si>
    <t>3573 02FEB12TFL MFMKINGS CROSS ( GB</t>
  </si>
  <si>
    <t>7684 02FEB12FIRST CAPITAL CONNWELWYN GARDEN GB</t>
  </si>
  <si>
    <t>7684 02FEB12TFL MFMOXFORD CIRCUS GB</t>
  </si>
  <si>
    <t>7684 02FEB12FENWICK LTD BONDSTLONDON GB</t>
  </si>
  <si>
    <t>ACUDANTIA LIMITEDPAY FEB-12FP 02/02/12 135752135746752852000RPAY FEB-12</t>
  </si>
  <si>
    <t>7684 01FEB12MURCO S/STN 417WALTHAMSTOW GB</t>
  </si>
  <si>
    <t>7684 01FEB12SAINSBURYSWELWYN GARDEN GB</t>
  </si>
  <si>
    <t>JENNIFERFP 01/02/12 3028024649955500000R</t>
  </si>
  <si>
    <t>JAMESFP 01/02/12 3032024649986255000R</t>
  </si>
  <si>
    <t>7684 31JAN12DUNELM LTDSTEVENAGE GB</t>
  </si>
  <si>
    <t>7684 31JAN12JOHNS &amp; KELYNACKLTDWELWYN GARDEN GB</t>
  </si>
  <si>
    <t>7684 31JAN12WAITROSE 204WELWYN GARDEN GBCASH BACK 50.00</t>
  </si>
  <si>
    <t>SHELL STOURBDG 484 STOURBRIDGE GBR</t>
  </si>
  <si>
    <t>TRESPASS - HATFIELD HATFIELD GBR</t>
  </si>
  <si>
    <t>MOUNTAIN WAREHOUSE GALLERIA GBR</t>
  </si>
  <si>
    <t>CIS INTERNET HOME MANCHESTER GBR</t>
  </si>
  <si>
    <t>TOP SHOP WELWYN GARDEN GBR</t>
  </si>
  <si>
    <t>COTSWOLD OUTDOOR ST. ALBANS GBR</t>
  </si>
  <si>
    <t>ANIMAL-HEALTH.CO.UK INTERNET GBR</t>
  </si>
  <si>
    <t>Hertfordshire County Council</t>
  </si>
  <si>
    <t>Windmill Centre</t>
  </si>
  <si>
    <t>Ashley the Electrician</t>
  </si>
  <si>
    <t>Electric sockets</t>
  </si>
  <si>
    <t>David the Acupuncturist</t>
  </si>
  <si>
    <t>National Insurance</t>
  </si>
  <si>
    <t>Explorer meal at Aroma</t>
  </si>
  <si>
    <t>Subs</t>
  </si>
  <si>
    <t>Oaklands</t>
  </si>
  <si>
    <t>981 Meeting</t>
  </si>
  <si>
    <t>Fisherfields Trip</t>
  </si>
  <si>
    <t>Karate Black Belt Assessment</t>
  </si>
  <si>
    <t>SmallPeice Computing Course 2012</t>
  </si>
  <si>
    <t>Supercomputing Course</t>
  </si>
  <si>
    <t>Shopping Trip with Melanie</t>
  </si>
  <si>
    <t>Trespass</t>
  </si>
  <si>
    <t xml:space="preserve">SAINSBURY CARD - HOSTELBOOKERS COM </t>
  </si>
  <si>
    <t>17/09/2013</t>
  </si>
  <si>
    <t xml:space="preserve">SAINSBURY CARD - DEBENHAMS </t>
  </si>
  <si>
    <t>19/09/2013</t>
  </si>
  <si>
    <t>23/09/2013</t>
  </si>
  <si>
    <t xml:space="preserve">SAINSBURY CARD - SAINSBURYS SACAT 0567 </t>
  </si>
  <si>
    <t>24/09/2013</t>
  </si>
  <si>
    <t>26/09/2013</t>
  </si>
  <si>
    <t>27/09/2013</t>
  </si>
  <si>
    <t>14/10/2013</t>
  </si>
  <si>
    <t>17/10/2013</t>
  </si>
  <si>
    <t>18/10/2013</t>
  </si>
  <si>
    <t>22/10/2013</t>
  </si>
  <si>
    <t>24/10/2013</t>
  </si>
  <si>
    <t>28/10/2013</t>
  </si>
  <si>
    <t>Annual Membership</t>
  </si>
  <si>
    <t>James Interail Trip</t>
  </si>
  <si>
    <t>Interail Spending Money</t>
  </si>
  <si>
    <t>Rail Europe</t>
  </si>
  <si>
    <t>Train Reservations</t>
  </si>
  <si>
    <t>Eurostar Ticket</t>
  </si>
  <si>
    <t>Pam and Rogers Anniversary Present</t>
  </si>
  <si>
    <t>Topaz Saddle</t>
  </si>
  <si>
    <t>Saddle Fitting</t>
  </si>
  <si>
    <t>Mountain Chef Course</t>
  </si>
  <si>
    <t>English Trip (Much Ado About Nothing)</t>
  </si>
  <si>
    <t>Passport</t>
  </si>
  <si>
    <t>EasyJet</t>
  </si>
  <si>
    <t>Flight from Berlin</t>
  </si>
  <si>
    <t>981 Meal</t>
  </si>
  <si>
    <t>Eurail</t>
  </si>
  <si>
    <t>Interrail Pass</t>
  </si>
  <si>
    <t>Hostel reservation</t>
  </si>
  <si>
    <t>Persian Meal</t>
  </si>
  <si>
    <t>Gills Plumbers</t>
  </si>
  <si>
    <t>Bathroom Decoration 2013</t>
  </si>
  <si>
    <t>Shower Pump</t>
  </si>
  <si>
    <t>Steve's Birthday 2013</t>
  </si>
  <si>
    <t>Spa Weekend</t>
  </si>
  <si>
    <t>Microsoft</t>
  </si>
  <si>
    <t>Phone Apps</t>
  </si>
  <si>
    <t>Portland Hostel</t>
  </si>
  <si>
    <t>Remaining share repaid by Mandy and Dianne</t>
  </si>
  <si>
    <t>Circus Show</t>
  </si>
  <si>
    <t>East</t>
  </si>
  <si>
    <t>Guide Book for Kindle</t>
  </si>
  <si>
    <t>Enders Game</t>
  </si>
  <si>
    <t>Breakfast after Seeing James Off</t>
  </si>
  <si>
    <t>Trudi Canavan Books</t>
  </si>
  <si>
    <t>Pub meal at Watton at Stone</t>
  </si>
  <si>
    <t>More rubble sacks</t>
  </si>
  <si>
    <t>Water bottle and socks</t>
  </si>
  <si>
    <t>Stonemouth</t>
  </si>
  <si>
    <t>Book for holiday diary</t>
  </si>
  <si>
    <t>Lunch at Airport</t>
  </si>
  <si>
    <t>Tummy tablets</t>
  </si>
  <si>
    <t>Eye test</t>
  </si>
  <si>
    <t>Provisional Licence</t>
  </si>
  <si>
    <t>Lightbulbs</t>
  </si>
  <si>
    <t>Cartridges</t>
  </si>
  <si>
    <t>DVD</t>
  </si>
  <si>
    <t>Cider</t>
  </si>
  <si>
    <t>Cleaning things</t>
  </si>
  <si>
    <t>Pyjamas</t>
  </si>
  <si>
    <t>Box files, wrapping paper</t>
  </si>
  <si>
    <t>Grenadine, beer, cider</t>
  </si>
  <si>
    <t>Shampoo</t>
  </si>
  <si>
    <t>Stationery, household things</t>
  </si>
  <si>
    <t>Sieve, toothbrushes</t>
  </si>
  <si>
    <t>Wine, Armagnac</t>
  </si>
  <si>
    <t>Chocolates</t>
  </si>
  <si>
    <t>Christmas Do</t>
  </si>
  <si>
    <t>Biology</t>
  </si>
  <si>
    <t>Chemistry</t>
  </si>
  <si>
    <t>Physics</t>
  </si>
  <si>
    <t>Topaz Shoes</t>
  </si>
  <si>
    <t>Tutor</t>
  </si>
  <si>
    <t>Unidentified November Cash</t>
  </si>
  <si>
    <t>Unidentified December Cash</t>
  </si>
  <si>
    <t>Trip to London for shopping</t>
  </si>
  <si>
    <t>Meal out with Caroline</t>
  </si>
  <si>
    <t>Selfridges</t>
  </si>
  <si>
    <t>Birmingham trip</t>
  </si>
  <si>
    <t>Weights</t>
  </si>
  <si>
    <t>Bath light</t>
  </si>
  <si>
    <t>Return charge - Asus oPlay</t>
  </si>
  <si>
    <t>The Hobbit</t>
  </si>
  <si>
    <t>Reading Ticket</t>
  </si>
  <si>
    <t>Reading 2013</t>
  </si>
  <si>
    <t>Picture frame</t>
  </si>
  <si>
    <t>Stone Buddha</t>
  </si>
  <si>
    <t>Opal Ring</t>
  </si>
  <si>
    <t>Printer cartridges</t>
  </si>
  <si>
    <t>Gifts (Hatfield House)</t>
  </si>
  <si>
    <t>Tablecloth refund</t>
  </si>
  <si>
    <t>Phone charger</t>
  </si>
  <si>
    <t xml:space="preserve">WOOLWORTHS PLC           </t>
  </si>
  <si>
    <t xml:space="preserve">MARKS &amp; SPENCER SIMPLY   </t>
  </si>
  <si>
    <t xml:space="preserve">DRINKSWELL               </t>
  </si>
  <si>
    <t xml:space="preserve">THE GALPHAY INN          </t>
  </si>
  <si>
    <t xml:space="preserve">BOOTS 1860               </t>
  </si>
  <si>
    <t xml:space="preserve">BADGER CLOTHING          </t>
  </si>
  <si>
    <t xml:space="preserve">VELVET                   </t>
  </si>
  <si>
    <t xml:space="preserve">CATH KIDSTON LTD         </t>
  </si>
  <si>
    <t>SLR Camera</t>
  </si>
  <si>
    <t xml:space="preserve">REFLEX CAMERAS           </t>
  </si>
  <si>
    <t xml:space="preserve">SAINSBURYS PETROL        </t>
  </si>
  <si>
    <t xml:space="preserve">MALTHURST RAINTON        </t>
  </si>
  <si>
    <t xml:space="preserve">CLARKS SHOES LTD WEL G   </t>
  </si>
  <si>
    <t>Premium Bonds (Account)</t>
  </si>
  <si>
    <t>RBS Advanta</t>
  </si>
  <si>
    <t>MBNA Card</t>
  </si>
  <si>
    <t>Opening</t>
  </si>
  <si>
    <t>LLOYDS BANK 27JAN</t>
  </si>
  <si>
    <t>HSBC 24JAN</t>
  </si>
  <si>
    <t>02JAN A/C 10667339</t>
  </si>
  <si>
    <t>SAINSBURYS 17JAN</t>
  </si>
  <si>
    <t>OAKLANDS COLLEGE</t>
  </si>
  <si>
    <t>CO-OPERATIVE 12JAN</t>
  </si>
  <si>
    <t>SAINSBURYS 09JAN</t>
  </si>
  <si>
    <t>NATWEST 10JAN</t>
  </si>
  <si>
    <t>SANTANDER 08JAN</t>
  </si>
  <si>
    <t>BARCLAYS BNK 05JAN</t>
  </si>
  <si>
    <t>MOBILE PHONE 05JAN</t>
  </si>
  <si>
    <t>7684 29JAN12GANWICK FODDER0208 4410431 GB</t>
  </si>
  <si>
    <t>GOOGLE *A S O UK GOOGLE.COM/CH GBR</t>
  </si>
  <si>
    <t>JOHN LEWIS WELWYN GARDEN GBR</t>
  </si>
  <si>
    <t>JOHN LEWIS WELWYN GARDEN GBR  ()</t>
  </si>
  <si>
    <t>REPUBLIC (RETAIL) LTD WATFORD GB</t>
  </si>
  <si>
    <t>CAFFE NERO WATFORD GB</t>
  </si>
  <si>
    <t>ALL AT SEA BRIGHTON GB</t>
  </si>
  <si>
    <t>LUSH RETAIL LTD BRIGHTON GB</t>
  </si>
  <si>
    <t>PITCHER PIANO BRIGHTON GB</t>
  </si>
  <si>
    <t>Identity Defence</t>
  </si>
  <si>
    <t>TESCO CLUBCARD - IN-STORE PURCHASE/WITHDRAWAL, TESCO HATFIELD,MOUNT_PLEASANT, CD1680 ON 07 JUL</t>
  </si>
  <si>
    <t>TESCO CLUBCARD - IN-STORE PURCHASE/WITHDRAWAL, TESCO HATFIELD,MOUNT_PLEASANT, CD1680 ON 04 JUL</t>
  </si>
  <si>
    <t>TESCO CLUBCARD - DIRECT DEBIT, 16-60-50 10667339, 000010342867/47922</t>
  </si>
  <si>
    <t>TESCO CLUBCARD - IN-STORE PURCHASE/WITHDRAWAL, TESCO HATFIELD,MOUNT_PLEASANT, CD1680 ON 14 JUN</t>
  </si>
  <si>
    <t>Insuring Clive on CRV</t>
  </si>
  <si>
    <t>Meal out for Sarah's Birthday</t>
  </si>
  <si>
    <t>Beers with boys</t>
  </si>
  <si>
    <t>Birthday present</t>
  </si>
  <si>
    <t>Scarborough 2015</t>
  </si>
  <si>
    <t>Cards for art</t>
  </si>
  <si>
    <t>Seafood lunch on Saturday</t>
  </si>
  <si>
    <t>African woman statuette</t>
  </si>
  <si>
    <t>Dinner in Scarborough on Saturday</t>
  </si>
  <si>
    <t>Cafe Rouge</t>
  </si>
  <si>
    <t>Dinner out for Hazel's Birthday</t>
  </si>
  <si>
    <t>Topaz Ring</t>
  </si>
  <si>
    <t>Drinks at the National Theatre</t>
  </si>
  <si>
    <t>Drinks on the Southbank</t>
  </si>
  <si>
    <t>Roofbox (deposit)</t>
  </si>
  <si>
    <t>Virgin Trains</t>
  </si>
  <si>
    <t>Train tickets to Scarborough</t>
  </si>
  <si>
    <t>Hospital</t>
  </si>
  <si>
    <t>Drinks and food with 981</t>
  </si>
  <si>
    <t>James birthday dinner</t>
  </si>
  <si>
    <t>Stuttgart 2015</t>
  </si>
  <si>
    <t>Mercedes Benz Museum Stuttgart</t>
  </si>
  <si>
    <t>African Mug</t>
  </si>
  <si>
    <t>Tee shirt for James</t>
  </si>
  <si>
    <t>Camp America</t>
  </si>
  <si>
    <t>Deposits and Insurance for Camp America</t>
  </si>
  <si>
    <t>Link4Growth</t>
  </si>
  <si>
    <t>Bam</t>
  </si>
  <si>
    <t>Coffee on return from Gloucestershire</t>
  </si>
  <si>
    <t>Moshulu</t>
  </si>
  <si>
    <t>Present for Diane</t>
  </si>
  <si>
    <t>Frying pans, trays etc</t>
  </si>
  <si>
    <t>Beers at lunchtime</t>
  </si>
  <si>
    <t>Jenny's last driving test</t>
  </si>
  <si>
    <t>American Sniper</t>
  </si>
  <si>
    <t>National Lottery</t>
  </si>
  <si>
    <t>Tesco Credit Card</t>
  </si>
  <si>
    <t>Special Dividend</t>
  </si>
  <si>
    <t>Deposit for Accomodation Avebury</t>
  </si>
  <si>
    <t>Deposit HorseBox Transport</t>
  </si>
  <si>
    <t>Passport Fee</t>
  </si>
  <si>
    <t>Cooking Brandy</t>
  </si>
  <si>
    <t>Trowel</t>
  </si>
  <si>
    <t>Best Exotic Marigold Hotel DVD</t>
  </si>
  <si>
    <t>Birthday bits</t>
  </si>
  <si>
    <t>Game of Thrones DVD</t>
  </si>
  <si>
    <t>Mints</t>
  </si>
  <si>
    <t>Fast &amp; Furious DVD Set</t>
  </si>
  <si>
    <t>James Birthday Presents</t>
  </si>
  <si>
    <t>Supplies for walking trip</t>
  </si>
  <si>
    <t>Ingredients for curry meal</t>
  </si>
  <si>
    <t>A4 Paper</t>
  </si>
  <si>
    <t>Interstellar DVD</t>
  </si>
  <si>
    <t>Pagan Lord (book)</t>
  </si>
  <si>
    <t>Lace waist short</t>
  </si>
  <si>
    <t>Steves trekking shoes</t>
  </si>
  <si>
    <t>James trainers</t>
  </si>
  <si>
    <t>Tops and dress</t>
  </si>
  <si>
    <t>Shoes (and a pair of tights)</t>
  </si>
  <si>
    <t>Christmas card and shampoo</t>
  </si>
  <si>
    <t>Spoon rest and pan</t>
  </si>
  <si>
    <t>Sewing things</t>
  </si>
  <si>
    <t>Samsung TV and sound system</t>
  </si>
  <si>
    <t>Party drinks</t>
  </si>
  <si>
    <t>Drinks for party</t>
  </si>
  <si>
    <t>Party food ingredients</t>
  </si>
  <si>
    <t>Screenwash</t>
  </si>
  <si>
    <t>Pens and post-it notes</t>
  </si>
  <si>
    <t>Brandy and wine</t>
  </si>
  <si>
    <t>Christmas shopping</t>
  </si>
  <si>
    <t>Glasses (RA Shop)</t>
  </si>
  <si>
    <t>Diary pens and paper</t>
  </si>
  <si>
    <t>Oven trays</t>
  </si>
  <si>
    <t>Wood for garage beams</t>
  </si>
  <si>
    <t>Kail Sulphate</t>
  </si>
  <si>
    <t>Hair things and lotions</t>
  </si>
  <si>
    <t>OS Maps</t>
  </si>
  <si>
    <t>Cards and voucher</t>
  </si>
  <si>
    <t>breakfast roll</t>
  </si>
  <si>
    <t>Christmas dinner</t>
  </si>
  <si>
    <t>drinks after walk</t>
  </si>
  <si>
    <t>mulled wine</t>
  </si>
  <si>
    <t>cheese</t>
  </si>
  <si>
    <t>dans present</t>
  </si>
  <si>
    <t>mums present</t>
  </si>
  <si>
    <t>lucys present</t>
  </si>
  <si>
    <t>yoga</t>
  </si>
  <si>
    <t>drinks after yoga</t>
  </si>
  <si>
    <t>drinks with Xmas do</t>
  </si>
  <si>
    <t>italian 981 xmas dinner</t>
  </si>
  <si>
    <t>drinks at Royal Oak</t>
  </si>
  <si>
    <t>Finlandic Jumper</t>
  </si>
  <si>
    <t>M6 Toll</t>
  </si>
  <si>
    <t>Breakfast Roll</t>
  </si>
  <si>
    <t>Drinks after Walk</t>
  </si>
  <si>
    <t>Mulled Wine at Christmas Market</t>
  </si>
  <si>
    <t>Cheese from market</t>
  </si>
  <si>
    <t>RIDGE HILL STUDFP 30/12/13 3013023442748928000R</t>
  </si>
  <si>
    <t>ACUDANTIA LIMITEDSALARYFP 27/12/13 132146132144298741000RSALARY</t>
  </si>
  <si>
    <t>RIDGE HILL STUDFP 23/12/13 3041023606748932000R</t>
  </si>
  <si>
    <t>RIDGE HILL STUDFP 16/12/13 3055024007601022000R</t>
  </si>
  <si>
    <t>THE KARUNA TRUSTFP 09/12/13 3029023917820049000R</t>
  </si>
  <si>
    <t>RIDGE HILL STUDFP 09/12/13 3032023917863871000R</t>
  </si>
  <si>
    <t>CALL REF.NO. 0236COUZINS HEATING LTFP 05/12/13 1061170835511895000R</t>
  </si>
  <si>
    <t>1831 03DEC13GATES GUNNEISWOODSTEVENAGE GB</t>
  </si>
  <si>
    <t>2935 02DEC13WWW.ADMIRAL.COM08718820000 GB</t>
  </si>
  <si>
    <t>RIDGE HILL STUDFP 02/12/13 3013024924850329000R</t>
  </si>
  <si>
    <t>JAMESFP 02/12/13 3005024924836042000R</t>
  </si>
  <si>
    <t>JENNIFER SCOTLANDFP 02/12/13 3002024924807549000R</t>
  </si>
  <si>
    <t>2935 01DEC13GATES GUNNEISWOODSTEVENAGE GB</t>
  </si>
  <si>
    <t>ACUDANTIA LIMITEDSALARYFP 29/11/13 132423132420221895000RSALARY</t>
  </si>
  <si>
    <t>RIDGE HILL STUDFP 25/11/13 3010023606859773000R</t>
  </si>
  <si>
    <t>RIDGE HILL STUDFP 18/11/13 3061023432097778000R</t>
  </si>
  <si>
    <t>2935 13NOV13APCOA LUTONAIRPORTLUTON GB</t>
  </si>
  <si>
    <t>WISE ABOUT FOOD LTEXPENSESFP 12/11/13 023000000000001112877508909597880233871250201311120001</t>
  </si>
  <si>
    <t>RIDGE HILL STUDFP 11/11/13 3033023711509087000R</t>
  </si>
  <si>
    <t>14/01/2014</t>
  </si>
  <si>
    <t>SAINSBURY CARD - SAINSBURYS 2155 2.542515401405E+22</t>
  </si>
  <si>
    <t>SAINSBURY CARD - PJ CAMPING ST ALBANS 5.54251540140502E+22</t>
  </si>
  <si>
    <t>15/01/2014</t>
  </si>
  <si>
    <t>SAINSBURY CARD - Shell Welwyn Garde 5.23065401558007E+21</t>
  </si>
  <si>
    <t>SAINSBURY CARD - SAINSBURYS 2253 2.542515401506E+22</t>
  </si>
  <si>
    <t>SAINSBURY CARD - CAFFE NERO 5.23065401562007E+21</t>
  </si>
  <si>
    <t>SAINSBURYS 31OCT</t>
  </si>
  <si>
    <t>STANDARD LIFE SHAR</t>
  </si>
  <si>
    <t>CASHLINE 18OCT</t>
  </si>
  <si>
    <t>HSBC 13OCT</t>
  </si>
  <si>
    <t>THE BRITISH HORSE</t>
  </si>
  <si>
    <t>SANTANDER 06OCT</t>
  </si>
  <si>
    <t>SAINSBURYS 06OCT</t>
  </si>
  <si>
    <t>HSBC 01OCT</t>
  </si>
  <si>
    <t>1831 30OCT14ALDIHATFIELD GB</t>
  </si>
  <si>
    <t>ACUDANTIA LIMITEDSALARY OCTFP 29/10/14 134209134234949790000RSALARY OCT</t>
  </si>
  <si>
    <t>J.L     F  . S</t>
  </si>
  <si>
    <t>LIDL UK</t>
  </si>
  <si>
    <t>Savings (Enjoying)</t>
  </si>
  <si>
    <t>Savings (Clothes)</t>
  </si>
  <si>
    <t>Savings (Giving)</t>
  </si>
  <si>
    <t>Savings (Drinking)</t>
  </si>
  <si>
    <t>Savings (Treating)</t>
  </si>
  <si>
    <t>Savings (Gardening)</t>
  </si>
  <si>
    <t>ENJOYING</t>
  </si>
  <si>
    <t>CLOTHES</t>
  </si>
  <si>
    <t>GIVING</t>
  </si>
  <si>
    <t>DRINKING</t>
  </si>
  <si>
    <t>TREATING</t>
  </si>
  <si>
    <t>GARDENING</t>
  </si>
  <si>
    <t>Repay Jane</t>
  </si>
  <si>
    <t>Missing cash from withdrawal</t>
  </si>
  <si>
    <t>Scaffolders</t>
  </si>
  <si>
    <t>Data</t>
  </si>
  <si>
    <t>Count of Transaction Date</t>
  </si>
  <si>
    <t>Holidaying Sum of Amount</t>
  </si>
  <si>
    <t>Holidaying Count of Transaction Date</t>
  </si>
  <si>
    <t>Total Sum of Amount</t>
  </si>
  <si>
    <t>Total Count of Transaction Date</t>
  </si>
  <si>
    <t>Savings Accounts</t>
  </si>
  <si>
    <t>Current Accounts</t>
  </si>
  <si>
    <t>Current Worth</t>
  </si>
  <si>
    <t>Current Movement</t>
  </si>
  <si>
    <t>Steve's Pension</t>
  </si>
  <si>
    <t>New Roof</t>
  </si>
  <si>
    <t>3573 15AUG11CO-OP GROUP 109006PORTREE GBCASH BACK 50.00</t>
  </si>
  <si>
    <t>THE KARUNA TRUSTFP 08/08/11 3048023451339982000R</t>
  </si>
  <si>
    <t>3573 29JUL11DVLA SOUTHEAST AEC0208 3029331 GB</t>
  </si>
  <si>
    <t>AYLETT NURSERIES LTD ST ALBANS</t>
  </si>
  <si>
    <t>Amazon EU AMAZON.CO.UK</t>
  </si>
  <si>
    <t>MORRISONS PETROL ST ALBANS</t>
  </si>
  <si>
    <t>THORNHAM BUILDERS OLDHAM</t>
  </si>
  <si>
    <t>JANE NORMAN LTD WATFORD</t>
  </si>
  <si>
    <t>LAURA ASHLEY LTD WATFORD</t>
  </si>
  <si>
    <t>HOMEBASE LTD 057 HATFIELD</t>
  </si>
  <si>
    <t>LOTUS LEAF LONDON N7</t>
  </si>
  <si>
    <t>F</t>
  </si>
  <si>
    <t>TRNSPRT FOR LONDON LONDON N1</t>
  </si>
  <si>
    <t>TATE CATERING CAMBRIDGE</t>
  </si>
  <si>
    <t>LAKELAND LIMITED CAMBRIDGE</t>
  </si>
  <si>
    <t>MOUNTAIN WAREHOUSE CAMBRIDGE</t>
  </si>
  <si>
    <t>THE GREEN DRAGON BARNET</t>
  </si>
  <si>
    <t>SUPERDRUG STORES PLC WELWYN GARDEN</t>
  </si>
  <si>
    <t>THE WAGGONERS WELWYN</t>
  </si>
  <si>
    <t>CO-OP GROUP 109754 WELWYN GARDEN</t>
  </si>
  <si>
    <t>MARKS &amp; SPENCER WELWYN GARDEN</t>
  </si>
  <si>
    <t>ASDA PETROL UPT-4696 HATFIELD</t>
  </si>
  <si>
    <t>Healthbooks</t>
  </si>
  <si>
    <t>Balance</t>
  </si>
  <si>
    <t>INTEREST EARNED</t>
  </si>
  <si>
    <t>TESCO CLUBCARD - INSTORE</t>
  </si>
  <si>
    <t>TESCO CLUBCARD - DIRECT DEBIT</t>
  </si>
  <si>
    <t>TESCO CLUBCARD - TAX DEDUCTED</t>
  </si>
  <si>
    <t>TESCO CLUBCARD - INTEREST EARNED</t>
  </si>
  <si>
    <t>Dry cleaning suits</t>
  </si>
  <si>
    <t>Farm shop produce</t>
  </si>
  <si>
    <t>Frying pan</t>
  </si>
  <si>
    <t>Baby grow present</t>
  </si>
  <si>
    <t>NI Contribution</t>
  </si>
  <si>
    <t>APPLE ITUNES STORE</t>
  </si>
  <si>
    <t>Shampoo, kitchen things</t>
  </si>
  <si>
    <t>Wine and champagne</t>
  </si>
  <si>
    <t>Work bag</t>
  </si>
  <si>
    <t>Belt</t>
  </si>
  <si>
    <t>Dress and belt</t>
  </si>
  <si>
    <t>Cardigan</t>
  </si>
  <si>
    <t>Jumper</t>
  </si>
  <si>
    <t>Rachaels present</t>
  </si>
  <si>
    <t>Parking</t>
  </si>
  <si>
    <t>Eating in Camden Market</t>
  </si>
  <si>
    <t>Sponsored ride</t>
  </si>
  <si>
    <t>Sponsored ride, horsebox petrol</t>
  </si>
  <si>
    <t>Bus pass for Jenny</t>
  </si>
  <si>
    <t>Drinks with Pete</t>
  </si>
  <si>
    <t>Drinks with Sarah</t>
  </si>
  <si>
    <t>More money for James</t>
  </si>
  <si>
    <t>Beers with the boys</t>
  </si>
  <si>
    <t>Meal out</t>
  </si>
  <si>
    <t>Tea and coffee</t>
  </si>
  <si>
    <t>Bus</t>
  </si>
  <si>
    <t>Haircuts</t>
  </si>
  <si>
    <t>Drinks out</t>
  </si>
  <si>
    <t>Window cleaning</t>
  </si>
  <si>
    <t>Goblets</t>
  </si>
  <si>
    <t>Climbing wall induction</t>
  </si>
  <si>
    <t>Beers with Will after climbing</t>
  </si>
  <si>
    <t>October Cash</t>
  </si>
  <si>
    <t>Phone topup</t>
  </si>
  <si>
    <t>TESCO BANK</t>
  </si>
  <si>
    <t>HSBC 30JUL</t>
  </si>
  <si>
    <t>HSBC 29JUL</t>
  </si>
  <si>
    <t>30JUN A/C 10667339</t>
  </si>
  <si>
    <t>BARCLAYS BNK 25JUL</t>
  </si>
  <si>
    <t>HALIFAX PLC 22JUL</t>
  </si>
  <si>
    <t>HALIFAX PLC 19JUL</t>
  </si>
  <si>
    <t>BMACH 15JUL</t>
  </si>
  <si>
    <t>NATWEST 09JUL</t>
  </si>
  <si>
    <t>LLOYDS BANK 08JUL</t>
  </si>
  <si>
    <t>NATIONAL TRUST MEM</t>
  </si>
  <si>
    <t>NATWEST 08JUL</t>
  </si>
  <si>
    <t>DIVIDEND</t>
  </si>
  <si>
    <t>TESCO PLC</t>
  </si>
  <si>
    <t>Nov Cash</t>
  </si>
  <si>
    <t>Unidentified cash for Nov</t>
  </si>
  <si>
    <t>Christmat Drinks</t>
  </si>
  <si>
    <t>Dec Cash</t>
  </si>
  <si>
    <t>Unidentified cash for Dec</t>
  </si>
  <si>
    <t>Included</t>
  </si>
  <si>
    <t>Christmas Drinks</t>
  </si>
  <si>
    <t>N</t>
  </si>
  <si>
    <t>Jan Cash</t>
  </si>
  <si>
    <t>Unidentified cash for Jan</t>
  </si>
  <si>
    <t>Feb Cash</t>
  </si>
  <si>
    <t>Unidentified cash for Feb</t>
  </si>
  <si>
    <t>Eating Out with the Skiing Gang</t>
  </si>
  <si>
    <t>Farrier</t>
  </si>
  <si>
    <t>Driving Lessons</t>
  </si>
  <si>
    <t>Becky the Driving Instructor</t>
  </si>
  <si>
    <t>Mar Cash</t>
  </si>
  <si>
    <t>Unidentified cash for Mar</t>
  </si>
  <si>
    <t>Cash spent on holiday</t>
  </si>
  <si>
    <t>Shell Welwyn Garde WELWYN GARDEN GBR</t>
  </si>
  <si>
    <t>YELLOWSTONE PARK KOA, W YELLOWSTONE ($40.45)</t>
  </si>
  <si>
    <t>YELLOWSTONE PARK KOA, W YELLOWSTONE ($40.44)</t>
  </si>
  <si>
    <t>Capitol Reef Campsite</t>
  </si>
  <si>
    <t>CAPITOL REEF NATURAL ($39.90), TORREY</t>
  </si>
  <si>
    <t>ECHO BAY MOTEL, OVERTON ($33.00)</t>
  </si>
  <si>
    <t>DOROTHY PERKINS/BURTON WELWYN GARDEN GB</t>
  </si>
  <si>
    <t>Lunch after Go Ape</t>
  </si>
  <si>
    <t>BURGER KING SOUTH TODDINGTON</t>
  </si>
  <si>
    <t>MONSOON/ACCZ LTD</t>
  </si>
  <si>
    <t>23/08/2010</t>
  </si>
  <si>
    <t>OLD FAITHFUL STYELLOWSTONE USAUSD 202.00RATE 1.5463ERTF 2.29CHARGE 2.66</t>
  </si>
  <si>
    <t>Rafting Trip</t>
  </si>
  <si>
    <t>DRIFT ADVENTURES #, MOAB ($172.00)</t>
  </si>
  <si>
    <t>RED FEATHER GUIDES, WALDEN ($147.00)</t>
  </si>
  <si>
    <t>Speeding Fine</t>
  </si>
  <si>
    <t>ARAMARK SPRUCE TREE TE, MANCOS ($87.83)</t>
  </si>
  <si>
    <t>Transfer (wasted)</t>
  </si>
  <si>
    <t>RESORTHOPPA, 8718550350</t>
  </si>
  <si>
    <t>Tapestry souvenir</t>
  </si>
  <si>
    <t>OLD FAITHFUL LDG GIFTS, YELLOWSTONE ($54.58)</t>
  </si>
  <si>
    <t>Souvenirs</t>
  </si>
  <si>
    <t>HOOVER DAM STORE, BOULDER CITY ($47.55)</t>
  </si>
  <si>
    <t xml:space="preserve">NATIONAL PORTRAIT GALL   </t>
  </si>
  <si>
    <t xml:space="preserve">NATURAL HEALTH           </t>
  </si>
  <si>
    <t>NATURAL HISTORY MUSEUM LONDON GB</t>
  </si>
  <si>
    <t xml:space="preserve">NELSON HEAD              </t>
  </si>
  <si>
    <t xml:space="preserve">GARDEN AND PETS DI       </t>
  </si>
  <si>
    <t>GESMEN BARALLE</t>
  </si>
  <si>
    <t>GLENMORE LODGE</t>
  </si>
  <si>
    <t>GOSLING SPORTS PAR</t>
  </si>
  <si>
    <t xml:space="preserve">GT CARAVANS/TOWING       </t>
  </si>
  <si>
    <t>H.XTRAS/BCP 0871 3602566 GB</t>
  </si>
  <si>
    <t xml:space="preserve">HABITAT 036              </t>
  </si>
  <si>
    <t>June Undifferentiated Cash</t>
  </si>
  <si>
    <t>May Undifferentiated Cash</t>
  </si>
  <si>
    <t>Jenny's bus pass</t>
  </si>
  <si>
    <t>Fresh bread</t>
  </si>
  <si>
    <t>Guitar Lessons</t>
  </si>
  <si>
    <t>Steves Birthday 2011</t>
  </si>
  <si>
    <t>Sarahs Birthday 2011</t>
  </si>
  <si>
    <t>Our 20th Anniversary</t>
  </si>
  <si>
    <t>Discretionary Total</t>
  </si>
  <si>
    <t>Grand Total</t>
  </si>
  <si>
    <t>THE LASS O'RICHMON RICHMOND GBR</t>
  </si>
  <si>
    <t>W M MORRISONS WELWYN 319 GBR</t>
  </si>
  <si>
    <t>Kelvin Hughes</t>
  </si>
  <si>
    <t>Jane the Beautician</t>
  </si>
  <si>
    <t>James Villas</t>
  </si>
  <si>
    <t>Johnsons</t>
  </si>
  <si>
    <t>Laura Ashley</t>
  </si>
  <si>
    <t>London Transport</t>
  </si>
  <si>
    <t>Lockeys</t>
  </si>
  <si>
    <t>Liberty</t>
  </si>
  <si>
    <t>ATM TRANSACTION</t>
  </si>
  <si>
    <t>SAINSBURYS 06SEP</t>
  </si>
  <si>
    <t>SANTANDER 02SEP</t>
  </si>
  <si>
    <t>LLOYDS BANK 16AUG</t>
  </si>
  <si>
    <t>RIDGE HILL STUDFP 02/09/13 3021024944165992000R</t>
  </si>
  <si>
    <t>JAMESFP 02/09/13 3018024944154596000R</t>
  </si>
  <si>
    <t>JENNIFER SCOTLANDFP 02/09/13 3009024944123468000R</t>
  </si>
  <si>
    <t>ACUDANTIA LIMITEDSALARYFP 28/08/13 134820134850188132000RSALARY</t>
  </si>
  <si>
    <t>2935 27AUG13THE ADVENTURE COMP0845 4505310 GB</t>
  </si>
  <si>
    <t>RIDGE HILL STUDFP 27/08/13 3063024726019051000R</t>
  </si>
  <si>
    <t>RIDGE HILL STUDFP 19/08/13 3002024149293217000R</t>
  </si>
  <si>
    <t>LOIRETAL SNC ESSIGNY LE GR FRA 02/14/14 68.22 (EUR)</t>
  </si>
  <si>
    <t>RELAIS BROGNON BROGNON FRA 02/14/14 68.68 (EUR)</t>
  </si>
  <si>
    <t>AA EUROTUNNEL BASINGSTOKE GBR</t>
  </si>
  <si>
    <t>AUTOGRILL CATERING UK FOLKESTONE GBR</t>
  </si>
  <si>
    <t>RELAIS DU DORON MOUTIERS TARE FRA 02/15/14 65.87 (EUR)</t>
  </si>
  <si>
    <t>S3V CAIS4 TANIA CHAMBERY CEDE FRA 02/15/14 907.80 (EUR)</t>
  </si>
  <si>
    <t>LORMAN SARL MONTMELIAN FRA 02/15/14 123.00 (EUR)</t>
  </si>
  <si>
    <t>INTERMARCHE M 1 MONTMELIAN FRA 02/15/14 30.15 (EUR)</t>
  </si>
  <si>
    <t>TANIA SUPERETTE 2 COURCHEVEL FRA 02/16/14 14.97 (EUR)</t>
  </si>
  <si>
    <t>LA CASSEROLE ST BON TARENT FRA 02/17/14 66.00 (EUR)</t>
  </si>
  <si>
    <t>TANIA SUPERETTE 01 COURCHEVEL FRA 02/19/14 20.76 (EUR)</t>
  </si>
  <si>
    <t>LA SAUCISSE LA PERRIERE FRA 02/21/14 55.50 (EUR)</t>
  </si>
  <si>
    <t>TANIA SUPERETTE 2 COURCHEVEL FRA 02/21/14 71.49 (EUR)</t>
  </si>
  <si>
    <t>LOIRETAL SNC ESSIGNY LE GR FRA 02/22/14 69.64 (EUR)</t>
  </si>
  <si>
    <t>RELAIS MERCEUIL MERCEUIL FRA 02/22/14 61.51 (EUR)</t>
  </si>
  <si>
    <t>EUROTUNNEL PRESALE FOLKESTONE GBR</t>
  </si>
  <si>
    <t>AGIP9543 EST MIONNAY FRA 02/22/14 13.40 (EUR)</t>
  </si>
  <si>
    <t>BP MOUNT CONNECT ST. ALBANS HE GBR</t>
  </si>
  <si>
    <t>TOOLSTATION LTD WELWYN GARDEN GBR</t>
  </si>
  <si>
    <t>PAYPAL *BALENSLTDTB 35314369001 LUX</t>
  </si>
  <si>
    <t>WELWYN CARPET MILLS WELWYN GARDEN GBR</t>
  </si>
  <si>
    <t>LUL TICKET MACHINE LEICESTER SQU GBR</t>
  </si>
  <si>
    <t>PORTRAIT CAFE LONDON WC2H GBR</t>
  </si>
  <si>
    <t>NATIONAL PORTRAIT GALL LONDON WC2H GBR</t>
  </si>
  <si>
    <t>CK UNDERWEAR HATFIELD GBR</t>
  </si>
  <si>
    <t>Shell Grovebury LEIGHTON BUZZ GBR</t>
  </si>
  <si>
    <t>PAYPAL *MYCITYDEALL 35314369001 GBR  ()</t>
  </si>
  <si>
    <t>13/03/2014</t>
  </si>
  <si>
    <t>SAINSBURY CARD - SAINSBURYS 2253 2.542515407207E+22</t>
  </si>
  <si>
    <t>17/03/2014</t>
  </si>
  <si>
    <t>SAINSBURY CARD - SAINSBURYS SACAT 2155 6.54251540760906E+22</t>
  </si>
  <si>
    <t>SAINSBURY CARD - SAINSBURYS 2155 9.54251540750903E+22</t>
  </si>
  <si>
    <t>SAINSBURY CARD - SAINSBURYS SACAT 2155 3.54251540740901E+22</t>
  </si>
  <si>
    <t>18/03/2014</t>
  </si>
  <si>
    <t>SAINSBURY CARD - SAINSBURYS 0567 2.542515407701E+22</t>
  </si>
  <si>
    <t>19/03/2014</t>
  </si>
  <si>
    <t>SAINSBURY CARD - SAINSBURYS 2155 2.542515407802E+22</t>
  </si>
  <si>
    <t>21/03/2014</t>
  </si>
  <si>
    <t>ABBEYNATIONL 09APR</t>
  </si>
  <si>
    <t>HALIFAX PLC 20MAY</t>
  </si>
  <si>
    <t>NATWEST 15JUN</t>
  </si>
  <si>
    <t>HSBC 04JUL</t>
  </si>
  <si>
    <t>HSBC 07SEP</t>
  </si>
  <si>
    <t>HSBC 16SEP</t>
  </si>
  <si>
    <t>HSBC 29SEP</t>
  </si>
  <si>
    <t>HSBC 05OCT</t>
  </si>
  <si>
    <t>HSBC 17OCT</t>
  </si>
  <si>
    <t>HSBC 26OCT</t>
  </si>
  <si>
    <t>HSBC 01NOV</t>
  </si>
  <si>
    <t>HSBC 03NOV</t>
  </si>
  <si>
    <t>HALIFAX PLC 09JAN</t>
  </si>
  <si>
    <t>NATWEST 20JAN</t>
  </si>
  <si>
    <t>NATWEST 03FEB</t>
  </si>
  <si>
    <t>NATWEST 26FEB</t>
  </si>
  <si>
    <t>NATWEST 11MAR</t>
  </si>
  <si>
    <t>HSBC 18MAR</t>
  </si>
  <si>
    <t>HSBC 23MAR</t>
  </si>
  <si>
    <t>NATWEST 23MAR</t>
  </si>
  <si>
    <t>CASHLINE 29MAR</t>
  </si>
  <si>
    <t>HSBC 06APR</t>
  </si>
  <si>
    <t>HSBC 22APR</t>
  </si>
  <si>
    <t>HALIFAX PLC 26APR</t>
  </si>
  <si>
    <t>LLOYDS BANK 02MAY</t>
  </si>
  <si>
    <t>LLOYDS BANK 06MAY</t>
  </si>
  <si>
    <t>BANKOIRELAND 07MAY</t>
  </si>
  <si>
    <t>NATWEST 12MAY</t>
  </si>
  <si>
    <t>HALIFAX PLC 14MAY</t>
  </si>
  <si>
    <t>CASHLINE 27MAY</t>
  </si>
  <si>
    <t>NATWEST 29MAY</t>
  </si>
  <si>
    <t>NATWEST 03JUN</t>
  </si>
  <si>
    <t>HALIFAX PLC 04JUN</t>
  </si>
  <si>
    <t>HALIFAX PLC 05JUN</t>
  </si>
  <si>
    <t>HSBC 19JUN</t>
  </si>
  <si>
    <t>HALIFAX PLC 21JUN</t>
  </si>
  <si>
    <t>HSBC 22SEP</t>
  </si>
  <si>
    <t>ABBEYNATIONL 19OCT</t>
  </si>
  <si>
    <t>NATWEST 10NOV</t>
  </si>
  <si>
    <t>NATWEST 22DEC</t>
  </si>
  <si>
    <t>ALL &amp; LEICS 31DEC</t>
  </si>
  <si>
    <t>ABBEYNATIONL 08FEB</t>
  </si>
  <si>
    <t>ABBEYNATIONL 25FEB</t>
  </si>
  <si>
    <t>ABBEYNATIONL 01MAR</t>
  </si>
  <si>
    <t>CASHLINE 12APR</t>
  </si>
  <si>
    <t>ABBEYNATIONL 15APR</t>
  </si>
  <si>
    <t>LLOYDS BANK 15APR</t>
  </si>
  <si>
    <t>ABBEYNATIONL 19APR</t>
  </si>
  <si>
    <t>BANKOIRELAND 04MAY</t>
  </si>
  <si>
    <t>HSBC 08MAY</t>
  </si>
  <si>
    <t>HSBC 24MAY</t>
  </si>
  <si>
    <t>LLOYDS BANK 09SEP</t>
  </si>
  <si>
    <t>HSBC 05NOV</t>
  </si>
  <si>
    <t>SAINSBURYS 21DEC</t>
  </si>
  <si>
    <t>Other Presents</t>
  </si>
  <si>
    <t>Windshield Repair</t>
  </si>
  <si>
    <t>PRECISION DETAILINGQPS, CORTEZ ($35.00)</t>
  </si>
  <si>
    <t>JHMR TICKETS, TETON VILLAG ($88.00)</t>
  </si>
  <si>
    <t>NORTH PARK KOA, WALDEN ($68.62)</t>
  </si>
  <si>
    <t>Little Dragon</t>
  </si>
  <si>
    <t>Face cream etc</t>
  </si>
  <si>
    <t>Toothpaste</t>
  </si>
  <si>
    <t>Monday drinks</t>
  </si>
  <si>
    <t>Jul Cash</t>
  </si>
  <si>
    <t>Unidentified cash for Jul</t>
  </si>
  <si>
    <t>HOUSE OF FRASER LONDON SWI GBR</t>
  </si>
  <si>
    <t>CURRYS.DIGITAL VICTORIA GBR</t>
  </si>
  <si>
    <t>TESCO STORE 2654 HATFIELD GBR</t>
  </si>
  <si>
    <t>ASDA PETROL UPT-4696 HATFIELD GBR</t>
  </si>
  <si>
    <t>ARGYLL HOTEL ARGYLLSHIRE GBR</t>
  </si>
  <si>
    <t>TFL MFM VICTORIA V 3 GBR</t>
  </si>
  <si>
    <t>STARBUCKS ST ALBANS GBR</t>
  </si>
  <si>
    <t>BENEFIT COSMETICS ST ALBANS 3 GBR</t>
  </si>
  <si>
    <t>PAVERS HATFIELD GBR</t>
  </si>
  <si>
    <t>SKECHERS USA LTD LONDON W12 GBR</t>
  </si>
  <si>
    <t>NEXT LONDON WESTFIELD LONDON GBR</t>
  </si>
  <si>
    <t>GILLY HICKS WHITE CITY LONDON GBR</t>
  </si>
  <si>
    <t>LLOYDS PHARMACY LONDON GBR</t>
  </si>
  <si>
    <t>DEBENHAMS WELWYN GARDEN GBR</t>
  </si>
  <si>
    <t>CALMAC LOCHMADDY NORTH UIST GBR</t>
  </si>
  <si>
    <t>Karate Outfit</t>
  </si>
  <si>
    <t>Skiing (Jane)</t>
  </si>
  <si>
    <t>Bollywood Evening</t>
  </si>
  <si>
    <t>Skiing Bulgaria</t>
  </si>
  <si>
    <t>BP PONTSUD CHENE PONT FRA 02/16/13 68.11 (EUR)</t>
  </si>
  <si>
    <t>APRR AUTOROUTE 21850 FRA 02/16/13 46.50 (EUR)</t>
  </si>
  <si>
    <t>SANEF AUTOROUTE SENLIS FRA 02/16/13 10.70 (EUR)</t>
  </si>
  <si>
    <t>SANEF AUTOROUTE SENLIS FRA 02/16/13 2.20 (EUR)</t>
  </si>
  <si>
    <t>SANEF AUTOROUTE SENLIS FRA 02/16/13 11.00 (EUR)</t>
  </si>
  <si>
    <t>CAP HORN COURCHEVEL FRA 02/19/13 22.00 (EUR)</t>
  </si>
  <si>
    <t>PASSMAN VILLEURBANNE FRA 02/19/13 2.00 (EUR)</t>
  </si>
  <si>
    <t>TANIA SUPERETTE 01 COURCHEVEL FRA 02/20/13 20.10 (EUR)</t>
  </si>
  <si>
    <t>TANIA SUPERETTE 01 COURCHEVEL FRA 02/22/13 21.77 (EUR)</t>
  </si>
  <si>
    <t>A.R.E.A. CHIGNIN BARRI FRA 02/23/13 5.20 (EUR)</t>
  </si>
  <si>
    <t>A.R.E.A. ST QUENTIN FRA 02/23/13 11.00 (EUR)</t>
  </si>
  <si>
    <t>ANGRES ANGRES FRA 02/23/13 17.60 (EUR)</t>
  </si>
  <si>
    <t>ANGRES ANGRES FRA 02/23/13 68.03 (EUR)</t>
  </si>
  <si>
    <t>BP CHATEAUVILLAI CHATEAUVILLAI FRA 02/23/13 66.18 (EUR)</t>
  </si>
  <si>
    <t>CARREFOUR COQUEL COQUELLES FRA 02/23/13 102.52 (EUR)</t>
  </si>
  <si>
    <t>AGIP9352GUIERS ROMAGNIEU FRA 02/23/13 68.88 (EUR)</t>
  </si>
  <si>
    <t>SANEF AUTOROUTE SENLIS FRA 02/23/13 41.00 (EUR)</t>
  </si>
  <si>
    <t>SANEF AUTOROUTE SENLIS FRA 02/23/13 21.70 (EUR)</t>
  </si>
  <si>
    <t>SPAGHETTI HOUSE LT LONDON WC2H GBR</t>
  </si>
  <si>
    <t>THE GARDEN CENTRE GROU BARNET GBR</t>
  </si>
  <si>
    <t>DSA NOTTINGHAM GBR</t>
  </si>
  <si>
    <t>LIX TOLL GARAGE 01567 820280 GBR</t>
  </si>
  <si>
    <t>BALENS LTD MALVERN GBR</t>
  </si>
  <si>
    <t>KILLIN OUTDOOR CTRE &amp; KILLIN GBR</t>
  </si>
  <si>
    <t>FALLS OF DOCHART INN L KILLIN GBR</t>
  </si>
  <si>
    <t>HOT.GRIL CAMPANI CAMBRAI FRA 01/28/13 90.00 (EUR)</t>
  </si>
  <si>
    <t>TESCO SACAT 2823 ST ALBANS GBR</t>
  </si>
  <si>
    <t>DEPA TANDOORI LONDON W1 GBR</t>
  </si>
  <si>
    <t>CORK WELWYN GARDEN GBR</t>
  </si>
  <si>
    <t>Cineworld STE CP 0844 815 7747 GBR</t>
  </si>
  <si>
    <t>ESSO MARSHALL OF KNEBW WOOLMER GREEN GBR</t>
  </si>
  <si>
    <t>KINDLE-FantasyScie AMAZON.COM LUX</t>
  </si>
  <si>
    <t>CLASSIC FRAMING CO RADLETT GBR</t>
  </si>
  <si>
    <t>TESCO UPT 4049 POTTERS BAR GBR</t>
  </si>
  <si>
    <t>TESCO CLUBCARD - IN-STORE PURCHASE/WITHDRAWAL</t>
  </si>
  <si>
    <t>CLASSIC WEB STE 0844 815 7747 GBR</t>
  </si>
  <si>
    <t>SAINSBURY'S S/MKT ST ALBANS GBR</t>
  </si>
  <si>
    <t>RIVER ISLAND 007 ST ALBANS GBR</t>
  </si>
  <si>
    <t>TOPSHOP/TOPMAN/DP ST ALBANS GBR</t>
  </si>
  <si>
    <t>NCP LIMITED P&amp;D ST ALBANS GBR</t>
  </si>
  <si>
    <t>HI-Q WELWYN GARDEN GBR</t>
  </si>
  <si>
    <t>RYMAN 1777 LONDON GBR</t>
  </si>
  <si>
    <t xml:space="preserve">BOOTS 1636               </t>
  </si>
  <si>
    <t xml:space="preserve">CO-OP GROUP 010943       </t>
  </si>
  <si>
    <t xml:space="preserve">THE BOOK WAREHOUSE       </t>
  </si>
  <si>
    <t xml:space="preserve">S270-BLACKWELL           </t>
  </si>
  <si>
    <t xml:space="preserve">PRESENTS FOR MEN         </t>
  </si>
  <si>
    <t xml:space="preserve">WAITROSE 204             </t>
  </si>
  <si>
    <t xml:space="preserve">WWW.SAFECARD.COM         </t>
  </si>
  <si>
    <t xml:space="preserve">BELLA ITALIA             </t>
  </si>
  <si>
    <t xml:space="preserve">GRANGE FARM SERVICE ST   </t>
  </si>
  <si>
    <t xml:space="preserve">EH FEST OF HISTORY       </t>
  </si>
  <si>
    <t xml:space="preserve">POUNDSTRETCHER-054       </t>
  </si>
  <si>
    <t xml:space="preserve">SACAT MARKS &amp; SPENCER    </t>
  </si>
  <si>
    <t>Sarah's Boots</t>
  </si>
  <si>
    <t xml:space="preserve">COTSWOLD OUTDOOR         </t>
  </si>
  <si>
    <t>Electric Guitar</t>
  </si>
  <si>
    <t xml:space="preserve">CHRIS BRYANT MUSIC       </t>
  </si>
  <si>
    <t xml:space="preserve">Starbucks Coffee Co      </t>
  </si>
  <si>
    <t xml:space="preserve">MONSOON                  </t>
  </si>
  <si>
    <t xml:space="preserve">CINEWORLD                </t>
  </si>
  <si>
    <t xml:space="preserve">TESCO UPT 3875           </t>
  </si>
  <si>
    <t xml:space="preserve">WWW.BLISSBOX.COM         </t>
  </si>
  <si>
    <t xml:space="preserve">THE FORESTRY COMMI       </t>
  </si>
  <si>
    <t xml:space="preserve">WELWYN H I C LTD         </t>
  </si>
  <si>
    <t xml:space="preserve">ESSO EASTBRIDGE SSTN     </t>
  </si>
  <si>
    <t xml:space="preserve">CHWEBFILING-DOM          </t>
  </si>
  <si>
    <t xml:space="preserve">WWW.YHA.ORG.UK           </t>
  </si>
  <si>
    <t xml:space="preserve">CIRCLE 7 LTD             </t>
  </si>
  <si>
    <t xml:space="preserve">BISHOP KING &amp; GAIGHER    </t>
  </si>
  <si>
    <t xml:space="preserve">ASDA CS LTD              </t>
  </si>
  <si>
    <t xml:space="preserve">HOLLYWOOD BOWL           </t>
  </si>
  <si>
    <t xml:space="preserve">THORNTONS PLC            </t>
  </si>
  <si>
    <t xml:space="preserve">PAVERS                   </t>
  </si>
  <si>
    <t xml:space="preserve">Soled Out                </t>
  </si>
  <si>
    <t xml:space="preserve">WILD FLOWER HALL (OBER   </t>
  </si>
  <si>
    <t xml:space="preserve">06/09/08 000004383475    </t>
  </si>
  <si>
    <t xml:space="preserve">CLARIDGES HOTEL          </t>
  </si>
  <si>
    <t xml:space="preserve">HALFORDS - 0902          </t>
  </si>
  <si>
    <t>Warhammer figures</t>
  </si>
  <si>
    <t xml:space="preserve">WOTTON FARM SHOP         </t>
  </si>
  <si>
    <t xml:space="preserve">TESCO DIRECT             </t>
  </si>
  <si>
    <t xml:space="preserve">CINEWORLD.CO.UK          </t>
  </si>
  <si>
    <t xml:space="preserve">HOMEBASE LTD 057         </t>
  </si>
  <si>
    <t xml:space="preserve">AYLETT NURSERIES LTD     </t>
  </si>
  <si>
    <t xml:space="preserve">BHS 065                  </t>
  </si>
  <si>
    <t>Hamster Cage</t>
  </si>
  <si>
    <t xml:space="preserve">TIME 4 PETS              </t>
  </si>
  <si>
    <t xml:space="preserve">T K MAXX LTD             </t>
  </si>
  <si>
    <t xml:space="preserve">HENRY TILLY LTD          </t>
  </si>
  <si>
    <t>DUMBARTON S/STN LTD DUMBARTON GBR</t>
  </si>
  <si>
    <t>IONA ABBEY TICKET OFFI ISLE OF IONA GBR</t>
  </si>
  <si>
    <t>ST. COLUMBA HOTEL ARGYLL GBR</t>
  </si>
  <si>
    <t xml:space="preserve">AA HOME INSURANCE        </t>
  </si>
  <si>
    <t xml:space="preserve">SOMERFIELD ASHBOURNE 1   </t>
  </si>
  <si>
    <t xml:space="preserve">LUMBARDS TOY SHOP        </t>
  </si>
  <si>
    <t xml:space="preserve">W YEOMANS LTD  004       </t>
  </si>
  <si>
    <t xml:space="preserve">CO-OP GROUP 014937       </t>
  </si>
  <si>
    <t xml:space="preserve">JOHN WILEY &amp; SONS PUBL   </t>
  </si>
  <si>
    <t xml:space="preserve">SHARMANS STORE           </t>
  </si>
  <si>
    <t xml:space="preserve">THE BROTHERS WATER INN   </t>
  </si>
  <si>
    <t>Bed and breakfast, Carlisle</t>
  </si>
  <si>
    <t>Iona Abbey</t>
  </si>
  <si>
    <t>Afternoon tea</t>
  </si>
  <si>
    <t>Argyll Hotel</t>
  </si>
  <si>
    <t>Morning coffee</t>
  </si>
  <si>
    <t>Waterproof trousers</t>
  </si>
  <si>
    <t>Sonachan Hotel</t>
  </si>
  <si>
    <t>Sligachan Hotel, Skye</t>
  </si>
  <si>
    <t>Cartridge People</t>
  </si>
  <si>
    <t>Maps and books</t>
  </si>
  <si>
    <t>Pub lunch in Wendover</t>
  </si>
  <si>
    <t>iPhone repair</t>
  </si>
  <si>
    <t>Camp Site</t>
  </si>
  <si>
    <t>Photobox</t>
  </si>
  <si>
    <t>Wedding present photo</t>
  </si>
  <si>
    <t>Tyres</t>
  </si>
  <si>
    <t>CALL REF.NO. 5763AA HOME DEVELOPMENFP 31/07/14 1043160932652383000R</t>
  </si>
  <si>
    <t>2935 30JUL14LUL TICKET MACHINEST JAMESS PAR GB</t>
  </si>
  <si>
    <t>CALL REF.NO. 0958BHAM UNIFP 31/07/14 1037130605233335000R</t>
  </si>
  <si>
    <t>RIDGE HILL STUDFP 28/07/14 3021023654896318000R</t>
  </si>
  <si>
    <t>1831 26JUL14ALDIHATFIELD GB</t>
  </si>
  <si>
    <t>2935 24JUL14PRET A MANGER40 HOLBORN VI GB</t>
  </si>
  <si>
    <t>2935 23JUL14TESCO STORES 5177LONDON GB</t>
  </si>
  <si>
    <t>ACUDANTIA LIMITEDSALARY JULFP 22/07/14 132824132808809176000RSALARY JUL</t>
  </si>
  <si>
    <t>RIDGE HILL STUDFP 21/07/14 3017023441064627000R</t>
  </si>
  <si>
    <t>RIDGE HILL STUDFP 14/07/14 3048023428874698000R</t>
  </si>
  <si>
    <t>ACUDANTIA LIMITEDJUN SALARYFP 09/07/14 134106134128249180000RJUN SALARY</t>
  </si>
  <si>
    <t>RIDGE HILL STUDFP 07/07/14 3018023512701561000R</t>
  </si>
  <si>
    <t>THE KARUNA TRUSTFP 07/07/14 3012023512622491000R</t>
  </si>
  <si>
    <t>JENNIFER SCOTLANDFP 01/07/14 3061023937591021000R</t>
  </si>
  <si>
    <t>JAMESFP 01/07/14 3064023937605706000R</t>
  </si>
  <si>
    <t>SHELL HARROW HARROW GBR</t>
  </si>
  <si>
    <t>BIBURY TROUT FARM CIRENCESTER GBR</t>
  </si>
  <si>
    <t>WWW.MOSHULU.CO.UK HONITON GBR</t>
  </si>
  <si>
    <t>WELCOME BREAK HUNGERFORD GBR</t>
  </si>
  <si>
    <t>WP-BAMBOO CLOTHING RICHMOND GBR</t>
  </si>
  <si>
    <t>OXFAM F8073 LONDON SW1P 2 GBR</t>
  </si>
  <si>
    <t>PAYPAL *LINK4GROWTH 35314369001 LUX</t>
  </si>
  <si>
    <t>HOLBORN PHARMACY LONDON GBR</t>
  </si>
  <si>
    <t>TED BAKER HEATHROW T5 GBR</t>
  </si>
  <si>
    <t>WH SMITH HEATHROW T5 GBR</t>
  </si>
  <si>
    <t>PPRO*Marktgasse Tuebingen DEU 04/18/15 15.80 (EUR)</t>
  </si>
  <si>
    <t>MERCEDES-BENZ MUSEUM STUTTGART DEU 04/19/15 32.00 (EUR)</t>
  </si>
  <si>
    <t>APCOA - HAL - SS T5 MIDDLESEX GBR</t>
  </si>
  <si>
    <t>LYTTON ARMS OLD KNEBWORTH GBR</t>
  </si>
  <si>
    <t>NEXT RETAIL LTD HATFIELD GBR</t>
  </si>
  <si>
    <t>LCD display for internet radio</t>
  </si>
  <si>
    <t>Last meal before leaving</t>
  </si>
  <si>
    <t>Tax refund</t>
  </si>
  <si>
    <t>Snow Limits Ski</t>
  </si>
  <si>
    <t>Ski Lesson</t>
  </si>
  <si>
    <t>Tony the Builder</t>
  </si>
  <si>
    <t>Emergency Rewiring</t>
  </si>
  <si>
    <t>Chris Bryant Music</t>
  </si>
  <si>
    <t>Sports World</t>
  </si>
  <si>
    <t>Cinema</t>
  </si>
  <si>
    <t>Companies House</t>
  </si>
  <si>
    <t>Mahers</t>
  </si>
  <si>
    <t>Hollywood Bowl, Stevenage</t>
  </si>
  <si>
    <t>Thorntons</t>
  </si>
  <si>
    <t>Toys,Toys,Toys</t>
  </si>
  <si>
    <t>Halfords</t>
  </si>
  <si>
    <t>Homebase</t>
  </si>
  <si>
    <t>Ayletts</t>
  </si>
  <si>
    <t>BHS</t>
  </si>
  <si>
    <t>TK Maxx</t>
  </si>
  <si>
    <t>Mr.Unique</t>
  </si>
  <si>
    <t>Village Veterinary, Hatfield</t>
  </si>
  <si>
    <t>M&amp;CO</t>
  </si>
  <si>
    <t>Medicentres</t>
  </si>
  <si>
    <t>Blockbuster</t>
  </si>
  <si>
    <t>Woolworths</t>
  </si>
  <si>
    <t>Eating</t>
  </si>
  <si>
    <t>Food shopping</t>
  </si>
  <si>
    <t>Lunches</t>
  </si>
  <si>
    <t>Eating Out</t>
  </si>
  <si>
    <t>Take-away</t>
  </si>
  <si>
    <t>Living</t>
  </si>
  <si>
    <t>Misc</t>
  </si>
  <si>
    <t>Computer Shopper</t>
  </si>
  <si>
    <t>Living Up</t>
  </si>
  <si>
    <t>Explorers</t>
  </si>
  <si>
    <t>Karate</t>
  </si>
  <si>
    <t>Judo</t>
  </si>
  <si>
    <t>Guitar</t>
  </si>
  <si>
    <t>Jenny</t>
  </si>
  <si>
    <t>Doing</t>
  </si>
  <si>
    <t>Electricity</t>
  </si>
  <si>
    <t>Paying</t>
  </si>
  <si>
    <t>Gas</t>
  </si>
  <si>
    <t>Water</t>
  </si>
  <si>
    <t>Virgin Media (Phone)</t>
  </si>
  <si>
    <t>Virgin Media (TV)</t>
  </si>
  <si>
    <t>Council</t>
  </si>
  <si>
    <t>Mortgage</t>
  </si>
  <si>
    <t>Life Insurance</t>
  </si>
  <si>
    <t>Income Insurance</t>
  </si>
  <si>
    <t>SHELL SMALLFORD 16 ST ALBANS GBR</t>
  </si>
  <si>
    <t>COSTA COFFEE WELWYN GARDEN GBR</t>
  </si>
  <si>
    <t>MAHER THE BOOKSELLER WELWYN GARDEN GBR</t>
  </si>
  <si>
    <t>BLACKS 5717G WELWYN GARDEN GBR</t>
  </si>
  <si>
    <t>CAFFE NERO WELWYN GARDEN GBR</t>
  </si>
  <si>
    <t>GEFFRYE MUSEUM TRUST L LONDON GBR</t>
  </si>
  <si>
    <t>PAYPAL *COMICCOMPAN 35314369001 GBR</t>
  </si>
  <si>
    <t>AMARETTO LONDON GBR</t>
  </si>
  <si>
    <t>GAME STATION WELWYN GARDEN GBR</t>
  </si>
  <si>
    <t>ARGOS LTD WELWYN-G-CITY GBR</t>
  </si>
  <si>
    <t>THE PET &amp; GARDEN C WELWYN GRDN GBR</t>
  </si>
  <si>
    <t>SAINSBURYS PETROL ST ALBANS GBR</t>
  </si>
  <si>
    <t>TELEGRAPH SELECTED 2079312134 GBR</t>
  </si>
  <si>
    <t>EC MAINLINE CO SST LNDON N1 7729 GBR</t>
  </si>
  <si>
    <t>RYMAN STEVENAGE GBR</t>
  </si>
  <si>
    <t>SADLERS WELLS TRUST L LONDON GBR</t>
  </si>
  <si>
    <t>TRNSPRT FOR LONDON LONDON N1 GBR</t>
  </si>
  <si>
    <t>THE GARDEN CENTRE GROU HITCHIN GBR</t>
  </si>
  <si>
    <t>SERCO WEL/HATFIELD WELWYN GDN CI GBR</t>
  </si>
  <si>
    <t>DIGSWELL NURSERIES DARLINGTON GBR</t>
  </si>
  <si>
    <t>LIBERTY LTD LONDON W1B GBR</t>
  </si>
  <si>
    <t>Boat Shoe</t>
  </si>
  <si>
    <t>Worming tablets</t>
  </si>
  <si>
    <t>Shoes (at Chatsworth)</t>
  </si>
  <si>
    <t>Plants, compost</t>
  </si>
  <si>
    <t>Pots</t>
  </si>
  <si>
    <t>Anthropologie</t>
  </si>
  <si>
    <t>Bracelet</t>
  </si>
  <si>
    <t>Birthday cards</t>
  </si>
  <si>
    <t>Picnic in Cuffley Great Park</t>
  </si>
  <si>
    <t>Brussels Hostel</t>
  </si>
  <si>
    <t>Inkjet Cartridges (£50 more on clubcard vouchers)</t>
  </si>
  <si>
    <t>Tablets, toothbrush</t>
  </si>
  <si>
    <t>Holiday part of prepared meals</t>
  </si>
  <si>
    <t>Drink for holiday</t>
  </si>
  <si>
    <t>Personal lunch food</t>
  </si>
  <si>
    <t>Toiletries, cleaning things</t>
  </si>
  <si>
    <t>Hand trowel</t>
  </si>
  <si>
    <t>Tea</t>
  </si>
  <si>
    <t>Laminating pouches</t>
  </si>
  <si>
    <t>APRR Autoroute</t>
  </si>
  <si>
    <t xml:space="preserve">ARGOS LTD                </t>
  </si>
  <si>
    <t>Dans present</t>
  </si>
  <si>
    <t>Mums present</t>
  </si>
  <si>
    <t>Lucys present</t>
  </si>
  <si>
    <t>Drinks after yoga</t>
  </si>
  <si>
    <t>Drinks with Xmas do</t>
  </si>
  <si>
    <t>Italian 981 xmas dinner</t>
  </si>
  <si>
    <t>Drinks at Royal Oak</t>
  </si>
  <si>
    <t>Extra livery</t>
  </si>
  <si>
    <t>Beiderbeckers Hotel</t>
  </si>
  <si>
    <t>Chalet in Liechtenstein</t>
  </si>
  <si>
    <t>SAINSBURY CARD - SAINSBURYS PFS0396 2.542515403108E+22</t>
  </si>
  <si>
    <t>SAINSBURY CARD - SAINSBURYS SACAT 2155 2.5425154035E+22</t>
  </si>
  <si>
    <t>SAINSBURY CARD - SAINSBURYS 0567 2.542515403803E+22</t>
  </si>
  <si>
    <t>SAINSBURY CARD - DIRECT DEBIT THANK YOU 7.47791640351111E+22</t>
  </si>
  <si>
    <t>SAINSBURY CARD - SAINSBURYS 0567 2.54251533470601E+22</t>
  </si>
  <si>
    <t>SAINSBURY CARD - SAINSBURYS 2155 2.542515335108E+22</t>
  </si>
  <si>
    <t>SAINSBURY CARD - SAINSBURYS 2253 3.54251533540101E+22</t>
  </si>
  <si>
    <t>SAINSBURY CARD - SAINSBURYS SACAT 2155 6.54251533570209E+22</t>
  </si>
  <si>
    <t>SAINSBURY CARD - SAINSBURYS 2155 2.54251533590401E+22</t>
  </si>
  <si>
    <t>SAINSBURY CARD - SAINSBURYS SACAT 2155 2.542515336205E+22</t>
  </si>
  <si>
    <t>SAINSBURY CARD - SAINSBURYS 2155 2.542515400107E+22</t>
  </si>
  <si>
    <t>SAINSBURY CARD - SAINSBURYS 2155 6.54251540060906E+22</t>
  </si>
  <si>
    <t>SAINSBURY CARD - SAINSBURYS SACAT 2155 3.54251540040901E+22</t>
  </si>
  <si>
    <t>SAINSBURY CARD - DIRECT DEBIT THANK YOU 7.47791633651111E+22</t>
  </si>
  <si>
    <t>SAINSBURY CARD - SAINSBURYS 0567 2.542515400902E+22</t>
  </si>
  <si>
    <t>13/01/2014</t>
  </si>
  <si>
    <t>SAINSBURY CARD - Action Outdoors Holida 5.1307740120112E+21</t>
  </si>
  <si>
    <t>SAINSBURY CARD - W M MORRISONS 5.23065401164007E+21</t>
  </si>
  <si>
    <t>SAINSBURY CARD - SAINSBURYS PFS0396 2.542515331704E+22</t>
  </si>
  <si>
    <t>SAINSBURY CARD - SAINSBURYS SACAT 2155 2.542515331805E+22</t>
  </si>
  <si>
    <t>SAINSBURY CARD - SAINSBURYS SACAT 2253 3.54251533200701E+22</t>
  </si>
  <si>
    <t>SAINSBURY CARD - SAINSBURYS 0567 2.542515332308E+22</t>
  </si>
  <si>
    <t>SAINSBURY CARD - JOHN LEWIS 5.23065332517007E+21</t>
  </si>
  <si>
    <t>STEVENSON&amp;PARKER LTD WELWYN GARDEN GBR</t>
  </si>
  <si>
    <t>SWAGS&amp;TAILS INTERIORS PINNER GBR</t>
  </si>
  <si>
    <t>NEW LOOK 1810 WATFORD GBR</t>
  </si>
  <si>
    <t>BOOTS 0821 WATFORD GBR</t>
  </si>
  <si>
    <t>LUSH RETAIL LTD WATFORD GBR  ()</t>
  </si>
  <si>
    <t>Paperchain</t>
  </si>
  <si>
    <t>Persian Restaurant</t>
  </si>
  <si>
    <t>SAI Drawing Package</t>
  </si>
  <si>
    <t>Plants for new front bed</t>
  </si>
  <si>
    <t>Hard hat for Geology</t>
  </si>
  <si>
    <t>Bark for front bed</t>
  </si>
  <si>
    <t>More paint</t>
  </si>
  <si>
    <t>Hebrides book, Solar</t>
  </si>
  <si>
    <t>Paperchase</t>
  </si>
  <si>
    <t>YHA</t>
  </si>
  <si>
    <t>Ski Touring 2011</t>
  </si>
  <si>
    <t>Cairngorm Youth Hostel</t>
  </si>
  <si>
    <t>Supplies for Teaclub</t>
  </si>
  <si>
    <t>Insurance charge for Clive</t>
  </si>
  <si>
    <t>Enjoying</t>
  </si>
  <si>
    <t>Savings</t>
  </si>
  <si>
    <t>Accounts</t>
  </si>
  <si>
    <t>A</t>
  </si>
  <si>
    <t>Drinking</t>
  </si>
  <si>
    <t>HALIFAX PLC 30MAY</t>
  </si>
  <si>
    <t>OCTOPUS AIM VCT 2</t>
  </si>
  <si>
    <t>BMACH 18MAY</t>
  </si>
  <si>
    <t>BARCLAYS BNK 19MAY</t>
  </si>
  <si>
    <t>SAINSBURYS 09MAY</t>
  </si>
  <si>
    <t>HALIFAX PLC 01MAY</t>
  </si>
  <si>
    <t>TRAVELEX 30APR</t>
  </si>
  <si>
    <t>INFOCASH 16APR</t>
  </si>
  <si>
    <t>EBUYER (UK) LTD SHEFFIELD GBR</t>
  </si>
  <si>
    <t>TESCOMOBILE.COM 0845 3014455 GBR</t>
  </si>
  <si>
    <t>SHELL LETCHWTH 244 LETCHWORTH GBR</t>
  </si>
  <si>
    <t>COMPANIES HOUSE CARDIFF GBR</t>
  </si>
  <si>
    <t>SPORTSDIRECT 164 8443325164 GBR</t>
  </si>
  <si>
    <t>TOG 24 FACTORY OUT HATFIELD GBR</t>
  </si>
  <si>
    <t>WILKINSON || WATFORD</t>
  </si>
  <si>
    <t>Sandpapers</t>
  </si>
  <si>
    <t>Bedroom Redecoratin</t>
  </si>
  <si>
    <t>WICKES, STEVENAGE</t>
  </si>
  <si>
    <t>Screws</t>
  </si>
  <si>
    <t>WICKES || ST ALBANS</t>
  </si>
  <si>
    <t>WH SMITH WELWYN GARDEN</t>
  </si>
  <si>
    <t>WH SMITH WELWYN GARDEN GB</t>
  </si>
  <si>
    <t>WH SMITH, WATFORD HARLE</t>
  </si>
  <si>
    <t>WH SMITH || WELWYN GARDEN</t>
  </si>
  <si>
    <t>Book for Phil</t>
  </si>
  <si>
    <t>WH SMITH QPS WELWYN GARDEN</t>
  </si>
  <si>
    <t>Puzzle books for travelling</t>
  </si>
  <si>
    <t>WH SMITH, WELWYN GARDEN</t>
  </si>
  <si>
    <t>WELWYN HATFIELD DC</t>
  </si>
  <si>
    <t>WELWYN HATFIELD LE || HATFIELD</t>
  </si>
  <si>
    <t>Swim</t>
  </si>
  <si>
    <t>WELCOME BREAK SOUTH MIMMS</t>
  </si>
  <si>
    <t>WATERSTONES || HATFIELD</t>
  </si>
  <si>
    <t>GCSE Revision Guides</t>
  </si>
  <si>
    <t>MISS S/WALLIS, WELWYN GARDEN</t>
  </si>
  <si>
    <t>July Undifferentiated Cash</t>
  </si>
  <si>
    <t>August Undifferentiated Cash</t>
  </si>
  <si>
    <t>Ginny's Illness</t>
  </si>
  <si>
    <t>Buying Topaz</t>
  </si>
  <si>
    <t>MAIDENHEAD AQUATIC ST ALBANS</t>
  </si>
  <si>
    <t>Pond plants, Maidnhead Aquatics, St.Albans</t>
  </si>
  <si>
    <t>Buffet Chinese meal, Galleria</t>
  </si>
  <si>
    <t>Thor, Odeon, Galleria</t>
  </si>
  <si>
    <t>Rockery stones and plants</t>
  </si>
  <si>
    <t>Plants</t>
  </si>
  <si>
    <t>Montagny Wine Case</t>
  </si>
  <si>
    <t>Entertaining at Easter</t>
  </si>
  <si>
    <t>April Cash</t>
  </si>
  <si>
    <t>April Lunches</t>
  </si>
  <si>
    <t>Expenses from London Met</t>
  </si>
  <si>
    <t>Drinks and ice creams</t>
  </si>
  <si>
    <t>Takeaways</t>
  </si>
  <si>
    <t>James Spending Money (GBP)</t>
  </si>
  <si>
    <t>Beers</t>
  </si>
  <si>
    <t>Jenny's Manga Book</t>
  </si>
  <si>
    <t>Jenny's shopping trip</t>
  </si>
  <si>
    <t>James spending money (USD)</t>
  </si>
  <si>
    <t>April Undifferentiated Cash</t>
  </si>
  <si>
    <t>Skiing 2012</t>
  </si>
  <si>
    <t>LLOYDS BANK 17JUN</t>
  </si>
  <si>
    <t>HSBC 16JUN</t>
  </si>
  <si>
    <t>HSBC 09JUN</t>
  </si>
  <si>
    <t>NATWEST 08JUN</t>
  </si>
  <si>
    <t>HSBC 05JUN</t>
  </si>
  <si>
    <t>BMACH 01JUN</t>
  </si>
  <si>
    <t>HSBC 02JUN</t>
  </si>
  <si>
    <t>CURRENT ACCOUNT</t>
  </si>
  <si>
    <t>HSBC 31MAY</t>
  </si>
  <si>
    <t>HSBC 27MAY</t>
  </si>
  <si>
    <t>02MAY A/C 10667339</t>
  </si>
  <si>
    <t>LLOYDS BANK 20MAY</t>
  </si>
  <si>
    <t>HSBC 15MAY</t>
  </si>
  <si>
    <t>HALIFAX PLC 10MAY</t>
  </si>
  <si>
    <t>HSBC 02MAY</t>
  </si>
  <si>
    <t>3573 13JUN11TESCO STORES 5177LONDON GBCASH BACK 30.00</t>
  </si>
  <si>
    <t>THE KARUNA TRUSTFP 07/06/11 3026023148887790000R</t>
  </si>
  <si>
    <t>SAINSBURY CARD -  DIRECT DEBIT THANK YOU 7.47791631421111E+22</t>
  </si>
  <si>
    <t>SAINSBURY CARD -  WELWYN HATFIELD LE 5.55044331491583E+22</t>
  </si>
  <si>
    <t>SAINSBURY CARD -  W M MORRISONS 5.23065315113007E+21</t>
  </si>
  <si>
    <t>Jenny's birthday outing</t>
  </si>
  <si>
    <t>Steve's birthday meal</t>
  </si>
  <si>
    <t>Earrings for Jenny</t>
  </si>
  <si>
    <t>Pam's Christmas present</t>
  </si>
  <si>
    <t>Misc.Presents</t>
  </si>
  <si>
    <t>Lunch in Cambridge</t>
  </si>
  <si>
    <t>Sarah's Picture</t>
  </si>
  <si>
    <t>Roger's Christmas Present (Cabinet)</t>
  </si>
  <si>
    <t>Matthew's Present (Model Kit)</t>
  </si>
  <si>
    <t>Anne's Present</t>
  </si>
  <si>
    <t>TIMS ART SUPPLIES - HI HITCHIN GBR</t>
  </si>
  <si>
    <t>TESCO GARAGE 3821 HATFIELD GBR</t>
  </si>
  <si>
    <t>CINEWORLD.CO.UK TEL: 0208 987 GBR</t>
  </si>
  <si>
    <t>CURRYS STEVENAGE GBR</t>
  </si>
  <si>
    <t>ESSO HERTFORD SSTN HERTFORD HERT GBR</t>
  </si>
  <si>
    <t>SOPWELL HOUSE HOTEL ST. ALBANS GBR</t>
  </si>
  <si>
    <t>BBS COFFEE&amp;MUFFIN WATFORD GBR</t>
  </si>
  <si>
    <t>Jenny's Bedroom</t>
  </si>
  <si>
    <t>Patio</t>
  </si>
  <si>
    <t>Riding Suffolk</t>
  </si>
  <si>
    <t>Waxham 2010</t>
  </si>
  <si>
    <t>Kayli</t>
  </si>
  <si>
    <t>Leo</t>
  </si>
  <si>
    <t>NATIONWIDE 22FEB</t>
  </si>
  <si>
    <t>HSBC 21FEB</t>
  </si>
  <si>
    <t>SAINSBURYS 21FEB</t>
  </si>
  <si>
    <t>LLOYDS BANK 17FEB</t>
  </si>
  <si>
    <t>MOBILE PHONE 07FEB</t>
  </si>
  <si>
    <t>HSBC 06FEB</t>
  </si>
  <si>
    <t>BMACH 03FEB</t>
  </si>
  <si>
    <t>LLOYDS BANK 02FEB</t>
  </si>
  <si>
    <t>7684 24FEB12LIDL UKLONDON GB</t>
  </si>
  <si>
    <t xml:space="preserve"> 14/01</t>
  </si>
  <si>
    <t xml:space="preserve"> 15/01</t>
  </si>
  <si>
    <t xml:space="preserve"> 16/01</t>
  </si>
  <si>
    <t xml:space="preserve"> 18/01</t>
  </si>
  <si>
    <t xml:space="preserve"> 21/01</t>
  </si>
  <si>
    <t xml:space="preserve"> 24/01</t>
  </si>
  <si>
    <t xml:space="preserve"> 28/01</t>
  </si>
  <si>
    <t xml:space="preserve"> 30/01</t>
  </si>
  <si>
    <t xml:space="preserve"> 07/01</t>
  </si>
  <si>
    <t xml:space="preserve"> 09/01</t>
  </si>
  <si>
    <t xml:space="preserve"> 14/02</t>
  </si>
  <si>
    <t xml:space="preserve"> 15/02</t>
  </si>
  <si>
    <t xml:space="preserve"> 18/02</t>
  </si>
  <si>
    <t>WISE ABOUT FOOD LTSEP EXPENSESFP 19/09/12 030900000000000432721208909597880233871250201209190001</t>
  </si>
  <si>
    <t>MONEYBOOKERS GBP LONDON GBR</t>
  </si>
  <si>
    <t>RYMAN 1153 LONDON GBR</t>
  </si>
  <si>
    <t>THE CLARKS SHOP HATFIELD GBR</t>
  </si>
  <si>
    <t>RACING GREEN HATFIELD GBR</t>
  </si>
  <si>
    <t>RYMAN INTERNET HAYES GBR</t>
  </si>
  <si>
    <t>JAMIE'S ITALIAN ST. ALBANS GBR</t>
  </si>
  <si>
    <t>SENATOR DEVELOPMEN LONDON SW1P GBR  ()</t>
  </si>
  <si>
    <t>Jenny bus</t>
  </si>
  <si>
    <t>Wise About Food (Employer)</t>
  </si>
  <si>
    <t>Expenses repaid</t>
  </si>
  <si>
    <t>Tennis membership</t>
  </si>
  <si>
    <t>Licence fee</t>
  </si>
  <si>
    <t>Black belt course</t>
  </si>
  <si>
    <t>Black belt grading</t>
  </si>
  <si>
    <t>Laminator</t>
  </si>
  <si>
    <t>Shoes</t>
  </si>
  <si>
    <t>Wood for bathroom shelves</t>
  </si>
  <si>
    <t>James A-Level Books</t>
  </si>
  <si>
    <t>Silk finish paper</t>
  </si>
  <si>
    <t>Lunch things</t>
  </si>
  <si>
    <t>MAIDENHEAD AQUATIC ST ALBANS GB</t>
  </si>
  <si>
    <t>SAINSBURYS SUPERMA WELWYN GARDEN GB</t>
  </si>
  <si>
    <t>Projects</t>
  </si>
  <si>
    <t>Projects Total</t>
  </si>
  <si>
    <t xml:space="preserve">Saving </t>
  </si>
  <si>
    <t>Target</t>
  </si>
  <si>
    <t>S</t>
  </si>
  <si>
    <t>Looking Forwards</t>
  </si>
  <si>
    <t xml:space="preserve">Monthly </t>
  </si>
  <si>
    <t>Starting</t>
  </si>
  <si>
    <t>Spend</t>
  </si>
  <si>
    <t>Checks</t>
  </si>
  <si>
    <t>Now</t>
  </si>
  <si>
    <t>Effective Date</t>
  </si>
  <si>
    <t>FIRST CAPITAL CONN WELWYN GARDEN GB</t>
  </si>
  <si>
    <t>WAITROSE 204 WELWYN GARDEN GB</t>
  </si>
  <si>
    <t>Christmas 2013 Presents</t>
  </si>
  <si>
    <t>CASHLINE 14NOV</t>
  </si>
  <si>
    <t>BMACH 13NOV</t>
  </si>
  <si>
    <t>NATWEST 11NOV</t>
  </si>
  <si>
    <t>SANTANDER 10NOV</t>
  </si>
  <si>
    <t>NATWEST 07NOV</t>
  </si>
  <si>
    <t>HSBC 02NOV</t>
  </si>
  <si>
    <t>CASHLINE 02NOV</t>
  </si>
  <si>
    <t>3573 14DEC11TESCO STORES 5177LONDON GBCASH BACK 30.00</t>
  </si>
  <si>
    <t>BARCLAYCARD VISAINITIAL PAYMENT</t>
  </si>
  <si>
    <t>THE KARUNA TRUSTFP 07/12/11 3018023310910159000R</t>
  </si>
  <si>
    <t>7684 05DEC11ALDI STORES LTDHATFIELD GB</t>
  </si>
  <si>
    <t>3573 05DEC11TESCO STORES 5177LONDON GBCASH BACK 30.00</t>
  </si>
  <si>
    <t>BINA TANDOORI NORTHWOOD GBR</t>
  </si>
  <si>
    <t>GOSLING SPORTS PARK-SP WELWYN GARDEN GBR</t>
  </si>
  <si>
    <t>THE CRICKETERS SARRATT GBR</t>
  </si>
  <si>
    <t>HOT.GRIL CAMPANI CAMBRAI FRA</t>
  </si>
  <si>
    <t>SAINSBURYS S/MKTS WARREN STREET GBR</t>
  </si>
  <si>
    <t>Amazon Digital Dwnlds 866-321-8851 LUX  ()</t>
  </si>
  <si>
    <t>Eye problem</t>
  </si>
  <si>
    <t>Squash game</t>
  </si>
  <si>
    <t>Fat book</t>
  </si>
  <si>
    <t>Contact lens check-up</t>
  </si>
  <si>
    <t>Pub dinner</t>
  </si>
  <si>
    <t>Drinks with dinner</t>
  </si>
  <si>
    <t>Overnight stop</t>
  </si>
  <si>
    <t>HPLovecraft Complete Works</t>
  </si>
  <si>
    <t>SANTANDER 24JAN</t>
  </si>
  <si>
    <t>01JAN A/C 10667339</t>
  </si>
  <si>
    <t>SANTANDER 17JAN</t>
  </si>
  <si>
    <t>NATWEST 15JAN</t>
  </si>
  <si>
    <t>3573 28JAN13HM REVENUE&amp;CUSTOMSSELLONDON . GB</t>
  </si>
  <si>
    <t>RIDGE HILL STUDFP 28/01/13 3014023922645233000R</t>
  </si>
  <si>
    <t>CALL REF.NO. 5999PEEK RETREATS LTDFP 24/01/13 1016163043982884000R</t>
  </si>
  <si>
    <t>RIDGE HILL STUDFP 21/01/13 3016023555747636000R</t>
  </si>
  <si>
    <t>7684 11JAN13ALDI STORES LTDHATFIELD GB</t>
  </si>
  <si>
    <t>RIDGE HILL STUDFP 14/01/13 3049023314632537000R</t>
  </si>
  <si>
    <t>7684 11JAN13JOHN LEWISWELWYN GARDEN GBREFUND</t>
  </si>
  <si>
    <t>Lift passes and ski hire</t>
  </si>
  <si>
    <t>PAYPAL *ALFANIZAN78 35314369001</t>
  </si>
  <si>
    <t>VILLAGE VETERINARY SUR HATFIELD GARD</t>
  </si>
  <si>
    <t>MONEYBOX 07SEP</t>
  </si>
  <si>
    <t>RIDGE HILL STUD</t>
  </si>
  <si>
    <t>KING, GAIGHER&amp;CHASTELL HERTFORD GBR</t>
  </si>
  <si>
    <t>Maplin Electronics</t>
  </si>
  <si>
    <t>Claires Accessories</t>
  </si>
  <si>
    <t>Pub</t>
  </si>
  <si>
    <t>WH Smith</t>
  </si>
  <si>
    <t>Indian Restaurant</t>
  </si>
  <si>
    <t>Coco</t>
  </si>
  <si>
    <t>B&amp;Q</t>
  </si>
  <si>
    <t>Colney Heath Petrol Station</t>
  </si>
  <si>
    <t>Museum</t>
  </si>
  <si>
    <t>BMACH 03JUL</t>
  </si>
  <si>
    <t>HALIFAX PLC 02JUL</t>
  </si>
  <si>
    <t>CASHLINE 29JUN</t>
  </si>
  <si>
    <t>02JUN A/C 10667339</t>
  </si>
  <si>
    <t>NATWEST 17JUN</t>
  </si>
  <si>
    <t>163024 14JUN 1354</t>
  </si>
  <si>
    <t>HSBC 14JUN</t>
  </si>
  <si>
    <t>160109 10JUN 1304</t>
  </si>
  <si>
    <t>NATWEST 07JUN</t>
  </si>
  <si>
    <t>NATWEST 05JUN</t>
  </si>
  <si>
    <t>JAMESFP 01/07/13 3010024836662452000R</t>
  </si>
  <si>
    <t>JENNIFER SCOTLANDFP 01/07/13 3001024836615647000R</t>
  </si>
  <si>
    <t>RIDGE HILL STUDFP 01/07/13 3012024836673457000R</t>
  </si>
  <si>
    <t>ACUDANTIA LIMITEDSALARYFP 01/07/13 132952132950617277000RSALARY</t>
  </si>
  <si>
    <t>2935 24JUN13ZURICH INSURANCECHELTENHAM GB</t>
  </si>
  <si>
    <t>2935 24JUN13WWW.DVLA.GOV.UKVEHICLE LICEN GB</t>
  </si>
  <si>
    <t>1831 21JUN13ALDI STORES LTDHATFIELD GB</t>
  </si>
  <si>
    <t>RIDGE HILL STUDFP 24/06/13 3053023517393074000R</t>
  </si>
  <si>
    <t>RIDGE HILL STUDFP 17/06/13 3064024122348649000R</t>
  </si>
  <si>
    <t>1831 07JUN13ALDI STORES LTDHATFIELD GB</t>
  </si>
  <si>
    <t>RIDGE HILL STUDFP 10/06/13 3041023626494742000R</t>
  </si>
  <si>
    <t>THE KARUNA TRUSTFP 07/06/13 3059023337912095000R</t>
  </si>
  <si>
    <t>VILLAGE VETERINARY SUR</t>
  </si>
  <si>
    <t>MOUNTAIN WAREHOUSE</t>
  </si>
  <si>
    <t>BLACKS</t>
  </si>
  <si>
    <t>THE PAVILLION</t>
  </si>
  <si>
    <t>TESCO STORE 2654</t>
  </si>
  <si>
    <t>Direct Ferries</t>
  </si>
  <si>
    <t>Disney Store</t>
  </si>
  <si>
    <t>Dixons</t>
  </si>
  <si>
    <t>Charvilles</t>
  </si>
  <si>
    <t>Clements</t>
  </si>
  <si>
    <t>Colanders</t>
  </si>
  <si>
    <t>College</t>
  </si>
  <si>
    <t>Clement Joscelyne</t>
  </si>
  <si>
    <t>Cleanbright</t>
  </si>
  <si>
    <t>Comet</t>
  </si>
  <si>
    <t>Datavise</t>
  </si>
  <si>
    <t>Computer Shop</t>
  </si>
  <si>
    <t>Dorothy Perkins</t>
  </si>
  <si>
    <t>Ciro Cittero</t>
  </si>
  <si>
    <t>Country Bedrooms</t>
  </si>
  <si>
    <t>Cubs</t>
  </si>
  <si>
    <t>Cycle Shop</t>
  </si>
  <si>
    <t>British Fantasy Society</t>
  </si>
  <si>
    <t>Brownies</t>
  </si>
  <si>
    <t>British Science Fiction Society</t>
  </si>
  <si>
    <t>British Midland (Airline)</t>
  </si>
  <si>
    <t>British Horse Society</t>
  </si>
  <si>
    <t>Exam retakes</t>
  </si>
  <si>
    <t>Self defence class</t>
  </si>
  <si>
    <t>Expedition balance</t>
  </si>
  <si>
    <t>Scotland Walking 2013</t>
  </si>
  <si>
    <t>Sleeper tickets</t>
  </si>
  <si>
    <t>Battery</t>
  </si>
  <si>
    <t>Kliplock containers</t>
  </si>
  <si>
    <t>Oven gloves</t>
  </si>
  <si>
    <t>Cleaner</t>
  </si>
  <si>
    <t>Paper</t>
  </si>
  <si>
    <t>TESCO CLUBCARD - IN-STORE PURCHASE</t>
  </si>
  <si>
    <t>Shampoo, hair colour and other household</t>
  </si>
  <si>
    <t>Picture framing things</t>
  </si>
  <si>
    <t>Mugs</t>
  </si>
  <si>
    <t>PowerDVD Software</t>
  </si>
  <si>
    <t>Microsoft Office</t>
  </si>
  <si>
    <t>Sebo supplies, cooking trays</t>
  </si>
  <si>
    <t>Pub dinner in London</t>
  </si>
  <si>
    <t>Walking boots</t>
  </si>
  <si>
    <t>Supplements and things</t>
  </si>
  <si>
    <t>NATURAL HEALTH</t>
  </si>
  <si>
    <t>Hobbs</t>
  </si>
  <si>
    <t>Birthday trip to Thorpe Park</t>
  </si>
  <si>
    <t>Shell Welwyn</t>
  </si>
  <si>
    <t>Prehistoric Art Exhibition</t>
  </si>
  <si>
    <t>James Laptop</t>
  </si>
  <si>
    <t>Lichtenstein Exhibition</t>
  </si>
  <si>
    <t>Three peaks camping</t>
  </si>
  <si>
    <t>James birthday meal</t>
  </si>
  <si>
    <t>Clinton Cards</t>
  </si>
  <si>
    <t>Birthday card</t>
  </si>
  <si>
    <t>James birthday tea</t>
  </si>
  <si>
    <t>Bike lock</t>
  </si>
  <si>
    <t>March Unidentified Cash</t>
  </si>
  <si>
    <t>April Unidentified Cash</t>
  </si>
  <si>
    <t>Sarah's Birthday 2013</t>
  </si>
  <si>
    <t>Shearwater Insurance</t>
  </si>
  <si>
    <t>Swimming Pool</t>
  </si>
  <si>
    <t>TCS WILLINGDON EASTBOURNE GBR</t>
  </si>
  <si>
    <t>HARRY RAMSDEN EASTBOURNE GBR</t>
  </si>
  <si>
    <t>WWW.APPLYEHIC.ORG LONDON GBR</t>
  </si>
  <si>
    <t>EDWARD STANFORD LTD LONDON GBR</t>
  </si>
  <si>
    <t>BOOTS 1126 LONDON GBR</t>
  </si>
  <si>
    <t>URBN UK LTD LONDON GBR</t>
  </si>
  <si>
    <t>LOTUS LEAF LONDON N7 GBR</t>
  </si>
  <si>
    <t>BARCLAYS CATERING 1CP (BS) GBR</t>
  </si>
  <si>
    <t>RAVELLO COFFEE CO VICTORIA STRE GBR</t>
  </si>
  <si>
    <t>BARCLAYS CATERING 1CP L3 (BS) GBR</t>
  </si>
  <si>
    <t>BOOTS,LONDON W1P LONDON GBR</t>
  </si>
  <si>
    <t>EUSTON LONDON GBR</t>
  </si>
  <si>
    <t>FIRST SCOTRAIL LTD INVRNES 7844 GBR</t>
  </si>
  <si>
    <t>ZARA STRATFORD STRATFORD GBR</t>
  </si>
  <si>
    <t>JAMIES ITALIAN LONDON GBR</t>
  </si>
  <si>
    <t>LAKELAND STRATFORD CIT GBR</t>
  </si>
  <si>
    <t>THE WORKS HATFIELD GBR</t>
  </si>
  <si>
    <t>THE CORNER GRILL INVERNESS GBR</t>
  </si>
  <si>
    <t>LUL TICKET MACHINE ST JAMESS PAR GBR</t>
  </si>
  <si>
    <t>FIRST CAPITAL CONN LONDON N1 GBR</t>
  </si>
  <si>
    <t>HEADSTONE MOTORING CTR HARROW GBR</t>
  </si>
  <si>
    <t>PIZZERIA RESTAURANT LONDON WC2H GBR</t>
  </si>
  <si>
    <t>TESCO PETROL 2456 EDGWARE GBR</t>
  </si>
  <si>
    <t>KINGSBURY WATERMILL LT ST ALBANS GBR</t>
  </si>
  <si>
    <t>WATERSTONES ST ALBANS GBR</t>
  </si>
  <si>
    <t>ITUNES-GBP LONDON GBR</t>
  </si>
  <si>
    <t>PALACE THEATRE WAT LTD WATFORD GBR</t>
  </si>
  <si>
    <t>TFL MFM GREEN PARK GBR</t>
  </si>
  <si>
    <t>POUNDLAND LTD WILLENHALL GBR</t>
  </si>
  <si>
    <t>PREZZO LONDON SW1V GBR</t>
  </si>
  <si>
    <t>THE BREAKFAST CLUB (ST ST ALBANS GBR</t>
  </si>
  <si>
    <t>B &amp; Q WELWYN GARDEN GBR</t>
  </si>
  <si>
    <t>ORANGERY RESTAURANT RICHMOND GBR</t>
  </si>
  <si>
    <t>ROYAL BOTANIC GARDENS RICHMOND GBR</t>
  </si>
  <si>
    <t>THE KARUNA TRUSTFP 07/05/13 3057023916758319000R</t>
  </si>
  <si>
    <t>1831 03MAY13ALDI STORES LTDHATFIELD GB</t>
  </si>
  <si>
    <t>JAMESFP 01/05/13 3015024529522988000R</t>
  </si>
  <si>
    <t>JENNIFER SCOTLANDFP 01/05/13 3014024529505964000R</t>
  </si>
  <si>
    <t>RIDGE HILL STUDFP 29/04/13 3004023835239646000R</t>
  </si>
  <si>
    <t>SIGNATURE &amp; STRADA LONDON WC1N GBR</t>
  </si>
  <si>
    <t>FERRYBRIDGE COSTA KNOTTINGLEY GBR</t>
  </si>
  <si>
    <t>MORRISON PETROL SKIPTON GBR</t>
  </si>
  <si>
    <t>W M MORRISONS CAFE SKIPTON GBR</t>
  </si>
  <si>
    <t>THE HEALTH STATION HITCHIN GBR</t>
  </si>
  <si>
    <t>MATALAN STEVENAGE 10 GBR</t>
  </si>
  <si>
    <t>TESCO DIRECT CHESHUNT GBR</t>
  </si>
  <si>
    <t>AYLETT NURSERIES ST ALBANS GBR</t>
  </si>
  <si>
    <t>CAMBRIDGE THEATRE LONDON WC2 GBR</t>
  </si>
  <si>
    <t>PAYPAL *MONSTERPETS 35314369001 LUX</t>
  </si>
  <si>
    <t>Cineworld HAR CP 0844 815 7747 GBR</t>
  </si>
  <si>
    <t>PIZZA HUT 319 HARLOW ESSEX GBR</t>
  </si>
  <si>
    <t>URBAN OUTFITTERS STRATFORD CIT GBR</t>
  </si>
  <si>
    <t>INTIMISSIMI LONDON GBR</t>
  </si>
  <si>
    <t>Scrapbooks</t>
  </si>
  <si>
    <t>Holidays, accomodation, travel, food, drink, any costs while away.</t>
  </si>
  <si>
    <t>Household items, consumables, essentials, health (but not fitness), vets (not for Ginny)</t>
  </si>
  <si>
    <t>Livery, equipment, vet, (not riding lessons).</t>
  </si>
  <si>
    <t>TCS WELWYN GARDEN CITY</t>
  </si>
  <si>
    <t>COMPANIES HSE FILE</t>
  </si>
  <si>
    <t>AYLETT NURSERIES</t>
  </si>
  <si>
    <t>COLNEY SERVICE STN</t>
  </si>
  <si>
    <t>SAINSBURY'S S/MKT</t>
  </si>
  <si>
    <t>ITUNES-GBP</t>
  </si>
  <si>
    <t>WATERSTONES</t>
  </si>
  <si>
    <t>M&amp;S SIMPLY FOOD</t>
  </si>
  <si>
    <t>HERTFORD HORSE BITS</t>
  </si>
  <si>
    <t>TESCO STORE</t>
  </si>
  <si>
    <t>BOOTS</t>
  </si>
  <si>
    <t>ROYAL VET COLLEGE</t>
  </si>
  <si>
    <t>AA INSURANCE MTR</t>
  </si>
  <si>
    <t>NEXT</t>
  </si>
  <si>
    <t>RIVER ISLAND</t>
  </si>
  <si>
    <t>TOPSHOP</t>
  </si>
  <si>
    <t>NCP LIMITED</t>
  </si>
  <si>
    <t>RYMAN</t>
  </si>
  <si>
    <t>River Island</t>
  </si>
  <si>
    <t>Hi-Q</t>
  </si>
  <si>
    <t>ASDA SUPERSTORE 04406 HATFIELD GBR</t>
  </si>
  <si>
    <t>Prizes and paper for quiz night</t>
  </si>
  <si>
    <t>Glass loan for quiz night</t>
  </si>
  <si>
    <t>Refund for glass loan</t>
  </si>
  <si>
    <t>Booze left over after quiz night</t>
  </si>
  <si>
    <t>Inception dvd</t>
  </si>
  <si>
    <t>Tent for Reading</t>
  </si>
  <si>
    <t>Shower curtain</t>
  </si>
  <si>
    <t>Friday drinks</t>
  </si>
  <si>
    <t>Jun Cash</t>
  </si>
  <si>
    <t>Unidentified cash for Jun</t>
  </si>
  <si>
    <t>Foreign Currency</t>
  </si>
  <si>
    <t>BRITGAS VAT REFUND</t>
  </si>
  <si>
    <t>Jane's holiday cost</t>
  </si>
  <si>
    <t>JANE SKINGFP 15/07/09 1935RP4659985996410100</t>
  </si>
  <si>
    <t>L&amp;G PMS ND CL M/O</t>
  </si>
  <si>
    <t>Tattershall's Holiday Cost</t>
  </si>
  <si>
    <t>M TATTERSHALL</t>
  </si>
  <si>
    <t>SA.</t>
  </si>
  <si>
    <t>Dennis Publishing</t>
  </si>
  <si>
    <t>HOMESERVE GB</t>
  </si>
  <si>
    <t>KINDLE-FantasyampS AMAZON.COM LUX</t>
  </si>
  <si>
    <t>THE TWO WILLOWS WELWYN GARDEN GBR</t>
  </si>
  <si>
    <t>FEATHERS 027464 LONDON SW1 GBR</t>
  </si>
  <si>
    <t>WWW.JOHNLEWIS.COM 0207 9314000 GBR</t>
  </si>
  <si>
    <t>URBAN OUTFITTERS INTERNET NLD</t>
  </si>
  <si>
    <t>SHELL THORLEY BISHOPS STORT GBR</t>
  </si>
  <si>
    <t>TESCO SACAT 3372 WATFORD GBR</t>
  </si>
  <si>
    <t>SPEEDO RETAIL STORE LONDON GBR</t>
  </si>
  <si>
    <t>NEALS YARD DAIRY LONDON WC2H GBR</t>
  </si>
  <si>
    <t>CAFFE NERO HAYMARKET GBR</t>
  </si>
  <si>
    <t>S R SEJPAL T A FARLEY LUTON GBR</t>
  </si>
  <si>
    <t>CODICOTE GARDEN CE CODICOTE GBR</t>
  </si>
  <si>
    <t>WWW.ASSOCIATIONOFNUTRI INTERNET GBR</t>
  </si>
  <si>
    <t>FU HAO RESTAURANT WELWYN GARDEN GBR</t>
  </si>
  <si>
    <t>THE RIVERSIDE GARD HERTFORD GBR</t>
  </si>
  <si>
    <t>LUSH RETAIL LTD LONDON 028 GBR</t>
  </si>
  <si>
    <t>I CANDY CARDS &amp; GIFTS HATFIELD GBR</t>
  </si>
  <si>
    <t>VIRGIN TRAVEL INSUR 8448883901 ESP</t>
  </si>
  <si>
    <t>WWW.TAPESTRIESDIRECT.C INTERNET GBR</t>
  </si>
  <si>
    <t>AB HOTELS LONDON W1H GBR</t>
  </si>
  <si>
    <t>ABINGTON 40251705 ABINGTON GBR</t>
  </si>
  <si>
    <t>TESCO PFS 3989 ROYSTON GBR</t>
  </si>
  <si>
    <t>Prime InstantVideo 080-04962454 LUX  ()</t>
  </si>
  <si>
    <t>31MAR A/C 10667339</t>
  </si>
  <si>
    <t>CASHLINE 21APR</t>
  </si>
  <si>
    <t>BARCLAYS BNK 13APR</t>
  </si>
  <si>
    <t>HALIFAX PLC 09APR</t>
  </si>
  <si>
    <t>NATWEST 07APR</t>
  </si>
  <si>
    <t>HALIFAX PLC 07APR</t>
  </si>
  <si>
    <t>SANTANDER 06APR</t>
  </si>
  <si>
    <t>7684 20APR11MARKS &amp; SPENCERHOLLOWAY RD GBCASH BACK 20.00</t>
  </si>
  <si>
    <t>3573 19APR11TESCO STORES 5177LONDON GBCASH BACK 30.00</t>
  </si>
  <si>
    <t>THE KARUNA TRUSTFP 07/04/11 3030023220036619000R</t>
  </si>
  <si>
    <t>3573 04APR11TESCO STORES 5177LONDON GBCASH BACK 30.00</t>
  </si>
  <si>
    <t>NEW INTERNATIONALIINITIAL PAYMENT</t>
  </si>
  <si>
    <t>WAITROSE 204 QPS WELWYN GARDEN GBR</t>
  </si>
  <si>
    <t>MARKS &amp; SPENCER WELWYN GARDEN GBR</t>
  </si>
  <si>
    <t>Boiler repair (three way switch)</t>
  </si>
  <si>
    <t>Smart card</t>
  </si>
  <si>
    <t>Smart card for lunches</t>
  </si>
  <si>
    <t>RUMSEYS HANDMADE CHOCO AYLESBURY GBR</t>
  </si>
  <si>
    <t>VANITY STUDIOS LTD LONDON W1D GBR</t>
  </si>
  <si>
    <t>JOHN LEWIS OXFORD STREET GBR</t>
  </si>
  <si>
    <t>KINETIC CYCLES WELWYN GARDEN GBR</t>
  </si>
  <si>
    <t>CAFFE NERO REGENT ST 2 GBR</t>
  </si>
  <si>
    <t>ARANG LONDON W1F GBR</t>
  </si>
  <si>
    <t>BANANA REPUBLIC BRENT CROSS S GBR</t>
  </si>
  <si>
    <t>COSTA COFFEE LONDON NW4 GBR</t>
  </si>
  <si>
    <t>THE SUGAR SMITH HERTFORD GBR</t>
  </si>
  <si>
    <t>CAFFE NERO HERTFORD GBR  ()</t>
  </si>
  <si>
    <t>SAINSBURY CARD - SAINSBURYS 0567 3.54251531930601E+22</t>
  </si>
  <si>
    <t>16/07/2013</t>
  </si>
  <si>
    <t>SAINSBURY CARD - SAINSBURYS SACAT 2155 3.54251531970801E+22</t>
  </si>
  <si>
    <t>19/07/2013</t>
  </si>
  <si>
    <t>SAINSBURY CARD - SAINSBURYS 2155 3.54251532000101E+22</t>
  </si>
  <si>
    <t>Interest</t>
  </si>
  <si>
    <t>Dividends</t>
  </si>
  <si>
    <t>I</t>
  </si>
  <si>
    <t>Earnings</t>
  </si>
  <si>
    <t>Payer</t>
  </si>
  <si>
    <t>SUPERDRUG STORES PLC WELWYN GARDEN GB</t>
  </si>
  <si>
    <t>TFL MFM VICTORIA V 3 GB</t>
  </si>
  <si>
    <t>FIRST CAPITAL CONN</t>
  </si>
  <si>
    <t>SANDON SADDLERY</t>
  </si>
  <si>
    <t>ESSO</t>
  </si>
  <si>
    <t>THE NATIONAL TRUST</t>
  </si>
  <si>
    <t>WM MORRISONS</t>
  </si>
  <si>
    <t>CAFFE NERO</t>
  </si>
  <si>
    <t>CO-OP GROUP</t>
  </si>
  <si>
    <t>WELWYN HATFIELD LE</t>
  </si>
  <si>
    <t>SAINSBURYS PETROL</t>
  </si>
  <si>
    <t>SAINSBURYS LONDON</t>
  </si>
  <si>
    <t>ASK WELWYN GARDEN</t>
  </si>
  <si>
    <t>SUPERDRUG STORES PLC</t>
  </si>
  <si>
    <t>TFL MFM</t>
  </si>
  <si>
    <t>WAITROSE</t>
  </si>
  <si>
    <t>Typical Statement Entry</t>
  </si>
  <si>
    <t>SPORTSDIRECT.COM LONDON COLNEY GBR</t>
  </si>
  <si>
    <t>MARKS &amp; SPENCER LONDON COLNEY GBR</t>
  </si>
  <si>
    <t>WH SMITH WELWYN GARDEN GBR</t>
  </si>
  <si>
    <t>SATYA JEWELRY LTD LONDON GBR</t>
  </si>
  <si>
    <t>SHELL HEMEL 012 HEMEL HEMPSTE GBR</t>
  </si>
  <si>
    <t>Pavillion Restaurant</t>
  </si>
  <si>
    <t>Paul Winthrop</t>
  </si>
  <si>
    <t>Patchetts Green Riding Club</t>
  </si>
  <si>
    <t>Passport Office</t>
  </si>
  <si>
    <t>Pam and Roger</t>
  </si>
  <si>
    <t>Pleasure Horse Society</t>
  </si>
  <si>
    <t>Bus fare</t>
  </si>
  <si>
    <t>Exam reward</t>
  </si>
  <si>
    <t>Jenny's Clothing Allowance</t>
  </si>
  <si>
    <t>T</t>
  </si>
  <si>
    <t>DEBENHAMS BIRMINGHAM GBR</t>
  </si>
  <si>
    <t>SELFRIDGES BIRMINGHAM GBR</t>
  </si>
  <si>
    <t>WEST COAST TRAINS SOLIHULL 8966 GBR</t>
  </si>
  <si>
    <t>COFFEE LOUNGE BRIERLEY HILL GBR</t>
  </si>
  <si>
    <t>ASK WELWYN GARDEN GBR</t>
  </si>
  <si>
    <t>FARAWAY FURNITURE LTD RADLETT GBR</t>
  </si>
  <si>
    <t>ROYAL MAIL WGC WELWYN GARDEN GBR</t>
  </si>
  <si>
    <t>GASCOYNE CECIL ESTATES HATFIELD GBR</t>
  </si>
  <si>
    <t>TUDOR GEMS LTD HATFIELD GBR</t>
  </si>
  <si>
    <t>THE OFFICERS CLUB LONDON W1D GBR</t>
  </si>
  <si>
    <t>COSTA COFFEE LONDON W1 GBR</t>
  </si>
  <si>
    <t>URBAN OUTFITTERS LONDON W1D GBR</t>
  </si>
  <si>
    <t>James University</t>
  </si>
  <si>
    <t>Philomena, Frozen DVD</t>
  </si>
  <si>
    <t>Mini kick board</t>
  </si>
  <si>
    <t>Nectar points and coupons</t>
  </si>
  <si>
    <t>University things (drier for instance)</t>
  </si>
  <si>
    <t>Sandal</t>
  </si>
  <si>
    <t>Crysanths</t>
  </si>
  <si>
    <t>Paper, laminating pouches</t>
  </si>
  <si>
    <t>Shampoo and conditioner</t>
  </si>
  <si>
    <t>Camping cutlery</t>
  </si>
  <si>
    <t>Pyjama bottoms</t>
  </si>
  <si>
    <t>Things for James room</t>
  </si>
  <si>
    <t>Kitchen foil</t>
  </si>
  <si>
    <t>Sun lotion</t>
  </si>
  <si>
    <t>Bowl and grater</t>
  </si>
  <si>
    <t>Wines</t>
  </si>
  <si>
    <t>National Trust Membership</t>
  </si>
  <si>
    <t>Camping food</t>
  </si>
  <si>
    <t>Road Tax (next year)</t>
  </si>
  <si>
    <t>Road Tax (last year, including late fee)</t>
  </si>
  <si>
    <t>Road Tax</t>
  </si>
  <si>
    <t>Self Assessment Income Tax</t>
  </si>
  <si>
    <t>Enrichment Week</t>
  </si>
  <si>
    <t>Dress</t>
  </si>
  <si>
    <t>Explorers Camp</t>
  </si>
  <si>
    <t>Buildings Insurance</t>
  </si>
  <si>
    <t>SUNDAY TIMES WINE</t>
  </si>
  <si>
    <t>DEBENHAMS</t>
  </si>
  <si>
    <t>WH SMITH</t>
  </si>
  <si>
    <t>MISS S/WALLIS</t>
  </si>
  <si>
    <t>STARBUCKS</t>
  </si>
  <si>
    <t>MARKS &amp; SPENCER</t>
  </si>
  <si>
    <t>KINGSBURY WATERMILL LT</t>
  </si>
  <si>
    <t>JOHN LEWIS WELWYN</t>
  </si>
  <si>
    <t>SAINSBURYS</t>
  </si>
  <si>
    <t>SPORTSDIRECT.COM</t>
  </si>
  <si>
    <t>ASDA SUPERSTORE</t>
  </si>
  <si>
    <t>Toys R Us</t>
  </si>
  <si>
    <t>Top Shop</t>
  </si>
  <si>
    <t>Timber Merchants</t>
  </si>
  <si>
    <t>Thyroid Support Group</t>
  </si>
  <si>
    <t>Mazway</t>
  </si>
  <si>
    <t>Milcars</t>
  </si>
  <si>
    <t>Mexx</t>
  </si>
  <si>
    <t>Melanie and Phil</t>
  </si>
  <si>
    <t>Mel the Magician</t>
  </si>
  <si>
    <t>Nene Valley Railway</t>
  </si>
  <si>
    <t>Matalan</t>
  </si>
  <si>
    <t>Marshalls Cycles</t>
  </si>
  <si>
    <t>Megabowl</t>
  </si>
  <si>
    <t>National Gallery</t>
  </si>
  <si>
    <t>Nancy the Masseuse</t>
  </si>
  <si>
    <t>MVC</t>
  </si>
  <si>
    <t>Model Shop</t>
  </si>
  <si>
    <t>Miss Selfridge</t>
  </si>
  <si>
    <t>Radicl Multimedia</t>
  </si>
  <si>
    <t>Magazine Group</t>
  </si>
  <si>
    <t>Just Projectors</t>
  </si>
  <si>
    <t>Jongleurs Comedy Club</t>
  </si>
  <si>
    <t>Kelso Travel</t>
  </si>
  <si>
    <t>johns and kelynack</t>
  </si>
  <si>
    <t>ACUDANTIA LIMITEDDIVIDENDFP 09/08/12 131743131727679877000RDIVIDEND</t>
  </si>
  <si>
    <t>ACUDANTIA LIMITEDEXPENSESFP 09/08/12 131863131809253749000REXPENSES</t>
  </si>
  <si>
    <t>CALL REF.NO. 4142RIDGE HILL STUDFP 09/08/12 1034130425282838000R</t>
  </si>
  <si>
    <t>3573 07AUG12TESCO STORES 5177LONDON GBCASH BACK 30.00</t>
  </si>
  <si>
    <t>ACUDANTIA LIMITEDPAYFP 07/08/12 030439030405975794000RPAY</t>
  </si>
  <si>
    <t>THE KARUNA TRUSTFP 07/08/12 3049023208335794000R</t>
  </si>
  <si>
    <t>7684 02AUG12JOHN LEWISWELWYN GARDEN GB</t>
  </si>
  <si>
    <t>7684 02AUG12T COOK F/EX 0383WELWYN GDN CT GBCASH ADVANCE</t>
  </si>
  <si>
    <t>7684 01AUG12JOHN LEWISWELWYN GARDEN GB</t>
  </si>
  <si>
    <t>JAMESFP 01/08/12 3057024150628613000R</t>
  </si>
  <si>
    <t>JENNIFER SCOTLANDFP 01/08/12 3056024150603089000R</t>
  </si>
  <si>
    <t>3573 24JUL12TESCO STORES 5177LONDON GBCASH BACK 30.00</t>
  </si>
  <si>
    <t>7684 20JUL12CO-OP GROUP 010943KNIGHTSFIELD GB</t>
  </si>
  <si>
    <t>7684 20JUL12ASDA PETROLSTEVENAGE GB</t>
  </si>
  <si>
    <t>3573 19JUL12HM REVENUE&amp;CUSTOMSSELLONDON . GB</t>
  </si>
  <si>
    <t>CALL REF.NO. 5685W R ANDERSONFP 19/07/12 1013175711645044000R</t>
  </si>
  <si>
    <t>7684 17JUL12CO-OP GROUP0000000000WATFORD GB CASH BACK 50.00</t>
  </si>
  <si>
    <t>THE KARUNA TRUSTFP 09/07/12 3018023438678861000R</t>
  </si>
  <si>
    <t>ACUDANTIA LIMITEDPAYFP 09/07/12 000233023245725917000RPAY</t>
  </si>
  <si>
    <t>THE FERRY SHOP LTD ISLE OF MULL GBR</t>
  </si>
  <si>
    <t>CO-OP GROUP 030260 TOBERMORY GBR</t>
  </si>
  <si>
    <t>SEAFARE ISLE OF MULL GBR</t>
  </si>
  <si>
    <t>SONACHAN HOTEL ARGYLL GBR</t>
  </si>
  <si>
    <t>ESSO JOHNSTON BROS MALLAIG GBR</t>
  </si>
  <si>
    <t>SLIGACHAN HOTEL CARBOST GBR</t>
  </si>
  <si>
    <t>DUN FLODIGARRY HOSTEL PORTREE GBR</t>
  </si>
  <si>
    <t>CO-OP GROUP 109006 PORTREE GBR</t>
  </si>
  <si>
    <t>THE KIOSK PORTREE GBR</t>
  </si>
  <si>
    <t>CO-OP GROUP 020154 SOLLAS GBR</t>
  </si>
  <si>
    <t>HEBRIDEAN SMOKEHOUSE L LOCHMADDY GBR</t>
  </si>
  <si>
    <t>RAVENSPOINT TRADIN SOUTH LOCHS GBR</t>
  </si>
  <si>
    <t>CO-OP GROUP 020160 STORNOWAY S/M GBR</t>
  </si>
  <si>
    <t>SWAINBOST NESS GBR</t>
  </si>
  <si>
    <t>ESSO MOTO COLSTERWORTH COLSTERWORTH GBR</t>
  </si>
  <si>
    <t>ESSO KESSOCK SERVICE S INVERNESS GBR</t>
  </si>
  <si>
    <t>ANNANDALE WATER CONNEC LOCKERBIE GBR</t>
  </si>
  <si>
    <t>M&amp;S SIMPLY FOOD WETHERBY A1 M GBR</t>
  </si>
  <si>
    <t>HERTFORD HORSE BITS HERTFORD GBR</t>
  </si>
  <si>
    <t>SERENDIPITY FOODS HERTFORD GBR</t>
  </si>
  <si>
    <t>TFL MFM ST JAMESS PAR GBR</t>
  </si>
  <si>
    <t>SAINSBURYS PETROL LONDON COLNEY GBR</t>
  </si>
  <si>
    <t>SAINSBURYS SUPERMA WELWYN GARDEN GBR  ()</t>
  </si>
  <si>
    <t>Urban Outfit</t>
  </si>
  <si>
    <t>Picture</t>
  </si>
  <si>
    <t>Mum's brthday present</t>
  </si>
  <si>
    <t>Shoes, socks, tights</t>
  </si>
  <si>
    <t>Knives for catering</t>
  </si>
  <si>
    <t>Dune clothes</t>
  </si>
  <si>
    <t>Books, drinks, biscuits</t>
  </si>
  <si>
    <t>Ski pants</t>
  </si>
  <si>
    <t>Ski wear</t>
  </si>
  <si>
    <t>Wrap front top</t>
  </si>
  <si>
    <t>Garden wood stain</t>
  </si>
  <si>
    <t>Fertiliser</t>
  </si>
  <si>
    <t>Champagne and greeting cards</t>
  </si>
  <si>
    <t>Kitchen things for uni and a plant</t>
  </si>
  <si>
    <t>981 meal at Balthazar's</t>
  </si>
  <si>
    <t>Map case and compas</t>
  </si>
  <si>
    <t>Hyundai Service</t>
  </si>
  <si>
    <t>Tarpaulins and glitter paint</t>
  </si>
  <si>
    <t>Snow and Rock</t>
  </si>
  <si>
    <t>Jenny's Skis</t>
  </si>
  <si>
    <t>Lights for Patio</t>
  </si>
  <si>
    <t>Smoke machine</t>
  </si>
  <si>
    <t>CRB Checks</t>
  </si>
  <si>
    <t>Neem Tree</t>
  </si>
  <si>
    <t>Hobbit Book</t>
  </si>
  <si>
    <t>More Patio lights</t>
  </si>
  <si>
    <t>Trays</t>
  </si>
  <si>
    <t>Darcy's Restaurant</t>
  </si>
  <si>
    <t>Routines jabs</t>
  </si>
  <si>
    <t>Lunch with Josephine</t>
  </si>
  <si>
    <t>Victorian House</t>
  </si>
  <si>
    <t>Planer</t>
  </si>
  <si>
    <t>Pillows and bath mat</t>
  </si>
  <si>
    <t>Christmas 2015</t>
  </si>
  <si>
    <t>Globe</t>
  </si>
  <si>
    <t>Lunch with Magdvi</t>
  </si>
  <si>
    <t>Shirts, clothes, presents</t>
  </si>
  <si>
    <t>Ski goggles</t>
  </si>
  <si>
    <t>Apple Store</t>
  </si>
  <si>
    <t>Jenny's Birthday 2015</t>
  </si>
  <si>
    <t>iPhone</t>
  </si>
  <si>
    <t>Bottle opener for Phil</t>
  </si>
  <si>
    <t>Italian Restaurant in Knutsford</t>
  </si>
  <si>
    <t>Coffee stop near Knutsford</t>
  </si>
  <si>
    <t>Spotify</t>
  </si>
  <si>
    <t>Ski Helmets</t>
  </si>
  <si>
    <t>Tickets to Olympia</t>
  </si>
  <si>
    <t>Olympia Shopping tickets</t>
  </si>
  <si>
    <t>Speaker for Matthew</t>
  </si>
  <si>
    <t>Breakdown Cover</t>
  </si>
  <si>
    <t>Rug, girths</t>
  </si>
  <si>
    <t xml:space="preserve">SAINSBURY CARD - SAINSBURYS 0777 </t>
  </si>
  <si>
    <t xml:space="preserve">SAINSBURY CARD - B &amp; Q </t>
  </si>
  <si>
    <t xml:space="preserve">SAINSBURY CARD - CO-OP GROUP 070866 </t>
  </si>
  <si>
    <t>WM MORRISON STORE 571 HODDESTON GBR</t>
  </si>
  <si>
    <t>LUSH RETAIL LTD ST ALBANS 10 GBR</t>
  </si>
  <si>
    <t>DOCTORS TONIC WELWYN GARDEN GBR</t>
  </si>
  <si>
    <t>U3A Petrol Money</t>
  </si>
  <si>
    <t>Melanie's contribution for Emma's clothes</t>
  </si>
  <si>
    <t>James paying for bike</t>
  </si>
  <si>
    <t>Alton Towers Refund</t>
  </si>
  <si>
    <t>F A OST LTD RADLETT GBR</t>
  </si>
  <si>
    <t>GEORGE &amp; DRAGON HIGH WYCOMBE GBR</t>
  </si>
  <si>
    <t>ESSO PACE EASTCOTE PINNER GBR</t>
  </si>
  <si>
    <t>NATIONAL TRUST HUGHENDEN GBR</t>
  </si>
  <si>
    <t>BANANA REPUBLIC 2766 COVENT GARDEN GBR</t>
  </si>
  <si>
    <t>THE WHITE HART TAP ST. ALBANS GBR</t>
  </si>
  <si>
    <t>PAYPAL *HORSEFAIRUK 35314369001 LUX</t>
  </si>
  <si>
    <t>APCOA-HAL-SS T2 MIDDLESEX GBR</t>
  </si>
  <si>
    <t>EuroFlorist Flowers from NLD 09/14/15 24.90 (EUR)</t>
  </si>
  <si>
    <t>STAR PHARMACY LONDON SW1P 2 GBR</t>
  </si>
  <si>
    <t>DIABETES UK PUBL BEDFORD GBR</t>
  </si>
  <si>
    <t>BEATTIES AYLESBURY GBR</t>
  </si>
  <si>
    <t>WEST REGISTER AYLESBURY GBR</t>
  </si>
  <si>
    <t>Amazon Prime 080-04962454 LUX</t>
  </si>
  <si>
    <t>Amazon UK Marketplace 800-279-6620 LUX</t>
  </si>
  <si>
    <t>WWW.GUILDOFSTUDENTS.CO 1212512377 GBR</t>
  </si>
  <si>
    <t>CASTLE ASHBY HOUSE NORTHAMPTON GBR</t>
  </si>
  <si>
    <t>THE WALL GARDEN TEA RO NORTHAMPTON GBR</t>
  </si>
  <si>
    <t>WM MORRISONS STORE EDGBASTON GBR</t>
  </si>
  <si>
    <t>THREE COUNTIES SERVICE OLNEY GBR</t>
  </si>
  <si>
    <t>HOTEL CHOCOLAT RETAIL LONDON GBR</t>
  </si>
  <si>
    <t>WH SMITH WORCESTER GBR</t>
  </si>
  <si>
    <t>MOUNTAIN WAREHOUSE WORCESTER GBR</t>
  </si>
  <si>
    <t>HOUSE OF COFFEE WORCESTER GBR</t>
  </si>
  <si>
    <t>AS &amp; EEF GILES LTD WORCESTER GBR</t>
  </si>
  <si>
    <t>WYE GARAGE BRECON GBR</t>
  </si>
  <si>
    <t>TEX GENERAL GARAGE 886054 GL193E GBR</t>
  </si>
  <si>
    <t>FRIENDS RESTAURANT PINNER GBR</t>
  </si>
  <si>
    <t>URBAN WHITE CITY LONDON GBR</t>
  </si>
  <si>
    <t>DISNEY STORE WESTFIELD LONDON GBR</t>
  </si>
  <si>
    <t>MONSOON/ACCZ LTD WESTFIELD4111 GBR</t>
  </si>
  <si>
    <t>LAKELAND LIMITED WATFORD GBR</t>
  </si>
  <si>
    <t>Bus pass (pre-savercard)</t>
  </si>
  <si>
    <t>Repaid by McIntyres</t>
  </si>
  <si>
    <t>Summerhouse</t>
  </si>
  <si>
    <t>Garage</t>
  </si>
  <si>
    <t>Ski Touring 2012</t>
  </si>
  <si>
    <t>Scotland Walking 2012</t>
  </si>
  <si>
    <t>Investment</t>
  </si>
  <si>
    <t>Tracker FTSE100 (Legal and General)</t>
  </si>
  <si>
    <t>Tracker FTSE250 (Legal and General)</t>
  </si>
  <si>
    <t>Childrens Bonds (James)</t>
  </si>
  <si>
    <t>Lloyds TSB</t>
  </si>
  <si>
    <t>POST OFFICE COUNTER WELWYN GARDEN GBR</t>
  </si>
  <si>
    <t>Pine cone decorations</t>
  </si>
  <si>
    <t>Kitchen items</t>
  </si>
  <si>
    <t>Beer, wine, cider</t>
  </si>
  <si>
    <t>Wig for party</t>
  </si>
  <si>
    <t>Cousins presents</t>
  </si>
  <si>
    <t>Talisker whisky</t>
  </si>
  <si>
    <t>ESSO GRANTS SSTN (AVIE AVIEMORE HIG GBR</t>
  </si>
  <si>
    <t>SUNDAY TIMES WINE READING GBR</t>
  </si>
  <si>
    <t>POST OFFICE LTD WELWYN GARDEN GBR</t>
  </si>
  <si>
    <t>SELBYS LONDON N7 GBR</t>
  </si>
  <si>
    <t>CAIRNGORM HOTEL AVIEMORE GBR</t>
  </si>
  <si>
    <t>Jane repaying her share</t>
  </si>
  <si>
    <t>46</t>
  </si>
  <si>
    <t>Pam</t>
  </si>
  <si>
    <t xml:space="preserve">NATWEST 21FEB </t>
  </si>
  <si>
    <t>1017</t>
  </si>
  <si>
    <t>Insurance for skiing accident</t>
  </si>
  <si>
    <t xml:space="preserve">734632443 HFX INS </t>
  </si>
  <si>
    <t xml:space="preserve">SAINSBURYS 18FEB </t>
  </si>
  <si>
    <t>New Licence</t>
  </si>
  <si>
    <t>979</t>
  </si>
  <si>
    <t>SKI HIGHER COURC ST BON TARENT FRA 02/15/14 272.47 (EUR)</t>
  </si>
  <si>
    <t>WILKINSON STEVENAGE 363 GBR</t>
  </si>
  <si>
    <t>TESCO SACAT 3213 STEVENAGE GBR</t>
  </si>
  <si>
    <t>WH SMITH BISHOPS STORT GBR</t>
  </si>
  <si>
    <t>ARTICO HERTFORD GBR</t>
  </si>
  <si>
    <t>WAGAMAMA WATFORD GBR</t>
  </si>
  <si>
    <t>BRITISH MUSEUM LONDON GBR</t>
  </si>
  <si>
    <t>CAFE IN THE GARDEN LONDON WC1B GBR</t>
  </si>
  <si>
    <t>999INKS.COM RUISLIP GBR</t>
  </si>
  <si>
    <t>KENILWORTH CASTLE KENILWORTH GBR</t>
  </si>
  <si>
    <t>THE KNUTSFORD WINE BAR KNUTSFORD GBR</t>
  </si>
  <si>
    <t>LOVEFiLM By Post amazon.co.uk LUX</t>
  </si>
  <si>
    <t>Prime InstantVideo 080-04962454 LUX</t>
  </si>
  <si>
    <t>PRET A MANGER STANSTED AIRP GBR</t>
  </si>
  <si>
    <t>EMPARK UK LIMITED STANSTED AIRP GBR</t>
  </si>
  <si>
    <t>PAYPAL *SOUTHENDELE 35314369001 GBR</t>
  </si>
  <si>
    <t xml:space="preserve">MONSOON WELWYN 1246 </t>
  </si>
  <si>
    <t xml:space="preserve">TCSWELWYN GARDEN CITY WELWYN GARDEN </t>
  </si>
  <si>
    <t xml:space="preserve">SAINSBURYS S/MKT WELWYN GARDEN </t>
  </si>
  <si>
    <t xml:space="preserve">BUILD-A-BEAR WORKSHOP LONDON </t>
  </si>
  <si>
    <t xml:space="preserve">WMN.LOVEFILM.COM 0208 896 8000 </t>
  </si>
  <si>
    <t xml:space="preserve">Starbucks Coffee Co St Albans </t>
  </si>
  <si>
    <t xml:space="preserve">NEXT 0642 LONDON COLNE HERTS </t>
  </si>
  <si>
    <t xml:space="preserve">TCS WELWYN GARDEN CITY WELWYN GARDEN </t>
  </si>
  <si>
    <t xml:space="preserve">SPORTS WORLD LONDON COLNEY </t>
  </si>
  <si>
    <t xml:space="preserve">THE TACK SHOP WATFORD </t>
  </si>
  <si>
    <t xml:space="preserve">COLNEY HEATH S/STN STALBANS </t>
  </si>
  <si>
    <t xml:space="preserve">THE NUTRI CENTRE LONDON </t>
  </si>
  <si>
    <t xml:space="preserve">FIRST CAPITAL CONN WELWYN GDN Cl </t>
  </si>
  <si>
    <t xml:space="preserve">COLNEY HEATH S/STN ST ALEANS </t>
  </si>
  <si>
    <t xml:space="preserve">HALFORDS 0385 WELWYN GARDEN </t>
  </si>
  <si>
    <t xml:space="preserve">TEMPSFORD STND GLA TEMPSFORD </t>
  </si>
  <si>
    <t xml:space="preserve">AA HOME INSURANCE CARDIFF </t>
  </si>
  <si>
    <t xml:space="preserve">SHELL CHISWELL 360 ST ALBANS </t>
  </si>
  <si>
    <t xml:space="preserve">WELWYN HATFIELD LE HATFIELD </t>
  </si>
  <si>
    <t xml:space="preserve">SAINSBURYS LONDONCOLNEY </t>
  </si>
  <si>
    <t xml:space="preserve">COLNEYHEATHS/STN STALBANS </t>
  </si>
  <si>
    <t>Chaucer Direct Insurance</t>
  </si>
  <si>
    <t>Honda car insurance</t>
  </si>
  <si>
    <t>Pub lunch, Wotton-under-Edge</t>
  </si>
  <si>
    <t>BMACH 15MAR</t>
  </si>
  <si>
    <t>HSBC 13MAR</t>
  </si>
  <si>
    <t>BMACH 03MAR</t>
  </si>
  <si>
    <t>BMACH 02MAR</t>
  </si>
  <si>
    <t xml:space="preserve">ULLSWATER FILLINGPENRITHCASH BACK 50.00 </t>
  </si>
  <si>
    <t>Thyroid Blood Test</t>
  </si>
  <si>
    <t>1037</t>
  </si>
  <si>
    <t>1039</t>
  </si>
  <si>
    <t>Raffle</t>
  </si>
  <si>
    <t>1040</t>
  </si>
  <si>
    <t>1041</t>
  </si>
  <si>
    <t xml:space="preserve">ABBEYNATIONL 07AUG </t>
  </si>
  <si>
    <t>1038</t>
  </si>
  <si>
    <t xml:space="preserve">TESCO HOMEPHONE </t>
  </si>
  <si>
    <t>25746</t>
  </si>
  <si>
    <t xml:space="preserve">SAINSBURYS 27JUL </t>
  </si>
  <si>
    <t>BT DIRECT DEBITS</t>
  </si>
  <si>
    <t xml:space="preserve">HSBC 26JUL </t>
  </si>
  <si>
    <t xml:space="preserve">30JUN A/C 10667339 </t>
  </si>
  <si>
    <t xml:space="preserve">ALDI STORES LTDHATFIELD </t>
  </si>
  <si>
    <t>1035</t>
  </si>
  <si>
    <t>1036</t>
  </si>
  <si>
    <t xml:space="preserve">CASHLINE 21JUL </t>
  </si>
  <si>
    <t xml:space="preserve">BANKOIRELAND 18JUL </t>
  </si>
  <si>
    <t>1033</t>
  </si>
  <si>
    <t>Dad's Camping Suffolk</t>
  </si>
  <si>
    <t xml:space="preserve">ORWELL MEADOWSIPSWICH </t>
  </si>
  <si>
    <t>WAITROSE 204 WELWYN GARDEN CITY</t>
  </si>
  <si>
    <t xml:space="preserve">WAITROSE 204 WELWYN GARDEN CITY CASH BACK 30.00 </t>
  </si>
  <si>
    <t>School Uniform</t>
  </si>
  <si>
    <t>1034</t>
  </si>
  <si>
    <t xml:space="preserve">LLOYDS BANK 10JUL </t>
  </si>
  <si>
    <t xml:space="preserve">BARCLAYS BNK 09JUL </t>
  </si>
  <si>
    <t>1000</t>
  </si>
  <si>
    <t xml:space="preserve">NATIONAL TRUST MEM </t>
  </si>
  <si>
    <t xml:space="preserve">BT DIRECT DEBITS </t>
  </si>
  <si>
    <t xml:space="preserve">LLOYDS BANK 07JUL </t>
  </si>
  <si>
    <t xml:space="preserve">BANKOIRELAND 06JUL </t>
  </si>
  <si>
    <t xml:space="preserve">DIVIDEND </t>
  </si>
  <si>
    <t xml:space="preserve">TESCO PLC </t>
  </si>
  <si>
    <t xml:space="preserve">NATWEST 04JUL </t>
  </si>
  <si>
    <t>999</t>
  </si>
  <si>
    <t xml:space="preserve">ABBEYNATIONL 30JUN </t>
  </si>
  <si>
    <t xml:space="preserve">HSBC 28JUN </t>
  </si>
  <si>
    <t xml:space="preserve">ABBEYNATIONL 26JUN </t>
  </si>
  <si>
    <t xml:space="preserve">01JUN A/C 10667339 </t>
  </si>
  <si>
    <t>48</t>
  </si>
  <si>
    <t>Insurance for stolen laptop</t>
  </si>
  <si>
    <t xml:space="preserve">NATWEST 20JUN </t>
  </si>
  <si>
    <t>998</t>
  </si>
  <si>
    <t>996</t>
  </si>
  <si>
    <t>Guides (wobbly boarding)</t>
  </si>
  <si>
    <t>995</t>
  </si>
  <si>
    <t xml:space="preserve">HSBC 17JUN </t>
  </si>
  <si>
    <t>1032</t>
  </si>
  <si>
    <t xml:space="preserve">HSBC 13JUN </t>
  </si>
  <si>
    <t xml:space="preserve">HSBC 11JUN </t>
  </si>
  <si>
    <t xml:space="preserve">THE KARUNA TRUST </t>
  </si>
  <si>
    <t>1031</t>
  </si>
  <si>
    <t>Scout Camp</t>
  </si>
  <si>
    <t>1030</t>
  </si>
  <si>
    <t xml:space="preserve">NATIONAL SAVINGS </t>
  </si>
  <si>
    <t xml:space="preserve">NATWEST 30MAY </t>
  </si>
  <si>
    <t>Foreign Currency for India</t>
  </si>
  <si>
    <t xml:space="preserve">T COOK F/EX 0383WELWYN GDN CT </t>
  </si>
  <si>
    <t xml:space="preserve">HSBC 29MAY </t>
  </si>
  <si>
    <t>997</t>
  </si>
  <si>
    <t xml:space="preserve">HALIFAX PLC 28MAY </t>
  </si>
  <si>
    <t xml:space="preserve">BARCLAYS BNK 24MAY </t>
  </si>
  <si>
    <t xml:space="preserve">NATWEST 25MAY </t>
  </si>
  <si>
    <t xml:space="preserve">NATWEST 26MAY </t>
  </si>
  <si>
    <t xml:space="preserve">30APR A/C 10667339 </t>
  </si>
  <si>
    <t>Deposit fo Waxham</t>
  </si>
  <si>
    <t>1028</t>
  </si>
  <si>
    <t>1027</t>
  </si>
  <si>
    <t>Pay back Will for Scotland Trip</t>
  </si>
  <si>
    <t>1029</t>
  </si>
  <si>
    <t xml:space="preserve">NATWEST 22MAY </t>
  </si>
  <si>
    <t xml:space="preserve">HALIFAX PLC 21MAY </t>
  </si>
  <si>
    <t>994</t>
  </si>
  <si>
    <t>1051</t>
  </si>
  <si>
    <t>Romeo and Juliet</t>
  </si>
  <si>
    <t>1049</t>
  </si>
  <si>
    <t xml:space="preserve">ABBEYNATIONL 18SEP </t>
  </si>
  <si>
    <t xml:space="preserve">REED BUS PUBLG LTD </t>
  </si>
  <si>
    <t>1046</t>
  </si>
  <si>
    <t xml:space="preserve">HSBC 12SEP </t>
  </si>
  <si>
    <t>1044</t>
  </si>
  <si>
    <t xml:space="preserve">BANKOIRELAND 07SEP </t>
  </si>
  <si>
    <t xml:space="preserve">HSBC 03SEP </t>
  </si>
  <si>
    <t xml:space="preserve">NATWEST 03SEP </t>
  </si>
  <si>
    <t xml:space="preserve">HSBC 02SEP </t>
  </si>
  <si>
    <t xml:space="preserve">ABBEYNATIONL 01SEP </t>
  </si>
  <si>
    <t xml:space="preserve">31JUL A/C 10667339 </t>
  </si>
  <si>
    <t xml:space="preserve">HALIFAX PLC 26AUG </t>
  </si>
  <si>
    <t xml:space="preserve">HSBC 22AUG </t>
  </si>
  <si>
    <t>Jenny's Bus Pass</t>
  </si>
  <si>
    <t>1042</t>
  </si>
  <si>
    <t xml:space="preserve">LLOYDS BANK 20AUG </t>
  </si>
  <si>
    <t xml:space="preserve">SPAR AMBLESIDEAMBLESIDE </t>
  </si>
  <si>
    <t xml:space="preserve">SPAR AMBLESIDEAMBLESIDE CASH BACK 50.00 </t>
  </si>
  <si>
    <t xml:space="preserve">ULLSWATER FILLINGPENRITH </t>
  </si>
  <si>
    <t>Hurleys</t>
  </si>
  <si>
    <t>IKEA</t>
  </si>
  <si>
    <t>Airport Parking</t>
  </si>
  <si>
    <t>Adams</t>
  </si>
  <si>
    <t>Activity Centre</t>
  </si>
  <si>
    <t>Accupuncturist</t>
  </si>
  <si>
    <t>Henlow Grange</t>
  </si>
  <si>
    <t>Harvey Johns</t>
  </si>
  <si>
    <t>Hatfield Cycles</t>
  </si>
  <si>
    <t>Headstone Motoring, Harrow</t>
  </si>
  <si>
    <t>Austin Reed</t>
  </si>
  <si>
    <t>Healthspan</t>
  </si>
  <si>
    <t>Back House Room</t>
  </si>
  <si>
    <t>Hills Garage</t>
  </si>
  <si>
    <t>Hire Shop</t>
  </si>
  <si>
    <t>Electric Toothbrush</t>
  </si>
  <si>
    <t>Pens etc</t>
  </si>
  <si>
    <t>Toilet paper and batteries</t>
  </si>
  <si>
    <t>Drambuie and Bacardi</t>
  </si>
  <si>
    <t>Monsters Inc DVD</t>
  </si>
  <si>
    <t>Darth Vader tee shirt</t>
  </si>
  <si>
    <t>Monkey Shoulder Whisky</t>
  </si>
  <si>
    <t>Shaving things</t>
  </si>
  <si>
    <t>Wrapping paper etc</t>
  </si>
  <si>
    <t>Brandy, ginger wine, port</t>
  </si>
  <si>
    <t>Sarahs stocking fillers</t>
  </si>
  <si>
    <t>iTunes card for Matthew</t>
  </si>
  <si>
    <t>Toiletries, toothbrushes etc</t>
  </si>
  <si>
    <t>Toiletries, aspirin etc for holiday</t>
  </si>
  <si>
    <t>Puzzle books</t>
  </si>
  <si>
    <t>Small Rucksack</t>
  </si>
  <si>
    <t>Flask, pens, glue</t>
  </si>
  <si>
    <t>ING DIRECT000000024875FP 03/01/12 15416925704114513058CN</t>
  </si>
  <si>
    <t>ING DIRECT000000025527FP 03/01/12 15420859594424513017CN</t>
  </si>
  <si>
    <t>ING DIRECT000000025476FP 03/01/12 15427650187324513027CN</t>
  </si>
  <si>
    <t>CLARKS SHOES LTD WEL G WELWYN GARDEN GBR</t>
  </si>
  <si>
    <t>TFL MFM VICTORIA D 1 GBR</t>
  </si>
  <si>
    <t>LAURA ASHLEY MANSFIELD GBR</t>
  </si>
  <si>
    <t>Hanging baskets and flowers</t>
  </si>
  <si>
    <t>Bar drinks on sleeper</t>
  </si>
  <si>
    <t>Zara</t>
  </si>
  <si>
    <t>Jamies Italian</t>
  </si>
  <si>
    <t>Dinner at Westfield Centre</t>
  </si>
  <si>
    <t>Lakeland</t>
  </si>
  <si>
    <t>End of trip meal</t>
  </si>
  <si>
    <t>Costcutter</t>
  </si>
  <si>
    <t>TESCO PAY MONTHLY</t>
  </si>
  <si>
    <t>Hunger Games</t>
  </si>
  <si>
    <t>James Birthday 2012</t>
  </si>
  <si>
    <t>Current</t>
  </si>
  <si>
    <t>Position</t>
  </si>
  <si>
    <t>transfers should all cancel out</t>
  </si>
  <si>
    <t>there should be no unidentified spending</t>
  </si>
  <si>
    <t>These should come to zero</t>
  </si>
  <si>
    <t>Future Projects</t>
  </si>
  <si>
    <t>HALIFAX PLC 19APR</t>
  </si>
  <si>
    <t>CALL REF.NO. 7398KNBWRTH BADMINTONFP 24/04/13 1002172320231817000R</t>
  </si>
  <si>
    <t>RIDGE HILL STUDFP 22/04/13 3049023657078341000R</t>
  </si>
  <si>
    <t>CALL REF.NO. 9845OPERATION RALEIGHFP 22/04/13 1059113452023807000R</t>
  </si>
  <si>
    <t>ACUDANTIA LIMITEDFINAL PAY 12 13FP 22/04/13 132010132025492213000RFINAL PAY 12 13</t>
  </si>
  <si>
    <t>CALL REF.NO. 8267W R ANDERSONFP 17/04/13 1015220521827025000R</t>
  </si>
  <si>
    <t>1831 17APR13LIDL UKLONDON 7 SIS GB</t>
  </si>
  <si>
    <t>RIDGE HILL STUDFP 15/04/13 3012024007118148000R</t>
  </si>
  <si>
    <t>THORPE PARK CHERTSEY GBR</t>
  </si>
  <si>
    <t>M&amp;S SIMPLY FOOD BALDOCK MOTO GBR</t>
  </si>
  <si>
    <t>PC WORLD STEVENAGE GBR</t>
  </si>
  <si>
    <t>NEEM TREE WELWYN GARDEN GBR</t>
  </si>
  <si>
    <t>WWW.THEBRITISHMUSE LONDON GBR</t>
  </si>
  <si>
    <t>LUL TICKET MACHINE KINGS CROSS GBR</t>
  </si>
  <si>
    <t>PAYPAL *METABOLICHO 35314369001 LUX</t>
  </si>
  <si>
    <t>HOBBS LTD 175 WESTFIELD GBR</t>
  </si>
  <si>
    <t>CKU WESTFIELD S.C GBR</t>
  </si>
  <si>
    <t>DOGGETTS COAT LONDON SE1 GBR</t>
  </si>
  <si>
    <t>H&amp;M LONDON GBR</t>
  </si>
  <si>
    <t>TATE BRITAIN - LONDON LONDON SW1P GBR</t>
  </si>
  <si>
    <t>Skiing Gloves</t>
  </si>
  <si>
    <t>Replacement iPhone after burglary</t>
  </si>
  <si>
    <t>CARPHONE WAREHOUSE</t>
  </si>
  <si>
    <t>Cottage Oak Trunk</t>
  </si>
  <si>
    <t>WWW.COTSWOLDCO.COM, 84498404444</t>
  </si>
  <si>
    <t>CLIFTON CAMERAS LT, GLOUCESTER</t>
  </si>
  <si>
    <t>SAINSBURY CARD - SAINSBURYS SACAT 2253 2.542515332601E+22</t>
  </si>
  <si>
    <t>SAINSBURY CARD - SAINSBURYS LOC4933 5.42515332802048E+21</t>
  </si>
  <si>
    <t>SAINSBURY CARD - SAINSBURYS SACAT 2155 2.542515333104E+22</t>
  </si>
  <si>
    <t>SAINSBURY CARD - SAINSBURYS 0567 4.54251533320501E+22</t>
  </si>
  <si>
    <t xml:space="preserve">SAINSBURYSS/MKT WELWYN GARDEN </t>
  </si>
  <si>
    <t xml:space="preserve">NATURAL HEALTH HERTFORD </t>
  </si>
  <si>
    <t xml:space="preserve">SWITCH POS </t>
  </si>
  <si>
    <t xml:space="preserve">TESCO STORE 2654 HATFIELD </t>
  </si>
  <si>
    <t xml:space="preserve">TESCO STORE 2654 HATFIELD CASH BACK 50.00 </t>
  </si>
  <si>
    <t xml:space="preserve">INTEREST </t>
  </si>
  <si>
    <t xml:space="preserve">30SEP A/C 10667339 </t>
  </si>
  <si>
    <t xml:space="preserve">CASHLINE 27OCT </t>
  </si>
  <si>
    <t xml:space="preserve">NATWEST 24OCT </t>
  </si>
  <si>
    <t xml:space="preserve">PHOENIX </t>
  </si>
  <si>
    <t>1057</t>
  </si>
  <si>
    <t xml:space="preserve">NU LIFE &amp; PEN -UK </t>
  </si>
  <si>
    <t xml:space="preserve">TESCO CNV STR 5177 LONDON SW1P </t>
  </si>
  <si>
    <t xml:space="preserve">TESCO CNV STR 5177 LONDON SW1P CASH BACK 30.00 </t>
  </si>
  <si>
    <t xml:space="preserve">HSBC 20OCT </t>
  </si>
  <si>
    <t xml:space="preserve">STANDARD LIFE A CO </t>
  </si>
  <si>
    <t xml:space="preserve">HOMESERVE GB </t>
  </si>
  <si>
    <t xml:space="preserve">SAINSBURYS 16OCT </t>
  </si>
  <si>
    <t xml:space="preserve">HSBC 15OCT </t>
  </si>
  <si>
    <t>1059</t>
  </si>
  <si>
    <t>James's Lunches</t>
  </si>
  <si>
    <t>1058</t>
  </si>
  <si>
    <t xml:space="preserve">CASHLINE 14OCT </t>
  </si>
  <si>
    <t xml:space="preserve">DENNIS PUBLISHING </t>
  </si>
  <si>
    <t>1056</t>
  </si>
  <si>
    <t xml:space="preserve">CASHLINE 08OCT </t>
  </si>
  <si>
    <t xml:space="preserve">SARAH CATHERINE L </t>
  </si>
  <si>
    <t xml:space="preserve">BANKOIRELAND 05OCT </t>
  </si>
  <si>
    <t xml:space="preserve">CASHLINE 06OCT </t>
  </si>
  <si>
    <t>James's Revision Guides</t>
  </si>
  <si>
    <t>1053</t>
  </si>
  <si>
    <t xml:space="preserve">NATWEST 03OCT </t>
  </si>
  <si>
    <t xml:space="preserve">NEW INTER PUB </t>
  </si>
  <si>
    <t>1054</t>
  </si>
  <si>
    <t>1055</t>
  </si>
  <si>
    <t xml:space="preserve">NEST MGMT LTD </t>
  </si>
  <si>
    <t>1052</t>
  </si>
  <si>
    <t xml:space="preserve">ABBEYNATIONL 30SEP </t>
  </si>
  <si>
    <t>Herbs for Ginny</t>
  </si>
  <si>
    <t>1048</t>
  </si>
  <si>
    <t xml:space="preserve">31AUG A/C 10667339 </t>
  </si>
  <si>
    <t xml:space="preserve">SAINSBURYS 23SEP </t>
  </si>
  <si>
    <t xml:space="preserve">ABBEYNATIONL 20SEP </t>
  </si>
  <si>
    <t>Yoga</t>
  </si>
  <si>
    <t xml:space="preserve">GOSH CC </t>
  </si>
  <si>
    <t xml:space="preserve">NATWEST 31OCT </t>
  </si>
  <si>
    <t xml:space="preserve">J.L F . S . </t>
  </si>
  <si>
    <t xml:space="preserve">VODAFONE LIMITED </t>
  </si>
  <si>
    <t>James Explorer Camp</t>
  </si>
  <si>
    <t>James Explorer Camp (Deposit)</t>
  </si>
  <si>
    <t>Ouran High School Book</t>
  </si>
  <si>
    <t>Prosecco Wine</t>
  </si>
  <si>
    <t>HSBC 14NOV</t>
  </si>
  <si>
    <t>HSBC 13NOV</t>
  </si>
  <si>
    <t>BMACH 10NOV</t>
  </si>
  <si>
    <t>Monthy</t>
  </si>
  <si>
    <t>grand total based on projects rather than savings</t>
  </si>
  <si>
    <t>Nov unidentified cash</t>
  </si>
  <si>
    <t>Dec unidentified cash</t>
  </si>
  <si>
    <t>Nov cash</t>
  </si>
  <si>
    <t>Dec cash</t>
  </si>
  <si>
    <t>Quasar</t>
  </si>
  <si>
    <t>QD Stores</t>
  </si>
  <si>
    <t>Post Office</t>
  </si>
  <si>
    <t>Police</t>
  </si>
  <si>
    <t>Plumber</t>
  </si>
  <si>
    <t>Photo Optix</t>
  </si>
  <si>
    <t>Kitchen towels</t>
  </si>
  <si>
    <t>ACUDANTIA LIMITEDDIVIDENDFP 04/01/12 142657142629839417000RDIVIDEND</t>
  </si>
  <si>
    <t>ACUDANTIA LIMITEDPAY JAN-12FP 04/01/12 143318143351049776000RPAY JAN-12</t>
  </si>
  <si>
    <t>JAMESFP 03/01/12 3008024531580660000R</t>
  </si>
  <si>
    <t>JENNIFERFP 03/01/12 3005024531564952000R</t>
  </si>
  <si>
    <t>Tee shirt</t>
  </si>
  <si>
    <t>Toiletries, toothpase, washing etc</t>
  </si>
  <si>
    <t>Printer Paper</t>
  </si>
  <si>
    <t>Glasses</t>
  </si>
  <si>
    <t>Wine and beer</t>
  </si>
  <si>
    <t>Corsodyl</t>
  </si>
  <si>
    <t>Soap</t>
  </si>
  <si>
    <t>PJ Camping</t>
  </si>
  <si>
    <t>Pizza Hut</t>
  </si>
  <si>
    <t>Pizza Express</t>
  </si>
  <si>
    <t>Piglet</t>
  </si>
  <si>
    <t>PC World</t>
  </si>
  <si>
    <t>Oaklands College</t>
  </si>
  <si>
    <t>Norse Holidays</t>
  </si>
  <si>
    <t>Nightclub</t>
  </si>
  <si>
    <t>Notcutts</t>
  </si>
  <si>
    <t>NTL</t>
  </si>
  <si>
    <t>Nortonway Mazda</t>
  </si>
  <si>
    <t>Newsagents</t>
  </si>
  <si>
    <t>North Herts Citroen</t>
  </si>
  <si>
    <t>Opening Balance</t>
  </si>
  <si>
    <t>Oracle University</t>
  </si>
  <si>
    <t>New Road Service Station</t>
  </si>
  <si>
    <t>Ottakars</t>
  </si>
  <si>
    <t>Plan</t>
  </si>
  <si>
    <t>Holiday Saving</t>
  </si>
  <si>
    <t>Car Saving</t>
  </si>
  <si>
    <t>Home Borrowing</t>
  </si>
  <si>
    <t>Pippin</t>
  </si>
  <si>
    <t>Mazda</t>
  </si>
  <si>
    <t>Ginny</t>
  </si>
  <si>
    <t>Investment Sale</t>
  </si>
  <si>
    <t>Investment Valuation</t>
  </si>
  <si>
    <t>Asset Ownership</t>
  </si>
  <si>
    <t>Asset Valuation</t>
  </si>
  <si>
    <t>Charge</t>
  </si>
  <si>
    <t>Asset Sale</t>
  </si>
  <si>
    <t>Asset Purchase</t>
  </si>
  <si>
    <t>Plan Out</t>
  </si>
  <si>
    <t>Plan In</t>
  </si>
  <si>
    <t>Seq</t>
  </si>
  <si>
    <t>Transaction Type</t>
  </si>
  <si>
    <t>Account</t>
  </si>
  <si>
    <t>Statement Date</t>
  </si>
  <si>
    <t>Statement Type</t>
  </si>
  <si>
    <t>Statement Description</t>
  </si>
  <si>
    <t>Detailed Description</t>
  </si>
  <si>
    <t>Amount</t>
  </si>
  <si>
    <t>Payee Account</t>
  </si>
  <si>
    <t>Category</t>
  </si>
  <si>
    <t>Project</t>
  </si>
  <si>
    <t>Transaction Date</t>
  </si>
  <si>
    <t>Recipient</t>
  </si>
  <si>
    <t>Expense</t>
  </si>
  <si>
    <t>Virgin One Account</t>
  </si>
  <si>
    <t>Keep Sakes</t>
  </si>
  <si>
    <t/>
  </si>
  <si>
    <t>Milkman</t>
  </si>
  <si>
    <t>Herts County Council</t>
  </si>
  <si>
    <t>Transfer Out</t>
  </si>
  <si>
    <t>Cash</t>
  </si>
  <si>
    <t>Transfers</t>
  </si>
  <si>
    <t>Dividend</t>
  </si>
  <si>
    <t>Abbey National</t>
  </si>
  <si>
    <t>Bishops Hatfield School</t>
  </si>
  <si>
    <t>Investment Purchase</t>
  </si>
  <si>
    <t>Childrens Bond (Jenny)</t>
  </si>
  <si>
    <t>ING Direct</t>
  </si>
  <si>
    <t>Caroline the Yoga Teacher</t>
  </si>
  <si>
    <t>Scottish Widows</t>
  </si>
  <si>
    <t>Karuna Trust</t>
  </si>
  <si>
    <t>Tiscali Broadband</t>
  </si>
  <si>
    <t>Salary</t>
  </si>
  <si>
    <t>Acudantia (Steve)</t>
  </si>
  <si>
    <t>British Gas</t>
  </si>
  <si>
    <t>Unidentified</t>
  </si>
  <si>
    <t>NSPCC</t>
  </si>
  <si>
    <t>Welwyn &amp; Hatfield Council</t>
  </si>
  <si>
    <t>Egg Card</t>
  </si>
  <si>
    <t>Holidaying</t>
  </si>
  <si>
    <t>Clothing</t>
  </si>
  <si>
    <t>Clothes</t>
  </si>
  <si>
    <t>Cars, petrol, insurance, servicing, repairs, road tax.</t>
  </si>
  <si>
    <t>b/f</t>
  </si>
  <si>
    <t>c/f</t>
  </si>
  <si>
    <t>Breakfast Club, St.Albans</t>
  </si>
  <si>
    <t>Blocks and bricks</t>
  </si>
  <si>
    <t>Pond Liner</t>
  </si>
  <si>
    <t>Picture wire and hanging basket hooks</t>
  </si>
  <si>
    <t>Blocks, sand, cement</t>
  </si>
  <si>
    <t>TESCO STORE 2654HATFIELDCASH BACK 30.00</t>
  </si>
  <si>
    <t>Tissues, cleaner</t>
  </si>
  <si>
    <t>16/11/2010</t>
  </si>
  <si>
    <t>TESCO CNV STR 5177LONDON SW1PCASH BACK 30.00</t>
  </si>
  <si>
    <t>TESCO STORE 6207, ST ALBANS</t>
  </si>
  <si>
    <t>Bathroom bin</t>
  </si>
  <si>
    <t>TESCO CNV STR 5177LONDON SW1PCASH BACK 50.00</t>
  </si>
  <si>
    <t>Anadin, deodorant, shower gel</t>
  </si>
  <si>
    <t>Hairbrush</t>
  </si>
  <si>
    <t>19/07/2010</t>
  </si>
  <si>
    <t>20/07/2010</t>
  </si>
  <si>
    <t>17/11/2010</t>
  </si>
  <si>
    <t>TESCO CNV STR 5177LONDON SW1PCASH BACK 20.00</t>
  </si>
  <si>
    <t>22/11/2010</t>
  </si>
  <si>
    <t>25/11/2010</t>
  </si>
  <si>
    <t>TESCO DIRECT .. GB</t>
  </si>
  <si>
    <t>CITY-MARKET #0410 QPS ($138.31), MOAB</t>
  </si>
  <si>
    <t>Food Shopping</t>
  </si>
  <si>
    <t>CITY MARKET #0208 FQPS, CORTEZ ($117.46)</t>
  </si>
  <si>
    <t>RED APPLE SUPERMARKQPS, LOVELL ($116.01)</t>
  </si>
  <si>
    <t>CITY-MARKET #0403 QPS, MONTROSE ($108.01)</t>
  </si>
  <si>
    <t>DAVIS FOOD &amp; DRUG #QPS, ROOSEVELT ($98.65)</t>
  </si>
  <si>
    <t>WESTERNCONVENIENCE#141, PONCHASPRINGS ($93.77)</t>
  </si>
  <si>
    <t>NEW CORNER GROCERY 80, DAYTON ($50.16)</t>
  </si>
  <si>
    <t>SAFEWAY STORE 00027QPS, LANDER ($38.18)</t>
  </si>
  <si>
    <t>CLTR BAY VLG GROCERY S, MORAN ($37.98)</t>
  </si>
  <si>
    <t>WOTTON FARM SHOP WOTTON UNDER GBR  ()</t>
  </si>
  <si>
    <t>THE KARUNA TRUST FP 07/03/11 3038023537400051000R</t>
  </si>
  <si>
    <t>THE KARUNA TRUSTFP 07/02/11 3029023443868601000R</t>
  </si>
  <si>
    <t>3573 16FEB11CHANGELINK LTDLONDON SW1H GBCASH ADVANCE CHARGE 4.00</t>
  </si>
  <si>
    <t>HOMESERVEINITIAL PAYMENT</t>
  </si>
  <si>
    <t>3573 01FEB11TESCO STORES 5177LONDON GBCASH BACK 30.00</t>
  </si>
  <si>
    <t>SAINSBURY CARD -  SAINSBURYS PFS0396  35425153088040139244819</t>
  </si>
  <si>
    <t>SAINSBURY CARD -  SAINSBURYS 0567  35425153093050110138917</t>
  </si>
  <si>
    <t>SAINSBURY CARD -  SAINSBURYS SACAT 2155  25425153094060064625066</t>
  </si>
  <si>
    <t>SAINSBURY CARD -  SAINSBURYS 0567  35425153096080117180395</t>
  </si>
  <si>
    <t>SAINSBURY CARD -  SAINSBURYS 2155  35425153099090104207421</t>
  </si>
  <si>
    <t>SAINSBURY CARD -  SAINSBURYS 2155  35425153099090104207447</t>
  </si>
  <si>
    <t>SAINSBURY CARD -  SAINSBURYS SACAT 2155  35425153100000109999952</t>
  </si>
  <si>
    <t>SAINSBURY CARD -  SAINSBURYS 0567  35425153101010099264415</t>
  </si>
  <si>
    <t>SAINSBURY CARD -  SAINSBURYS 2155 6.54251531050305E+22</t>
  </si>
  <si>
    <t>SAINSBURY CARD -  SAINSBURYS 2155 3.54251531070501E+22</t>
  </si>
  <si>
    <t>SAINSBURY CARD -  SAINSBURYS SACAT 2155 5.42515311108041E+21</t>
  </si>
  <si>
    <t>SAINSBURY CARD -  SAINSBURYS 0567 2.54251531100801E+22</t>
  </si>
  <si>
    <t>SAINSBURY CARD -  SAINSBURYS 0567 3.54251531130901E+22</t>
  </si>
  <si>
    <t>Closing account</t>
  </si>
  <si>
    <t>SAINSBURY CARD -  SAINSBURYS  05230653046050073082321</t>
  </si>
  <si>
    <t>SAINSBURY CARD -  SAINSBURYS PETROL  05230653047630072091123</t>
  </si>
  <si>
    <t>SAINSBURY CARD -  SAINSBURYS S/MKTS  05230653057340072712887</t>
  </si>
  <si>
    <t>SAINSBURY CARD -  DIRECT DEBIT THANK YOU  74779163053111111111111</t>
  </si>
  <si>
    <t>SAINSBURY CARD -  SAINSBURYS 2155  85425153062050286902551</t>
  </si>
  <si>
    <t>SAINSBURY CARD -  SAINSBURYS 2155  25425153064060075390177</t>
  </si>
  <si>
    <t>SAINSBURY CARD -  SAINSBURYS PFS0396  25425153066080063879880</t>
  </si>
  <si>
    <t>SAINSBURY CARD -  SAINSBURYS SACAT 2155  25425153067090067534760</t>
  </si>
  <si>
    <t>SAINSBURY CARD -  SAINSBURYS 0567  85425153069000288564894</t>
  </si>
  <si>
    <t>SAINSBURY CARD -  SAINSBURYS 0567  25425153072020055957882</t>
  </si>
  <si>
    <t>SAINSBURY CARD -  DIRECT DEBIT</t>
  </si>
  <si>
    <t>Hygenist</t>
  </si>
  <si>
    <t>Current Years</t>
  </si>
  <si>
    <t>Water Softener</t>
  </si>
  <si>
    <t>Shower Cubicle, Tray and Shower</t>
  </si>
  <si>
    <t>Blinds for Conservatory</t>
  </si>
  <si>
    <t>Jenny's Leaving Do</t>
  </si>
  <si>
    <t>Chris the Counsellor</t>
  </si>
  <si>
    <t>Lager</t>
  </si>
  <si>
    <t>iPod Touch</t>
  </si>
  <si>
    <t>Kew Gardens, Lunch</t>
  </si>
  <si>
    <t>Joe Browns</t>
  </si>
  <si>
    <t>Jenny's clothes from Joe Browns</t>
  </si>
  <si>
    <t>Ginny's colic bout</t>
  </si>
  <si>
    <t>Scotland 2011</t>
  </si>
  <si>
    <t>Deposit for Langass Lodge Hotel</t>
  </si>
  <si>
    <t>THE REAL CHINA HATFIELD</t>
  </si>
  <si>
    <t>Topaz</t>
  </si>
  <si>
    <t>Bottle of Tobermory Scotch</t>
  </si>
  <si>
    <t>Smart shoes</t>
  </si>
  <si>
    <t>Food on way home</t>
  </si>
  <si>
    <t>3573 26AUG11TESCO STORES 5177LONDON GBCASH BACK 30.00</t>
  </si>
  <si>
    <t>3573 02JAN13FIRST CAPITAL CONNWELWYN GARDEN GB</t>
  </si>
  <si>
    <t>Greetings cards</t>
  </si>
  <si>
    <t>Horse shoes</t>
  </si>
  <si>
    <t>Clive's food</t>
  </si>
  <si>
    <t>Williams-Hubbards share</t>
  </si>
  <si>
    <t>ARGOS LTD LUTON 926</t>
  </si>
  <si>
    <t>REPUBLIC (RETAIL) LTD LEEDS</t>
  </si>
  <si>
    <t>FIRST CAPITAL CONN WELWYN GARDEN</t>
  </si>
  <si>
    <t>W M MORRISON ST ALBANS</t>
  </si>
  <si>
    <t>SAINSBURYS SUPERMA QPS WELWYN GARDEN</t>
  </si>
  <si>
    <t>NEXT 0453 WELWYN GARDEN</t>
  </si>
  <si>
    <t>MARKS &amp; SPENCER LONDON COLNEY</t>
  </si>
  <si>
    <t>SAINSBURYS LONDON COLNEY</t>
  </si>
  <si>
    <t>WAITROSE 204 WELWYN GARDEN</t>
  </si>
  <si>
    <t>B &amp; Q WELWYN GARDEN</t>
  </si>
  <si>
    <t>CLARKS SHOES LTD WEL G WELWYN GARDEN</t>
  </si>
  <si>
    <t>INMAGINE LIMITED KOWLOON</t>
  </si>
  <si>
    <t>ASDA SUPERSTORE 04406 HATFIELD</t>
  </si>
  <si>
    <t>COLNEY SERVICE STN COLNEY HEATH</t>
  </si>
  <si>
    <t>STARBUCKS ST ALBANS</t>
  </si>
  <si>
    <t>THE PAVILLION WELWYN GARDEN</t>
  </si>
  <si>
    <t>Card</t>
  </si>
  <si>
    <t>Birthday breakfast</t>
  </si>
  <si>
    <t>Varnish</t>
  </si>
  <si>
    <t>Sand</t>
  </si>
  <si>
    <t>Shirt</t>
  </si>
  <si>
    <t>Devon 2011</t>
  </si>
  <si>
    <t>Old Rectory Camping, Deposit</t>
  </si>
  <si>
    <t>Geffrye Museum, lunch</t>
  </si>
  <si>
    <t>Pet toys, lead</t>
  </si>
  <si>
    <t>Underwear</t>
  </si>
  <si>
    <t>Scales</t>
  </si>
  <si>
    <t>DVDs, inc Harry Potter</t>
  </si>
  <si>
    <t>Hanging baskets</t>
  </si>
  <si>
    <t>London Met</t>
  </si>
  <si>
    <t>Brass elephant</t>
  </si>
  <si>
    <t>Roses</t>
  </si>
  <si>
    <t>Travel plug, timer switches</t>
  </si>
  <si>
    <t>iTunes card for Rebecca</t>
  </si>
  <si>
    <t>Bark</t>
  </si>
  <si>
    <t>Open Gardens</t>
  </si>
  <si>
    <t>Chinese Takeway</t>
  </si>
  <si>
    <t>Friday work drinks</t>
  </si>
  <si>
    <t>Tea and cakes</t>
  </si>
  <si>
    <t xml:space="preserve">FRED HOLDSWORTH BOOKS    </t>
  </si>
  <si>
    <t xml:space="preserve">LANGDALE CO-OP           </t>
  </si>
  <si>
    <t xml:space="preserve">THE NATIONAL TRUST       </t>
  </si>
  <si>
    <t xml:space="preserve">MILLETS                  </t>
  </si>
  <si>
    <t>SANTANDER 24SEP</t>
  </si>
  <si>
    <t>CASHLINE 22SEP</t>
  </si>
  <si>
    <t>NATWEST 05SEP</t>
  </si>
  <si>
    <t>HSBC 03SEP</t>
  </si>
  <si>
    <t>SAINSBURYS 04SEP</t>
  </si>
  <si>
    <t>HALIFAX PLC 08AUG</t>
  </si>
  <si>
    <t>SANEFINITIAL PAYMENT</t>
  </si>
  <si>
    <t>RIDGE HILL STUDFP 29/09/14 3043023525576931000R</t>
  </si>
  <si>
    <t>ACUDANTIA LIMITEDSALARY SEPFP 26/09/14 132727132708776833000RSALARY SEP</t>
  </si>
  <si>
    <t>RIDGE HILL STUDFP 22/09/14 3040023336869877000R</t>
  </si>
  <si>
    <t>1831 17SEP14CO-OP GROUP0000000000KNIGHTSFIELD GB CASH BACK 20.00</t>
  </si>
  <si>
    <t>RIDGE HILL STUDFP 15/09/14 3029023325045680000R</t>
  </si>
  <si>
    <t>RIDGE HILL STUDFP 08/09/14 3061023431295451000R</t>
  </si>
  <si>
    <t>THE KARUNA TRUSTFP 08/09/14 3054023431232507000R</t>
  </si>
  <si>
    <t>HSBC 06MAY</t>
  </si>
  <si>
    <t>CO-OPERATIVE 05MAY</t>
  </si>
  <si>
    <t>NATWEST 02MAY</t>
  </si>
  <si>
    <t>SAINSBURYS 29APR</t>
  </si>
  <si>
    <t>RIDGE HILL STUDFP 07/01/13 3033023611155432000R</t>
  </si>
  <si>
    <t>7684 04JAN13SAINSBURYSWELWYN GARDEN GB</t>
  </si>
  <si>
    <t>THE KARUNA TRUSTFP 07/01/13 3030023611134212000R</t>
  </si>
  <si>
    <t>7684 04JAN13SHELL ORBITALST ALBANS GB</t>
  </si>
  <si>
    <t>Shell Petrol Station</t>
  </si>
  <si>
    <t>WWW.ALPHAUNDERWRITING. INTERNET GBR</t>
  </si>
  <si>
    <t>WWW.PROVISIONALMARMALA INTERNET GBR</t>
  </si>
  <si>
    <t>One blueberry muffin</t>
  </si>
  <si>
    <t>Returned jumper</t>
  </si>
  <si>
    <t>Misc.Insurance</t>
  </si>
  <si>
    <t>Travel Insurance</t>
  </si>
  <si>
    <t>Provisional Driving Insurance</t>
  </si>
  <si>
    <t>Travel to St.Albans</t>
  </si>
  <si>
    <t>Sheets</t>
  </si>
  <si>
    <t>Swimming</t>
  </si>
  <si>
    <t>REPUBLIC (RETAIL) LTD WATFORD GBR</t>
  </si>
  <si>
    <t>TOP SHOP/TOPMAN WATFORD GBR</t>
  </si>
  <si>
    <t>C.S.C HARLEQUIN PARKIN WATFORD GBR</t>
  </si>
  <si>
    <t>NATURAL HISTORY MUSEUM LONDON GBR</t>
  </si>
  <si>
    <t>POS VINCI LISTER HOSPI WATFORD GBR</t>
  </si>
  <si>
    <t>TESCO STORE 5177 LONDON SW1P GBR</t>
  </si>
  <si>
    <t>PREZZO WELWYN GARDEN GBR</t>
  </si>
  <si>
    <t>B Q WELWYN GARDEN GB</t>
  </si>
  <si>
    <t>Shed Refelting</t>
  </si>
  <si>
    <t>Stainblock</t>
  </si>
  <si>
    <t>Charcoal</t>
  </si>
  <si>
    <t>Lamp chains</t>
  </si>
  <si>
    <t>AYLETT NURSERIES LTD</t>
  </si>
  <si>
    <t>Planters</t>
  </si>
  <si>
    <t>Fig Tree</t>
  </si>
  <si>
    <t>Hand Lotion</t>
  </si>
  <si>
    <t>Insurance (cancelled)</t>
  </si>
  <si>
    <t>AutoDirect Insurance</t>
  </si>
  <si>
    <t>AUTO DIRECT</t>
  </si>
  <si>
    <t>Insurance cancelled</t>
  </si>
  <si>
    <t>ASDA CS LTD STEVENAGE</t>
  </si>
  <si>
    <t>Colour pencils</t>
  </si>
  <si>
    <t>CASS ART LONDON WC2H</t>
  </si>
  <si>
    <t>THE VILLAGE GALLERY PINNER GB</t>
  </si>
  <si>
    <t>Bus Ticket</t>
  </si>
  <si>
    <t>Gift Voucher Redemption</t>
  </si>
  <si>
    <t>Sarah's Radley Bag (Exchange)</t>
  </si>
  <si>
    <t>Gift Vouchers</t>
  </si>
  <si>
    <t>Money for Stolen Laptop</t>
  </si>
  <si>
    <t>SCALEPOINT TECHNOL</t>
  </si>
  <si>
    <t>DVDs, CDs and games for Christmas</t>
  </si>
  <si>
    <t>Amazon Svcs EU-Indigo AMAZON.CO.UK</t>
  </si>
  <si>
    <t>AMAZON</t>
  </si>
  <si>
    <t>Zebra Poster</t>
  </si>
  <si>
    <t>Allposters</t>
  </si>
  <si>
    <t>Jennys Room</t>
  </si>
  <si>
    <t>ALLPOSTERS</t>
  </si>
  <si>
    <t>Santander Dividend</t>
  </si>
  <si>
    <t>Home contents insurance</t>
  </si>
  <si>
    <t>Money for Stolen iPhone</t>
  </si>
  <si>
    <t>Sum of Amount</t>
  </si>
  <si>
    <t>(All)</t>
  </si>
  <si>
    <t>Amazon EU AMAZON.CO.UK LUX</t>
  </si>
  <si>
    <t>WWW.LOVEFILM.COM 8444820123 GBR</t>
  </si>
  <si>
    <t>remainder after scrip dividend</t>
  </si>
  <si>
    <t>Sele School Expenses Repaid</t>
  </si>
  <si>
    <t>Subs for Explorers</t>
  </si>
  <si>
    <t>Lotus Leaf</t>
  </si>
  <si>
    <t>Chiltern Society</t>
  </si>
  <si>
    <t>Primark</t>
  </si>
  <si>
    <t>Poles and insoles</t>
  </si>
  <si>
    <t>Outdoor paint, concrete materials</t>
  </si>
  <si>
    <t>Concreting materials</t>
  </si>
  <si>
    <t>Pay Tattershalls for Jenny's skiing</t>
  </si>
  <si>
    <t>Talk Mobile</t>
  </si>
  <si>
    <t>Physics paper</t>
  </si>
  <si>
    <t>Physics retake</t>
  </si>
  <si>
    <t>Virgin Pension</t>
  </si>
  <si>
    <t>Pension payment</t>
  </si>
  <si>
    <t>IMC Balance?</t>
  </si>
  <si>
    <t>M&amp;G Tracker ISA</t>
  </si>
  <si>
    <t>Paid to Gill</t>
  </si>
  <si>
    <t xml:space="preserve">SAINSBURY CARD - SAINSBURYS SACAT 2155 </t>
  </si>
  <si>
    <t xml:space="preserve">SAINSBURY CARD - SAINSBURYS PFS0396 </t>
  </si>
  <si>
    <t>19/08/2013</t>
  </si>
  <si>
    <t xml:space="preserve">SAINSBURY CARD - SAINSBURYS 0567 </t>
  </si>
  <si>
    <t>22/08/2013</t>
  </si>
  <si>
    <t xml:space="preserve">SAINSBURY CARD - SAINSBURYS 2155 </t>
  </si>
  <si>
    <t>27/08/2013</t>
  </si>
  <si>
    <t>28/08/2013</t>
  </si>
  <si>
    <t>30/08/2013</t>
  </si>
  <si>
    <t xml:space="preserve">SAINSBURY CARD - DIRECT DEBIT THANK YOU </t>
  </si>
  <si>
    <t>The Adventure Company</t>
  </si>
  <si>
    <t>Morocco 2013</t>
  </si>
  <si>
    <t>Cake decorating things</t>
  </si>
  <si>
    <t>Bike repair</t>
  </si>
  <si>
    <t>Driving Test</t>
  </si>
  <si>
    <t>Visit to Bletchley Park</t>
  </si>
  <si>
    <t>Elysium</t>
  </si>
  <si>
    <t>Dry cleaning trousers</t>
  </si>
  <si>
    <t>Sustain subscription</t>
  </si>
  <si>
    <t>SAINSBURY CARD - SAINSBURYS 2155 2.542515408004E+22</t>
  </si>
  <si>
    <t>24/03/2014</t>
  </si>
  <si>
    <t>SAINSBURY CARD - SAINSBURYS 2155 3.54251540810501E+22</t>
  </si>
  <si>
    <t>25/03/2014</t>
  </si>
  <si>
    <t>SAINSBURY CARD - SAINSBURYS SACAT 0567 2.542515408406E+22</t>
  </si>
  <si>
    <t>SAINSBURY CARD - SAINSBURYS 0601 2.542515408406E+22</t>
  </si>
  <si>
    <t>28/03/2014</t>
  </si>
  <si>
    <t>SAINSBURY CARD - SAINSBURYS 0567 2.542515408709E+22</t>
  </si>
  <si>
    <t>SAINSBURY CARD - SAINSBURYS SACAT 0567 2.542515409101E+22</t>
  </si>
  <si>
    <t>SAINSBURY CARD - SAINSBURYS SACAT 2155 3.54251540940401E+22</t>
  </si>
  <si>
    <t>SAINSBURY CARD - DIRECT DEBIT THANK YOU 7.47791640921111E+22</t>
  </si>
  <si>
    <t>SAINSBURY CARD - SAINSBURYS SACAT 0567 3.54251541000801E+22</t>
  </si>
  <si>
    <t>SAINSBURY CARD - SAINSBURYS PFS0439 2.542515404306E+22</t>
  </si>
  <si>
    <t>14/02/2014</t>
  </si>
  <si>
    <t>SAINSBURY CARD - SAINSBURYS 2155 2.542515404508E+22</t>
  </si>
  <si>
    <t>24/02/2014</t>
  </si>
  <si>
    <t>SAINSBURY CARD - SAINSBURYS 2155 6.54251540550406E+22</t>
  </si>
  <si>
    <t>SAINSBURY CARD - SAINSBURYS 2155 9.54251540610904E+22</t>
  </si>
  <si>
    <t>SAINSBURY CARD - SAINSBURYS SACAT 2155 2.542515406502E+22</t>
  </si>
  <si>
    <t>SAINSBURY CARD - SAINSBURYS 0567 9.54251540680403E+22</t>
  </si>
  <si>
    <t>SAINSBURY CARD - DIRECT DEBIT THANK YOU 7.47791640641111E+22</t>
  </si>
  <si>
    <t>SAINSBURY CARD - SAINSBURYS 0567 4.54251540700501E+22</t>
  </si>
  <si>
    <t>Direct Debit</t>
  </si>
  <si>
    <t>TESCO CLUBCARD - IN-STORE PURCHASE/WITHDRAWAL, TESCO BISHOPS_ST,Havers_Lane, CD1680 ON 01 APR</t>
  </si>
  <si>
    <t>TESCO CLUBCARD - IN-STORE PURCHASE/WITHDRAWAL, 000018002340, TESCO STORES LTD 00000</t>
  </si>
  <si>
    <t>TESCO CLUBCARD - IN-STORE PURCHASE/WITHDRAWAL, 000074007911, TESCO STORES LTD 00000</t>
  </si>
  <si>
    <t>WISE ABOUT FOOD LTSALARYFP 09/11/12 034700000000000512390708909597880233871250201211090001</t>
  </si>
  <si>
    <t>Can opener and kitchen things</t>
  </si>
  <si>
    <t>Seeing Further</t>
  </si>
  <si>
    <t>MAHER THE BOOKSELLER</t>
  </si>
  <si>
    <t>Books for Sarah</t>
  </si>
  <si>
    <t>MAHER THE BOOKSELLER WELWYN GARDEN</t>
  </si>
  <si>
    <t>PAYPAL *REALITYQUES 35314369001 LUX</t>
  </si>
  <si>
    <t>PAYPAL *SUSTAIN 35314369001 LUX</t>
  </si>
  <si>
    <t>Luggage bag</t>
  </si>
  <si>
    <t xml:space="preserve">BAGS ETC LTD             </t>
  </si>
  <si>
    <t xml:space="preserve">AMARVILAS AGRA           </t>
  </si>
  <si>
    <t>Judo (including grading)</t>
  </si>
  <si>
    <t>Badminton Court</t>
  </si>
  <si>
    <t>Drinks in O'Neills</t>
  </si>
  <si>
    <t>Drinks in Cork</t>
  </si>
  <si>
    <t>Skiing dry slope</t>
  </si>
  <si>
    <t>Drinks at bowling</t>
  </si>
  <si>
    <t>Bus Fare for week</t>
  </si>
  <si>
    <t>Learing</t>
  </si>
  <si>
    <t>Lunch Sarah</t>
  </si>
  <si>
    <t>Refund</t>
  </si>
  <si>
    <t xml:space="preserve">FIRST CAPITAL CONN WELWYN GDN CI </t>
  </si>
  <si>
    <t xml:space="preserve">B &amp; Q WELWYN GARDEN </t>
  </si>
  <si>
    <t xml:space="preserve">PC G LIMITED WEST DRAYTON </t>
  </si>
  <si>
    <t xml:space="preserve">ARGOS LTD WELWYN-G-CITY </t>
  </si>
  <si>
    <t xml:space="preserve">FIRSTCAPITALCONN WELWYNGDNCI </t>
  </si>
  <si>
    <t xml:space="preserve">SAINSBURYS LONDON COLNEY </t>
  </si>
  <si>
    <t>Datavise - Steve</t>
  </si>
  <si>
    <t>Datavise - Sarah</t>
  </si>
  <si>
    <t>Jennifer</t>
  </si>
  <si>
    <t>James</t>
  </si>
  <si>
    <t>Sarah</t>
  </si>
  <si>
    <t>Adults</t>
  </si>
  <si>
    <t>Family</t>
  </si>
  <si>
    <t>Gap</t>
  </si>
  <si>
    <t>Steve</t>
  </si>
  <si>
    <t>Others</t>
  </si>
  <si>
    <t>Hardware Shop</t>
  </si>
  <si>
    <t>Citroen</t>
  </si>
  <si>
    <t>Clothes Shop</t>
  </si>
  <si>
    <t>Children</t>
  </si>
  <si>
    <t>Chemists</t>
  </si>
  <si>
    <t>Other</t>
  </si>
  <si>
    <t>Description</t>
  </si>
  <si>
    <t>BARCLAYS BNK 15OCT</t>
  </si>
  <si>
    <t>CALL REF.NO. 7910ORCHARD COOKERYFP 06/07/15 1003065848101242000R</t>
  </si>
  <si>
    <t>CALL REF.NO. 7910JP &amp;CE MCINTYREFP 06/07/15 1042070342743201000R</t>
  </si>
  <si>
    <t>RIDGE HILL STUDFP 06/07/15 3052023209703679000R</t>
  </si>
  <si>
    <t>2935 03JUL15TEWIN BURY FARMWELWYN GB</t>
  </si>
  <si>
    <t>2935 01JUL15LUL TICKET MACHINEVAUXHALL GB</t>
  </si>
  <si>
    <t>2935 30JUN15ACTION BIKESLONDON GB</t>
  </si>
  <si>
    <t>JENNIFER SCOTLANDFP 01/07/15 3062023440560713000R</t>
  </si>
  <si>
    <t xml:space="preserve">SAINSBURY CARD - HERTSSPORTVILLAGE. </t>
  </si>
  <si>
    <t xml:space="preserve">SAINSBURY CARD - 999INKS.COM </t>
  </si>
  <si>
    <t>30/06/2015</t>
  </si>
  <si>
    <t xml:space="preserve">SAINSBURY CARD - THE BLACK HORSE </t>
  </si>
  <si>
    <t xml:space="preserve">SAINSBURY CARD - CAFFE NERO </t>
  </si>
  <si>
    <t xml:space="preserve">SAINSBURY CARD - WELWYN HATFIELD LE </t>
  </si>
  <si>
    <t xml:space="preserve">SAINSBURY CARD - THE WAGGONERS </t>
  </si>
  <si>
    <t xml:space="preserve">SAINSBURY CARD - DVLA DRIVER ONLINE </t>
  </si>
  <si>
    <t xml:space="preserve">SAINSBURY CARD - THE KINGSWELL HOTE </t>
  </si>
  <si>
    <t>TESCO CLUBCARD - IN-STORE PURCHASE/WITHDRAWAL, TESCO HATFIELD,MOUNT_PLEASANT, CD1680 ON 29 JUN</t>
  </si>
  <si>
    <t>TESCO CLUBCARD - IN-STORE PURCHASE/WITHDRAWAL, TESCO HATFIELD,MOUNT_PLEASANT, CD1680 ON 26 MAY</t>
  </si>
  <si>
    <t>Jones Bootmakers</t>
  </si>
  <si>
    <t>Black shoes</t>
  </si>
  <si>
    <t>Torridon trip balance</t>
  </si>
  <si>
    <t>Drinks at Nicola's Wedding</t>
  </si>
  <si>
    <t>Cycle shorts, gloves, handlebars</t>
  </si>
  <si>
    <t>Cycle carrier</t>
  </si>
  <si>
    <t>Trellises</t>
  </si>
  <si>
    <t>Rat man for Moss Lane</t>
  </si>
  <si>
    <t>Lake District 2015</t>
  </si>
  <si>
    <t>Campsite in Wasdale</t>
  </si>
  <si>
    <t>Camping bits</t>
  </si>
  <si>
    <t>Hose reel</t>
  </si>
  <si>
    <t>Dinner at the Wasdale Head Inn</t>
  </si>
  <si>
    <t>Lunch in Ambleside</t>
  </si>
  <si>
    <t>Coffee in Streatley</t>
  </si>
  <si>
    <t>Dinner in Bishopstone</t>
  </si>
  <si>
    <t>Dinner in Avebury</t>
  </si>
  <si>
    <t>Coffee after the trip</t>
  </si>
  <si>
    <t>Jenny's Spain Trip</t>
  </si>
  <si>
    <t>Evening out with the 981</t>
  </si>
  <si>
    <t>Drinks for the 981</t>
  </si>
  <si>
    <t>James hotel in New York</t>
  </si>
  <si>
    <t>Clutch replacement</t>
  </si>
  <si>
    <t>Handlebars</t>
  </si>
  <si>
    <t>Sunday lunch, Black Horse, South Mimms</t>
  </si>
  <si>
    <t>Lunch at the Waggoners</t>
  </si>
  <si>
    <t>Replacement driving licence</t>
  </si>
  <si>
    <t>Kingswell Hotel, Blewbury</t>
  </si>
  <si>
    <t>Sarah and Jenny swimming</t>
  </si>
  <si>
    <t>New front door</t>
  </si>
  <si>
    <t>Potting Shed</t>
  </si>
  <si>
    <t>Gibson Horse Transport</t>
  </si>
  <si>
    <t>Horse Transport</t>
  </si>
  <si>
    <t xml:space="preserve">Checkendon </t>
  </si>
  <si>
    <t>Grangelands Livery</t>
  </si>
  <si>
    <t>Blewbury Stables</t>
  </si>
  <si>
    <t>Manor Farm</t>
  </si>
  <si>
    <t>Manor Farm B&amp;B</t>
  </si>
  <si>
    <t>Jenny's Punting Trip</t>
  </si>
  <si>
    <t>Nicola Horse Transport</t>
  </si>
  <si>
    <t>Nicola's Wedding Present</t>
  </si>
  <si>
    <t>JENNIFER SCOTLANDFP 01/06/15 3003023618213543000R</t>
  </si>
  <si>
    <t>1831 29MAY15LONDON BOROUGH OFHARRHARROW GB</t>
  </si>
  <si>
    <t>RIDGE HILL STUDFP 01/06/15 3009023618229541000R</t>
  </si>
  <si>
    <t>BATTLE AXES BOREHAMWOOD GBR</t>
  </si>
  <si>
    <t>DEBENHAMS STAINES GBR</t>
  </si>
  <si>
    <t>SHELL BROXBOURNE BROXBOURNE GBR</t>
  </si>
  <si>
    <t>TEX NEWBY BRIDGE LA128N 886373 GBR</t>
  </si>
  <si>
    <t>SUNDAY TIMES READING GBR</t>
  </si>
  <si>
    <t>PJ CAMPING WGC WELWYN GARDEN GBR</t>
  </si>
  <si>
    <t>SACAT MARKS &amp; SPENCER LONDON GBR</t>
  </si>
  <si>
    <t>CO-OP GROUP 610120 London Colney GBR</t>
  </si>
  <si>
    <t>HAYES GARDENWORLD AMBLESIDE GBR</t>
  </si>
  <si>
    <t>THE BOATHOUSE READING GBR</t>
  </si>
  <si>
    <t>THE ROYAL OAK SWINDON GBR</t>
  </si>
  <si>
    <t>RED LION MARLBOROUGH GBR</t>
  </si>
  <si>
    <t>HORNIMAN AT HAYS LONDON SE1 GBR</t>
  </si>
  <si>
    <t>WELWYN COSTCUTTER WELWYN GARDEN GBR</t>
  </si>
  <si>
    <t>EXPEDIA 19208900798 EXPEDIA CO UK FRA</t>
  </si>
  <si>
    <t>Unidentified Apr Cash</t>
  </si>
  <si>
    <t>Unidentified Mar Cash</t>
  </si>
  <si>
    <t>Normandy 2012</t>
  </si>
  <si>
    <t>Euros</t>
  </si>
  <si>
    <t>Income Tax (payment on account)</t>
  </si>
  <si>
    <t>Balance for Scotland trip</t>
  </si>
  <si>
    <t>Reading glasses</t>
  </si>
  <si>
    <t>Zurich Insurance</t>
  </si>
  <si>
    <t>Sopwell House</t>
  </si>
  <si>
    <t>Spa day</t>
  </si>
  <si>
    <t>Sand, cement</t>
  </si>
  <si>
    <t>Southampton Ticket</t>
  </si>
  <si>
    <t>Batman</t>
  </si>
  <si>
    <t>Prezzo</t>
  </si>
  <si>
    <t>Brittany Ferries</t>
  </si>
  <si>
    <t>Arromanches Museum</t>
  </si>
  <si>
    <t>Juno Beach Canadian Museum</t>
  </si>
  <si>
    <t>A GODSHAW LTD WELWYN GARDEN GBR</t>
  </si>
  <si>
    <t>VAN HAGE GARDEN CO WARE GBR</t>
  </si>
  <si>
    <t>Amazon Svcs EU-Indigo AMAZON.CO.UK LUX</t>
  </si>
  <si>
    <t>ESSO EASTBRIDGE SSTN WELWYN GARDEN GBR</t>
  </si>
  <si>
    <t>T K MAXX LTD HATFIELD GBR</t>
  </si>
  <si>
    <t>COSTA COFFEE HATFIELD GBR</t>
  </si>
  <si>
    <t>CO-OP GROUP 180244 ADEYFIELD GBR</t>
  </si>
  <si>
    <t>AMF BOWLING 01442 840200 GBR</t>
  </si>
  <si>
    <t>PRET A MANGER 75B VICTORIA GBR</t>
  </si>
  <si>
    <t>PADDYFIELDS HERTFORD GBR</t>
  </si>
  <si>
    <t>7684 27JAN12SAINSBURYSWELWYN GARDEN GB</t>
  </si>
  <si>
    <t>7684 28JAN12WAITROSE 204WELWYN GARDEN GB</t>
  </si>
  <si>
    <t>7684 26JAN12VILLAGE VETERINARYSURHATFIELD GARD GB</t>
  </si>
  <si>
    <t>3573 17JAN12HM REVENUE&amp;CUSTOMSSELLONDON . GB</t>
  </si>
  <si>
    <t>3573 16JAN12TESCO STORES 5177LONDON GBCASH BACK 30.00</t>
  </si>
  <si>
    <t>THE KARUNA TRUSTFP 09/01/12 3026023445144775000R</t>
  </si>
  <si>
    <t>7684 04JAN12ASDA SUPERSTORE04406HATFIELD GB CASH BACK 20.00</t>
  </si>
  <si>
    <t>STANDARD LIFE PLC</t>
  </si>
  <si>
    <t>HALIFAX PLC 28MAY</t>
  </si>
  <si>
    <t>30APR A/C 10667339</t>
  </si>
  <si>
    <t>AVIVA PENSION</t>
  </si>
  <si>
    <t>HSBC 22MAY</t>
  </si>
  <si>
    <t>AMERICAN EXPRESS IDENTITY DEFENCE</t>
  </si>
  <si>
    <t>WILLOUGHBY HEDGE WARMINSTER</t>
  </si>
  <si>
    <t>WEST ANGLIA GREAT NORTHERN RAILWAY LTD U</t>
  </si>
  <si>
    <t>THE ECONOMISTINITIAL PAYMENT</t>
  </si>
  <si>
    <t>LLOYDS BANK 19MAR</t>
  </si>
  <si>
    <t>HSBC 15MAR</t>
  </si>
  <si>
    <t>SAINSBURYS 08MAR</t>
  </si>
  <si>
    <t>MOBILE PHONE 07MAR</t>
  </si>
  <si>
    <t>NATWEST 06MAR</t>
  </si>
  <si>
    <t>HSBC 05MAR</t>
  </si>
  <si>
    <t>HSBC 01MAR</t>
  </si>
  <si>
    <t>3573 30MAY12TESCO STORES 5177LONDON GBCASH BACK 30.00</t>
  </si>
  <si>
    <t>ACUDANTIA LIMITEDMAY PAYFP 17/05/12 140150140107420975000RMAY PAY</t>
  </si>
  <si>
    <t>ACUDANTIA LIMITEDAPRIL PAYFP 17/05/12 140355140355590869000RAPRIL PAY</t>
  </si>
  <si>
    <t>THE KARUNA TRUSTFP 08/05/12 3047023533186429000R</t>
  </si>
  <si>
    <t>7684 03MAY12ASDA PETROLUPT-4696HATFIELD GB</t>
  </si>
  <si>
    <t>Ebay (Sales)</t>
  </si>
  <si>
    <t>Unidentified (Steve)</t>
  </si>
  <si>
    <t>Unidentified (Sarah)</t>
  </si>
  <si>
    <t>NATWEST 29SEP</t>
  </si>
  <si>
    <t>NATWEST 26SEP</t>
  </si>
  <si>
    <t>LLOYDS BANK 26SEP</t>
  </si>
  <si>
    <t>31AUG A/C 10667339</t>
  </si>
  <si>
    <t>HALIFAX PLC 22SEP</t>
  </si>
  <si>
    <t>HSBC 18SEP</t>
  </si>
  <si>
    <t>HSBC 15SEP</t>
  </si>
  <si>
    <t>NATWEST 12SEP</t>
  </si>
  <si>
    <t>HALIFAX PLC 12SEP</t>
  </si>
  <si>
    <t>SAINSBURYS 11SEP</t>
  </si>
  <si>
    <t>LLOYDS BANK 06SEP</t>
  </si>
  <si>
    <t>NATWEST 02SEP</t>
  </si>
  <si>
    <t>PRET A MANGER</t>
  </si>
  <si>
    <t>TESCO STORE 2202 STEVENAGE GBR</t>
  </si>
  <si>
    <t>HOBBYCRAFT 53 STEVENAGE GBR</t>
  </si>
  <si>
    <t>TESCO UPT 4195 STEVENAGE GBR</t>
  </si>
  <si>
    <t>BRITISH HORSE SOCIETY KENILWORTH GBR</t>
  </si>
  <si>
    <t>NEXT 0453 WELWYN GARDEN GBR</t>
  </si>
  <si>
    <t>TFL MFM COVENT GARDEN GBR</t>
  </si>
  <si>
    <t>HOMEBASE LTD 057 HATFIELD GBR</t>
  </si>
  <si>
    <t>BOOTS/0812, WELWYN GARDEN GBR</t>
  </si>
  <si>
    <t>Murder mystery game</t>
  </si>
  <si>
    <t>Harvey Nichols</t>
  </si>
  <si>
    <t>Cards and things</t>
  </si>
  <si>
    <t>Expensive top</t>
  </si>
  <si>
    <t>Riding lessons</t>
  </si>
  <si>
    <t>Karate annual dinner</t>
  </si>
  <si>
    <t>Horse mag</t>
  </si>
  <si>
    <t>Baclava treats</t>
  </si>
  <si>
    <t>Household items</t>
  </si>
  <si>
    <t>Document wallets</t>
  </si>
  <si>
    <t>Whip</t>
  </si>
  <si>
    <t>Nutrition</t>
  </si>
  <si>
    <t>Printer paper</t>
  </si>
  <si>
    <t>Beer and wine</t>
  </si>
  <si>
    <t>Printer ink</t>
  </si>
  <si>
    <t>Cooking brandy</t>
  </si>
  <si>
    <t>Munroe books and maps for holiday</t>
  </si>
  <si>
    <t>NATIONAL MAP CENTRE LONDON</t>
  </si>
  <si>
    <t>PAYMENT RECEIVED - THANK YOU</t>
  </si>
  <si>
    <t>NI</t>
  </si>
  <si>
    <t>Riding Lesson</t>
  </si>
  <si>
    <t>Lunch, tea</t>
  </si>
  <si>
    <t>Savercard</t>
  </si>
  <si>
    <t>Road tax fine</t>
  </si>
  <si>
    <t>HOBBYCRAFT</t>
  </si>
  <si>
    <t>Frames, art materials</t>
  </si>
  <si>
    <t>Top</t>
  </si>
  <si>
    <t>NATWEST 21JUN</t>
  </si>
  <si>
    <t>HALIFAX PLC 20JUN</t>
  </si>
  <si>
    <t>LLOYDS BANK 19JUN</t>
  </si>
  <si>
    <t>NATWEST 18JUN</t>
  </si>
  <si>
    <t>CO-OPERATIVE 12JUN</t>
  </si>
  <si>
    <t>HALIFAX PLC 10JUN</t>
  </si>
  <si>
    <t>HSBC 06JUN</t>
  </si>
  <si>
    <t>HALIFAX PLC 02JUN</t>
  </si>
  <si>
    <t>CALL REF.NO. 2128RIDGE HILL STUDFP 14/06/12 1053092800390479000R</t>
  </si>
  <si>
    <t>7684 12JUN12ALDI STORES LTDHATFIELD GB</t>
  </si>
  <si>
    <t>ING DIRECT000000009833FP 12/06/12 14421298368424412199CN</t>
  </si>
  <si>
    <t>ING DIRECT000000009436FP 12/06/12 14435497927134412173CN</t>
  </si>
  <si>
    <t>ING DIRECT000000009851FP 12/06/12 14421364652524412163CN</t>
  </si>
  <si>
    <t>ING DIRECT000000009861FP 12/06/12 14421364652524412171CN</t>
  </si>
  <si>
    <t>ING DIRECT000000009862FP 12/06/12 14421364652524412172CN</t>
  </si>
  <si>
    <t>ING DIRECT000000011919FP 11/06/12 15113733708511511202CN</t>
  </si>
  <si>
    <t>THE KARUNA TRUSTFP 07/06/12 3004023230810153000R</t>
  </si>
  <si>
    <t>ACUDANTIA LIMITEDPAYFP 07/06/12 030609030549482575000RPAY</t>
  </si>
  <si>
    <t>CALL REF.NO. 3549JENNIFER SCOTLANDFP 07/06/12 1042102530109679000R</t>
  </si>
  <si>
    <t>FP RETURN 01/06/1261024446664408000RRET CODE 1114</t>
  </si>
  <si>
    <t>HSBC 09JAN</t>
  </si>
  <si>
    <t>WISE ABOUT FOOD LTSALARYFP 10/01/13 034100000000000616035608909597880233871250201301100001</t>
  </si>
  <si>
    <t>ACUDANTIA LIMITEDPAYFP 08/01/13 030318030346960729000RPAY</t>
  </si>
  <si>
    <t>Other Party</t>
  </si>
  <si>
    <t>Day</t>
  </si>
  <si>
    <t>Shoes topaz</t>
  </si>
  <si>
    <t>James bus</t>
  </si>
  <si>
    <t>James Dinner Jacket</t>
  </si>
  <si>
    <t>Ridge Hill Stables</t>
  </si>
  <si>
    <t>Tesco Clubcard</t>
  </si>
  <si>
    <t>Great Ormond Street</t>
  </si>
  <si>
    <t>Partnership Card</t>
  </si>
  <si>
    <t>Vodafone</t>
  </si>
  <si>
    <t>Tesco</t>
  </si>
  <si>
    <t>Interest Paid</t>
  </si>
  <si>
    <t>Phoenix Insurance</t>
  </si>
  <si>
    <t>SACC</t>
  </si>
  <si>
    <t>Sarahs Pension (CGNU)</t>
  </si>
  <si>
    <t>Standard Life Endowment</t>
  </si>
  <si>
    <t>Homeserve</t>
  </si>
  <si>
    <t>Scouts</t>
  </si>
  <si>
    <t>New Scientist</t>
  </si>
  <si>
    <t>THE HILLINGDON HOSPITA UXBRIDGE GBR</t>
  </si>
  <si>
    <t>Virgintrains.co.uk 03445 561 396 LUX</t>
  </si>
  <si>
    <t>GOOGLE *Google Storage GOOGLE.COM/CH USA 04/26/15 2.39 (USD)</t>
  </si>
  <si>
    <t>BAR TOPOLSKI LONDON GBR</t>
  </si>
  <si>
    <t>Transfer In</t>
  </si>
  <si>
    <t>New Internationalist</t>
  </si>
  <si>
    <t>Ridgehill Stables</t>
  </si>
  <si>
    <t>Guides</t>
  </si>
  <si>
    <t>Dena the Horse Therapist</t>
  </si>
  <si>
    <t>Stanborough School</t>
  </si>
  <si>
    <t>Computer Shopper Magazine</t>
  </si>
  <si>
    <t>Acudantia</t>
  </si>
  <si>
    <t>Arriva Buses</t>
  </si>
  <si>
    <t>Spar</t>
  </si>
  <si>
    <t>Petrol Station</t>
  </si>
  <si>
    <t>Health Clinic</t>
  </si>
  <si>
    <t>Redwings Horse Shelter</t>
  </si>
  <si>
    <t>British Telecom</t>
  </si>
  <si>
    <t>Aldi</t>
  </si>
  <si>
    <t>Cathy the Hairdresser</t>
  </si>
  <si>
    <t>Camping Site</t>
  </si>
  <si>
    <t>Waitrose</t>
  </si>
  <si>
    <t>National Trust</t>
  </si>
  <si>
    <t>Stage School One</t>
  </si>
  <si>
    <t>Close Brothers</t>
  </si>
  <si>
    <t>Aviva</t>
  </si>
  <si>
    <t>Misc Income</t>
  </si>
  <si>
    <t>Insurance Claim</t>
  </si>
  <si>
    <t>Thomas Cook</t>
  </si>
  <si>
    <t>Date</t>
  </si>
  <si>
    <t>Christmas 2012</t>
  </si>
  <si>
    <t>Total</t>
  </si>
  <si>
    <t>Average</t>
  </si>
  <si>
    <t>Duncan the Carpenter</t>
  </si>
  <si>
    <t>Friends &amp; Relations</t>
  </si>
  <si>
    <t xml:space="preserve"> 25/03</t>
  </si>
  <si>
    <t xml:space="preserve"> 26/03</t>
  </si>
  <si>
    <t xml:space="preserve"> 28/03</t>
  </si>
  <si>
    <t xml:space="preserve"> 02/04</t>
  </si>
  <si>
    <t xml:space="preserve"> 03/04</t>
  </si>
  <si>
    <t xml:space="preserve"> 04/04</t>
  </si>
  <si>
    <t xml:space="preserve"> 08/04</t>
  </si>
  <si>
    <t xml:space="preserve"> 09/04</t>
  </si>
  <si>
    <t xml:space="preserve"> 10/04</t>
  </si>
  <si>
    <t xml:space="preserve"> 11/04</t>
  </si>
  <si>
    <t xml:space="preserve"> 15/04</t>
  </si>
  <si>
    <t xml:space="preserve"> 17/04</t>
  </si>
  <si>
    <t xml:space="preserve"> 22/04</t>
  </si>
  <si>
    <t xml:space="preserve"> 23/04</t>
  </si>
  <si>
    <t>SAINSBURY CARD -  SAINSBURYS 2155  35425153082000112205324</t>
  </si>
  <si>
    <t>SAINSBURY CARD -  SAINSBURYS 0567  25425153085010063665234</t>
  </si>
  <si>
    <t xml:space="preserve">GOLDSMITHS WELWYN GARDEN </t>
  </si>
  <si>
    <t>SAINSBURY CARD - SAINSBURYS PFS0396 4.54251533320501E+22</t>
  </si>
  <si>
    <t>SAINSBURY CARD - SAINSBURYS SACAT 2155 2.542515333306E+22</t>
  </si>
  <si>
    <t>SAINSBURY CARD - SAINSBURYS SACAT 2155 2.542515334001E+22</t>
  </si>
  <si>
    <t>SAINSBURY CARD - SAINSBURYS 0567 2.54251533410201E+22</t>
  </si>
  <si>
    <t>SAINSBURY CARD - DIRECT DEBIT THANK YOU 7.47791633381111E+22</t>
  </si>
  <si>
    <t>SAINSBURY CARD - SAINSBURYS 2155 2.542515334403E+22</t>
  </si>
  <si>
    <t>SAINSBURY CARD - SAINSBURYS PFS0396 2.542515334504E+22</t>
  </si>
  <si>
    <t>SAINSBURY CARD - SAINSBURYS SACAT 0567 8.54251533140202E+22</t>
  </si>
  <si>
    <t>Action Outdoors Holidays</t>
  </si>
  <si>
    <t>Skiing Trip to Tignes</t>
  </si>
  <si>
    <t>Gates Ltd</t>
  </si>
  <si>
    <t>Hyundai</t>
  </si>
  <si>
    <t>Deposit for buying Hyundai</t>
  </si>
  <si>
    <t>Admiral Insurance</t>
  </si>
  <si>
    <t>La Saboiea, La Tania Apartment</t>
  </si>
  <si>
    <t>Patio stones</t>
  </si>
  <si>
    <t>Honda CRV</t>
  </si>
  <si>
    <t>BRAYLEY HONDA ENFIENFIELD</t>
  </si>
  <si>
    <t>M&amp;G ISA</t>
  </si>
  <si>
    <t>M&amp;G FINANCIAL SERVICES</t>
  </si>
  <si>
    <t>MARKS SPENCER</t>
  </si>
  <si>
    <t>PRIORSWOOD01920 461543</t>
  </si>
  <si>
    <t xml:space="preserve">Tesco  </t>
  </si>
  <si>
    <t>TESCO STORE 2055BALDOCKCASH BACK 50.00</t>
  </si>
  <si>
    <t>TISCALI UK LTD</t>
  </si>
  <si>
    <t>Tracker (Virgin Money)</t>
  </si>
  <si>
    <t>VIRGIN MONEY PERSONORWICH</t>
  </si>
  <si>
    <t>WWW.DVLA.GOV.UK</t>
  </si>
  <si>
    <t>.HIGHERNATURE.CO.UK</t>
  </si>
  <si>
    <t>.LOVEFILMCOM</t>
  </si>
  <si>
    <t>.POLESDIRECTCOM</t>
  </si>
  <si>
    <t>00CC</t>
  </si>
  <si>
    <t>105 WELWYN GARDEN CI FY</t>
  </si>
  <si>
    <t>AROMA (STEVENAGE) STEVENAGE GB</t>
  </si>
  <si>
    <t>Chest of Drawers</t>
  </si>
  <si>
    <t xml:space="preserve">ASDA  DIRECT WEB 4387    </t>
  </si>
  <si>
    <t>ASDA CS LTD</t>
  </si>
  <si>
    <t xml:space="preserve">ASDA PETROL UPT   </t>
  </si>
  <si>
    <t xml:space="preserve">AUTO DIRECT              </t>
  </si>
  <si>
    <t>AVIEMORE BUNKHOUSE</t>
  </si>
  <si>
    <t>Pergola</t>
  </si>
  <si>
    <t xml:space="preserve">B &amp; Q                    </t>
  </si>
  <si>
    <t>B &amp;O</t>
  </si>
  <si>
    <t xml:space="preserve">BARDSEY MILLS LTD        </t>
  </si>
  <si>
    <t xml:space="preserve">BARRETTS 935             </t>
  </si>
  <si>
    <t>Bulk puppy food</t>
  </si>
  <si>
    <t xml:space="preserve">BERRIEWOOD PET SUPPLIE   </t>
  </si>
  <si>
    <t>BINATANDOORI</t>
  </si>
  <si>
    <t>BLACKS WELWYN GARDEN GB</t>
  </si>
  <si>
    <t>Canoe</t>
  </si>
  <si>
    <t xml:space="preserve">BLUE WATER SPORTS        </t>
  </si>
  <si>
    <t xml:space="preserve">BODEN                    </t>
  </si>
  <si>
    <t>BOOKS ETC 02</t>
  </si>
  <si>
    <t xml:space="preserve">BOOKS ETC 02             </t>
  </si>
  <si>
    <t>BOOKS ETG 02</t>
  </si>
  <si>
    <t xml:space="preserve">BOOTS                    </t>
  </si>
  <si>
    <t xml:space="preserve">BOOTS - 6576             </t>
  </si>
  <si>
    <t xml:space="preserve">BORDERS BOOKS&amp;MUSIC 63   </t>
  </si>
  <si>
    <t xml:space="preserve">BP CLARENDON CONNECT     </t>
  </si>
  <si>
    <t xml:space="preserve">BP FARNHAM CONNECT       </t>
  </si>
  <si>
    <t>BP MOTO DONNINGTON PAR</t>
  </si>
  <si>
    <t xml:space="preserve">BRAYLEY HONDA ENFIELD    </t>
  </si>
  <si>
    <t>BRAYLEY HONDA ENFIELD ENFIELD GB</t>
  </si>
  <si>
    <t>BRITISH HORSE SOCIETY</t>
  </si>
  <si>
    <t xml:space="preserve">Elephant &amp; Castle Wheathampstea </t>
  </si>
  <si>
    <t xml:space="preserve">BUYAGIFT ENFIELD </t>
  </si>
  <si>
    <t>TRANSFER</t>
  </si>
  <si>
    <t>Cash Correction</t>
  </si>
  <si>
    <t>Chinese Buffet Lunch</t>
  </si>
  <si>
    <t>Jenny's Smartcard</t>
  </si>
  <si>
    <t>Hair Dye</t>
  </si>
  <si>
    <t>Jenny's bus fare</t>
  </si>
  <si>
    <t>Secret Santa Present</t>
  </si>
  <si>
    <t>Lunchtime drink</t>
  </si>
  <si>
    <t xml:space="preserve">FIRST CAPITAL CONN WELWYN GDN CI GB </t>
  </si>
  <si>
    <t xml:space="preserve">PAYMENT 2 EGG . GB </t>
  </si>
  <si>
    <t xml:space="preserve">TCS WELWYN GARDEN CITY WELWYN GARDEN GB </t>
  </si>
  <si>
    <t xml:space="preserve">AMAZON EU AMAZON.CO.UK GB </t>
  </si>
  <si>
    <t xml:space="preserve">AMAZON SVCS EU-UK AMAZON.CO.UK GB </t>
  </si>
  <si>
    <t xml:space="preserve">SAINSBURY'S S/MKT WELWYN GARDEN GB </t>
  </si>
  <si>
    <t xml:space="preserve">FEET STREET HATFIELD GB </t>
  </si>
  <si>
    <t xml:space="preserve">REGATTA FACTORY ST HATFIELD GB </t>
  </si>
  <si>
    <t xml:space="preserve">TESCO STORE 2654 HATFIELD GB </t>
  </si>
  <si>
    <t xml:space="preserve">THE CALENDAR CLUB LTD HATFIELD GB </t>
  </si>
  <si>
    <t xml:space="preserve">AA MEMBERSHIP BASINGSTOKE GB  </t>
  </si>
  <si>
    <t xml:space="preserve">TCS WELWYN GARDEN CITY WELWYN GARDEN GB  </t>
  </si>
  <si>
    <t xml:space="preserve">JOHN LEWIS WELWYN GARDEN GB </t>
  </si>
  <si>
    <t xml:space="preserve">THE NUTRI CENTRE LONDON GB </t>
  </si>
  <si>
    <t xml:space="preserve">PAYMENT 2 EGG . GB  </t>
  </si>
  <si>
    <t xml:space="preserve">AMAZON EU AMAZON.CO.UK GB  </t>
  </si>
  <si>
    <t xml:space="preserve">PAYPAL *CASTILE 35314369001 GB </t>
  </si>
  <si>
    <t>Sarah's birthday</t>
  </si>
  <si>
    <t>Lego Camper Van</t>
  </si>
  <si>
    <t>Vacuum cleaner supplies</t>
  </si>
  <si>
    <t>Skirts</t>
  </si>
  <si>
    <t>Skirt (refund)</t>
  </si>
  <si>
    <t>iPhone Charger</t>
  </si>
  <si>
    <t>Hobbit DVD</t>
  </si>
  <si>
    <t>Tights, things</t>
  </si>
  <si>
    <t>Beer, cider</t>
  </si>
  <si>
    <t>Wine, beer (some for bookclub)</t>
  </si>
  <si>
    <t>Loo paper, washing liquid</t>
  </si>
  <si>
    <t>47 Ronin DVD</t>
  </si>
  <si>
    <t>Wine, beer</t>
  </si>
  <si>
    <t>Sudocream</t>
  </si>
  <si>
    <t>Hair colour, suncare cream</t>
  </si>
  <si>
    <t>Enders Game DVD</t>
  </si>
  <si>
    <t>Toothpaste, bonjela</t>
  </si>
  <si>
    <t>Face creams</t>
  </si>
  <si>
    <t>Document folders</t>
  </si>
  <si>
    <t>Hair Colour</t>
  </si>
  <si>
    <t>Book; Life after Life</t>
  </si>
  <si>
    <t>Captain Philips DVD</t>
  </si>
  <si>
    <t>Mini Orchid</t>
  </si>
  <si>
    <t>Hunger Games DVD</t>
  </si>
  <si>
    <t>Hair things</t>
  </si>
  <si>
    <t>Frying pan and baking tray (£30 from Nectar)</t>
  </si>
  <si>
    <t>Apr Cash</t>
  </si>
  <si>
    <t>Unidentified cash for Apr</t>
  </si>
  <si>
    <t>Beers in Scotland</t>
  </si>
  <si>
    <t>Entrance to Chatsworth Show</t>
  </si>
  <si>
    <t>Numner</t>
  </si>
  <si>
    <t xml:space="preserve">MOUNTAIN WAREHOUSE       </t>
  </si>
  <si>
    <t>MOUNTAIN WjAJREHOUSE</t>
  </si>
  <si>
    <t>MR UNIQUE TYPE &amp; EXHALt</t>
  </si>
  <si>
    <t>MR UNIQUE TYPE &amp; EXHAU</t>
  </si>
  <si>
    <t>Horse ornament</t>
  </si>
  <si>
    <t xml:space="preserve">MUSEUMSELECTION.CO       </t>
  </si>
  <si>
    <t xml:space="preserve">NAT TRUST REST           </t>
  </si>
  <si>
    <t xml:space="preserve">NATIONAL MAP CENTR       </t>
  </si>
  <si>
    <t>Silent Disco</t>
  </si>
  <si>
    <t>Silent disco cost and deposit</t>
  </si>
  <si>
    <t>Windows and doors</t>
  </si>
  <si>
    <t>Deposit refunded</t>
  </si>
  <si>
    <t>Abacus Party Cover</t>
  </si>
  <si>
    <t>Marquee Hire</t>
  </si>
  <si>
    <t>Birthday Present from Mum and Dad</t>
  </si>
  <si>
    <t>TESCO CLUBCARD - IN-STORE PURCHASE/WITHDRAWAL, TESCO HATFIELD,MOUNT_PLEASANT, CD1680 ON 20 MAY</t>
  </si>
  <si>
    <t>TESCO CLUBCARD - IN-STORE PURCHASE/WITHDRAWAL, TESCO BISHOPS_ST,Havers_Lane, CD1680 ON 15 APR</t>
  </si>
  <si>
    <t>14/04/2014</t>
  </si>
  <si>
    <t>15/04/2014</t>
  </si>
  <si>
    <t>17/04/2014</t>
  </si>
  <si>
    <t>22/04/2014</t>
  </si>
  <si>
    <t>23/04/2014</t>
  </si>
  <si>
    <t>25/04/2014</t>
  </si>
  <si>
    <t>28/04/2014</t>
  </si>
  <si>
    <t>30/04/2014</t>
  </si>
  <si>
    <t xml:space="preserve">SAINSBURY CARD - SAINSBURYS 2253 </t>
  </si>
  <si>
    <t>15/05/2014</t>
  </si>
  <si>
    <t>16/05/2014</t>
  </si>
  <si>
    <t>19/05/2014</t>
  </si>
  <si>
    <t>Jenny's Manga Course</t>
  </si>
  <si>
    <t>PAYPAL *MANGA UNIV 4029357733</t>
  </si>
  <si>
    <t>Sandisk and headphones</t>
  </si>
  <si>
    <t>15/07/2010</t>
  </si>
  <si>
    <t>Milk</t>
  </si>
  <si>
    <t>milk</t>
  </si>
  <si>
    <t>28/09/2010</t>
  </si>
  <si>
    <t>DOROTHY PERKINS/BURTON WELWYN GARDEN GBR</t>
  </si>
  <si>
    <t>TICKETS 8712200260 GBR</t>
  </si>
  <si>
    <t>Food for lunch</t>
  </si>
  <si>
    <t>BRITISH GAS</t>
  </si>
  <si>
    <t>SHARE DEALING, LEE.</t>
  </si>
  <si>
    <t>PAYMENT</t>
  </si>
  <si>
    <t>J S NUNAN T/A RIDG</t>
  </si>
  <si>
    <t>Central Heating Insurance</t>
  </si>
  <si>
    <t>BRITISH GAS SERVS</t>
  </si>
  <si>
    <t>Council Tax</t>
  </si>
  <si>
    <t>HALIFAX PLC 30MAR</t>
  </si>
  <si>
    <t>BARCLAYS BNK 26MAR</t>
  </si>
  <si>
    <t>28FEB A/C 10667339</t>
  </si>
  <si>
    <t>CHRISTIAN AID</t>
  </si>
  <si>
    <t>ISABEL HOSPICE</t>
  </si>
  <si>
    <t>HSBC 20MAR</t>
  </si>
  <si>
    <t>REED BUS INFO LTD</t>
  </si>
  <si>
    <t>HSBC 16MAR</t>
  </si>
  <si>
    <t>BMACH 14MAR</t>
  </si>
  <si>
    <t>HSBC 11MAR</t>
  </si>
  <si>
    <t>HALIFAX PLC 06MAR</t>
  </si>
  <si>
    <t>HSBC 04MAR</t>
  </si>
  <si>
    <t>HSBC 28FEB</t>
  </si>
  <si>
    <t>TATTERSHALL MICHAESKI BILLFP 03/03/11 2228FP11062O64500344</t>
  </si>
  <si>
    <t>Weight Control Book</t>
  </si>
  <si>
    <t>Biochemistry Book</t>
  </si>
  <si>
    <t>Toll</t>
  </si>
  <si>
    <t>Autoroute Toll</t>
  </si>
  <si>
    <t>22/02/2011</t>
  </si>
  <si>
    <t>Curtain Poles</t>
  </si>
  <si>
    <t>21/02/2011</t>
  </si>
  <si>
    <t>14/01/2011</t>
  </si>
  <si>
    <t>31/01/2011</t>
  </si>
  <si>
    <t>Overnight stop in Calais</t>
  </si>
  <si>
    <t>Nutrition Bulletin</t>
  </si>
  <si>
    <t>28/01/2011</t>
  </si>
  <si>
    <t>24/01/2011</t>
  </si>
  <si>
    <t>Lunch with Alison</t>
  </si>
  <si>
    <t>25/01/2011</t>
  </si>
  <si>
    <t>Insurance charge for going abroad</t>
  </si>
  <si>
    <t>17/02/2011</t>
  </si>
  <si>
    <t>19/01/2011</t>
  </si>
  <si>
    <t>The King's Speech</t>
  </si>
  <si>
    <t>14/02/2011</t>
  </si>
  <si>
    <t>Full Metal Panic DVD</t>
  </si>
  <si>
    <t xml:space="preserve">James University </t>
  </si>
  <si>
    <t>Jenny University</t>
  </si>
  <si>
    <t>Christmas in the Lakes</t>
  </si>
  <si>
    <t>South Downs Way</t>
  </si>
  <si>
    <t>Extenstion</t>
  </si>
  <si>
    <t>Skiing</t>
  </si>
  <si>
    <t>Steve's Birthday (Harry Potter Tour)</t>
  </si>
  <si>
    <t>Walking Coat and Trousers</t>
  </si>
  <si>
    <t>South Africa Holiday</t>
  </si>
  <si>
    <t>Leisure Centre</t>
  </si>
  <si>
    <t>Lush</t>
  </si>
  <si>
    <t>Misc.Institution</t>
  </si>
  <si>
    <t>More Than Insurance</t>
  </si>
  <si>
    <t>NPower</t>
  </si>
  <si>
    <t>Peak Retreats</t>
  </si>
  <si>
    <t>Republic</t>
  </si>
  <si>
    <t>Small Piece Trust</t>
  </si>
  <si>
    <t>Smile Train</t>
  </si>
  <si>
    <t>3573 26JAN11TESCO STORES 5177LONDON GBCASH BACK 50.00</t>
  </si>
  <si>
    <t>3573 24JAN11HM REVENUE&amp;CUSTOMSSELLONDON . GB</t>
  </si>
  <si>
    <t>3573 20JAN11TESCO STORES 5177LONDON GBCASH BACK 30.00</t>
  </si>
  <si>
    <t>3573 14JAN11TESCO STORES 5177LONDON GBCASH BACK 30.00</t>
  </si>
  <si>
    <t>ELLIS BRIGHAM TOWERHOUSE GBR</t>
  </si>
  <si>
    <t>ROYAL OAK LONDON GBR</t>
  </si>
  <si>
    <t>PRET A MANGER WESTERN CONCO GBR</t>
  </si>
  <si>
    <t>LITTLE ITALY (SW7) LTD LONDON SW7 GBR</t>
  </si>
  <si>
    <t>COTSWOLD OUTDOOR LONDON WC2E GBR</t>
  </si>
  <si>
    <t>HELEN WHEELER VINTAGE SUTTON COLDFI GBR</t>
  </si>
  <si>
    <t>Herbal stuff</t>
  </si>
  <si>
    <t>Kindle case</t>
  </si>
  <si>
    <t>Vodka</t>
  </si>
  <si>
    <t>Amazon Digital Dwnlds 866-321-8851 LUX</t>
  </si>
  <si>
    <t>WWW.DINOPC.COM INTERNET GBR</t>
  </si>
  <si>
    <t>lovefilm.com 084-44820123 GBR  ()</t>
  </si>
  <si>
    <t>TESCO CLUBCARD - IN-STORE PURCHASE/WITHDRAWAL, TESCO HATFIELD,MOUNT_PLEASANT, CD1680 ON 17 NOV</t>
  </si>
  <si>
    <t>TESCO CLUBCARD - IN-STORE PURCHASE/WITHDRAWAL, TESCO HERTFORD,WARE_ROAD, CD1680 ON 06 NOV</t>
  </si>
  <si>
    <t>Retake</t>
  </si>
  <si>
    <t>Neils Charity Fundraiser</t>
  </si>
  <si>
    <t>Carol the Yoga Teacher</t>
  </si>
  <si>
    <t>SAINSBURY CARD - SAINSBURYS SACAT 2155 9.54251542290703E+22</t>
  </si>
  <si>
    <t>SAINSBURY CARD - SAINSBURYS 0567 6.54251542440607E+22</t>
  </si>
  <si>
    <t>SAINSBURY CARD - SAINSBURYS SACAT 2155 2.542515424206E+22</t>
  </si>
  <si>
    <t>SAINSBURY CARD - SAINSBURYS SACAT 0567 2.542515424608E+22</t>
  </si>
  <si>
    <t>SAINSBURY CARD - SAINSBURYS SACAT 2253 2.5425154248E+22</t>
  </si>
  <si>
    <t>SAINSBURY CARD - SAINSBURYS 2155 6.54251542510106E+22</t>
  </si>
  <si>
    <t>SAINSBURY CARD - SAINSBURYS SACAT 2155 2.542515424901E+22</t>
  </si>
  <si>
    <t>SAINSBURY CARD - DIRECT DEBIT THANK YOU 7.47791642461111E+22</t>
  </si>
  <si>
    <t>SAINSBURY CARD - SAINSBURYS 2253 2.542515425202E+22</t>
  </si>
  <si>
    <t>15/09/2014</t>
  </si>
  <si>
    <t>SAINSBURY CARD - SAINSBURYS 2155 6.54251542580606E+22</t>
  </si>
  <si>
    <t>SAINSBURY CARD - SAINSBURYS SACAT 2155 2.542515425606E+22</t>
  </si>
  <si>
    <t>TESCO CLUBCARD - IN-STORE PURCHASE/WITHDRAWAL, 000017006844, TESCO STORES LTD 00000</t>
  </si>
  <si>
    <t>TESCO CLUBCARD - IN-STORE PURCHASE/WITHDRAWAL, 000017006843, TESCO STORES LTD 00000</t>
  </si>
  <si>
    <t xml:space="preserve">SAINSBURY'S S/MKT WELWYN GARDEN </t>
  </si>
  <si>
    <t xml:space="preserve">MARKS &amp; SPENCER HOLLOWAY RD </t>
  </si>
  <si>
    <t xml:space="preserve">TFL MFM GREEN PARK </t>
  </si>
  <si>
    <t xml:space="preserve">REFLEX CAMERAS WELWYN GARDEN </t>
  </si>
  <si>
    <t xml:space="preserve">CO-OP GROUP 610124 HALL GROVE </t>
  </si>
  <si>
    <t xml:space="preserve">PET PLANET.CO.UK LTD LIVINGSTON </t>
  </si>
  <si>
    <t xml:space="preserve">FUNHOUSE TOYSTORE WELWYN GARDEN </t>
  </si>
  <si>
    <t xml:space="preserve">AROMA STEVENAGE STEVENAGE </t>
  </si>
  <si>
    <t xml:space="preserve">HOLLYWOOD BOWL STE STEVENAGE </t>
  </si>
  <si>
    <t xml:space="preserve">NEW LOOK ST ALBANS </t>
  </si>
  <si>
    <t xml:space="preserve">EWM ST ALBANS 193 </t>
  </si>
  <si>
    <t xml:space="preserve">CUBE 3 WELWYN GARDEN </t>
  </si>
  <si>
    <t xml:space="preserve">SUPERDRUG STORES PLC ST ALBANS </t>
  </si>
  <si>
    <t xml:space="preserve">BREAKING-AWAY ST ALBANS </t>
  </si>
  <si>
    <t xml:space="preserve">JD SPORTS 410 WELWYN GD CT </t>
  </si>
  <si>
    <t xml:space="preserve">H &amp; M HENNES ST ALBANS </t>
  </si>
  <si>
    <t xml:space="preserve">CLAIRE'S ACCESSORI WELWYN-G-C089 </t>
  </si>
  <si>
    <t xml:space="preserve">ASDA SUPERSTORE 04406 HATFIELD </t>
  </si>
  <si>
    <t xml:space="preserve">PAYMENT 2 EGG . </t>
  </si>
  <si>
    <t xml:space="preserve">G J W TITMUSS LTD ST ALBANS </t>
  </si>
  <si>
    <t xml:space="preserve">AMAZON SVCS EU-UK AMAZON.CO.UK </t>
  </si>
  <si>
    <t>Popcorn</t>
  </si>
  <si>
    <t>Pre-cinema lunch</t>
  </si>
  <si>
    <t>Work xmas dinner</t>
  </si>
  <si>
    <t>Pippins haircut</t>
  </si>
  <si>
    <t>Car parking</t>
  </si>
  <si>
    <t>James guitar lesson</t>
  </si>
  <si>
    <t>Car parking at Galleria</t>
  </si>
  <si>
    <t>Drink with Pete</t>
  </si>
  <si>
    <t>Present for Rosalyn</t>
  </si>
  <si>
    <t>Sarah's present</t>
  </si>
  <si>
    <t>Tennis Lesson</t>
  </si>
  <si>
    <t>CREDIT</t>
  </si>
  <si>
    <t>WITHDRAWAL</t>
  </si>
  <si>
    <t xml:space="preserve">REWARD INTEREST </t>
  </si>
  <si>
    <t>Acudantia Dividend</t>
  </si>
  <si>
    <t>Round of New Year drinks</t>
  </si>
  <si>
    <t xml:space="preserve">Drinks with Sarah </t>
  </si>
  <si>
    <t>1045</t>
  </si>
  <si>
    <t>1050</t>
  </si>
  <si>
    <t>Jenny Smartcard</t>
  </si>
  <si>
    <t>1065</t>
  </si>
  <si>
    <t>1066</t>
  </si>
  <si>
    <t>Grading Fee</t>
  </si>
  <si>
    <t>1067</t>
  </si>
  <si>
    <t>Skiing Trip</t>
  </si>
  <si>
    <t>1086</t>
  </si>
  <si>
    <t>Licence Fee</t>
  </si>
  <si>
    <t>1087</t>
  </si>
  <si>
    <t>1088</t>
  </si>
  <si>
    <t>James Smartcard</t>
  </si>
  <si>
    <t>1089</t>
  </si>
  <si>
    <t>Jenny Smarcard</t>
  </si>
  <si>
    <t>1091</t>
  </si>
  <si>
    <t xml:space="preserve">02NOV A/C 10667339 </t>
  </si>
  <si>
    <t xml:space="preserve">30NOV A/C 10667339 </t>
  </si>
  <si>
    <t xml:space="preserve">ABBEYNATIONL 17DEC </t>
  </si>
  <si>
    <t xml:space="preserve">ABBEYNATIONL 17NOV </t>
  </si>
  <si>
    <t xml:space="preserve">CASHLINE 01DEC </t>
  </si>
  <si>
    <t xml:space="preserve">CASHLINE 17NOV </t>
  </si>
  <si>
    <t xml:space="preserve">HALIFAX PLC 09DEC </t>
  </si>
  <si>
    <t xml:space="preserve">HALIFAX PLC 23DEC </t>
  </si>
  <si>
    <t xml:space="preserve">HALIFAX PLC 25NOV </t>
  </si>
  <si>
    <t xml:space="preserve">HSBC 17DEC </t>
  </si>
  <si>
    <t xml:space="preserve">LLOYDS BANK 27NOV </t>
  </si>
  <si>
    <t xml:space="preserve">NATWEST 05DEC </t>
  </si>
  <si>
    <t xml:space="preserve">NATWEST 10DEC </t>
  </si>
  <si>
    <t xml:space="preserve">NATWEST 21NOV </t>
  </si>
  <si>
    <t xml:space="preserve">NATWEST 29DEC </t>
  </si>
  <si>
    <t>SAINSBURY'S</t>
  </si>
  <si>
    <t xml:space="preserve">SAINSBURYS 05DEC </t>
  </si>
  <si>
    <t xml:space="preserve">SAINSBURYS 16DEC </t>
  </si>
  <si>
    <t xml:space="preserve">SWITCH ATM  </t>
  </si>
  <si>
    <t xml:space="preserve">SAINSBURYS 31DEC  </t>
  </si>
  <si>
    <t>CASHBACK</t>
  </si>
  <si>
    <t>MARKS &amp; SPENCER SACAT HERTS GBR</t>
  </si>
  <si>
    <t>LUL TICKET MACHINE KINGS X (N) GBR</t>
  </si>
  <si>
    <t>CO-OP GROUP 070655 WELWYN GARDEN GBR</t>
  </si>
  <si>
    <t>JAIPUR TANDOORI RE HATFIELD GBR</t>
  </si>
  <si>
    <t>HERTFORD HORSE BITS HERTFORD GBR  ()</t>
  </si>
  <si>
    <t>Jodphurs</t>
  </si>
  <si>
    <t xml:space="preserve"> </t>
  </si>
  <si>
    <t>20-92-54 93706125</t>
  </si>
  <si>
    <t>TFL.GOV.UK/CP         ON 17 DEC          CLP</t>
  </si>
  <si>
    <t>DIRECTDEBIT</t>
  </si>
  <si>
    <t>REED BUS INFO LTD     05965412 - XSC     DDR</t>
  </si>
  <si>
    <t>CASH</t>
  </si>
  <si>
    <t xml:space="preserve">RAPHAELS BANK         Luton Airport 24      </t>
  </si>
  <si>
    <t>STANDARD LIFE A CO    X41598443MX17      DDR</t>
  </si>
  <si>
    <t>TFL.GOV.UK/CP         ON 14 DEC          CLP</t>
  </si>
  <si>
    <t>DIRECTDEP</t>
  </si>
  <si>
    <t>EAST HERTS COUNCIL    10018969           BGC</t>
  </si>
  <si>
    <t xml:space="preserve">SANEF AUTOROUTE SENLIS FRA 02/26/11 40.60(EUR)    </t>
  </si>
  <si>
    <t>PAPER CHAIN QPS WELWYN GARDEN GBR WELWYN GARDEN GBR</t>
  </si>
  <si>
    <t>MORRISONS PETROL ST ALBANS GBR</t>
  </si>
  <si>
    <t>WH SMITH QPS WELWYN GARDEN GBR</t>
  </si>
  <si>
    <t>Guitar repair and new lead</t>
  </si>
  <si>
    <t>Reading glasses and eye check</t>
  </si>
  <si>
    <t>Living room curtains</t>
  </si>
  <si>
    <t>Shaving Foil</t>
  </si>
  <si>
    <t>Bedding plants</t>
  </si>
  <si>
    <t>Tissues</t>
  </si>
  <si>
    <t>Amaretto</t>
  </si>
  <si>
    <t>Washing liquid, deororant</t>
  </si>
  <si>
    <t>Book</t>
  </si>
  <si>
    <t>Tissues, bags</t>
  </si>
  <si>
    <t>Jagermeister</t>
  </si>
  <si>
    <t>STANBOROUGH ARTS WELWYN GARDEN</t>
  </si>
  <si>
    <t>Leather wellies</t>
  </si>
  <si>
    <t>IWM DUXFORD ADMISSIONS DUXFORD GBR</t>
  </si>
  <si>
    <t>DIGBY TROUT RESTAU CMBRGE 381691 GBR</t>
  </si>
  <si>
    <t>TESCO MOBILE TESCOMOBILE.C GBR</t>
  </si>
  <si>
    <t>UPDATE SERVICE SUBSCRIPTION GBR</t>
  </si>
  <si>
    <t>TEMPSFORD STAINED 01767 644235 GBR</t>
  </si>
  <si>
    <t>DEBENHAMS LONDON GBR</t>
  </si>
  <si>
    <t>PRET A MANAGER WESTFIELD GBR</t>
  </si>
  <si>
    <t>WESTFIELD SHOPPING LONDON W12 GBR</t>
  </si>
  <si>
    <t>TK MAXX ST ALBANS GBR</t>
  </si>
  <si>
    <t>WWW.HSAMUEL.CO.UK BIRMINGHAM GBR</t>
  </si>
  <si>
    <t>PROCOOK - HATFIELD HATFIELD GBR</t>
  </si>
  <si>
    <t>www.lookfantastic. 01606 338197 GBR</t>
  </si>
  <si>
    <t>PAYPAL *GO4DC DOTCO 35314369001 LUX</t>
  </si>
  <si>
    <t>PAYPAL *SIMONZHANG0 35314369001 LUX</t>
  </si>
  <si>
    <t>WWW.HEBRIDEANSMOKEHOUS ISLE OF NORTH GBR</t>
  </si>
  <si>
    <t>RICHER SOUNDS PLC WATFORD GBR</t>
  </si>
  <si>
    <t>TIES PLANET LIMITED LEEDS GBR</t>
  </si>
  <si>
    <t>ULTRA-PRINT LTD PONTEFRACT GBR</t>
  </si>
  <si>
    <t>FLAGSHIP WINES LIMITED ST ALBANS GBR</t>
  </si>
  <si>
    <t>RYMAN 1201 VICTORIA GBR</t>
  </si>
  <si>
    <t>WATERSTONES GOWER ST LOND GBR</t>
  </si>
  <si>
    <t>BANANA REPUBLIC COVENT GARDEN GBR</t>
  </si>
  <si>
    <t>CUDWORTH OF NORDEN ROCHDALE GBR</t>
  </si>
  <si>
    <t>SADDLE CREEK CLOTHING SOUTHAM GBR</t>
  </si>
  <si>
    <t>AYRSHIRE EQUITATION CE AYR GBR</t>
  </si>
  <si>
    <t>ARRAN AROMATICS LTD BRODICK GBR</t>
  </si>
  <si>
    <t>COMFORT GEAR LTD LIVERPOOL GBR</t>
  </si>
  <si>
    <t>SANCTUARY HOUSE HOTEL LONDON GBR</t>
  </si>
  <si>
    <t>HOBBS LTD ST ALBANS GBR</t>
  </si>
  <si>
    <t>HERTFORDSHRE COUNTY HERTFORD GBR</t>
  </si>
  <si>
    <t>COSTA COFFEE ST. ALBANS GBR</t>
  </si>
  <si>
    <t>RYNESS ELECTRICAL SUPP LONDON GBR</t>
  </si>
  <si>
    <t>CASA MIA PINNER GBR</t>
  </si>
  <si>
    <t>G E COLLIS &amp; SONS BURNTWOOD GBR</t>
  </si>
  <si>
    <t>BEALES DEPARTMENT PETERBOROUGH GBR</t>
  </si>
  <si>
    <t>SUPERDRUG STORES PLC PETERBOROUGH GBR</t>
  </si>
  <si>
    <t>E/TUNNEL INTERNET FOLKESTONE GBR</t>
  </si>
  <si>
    <t>SKI BREAK PASSY FRA 01/07/14 132.83 (EUR)</t>
  </si>
  <si>
    <t>JOHN LEWIS PETERBOROUGH GBR</t>
  </si>
  <si>
    <t>TICKETWEB.CO.UK LONDON GBR</t>
  </si>
  <si>
    <t>COSTA COFFEE LUTON GBR</t>
  </si>
  <si>
    <t>ROSSO POMDORO LONDON WC2H GBR</t>
  </si>
  <si>
    <t>HALIFAX PLC 30AUG</t>
  </si>
  <si>
    <t>HALIFAX PLC 28AUG</t>
  </si>
  <si>
    <t>31JUL A/C 10667339</t>
  </si>
  <si>
    <t>CASHLINE 15AUG</t>
  </si>
  <si>
    <t>CLYDESDALE 10AUG</t>
  </si>
  <si>
    <t>HSBC 06AUG</t>
  </si>
  <si>
    <t xml:space="preserve">MR UNIQUE TYRE &amp; EXHAU   </t>
  </si>
  <si>
    <t>Sarah's 40th Birthday Meal</t>
  </si>
  <si>
    <t xml:space="preserve">COLTSFOOT COUNTRY RETR   </t>
  </si>
  <si>
    <t>Train for Sarah's birthday picnic</t>
  </si>
  <si>
    <t xml:space="preserve">M&amp;CO.                    </t>
  </si>
  <si>
    <t xml:space="preserve">GREEN MAN                </t>
  </si>
  <si>
    <t>Vaccinations</t>
  </si>
  <si>
    <t xml:space="preserve">MEDICENTRES (UK) LTD     </t>
  </si>
  <si>
    <t xml:space="preserve">Blockbuster              </t>
  </si>
  <si>
    <t xml:space="preserve">MAHER THE BOOKSELL       </t>
  </si>
  <si>
    <t xml:space="preserve">TIBSHELF MWSA REST/SHO   </t>
  </si>
  <si>
    <t xml:space="preserve">W BOYES / CO LTD         </t>
  </si>
  <si>
    <t xml:space="preserve">BP Fir Tree S/Stn        </t>
  </si>
  <si>
    <t>DVDs</t>
  </si>
  <si>
    <t>Beer, wine</t>
  </si>
  <si>
    <t>Toilet Roll</t>
  </si>
  <si>
    <t>University of Hertfordshire</t>
  </si>
  <si>
    <t>Counselling Course</t>
  </si>
  <si>
    <t>Dun Flodigarry Hostel, Skye</t>
  </si>
  <si>
    <t>Beach barbecue food</t>
  </si>
  <si>
    <t>Hebridean Smokehouse</t>
  </si>
  <si>
    <t>Smoked seafood</t>
  </si>
  <si>
    <t>Langass Lodge Hotel</t>
  </si>
  <si>
    <t>Kershader Hostel</t>
  </si>
  <si>
    <t>Pictures</t>
  </si>
  <si>
    <t>Serendipity Foods</t>
  </si>
  <si>
    <t>Tyres (Deposit)</t>
  </si>
  <si>
    <t>Begonias and Greeting Cards</t>
  </si>
  <si>
    <t>Prosecco and Saki</t>
  </si>
  <si>
    <t>Drambuie</t>
  </si>
  <si>
    <t>Flowers and chocolates</t>
  </si>
  <si>
    <t>Beer and Wine</t>
  </si>
  <si>
    <t>Beconaise</t>
  </si>
  <si>
    <t>Laundry Gel</t>
  </si>
  <si>
    <t>ROYAL NATIONAL THEATRE LONDON SE1 GBR</t>
  </si>
  <si>
    <t>WAITROSE 204 WELWYN GARDEN GBR  ()</t>
  </si>
  <si>
    <t>Boiler servicing</t>
  </si>
  <si>
    <t>Badminton subscription</t>
  </si>
  <si>
    <t>Economist subscription</t>
  </si>
  <si>
    <t>Clive for Roaches Trip</t>
  </si>
  <si>
    <t>Maths Retake</t>
  </si>
  <si>
    <t>Self Assessment</t>
  </si>
  <si>
    <t>Subscription to Nutrition Society</t>
  </si>
  <si>
    <t>Science Trip</t>
  </si>
  <si>
    <t>Badminton</t>
  </si>
  <si>
    <t>GBR</t>
  </si>
  <si>
    <t>WELWYN GARDEN</t>
  </si>
  <si>
    <t>CREDIT CARD</t>
  </si>
  <si>
    <t>SPAR SUPERMARCHE ST CHAFFREY FRA 02/25/11 67.15 (EUR)</t>
  </si>
  <si>
    <t>LE BATCHI GAP FRA 02/25/11 190.00 (EUR)</t>
  </si>
  <si>
    <t>STATION AVIA LE FRENEY D O FRA 02/26/11 76.26 (EUR) LE FRENEY D O FRA</t>
  </si>
  <si>
    <t xml:space="preserve">SANEF CHARMONT TINQUEUX FRA 02/26/11 70.38(EUR)    </t>
  </si>
  <si>
    <t>ESSO ROADCHEF MAIDSTON BARNETT WAY B GBR BARNETT WAY B GBR</t>
  </si>
  <si>
    <t>CALL REF.NO. 5710MRS J HAVESFP 30/06/14 1001084836325846000R</t>
  </si>
  <si>
    <t>RIDGE HILL STUDFP 30/06/14 3018023729064109000R</t>
  </si>
  <si>
    <t>RIDGE HILL STUDFP 23/06/14 3005023532764579000R</t>
  </si>
  <si>
    <t>RIDGE HILL STUDFP 16/06/14 3004023529444819000R</t>
  </si>
  <si>
    <t>CALL REF.NO. 9122DELLCOTT TENNISFP 10/06/14 1033104437546019000R</t>
  </si>
  <si>
    <t>THE KARUNA TRUSTFP 09/06/14 3001023356814259000R</t>
  </si>
  <si>
    <t>RIDGE HILL STUDFP 09/06/14 3003023356839864000R</t>
  </si>
  <si>
    <t>ACUDANTIA LIMITEDSALARY MAYFP 05/06/14 132216132236185896000RSALARY MAY</t>
  </si>
  <si>
    <t>2935 04JUN14TESCO STORES 5177LONDON GBCASH BACK 30.00</t>
  </si>
  <si>
    <t>1831 02JUN14ALDIHATFIELD GB</t>
  </si>
  <si>
    <t>RIDGE HILL STUDFP 02/06/14 3009024811287802000R</t>
  </si>
  <si>
    <t>JAMESFP 02/06/14 3007024811256855000R</t>
  </si>
  <si>
    <t>JENNIFER SCOTLANDFP 02/06/14 3001024811202392000R</t>
  </si>
  <si>
    <t>Replace Windows</t>
  </si>
  <si>
    <t>Birmingham University</t>
  </si>
  <si>
    <t>Macbeth</t>
  </si>
  <si>
    <t>UCAS Day</t>
  </si>
  <si>
    <t>Jamie the Personal Trainer</t>
  </si>
  <si>
    <t>SAINSBURYS 2155</t>
  </si>
  <si>
    <t>SAINSBURYS SACAT 2155</t>
  </si>
  <si>
    <t>RIDGE HILL STUDFP 24/03/14 3038023457186476000R</t>
  </si>
  <si>
    <t>1831 19MAR14MARKS &amp; SPENCERWATFORD GBCASH BACK 30.00</t>
  </si>
  <si>
    <t>RIDGE HILL STUDFP 17/03/14 3045023934086700000R</t>
  </si>
  <si>
    <t>RIDGE HILL STUDFP 10/03/14 3050023504090519000R</t>
  </si>
  <si>
    <t>THE KARUNA TRUSTFP 07/03/14 3044023346661689000R</t>
  </si>
  <si>
    <t>RIDGE HILL STUDFP 03/03/14 3051025150121347000R</t>
  </si>
  <si>
    <t>JAMESFP 03/03/14 3048025150112408000R</t>
  </si>
  <si>
    <t>JENNIFER SCOTLANDFP 03/03/14 3045025150086394000R</t>
  </si>
  <si>
    <t>ACUDANTIA LIMITEDSALARYFP 03/03/14 133063133004683354000RSALARY</t>
  </si>
  <si>
    <t>RIDGE HILL STUDFP 24/02/14 3042023612574125000R</t>
  </si>
  <si>
    <t>JENNIFER SCOTLANDFP 01/11/12 3001024533573238000R</t>
  </si>
  <si>
    <t>JAMESFP 01/11/12 3003024533596521000R</t>
  </si>
  <si>
    <t>RIDGE HILL STUDFP 29/10/12 3019023823183458000R</t>
  </si>
  <si>
    <t>Partnership Income</t>
  </si>
  <si>
    <t>Partnership Expenses</t>
  </si>
  <si>
    <t>lovefilm.com</t>
  </si>
  <si>
    <t>HOBBY CRAFT LTD WATFORD 38 GBR</t>
  </si>
  <si>
    <t>ESSO NIGHTINGALE SERVI HITCHIN HERTF GBR</t>
  </si>
  <si>
    <t>S298-BLACKWELL LONDON NW1 GBR</t>
  </si>
  <si>
    <t>SCREWFIX DIRECT YEOVIL GBR</t>
  </si>
  <si>
    <t>THE REAL CHINA HATFIELD GBR</t>
  </si>
  <si>
    <t>CHAUCER DIRECT MOTO WHITSTABLE GBR</t>
  </si>
  <si>
    <t>SPAR BUSHEY WATFORD GBR</t>
  </si>
  <si>
    <t>MARTIN WILKINSON COLNEY GBR</t>
  </si>
  <si>
    <t>WWW.ANTICSONLINE.CO.UK STONEHOUSE GBR</t>
  </si>
  <si>
    <t>HARVEY NICHOLS LONDON SW1X GBR</t>
  </si>
  <si>
    <t>Netflix</t>
  </si>
  <si>
    <t>Bike rack</t>
  </si>
  <si>
    <t>Scotland Explorers 2012</t>
  </si>
  <si>
    <t>Misc.Council</t>
  </si>
  <si>
    <t>COSTCUTTER HANDSIDE ST WELWYN GARDEN GBR</t>
  </si>
  <si>
    <t>MADAME TUSSAUDS LONDON NW1 GBR</t>
  </si>
  <si>
    <t>REGENCY GARDEN BUI BARNSLEY GBR</t>
  </si>
  <si>
    <t>ODEON/BOOKIT HATFIELD GBR</t>
  </si>
  <si>
    <t>ENCORE TICKETS LTD INTERNET GBR</t>
  </si>
  <si>
    <t>DVLA DRIVER ONLINE SWANSEA GBR</t>
  </si>
  <si>
    <t>SACAT MARKS &amp; SPENCER VICTORIA GBR</t>
  </si>
  <si>
    <t>CO-OP GROUP 500593 STRAND GBR</t>
  </si>
  <si>
    <t>WH SMITH TRAVEL BIRMINGHAM GBR</t>
  </si>
  <si>
    <t>RADISSON MOUNTBATTEN GBR</t>
  </si>
  <si>
    <t>HALFORDS 0385 WELWYN GARDEN GBR</t>
  </si>
  <si>
    <t>COSTA COFFEE LONDON N4 GBR</t>
  </si>
  <si>
    <t>THE BETJEMAN ARMS LONDON NW1 GBR</t>
  </si>
  <si>
    <t>THE PARCEL YARD LONDON N1C GBR</t>
  </si>
  <si>
    <t>THE SNOW CENTRE HEMEL HEMPSTE GBR</t>
  </si>
  <si>
    <t>WELCOME BREAK SOUTH MIMMS GBR</t>
  </si>
  <si>
    <t>days</t>
  </si>
  <si>
    <t>SAINSBURY CARD -  SAINSBURYS SACAT 2155  25425153012090059949469</t>
  </si>
  <si>
    <t>SAINSBURY CARD -  SAINSBURYS SACAT 2155  25425153015010073314331</t>
  </si>
  <si>
    <t>SAINSBURY CARD -  SAINSBURYS  05230653016470076855794</t>
  </si>
  <si>
    <t>SAINSBURY CARD -  SAINSBURYS SACAT 2155  25425153018040061231897</t>
  </si>
  <si>
    <t>SAINSBURY CARD -  SAINSBURYS  05230653021760077078989</t>
  </si>
  <si>
    <t>SAINSBURY CARD -  SAINSBURYS SACAT 2155  25425153019050052022360</t>
  </si>
  <si>
    <t>SAINSBURY CARD -  SAINSBURYS  05230653024290079296741</t>
  </si>
  <si>
    <t>SAINSBURY CARD -  SAINSBURYS PETROL  05230653024210073588877</t>
  </si>
  <si>
    <t>SAINSBURY CARD -  SAINSBURYS 2155  95425153027000329018934</t>
  </si>
  <si>
    <t>SAINSBURY CARD -  SAINSBURYS SACAT 2155  25425153030020055440997</t>
  </si>
  <si>
    <t>SAINSBURY CARD -  SAINSBURYS SACAT 2155  25425153030020055441011</t>
  </si>
  <si>
    <t>SAINSBURY CARD -  SAINSBURYS S/MKTS  05230653030510079415658</t>
  </si>
  <si>
    <t>SAINSBURY CARD -  DEBENHAMS.COM  25425153005040061310852</t>
  </si>
  <si>
    <t>SAINSBURY CARD -  SAINSBURYS  05230653009130073508452</t>
  </si>
  <si>
    <t>SAINSBURY CARD -  SAINSBURYS PETROL  05230653045310074162246</t>
  </si>
  <si>
    <t>SAINSBURY CARD -  SAINSBURYS SACAT 2155  25425153046040070014710</t>
  </si>
  <si>
    <t>Supermarket</t>
  </si>
  <si>
    <t>Taxi</t>
  </si>
  <si>
    <t>Sylvia and John</t>
  </si>
  <si>
    <t>Swiss Life</t>
  </si>
  <si>
    <t>Supertyres</t>
  </si>
  <si>
    <t>Stead Simpson</t>
  </si>
  <si>
    <t>Strides</t>
  </si>
  <si>
    <t>Strangeways Farm</t>
  </si>
  <si>
    <t>Stevenage Leisure</t>
  </si>
  <si>
    <t>LUL TICKET MACHINE WESTMINSTER GBR  ()</t>
  </si>
  <si>
    <t>THE KARUNA TRUSTFP 07/09/12 3011023451442698000R</t>
  </si>
  <si>
    <t>ACUDANTIA LIMITEDPAYFP 07/09/12 080638080606465983000RPAY</t>
  </si>
  <si>
    <t>MONSOON/ACCZ LTD WELWYN GA1246 GBR</t>
  </si>
  <si>
    <t>GOLDMARK LOWESTOFT GBR</t>
  </si>
  <si>
    <t>THE BALI EXPERIENCE FROME GBR</t>
  </si>
  <si>
    <t>JUST CHAPS LTD LAUNCESTON CO GBR</t>
  </si>
  <si>
    <t>LIBBYS INTERNATIONAL FORDINGBRIDGE GBR</t>
  </si>
  <si>
    <t>J F MARINE HELENSBURGH GBR</t>
  </si>
  <si>
    <t>TOWNFIELD SADDLERS LTD COVENTRY GBR</t>
  </si>
  <si>
    <t>TESCO STORE 5468 LONDON W14 GBR</t>
  </si>
  <si>
    <t>DAPPLED DESIGNS BRIDGE OF WEI GBR</t>
  </si>
  <si>
    <t>ERNEST JONES WELWYN G CITY GBR</t>
  </si>
  <si>
    <t>NATURAL HEALTH WELWYN G AL8 GBR</t>
  </si>
  <si>
    <t>MODELZONE LONDON GBR</t>
  </si>
  <si>
    <t>PLATFORM HATFIELD GBR</t>
  </si>
  <si>
    <t>GAP HATFIELD 9316 GBR</t>
  </si>
  <si>
    <t>WATERSTONES HATFIELD GBR</t>
  </si>
  <si>
    <t>HMV UK LTD HATFIELD GBR</t>
  </si>
  <si>
    <t>SONY CENTRE WGC GBR</t>
  </si>
  <si>
    <t>HOLLAND &amp; BARRETT WELWYN GARDEN GBR</t>
  </si>
  <si>
    <t>CAFFE NERO HATFIELD GBR</t>
  </si>
  <si>
    <t>ELLIS BRIGHAM LTD LONDON GBR</t>
  </si>
  <si>
    <t>JP BOOKS LONDON GBR</t>
  </si>
  <si>
    <t>STARBUCKS LONDON GBR</t>
  </si>
  <si>
    <t>THORNTONS 310 WELWYN GARDEN GBR</t>
  </si>
  <si>
    <t>TESCO STORE 2654 HATFIELD GBR  ()</t>
  </si>
  <si>
    <t>BarclayCard (Egg Card)</t>
  </si>
  <si>
    <t>Celexon</t>
  </si>
  <si>
    <t>Acer Projector</t>
  </si>
  <si>
    <t>VueScan Software</t>
  </si>
  <si>
    <t>WISE ABOUT FOOD LTSALARYFP 01/02/13 060000000000000651744908909597880233871250201302010001</t>
  </si>
  <si>
    <t>7684 29JAN13SAINSBURYCARDIFF GB</t>
  </si>
  <si>
    <t>TESCOMOBILE.COM</t>
  </si>
  <si>
    <t>BRIDGE OF LOCHAY HOTEL KILLIN GBR</t>
  </si>
  <si>
    <t>KILLIN HOTEL LTD KILLIN GBR</t>
  </si>
  <si>
    <t>SANDON SADDLERY CO SANDON GBR</t>
  </si>
  <si>
    <t>JENNIFER SCOTLANDFP 01/02/13 3008025038060576000R</t>
  </si>
  <si>
    <t>HALFORDS - 0902 STEVENAGE GBR</t>
  </si>
  <si>
    <t xml:space="preserve"> 25/04</t>
  </si>
  <si>
    <t xml:space="preserve"> 26/04</t>
  </si>
  <si>
    <t xml:space="preserve"> 30/04</t>
  </si>
  <si>
    <t xml:space="preserve"> 01/05</t>
  </si>
  <si>
    <t xml:space="preserve"> 03/05</t>
  </si>
  <si>
    <t xml:space="preserve"> 07/05</t>
  </si>
  <si>
    <t xml:space="preserve"> 08/05</t>
  </si>
  <si>
    <t xml:space="preserve"> 14/05</t>
  </si>
  <si>
    <t xml:space="preserve"> 17/05</t>
  </si>
  <si>
    <t xml:space="preserve"> 20/05</t>
  </si>
  <si>
    <t xml:space="preserve"> 21/05</t>
  </si>
  <si>
    <t xml:space="preserve"> 24/05</t>
  </si>
  <si>
    <t xml:space="preserve"> 28/05</t>
  </si>
  <si>
    <t xml:space="preserve"> 30/05</t>
  </si>
  <si>
    <t xml:space="preserve"> 31/05</t>
  </si>
  <si>
    <t xml:space="preserve"> 03/06</t>
  </si>
  <si>
    <t>SAINSBURY CARD -  SAINSBURYS 2155  35425153115010112446621</t>
  </si>
  <si>
    <t>SAINSBURY CARD -  DSA  05230653116100071945154</t>
  </si>
  <si>
    <t>SAINSBURY CARD -  DIRECT DEBIT THANK YOU  74779163113111111111111</t>
  </si>
  <si>
    <t>SAINSBURY CARD -  SAINSBURYS 0567  35425153120040104846671</t>
  </si>
  <si>
    <t>SAINSBURY CARD -  SAINSBURYS SACAT 2155  35425153121050112844963</t>
  </si>
  <si>
    <t>SAINSBURY CARD -  SAINSBURYS 2155  35425153123070129484338</t>
  </si>
  <si>
    <t>SAINSBURY CARD -  SAINSBURYS 0567  75425153126080695965571</t>
  </si>
  <si>
    <t>SAINSBURY CARD -  SAINSBURYS 2155  35425153128090127429601</t>
  </si>
  <si>
    <t>SAINSBURY CARD -  SAINSBURYS 2253  35425153128090128482617</t>
  </si>
  <si>
    <t>SAINSBURY CARD -  SAINSBURYS 0567 3.54251531340301E+22</t>
  </si>
  <si>
    <t>SAINSBURY CARD -  SAINSBURYS 2155 3.54251531340301E+22</t>
  </si>
  <si>
    <t>SAINSBURY CARD -  SAINSBURYS PFS0396 3.54251531370601E+22</t>
  </si>
  <si>
    <t>SAINSBURY CARD -  SAINSBURYS SACAT 0567 3.54251531380701E+22</t>
  </si>
  <si>
    <t>SAINSBURY CARD -  SAINSBURYS 2155 3.54251531380701E+22</t>
  </si>
  <si>
    <t>SAINSBURY CARD -  SAINSBURYS SACAT 0567  35425153141080104011251</t>
  </si>
  <si>
    <t>SAINSBURY CARD -  SAINSBURYS 2155  15425153144010012754501</t>
  </si>
  <si>
    <t>SAINSBURY CARD -  SAINSBURYS 2155  15425153144010012754485</t>
  </si>
  <si>
    <t>SAINSBURY CARD -  SAINSBURYS 2155  75425153147020682306830</t>
  </si>
  <si>
    <t>SAINSBURY CARD -  MISS S/WALLIS  95425153146020347524263</t>
  </si>
  <si>
    <t>SAINSBURY CARD -  SPORTSDIRECT 19 5.23065314671007E+21</t>
  </si>
  <si>
    <t>SAINSBURY CARD -  Shell Welwyn Garde 5.23065314546007E+21</t>
  </si>
  <si>
    <t>15.32 ON 02/12/15     B2 WELWYN G C      ASD</t>
  </si>
  <si>
    <t>ENJOYING              202971 83408507    STO</t>
  </si>
  <si>
    <t>CLOTHES               202971 10939285    STO</t>
  </si>
  <si>
    <t>GIVING                202971 83067998    STO</t>
  </si>
  <si>
    <t>JAMES SCOTLAND        ALLOWANCE          STO</t>
  </si>
  <si>
    <t>DRINKING              202971 00266418    STO</t>
  </si>
  <si>
    <t>JENNIFER SCOTLAND  STO</t>
  </si>
  <si>
    <t>TREATING              202971 60796999    STO</t>
  </si>
  <si>
    <t>GARDENING             202971 23237974    STO</t>
  </si>
  <si>
    <t>WELWYN HATFIELD BC    800687166          DDR</t>
  </si>
  <si>
    <t>GOSHCC                40151817/117997457 DDR</t>
  </si>
  <si>
    <t>AFFINITY WATER        30592554           DDR</t>
  </si>
  <si>
    <t>TV LICENCE MBP        0919242682         DDR</t>
  </si>
  <si>
    <t>NPOWER                065 68077420       DDR</t>
  </si>
  <si>
    <t>TESCO BANK            000010342867/47922 DDR</t>
  </si>
  <si>
    <t>UNIV OF BIRMINGHAM    RF1352407          DDR</t>
  </si>
  <si>
    <t>VODAFONE LTD          245408828-00001    DDR</t>
  </si>
  <si>
    <t>VIRGIN MEDIA PYMTS    239381101001       DDR</t>
  </si>
  <si>
    <t>TFL.GOV.UK/CP         ON 26 NOV          CLP</t>
  </si>
  <si>
    <t xml:space="preserve">NAT WEST BANK         WESTMINSTER 4         </t>
  </si>
  <si>
    <t>LIDL UK               ON 25 NOV          BCC</t>
  </si>
  <si>
    <t>TFL.GOV.UK/CP         ON 24 NOV          CLP</t>
  </si>
  <si>
    <t>ACUDANTIA LIMITED     SALARY             BGC</t>
  </si>
  <si>
    <t>PHOENIX               97024448J          DDR</t>
  </si>
  <si>
    <t>AVIVA PENSION         PP44391644         DDR</t>
  </si>
  <si>
    <t>WISE ABOUT FOOD LT    salary             BGC</t>
  </si>
  <si>
    <t>TFL.GOV.UK/CP         ON 20 NOV          CLP</t>
  </si>
  <si>
    <t xml:space="preserve">TESCO                 TESCO HATFIELD        </t>
  </si>
  <si>
    <t>TFL.GOV.UK/CP         ON 18 NOV          CLP</t>
  </si>
  <si>
    <t>TFL.GOV.UK/CP         ON 17 NOV          CLP</t>
  </si>
  <si>
    <t>TFL.GOV.UK/CP         ON 16 NOV          CLP</t>
  </si>
  <si>
    <t>TFL.GOV.UK/CP         ON 13 NOV          CLP</t>
  </si>
  <si>
    <t>CHQ</t>
  </si>
  <si>
    <t xml:space="preserve">NAT WEST BANK         WESTMINSTER           </t>
  </si>
  <si>
    <t>TFL.GOV.UK/CP         ON 10 NOV          CLP</t>
  </si>
  <si>
    <t>TFL.GOV.UK/CP         ON 09 NOV          CLP</t>
  </si>
  <si>
    <t>SYKES COTTAGES        ON 09 NOV          BCC</t>
  </si>
  <si>
    <t>AA HOME DEVELOPMEN    BUILDING WORK 2    BBP</t>
  </si>
  <si>
    <t>FJ ANDERSON           BERLIN TRIP        BBP</t>
  </si>
  <si>
    <t>TFL.GOV.UK/CP         ON 06 NOV          CLP</t>
  </si>
  <si>
    <t xml:space="preserve">TESCO BANK            5186525023305296      </t>
  </si>
  <si>
    <t>TFL.GOV.UK/CP         ON 05 NOV          CLP</t>
  </si>
  <si>
    <t xml:space="preserve">SAINSBURYS BANK       COLNEY                </t>
  </si>
  <si>
    <t>TFL.GOV.UK/CP         ON 03 NOV          CLP</t>
  </si>
  <si>
    <t>TFL.GOV.UK/CP         ON 02 NOV          CLP</t>
  </si>
  <si>
    <t xml:space="preserve">PHOENIX               97024448J             </t>
  </si>
  <si>
    <t xml:space="preserve">HOMESERVE             HSS 444477420         </t>
  </si>
  <si>
    <t>TFL.GOV.UK/CP         ON 30 OCT          CLP</t>
  </si>
  <si>
    <t>JAMES              STO</t>
  </si>
  <si>
    <t>GOSHCC                40151817/117997456 DDR</t>
  </si>
  <si>
    <t xml:space="preserve">WELWYN HATFIELD BC    800687166             </t>
  </si>
  <si>
    <t xml:space="preserve">PHOENIX LIFE LTD      3598098A              </t>
  </si>
  <si>
    <t xml:space="preserve">AFFINITY WATER        30592554              </t>
  </si>
  <si>
    <t xml:space="preserve">NPOWER                065 68077420          </t>
  </si>
  <si>
    <t xml:space="preserve">TESCO BANK            000010342867/47922    </t>
  </si>
  <si>
    <t xml:space="preserve">UNIV OF BIRMINGHAM    RF1352407             </t>
  </si>
  <si>
    <t>WISE ABOUT FOOD LT    SALARY             BGC</t>
  </si>
  <si>
    <t>TFL.GOV.UK/CP         ON 29 OCT          CLP</t>
  </si>
  <si>
    <t>TFL.GOV.UK/CP         ON 28 OCT          CLP</t>
  </si>
  <si>
    <t>ALDI                  ON 28 OCT          BCC</t>
  </si>
  <si>
    <t xml:space="preserve">VIRGIN MEDIA PYMTS    239381101001          </t>
  </si>
  <si>
    <t>TFL.GOV.UK/CP         ON 26 OCT          CLP</t>
  </si>
  <si>
    <t xml:space="preserve">AVIVA PENSION         PP44391644            </t>
  </si>
  <si>
    <t>TFL.GOV.UK/CP         ON 23 OCT          CLP</t>
  </si>
  <si>
    <t xml:space="preserve">STANDARD LIFE A CO    X41598443MX19         </t>
  </si>
  <si>
    <t xml:space="preserve">TESCO                 TESCO WAT W RD EXP    </t>
  </si>
  <si>
    <t>TFL.GOV.UK/CP</t>
  </si>
  <si>
    <t>ALDI</t>
  </si>
  <si>
    <t>AA HOME DEVELOPMEN</t>
  </si>
  <si>
    <t>Lunches (Smartcard)</t>
  </si>
  <si>
    <t>DVD and Book</t>
  </si>
  <si>
    <t>Scotland Walking 2009</t>
  </si>
  <si>
    <t>Balance to Will</t>
  </si>
  <si>
    <t>Guides subs</t>
  </si>
  <si>
    <t>Boiler and radiator valves</t>
  </si>
  <si>
    <t>Enrichment week</t>
  </si>
  <si>
    <t>Kew</t>
  </si>
  <si>
    <t>James Bedroom</t>
  </si>
  <si>
    <t>NP Tech</t>
  </si>
  <si>
    <t>Switzerland 2009</t>
  </si>
  <si>
    <t>Statue</t>
  </si>
  <si>
    <t>PGL trip</t>
  </si>
  <si>
    <t>Herbs</t>
  </si>
  <si>
    <t>Sofa repair</t>
  </si>
  <si>
    <t>Skiing America</t>
  </si>
  <si>
    <t>BUDGENS AT ST ALBANS ST ALBANS</t>
  </si>
  <si>
    <t>BRGAS-GAS</t>
  </si>
  <si>
    <t>BRGAS-ELECTRICITY</t>
  </si>
  <si>
    <t>Air Conditioning Repair</t>
  </si>
  <si>
    <t>BRAYLEY HONDA ENFIELD</t>
  </si>
  <si>
    <t>Facial Stuff</t>
  </si>
  <si>
    <t>BOOTS,PINNER PINNER GB</t>
  </si>
  <si>
    <t>BOOTS 1636, LONDON</t>
  </si>
  <si>
    <t>Eurax Cream</t>
  </si>
  <si>
    <t>BOOTS/0812, QPS WELWYN GARDEN</t>
  </si>
  <si>
    <t>BOOTS 1636 QPS LONDON</t>
  </si>
  <si>
    <t>Foot Stuff</t>
  </si>
  <si>
    <t>THE BODY SHOP LONDON</t>
  </si>
  <si>
    <t>J P BODEN || WWW.BODEN.CO.</t>
  </si>
  <si>
    <t>J P BODEN WWW.BODEN.CO.</t>
  </si>
  <si>
    <t>BODEN, HANGER LANE</t>
  </si>
  <si>
    <t>JP BODEN &amp; CO, LEICESTER</t>
  </si>
  <si>
    <t>Dad's present</t>
  </si>
  <si>
    <t>BLACKS 5717G WELWYN GARDEN</t>
  </si>
  <si>
    <t>Jenny smart card</t>
  </si>
  <si>
    <t>22/06/2010</t>
  </si>
  <si>
    <t>Towels</t>
  </si>
  <si>
    <t>BHS 065, WATFORD</t>
  </si>
  <si>
    <t>AMERICANA INTERNAT, MANCHESTER</t>
  </si>
  <si>
    <t>B &amp; Q, WELWYN GARDEN CITY</t>
  </si>
  <si>
    <t>B &amp; Q</t>
  </si>
  <si>
    <t>Future Years</t>
  </si>
  <si>
    <t>Past</t>
  </si>
  <si>
    <t>Project Categories</t>
  </si>
  <si>
    <t>Celebrating</t>
  </si>
  <si>
    <t>Project Total</t>
  </si>
  <si>
    <t>Investing</t>
  </si>
  <si>
    <t>Last 12 Months</t>
  </si>
  <si>
    <t>Month</t>
  </si>
  <si>
    <t>Next 12 Months</t>
  </si>
  <si>
    <t>Last Month</t>
  </si>
  <si>
    <t>Gardening</t>
  </si>
  <si>
    <t>Donating</t>
  </si>
  <si>
    <t xml:space="preserve">M&amp;S SIMPLY FOOD          </t>
  </si>
  <si>
    <t xml:space="preserve">YOUTH HOSTEL ASSOC       </t>
  </si>
  <si>
    <t xml:space="preserve">PIT STOP AUTO CENTRES    </t>
  </si>
  <si>
    <t xml:space="preserve">SAINSBURY CARD - SAINSBURYS SACAT 2253 </t>
  </si>
  <si>
    <t>22/05/2014</t>
  </si>
  <si>
    <t>27/05/2014</t>
  </si>
  <si>
    <t>29/05/2014</t>
  </si>
  <si>
    <t xml:space="preserve">SAINSBURY CARD - HOSTEL WORLD </t>
  </si>
  <si>
    <t>30/05/2014</t>
  </si>
  <si>
    <t>23/05/2014</t>
  </si>
  <si>
    <t>English Heritage</t>
  </si>
  <si>
    <t>ENGLISH HERITAGE</t>
  </si>
  <si>
    <t>Work experience</t>
  </si>
  <si>
    <t>16/04/2014</t>
  </si>
  <si>
    <t>Sarah's Birthday 2014</t>
  </si>
  <si>
    <t>Scotland Walking 2014</t>
  </si>
  <si>
    <t>End of tour dinner</t>
  </si>
  <si>
    <t>Fairy statue</t>
  </si>
  <si>
    <t>13/05/2014</t>
  </si>
  <si>
    <t>Brighton train tickets</t>
  </si>
  <si>
    <t>Necklace</t>
  </si>
  <si>
    <t>14/05/2014</t>
  </si>
  <si>
    <t>Hairdressers</t>
  </si>
  <si>
    <t>17/05/2014</t>
  </si>
  <si>
    <t>Paint, screws etc</t>
  </si>
  <si>
    <t>Snapfish</t>
  </si>
  <si>
    <t>Rug (too small)</t>
  </si>
  <si>
    <t>Fantasy and Sci-Fi Magazine</t>
  </si>
  <si>
    <t>31/05/2014</t>
  </si>
  <si>
    <t>Pub lunch in London</t>
  </si>
  <si>
    <t>THE TWO WILLOWS</t>
  </si>
  <si>
    <t>KINDLE-Fantasy</t>
  </si>
  <si>
    <t>Tikini</t>
  </si>
  <si>
    <t>19/04/2014</t>
  </si>
  <si>
    <t>Cheeses</t>
  </si>
  <si>
    <t>Association of Nutritionist Membership</t>
  </si>
  <si>
    <t>26/04/2014</t>
  </si>
  <si>
    <t>Clive's insurance</t>
  </si>
  <si>
    <t>Map</t>
  </si>
  <si>
    <t>Theory test</t>
  </si>
  <si>
    <t>LOVEFiLM By Post</t>
  </si>
  <si>
    <t>Prime InstantVideo</t>
  </si>
  <si>
    <t>Tapestry cushion</t>
  </si>
  <si>
    <t>Spa Day Present</t>
  </si>
  <si>
    <t xml:space="preserve">CAIRNGORM HOTEL AVIEMORE </t>
  </si>
  <si>
    <t xml:space="preserve">FIRSTCAPITALCONN KINGSCROSSL </t>
  </si>
  <si>
    <t xml:space="preserve">VIRGIN EXPERIENCE DAYS HIGH WYCOMBE </t>
  </si>
  <si>
    <t xml:space="preserve">REL. DURVILLERS ESSIGNY LE GR (FRANCE) </t>
  </si>
  <si>
    <t xml:space="preserve">SANE AUTOROUTE SENLIS (FRANCE) </t>
  </si>
  <si>
    <t xml:space="preserve">CINEWORLD STEVENAGE HER </t>
  </si>
  <si>
    <t xml:space="preserve">HOMEBASE LTD 209 STE VENAGE </t>
  </si>
  <si>
    <t xml:space="preserve">SAINSPURYS S/MKT WELWYN GARDEN </t>
  </si>
  <si>
    <t>FIRSTCAPITALCONN WELWYNGDNCI</t>
  </si>
  <si>
    <t xml:space="preserve">HERTFORD HORSE BITS HERTFORD </t>
  </si>
  <si>
    <t xml:space="preserve">SAZIO ST ALBANS </t>
  </si>
  <si>
    <t xml:space="preserve">BREAKING-AWAY STALBANS </t>
  </si>
  <si>
    <t xml:space="preserve">DEBENHAMS WELWYN GARDEN </t>
  </si>
  <si>
    <t xml:space="preserve">HOLIDAY INNS HEM EL HEMPSTE </t>
  </si>
  <si>
    <t>Kindle purchases</t>
  </si>
  <si>
    <t>Base layer and mid layer for skiing</t>
  </si>
  <si>
    <t>Grandads birthday jumper</t>
  </si>
  <si>
    <t>DinoPC</t>
  </si>
  <si>
    <t>Home Office PC</t>
  </si>
  <si>
    <t>Media PC</t>
  </si>
  <si>
    <t>Toothpaste, anadin, handwash etc</t>
  </si>
  <si>
    <t>Scottish Provident</t>
  </si>
  <si>
    <t>Three Valleys Water</t>
  </si>
  <si>
    <t>TV Licence</t>
  </si>
  <si>
    <t>TSKAGB</t>
  </si>
  <si>
    <t>Nationwide (Jenny)</t>
  </si>
  <si>
    <t>Nationwide (James)</t>
  </si>
  <si>
    <t>JAMESFP 03/06/13 3020025408904266000R</t>
  </si>
  <si>
    <t>JENNIFER SCOTLANDFP 03/06/13 3014025408882323000R</t>
  </si>
  <si>
    <t>RIDGE HILL STUDFP 03/06/13 3021025408909781000R</t>
  </si>
  <si>
    <t>1831 31MAY13GHOSTHATFIELD GB</t>
  </si>
  <si>
    <t>ACUDANTIA LIMITEDSALARYFP 30/05/13 132956132914457924000RSALARY</t>
  </si>
  <si>
    <t>ACUDANTIA LIMITEDDIVIDENDFP 30/05/13 133009133058815445000RDIVIDEND</t>
  </si>
  <si>
    <t>2935 29MAY13LUL TICKET MACHINEKINGS CROSS GB</t>
  </si>
  <si>
    <t>2935 29MAY13FIRST CAPITAL CONNWELWYN GARDEN GB</t>
  </si>
  <si>
    <t>2935 29MAY13TESCO STORES 5177LONDON GB</t>
  </si>
  <si>
    <t>RIDGE HILL STUDFP 28/05/13 3028024320644167000R</t>
  </si>
  <si>
    <t>1831 24MAY13ALDI STORES LTDHATFIELD GB</t>
  </si>
  <si>
    <t>2935 27MAY13SAINSBURYS PETROLLONDON COLNEY GB</t>
  </si>
  <si>
    <t>2935 27MAY13SAINSBURYS S/MKTSST ALBANS 567 GB</t>
  </si>
  <si>
    <t>1831 21MAY13SHARE DEALINGSLEEDS CLEEDS GB</t>
  </si>
  <si>
    <t>RIDGE HILL STUDFP 20/05/13 3036023938046263000R</t>
  </si>
  <si>
    <t>RIDGE HILL STUDFP 13/05/13 3022023443473939000R</t>
  </si>
  <si>
    <t>RIDGE HILL STUDFP 07/05/13 3061023916781322000R</t>
  </si>
  <si>
    <t>Bodycare Giftset for Cathy</t>
  </si>
  <si>
    <t>Suits and shirt</t>
  </si>
  <si>
    <t>Satin Check</t>
  </si>
  <si>
    <t>Roger's Book</t>
  </si>
  <si>
    <t>July Cash</t>
  </si>
  <si>
    <t>August Cash</t>
  </si>
  <si>
    <t>Undies</t>
  </si>
  <si>
    <t>Gift Vouchers for Sarah's Wedding Present</t>
  </si>
  <si>
    <t>BE-BO WELWYN GARDEN GBR</t>
  </si>
  <si>
    <t>NUSA DUA RESTAURAN LONDON W1D GBR</t>
  </si>
  <si>
    <t>ST PANCRAS RENAISS LONDON NW1 2 GBR</t>
  </si>
  <si>
    <t>HOLLYWOODBOWL.CO.U 01442 840206 GBR</t>
  </si>
  <si>
    <t>HMV LONDON GBR</t>
  </si>
  <si>
    <t>NETFLIX.COM 866-716-0414 LUX</t>
  </si>
  <si>
    <t>RAJ GARDEN WELWYN GARDEN GBR</t>
  </si>
  <si>
    <t>BP RUSH GREEN F/STN HERTFORD HERT GBR</t>
  </si>
  <si>
    <t>Steves Pension (Clerical Med)</t>
  </si>
  <si>
    <t>Steves Pension (NPI)</t>
  </si>
  <si>
    <t>Steves Pension (Tesco)</t>
  </si>
  <si>
    <t>Premium Bonds (Investment)</t>
  </si>
  <si>
    <t>Dixons PLC</t>
  </si>
  <si>
    <t>Pilkington</t>
  </si>
  <si>
    <t>Singer and Friedlander</t>
  </si>
  <si>
    <t>Scottish &amp; Newcastle</t>
  </si>
  <si>
    <t>Investec</t>
  </si>
  <si>
    <t>Invesco Asia</t>
  </si>
  <si>
    <t>Scottish Power PLC,</t>
  </si>
  <si>
    <t>Acudantia Ltd</t>
  </si>
  <si>
    <t>Foreign and Colonial</t>
  </si>
  <si>
    <t>Payee</t>
  </si>
  <si>
    <t>Belgo Centraal</t>
  </si>
  <si>
    <t>Gymboree</t>
  </si>
  <si>
    <t>Beyond the Edge</t>
  </si>
  <si>
    <t>Hamleys</t>
  </si>
  <si>
    <t>Hammicks Bookshop</t>
  </si>
  <si>
    <t>Folio Society</t>
  </si>
  <si>
    <t>Banana Bookshop</t>
  </si>
  <si>
    <t>Handside Stores</t>
  </si>
  <si>
    <t>Harrods</t>
  </si>
  <si>
    <t>Benetton</t>
  </si>
  <si>
    <t>Franke Taps</t>
  </si>
  <si>
    <t>Game</t>
  </si>
  <si>
    <t>Garden Centre</t>
  </si>
  <si>
    <t>Gift Shop</t>
  </si>
  <si>
    <t>GJW Titmuss</t>
  </si>
  <si>
    <t>Glass Making</t>
  </si>
  <si>
    <t>Gullivers World</t>
  </si>
  <si>
    <t>Godshaws</t>
  </si>
  <si>
    <t>Boden</t>
  </si>
  <si>
    <t>7684 02MAY12SAINSBURYSWELWYN GARDEN GB</t>
  </si>
  <si>
    <t>7684 01MAY12FIRST CAPITAL CONNWELWYN GARDEN GB</t>
  </si>
  <si>
    <t>7684 01MAY12LOTUS LEAFLONDON GB</t>
  </si>
  <si>
    <t>CHILTERN SOCIETYINITIAL PAYMENT</t>
  </si>
  <si>
    <t>7684 29APR12PRIMARKWATFORD GB</t>
  </si>
  <si>
    <t>SUNDAY TIMES WINE RT08702200010 GBR</t>
  </si>
  <si>
    <t>BOOTS/0902 HERTFORD GBR</t>
  </si>
  <si>
    <t>PAYPAL *URBANOUTFIT 35314369001 GBR</t>
  </si>
  <si>
    <t>PAYPAL *CARTRIDGEPE 35314369001 GBR</t>
  </si>
  <si>
    <t>NATIONAL MAP CENTR LONDON SW1H GBR</t>
  </si>
  <si>
    <t>MISS S/WALLIS WELWYN GARDEN GBR</t>
  </si>
  <si>
    <t>NU LIFE &amp; PEN -UK</t>
  </si>
  <si>
    <t>First iPhone payments</t>
  </si>
  <si>
    <t>SCOTTISH PROVIDENT</t>
  </si>
  <si>
    <t>THREEVALLEYSWATER</t>
  </si>
  <si>
    <t>TISCALI BILLING</t>
  </si>
  <si>
    <t>01FEB A/C 10667339</t>
  </si>
  <si>
    <t>01MAR A/C 10667339</t>
  </si>
  <si>
    <t>01NOV A/C 10667339</t>
  </si>
  <si>
    <t>02AUG A/C 10667339</t>
  </si>
  <si>
    <t>Boiler</t>
  </si>
  <si>
    <t>ANDREW BROWNFP 30/10/09 1009193737782823000R</t>
  </si>
  <si>
    <t>Computer Games</t>
  </si>
  <si>
    <t>D WITHERSFP 04/06/09 1027083208779379000R</t>
  </si>
  <si>
    <t>J LEWIS PRT/CARD 5</t>
  </si>
  <si>
    <t>expense</t>
  </si>
  <si>
    <t>Chalet in Les Menuires</t>
  </si>
  <si>
    <t>SILVER LINING SHAFP 07/03/09 1024101728315527000R</t>
  </si>
  <si>
    <t>ABBEYNATIONL 02NOV</t>
  </si>
  <si>
    <t>ABBEYNATIONL 03DEC</t>
  </si>
  <si>
    <t>ABBEYNATIONL 05OCT</t>
  </si>
  <si>
    <t>WAITROSE 175 HERTFORD GBR</t>
  </si>
  <si>
    <t>PHONE TOUCH STEVENAGE GBR</t>
  </si>
  <si>
    <t>AA INSURANCE MTR INTER CARDIFF GBR</t>
  </si>
  <si>
    <t>HEALTH BOOKS UK HOOK GBR</t>
  </si>
  <si>
    <t>NEXT 0642 LONDON COLNE HERTS GBR</t>
  </si>
  <si>
    <t>ASDA SUPERSTORE WATFORD GBR</t>
  </si>
  <si>
    <t>MARKS &amp; SPENCER STEVENAGE GBR</t>
  </si>
  <si>
    <t>SAINSBURY CARD -  SAINSBURYS 2155 7.54251531540607E+22</t>
  </si>
  <si>
    <t>COMPANIES HSE FILE INTERNET GBR</t>
  </si>
  <si>
    <t>COLNEY SERVICE STN COLNEY HEATH GBR</t>
  </si>
  <si>
    <t>PAYPAL *PHOTOBOXLTD 35314369001 GBR</t>
  </si>
  <si>
    <t>Chiltern Cycleway Book</t>
  </si>
  <si>
    <t>Rockery stones, compost</t>
  </si>
  <si>
    <t>Curtains (balance)</t>
  </si>
  <si>
    <t>Bedroom Redecoration</t>
  </si>
  <si>
    <t>Budget</t>
  </si>
  <si>
    <t>Difference</t>
  </si>
  <si>
    <t>Monthly</t>
  </si>
  <si>
    <t>Forecast (ignoring separate savings)</t>
  </si>
  <si>
    <t>Forecast (with separate savings)</t>
  </si>
  <si>
    <t>Tulips</t>
  </si>
  <si>
    <t>Les Miserable DVD</t>
  </si>
  <si>
    <t>Toiletries, batteries</t>
  </si>
  <si>
    <t>Bowie CD</t>
  </si>
  <si>
    <t>Beer and cider</t>
  </si>
  <si>
    <t>Candlemaking Kit</t>
  </si>
  <si>
    <t>Makeup</t>
  </si>
  <si>
    <t>Storage Project</t>
  </si>
  <si>
    <t>Storage project materials</t>
  </si>
  <si>
    <t>Annual membership and insurance</t>
  </si>
  <si>
    <t>Drinks with guys (981)</t>
  </si>
  <si>
    <t>James Eurodisney Trip</t>
  </si>
  <si>
    <t>Train fare</t>
  </si>
  <si>
    <t>Sheilas present (picture)</t>
  </si>
  <si>
    <t>HALIFAX PLC 03JUL</t>
  </si>
  <si>
    <t>3573 28AUG12TESCO STORES 5177LONDON GBCASH BACK 30.00</t>
  </si>
  <si>
    <t>3573 16AUG12TESCO STORES 5177LONDON GBCASH BACK 30.00</t>
  </si>
  <si>
    <t>FIRST CAPITAL CONNECT WELWYN GARDEN GBR</t>
  </si>
  <si>
    <t>PRET A MANGER 40 HOLBORN VI GBR</t>
  </si>
  <si>
    <t>SAINSBURYS LONDON COLNEY GBR</t>
  </si>
  <si>
    <t>SIMURGH LTD LONDON GBR</t>
  </si>
  <si>
    <t>Ginny's Memorial Statue</t>
  </si>
  <si>
    <t>Christmas 2011</t>
  </si>
  <si>
    <t>Forecast</t>
  </si>
  <si>
    <t>Yearly</t>
  </si>
  <si>
    <t>Discretionary Categories</t>
  </si>
  <si>
    <t>PAYPAL *SYSTEMAX 35314369001 LUX</t>
  </si>
  <si>
    <t>HALIFAX PLC 30JUN</t>
  </si>
  <si>
    <t>HALIFAX PLC 28JUN</t>
  </si>
  <si>
    <t>NATWEST 27JUN</t>
  </si>
  <si>
    <t>31MAY A/C 10667339</t>
  </si>
  <si>
    <t>ROYAL MILE WHISKIES LO LONDON WC1B</t>
  </si>
  <si>
    <t>SANDON SADDLERY CO SANDON</t>
  </si>
  <si>
    <t>THE SHOE CENTER DAWLISH GB</t>
  </si>
  <si>
    <t>ESSO WILLOUGHBY HEDGE S WARMINSTER GB</t>
  </si>
  <si>
    <t>THE NATIONAL TRUST OKEHAMPTON GB</t>
  </si>
  <si>
    <t>THE NATIONAL TRUST LYDFORD GORGE GB</t>
  </si>
  <si>
    <t>WM MORRISONS TAVISTOCK GB</t>
  </si>
  <si>
    <t>CAFFE NERO PLYMOUTH HIGH GB</t>
  </si>
  <si>
    <t>CO-OP GROUP 380572 YELVERTON GB</t>
  </si>
  <si>
    <t>HUNRED SALCOMBE TQ8 GB</t>
  </si>
  <si>
    <t>ESSO CENTRAL MOTORS GUNNISLAKE GB</t>
  </si>
  <si>
    <t>THE ROYAL INN TAVISTOCK GB</t>
  </si>
  <si>
    <t>LEIGH DELAMERE EAST MWS CHIPPENHAM GB</t>
  </si>
  <si>
    <t>LEIGH DELAMERE N/E BK LEIGH DELAMER GB</t>
  </si>
  <si>
    <t>WELWYN HATFIELD LE WELWYN GARDEN GB</t>
  </si>
  <si>
    <t>SAINSBURYS PETROL LONDON COLNEY GB</t>
  </si>
  <si>
    <t>SAINSBURYS LONDON COLNEY GB</t>
  </si>
  <si>
    <t>ASK WELWYN GARDEN GB</t>
  </si>
  <si>
    <t>HI-Q WELWYN GARDEN GB</t>
  </si>
  <si>
    <t>TEXACO 0309399 ($54.58), HURRICANE</t>
  </si>
  <si>
    <t>PAHASKA TEPEE GAS STAT, CODY ($47.08)</t>
  </si>
  <si>
    <t>TESCO STORES 5177 LONDON GBR</t>
  </si>
  <si>
    <t>Camping Seiser Alm Voels ITA 07/08/14 50.00 (EUR)</t>
  </si>
  <si>
    <t>SEZ CATERING LIMITED BARNET GBR</t>
  </si>
  <si>
    <t>THE ROYAL OAK LONDON SW1P GBR</t>
  </si>
  <si>
    <t>TESCO PAY AT PUMP 3821 HATFIELD GBR</t>
  </si>
  <si>
    <t>L'OLIVO ST ALBANS GBR</t>
  </si>
  <si>
    <t>VIRGIN TRAVEL INSUR 8448883900 ESP</t>
  </si>
  <si>
    <t>FARNBOROUGH INT LTD FARNBOROUGH GBR</t>
  </si>
  <si>
    <t>SAINSBURY CARD - SAINSBURYS 2155 2.542515403007E+22</t>
  </si>
  <si>
    <t>31/01/2014</t>
  </si>
  <si>
    <t>ITSU LTD LONDON GBR</t>
  </si>
  <si>
    <t>STARBUCKS HERTFORDSHIRE GBR</t>
  </si>
  <si>
    <t>PAYPAL *ESPARES LTD 35314369001 GBR</t>
  </si>
  <si>
    <t>PATISSERIE VALERIE LONDON GBR</t>
  </si>
  <si>
    <t>W M MORRISON ST ALBANS GBR</t>
  </si>
  <si>
    <t>HATFIELD HOUSE HATFIELD GBR</t>
  </si>
  <si>
    <t>THE SUN INN WELWYN GARDEN GBR</t>
  </si>
  <si>
    <t>TAYLORS HATFIELD GBR</t>
  </si>
  <si>
    <t>TWO CHAIRMEN PUBLIC HO LONDON GBR</t>
  </si>
  <si>
    <t>FOXHOLES FARM SHOP HERTFORD GBR</t>
  </si>
  <si>
    <t>PARCEL YARD LONDON N1 GBR</t>
  </si>
  <si>
    <t>BANANA REPUBLIC LONDON GBR</t>
  </si>
  <si>
    <t>KITCHEN AND PANTRY LONDON GBR</t>
  </si>
  <si>
    <t>East Midlands 08457 125 678 LUX</t>
  </si>
  <si>
    <t>NTLAKESCAMPSITE.OR 01593 432965 GBR</t>
  </si>
  <si>
    <t>PAYPAL *FASTTACKDIR 35314369001 GBR</t>
  </si>
  <si>
    <t>REGENTS PARK-CATERING LONDON GBR</t>
  </si>
  <si>
    <t>SS GT BRITAIN TRADING BRISTOL GBR</t>
  </si>
  <si>
    <t>BAR CHOCOLAT BRISTOL GBR</t>
  </si>
  <si>
    <t>PRET A MANGER 29/30 QUEENS GBR</t>
  </si>
  <si>
    <t>OXFAM F2929 BRISTOL BS8 4 GBR</t>
  </si>
  <si>
    <t>BP MEMBURY EAST MWSA HUNGERFORD . GBR</t>
  </si>
  <si>
    <t>TESCO STORES 2299 LONDON GBR</t>
  </si>
  <si>
    <t>STARGREEN.COM 02074 920827 GBR</t>
  </si>
  <si>
    <t>SPORTSDIRECT 19 8443325019 GBR</t>
  </si>
  <si>
    <t>HOUSE OF FRASER LONDON GBR</t>
  </si>
  <si>
    <t>FRENCH CONNECTION LONDON GBR</t>
  </si>
  <si>
    <t>LOVE COFFEE LONDON W12 GBR</t>
  </si>
  <si>
    <t>TESCO PFS 2631 HARPENDEN GBR</t>
  </si>
  <si>
    <t>COSTA@NEXT HATFIELD GBR</t>
  </si>
  <si>
    <t>WWW.BEDFORD.AC.UK 01234 291853 GBR</t>
  </si>
  <si>
    <t>STAFFORD EDC STONE GBR</t>
  </si>
  <si>
    <t>STICKLEBARN TAVERN STICKLE BARN GBR</t>
  </si>
  <si>
    <t>CHURCH FARM ARDELEY LT HERTFORDSHIRE GBR</t>
  </si>
  <si>
    <t>TESCO STORES 2654 HATFIELD GBR</t>
  </si>
  <si>
    <t>TESCO STORES 6583 AMBLESIDE GBR</t>
  </si>
  <si>
    <t>BLYTH COSTA BLYTH 10309 GBR</t>
  </si>
  <si>
    <t>G E MURGATROYD GEM DER KESWICK GBR</t>
  </si>
  <si>
    <t>PAYPAL *STEVE 35314369001 LUX</t>
  </si>
  <si>
    <t>ANDYTHORNTON.COM 01422 376000 GBR</t>
  </si>
  <si>
    <t>SAINSBURYS 2253 HERTFORD GBR</t>
  </si>
  <si>
    <t>LUL TICKET MACHINE ANGEL GBR</t>
  </si>
  <si>
    <t>THE TACK ROOM HARLOW GBR  ()</t>
  </si>
  <si>
    <t>DIRECT DEBIT THANK YOU</t>
  </si>
  <si>
    <t>13/06/2014</t>
  </si>
  <si>
    <t>16/06/2014</t>
  </si>
  <si>
    <t>18/06/2014</t>
  </si>
  <si>
    <t>19/06/2014</t>
  </si>
  <si>
    <t>23/06/2014</t>
  </si>
  <si>
    <t>27/06/2014</t>
  </si>
  <si>
    <t>30/06/2014</t>
  </si>
  <si>
    <t>14/07/2014</t>
  </si>
  <si>
    <t>15/07/2014</t>
  </si>
  <si>
    <t>18/07/2014</t>
  </si>
  <si>
    <t>21/07/2014</t>
  </si>
  <si>
    <t>22/07/2014</t>
  </si>
  <si>
    <t>23/07/2014</t>
  </si>
  <si>
    <t>Emily's birthday present</t>
  </si>
  <si>
    <t>JACK WILLS, LONDON</t>
  </si>
  <si>
    <t>WWW.FASHIONUNION.COM WASHINGTON GB</t>
  </si>
  <si>
    <t>COS 533, COVENT GARDEN</t>
  </si>
  <si>
    <t>Clash of the Titans</t>
  </si>
  <si>
    <t>ODEON/BOOKIT</t>
  </si>
  <si>
    <t>Iron Man II</t>
  </si>
  <si>
    <t>CINEWORLD</t>
  </si>
  <si>
    <t>Harry Potter</t>
  </si>
  <si>
    <t>Prince of Persia</t>
  </si>
  <si>
    <t>ODEON, HATFIELD</t>
  </si>
  <si>
    <t>CHOICE, WELWYN GARDEN</t>
  </si>
  <si>
    <t>Aroma Explorer Meal</t>
  </si>
  <si>
    <t>Haiti Appeal</t>
  </si>
  <si>
    <t>BN DEC HAITI APPE</t>
  </si>
  <si>
    <t>Christian Aid</t>
  </si>
  <si>
    <t>Haircut</t>
  </si>
  <si>
    <t>CASHLINE 24OCT</t>
  </si>
  <si>
    <t>HSBC 11SEP</t>
  </si>
  <si>
    <t>NATWEST 12FEB</t>
  </si>
  <si>
    <t>CASHLINE 02MAR</t>
  </si>
  <si>
    <t>NATWEST 22APR</t>
  </si>
  <si>
    <t>BMACH</t>
  </si>
  <si>
    <t>ABBEYNATIONL 04JAN</t>
  </si>
  <si>
    <t>HSBC 23JAN</t>
  </si>
  <si>
    <t>LLOYDS BANK 27MAY</t>
  </si>
  <si>
    <t>HSBC 10JUN</t>
  </si>
  <si>
    <t>Great Langdale Campsite</t>
  </si>
  <si>
    <t>Kindle books</t>
  </si>
  <si>
    <t>Regents Park Trip with Pam and Roger</t>
  </si>
  <si>
    <t>Refund of Travel Insurance Renewal</t>
  </si>
  <si>
    <t>Refund of last payment</t>
  </si>
  <si>
    <t>ABBEYNATIONL 21JAN</t>
  </si>
  <si>
    <t>ABBEYNATIONL 10FEB</t>
  </si>
  <si>
    <t>HSBC 22FEB</t>
  </si>
  <si>
    <t>ESSENTIALLYHOPS 01227 830964 GBR</t>
  </si>
  <si>
    <t>THE BOOK WAREHOUSE LONDON SW1P GBR</t>
  </si>
  <si>
    <t>SAINSBURYS HERTFORD GBR</t>
  </si>
  <si>
    <t>SHARE DEALING</t>
  </si>
  <si>
    <t>Chopping Boards</t>
  </si>
  <si>
    <t>Jenny's Tubing Party</t>
  </si>
  <si>
    <t>GOSLING SPORTS PAR WELWYN GARDEN</t>
  </si>
  <si>
    <t>31/12/2010</t>
  </si>
  <si>
    <t>GOSLING SPORTS PARWELWYN GARDEN</t>
  </si>
  <si>
    <t>Squash</t>
  </si>
  <si>
    <t>THE GARDEN CENTRE GROU HARROW</t>
  </si>
  <si>
    <t>VANSTONE PARK GARDEN C, HITCHIN</t>
  </si>
  <si>
    <t>VANSTONE PARK GARDEN C || HITCHIN</t>
  </si>
  <si>
    <t>GAP</t>
  </si>
  <si>
    <t>Canvases</t>
  </si>
  <si>
    <t>QD STORES LTD STEVENAGE S17</t>
  </si>
  <si>
    <t>Gallery Four</t>
  </si>
  <si>
    <t>GALLERY FOUR LTD</t>
  </si>
  <si>
    <t>FUTURE GIFTS, WELWYN GARDEN</t>
  </si>
  <si>
    <t>Pam and Rogers present</t>
  </si>
  <si>
    <t>Jane for theatre</t>
  </si>
  <si>
    <t>FOCUS DIY HERTFORD</t>
  </si>
  <si>
    <t>Motorhome Hire</t>
  </si>
  <si>
    <t>FLIGHT CENTRELONDON SW1P</t>
  </si>
  <si>
    <t>Flights</t>
  </si>
  <si>
    <t>Las Vegas Hotel</t>
  </si>
  <si>
    <t>FLIGHT CENTRE || LONDON SW1P</t>
  </si>
  <si>
    <t>Food for 981 meeting</t>
  </si>
  <si>
    <t>Presents for Jenny's friends</t>
  </si>
  <si>
    <t>Shower gel</t>
  </si>
  <si>
    <t>Filing for Sara</t>
  </si>
  <si>
    <t>Lucy's birthday present</t>
  </si>
  <si>
    <t>Silly hat for secret santa</t>
  </si>
  <si>
    <t>The following need to be added Payees:Premium Bonds (Account), Payees:Unidentified, Payees:Octopus AIM VCT</t>
  </si>
  <si>
    <t>TAPISSERIE 3 BAYEUX CEDEX FRA 08/05/12 31.20 (EUR)</t>
  </si>
  <si>
    <t>FARLINGTON 133 PORTSMOUTH GBR</t>
  </si>
  <si>
    <t>CARREFOUR ST CONTEST FRA 08/06/12 31.39 (EUR)</t>
  </si>
  <si>
    <t>BRITTANY FERRIES NORMANDIE GBR</t>
  </si>
  <si>
    <t>WASDALE HEAD INN SEASCALE GBR</t>
  </si>
  <si>
    <t>TEX HOLMROOK S/STN 610892 CA191Y GBR</t>
  </si>
  <si>
    <t>ROADCHEF NORTON CANES CANNOCK GBR</t>
  </si>
  <si>
    <t>BP MOTO LANCASTER SOUT LANCASTER . GBR</t>
  </si>
  <si>
    <t>LUL TICKET MACHINE VICTORIA D 1 GBR</t>
  </si>
  <si>
    <t>DSA THEORY TEST NOTTINGHAM GBR</t>
  </si>
  <si>
    <t>SPORTSDIRECT.COM WELWYN GARDEN GBR</t>
  </si>
  <si>
    <t>C I S HOME MANCHESTER GBR</t>
  </si>
  <si>
    <t>LE PAIN QUOTIDIEN LONDON GBR</t>
  </si>
  <si>
    <t>BRIT LIBRARY TCKTS LONDON NW1 GBR</t>
  </si>
  <si>
    <t>G J W TITMUSS ST ALBANS GBR</t>
  </si>
  <si>
    <t>LUL TICKET MACHINE KINGS CROSS ( GBR  ()</t>
  </si>
  <si>
    <t>Unidentified May Cash</t>
  </si>
  <si>
    <t>TESCO CLUBCARD - IN-STORE PURCHASE/WITHDRAWAL, TESCO HATFIELD,MOUNT_PLEASANT, CD1680 ON 03 JUN</t>
  </si>
  <si>
    <t>Greeting cards</t>
  </si>
  <si>
    <t>Toilet roll and kitchen roll</t>
  </si>
  <si>
    <t>Snail killer</t>
  </si>
  <si>
    <t>Tablets and toiletries</t>
  </si>
  <si>
    <t>Milkman tip</t>
  </si>
  <si>
    <t>Horseshoes</t>
  </si>
  <si>
    <t>FRENCH CONNECTION HATFIELD GBR</t>
  </si>
  <si>
    <t>PAYPAL *BHGSBLAZE 35314369001 LUX</t>
  </si>
  <si>
    <t>COCK O' THE NORTH HATFIELD 29 GBR</t>
  </si>
  <si>
    <t>THE FISHBOURNE INN RYDE GBR</t>
  </si>
  <si>
    <t>M&amp;S E COMMERCE ..... GBR</t>
  </si>
  <si>
    <t>TERMINAL 1 SOUTHAMPTON GBR</t>
  </si>
  <si>
    <t>MELVILLE HALL HOTE BARCLAYCARD GBR</t>
  </si>
  <si>
    <t>NOTCUTTS GARDEN CE ST ALBANS GBR</t>
  </si>
  <si>
    <t>SELFRIDGES LONDON LONDON GBR</t>
  </si>
  <si>
    <t>ANTHROPOLOGIE LONDON W1B GBR</t>
  </si>
  <si>
    <t>WOLFORD BOUTIQUE LONDON GBR</t>
  </si>
  <si>
    <t>NEW DYNASTY HATFIELD GBR</t>
  </si>
  <si>
    <t>PAYPAL *EQUIBOXLTD 35314369001 LUX</t>
  </si>
  <si>
    <t>Marmalade Insurance</t>
  </si>
  <si>
    <t>Driving Insurance</t>
  </si>
  <si>
    <t>16/08/2013</t>
  </si>
  <si>
    <t>Coffees after walk</t>
  </si>
  <si>
    <t>Picnic cheese</t>
  </si>
  <si>
    <t>Clothes for Emma</t>
  </si>
  <si>
    <t>24/07/2013</t>
  </si>
  <si>
    <t>Makeover day</t>
  </si>
  <si>
    <t>13/08/2013</t>
  </si>
  <si>
    <t>Korean meal</t>
  </si>
  <si>
    <t>Banana Republic</t>
  </si>
  <si>
    <t>15/08/2013</t>
  </si>
  <si>
    <t>7684 29APR12THE CLARKS SHOPWATFORD GB</t>
  </si>
  <si>
    <t>3573 27APR12THE PAVILLIONWELWYN GARDEN GB</t>
  </si>
  <si>
    <t>3573 26APR12TFL MFMKINGS CROSS ( GB</t>
  </si>
  <si>
    <t>7684 26APR12ASDA PETROLUPT-4696HATFIELD GB</t>
  </si>
  <si>
    <t>7684 26APR12SAINSBURYSWELWYN GARDEN GB</t>
  </si>
  <si>
    <t>3573 25APR12ESSO SIXWAYS SSTNCHELTENHAM GB</t>
  </si>
  <si>
    <t>3573 14APR12B &amp; QWELWYN GARDEN GB</t>
  </si>
  <si>
    <t>Karate Licence</t>
  </si>
  <si>
    <t>School uniform</t>
  </si>
  <si>
    <t>Brayley Honda</t>
  </si>
  <si>
    <t>Brakes</t>
  </si>
  <si>
    <t>School shoes</t>
  </si>
  <si>
    <t>Olympia Tickets</t>
  </si>
  <si>
    <t>Granny's birthday dinner</t>
  </si>
  <si>
    <t>LED downlighters</t>
  </si>
  <si>
    <t>Animals boosters</t>
  </si>
  <si>
    <t>MILLERS LTD ST ALBANS GBR</t>
  </si>
  <si>
    <t>PAYPAL *SARAHPLUVES 35314369001 LUX</t>
  </si>
  <si>
    <t>WICKED LADY ST ALBANS 19 GBR</t>
  </si>
  <si>
    <t>SACAT MARKS &amp; SPENCER LONDON COLNEY GBR</t>
  </si>
  <si>
    <t>THE WAGGONERS WELWYN GBR</t>
  </si>
  <si>
    <t>PAYPAL *CWT 35314369001 LUX</t>
  </si>
  <si>
    <t>PARKING STEVENAGE COUN STEVENAGE GBR</t>
  </si>
  <si>
    <t>SAINSBURYS S/MKTS HARPENDEN GBR</t>
  </si>
  <si>
    <t>THE BREAD SHOP ST ALBANS GBR</t>
  </si>
  <si>
    <t>CHELMSFORD BC PARKING CHELMSFORD GBR</t>
  </si>
  <si>
    <t>FIRST CAPITAL CONN WELWYN GARDEN GBR  ()</t>
  </si>
  <si>
    <t>Standard Life Shares</t>
  </si>
  <si>
    <t>Premium Bonds</t>
  </si>
  <si>
    <t>DCA</t>
  </si>
  <si>
    <t>Wise About Food Expenses Repaid</t>
  </si>
  <si>
    <t>U3A Expenses Repaid</t>
  </si>
  <si>
    <t>Iceland Trip Overpayment Repaid</t>
  </si>
  <si>
    <t>Christmas 2013</t>
  </si>
  <si>
    <t>SLIGACHAN HOTEL CARBOST GB</t>
  </si>
  <si>
    <t>MOBILE PHONE 28AUG</t>
  </si>
  <si>
    <t>CASHLINE 27FEB</t>
  </si>
  <si>
    <t>HSBC 26FEB</t>
  </si>
  <si>
    <t>NATWEST 14FEB</t>
  </si>
  <si>
    <t>HSBC 12FEB</t>
  </si>
  <si>
    <t>HSBC 09FEB</t>
  </si>
  <si>
    <t>HALIFAX PLC 06FEB</t>
  </si>
  <si>
    <t>LLOYDS BANK 01FEB</t>
  </si>
  <si>
    <t>HALIFAX PLC 31JAN</t>
  </si>
  <si>
    <t>SAINSBURYS 30JAN</t>
  </si>
  <si>
    <t>URBN UK LTD LONDON IRL</t>
  </si>
  <si>
    <t>THE INK LAB BOREHAMWOOD GBR</t>
  </si>
  <si>
    <t>SAINSBURYS S/MKTS OXFORD GBR</t>
  </si>
  <si>
    <t>PIZZA EXPRESS OXFORD 3253 GBR</t>
  </si>
  <si>
    <t>EVESHAM HOTEL EVESHAM GBR</t>
  </si>
  <si>
    <t>HOOP &amp; GRAPES LONDON EC3 GBR</t>
  </si>
  <si>
    <t>STEVENSON&amp;PARKER LTD WELWYN GARDEN GBR  ()</t>
  </si>
  <si>
    <t>JOHN LEWIS STRATFORD GBR</t>
  </si>
  <si>
    <t>TESCO PAY MONTHLY 0845 3014455 GBR</t>
  </si>
  <si>
    <t>MEDUSA CAMDEN GBR</t>
  </si>
  <si>
    <t>HOTEL CHOCOLAT LONDON GBR</t>
  </si>
  <si>
    <t>HARRODS LTD LONDON GBR</t>
  </si>
  <si>
    <t>SAINSBURYS SMKT WARREN STREET GBR</t>
  </si>
  <si>
    <t>V &amp; A MUSEUM SALES LONDON GBR</t>
  </si>
  <si>
    <t>ODEON HATFIELD GBR</t>
  </si>
  <si>
    <t>lake district national park</t>
  </si>
  <si>
    <t>HSBC 02DEC</t>
  </si>
  <si>
    <t>HSBC 29NOV</t>
  </si>
  <si>
    <t>MOBILE PHONE 28NOV</t>
  </si>
  <si>
    <t>LLOYDS BANK 24NOV</t>
  </si>
  <si>
    <t>31OCT A/C 10667339</t>
  </si>
  <si>
    <t>HSBC 24NOV</t>
  </si>
  <si>
    <t>OAKLANDS COLL GEN</t>
  </si>
  <si>
    <t>SANTANDER 12APR</t>
  </si>
  <si>
    <t>HALIFAX PLC 10APR</t>
  </si>
  <si>
    <t>LLOYDS BANK 05APR</t>
  </si>
  <si>
    <t>SAINSBURYS M/CARD</t>
  </si>
  <si>
    <t>SAINSBURYS 28MAR</t>
  </si>
  <si>
    <t>NATWEST 25MAR</t>
  </si>
  <si>
    <t>CASHLINE 20MAR</t>
  </si>
  <si>
    <t>ACUDANTIA LIMITEDPAYFP 09/04/13 023612023117982962000RPAY</t>
  </si>
  <si>
    <t>THE KARUNA TRUSTFP 08/04/13 3052023822283992000R</t>
  </si>
  <si>
    <t>RIDGE HILL STUDFP 08/04/13 3054023822313855000R</t>
  </si>
  <si>
    <t>WISE ABOUT FOOD LTSALARYFP 03/04/13 033600000000000745194608909597880233871250201304030001</t>
  </si>
  <si>
    <t>JAMESFP 02/04/13 3012025253944580000R</t>
  </si>
  <si>
    <t>JENNIFER SCOTLANDFP 02/04/13 3009025253923305000R</t>
  </si>
  <si>
    <t>RIDGE HILL STUDFP 02/04/13 3014025253951666000R</t>
  </si>
  <si>
    <t>WISE ABOUT FOOD LTSALARY-BONUSFP 02/04/13 0516000000000026274342</t>
  </si>
  <si>
    <t>ISABEL HOSPICEFP 25/03/13 3061023611992355000R</t>
  </si>
  <si>
    <t>RIDGE HILL STUDFP 25/03/13 3063023612019857000R</t>
  </si>
  <si>
    <t>RIDGE HILL STUDFP 18/03/13 3030023535866734000R</t>
  </si>
  <si>
    <t>T C FEEDS &amp; TACK DUNSTABLE GBR</t>
  </si>
  <si>
    <t>JOHN WILEY &amp; SONS PUBL CHICHESTER GBR</t>
  </si>
  <si>
    <t>WH SMITH WELWYN GARDEN GBR  ()</t>
  </si>
  <si>
    <t>Wise About Food Customer</t>
  </si>
  <si>
    <t>MONSOON/ACCZ LTD LONDON 4950 GBR</t>
  </si>
  <si>
    <t>BOOTS 1629 LONDON GBR</t>
  </si>
  <si>
    <t>SHELL ORBITAL ST ALBANS GBR</t>
  </si>
  <si>
    <t>J TAILORING HATFIELD GBR</t>
  </si>
  <si>
    <t>PAYPAL *MYMYSTERYPA 35314369001 LUX</t>
  </si>
  <si>
    <t>PRET A MANGER 75B VICTORIA GBR  ()</t>
  </si>
  <si>
    <t>Iceland holiday refund</t>
  </si>
  <si>
    <t>Dividend remainder</t>
  </si>
  <si>
    <t>Art supplies</t>
  </si>
  <si>
    <t>Blackwells Bookshop</t>
  </si>
  <si>
    <t>Screwfix</t>
  </si>
  <si>
    <t>Shower curtain pole</t>
  </si>
  <si>
    <t>Skyfall</t>
  </si>
  <si>
    <t>Model boat pieces</t>
  </si>
  <si>
    <t>Overtrousers for cycling</t>
  </si>
  <si>
    <t xml:space="preserve">PIT STOP AUTO CENTRES WELWYN GARDEN GB  </t>
  </si>
  <si>
    <t>Food (Living)</t>
  </si>
  <si>
    <t xml:space="preserve">ASDA SUPERSTORE 04406 HATFIELD GB </t>
  </si>
  <si>
    <t xml:space="preserve">SAINSBURYS LONDON COLNEY GB </t>
  </si>
  <si>
    <t xml:space="preserve">SHOE ZONE WELWYN GARDEN GB </t>
  </si>
  <si>
    <t xml:space="preserve">PIT STOP AUTO CENTRES WELWYN GARDEN GB </t>
  </si>
  <si>
    <t xml:space="preserve">TATE BRITAIN LONDON GB </t>
  </si>
  <si>
    <t xml:space="preserve">AUTO DIRECT STOKE-ON-TREN GB </t>
  </si>
  <si>
    <t xml:space="preserve">WWW.DVLA.GOV.UK VEHICLE LICEN GB </t>
  </si>
  <si>
    <t xml:space="preserve">WILKINSON ST ALBANS 154 GB </t>
  </si>
  <si>
    <t xml:space="preserve">THE PIER(RETAIL)LT WATFORD S052 GB  </t>
  </si>
  <si>
    <t xml:space="preserve">INDIAN SPICE RESTA WELWYN GARDEN GB </t>
  </si>
  <si>
    <t xml:space="preserve">SUPERDRUG STORES PLC HARLEQUIN GB </t>
  </si>
  <si>
    <t xml:space="preserve">BARRETTS 935 WATFORD GB </t>
  </si>
  <si>
    <t xml:space="preserve">MURCO S/STN 124 POTTERS BAR GB </t>
  </si>
  <si>
    <t xml:space="preserve">VODAFONE LIMITED WELWYN GARDEN GB </t>
  </si>
  <si>
    <t xml:space="preserve">SAINSBURY'S S/MKT WELWYN GARDEN  </t>
  </si>
  <si>
    <t>CAFFE NERO LONDON WC2H GBR</t>
  </si>
  <si>
    <t>LEEDS CASTLE FOUNDATIO MAIDSTONE GBR</t>
  </si>
  <si>
    <t>LEEDS CASTLE MAIDSTONE GBR</t>
  </si>
  <si>
    <t>THE WELLINGTON WELWYN GBR</t>
  </si>
  <si>
    <t>SAINSBURYS SACAT(2116) LONDON GBR</t>
  </si>
  <si>
    <t>WILKINSON HITCHIN 099 GBR</t>
  </si>
  <si>
    <t>FIRST SCOTRAIL LTD ABERDEEN 1806 GBR</t>
  </si>
  <si>
    <t>CLUANIE INN INVERNESS GBR</t>
  </si>
  <si>
    <t>SQUIRES GARDEN CENTRE STANMORE GBR</t>
  </si>
  <si>
    <t>THE CO-OPERATIVE INSUR M'CHESTER M60 GBR</t>
  </si>
  <si>
    <t>PAYPAL *ONLINE DISC 35314369001 LUX</t>
  </si>
  <si>
    <t>TESCO PFS 3821 HATFIELD GBR</t>
  </si>
  <si>
    <t>WWW.ARCELORMITTALORBIT 3336006099 GBR</t>
  </si>
  <si>
    <t>MONDIAL TICKETMASTER STREET GBR</t>
  </si>
  <si>
    <t>COSTA COFFEE 43036505 LONDON E20 GBR</t>
  </si>
  <si>
    <t>Kitchen Wall</t>
  </si>
  <si>
    <t>Living Room Ceiling</t>
  </si>
  <si>
    <t>Scaffolding</t>
  </si>
  <si>
    <t>Pressurized Hot Water System</t>
  </si>
  <si>
    <t>Lighting</t>
  </si>
  <si>
    <t>Doors (x2)</t>
  </si>
  <si>
    <t>Bathroom Wall Tiles and Floor Tiles</t>
  </si>
  <si>
    <t>Bath and Taps</t>
  </si>
  <si>
    <t>Bathroom Units, Toilet and Sink and Taps</t>
  </si>
  <si>
    <t>Conservatory Tiles</t>
  </si>
  <si>
    <t>Kitchen Floor</t>
  </si>
  <si>
    <t>Living Room Floor</t>
  </si>
  <si>
    <t>Jenny's Floor</t>
  </si>
  <si>
    <t>Endowment Policy</t>
  </si>
  <si>
    <t xml:space="preserve">WWW.DUNCANSTOYCHEST.CO   </t>
  </si>
  <si>
    <t>Fashion Union</t>
  </si>
  <si>
    <t xml:space="preserve">WWW.FASHIONUNION.COM     </t>
  </si>
  <si>
    <t xml:space="preserve">WWW.FREETIME1.CO.UK      </t>
  </si>
  <si>
    <t>WWW.HANULEWORLD.CO.UK</t>
  </si>
  <si>
    <t xml:space="preserve">WWW.HIGHERNATURE.CO.UK   </t>
  </si>
  <si>
    <t xml:space="preserve">WWW.LOVEFILM.COM         </t>
  </si>
  <si>
    <t xml:space="preserve">WWW.O2.CO.UK             </t>
  </si>
  <si>
    <t>WYEVALE GDN CTR</t>
  </si>
  <si>
    <t>ZAWI LIMITED</t>
  </si>
  <si>
    <t xml:space="preserve">ZLATA RIBICA             </t>
  </si>
  <si>
    <t>Ski Touring Course</t>
  </si>
  <si>
    <t>Lift Pass</t>
  </si>
  <si>
    <t>Ski School</t>
  </si>
  <si>
    <t>Playstation 3</t>
  </si>
  <si>
    <t>Jenny's Swim Birthday Party</t>
  </si>
  <si>
    <t>Archery (Howards Bowmen)</t>
  </si>
  <si>
    <t>Emma's tickets for Olympia</t>
  </si>
  <si>
    <t>Isabel Hospice Lottery</t>
  </si>
  <si>
    <t>Batteries</t>
  </si>
  <si>
    <t>Runebound Game</t>
  </si>
  <si>
    <t>Various Christmas Presents (Napkin rings, notebook, pencil case)</t>
  </si>
  <si>
    <t>African Mask</t>
  </si>
  <si>
    <t>Jeans</t>
  </si>
  <si>
    <t>Lunch (Business Meeting)</t>
  </si>
  <si>
    <t>Sarah's Books (Dragons Den etc)</t>
  </si>
  <si>
    <t>Radio Controlled Car</t>
  </si>
  <si>
    <t>Jenny's Birthday</t>
  </si>
  <si>
    <t>Jenny's birthday meal</t>
  </si>
  <si>
    <t>Deposit Wasdale Head Hotel</t>
  </si>
  <si>
    <t>Horse passport</t>
  </si>
  <si>
    <t>Lost something</t>
  </si>
  <si>
    <t>Acudantia Website?</t>
  </si>
  <si>
    <t>JENNIFERFP 01/06/12 3061024446664408000R</t>
  </si>
  <si>
    <t>JAMESFP 01/06/12 3062024446677798000R</t>
  </si>
  <si>
    <t>CHINA EAST HATFIELD GBR</t>
  </si>
  <si>
    <t>MORRISONS PETROL WELWYN GARDEN GBR</t>
  </si>
  <si>
    <t>T K MAXX ST ALBANS GBR</t>
  </si>
  <si>
    <t>H &amp; M ST ALBANS 629 GBR</t>
  </si>
  <si>
    <t>PATISSERIE VALERIE LONDON N1 GBR</t>
  </si>
  <si>
    <t>WH SMITH TRAVEL LONDON GBR</t>
  </si>
  <si>
    <t>RAILCARDS-ONLINE 0870 942 3648 GBR</t>
  </si>
  <si>
    <t>BELGO CENTRAL LONDON 020781 GBR</t>
  </si>
  <si>
    <t>P C SPECIALIST LTD HOLMFIRTH GBR</t>
  </si>
  <si>
    <t>INDIAN SPICE RESTA || WELWYN GARDEN</t>
  </si>
  <si>
    <t>Granny's present</t>
  </si>
  <si>
    <t>HOUSE OF FRASER LONDON SWI</t>
  </si>
  <si>
    <t>BEST WESTERN HALESWORTH</t>
  </si>
  <si>
    <t>Pam's birthday treat</t>
  </si>
  <si>
    <t>THE RITZ HOTEL LONDON W1J</t>
  </si>
  <si>
    <t>Horse Bits</t>
  </si>
  <si>
    <t>HERTFORD HORSE BITS HERTFORD</t>
  </si>
  <si>
    <t>HERTFORD HORSE BITS HERTFORD GB</t>
  </si>
  <si>
    <t>Radiator Clearcoat</t>
  </si>
  <si>
    <t>Echinacea</t>
  </si>
  <si>
    <t>HOLLAND &amp; BARRETT WELWYN GARDEN</t>
  </si>
  <si>
    <t>HMV UK LTD</t>
  </si>
  <si>
    <t>WWW.HIGHERNATURE.CO.UK || ETCHINGHAM</t>
  </si>
  <si>
    <t>FINNEY'S WOOD FINISHES CHESTERFIELD</t>
  </si>
  <si>
    <t>Wardrobe handles</t>
  </si>
  <si>
    <t>MOREHANDLES.CO.UK CARLISLE</t>
  </si>
  <si>
    <t>Guitar chord cards</t>
  </si>
  <si>
    <t>CITY SOUNDS WELWYN GARDEN</t>
  </si>
  <si>
    <t>Wood Stain</t>
  </si>
  <si>
    <t xml:space="preserve">   </t>
  </si>
  <si>
    <t xml:space="preserve">CHEQUE  </t>
  </si>
  <si>
    <t>1060</t>
  </si>
  <si>
    <t xml:space="preserve">CHEQUE </t>
  </si>
  <si>
    <t>1061</t>
  </si>
  <si>
    <t>Jenny's Lunches</t>
  </si>
  <si>
    <t>1062</t>
  </si>
  <si>
    <t xml:space="preserve">SWITCH ATM </t>
  </si>
  <si>
    <t xml:space="preserve">HALIFAX PLC 11NOV </t>
  </si>
  <si>
    <t xml:space="preserve">CASHLINE 11NOV </t>
  </si>
  <si>
    <t xml:space="preserve">TELLER CREDIT </t>
  </si>
  <si>
    <t>52</t>
  </si>
  <si>
    <t>Jenny's Trip to St.Albans</t>
  </si>
  <si>
    <t>1063</t>
  </si>
  <si>
    <t>Tablemats and tablecloth</t>
  </si>
  <si>
    <t>Presents</t>
  </si>
  <si>
    <t>Wooden figure</t>
  </si>
  <si>
    <t>Sports Direct</t>
  </si>
  <si>
    <t>Robert Massey</t>
  </si>
  <si>
    <t>Riding Shop</t>
  </si>
  <si>
    <t>Riding Centre</t>
  </si>
  <si>
    <t>Silverlink Trains</t>
  </si>
  <si>
    <t>Revital, Ruislip</t>
  </si>
  <si>
    <t>Royal Academy</t>
  </si>
  <si>
    <t>Reed Publishing</t>
  </si>
  <si>
    <t>Record Shop</t>
  </si>
  <si>
    <t>Real Sports</t>
  </si>
  <si>
    <t>Rider Sports</t>
  </si>
  <si>
    <t>Sally the Yoga Teacher</t>
  </si>
  <si>
    <t>Shane the Window Cleaner</t>
  </si>
  <si>
    <t>Scottish Power</t>
  </si>
  <si>
    <t>Sarah the Babysitter</t>
  </si>
  <si>
    <t>Roy Chapman, Berkhamstead</t>
  </si>
  <si>
    <t>Royal &amp; Sun Alliance</t>
  </si>
  <si>
    <t>Sainsburys Petrol Station</t>
  </si>
  <si>
    <t>Safeways</t>
  </si>
  <si>
    <t>Ryanair</t>
  </si>
  <si>
    <t>Tesco Petrol Station</t>
  </si>
  <si>
    <t xml:space="preserve">NEALS YARD DAIRY LONDON WC2H </t>
  </si>
  <si>
    <t xml:space="preserve">WH SMITH WELWYN GARDEN </t>
  </si>
  <si>
    <t xml:space="preserve">NEW LOOK WELWYN GARDEN </t>
  </si>
  <si>
    <t xml:space="preserve">SAINSBURYSS/MKT WELWYNGARDEN </t>
  </si>
  <si>
    <t>SANEF</t>
  </si>
  <si>
    <t>  </t>
  </si>
  <si>
    <t>CASHLINE 25FEB</t>
  </si>
  <si>
    <t>BARCLAYS BNK 28JAN</t>
  </si>
  <si>
    <t>CASHLINE 13JAN</t>
  </si>
  <si>
    <t>ACUDANTIA LIMITEDSALARYFP 24/02/15 132358132320727193000RSALARY</t>
  </si>
  <si>
    <t>RIDGE HILL STUDFP 23/02/15 3007023131120460000R</t>
  </si>
  <si>
    <t>WISE ABOUT FOOD LTFEB SALARYFP 17/02/15 023800000000001896605608909597880233871250201502170001</t>
  </si>
  <si>
    <t>RIDGE HILL STUDFP 16/02/15 3003023228929291000R</t>
  </si>
  <si>
    <t>RIDGE HILL STUDFP 09/02/15 3041023150981493000R</t>
  </si>
  <si>
    <t>THE KARUNA TRUSTFP 09/02/15 3040023150971277000R</t>
  </si>
  <si>
    <t>2935 03FEB15LUL TICKET MACHINEST JAMESS PAR GB</t>
  </si>
  <si>
    <t>RIDGE HILL STUDFP 02/02/15 3007023557876774000R</t>
  </si>
  <si>
    <t>JAMESFP 02/02/15 3006023557871029000R</t>
  </si>
  <si>
    <t>SAINSBURYS SACAT QPS ST ALBANS 567</t>
  </si>
  <si>
    <t>FIELD &amp; TREK.COM COVENT GARDEN</t>
  </si>
  <si>
    <t>MORE THAN LIVERPOO LIVERPOOL</t>
  </si>
  <si>
    <t>HALFORDS 0385 WELWYN GARDEN</t>
  </si>
  <si>
    <t>FORMULE 1 1609 (69.75 EUR) COQUELLES</t>
  </si>
  <si>
    <t>SPORTSDIRECT.COM LONDON COLNEY</t>
  </si>
  <si>
    <t>RELAIS SOUCHEZ (70.08 EUR) SOUCHEZ</t>
  </si>
  <si>
    <t>TD AUTOROUTES (56.64 EUR) DOMMARTIN LES</t>
  </si>
  <si>
    <t>TUNNEL DU FREJUS (36.80 EUR) MODANE</t>
  </si>
  <si>
    <t>CHAMPAGNE S IN (32.75 EUR) LES PETITS LO</t>
  </si>
  <si>
    <t>SARL JOUSSELME QPS (22.82 EUR) ST CHAFFREY</t>
  </si>
  <si>
    <t>APRR AUTOROUTE (47.60 EUR) 21850</t>
  </si>
  <si>
    <t>SANEF AUTOROUTE (20.80 EUR) SENLIS</t>
  </si>
  <si>
    <t>SPAR SUPERMARCHE (33.87 EUR) ST CHAFFREY</t>
  </si>
  <si>
    <t>A43-LA MAURIENNE (11.30 EUR) MODANE</t>
  </si>
  <si>
    <t>Earning</t>
  </si>
  <si>
    <t>Transferring</t>
  </si>
  <si>
    <t>Alisone Lewis</t>
  </si>
  <si>
    <t>Art Shop</t>
  </si>
  <si>
    <t>Balens Insurance</t>
  </si>
  <si>
    <t>Bench</t>
  </si>
  <si>
    <t>Blacks</t>
  </si>
  <si>
    <t>Budgens</t>
  </si>
  <si>
    <t>Burtons</t>
  </si>
  <si>
    <t>Cerebra</t>
  </si>
  <si>
    <t>Choice</t>
  </si>
  <si>
    <t>Cruise America</t>
  </si>
  <si>
    <t>Ellis Brigham</t>
  </si>
  <si>
    <t>BARCLAYS BNK 07JUL</t>
  </si>
  <si>
    <t>NATWEST 06JUL</t>
  </si>
  <si>
    <t>LLOYDS BANK 03JUL</t>
  </si>
  <si>
    <t>NEW INTERNATIONALI</t>
  </si>
  <si>
    <t>HSBC 03JUL</t>
  </si>
  <si>
    <t>LLOYDS BANK 02JUL</t>
  </si>
  <si>
    <t>GOSHCC</t>
  </si>
  <si>
    <t xml:space="preserve">Hafls </t>
  </si>
  <si>
    <t>Hafls (Tower)</t>
  </si>
  <si>
    <t>Hafls (Tower School)</t>
  </si>
  <si>
    <t>Reading Glasses</t>
  </si>
  <si>
    <t>Unidentified June Cash</t>
  </si>
  <si>
    <t>Coffee at Snowcentre</t>
  </si>
  <si>
    <t>Girls night out</t>
  </si>
  <si>
    <t>James trip to London</t>
  </si>
  <si>
    <t>Tea in the garden</t>
  </si>
  <si>
    <t>Tip</t>
  </si>
  <si>
    <t xml:space="preserve">Swimming </t>
  </si>
  <si>
    <t>Brick Lane Curry</t>
  </si>
  <si>
    <t>Parking in Oxford</t>
  </si>
  <si>
    <t>Misc.Accomodation</t>
  </si>
  <si>
    <t>Rutherford Appleton Work Experience</t>
  </si>
  <si>
    <t>Accomodation</t>
  </si>
  <si>
    <t>Spending money</t>
  </si>
  <si>
    <t>17/05/2012</t>
  </si>
  <si>
    <t>16/06/2012</t>
  </si>
  <si>
    <t>Shower Wash</t>
  </si>
  <si>
    <t>Wkd</t>
  </si>
  <si>
    <t>Headphones</t>
  </si>
  <si>
    <t>19/06/2012</t>
  </si>
  <si>
    <t>14/06/2012</t>
  </si>
  <si>
    <t>Copier paper</t>
  </si>
  <si>
    <t>Battfield 3</t>
  </si>
  <si>
    <t>31/05/2012</t>
  </si>
  <si>
    <t>22/05/2012</t>
  </si>
  <si>
    <t>21/05/2012</t>
  </si>
  <si>
    <t>Shirts, trousers</t>
  </si>
  <si>
    <t>13/06/2012</t>
  </si>
  <si>
    <t>Sunglasses</t>
  </si>
  <si>
    <t>20/06/2012</t>
  </si>
  <si>
    <t>Tops, shirts</t>
  </si>
  <si>
    <t>27/06/2012</t>
  </si>
  <si>
    <t>Cutlery Set</t>
  </si>
  <si>
    <t>Gift vouchers</t>
  </si>
  <si>
    <t>Log boards and plants</t>
  </si>
  <si>
    <t>18/06/2012</t>
  </si>
  <si>
    <t>Toothbrush</t>
  </si>
  <si>
    <t>Cookware</t>
  </si>
  <si>
    <t>Conditioner</t>
  </si>
  <si>
    <t>Green Flag Breakdown</t>
  </si>
  <si>
    <t>Greenlawns</t>
  </si>
  <si>
    <t>Bookclub</t>
  </si>
  <si>
    <t>GT Towing</t>
  </si>
  <si>
    <t>Hoverspeed</t>
  </si>
  <si>
    <t>Hatfield Swim Centre</t>
  </si>
  <si>
    <t>Arthur Lander (Decorators)</t>
  </si>
  <si>
    <t>Art Gallery</t>
  </si>
  <si>
    <t>Army and Navy</t>
  </si>
  <si>
    <t>Aquasplash, Hemel</t>
  </si>
  <si>
    <t>Applecroft School</t>
  </si>
  <si>
    <t>Anthea</t>
  </si>
  <si>
    <t>Andrew Brown</t>
  </si>
  <si>
    <t>CO-OPERATIVE 08JUL</t>
  </si>
  <si>
    <t>CASHLINE 30JUN</t>
  </si>
  <si>
    <t>01JUN A/C 10667339</t>
  </si>
  <si>
    <t>CO-OPERATIVE 21JUN</t>
  </si>
  <si>
    <t>NATWEST 16JUN</t>
  </si>
  <si>
    <t>BMACH 15JUN</t>
  </si>
  <si>
    <t>Mountain Warehouse</t>
  </si>
  <si>
    <t>Eurotunnel</t>
  </si>
  <si>
    <t>Car Bodyworks</t>
  </si>
  <si>
    <t>UCI Cinemas</t>
  </si>
  <si>
    <t>British Alpine Ski School</t>
  </si>
  <si>
    <t>O2</t>
  </si>
  <si>
    <t>Kingsbury Watermill</t>
  </si>
  <si>
    <t>Holland &amp; Barrett</t>
  </si>
  <si>
    <t>Hobbycraft</t>
  </si>
  <si>
    <t>Economist</t>
  </si>
  <si>
    <t>Misc.Travel</t>
  </si>
  <si>
    <t>Event</t>
  </si>
  <si>
    <t>Virgin Experience</t>
  </si>
  <si>
    <t>Debenhams</t>
  </si>
  <si>
    <t>Countryside Ski</t>
  </si>
  <si>
    <t>Ski Hire Shop</t>
  </si>
  <si>
    <t>02DEC A/C 10667339</t>
  </si>
  <si>
    <t>BMACH 23DEC</t>
  </si>
  <si>
    <t>HSBC 23DEC</t>
  </si>
  <si>
    <t>LLOYDS BANK 20DEC</t>
  </si>
  <si>
    <t>LLOYDS BANK 14DEC</t>
  </si>
  <si>
    <t>HALIFAX PLC 16DEC</t>
  </si>
  <si>
    <t>HALIFAX PLC 08DEC</t>
  </si>
  <si>
    <t>NATIONWIDE 05DEC</t>
  </si>
  <si>
    <t>SAINSBURYS 05DEC</t>
  </si>
  <si>
    <t>7684 24DEC12SAINSBURYSWELWYN GARDEN GB</t>
  </si>
  <si>
    <t>RIDGE HILL STUDFP 24/12/12 3033023346065668000R</t>
  </si>
  <si>
    <t>BMACH 24DECCHARGE 1.50CARD ISSUE NO. 5</t>
  </si>
  <si>
    <t>RIDGE HILL STUDFP 17/12/12 3062023816619222000R</t>
  </si>
  <si>
    <t>WISE ABOUT FOOD LTSALARYFP 10/12/12 053800000000000569997308909597880233871250201212100001</t>
  </si>
  <si>
    <t>RIDGE HILL STUDFP 10/12/12 3055023703623505000R</t>
  </si>
  <si>
    <t>THE KARUNA TRUSTFP 07/12/12 3043023353394748000R</t>
  </si>
  <si>
    <t>ACUDANTIA LIMITEDPAYFP 07/12/12 032031030436091959000RPAY</t>
  </si>
  <si>
    <t>JAMESFP 03/12/12 3018024358037218000R</t>
  </si>
  <si>
    <t>JENNIFER SCOTLANDFP 03/12/12 3014024358010663000R</t>
  </si>
  <si>
    <t>Wind in the Willows</t>
  </si>
  <si>
    <t>HSBC 04JAN</t>
  </si>
  <si>
    <t>AFFINITY WATER</t>
  </si>
  <si>
    <t>THE ECONOMIST</t>
  </si>
  <si>
    <t>BANKOIRELAND 30DEC</t>
  </si>
  <si>
    <t>LUSH RETAIL LTD || WATFORD</t>
  </si>
  <si>
    <t>Stevenson and Parker</t>
  </si>
  <si>
    <t>Virgin Insurance</t>
  </si>
  <si>
    <t>Virgin Media</t>
  </si>
  <si>
    <t>Christmas 2010</t>
  </si>
  <si>
    <t>Driveway</t>
  </si>
  <si>
    <t>LUX</t>
  </si>
  <si>
    <t>HATFIELD</t>
  </si>
  <si>
    <t>JULIAN COVAR ACQUI CUFFLEY GB</t>
  </si>
  <si>
    <t>Navajo Necklace ($144.00)</t>
  </si>
  <si>
    <t>ARTSCO INC, MONUMENT VALL ($144.00)</t>
  </si>
  <si>
    <t>JOHN LEWIS WELWYN GARDEN</t>
  </si>
  <si>
    <t>Mood Lamp</t>
  </si>
  <si>
    <t>JOHN LEWIS WELWYN, DEPT STORES</t>
  </si>
  <si>
    <t>Printer</t>
  </si>
  <si>
    <t>ARGOS LTD</t>
  </si>
  <si>
    <t>JOHN LEWIS WELWYN || DEPT STORES</t>
  </si>
  <si>
    <t>Pen</t>
  </si>
  <si>
    <t>Large Lanterns</t>
  </si>
  <si>
    <t>Glass Fish Sculpture</t>
  </si>
  <si>
    <t>JOHN LEWIS WELWYN GARDEN GB</t>
  </si>
  <si>
    <t>Fitflops</t>
  </si>
  <si>
    <t>Purple jumper</t>
  </si>
  <si>
    <t>SOLAGLAS WINDOWCARE, COVENTRY</t>
  </si>
  <si>
    <t>North Face Shoe</t>
  </si>
  <si>
    <t>Caketins and tea spoons</t>
  </si>
  <si>
    <t>Tee Shirt</t>
  </si>
  <si>
    <t>Singstar</t>
  </si>
  <si>
    <t>GAME STORES GROUP LTD WELWYN GARDEN</t>
  </si>
  <si>
    <t>Brita Jug and Filters</t>
  </si>
  <si>
    <t>Power sander</t>
  </si>
  <si>
    <t>WWW.RYOBI-DIRECT.COM, PETERBOROUGH</t>
  </si>
  <si>
    <t>Lamps and timers</t>
  </si>
  <si>
    <t>Brooklyn Bridge Picture for James</t>
  </si>
  <si>
    <t>DUNELM LTD STEVENAGE</t>
  </si>
  <si>
    <t>HANDMADE HAMMOCKS LTD</t>
  </si>
  <si>
    <t>JOHN LEWIS WATFORD, DEPT STORES</t>
  </si>
  <si>
    <t>JOHN LEWIS DIRECT</t>
  </si>
  <si>
    <t>Sumatra floor lamp</t>
  </si>
  <si>
    <t>NEXT 0642 LONDON COLNE HERTS GB</t>
  </si>
  <si>
    <t>Bicycle locks</t>
  </si>
  <si>
    <t>HALFORDS 0385 WELWYN GARDEN GB</t>
  </si>
  <si>
    <t>Shaver</t>
  </si>
  <si>
    <t>Earrings</t>
  </si>
  <si>
    <t>JESSOPS CITY 231, LONDON SW1P</t>
  </si>
  <si>
    <t>Film Developing</t>
  </si>
  <si>
    <t>JD SPORTS 410 || WELWYN GD CT</t>
  </si>
  <si>
    <t>JANE NORMAN LTD</t>
  </si>
  <si>
    <t>JANE NORMAN LTD || WATFORD</t>
  </si>
  <si>
    <t>Dresses</t>
  </si>
  <si>
    <t>ITUNES-GBP LONDON</t>
  </si>
  <si>
    <t>I-TUNES-GBP LONDON GB</t>
  </si>
  <si>
    <t>24/03/2010</t>
  </si>
  <si>
    <t>Income Tax</t>
  </si>
  <si>
    <t>HM REVENUE&amp;CUSTOMS</t>
  </si>
  <si>
    <t>Late Statement on Account</t>
  </si>
  <si>
    <t>14/12/2010</t>
  </si>
  <si>
    <t>TPS (HMRC)LONDON GB</t>
  </si>
  <si>
    <t>Income Tax Refund</t>
  </si>
  <si>
    <t>transfer in</t>
  </si>
  <si>
    <t>JENNIFER SCOTLANDFP 01/08/14 3030023959243157000R</t>
  </si>
  <si>
    <t>JAMESFP 01/08/14 3056023959448648000R</t>
  </si>
  <si>
    <t>Sanef</t>
  </si>
  <si>
    <t>French motorway TAG</t>
  </si>
  <si>
    <t>Honda Road Tax</t>
  </si>
  <si>
    <t>Holiday money (euros)</t>
  </si>
  <si>
    <t>Holiday money (SFr)</t>
  </si>
  <si>
    <t>Jenny's holiday money</t>
  </si>
  <si>
    <t>James Training</t>
  </si>
  <si>
    <t>Remark</t>
  </si>
  <si>
    <t>9.99 DR</t>
  </si>
  <si>
    <t>01707 284466</t>
  </si>
  <si>
    <t>RADLETT ROAD SERVI ST ALBANS GBR</t>
  </si>
  <si>
    <t>GT CARAVANS/TOWING HATFIELD GBR</t>
  </si>
  <si>
    <t>WELWYN/HATFLD/INET WELWYN GRDN GBR</t>
  </si>
  <si>
    <t>WDF EUROTUNNEL FOLKESTONE GBR</t>
  </si>
  <si>
    <t>HOTEL LE CEDRE NOYON FRA 08/17/14 197.00 (EUR)</t>
  </si>
  <si>
    <t>CARREFDAC MULHOU ILLZACH FRA 08/17/14 74.12 (EUR)</t>
  </si>
  <si>
    <t>STATION AVIA JUVINCOURT ET FRA 08/17/14 78.40 (EUR)</t>
  </si>
  <si>
    <t>k kiosk Raststrttenbrr Wrrenlos CHE 08/17/14 39.80 (CHF)</t>
  </si>
  <si>
    <t>Alpenhotel Malbun Triesenberg LIE 08/17/14 40.60 (CHF)</t>
  </si>
  <si>
    <t>Denner Satellit 5920 T Triesenberg LIE 08/18/14 107.15 (CHF)</t>
  </si>
  <si>
    <t>Shell H.P. Senn AG Landquart CHE 08/19/14 52.90 (CHF)</t>
  </si>
  <si>
    <t>EUROSPAR SILANDRO SILANDRO ITA 08/19/14 46.27 (EUR)</t>
  </si>
  <si>
    <t>DESPAR MARKET VOELS SU FIE' ALLO SCI ITA 08/20/14 11.55 (EUR)</t>
  </si>
  <si>
    <t>SIUSI - ALPE DI SIUSI CASTELROTTO ITA 08/21/14 60.00 (EUR)</t>
  </si>
  <si>
    <t>MARKET SEIS CASTELROTTO ITA 08/21/14 23.29 (EUR)</t>
  </si>
  <si>
    <t>LAND UND FORSTWIRTSCHA MERANO ITA 08/22/14 36.00 (EUR)</t>
  </si>
  <si>
    <t>MPREIS ITALIA SUPERMER MERANO ITA 08/22/14 78.57 (EUR)</t>
  </si>
  <si>
    <t>RISTORANTE QUELLE FIE ALLO SCI ITA 08/23/14 134.40 (EUR)</t>
  </si>
  <si>
    <t>DESPAR SUPERMERCATO CANAZEI ITA 08/24/14 28.87 (EUR)</t>
  </si>
  <si>
    <t>SPORT FULMININO SELVA DI VAL ITA 08/24/14 93.00 (EUR)</t>
  </si>
  <si>
    <t>IMBISSTUBE BINDER FIE' ALLO SCI ITA 08/25/14 70.70 (EUR)</t>
  </si>
  <si>
    <t>ESSO ULM BAB-AUSFAHRT ULM DEU 08/26/14 53.75 (EUR)</t>
  </si>
  <si>
    <t>Camping Seiser Alm Voels ITA 08/26/14 359.60 (EUR)</t>
  </si>
  <si>
    <t>IP STAZ LEWISCH CHIUSA ITA 08/26/14 70.00 (EUR)</t>
  </si>
  <si>
    <t>Cactus Model Luxembourg LUX 08/27/14 31.58 (EUR)</t>
  </si>
  <si>
    <t>LUXEMBOURG VOIRIE LUXEMBOURG LUX 08/27/14 7.80 (EUR)</t>
  </si>
  <si>
    <t>STORE ROLLINGERGRUND S ROLLINGERGRUN LUX 08/27/14 57.74 (EUR)</t>
  </si>
  <si>
    <t>TOTAL NB000801 JAMBES JAMBES BEL 08/28/14 45.69 (EUR)</t>
  </si>
  <si>
    <t>LUL TICKET MACHINE GREEN PARK GBR</t>
  </si>
  <si>
    <t>THE IVORY TUSK SHEPPERTON GBR</t>
  </si>
  <si>
    <t>WELCOME B/WAITROSE CORLEY GBR</t>
  </si>
  <si>
    <t>THE GARDEN CENTRE 1707320577 GBR</t>
  </si>
  <si>
    <t>ENGLISH HERITAGE CUSTOMER SERV GBR</t>
  </si>
  <si>
    <t>CARGO WELWYN GARDEN GBR</t>
  </si>
  <si>
    <t>GN RAILWAY TICKETS WELWYN GARDEN GBR</t>
  </si>
  <si>
    <t>DUNELM LTD STEVENAGE GBR</t>
  </si>
  <si>
    <t>MANOR HOUSE ROYSTON GBR</t>
  </si>
  <si>
    <t>WAGAMAMA ST ALBANS GBR</t>
  </si>
  <si>
    <t>HAKALOK LONDON W1F GBR</t>
  </si>
  <si>
    <t>WELCOME BREAK STARBUCK CORLEY GBR</t>
  </si>
  <si>
    <t>CORLEY NO 41269901 COVENTRY GBR</t>
  </si>
  <si>
    <t>TICKETMASTER UK LONDON GBR</t>
  </si>
  <si>
    <t>WH SMITH ST ALBANS MK GBR</t>
  </si>
  <si>
    <t>MUSEUM SELECTION 01993 851166 GBR</t>
  </si>
  <si>
    <t>SAINSBURYS SACAT 0567 ST.ALBANS GBR</t>
  </si>
  <si>
    <t>THE BULL INN MUCH HADHAM GBR</t>
  </si>
  <si>
    <t>RAP INDUSTRIES LIMITED PETERBOROUGH GBR</t>
  </si>
  <si>
    <t>I CANDY CARDS AND GIFT WARE GBR</t>
  </si>
  <si>
    <t>PIG AND TRUFFLE WELWYN GARDEN GBR</t>
  </si>
  <si>
    <t>FENWICK LTD BRENTCROSS LONDON GBR</t>
  </si>
  <si>
    <t>ALDO UK 6026 LONDON LONDON GBR</t>
  </si>
  <si>
    <t xml:space="preserve">NATWEST 18APR </t>
  </si>
  <si>
    <t xml:space="preserve">SAINSBURYS 16APR </t>
  </si>
  <si>
    <t>1023</t>
  </si>
  <si>
    <t>Pay back Mick for Lift Passes</t>
  </si>
  <si>
    <t>1022</t>
  </si>
  <si>
    <t xml:space="preserve">CASHLINE 09APR </t>
  </si>
  <si>
    <t>James Herbal</t>
  </si>
  <si>
    <t>984</t>
  </si>
  <si>
    <t xml:space="preserve">HSBC 06APR </t>
  </si>
  <si>
    <t xml:space="preserve">CASHLINE 02APR </t>
  </si>
  <si>
    <t>1021</t>
  </si>
  <si>
    <t>1001</t>
  </si>
  <si>
    <t xml:space="preserve">LES GETSLES GETS FRAEUR 80.00RATE 1.2612ERTF 1.11CHARGE 1.50 </t>
  </si>
  <si>
    <t>1018</t>
  </si>
  <si>
    <t xml:space="preserve">WESTERN&amp;ORIENTAL TLONDON SW1V </t>
  </si>
  <si>
    <t>1020</t>
  </si>
  <si>
    <t xml:space="preserve">WWW.DVLA.GOV.UKVEHICLE LICEN </t>
  </si>
  <si>
    <t xml:space="preserve">ISABEL HOSPICE </t>
  </si>
  <si>
    <t xml:space="preserve">02MAR A/C 10667339 </t>
  </si>
  <si>
    <t xml:space="preserve">CASHLINE 21MAR </t>
  </si>
  <si>
    <t>1019</t>
  </si>
  <si>
    <t xml:space="preserve">HSBC 19MAR </t>
  </si>
  <si>
    <t>LOTR for Jenny</t>
  </si>
  <si>
    <t>983</t>
  </si>
  <si>
    <t xml:space="preserve">CASHLINE 16MAR </t>
  </si>
  <si>
    <t>981</t>
  </si>
  <si>
    <t>980</t>
  </si>
  <si>
    <t>Taste of India</t>
  </si>
  <si>
    <t>982</t>
  </si>
  <si>
    <t xml:space="preserve">HALIFAX PLC 13MAR </t>
  </si>
  <si>
    <t xml:space="preserve">HALIFAX PLC 07MAR </t>
  </si>
  <si>
    <t xml:space="preserve">HSBC 05MAR </t>
  </si>
  <si>
    <t xml:space="preserve">HSBC 26FEB </t>
  </si>
  <si>
    <t>1009</t>
  </si>
  <si>
    <t xml:space="preserve">ALL &amp; LEICS 25FEB </t>
  </si>
  <si>
    <t xml:space="preserve">HSBC 22FEB </t>
  </si>
  <si>
    <t xml:space="preserve">31JAN A/C 10667339 </t>
  </si>
  <si>
    <t>Nov Expenses</t>
  </si>
  <si>
    <t>44</t>
  </si>
  <si>
    <t>Dec Expenses</t>
  </si>
  <si>
    <t>Jan Expenses</t>
  </si>
  <si>
    <t>Clive repaying his share</t>
  </si>
  <si>
    <t>45</t>
  </si>
  <si>
    <t>Tyler Grays</t>
  </si>
  <si>
    <t>your store lakeland</t>
  </si>
  <si>
    <t>SANTANDER 31MAY</t>
  </si>
  <si>
    <t>NATWEST 30MAY</t>
  </si>
  <si>
    <t>OCTOPUS SECOND AIM</t>
  </si>
  <si>
    <t>SAINSBURYS 17MAY</t>
  </si>
  <si>
    <t>SANTANDER 15MAY</t>
  </si>
  <si>
    <t>LLOYDS BANK 15MAY</t>
  </si>
  <si>
    <t>NATWEST 08MAY</t>
  </si>
  <si>
    <t>JENNIFER SCOTLANDFP 02/02/15 3004023557862870000R</t>
  </si>
  <si>
    <t>CALL REF.NO. 5227AA HOME DEVELOPMENFP 27/01/15 1058092916373060000R</t>
  </si>
  <si>
    <t>ACUDANTIA LIMITEDSALARYFP 27/01/15 133148133101989930000RSALARY</t>
  </si>
  <si>
    <t>RIDGE HILL STUDFP 26/01/15 3019023225656607000R</t>
  </si>
  <si>
    <t>WISE ABOUT FOOD LTJAN SALARYFP 20/01/15 030400000000001863208008909597880233871250201501200001</t>
  </si>
  <si>
    <t>RIDGE HILL STUDFP 19/01/15 3020023153829137000R</t>
  </si>
  <si>
    <t>2935 12JAN15HM REVENUE&amp;CUSTOMSSELLONDON GB</t>
  </si>
  <si>
    <t>RIDGE HILL STUDFP 12/01/15 3043023224128374000R</t>
  </si>
  <si>
    <t>THE KARUNA TRUSTFP 07/01/15 3032023057585385000R</t>
  </si>
  <si>
    <t>RIDGE HILL STUDFP 05/01/15 3010023214344086000R</t>
  </si>
  <si>
    <t>JAMESFP 02/01/15 3003023724377607000R</t>
  </si>
  <si>
    <t>JENNIFER SCOTLANDFP 02/01/15 3002023724367202000R</t>
  </si>
  <si>
    <t>Autoroute tolls</t>
  </si>
  <si>
    <t>WISE ABOUT FOOD</t>
  </si>
  <si>
    <t>French autoroutes</t>
  </si>
  <si>
    <t>Outside electrics</t>
  </si>
  <si>
    <t>WAITROSE 223 BERKHAMSTED GBR</t>
  </si>
  <si>
    <t>WWW.DIABETES.ORG.UK INTERNET GBR</t>
  </si>
  <si>
    <t>CHARLECOTE PHEASANT HO WARWICK GBR</t>
  </si>
  <si>
    <t>TESCO PFS 6119 BIRMINGHAM GBR</t>
  </si>
  <si>
    <t>COFFEE SNOBS LTD BERKHAMSTED GBR</t>
  </si>
  <si>
    <t>PAYPAL *STEVECHAPMA 35314369001 LUX</t>
  </si>
  <si>
    <t>THE CINNAMON CLUB LONDON GBR</t>
  </si>
  <si>
    <t>GOOGLE *Google Storage GOOGLE.COM/CH USA 01/26/15 2.39 (USD)</t>
  </si>
  <si>
    <t>MONSOON/ACCZ LTD COLNEY FI1294 GBR</t>
  </si>
  <si>
    <t>SAINSBURYS 0601 WATFORD GBR</t>
  </si>
  <si>
    <t>Amazon UK Retail AMAZON.CO.UK LUX</t>
  </si>
  <si>
    <t>PAYPAL *SVETAALLEN 35314369001 LUX</t>
  </si>
  <si>
    <t>BILLS WELWYN GARDEN CI WELEYN GARDEN GBR</t>
  </si>
  <si>
    <t>STAR PHARMACY LONDON GBR</t>
  </si>
  <si>
    <t>WELCOME B/WAITROSE SOUTH MIMMS GBR</t>
  </si>
  <si>
    <t>GARDEN HOUSE EDGBASTON GBR</t>
  </si>
  <si>
    <t>B/HAM BOTANICAL GARDEN BIRMINGHAM GBR</t>
  </si>
  <si>
    <t>WEA</t>
  </si>
  <si>
    <t>but includes other stuff as well</t>
  </si>
  <si>
    <t>01NOV NET 10667339</t>
  </si>
  <si>
    <t>10667339 AMENDMENT</t>
  </si>
  <si>
    <t>TO CLEAR</t>
  </si>
  <si>
    <t>VODAFONE LTD</t>
  </si>
  <si>
    <t>BARCLAYS BNK 25SEP</t>
  </si>
  <si>
    <t>HALIFAX PLC 23SEP</t>
  </si>
  <si>
    <t>NOTEMACHINE 23SEP</t>
  </si>
  <si>
    <t>NOTEMACHINE 16SEP</t>
  </si>
  <si>
    <t>1831 03DEC15ADMIRAL INSURANCE03332202000 IT</t>
  </si>
  <si>
    <t>MLS P02 WOOLWICHINITIAL PAYMENT</t>
  </si>
  <si>
    <t>RIDGE HILL STUDFP 12/10/15 3010023209052099000R</t>
  </si>
  <si>
    <t>THE KARUNA TRUSTFP 07/10/15 3015023108746130000R</t>
  </si>
  <si>
    <t>RIDGE HILL STUDFP 05/10/15 3024023250504755000R</t>
  </si>
  <si>
    <t>JENNIFER SCOTLANDFP 01/10/15 3025023507356752000R</t>
  </si>
  <si>
    <t>JAMESFP 01/10/15 3030023507368939000R</t>
  </si>
  <si>
    <t>ACUDANTIA LIMITEDSALARYFP 30/09/15 132502132529858815000RSALARY</t>
  </si>
  <si>
    <t>WISE ABOUT FOOD LTSALARYFP 30/09/15 025900000000002114146308909597880233871250201509300001</t>
  </si>
  <si>
    <t>RIDGE HILL STUDFP 28/09/15 3015023303047553000R</t>
  </si>
  <si>
    <t>RIDGE HILL STUDFP 21/09/15 3038023205528413000R</t>
  </si>
  <si>
    <t>CALL REF.NO. 3975ORCHARD COOKERYFP 18/09/15 1018120510570408000R</t>
  </si>
  <si>
    <t>RIDGE HILL STUDFP 14/09/15 3031023143566059000R</t>
  </si>
  <si>
    <t>THE KARUNA TRUSTFP 07/09/15 3055023219576054000R</t>
  </si>
  <si>
    <t>RIDGE HILL STUDFP 07/09/15 3057023219585531000R</t>
  </si>
  <si>
    <t>CALL REF.NO. 9655JENNY SCOTLANDFP 07/09/15 1012100417949303000R</t>
  </si>
  <si>
    <t>Hyundai Insurance</t>
  </si>
  <si>
    <t>Barclays Premier Account</t>
  </si>
  <si>
    <t>Hotelplan Deposit</t>
  </si>
  <si>
    <t>Building Control</t>
  </si>
  <si>
    <t>PINNER</t>
  </si>
  <si>
    <t>WELWYN 319</t>
  </si>
  <si>
    <t>Loan</t>
  </si>
  <si>
    <t>Halifax Shares ISA</t>
  </si>
  <si>
    <t>Sarah's Bonus</t>
  </si>
  <si>
    <t>Filing boxes and printer paper</t>
  </si>
  <si>
    <t>Mop</t>
  </si>
  <si>
    <t>Kitchen things, aspirin etc</t>
  </si>
  <si>
    <t>Concert for Jenny's birthday</t>
  </si>
  <si>
    <t>Meal out with Stewart and Judith</t>
  </si>
  <si>
    <t>French Connection</t>
  </si>
  <si>
    <t>Jumper, shoes</t>
  </si>
  <si>
    <t>Sarah out with Mrs Bellamy</t>
  </si>
  <si>
    <t>Membership</t>
  </si>
  <si>
    <t>Isle of Wight Weekend</t>
  </si>
  <si>
    <t>Lunch in Fishbourne</t>
  </si>
  <si>
    <t>Melville Hall Hotel</t>
  </si>
  <si>
    <t>Scarf present</t>
  </si>
  <si>
    <t>Light for boat shelf</t>
  </si>
  <si>
    <t>Grandads birthday meal</t>
  </si>
  <si>
    <t>Eurotunnel Crossing</t>
  </si>
  <si>
    <t>Hunger Games 2</t>
  </si>
  <si>
    <t>Autowindscreens</t>
  </si>
  <si>
    <t>Windscreen repair</t>
  </si>
  <si>
    <t>Coffee Meeting</t>
  </si>
  <si>
    <t>Doctors Tonic</t>
  </si>
  <si>
    <t>Meal to console ourselves over electrics</t>
  </si>
  <si>
    <t>Map poster</t>
  </si>
  <si>
    <t>Emily</t>
  </si>
  <si>
    <t>Mums gloves, rachaels present</t>
  </si>
  <si>
    <t>Equibox</t>
  </si>
  <si>
    <t>Hoof formula</t>
  </si>
  <si>
    <t>Handbag</t>
  </si>
  <si>
    <t>Ties</t>
  </si>
  <si>
    <t>Canvases for Pam and Roger</t>
  </si>
  <si>
    <t>Wine Shop</t>
  </si>
  <si>
    <t>Pineau, sancerre, dessert wine</t>
  </si>
  <si>
    <t>Fitflops (slippers and sandals)</t>
  </si>
  <si>
    <t>Riding top</t>
  </si>
  <si>
    <t>Fallons coat</t>
  </si>
  <si>
    <t>Cufflinks</t>
  </si>
  <si>
    <t>Pie lunch</t>
  </si>
  <si>
    <t>Book presents</t>
  </si>
  <si>
    <t>Dads present</t>
  </si>
  <si>
    <t>Speaker</t>
  </si>
  <si>
    <t>Hi-Fi Separate</t>
  </si>
  <si>
    <t>Glass, spoon, giftwrap</t>
  </si>
  <si>
    <t>HDMI Cable</t>
  </si>
  <si>
    <t>Glass, birthday card</t>
  </si>
  <si>
    <t>Knives</t>
  </si>
  <si>
    <t>Gloves, goggles</t>
  </si>
  <si>
    <t>Kitchen things</t>
  </si>
  <si>
    <t>Aspirin, hand cream</t>
  </si>
  <si>
    <t>Stocking  fillers</t>
  </si>
  <si>
    <t>Ext.Barr.</t>
  </si>
  <si>
    <t>A6 DTP</t>
  </si>
  <si>
    <t>Box files</t>
  </si>
  <si>
    <t>Make-up things</t>
  </si>
  <si>
    <t>Wine, cider, baileys</t>
  </si>
  <si>
    <t>HSBC 11APR</t>
  </si>
  <si>
    <t>BARCLAYS BNK 09APR</t>
  </si>
  <si>
    <t>LLOYDS BANK 04APR</t>
  </si>
  <si>
    <t>HSBC 02APR</t>
  </si>
  <si>
    <t>SAINSBURYS 01APR</t>
  </si>
  <si>
    <t>BARCLAYS BNK 29MAR</t>
  </si>
  <si>
    <t>02MAR A/C 10667339</t>
  </si>
  <si>
    <t>HALIFAX PLC 19MAR</t>
  </si>
  <si>
    <t>LLOYDS BANK 14MAR</t>
  </si>
  <si>
    <t>LLOYDS BANK 07MAR</t>
  </si>
  <si>
    <t>SANTANDER 26FEB</t>
  </si>
  <si>
    <t>02FEB A/C 10667339</t>
  </si>
  <si>
    <t>CALL REF.NO. 8971AA HOME DEVELOPMENFP 11/04/14 1046182705920432000R</t>
  </si>
  <si>
    <t>RIDGE HILL STUDFP 07/04/14 3027024056879710000R</t>
  </si>
  <si>
    <t>THE KARUNA TRUSTFP 07/04/14 3025024056852067000R</t>
  </si>
  <si>
    <t>JAMESFP 01/04/14 3004024617529439000R</t>
  </si>
  <si>
    <t>JENNIFER SCOTLANDFP 01/04/14 3062024617494536000R</t>
  </si>
  <si>
    <t>ACUDANTIA LIMITEDSALARYFP 31/03/14 133947133925048092000RSALARY</t>
  </si>
  <si>
    <t>2935 30MAR14EUROSTAR INTERNETLONDON GB</t>
  </si>
  <si>
    <t>RIDGE HILL STUDFP 31/03/14 3020023912466060000R</t>
  </si>
  <si>
    <t>TATTERSHALL MICHAESKI BILLFP 27/03/14 2034FP14086O13227239</t>
  </si>
  <si>
    <t>WISE ABOUT FOOD LTSALARYFP 25/03/14 033200000000001342611608909597880233871250201403250001</t>
  </si>
  <si>
    <t>ISABEL HOSPICEFP 24/03/14 3034023457138424000R</t>
  </si>
  <si>
    <t>Shampoo and things</t>
  </si>
  <si>
    <t>Razor and shaving gel</t>
  </si>
  <si>
    <t>Madeira</t>
  </si>
  <si>
    <t>Magazines</t>
  </si>
  <si>
    <t>Toothpaste, shampoo, toiletries</t>
  </si>
  <si>
    <t>Toilet paper</t>
  </si>
  <si>
    <t>Toiletries</t>
  </si>
  <si>
    <t>Medicines and toiletries</t>
  </si>
  <si>
    <t>Plant</t>
  </si>
  <si>
    <t>Washing liquid</t>
  </si>
  <si>
    <t>Tissues, handwash</t>
  </si>
  <si>
    <t>Gosling Sports Centre</t>
  </si>
  <si>
    <t>Pret a Manger</t>
  </si>
  <si>
    <t>Coffee Shop</t>
  </si>
  <si>
    <t>Tennis Coaching</t>
  </si>
  <si>
    <t>Anthony the Tennis Coach</t>
  </si>
  <si>
    <t>Tea Club</t>
  </si>
  <si>
    <t>Interest Earned</t>
  </si>
  <si>
    <t>PCG</t>
  </si>
  <si>
    <t>Dr.Chapman</t>
  </si>
  <si>
    <t>Neals Yard</t>
  </si>
  <si>
    <t>Clarks Shoes</t>
  </si>
  <si>
    <t>Boons</t>
  </si>
  <si>
    <t>Natural Health</t>
  </si>
  <si>
    <t>Plumbing Supplier</t>
  </si>
  <si>
    <t>Coleman Croft Saddlery</t>
  </si>
  <si>
    <t>Lovefilm</t>
  </si>
  <si>
    <t>Patchetts Tackshop</t>
  </si>
  <si>
    <t>Tempsford Glass</t>
  </si>
  <si>
    <t>Goldsmiths</t>
  </si>
  <si>
    <t>Card Shop</t>
  </si>
  <si>
    <t>Robert Days Hardware</t>
  </si>
  <si>
    <t>Honda</t>
  </si>
  <si>
    <t>Titmuss</t>
  </si>
  <si>
    <t>REL.SAINT GILLES CAEN FRA 08/03/12 71.34 (EUR)</t>
  </si>
  <si>
    <t>BRITTANY FERRIES NORMADIE EXPR GBR</t>
  </si>
  <si>
    <t>VINCIPARK CAEN NANTERRE CEDE FRA 08/03/12 3.90 (EUR)</t>
  </si>
  <si>
    <t>GRANNONA BERNIERES FRA 08/03/12 79.70 (EUR)</t>
  </si>
  <si>
    <t>CARREFOUR MARKET COURSEULLES S FRA 08/04/12 39.56 (EUR)</t>
  </si>
  <si>
    <t>MUSEE ARROMANCHES L FRA 08/04/12 26.00 (EUR)</t>
  </si>
  <si>
    <t>CENTRE JUNO BEACH COURSEULLES S FRA 08/04/12 36.00 (EUR)</t>
  </si>
  <si>
    <t>MUSEE STE MARIE SAINTE MARIE FRA 08/05/12 21.50 (EUR)</t>
  </si>
  <si>
    <t>HOST ST MARTIN CREULLY FRA 08/05/12 103.50 (EUR)</t>
  </si>
  <si>
    <t>Pensions, isas, endowments, (not transfers to accounts).</t>
  </si>
  <si>
    <t>Working</t>
  </si>
  <si>
    <t>Bills, insurance, taxes (except for road tax), phones (not Steve's mobile)</t>
  </si>
  <si>
    <t>Commuting, business costs, Steve's mobile.</t>
  </si>
  <si>
    <t>Learning</t>
  </si>
  <si>
    <t>Sarah's course, travel, books, stationery.</t>
  </si>
  <si>
    <t>Flight Centre</t>
  </si>
  <si>
    <t>Jenny's bus travel</t>
  </si>
  <si>
    <t>Car Tax</t>
  </si>
  <si>
    <t>Car Insurance</t>
  </si>
  <si>
    <t xml:space="preserve">AA Breakdown </t>
  </si>
  <si>
    <t>Car Servicing</t>
  </si>
  <si>
    <t>James Pocket Money</t>
  </si>
  <si>
    <t>Jennifers Pocket Money</t>
  </si>
  <si>
    <t>Lunch</t>
  </si>
  <si>
    <t>Taxing</t>
  </si>
  <si>
    <t>Income tax</t>
  </si>
  <si>
    <t>No idea</t>
  </si>
  <si>
    <t>America 2010</t>
  </si>
  <si>
    <t>Skiing 2011</t>
  </si>
  <si>
    <t>Misc.Test</t>
  </si>
  <si>
    <t>Jan tea money</t>
  </si>
  <si>
    <t>Drink at the Cork</t>
  </si>
  <si>
    <t>Jenny's Bus Fare for January</t>
  </si>
  <si>
    <t>DIRECT DEBIT</t>
  </si>
  <si>
    <t>STANDARD LIFE A CO</t>
  </si>
  <si>
    <t>CHEQUE</t>
  </si>
  <si>
    <t>BACS CREDIT</t>
  </si>
  <si>
    <t>SARAH CATHERINE L</t>
  </si>
  <si>
    <t>ING DIRECT</t>
  </si>
  <si>
    <t>FAMILY ASSURANCE S</t>
  </si>
  <si>
    <t>TELLER CREDIT</t>
  </si>
  <si>
    <t>STAND ORDER</t>
  </si>
  <si>
    <t>THE KARUNA TRUST</t>
  </si>
  <si>
    <t>DEBIT ATM</t>
  </si>
  <si>
    <t>LLOYDS BANK 06JAN</t>
  </si>
  <si>
    <t>SCOTTISH WIDOWS</t>
  </si>
  <si>
    <t>PHOENIX LIFE LTD</t>
  </si>
  <si>
    <t>NPOWER</t>
  </si>
  <si>
    <t>NEW INTER PUB</t>
  </si>
  <si>
    <t>HSBC 05JAN</t>
  </si>
  <si>
    <t>TESCO PERS FIN</t>
  </si>
  <si>
    <t>WELWYN HATFIELD BC</t>
  </si>
  <si>
    <t>PAYMENT 2 EGG CARD</t>
  </si>
  <si>
    <t>GOSH CC</t>
  </si>
  <si>
    <t>TV LICENCE MBP</t>
  </si>
  <si>
    <t>NEST MANAGEMENT</t>
  </si>
  <si>
    <t>HSBC 03JAN</t>
  </si>
  <si>
    <t>JENNIFER</t>
  </si>
  <si>
    <t>JAMES</t>
  </si>
  <si>
    <t>VEOLIA WATER CENTR</t>
  </si>
  <si>
    <t>The Cork</t>
  </si>
  <si>
    <t>Beers with Pete</t>
  </si>
  <si>
    <t>Lunches for the week</t>
  </si>
  <si>
    <t>Guitar Lesson</t>
  </si>
  <si>
    <t>Beers with Sarah</t>
  </si>
  <si>
    <t>INTEREST</t>
  </si>
  <si>
    <t>31JAN A/C 10667339</t>
  </si>
  <si>
    <t>LONDON MET UNI</t>
  </si>
  <si>
    <t>PHOENIX</t>
  </si>
  <si>
    <t>HMRC SA</t>
  </si>
  <si>
    <t>AVIVA</t>
  </si>
  <si>
    <t>DEBIT POS</t>
  </si>
  <si>
    <t>HSBC 15FEB</t>
  </si>
  <si>
    <t>ACUDANTIA LIMITED</t>
  </si>
  <si>
    <t>CASHLINE 11FEB</t>
  </si>
  <si>
    <t>NATWEST 07FEB</t>
  </si>
  <si>
    <t>HOMESERVE</t>
  </si>
  <si>
    <t>J.L F . S .</t>
  </si>
  <si>
    <t>HSBC 01FEB</t>
  </si>
  <si>
    <t>VIRGIN MEDIA PYMTS</t>
  </si>
  <si>
    <t>VODAFONE LIMITED</t>
  </si>
  <si>
    <t>NATWEST 25JAN</t>
  </si>
  <si>
    <t>03JAN A/C 10667339</t>
  </si>
  <si>
    <t>JOHN LEWIS WELWYN DEPT STORES</t>
  </si>
  <si>
    <t>SAINSBURYS SUPERMA WELWYN GARDEN</t>
  </si>
  <si>
    <t>FUTURE GIFTS WELWYN GARDEN</t>
  </si>
  <si>
    <t>WWW.LOVEFILM.COM 8444820123</t>
  </si>
  <si>
    <t>JOHN WILEY &amp; SONS PUBL || CHICHESTER</t>
  </si>
  <si>
    <t>Face mask and massage bar</t>
  </si>
  <si>
    <t>LUSH RETAIL LTD VICTORIA STN</t>
  </si>
  <si>
    <t>WM MORRISONS PETRO 388 BOREHAMW' GBR</t>
  </si>
  <si>
    <t>WILKO RETAIL LIMIT WATFORD GBR</t>
  </si>
  <si>
    <t>WELWYN HATFIELD LE WELWYN GARDEN GBR</t>
  </si>
  <si>
    <t>SYKES COTTAGES CHESTER GBR</t>
  </si>
  <si>
    <t>POUNDSTRETCHER-054 WELWYN GARDEN GBR</t>
  </si>
  <si>
    <t>ETCETERA WELWYN GBR</t>
  </si>
  <si>
    <t>HAKALOK COMPANY LTD WELWYN GARDEN GBR</t>
  </si>
  <si>
    <t>NANDOS STEVENAGE STEVENAGE GBR</t>
  </si>
  <si>
    <t>ASDA PETROL STEVENAGE GBR</t>
  </si>
  <si>
    <t>HSBC 18MAY</t>
  </si>
  <si>
    <t>HSBC 17MAY</t>
  </si>
  <si>
    <t>HSBC 14MAY</t>
  </si>
  <si>
    <t>BMACH 13MAY</t>
  </si>
  <si>
    <t>HSBC 09MAY</t>
  </si>
  <si>
    <t>HALIFAX PLC 08MAY</t>
  </si>
  <si>
    <t>LLOYDS BANK 04MAY</t>
  </si>
  <si>
    <t>CASHLINE 04MAY</t>
  </si>
  <si>
    <t>CHILTERN SOCIETY</t>
  </si>
  <si>
    <t>HSBC 23APR</t>
  </si>
  <si>
    <t>01APR A/C 10667339</t>
  </si>
  <si>
    <t>SAINSBURYS 22APR</t>
  </si>
  <si>
    <t>HSBC 18APR</t>
  </si>
  <si>
    <t>HALIFAX PLC 18APR</t>
  </si>
  <si>
    <t>HSBC 12APR</t>
  </si>
  <si>
    <t>NATWEST 10APR</t>
  </si>
  <si>
    <t>TALK MOBILE LTD</t>
  </si>
  <si>
    <t>HSBC 03APR</t>
  </si>
  <si>
    <t>NATIONWIDE 03APR</t>
  </si>
  <si>
    <t>LLOYDS BANK 28MAR</t>
  </si>
  <si>
    <t>HSBC 27MAR</t>
  </si>
  <si>
    <t>29FEB A/C 10667339</t>
  </si>
  <si>
    <t>BARCLAYS BNK 22MAR</t>
  </si>
  <si>
    <t>BMACH 20MAR</t>
  </si>
  <si>
    <t xml:space="preserve">PARTNERS IN MINISTRY L LONDON NW4 </t>
  </si>
  <si>
    <t xml:space="preserve">TOYS TOYS TOYS WELWYN GARDEN </t>
  </si>
  <si>
    <t xml:space="preserve">HOMEBASE LTD 057 HATFIELD </t>
  </si>
  <si>
    <t xml:space="preserve">VILLAGE VETERINARY SUR HATFIELD GARD </t>
  </si>
  <si>
    <t>BMACH 24DEC</t>
  </si>
  <si>
    <t>HSBC 01SEP</t>
  </si>
  <si>
    <t>3573 29SEP11TESCO STORES 5177LONDON GBCASH BACK 30.00</t>
  </si>
  <si>
    <t>3573 05MAY11TESCO STORES 5177LONDON GBCASH BACK 30.00</t>
  </si>
  <si>
    <t>3573 28APR11TESCO STORES 5177LONDON GBCASH BACK 30.00</t>
  </si>
  <si>
    <t>AYLETT NURSERIES ST. ALBANS GB</t>
  </si>
  <si>
    <t>ASDA PETROL UPT-4696 HATFIELD GB</t>
  </si>
  <si>
    <t>ODEON HATFIELD GB</t>
  </si>
  <si>
    <t>THE REAL CHINA HATFIELD GB</t>
  </si>
  <si>
    <t>Settlers</t>
  </si>
  <si>
    <t>Panini for lunch</t>
  </si>
  <si>
    <t>Sunderland flying boat model</t>
  </si>
  <si>
    <t>Fly spray</t>
  </si>
  <si>
    <t>Wine and white port</t>
  </si>
  <si>
    <t>Yoga classes</t>
  </si>
  <si>
    <t>Drinks with 981</t>
  </si>
  <si>
    <t>Jenny camping holiday money</t>
  </si>
  <si>
    <t>Aug Cash</t>
  </si>
  <si>
    <t>Unidentified cash for Aug</t>
  </si>
  <si>
    <t>Unspent travel money</t>
  </si>
  <si>
    <t>Components for internet radio</t>
  </si>
  <si>
    <t>Body composition scales and book</t>
  </si>
  <si>
    <t>Filofax organiser</t>
  </si>
  <si>
    <t>Camp America 2014</t>
  </si>
  <si>
    <t>Camp America registration</t>
  </si>
  <si>
    <t>Confectionary</t>
  </si>
  <si>
    <t>Compost</t>
  </si>
  <si>
    <t>Portmeirion Plates</t>
  </si>
  <si>
    <t>MB*MINECRAFT MONEYBOOKERS GBR</t>
  </si>
  <si>
    <t>STARBUCKS ST ALBANS GBR  ()</t>
  </si>
  <si>
    <t>Iceland 2012</t>
  </si>
  <si>
    <t>Iceland Trip</t>
  </si>
  <si>
    <t>Geography Field Trip</t>
  </si>
  <si>
    <t>Lidl</t>
  </si>
  <si>
    <t>Mistaken Payment</t>
  </si>
  <si>
    <t>Partners Pet Shop</t>
  </si>
  <si>
    <t>Waxham 2009</t>
  </si>
  <si>
    <t>Work Awayday</t>
  </si>
  <si>
    <t>Lift passes</t>
  </si>
  <si>
    <t>Homeserve Insurance</t>
  </si>
  <si>
    <t>Boiler insurance</t>
  </si>
  <si>
    <t>Petrol</t>
  </si>
  <si>
    <t>Livery</t>
  </si>
  <si>
    <t>Riding</t>
  </si>
  <si>
    <t>Riding Lessons</t>
  </si>
  <si>
    <t>Train</t>
  </si>
  <si>
    <t>Underground</t>
  </si>
  <si>
    <t>Childrens Bonds</t>
  </si>
  <si>
    <t>Saving</t>
  </si>
  <si>
    <t>Endowment</t>
  </si>
  <si>
    <t>Sarah's Pension</t>
  </si>
  <si>
    <t>Eating Better</t>
  </si>
  <si>
    <t>Living Better</t>
  </si>
  <si>
    <t>Buying</t>
  </si>
  <si>
    <t>Driving</t>
  </si>
  <si>
    <t>Giving</t>
  </si>
  <si>
    <t>Improving</t>
  </si>
  <si>
    <t>TESCO CLUBCARD - IN-STORE PURCHASE/WITHDRAWAL, TESCO HATFIELD,MOUNT_PLEASANT, CD1680 ON 27 MAY</t>
  </si>
  <si>
    <t>Ridgehill Night Out</t>
  </si>
  <si>
    <t>T K MAXX</t>
  </si>
  <si>
    <t>CAFE ROMA</t>
  </si>
  <si>
    <t>H &amp; M</t>
  </si>
  <si>
    <t>COSTCUTTER</t>
  </si>
  <si>
    <t>WWW.LOVEFILM.COM</t>
  </si>
  <si>
    <t>Oxford Ticket</t>
  </si>
  <si>
    <t>Unidentified cash for May</t>
  </si>
  <si>
    <t>Charity Shop</t>
  </si>
  <si>
    <t>Jumps (bought with Nicola)</t>
  </si>
  <si>
    <t>Simon Balle Prom Night</t>
  </si>
  <si>
    <t>3573 29JUL11POST OFFICE LTDWELWYN GARDEN GB</t>
  </si>
  <si>
    <t>BRITISH JUDO ASSOC, LOUGHBOROUGH</t>
  </si>
  <si>
    <t>7684 05JUL12STEVENSON&amp;PARKERLTDWELWYN GARDEN GB</t>
  </si>
  <si>
    <t>7684 05JUL12FIRST CAPITAL CONNWELWYN GARDEN GB</t>
  </si>
  <si>
    <t>7684 04JUL12SAINSBURYSWELWYN GARDEN GB</t>
  </si>
  <si>
    <t>7684 03JUL12BURLINGTON HOUSELONDON W1J GB</t>
  </si>
  <si>
    <t>7684 03JUL12OZONE GALLERYLONDON GB</t>
  </si>
  <si>
    <t>7684 03JUL12CAFE IN THE CRYPTLONDON WC2N GB</t>
  </si>
  <si>
    <t>7684 03JUL12FIRST CAPITAL CONNWELWYN GARDEN GB</t>
  </si>
  <si>
    <t>7684 03JUL12LUL TICKET MACHINECHARING CROSS GB</t>
  </si>
  <si>
    <t>JENNIFER SCOTLANDFP 02/07/12 3041024445384966000R</t>
  </si>
  <si>
    <t>JAMESFP 02/07/12 3044024445400373000R</t>
  </si>
  <si>
    <t>7684 30JUN12SAINSBURYSWELWYN GARDEN GB</t>
  </si>
  <si>
    <t>7684 29JUN12SAINSBURYS S/MKTSST ALBANS 567 GB</t>
  </si>
  <si>
    <t>7684 29JUN12MARKS &amp; SPENCERLONDON COLNEY GB</t>
  </si>
  <si>
    <t>LUL TICKET MACHINE</t>
  </si>
  <si>
    <t>HOLLAND &amp; BARRETT</t>
  </si>
  <si>
    <t>URBAN OUTFITTERS U LONDON WC2H GBR</t>
  </si>
  <si>
    <t>LUL TICKET MACHINE KINGS CROSS ( GBR</t>
  </si>
  <si>
    <t>THE WAGGONERS WELWYN AL6 GBR</t>
  </si>
  <si>
    <t>CURRYS LONDON GBR</t>
  </si>
  <si>
    <t>ZURICH INSURANCE CHELTENHAM GBR</t>
  </si>
  <si>
    <t>WH SMITH WATERLOO GBR</t>
  </si>
  <si>
    <t>WWW.DVLA.GOV.UK VEHICLE LICEN GBR</t>
  </si>
  <si>
    <t>Legoland</t>
  </si>
  <si>
    <t>Macdonalds</t>
  </si>
  <si>
    <t>Landmark Trust</t>
  </si>
  <si>
    <t>VIRGIN TRAVEL INSUR 8448883900 GBR</t>
  </si>
  <si>
    <t>WWW.THEGLOWCOMPANY.CO. DONCASTER GBR</t>
  </si>
  <si>
    <t>WWW.SHOWER-PUMPS.CO.UK EVESHAM GBR</t>
  </si>
  <si>
    <t>PIZZA EXPRESS WELWYN GDN 21 GBR</t>
  </si>
  <si>
    <t>PAYPAL *BUYSPARES 35314369001 GBR</t>
  </si>
  <si>
    <t>FIRST CAPITAL CONN KNEBWORTH GBR</t>
  </si>
  <si>
    <t>Major Investment</t>
  </si>
  <si>
    <t>Study and Stair Carpets</t>
  </si>
  <si>
    <t>Main bedroom carpet</t>
  </si>
  <si>
    <t>James bedroom carpets</t>
  </si>
  <si>
    <t>Jenny's bedroom carpets</t>
  </si>
  <si>
    <t>LED Lighting</t>
  </si>
  <si>
    <t>LED bulbs</t>
  </si>
  <si>
    <t>Outdoor electrics and lighting</t>
  </si>
  <si>
    <t>Home Cinema</t>
  </si>
  <si>
    <t>Riding things</t>
  </si>
  <si>
    <t>Hair colour, oven cleaner</t>
  </si>
  <si>
    <t>Greeting card</t>
  </si>
  <si>
    <t>Deodorant, toothbrushes</t>
  </si>
  <si>
    <t>Washing up liquid, batteries</t>
  </si>
  <si>
    <t>Mobile phone</t>
  </si>
  <si>
    <t>HSBC 10JUL</t>
  </si>
  <si>
    <t>HSBC 16APR</t>
  </si>
  <si>
    <t>HSBC 16OCT</t>
  </si>
  <si>
    <t>HSBC 19APR</t>
  </si>
  <si>
    <t>HSBC 23OCT</t>
  </si>
  <si>
    <t>HSBC 24FEB</t>
  </si>
  <si>
    <t>HSBC 26MAR</t>
  </si>
  <si>
    <t>HSBC 26SEP</t>
  </si>
  <si>
    <t>HSBC 27JAN</t>
  </si>
  <si>
    <t>HSBC 30MAY</t>
  </si>
  <si>
    <t>HSBC 30NOV</t>
  </si>
  <si>
    <t>HSBC 31AUG</t>
  </si>
  <si>
    <t>LLOYDS BANK 09NOV</t>
  </si>
  <si>
    <t>LLOYDS BANK 12AUG</t>
  </si>
  <si>
    <t>LLOYDS BANK 18JUL</t>
  </si>
  <si>
    <t>LLOYDS BANK 24DEC</t>
  </si>
  <si>
    <t>LLOYDS BANK 28FEB</t>
  </si>
  <si>
    <t>LLOYDS BANK 30JAN</t>
  </si>
  <si>
    <t>MOBILE PHONE 03DEC</t>
  </si>
  <si>
    <t>MOBILE PHONE 04JUN</t>
  </si>
  <si>
    <t>MOBILE PHONE 13NOV</t>
  </si>
  <si>
    <t>MOBILE PHONE 14DEC</t>
  </si>
  <si>
    <t>MOBILE PHONE 23NOV</t>
  </si>
  <si>
    <t>MOBILE PHONE 30NOV</t>
  </si>
  <si>
    <t>MOBILE PHONE 30OCT</t>
  </si>
  <si>
    <t>NATIONWIDE 18SEP</t>
  </si>
  <si>
    <t>NATWEST 01SEP</t>
  </si>
  <si>
    <t>NATWEST 02OCT</t>
  </si>
  <si>
    <t>NATWEST 03AUG</t>
  </si>
  <si>
    <t>NATWEST 03JUL</t>
  </si>
  <si>
    <t>NATWEST 03SEP</t>
  </si>
  <si>
    <t>NATWEST 04NOV</t>
  </si>
  <si>
    <t>NATWEST 05NOV</t>
  </si>
  <si>
    <t>NATWEST 07MAY</t>
  </si>
  <si>
    <t>NATWEST 10DEC</t>
  </si>
  <si>
    <t>NATWEST 10SEP</t>
  </si>
  <si>
    <t>NATWEST 23JAN</t>
  </si>
  <si>
    <t>NATWEST 23JUN</t>
  </si>
  <si>
    <t>NATWEST 25JUN</t>
  </si>
  <si>
    <t>NATWEST 30APR</t>
  </si>
  <si>
    <t>SAINSBURYS 01JUL</t>
  </si>
  <si>
    <t>SAINSBURYS 07AUG</t>
  </si>
  <si>
    <t>SAINSBURYS 12MAY</t>
  </si>
  <si>
    <t>SAINSBURYS 15JUL</t>
  </si>
  <si>
    <t>SAINSBURYS 17NOV</t>
  </si>
  <si>
    <t>SAINSBURYS 22SEP</t>
  </si>
  <si>
    <t>ALDI STORES LTDSTEVENAGE</t>
  </si>
  <si>
    <t>AUTO DIRECTSTOKE-ON-TRENT</t>
  </si>
  <si>
    <t>Cook Shop</t>
  </si>
  <si>
    <t>Lens cap</t>
  </si>
  <si>
    <t>Camera case</t>
  </si>
  <si>
    <t>Smoked food</t>
  </si>
  <si>
    <t>Richer Sounds</t>
  </si>
  <si>
    <t>Turntable</t>
  </si>
  <si>
    <t>Meal out with Pete and Rachael</t>
  </si>
  <si>
    <t xml:space="preserve">COUNTRYSIDE SKI STEVENAGE </t>
  </si>
  <si>
    <t xml:space="preserve">HOUSE OF FRASER LONDON SWI </t>
  </si>
  <si>
    <t xml:space="preserve">BOOTS/0763 STEVENAGE </t>
  </si>
  <si>
    <t xml:space="preserve">WATERSTONES STE VENAGE </t>
  </si>
  <si>
    <t xml:space="preserve">WH SMITH STEVENAGE </t>
  </si>
  <si>
    <t xml:space="preserve">WOOLWORTHS PLC STE VENAGE </t>
  </si>
  <si>
    <t xml:space="preserve">WOOLWORTHS PLC STEVENAGE </t>
  </si>
  <si>
    <t xml:space="preserve">SGAR MONT NIZY JUVINCOURT DA (FRANCE) </t>
  </si>
  <si>
    <t xml:space="preserve">SANEF AUTOROUTE SENLIS (FRANCE) </t>
  </si>
  <si>
    <t xml:space="preserve">APRR AUTOROUTE ATME VIRY (FRANCE) </t>
  </si>
  <si>
    <t xml:space="preserve">RST LE GRAND CRY 01 LES GETS (FRANCE) </t>
  </si>
  <si>
    <t>8 A 8 CROISETTE</t>
  </si>
  <si>
    <t>A R E A</t>
  </si>
  <si>
    <t>AA EUROPEAN BREAKDOWN BASINGSTOKE GB</t>
  </si>
  <si>
    <t>AA HOME INSURANCE</t>
  </si>
  <si>
    <t>Cancellation of Picasso policy</t>
  </si>
  <si>
    <t xml:space="preserve">AA MOTOR INSURANCE       </t>
  </si>
  <si>
    <t xml:space="preserve">AE EUROPE LIMITED        </t>
  </si>
  <si>
    <t>AGIP9</t>
  </si>
  <si>
    <t xml:space="preserve">AIREST CATRING FOLLOW    </t>
  </si>
  <si>
    <t xml:space="preserve">ALPINA D.D.  BOHINJ ME   </t>
  </si>
  <si>
    <t>ALSOP RIVENDALE LT</t>
  </si>
  <si>
    <t>AMARE</t>
  </si>
  <si>
    <t>WAITROSE 167 STEVENAGE</t>
  </si>
  <si>
    <t>JOHN LEWIS WELWYN DEPTSTORES</t>
  </si>
  <si>
    <t>AROMA STEVENAGE STEVENAGE</t>
  </si>
  <si>
    <t>SAINSBURYSS/MKT WELWYN GARDEN</t>
  </si>
  <si>
    <t xml:space="preserve">DIRECT TRAVEL INSURANC SHOREHAM-BY- </t>
  </si>
  <si>
    <t xml:space="preserve">BRITISH JUDO ASSOC LOUGHBOROUGH </t>
  </si>
  <si>
    <t xml:space="preserve">SANDONSADDLERYCO SANDON </t>
  </si>
  <si>
    <t xml:space="preserve">HMV UK LTD HATFIELD </t>
  </si>
  <si>
    <t xml:space="preserve">TOG 24 FACTORY OUT HATFIELD </t>
  </si>
  <si>
    <t xml:space="preserve">TFLMFM KINGSCROSS( </t>
  </si>
  <si>
    <t xml:space="preserve">ARGOS LTD WELWYN-G--CITY </t>
  </si>
  <si>
    <t xml:space="preserve">BP Nodeway F/Stn Welwyn </t>
  </si>
  <si>
    <t xml:space="preserve">SAl NSBURYS S/MKT WELWYN GARDEN </t>
  </si>
  <si>
    <t xml:space="preserve">SHAHENSHAH HERTFORD </t>
  </si>
  <si>
    <t>FIRST CAPITAL CONN WELWYN GDN CI</t>
  </si>
  <si>
    <t xml:space="preserve">COLNEY HEATH S/STN ST AL8ANS </t>
  </si>
  <si>
    <t>MARKS &amp; SPENCER, WELWYN GARDEN</t>
  </si>
  <si>
    <t>MARKS &amp; SPENCER || WELWYN GARDEN</t>
  </si>
  <si>
    <t>MARKS &amp; SPENCER OUTLET || HATFIELD</t>
  </si>
  <si>
    <t>Dad's little presents</t>
  </si>
  <si>
    <t>English trip</t>
  </si>
  <si>
    <t>Duxford</t>
  </si>
  <si>
    <t>Cambridge</t>
  </si>
  <si>
    <t>Tesco Mobile</t>
  </si>
  <si>
    <t>Christmas 2014</t>
  </si>
  <si>
    <t>Sarah's watch</t>
  </si>
  <si>
    <t>WEA SESSIONAL STAF</t>
  </si>
  <si>
    <t>LLOYDS BANK 11JUL</t>
  </si>
  <si>
    <t>NOTEMACHINE 08JUL</t>
  </si>
  <si>
    <t>CASHLINE 05JUL</t>
  </si>
  <si>
    <t>LLOYDS BANK 01JUL</t>
  </si>
  <si>
    <t>HALIFAX PLC 01JUL</t>
  </si>
  <si>
    <t>THE ENGLISH HERITA</t>
  </si>
  <si>
    <t>NATWEST 22JUN</t>
  </si>
  <si>
    <t>NATWEST 04JUN</t>
  </si>
  <si>
    <t>CASHLINE 30MAY</t>
  </si>
  <si>
    <t>CALL REF.NO. 3067AA HOME DEVELOPMENFP 16/07/15 1026115224074498000R</t>
  </si>
  <si>
    <t>CALL REF.NO. 3067AA HOME DEVELOPMENFP 16/07/15 1053115132425196000R</t>
  </si>
  <si>
    <t>RIDGE HILL STUDFP 13/07/15 3048023131077223000R</t>
  </si>
  <si>
    <t>THE KARUNA TRUSTFP 07/07/15 3002023103461542000R</t>
  </si>
  <si>
    <t>2935 03JUL15JONES BOOTMAKERST ALBANS 128 GB</t>
  </si>
  <si>
    <t>Amber necklace</t>
  </si>
  <si>
    <t>Nanna's bag</t>
  </si>
  <si>
    <t>Roger's birthday present</t>
  </si>
  <si>
    <t>Avengers Assemble</t>
  </si>
  <si>
    <t>Drinks</t>
  </si>
  <si>
    <t>Scotland maps</t>
  </si>
  <si>
    <t>RAVELLO COFFEE CO</t>
  </si>
  <si>
    <t>W M MORRISONS</t>
  </si>
  <si>
    <t>Left luggage</t>
  </si>
  <si>
    <t>Sarah's Birthday 2012</t>
  </si>
  <si>
    <t>Jenny's laptop</t>
  </si>
  <si>
    <t xml:space="preserve">DELL PRODUCT             </t>
  </si>
  <si>
    <t>DIRECT TRAVEL SHOREHAM-BY-S GB</t>
  </si>
  <si>
    <t>DONNAY INT HATFIELD GALL GB</t>
  </si>
  <si>
    <t xml:space="preserve">EASYJET                  </t>
  </si>
  <si>
    <t>EBAY EUROPE SARL</t>
  </si>
  <si>
    <t xml:space="preserve">EBAY EUROPE SARL         </t>
  </si>
  <si>
    <t>ECOLE SKI SNOW BOW</t>
  </si>
  <si>
    <t>ELEPHANT CASTLE ST. ALBANS ST GB</t>
  </si>
  <si>
    <t xml:space="preserve">ENGROTUS D.D.  CELJE     </t>
  </si>
  <si>
    <t xml:space="preserve">ENGROTUS D.D. CELJE      </t>
  </si>
  <si>
    <t xml:space="preserve">ETCETERA                 </t>
  </si>
  <si>
    <t>F{RST CAPITAL CONN</t>
  </si>
  <si>
    <t>FAT FACE</t>
  </si>
  <si>
    <t>FAT FACE LTD</t>
  </si>
  <si>
    <t xml:space="preserve">FAT FACE LTD             </t>
  </si>
  <si>
    <t>FEAST CAPITAL CONN</t>
  </si>
  <si>
    <t xml:space="preserve">FIELD &amp; TREK             </t>
  </si>
  <si>
    <t>FIRST CAP CONN</t>
  </si>
  <si>
    <t xml:space="preserve">FIRST CAPITAL CONN       </t>
  </si>
  <si>
    <t>FIRST CAPITAL CONN WELWYN GDN CI GB</t>
  </si>
  <si>
    <t>FIRST CAPITAL GONN</t>
  </si>
  <si>
    <t>FIRST CAPITAL OONN</t>
  </si>
  <si>
    <t>FIRST GAPITAL CONN</t>
  </si>
  <si>
    <t>Scotrail</t>
  </si>
  <si>
    <t>FIRST SCOTRAIL LTD</t>
  </si>
  <si>
    <t>FIRSTCAPITALCONN</t>
  </si>
  <si>
    <t>FOCUS DIV</t>
  </si>
  <si>
    <t>FOROUCYS</t>
  </si>
  <si>
    <t>FOSTERS PET AND GARDEN HERTFORD GB</t>
  </si>
  <si>
    <t>FOYLES</t>
  </si>
  <si>
    <t>FtRST CAPITAL CONN</t>
  </si>
  <si>
    <t xml:space="preserve">G J W TITMUSS            </t>
  </si>
  <si>
    <t xml:space="preserve">G J W TITMUSS LTD        </t>
  </si>
  <si>
    <t xml:space="preserve">GALERIJA RUSTIKA LJ.GR   </t>
  </si>
  <si>
    <t xml:space="preserve">GAME ON                  </t>
  </si>
  <si>
    <t xml:space="preserve">GAME STATION             </t>
  </si>
  <si>
    <t xml:space="preserve">GAP                      </t>
  </si>
  <si>
    <t>Hire and ski passes</t>
  </si>
  <si>
    <t>MARJAN GRILL GMBH BERLIN DEU 10/09/15 25.00 (EUR)</t>
  </si>
  <si>
    <t>STARBUCKS T1 AS LUTON GBR</t>
  </si>
  <si>
    <t>W H SMITH LUTON GBR</t>
  </si>
  <si>
    <t>ESPRIT RETAIL B.V. FIL BERLIN DEU 10/10/15 49.99 (EUR)</t>
  </si>
  <si>
    <t>PEEK &amp; CLOPPENBURG BERLIN DEU 10/10/15 109.90 (EUR)</t>
  </si>
  <si>
    <t>PEEK &amp; CLOPPENBURG BERLIN DEU 10/10/15 59.95 (EUR)</t>
  </si>
  <si>
    <t>Restaurant Probiermahl Berlin DEU 10/10/15 40.00 (EUR)</t>
  </si>
  <si>
    <t>ICELAND WELWYN GARDEN GBR</t>
  </si>
  <si>
    <t>W M MORRISON STORE 586 WATFORD GBR</t>
  </si>
  <si>
    <t>HARROW GARDEN CTR HARROW GBR</t>
  </si>
  <si>
    <t>FRANKIE &amp; BENNYS WATFORD GBR</t>
  </si>
  <si>
    <t>PAYPAL *GLOBALFASHI 35314369001 LUX</t>
  </si>
  <si>
    <t>BALTHAZAR LONDON GBR</t>
  </si>
  <si>
    <t>PRET A MANGER LONDON WC2H9 GBR</t>
  </si>
  <si>
    <t>RAVELLO LONDON GBR</t>
  </si>
  <si>
    <t>ASK WELWYN GARDEN WELWYN GARDEN GBR</t>
  </si>
  <si>
    <t>WREST PARK LUTON GBR</t>
  </si>
  <si>
    <t>EASYJET000EPSXPM7 LUTON, BEDS IRL</t>
  </si>
  <si>
    <t>CASH OFFICE BISHOP STO BISHOPS STORT GBR</t>
  </si>
  <si>
    <t>PAYPAL *FACEBOOK 35314369001 LUX</t>
  </si>
  <si>
    <t>TESCO STORE 2661 HERTFORD GBR</t>
  </si>
  <si>
    <t>CEREBRA.ORG.UK 01267 244200 GBR</t>
  </si>
  <si>
    <t>WWW.JOHNLEWIS.COM 03456 049 049 GBR</t>
  </si>
  <si>
    <t>JOHN LEWIS BIRMINGHAM GBR</t>
  </si>
  <si>
    <t>WARNER BROS 0845 0840900 GBR</t>
  </si>
  <si>
    <t>RX SPORT PETERBOROUGH GBR</t>
  </si>
  <si>
    <t>PAYPAL *CHARLESBENT 35314369001 LUX</t>
  </si>
  <si>
    <t>CANTON ELEMENT LIM LONDON WC1 GBR</t>
  </si>
  <si>
    <t>PAYPAL *NEYTCOCOMMU 35314369001 LUX</t>
  </si>
  <si>
    <t>EASTHERTSC BISHOPS STORT GBR</t>
  </si>
  <si>
    <t>JAMIE'S ITALIAN GATWICK GBR</t>
  </si>
  <si>
    <t>GATWICK AIRPORT LIMITE GATWICK GBR</t>
  </si>
  <si>
    <t>WATERSTONES WELWYN GARDEN GBR</t>
  </si>
  <si>
    <t>VICTORIA &amp; ALBERT THEA LONDON GBR</t>
  </si>
  <si>
    <t>TESCO STORES 2663 HEMEL HEMPSTE GBR</t>
  </si>
  <si>
    <t>TESCO PAY AT PUMP 2631 HARPENDEN GBR</t>
  </si>
  <si>
    <t>BROWNS BIRMINGHAM BIRMINGHAM GBR</t>
  </si>
  <si>
    <t>ODEON UPT BIRMINGHAM GBR</t>
  </si>
  <si>
    <t>IZ *COCOMACS LIMITED Birmingham GBR</t>
  </si>
  <si>
    <t>ODEON BIRMINGHAM GBR</t>
  </si>
  <si>
    <t>CHAOBABY (BULLRING) LT NORMANTON GBR</t>
  </si>
  <si>
    <t>BIRMINGHAM BULLRING BIRMINGHAM B5 GBR</t>
  </si>
  <si>
    <t>IZ *Centrepiece Birmingham GBR</t>
  </si>
  <si>
    <t>COSTA BARCLAYCARD AREN B'HAM B1 GBR</t>
  </si>
  <si>
    <t>RADISSON BLU HOTEL BIR BIRMINGHAM GBR</t>
  </si>
  <si>
    <t>EASYJET000EPXD49S LUTON, BEDS IRL</t>
  </si>
  <si>
    <t>WARNER BROS STUDIO WATFORD GBR</t>
  </si>
  <si>
    <t>CENTERPLATE UK LTD WARNER BROS GBR</t>
  </si>
  <si>
    <t>EDREAMS EDREAMS.ES ESP</t>
  </si>
  <si>
    <t>ASDA 4387 LEEDS GBR</t>
  </si>
  <si>
    <t>CREATESPACE 843-760-8000 USA 12/03/15 7.03 (USD)</t>
  </si>
  <si>
    <t>NotonthehighstreetUK Richmond GBR</t>
  </si>
  <si>
    <t>Meal out with Mum and Dad</t>
  </si>
  <si>
    <t>Butterfoal Stud</t>
  </si>
  <si>
    <t>Meal out with Tony and Jo</t>
  </si>
  <si>
    <t>Diabetes UK</t>
  </si>
  <si>
    <t>Flymask</t>
  </si>
  <si>
    <t>Halloween costume</t>
  </si>
  <si>
    <t>Facebook</t>
  </si>
  <si>
    <t>Marketing</t>
  </si>
  <si>
    <t>Neytco Community Interest Company</t>
  </si>
  <si>
    <t>Lucy's book</t>
  </si>
  <si>
    <t>Useless phone cover</t>
  </si>
  <si>
    <t>Protective screen cover</t>
  </si>
  <si>
    <t>Pia's birthday present</t>
  </si>
  <si>
    <t>Julias teashirt</t>
  </si>
  <si>
    <t>Portmerion Jug</t>
  </si>
  <si>
    <t>Riverside Garden</t>
  </si>
  <si>
    <t>Dinner</t>
  </si>
  <si>
    <t>Wayfarers Group</t>
  </si>
  <si>
    <t>Breakfast on the motorway</t>
  </si>
  <si>
    <t>Coffee in Worcester</t>
  </si>
  <si>
    <t>Some supplies</t>
  </si>
  <si>
    <t>Pam's birthday</t>
  </si>
  <si>
    <t>Winemaking things</t>
  </si>
  <si>
    <t>Lake District Cottage</t>
  </si>
  <si>
    <t>Berlin 2015</t>
  </si>
  <si>
    <t>Iceland</t>
  </si>
  <si>
    <t>Berries for winemaking</t>
  </si>
  <si>
    <t>Snow Centre, Hemel Hempsted</t>
  </si>
  <si>
    <t>Skiing tops</t>
  </si>
  <si>
    <t>Mum's birthday meal</t>
  </si>
  <si>
    <t>16/11/2015</t>
  </si>
  <si>
    <t>18/11/2015</t>
  </si>
  <si>
    <t>23/11/2015</t>
  </si>
  <si>
    <t xml:space="preserve">SAINSBURY CARD - SUPERDRUG STORES PLC </t>
  </si>
  <si>
    <t>24/11/2015</t>
  </si>
  <si>
    <t>26/11/2015</t>
  </si>
  <si>
    <t>30/11/2015</t>
  </si>
  <si>
    <t xml:space="preserve">SAINSBURY CARD - ROYAL VET COLLEGE-LAP/ </t>
  </si>
  <si>
    <t xml:space="preserve">SAINSBURY CARD - CALVIN KLEIN </t>
  </si>
  <si>
    <t xml:space="preserve">SAINSBURY CARD - T K MAXX LTD </t>
  </si>
  <si>
    <t>19/10/2015</t>
  </si>
  <si>
    <t>20/10/2015</t>
  </si>
  <si>
    <t>22/10/2015</t>
  </si>
  <si>
    <t>26/10/2015</t>
  </si>
  <si>
    <t>29/10/2015</t>
  </si>
  <si>
    <t>30/10/2015</t>
  </si>
  <si>
    <t>14/09/2015</t>
  </si>
  <si>
    <t>15/09/2015</t>
  </si>
  <si>
    <t xml:space="preserve">SAINSBURY CARD - SAINSBURYS 0635 </t>
  </si>
  <si>
    <t>17/09/2015</t>
  </si>
  <si>
    <t>18/09/2015</t>
  </si>
  <si>
    <t xml:space="preserve">SAINSBURY CARD - BP BREAKSPEAR WAY S/SE </t>
  </si>
  <si>
    <t>21/09/2015</t>
  </si>
  <si>
    <t>25/09/2015</t>
  </si>
  <si>
    <t>29/09/2015</t>
  </si>
  <si>
    <t>30/09/2015</t>
  </si>
  <si>
    <t xml:space="preserve">SAINSBURY CARD - BRAYLEY HONDA </t>
  </si>
  <si>
    <t>Service</t>
  </si>
  <si>
    <t>Beer and tonic water</t>
  </si>
  <si>
    <t>Kitchen moulds</t>
  </si>
  <si>
    <t>Jenny's fur throw</t>
  </si>
  <si>
    <t>Gin</t>
  </si>
  <si>
    <t>Wine for mulling</t>
  </si>
  <si>
    <t>Hair drier</t>
  </si>
  <si>
    <t>Mad Max DVD</t>
  </si>
  <si>
    <t>Other presents</t>
  </si>
  <si>
    <t>Amazon Cards x2</t>
  </si>
  <si>
    <t>Card and flowers</t>
  </si>
  <si>
    <t>Razor</t>
  </si>
  <si>
    <t>Food for James at Uni</t>
  </si>
  <si>
    <t>Wellies</t>
  </si>
  <si>
    <t>Greeting Card</t>
  </si>
  <si>
    <t>India Holiday</t>
  </si>
  <si>
    <t>1026</t>
  </si>
  <si>
    <t xml:space="preserve">CASHLINE 16MAY </t>
  </si>
  <si>
    <t>Feb Expenses</t>
  </si>
  <si>
    <t>47</t>
  </si>
  <si>
    <t>Mar Expenses</t>
  </si>
  <si>
    <t>Apr Expenses</t>
  </si>
  <si>
    <t>James Scout Camp</t>
  </si>
  <si>
    <t>991</t>
  </si>
  <si>
    <t>James Lunches</t>
  </si>
  <si>
    <t>989</t>
  </si>
  <si>
    <t xml:space="preserve">Jenny Guides </t>
  </si>
  <si>
    <t>990</t>
  </si>
  <si>
    <t>993</t>
  </si>
  <si>
    <t>1024</t>
  </si>
  <si>
    <t>Scout Shop</t>
  </si>
  <si>
    <t>992</t>
  </si>
  <si>
    <t xml:space="preserve">HSBC 10MAY </t>
  </si>
  <si>
    <t xml:space="preserve">NATIONWIDE 12MAY </t>
  </si>
  <si>
    <t xml:space="preserve">HSBC 07MAY </t>
  </si>
  <si>
    <t xml:space="preserve">ALL &amp; LEICS 02MAY </t>
  </si>
  <si>
    <t>1025</t>
  </si>
  <si>
    <t>Unknown</t>
  </si>
  <si>
    <t>986</t>
  </si>
  <si>
    <t>Scouts Subs</t>
  </si>
  <si>
    <t>985</t>
  </si>
  <si>
    <t>988</t>
  </si>
  <si>
    <t>Chidrens Riding Holiday</t>
  </si>
  <si>
    <t>987</t>
  </si>
  <si>
    <t xml:space="preserve">BANKOIRELAND 25APR </t>
  </si>
  <si>
    <t xml:space="preserve">ALL &amp; LEICS 28APR </t>
  </si>
  <si>
    <t xml:space="preserve">31MAR A/C 10667339 </t>
  </si>
  <si>
    <t xml:space="preserve">ALL &amp; LEICS 22APR </t>
  </si>
  <si>
    <t xml:space="preserve">BANKOIRELAND 20APR </t>
  </si>
  <si>
    <t>B2 WELWYN G C      ASD</t>
  </si>
  <si>
    <t>TFL.GOV.UK/CP         ON 31 JAN          CLP</t>
  </si>
  <si>
    <t>GOSHCC                40151817/117997459 DDR</t>
  </si>
  <si>
    <t>TFL.GOV.UK/CP         ON 27 JAN          CLP</t>
  </si>
  <si>
    <t>TFL.GOV.UK/CP         ON 26 JAN          CLP</t>
  </si>
  <si>
    <t>HMRC SELF ASSESSME    ON 24 JAN          BCC</t>
  </si>
  <si>
    <t>TFL.GOV.UK/CP         ON 20 JAN          CLP</t>
  </si>
  <si>
    <t xml:space="preserve">LLOYDS BANK           WARE                  </t>
  </si>
  <si>
    <t>TFL.GOV.UK/CP         ON 19 JAN          CLP</t>
  </si>
  <si>
    <t>11.01 ON 20/01/16     B3 WELWYN G C      ASD</t>
  </si>
  <si>
    <t>TFL.GOV.UK/CP         ON 18 JAN          CLP</t>
  </si>
  <si>
    <t>STANDARD LIFE A CO    X41598443MX18      DDR</t>
  </si>
  <si>
    <t>TFL.GOV.UK/CP         ON 14 JAN          CLP</t>
  </si>
  <si>
    <t xml:space="preserve">SAINSBURYS BANK       LONDON COLNEY         </t>
  </si>
  <si>
    <t>THE ECONOMIST         05835429 - ECO     DDR</t>
  </si>
  <si>
    <t>AA HOME DEVELOPMEN    ROOF               BBP</t>
  </si>
  <si>
    <t>TFL.GOV.UK/CP         ON 12 JAN          CLP</t>
  </si>
  <si>
    <t xml:space="preserve">NEW INTERNATIONALI    000000100000019247    </t>
  </si>
  <si>
    <t>TFL.GOV.UK/CP         ON 07 JAN          CLP</t>
  </si>
  <si>
    <t>LIDL UK               ON 07 JAN          BCC</t>
  </si>
  <si>
    <t>TFL.GOV.UK/CP         ON 06 JAN          CLP</t>
  </si>
  <si>
    <t>TFL.GOV.UK/CP         ON 05 JAN          CLP</t>
  </si>
  <si>
    <t>TFL.GOV.UK/CP         ON 04 JAN          CLP</t>
  </si>
  <si>
    <t>TFL.GOV.UK/CP         ON 31 DEC          CLP</t>
  </si>
  <si>
    <t>TFL.GOV.UK/CP         ON 30 DEC          CLP</t>
  </si>
  <si>
    <t>GOSHCC                40151817/117997458 DDR</t>
  </si>
  <si>
    <t>TFL.GOV.UK/CP         ON 29 DEC          CLP</t>
  </si>
  <si>
    <t>AA HOME DEVELOPMEN    PAYMENT 4          BBP</t>
  </si>
  <si>
    <t>LIDL UK               ON 20 DEC          BCC</t>
  </si>
  <si>
    <t>TFL.GOV.UK/CP         ON 18 DEC          CLP</t>
  </si>
  <si>
    <t>MLS P02 WOOLWICH</t>
  </si>
  <si>
    <t>03JAN NET 10667339</t>
  </si>
  <si>
    <t>30NOV NET 10667339</t>
  </si>
  <si>
    <t>18/01/2016</t>
  </si>
  <si>
    <t>21/01/2016</t>
  </si>
  <si>
    <t>25/01/2016</t>
  </si>
  <si>
    <t>26/01/2016</t>
  </si>
  <si>
    <t xml:space="preserve">SAINSBURY CARD - WAITROSE 204 </t>
  </si>
  <si>
    <t>27/01/2016</t>
  </si>
  <si>
    <t>29/01/2016</t>
  </si>
  <si>
    <t>ODD - CURRENT, 20-92-54 93706125, 000010342867/47922</t>
  </si>
  <si>
    <t>TESCO CLUBCARD - ODD - CURRENT, 20-92-54 93706125, 000010342867/47922</t>
  </si>
  <si>
    <t>TESCO CLUBCARD - IN-STORE PURCHASE/WITHDRAWAL, TESCO HATFIELD,MOUNT_PLEASANT, CD1680 ON 28 JAN</t>
  </si>
  <si>
    <t>TESCO CLUBCARD - IN-STORE PURCHASE/WITHDRAWAL, TESCO HATFIELD,MOUNT_PLEASANT, CD1680 ON 21 DEC</t>
  </si>
  <si>
    <t>TESCO CLUBCARD - IN-STORE PURCHASE/WITHDRAWAL, TESCO BROADWATER,BROADWATER_RE, CD1680 ON 13 DEC</t>
  </si>
  <si>
    <t>TESCO CLUBCARD - IN-STORE PURCHASE/WITHDRAWAL, TESCO HATFIELD,MOUNT_PLEASANT, CD1680 ON 14 SEP</t>
  </si>
  <si>
    <t>TESCO CLUBCARD - ODD - CURRENT</t>
  </si>
  <si>
    <t>Halloween skulls</t>
  </si>
  <si>
    <t>Convex shoes</t>
  </si>
  <si>
    <t>Cake decorations</t>
  </si>
  <si>
    <t>Cousins present</t>
  </si>
  <si>
    <t>Wine Glasses</t>
  </si>
  <si>
    <t>Wine Glasses (not wanted)</t>
  </si>
  <si>
    <t>Bathtub Gin</t>
  </si>
  <si>
    <t>Extension leads</t>
  </si>
  <si>
    <t>Christmas hat</t>
  </si>
  <si>
    <t>Trivet</t>
  </si>
  <si>
    <t>Nivea</t>
  </si>
  <si>
    <t>Cake tins</t>
  </si>
  <si>
    <t>Christmas presents</t>
  </si>
  <si>
    <t>Booklet sample fee</t>
  </si>
  <si>
    <t>Gifts from Harry Potter Studio Tour</t>
  </si>
  <si>
    <t>Flight</t>
  </si>
  <si>
    <t>Radisson Hotel</t>
  </si>
  <si>
    <t>Stay in Birmingham</t>
  </si>
  <si>
    <t>Hunger Games Part Four</t>
  </si>
  <si>
    <t>Birthday dinner in Birmingham</t>
  </si>
  <si>
    <t>Jenny's Interrailing</t>
  </si>
  <si>
    <t>Servicing</t>
  </si>
  <si>
    <t>Dinner with Charlotte and Matt</t>
  </si>
  <si>
    <t>Brunch before seeing Jenny off</t>
  </si>
  <si>
    <t>Harry Potter Studio Tour</t>
  </si>
  <si>
    <t>Exhibition at the V&amp;A</t>
  </si>
  <si>
    <t>Ted Baker Coat</t>
  </si>
  <si>
    <t>Birthday brunch at Browns</t>
  </si>
  <si>
    <t>Wine order</t>
  </si>
  <si>
    <t>Coffee at Wrest Park</t>
  </si>
  <si>
    <t>Ravello</t>
  </si>
  <si>
    <t>James's computer parts</t>
  </si>
  <si>
    <t>Coffee before seeing Jenny off Interrailing</t>
  </si>
  <si>
    <t>Hair colour, washing liquid etc</t>
  </si>
  <si>
    <t>Dinner out at the Overdraught with Tony and Jo</t>
  </si>
  <si>
    <t>Ski bag</t>
  </si>
  <si>
    <t>Well-Founded</t>
  </si>
  <si>
    <t>Checks for America Trip</t>
  </si>
  <si>
    <t>Smoke machine fluid</t>
  </si>
  <si>
    <t>Viscotears</t>
  </si>
  <si>
    <t>Allergen Management Book</t>
  </si>
  <si>
    <t>Morphy Richards Blender</t>
  </si>
  <si>
    <t>Extra workers at the weekend</t>
  </si>
  <si>
    <t>Kitchen wall removal and steelwork</t>
  </si>
  <si>
    <t>Cooking video expenses refund</t>
  </si>
  <si>
    <t>Reindeer jewellery stand</t>
  </si>
  <si>
    <t>Sarah's necklace</t>
  </si>
  <si>
    <t>Chinese meall after New Scientist talk</t>
  </si>
  <si>
    <t>Jenny's Goggles</t>
  </si>
  <si>
    <t>Shoes and other clothes</t>
  </si>
  <si>
    <t>Transfer to multi-car insurance</t>
  </si>
  <si>
    <t>Sarah and Caroline Drinks</t>
  </si>
  <si>
    <t>Coffee at Eltham Palance</t>
  </si>
  <si>
    <t>Flights to Stuttgart to see Pia</t>
  </si>
  <si>
    <t>Jenny's Spanish Festival</t>
  </si>
  <si>
    <t>Flight - booking</t>
  </si>
  <si>
    <t>Ear Specialist</t>
  </si>
  <si>
    <t>Permit to ride through Coursers Farm</t>
  </si>
  <si>
    <t>School Yearbook</t>
  </si>
  <si>
    <t>Alton Towers Trip</t>
  </si>
  <si>
    <t>School Prom</t>
  </si>
  <si>
    <t>Welwyn Civic Hall Hire</t>
  </si>
  <si>
    <t>Oven Service</t>
  </si>
  <si>
    <t>Jigsaw Puzzle</t>
  </si>
  <si>
    <t>Magazine subscription</t>
  </si>
  <si>
    <t>Makeup things</t>
  </si>
  <si>
    <t>Refunds</t>
  </si>
  <si>
    <t>Reimbured for funeral expenses from Pam</t>
  </si>
  <si>
    <t>Refund for Garage</t>
  </si>
  <si>
    <t>Y</t>
  </si>
  <si>
    <t>Brecon Trip</t>
  </si>
  <si>
    <t>Estimate for pubs</t>
  </si>
  <si>
    <t>Estimate for coffees etc</t>
  </si>
  <si>
    <t>Estimate for bits and pieces</t>
  </si>
  <si>
    <t>Estimate for Shoes</t>
  </si>
  <si>
    <t>COSTA COFFEE STEVENAGE GBR</t>
  </si>
  <si>
    <t>EASTEX INTERNET LUTON GBR</t>
  </si>
  <si>
    <t>CAFE ROMA ST ALBANS GBR</t>
  </si>
  <si>
    <t>ESSO MURKETTS OF ROYST ROYSTON HERT GBR</t>
  </si>
  <si>
    <t>TOP SHOP CAMBRIDGE GBR</t>
  </si>
  <si>
    <t>BELLA ITALIA CAMBRIDGE GRA GBR</t>
  </si>
  <si>
    <t>RYMAN 1200 CANBRIDGE GBR</t>
  </si>
  <si>
    <t>Amazon *Mktplce EU-UK AMAZON.CO.UK LUX</t>
  </si>
  <si>
    <t>EVOLUTION CAMBRIDGE GBR</t>
  </si>
  <si>
    <t>LITTLE GIFT SHOP ON TH CAMBRIDGE GBR</t>
  </si>
  <si>
    <t>RIVER ISLAND 110 CAMBRIDGE GBR</t>
  </si>
  <si>
    <t>COSTA COFFEE CAMBRIDGE GBR</t>
  </si>
  <si>
    <t>HARBOUR VIEW GALLERY STORNOWAY GBR</t>
  </si>
  <si>
    <t>SENATOR DEVELOPMEN LONDON SW1P GBR</t>
  </si>
  <si>
    <t>ORCS NEST LONDON WC2H GBR</t>
  </si>
  <si>
    <t>BAOBAB WARE GBR</t>
  </si>
  <si>
    <t>HSBC 03OCT</t>
  </si>
  <si>
    <t>RIDGE HILL STUDFP 01/10/12 3021024758702488000R</t>
  </si>
  <si>
    <t>JAMESFP 01/10/12 3020024758689504000R</t>
  </si>
  <si>
    <t>JENNIFER SCOTLANDFP 01/10/12 3016024758641192000R</t>
  </si>
  <si>
    <t>Savercard for bus</t>
  </si>
  <si>
    <t>PRET A MANGER WATFORD GBR</t>
  </si>
  <si>
    <t>HMV UK LTD WATFORD GBR</t>
  </si>
  <si>
    <t>SAINSBURYS SACAT 2155 WELWYN GDN GBR</t>
  </si>
  <si>
    <t>SAINSBURYS 2155 WELWYN GRDN GBR</t>
  </si>
  <si>
    <t>CAFFE NERO PICCADILLY 1 GBR</t>
  </si>
  <si>
    <t>lovefilm.com 084-44820123 GBR</t>
  </si>
  <si>
    <t>SENATOR DEVELOPMEN LONDONSW1P005 GBR</t>
  </si>
  <si>
    <t>Service extras (brakes)</t>
  </si>
  <si>
    <t>Animal checkups</t>
  </si>
  <si>
    <t xml:space="preserve">GGE COLOMBIERE LES GETS (FRANCE) </t>
  </si>
  <si>
    <t xml:space="preserve">SUPERETTE NEIGES LES GETS (FRANCE) </t>
  </si>
  <si>
    <t xml:space="preserve">PETIT CASINO LES GETS (FRANCE) </t>
  </si>
  <si>
    <t xml:space="preserve">PIZZALINO LES GETS (FRANCE) </t>
  </si>
  <si>
    <t xml:space="preserve">PLANETE LBS GETS (FRANCE) </t>
  </si>
  <si>
    <t>Tesco Dividend</t>
  </si>
  <si>
    <t>Halifax Share Dealing Account</t>
  </si>
  <si>
    <t>First Direct</t>
  </si>
  <si>
    <t>Investec (Shares)</t>
  </si>
  <si>
    <t>Virgin One Visa Card</t>
  </si>
  <si>
    <t>ING ISA</t>
  </si>
  <si>
    <t>Share Issues</t>
  </si>
  <si>
    <t>Nationwide Investdirect</t>
  </si>
  <si>
    <t>American Express</t>
  </si>
  <si>
    <t>Nat West Gold Card</t>
  </si>
  <si>
    <t>Foreign &amp; Colonial (Shares)</t>
  </si>
  <si>
    <t>Asset</t>
  </si>
  <si>
    <t>Test Asset 2</t>
  </si>
  <si>
    <t>test asset 3</t>
  </si>
  <si>
    <t>Extra for livery</t>
  </si>
  <si>
    <t>Turkey</t>
  </si>
  <si>
    <t>Galleria parking</t>
  </si>
  <si>
    <t>Bicycle Repair</t>
  </si>
  <si>
    <t>MARSHALLS CYCLES, WELWYN GARDEN</t>
  </si>
  <si>
    <t>Pillows</t>
  </si>
  <si>
    <t>MARKS &amp; SPENCER || LONDON COLNEY</t>
  </si>
  <si>
    <t>Snow Chains</t>
  </si>
  <si>
    <t>Poundland</t>
  </si>
  <si>
    <t>Weight Management Materials</t>
  </si>
  <si>
    <t>Shirts</t>
  </si>
  <si>
    <t>24/02/2011</t>
  </si>
  <si>
    <t>Goggles</t>
  </si>
  <si>
    <t>16/02/2011</t>
  </si>
  <si>
    <t>Meal Out with Girls</t>
  </si>
  <si>
    <t>29/01/2011</t>
  </si>
  <si>
    <t>Takeaway</t>
  </si>
  <si>
    <t>15/01/2011</t>
  </si>
  <si>
    <t>Wallpaper</t>
  </si>
  <si>
    <t>22/01/2011</t>
  </si>
  <si>
    <t>26/01/2011</t>
  </si>
  <si>
    <t>Tunnel</t>
  </si>
  <si>
    <t>Ink Cartridges</t>
  </si>
  <si>
    <t>Standard Life Savings (Sarah)</t>
  </si>
  <si>
    <t>Unhandled</t>
  </si>
  <si>
    <t>Tesco Visa</t>
  </si>
  <si>
    <t>Capital Bond</t>
  </si>
  <si>
    <t>15/06/2015</t>
  </si>
  <si>
    <t xml:space="preserve">SAINSBURY CARD - SAINSBURYS 0629 </t>
  </si>
  <si>
    <t>16/06/2015</t>
  </si>
  <si>
    <t>17/06/2015</t>
  </si>
  <si>
    <t>22/06/2015</t>
  </si>
  <si>
    <t xml:space="preserve">SAINSBURY CARD - UPT MALTINGS LTD CAR P </t>
  </si>
  <si>
    <t xml:space="preserve">SAINSBURY CARD - JOHN LEWIS </t>
  </si>
  <si>
    <t xml:space="preserve">SAINSBURY CARD - BEECH HOUSE ST ALBANS </t>
  </si>
  <si>
    <t>23/06/2015</t>
  </si>
  <si>
    <t>24/06/2015</t>
  </si>
  <si>
    <t xml:space="preserve">SAINSBURY CARD - TSGN </t>
  </si>
  <si>
    <t>25/06/2015</t>
  </si>
  <si>
    <t xml:space="preserve">SAINSBURY CARD - KINETIC CYCLES </t>
  </si>
  <si>
    <t xml:space="preserve">SAINSBURY CARD - WATERSTONES </t>
  </si>
  <si>
    <t>26/06/2015</t>
  </si>
  <si>
    <t xml:space="preserve">SAINSBURY CARD - G.J.W TITMUSS LTD </t>
  </si>
  <si>
    <t xml:space="preserve">SAINSBURY CARD - CODICOTE GARDEN CE </t>
  </si>
  <si>
    <t>29/06/2015</t>
  </si>
  <si>
    <t>Homerswood Expenses</t>
  </si>
  <si>
    <t>Jame's provisional licence</t>
  </si>
  <si>
    <t>39 Steps</t>
  </si>
  <si>
    <t>Seven Dials Restaurant</t>
  </si>
  <si>
    <t>Bike mudguards</t>
  </si>
  <si>
    <t>Skiing in Hemel</t>
  </si>
  <si>
    <t>Coffees</t>
  </si>
  <si>
    <t>Bebo's</t>
  </si>
  <si>
    <t>Meal Out at the Waggoners with Williams</t>
  </si>
  <si>
    <t>Cutting Blade and Mat</t>
  </si>
  <si>
    <t>Materials for Jenny's homework</t>
  </si>
  <si>
    <t>Skiing jacket</t>
  </si>
  <si>
    <t>Spare Bulb Kit for Car</t>
  </si>
  <si>
    <t>Sun tan cream</t>
  </si>
  <si>
    <t>Meal Out with Cinema Trip</t>
  </si>
  <si>
    <t>Shampoo, conditioner, cleaner</t>
  </si>
  <si>
    <t>Notebooks, pens</t>
  </si>
  <si>
    <t>Lunch in Cambridge with Josephine</t>
  </si>
  <si>
    <t>THE KARUNA TRUSTFP 07/01/11 3039023344078411000R</t>
  </si>
  <si>
    <t>New Internationalist Magazine</t>
  </si>
  <si>
    <t>Doing Better</t>
  </si>
  <si>
    <t>Regular activities, fitness, hobbies, riding lessons, sports, scouts etc.</t>
  </si>
  <si>
    <t>Yearly Christian Aid donation</t>
  </si>
  <si>
    <t>Yearly donation</t>
  </si>
  <si>
    <t>London Met University</t>
  </si>
  <si>
    <t>Simon the Plumber</t>
  </si>
  <si>
    <t>CO-OPERATIVE 29AUG</t>
  </si>
  <si>
    <t>HSBC 28AUG</t>
  </si>
  <si>
    <t>CO-OPERATIVE 23AUG</t>
  </si>
  <si>
    <t>NATWEST 17AUG</t>
  </si>
  <si>
    <t>HSBC 14AUG</t>
  </si>
  <si>
    <t>DEBIT INT REFUND</t>
  </si>
  <si>
    <t>SAINSBURYS 08AUG</t>
  </si>
  <si>
    <t>HALIFAX PLC 01AUG</t>
  </si>
  <si>
    <t>SAINSBURYS 25JUL</t>
  </si>
  <si>
    <t>01JUL A/C 10667339</t>
  </si>
  <si>
    <t>HSBC 24JUL</t>
  </si>
  <si>
    <t>HSBC 17JUL</t>
  </si>
  <si>
    <t>CASHLINE 18JUL</t>
  </si>
  <si>
    <t>NATWEST 16JUL</t>
  </si>
  <si>
    <t>HSBC 09JUL</t>
  </si>
  <si>
    <t>NATWEST 17SEP</t>
  </si>
  <si>
    <t>WISE ABOUT FOOD LTSEP SALARYFP 19/09/12 031000000000000432735008909597880233871250201209190001</t>
  </si>
  <si>
    <t>22/07/2013</t>
  </si>
  <si>
    <t>SAINSBURY CARD - SAINSBURYS 2155 7.54251532030206E+22</t>
  </si>
  <si>
    <t>23/07/2013</t>
  </si>
  <si>
    <t>SAINSBURY CARD - SAINSBURYS SACAT 2155 5.54251532040302E+22</t>
  </si>
  <si>
    <t>26/07/2013</t>
  </si>
  <si>
    <t>SAINSBURY CARD - SAINSBURYS SACAT 2155 3.54251532070601E+22</t>
  </si>
  <si>
    <t>29/07/2013</t>
  </si>
  <si>
    <t>SAINSBURY CARD - SAINSBURYS 0567 3.54251532080701E+22</t>
  </si>
  <si>
    <t>30/07/2013</t>
  </si>
  <si>
    <t>SAINSBURY CARD - SAINSBURYS SACAT 2155 3.54251532110801E+22</t>
  </si>
  <si>
    <t>SAINSBURY CARD - SAINSBURYS 0567 2.542515321401E+22</t>
  </si>
  <si>
    <t>SAINSBURY CARD - SAINSBURYS 2155 5.42515321602042E+21</t>
  </si>
  <si>
    <t>SAINSBURY CARD - DIRECT DEBIT THANK YOU 7.47791632121111E+22</t>
  </si>
  <si>
    <t>SAINSBURY CARD - SAINSBURYS SACAT 2155 3.54251532180301E+22</t>
  </si>
  <si>
    <t>Maidenhead Aquatics</t>
  </si>
  <si>
    <t>Dragon fountain</t>
  </si>
  <si>
    <t>Argyll Hotel, Iona</t>
  </si>
  <si>
    <t>Fela, dance show at Sadlers Wells</t>
  </si>
  <si>
    <t>Calmac Ferry tickets</t>
  </si>
  <si>
    <t>Le Gavroche, anniversary meal</t>
  </si>
  <si>
    <t>Eternity Ring</t>
  </si>
  <si>
    <t>Tobermory Youth Hostel</t>
  </si>
  <si>
    <t>Thor</t>
  </si>
  <si>
    <t>Chinese buffet meal</t>
  </si>
  <si>
    <t>Pond plants</t>
  </si>
  <si>
    <t>Sligachan Hotel, deposit</t>
  </si>
  <si>
    <t>Cafe Nero</t>
  </si>
  <si>
    <t>Replacement bin</t>
  </si>
  <si>
    <t>Game Station</t>
  </si>
  <si>
    <t>Final fantasy</t>
  </si>
  <si>
    <t>Carbo loading meal</t>
  </si>
  <si>
    <t>Equipment</t>
  </si>
  <si>
    <t>Comic Company</t>
  </si>
  <si>
    <t>Comic company, props</t>
  </si>
  <si>
    <t>MOT</t>
  </si>
  <si>
    <t>Sports nutrition book</t>
  </si>
  <si>
    <t>Jacket</t>
  </si>
  <si>
    <t>Blusher brush</t>
  </si>
  <si>
    <t>May Cash</t>
  </si>
  <si>
    <t>June Cash</t>
  </si>
  <si>
    <t>May lunches</t>
  </si>
  <si>
    <t>May Beers</t>
  </si>
  <si>
    <t>June Lunches</t>
  </si>
  <si>
    <t>June Beers</t>
  </si>
  <si>
    <t>Curtains</t>
  </si>
  <si>
    <t>Professional Insurance</t>
  </si>
  <si>
    <t>Refund for overpaid self-assessment</t>
  </si>
  <si>
    <t>Driveway (deposit)</t>
  </si>
  <si>
    <t>Holiday Spending Money</t>
  </si>
  <si>
    <t>Cash Advance Charge</t>
  </si>
  <si>
    <t>Holiday (balance)</t>
  </si>
  <si>
    <t>Octopus AIM VCT</t>
  </si>
  <si>
    <t>THE KARUNA TRUSTFP 07/03/12 3016023140755095000R</t>
  </si>
  <si>
    <t>ACUDANTIA LIMITEDPAY MAR-12FP 02/03/12 132904132952299104000RPAY MAR-12</t>
  </si>
  <si>
    <t>JAMESFP 01/03/12 3015024306877637000R</t>
  </si>
  <si>
    <t>JENNIFERFP 01/03/12 3012024306855103000R</t>
  </si>
  <si>
    <t>Roof Box Company</t>
  </si>
  <si>
    <t>Hi-Spek Electronics St.Albans</t>
  </si>
  <si>
    <t>Holiday Riding</t>
  </si>
  <si>
    <t>Dial-a-Flight</t>
  </si>
  <si>
    <t>Fisherground campsite</t>
  </si>
  <si>
    <t>Choice of Hatfield</t>
  </si>
  <si>
    <t>Deben Buildbase</t>
  </si>
  <si>
    <t>Deep Pan Pizza</t>
  </si>
  <si>
    <t>Delcotts Tennis Club</t>
  </si>
  <si>
    <t>Dell Computers</t>
  </si>
  <si>
    <t>kwik fit</t>
  </si>
  <si>
    <t>DHSS (Payee)</t>
  </si>
  <si>
    <t>Cyclopedia</t>
  </si>
  <si>
    <t>Charity</t>
  </si>
  <si>
    <t>Centre for Complimentary Medicine</t>
  </si>
  <si>
    <t>Celtic Dreams Ironwork</t>
  </si>
  <si>
    <t>Catlips</t>
  </si>
  <si>
    <t>Carphone Warehouse</t>
  </si>
  <si>
    <t>Dillons</t>
  </si>
  <si>
    <t>SAINSBURYS 19DEC</t>
  </si>
  <si>
    <t>NOTEMACHINE 17DEC</t>
  </si>
  <si>
    <t>BMACH 16DEC</t>
  </si>
  <si>
    <t>BARCLAYS BNK 13DEC</t>
  </si>
  <si>
    <t>LLOYDS BANK 05DEC</t>
  </si>
  <si>
    <t>NATWEST 03DEC</t>
  </si>
  <si>
    <t>UNIV OF BIRMINGHAM</t>
  </si>
  <si>
    <t>CASHLINE 27NOV</t>
  </si>
  <si>
    <t>02NOV A/C 10667339</t>
  </si>
  <si>
    <t>SAINSBURYS 19NOV</t>
  </si>
  <si>
    <t>LLOYDS BANK 19NOV</t>
  </si>
  <si>
    <t>HSBC 17NOV</t>
  </si>
  <si>
    <t>F&amp;C MANAGEMENT LTD</t>
  </si>
  <si>
    <t>CASHLINE 11NOV</t>
  </si>
  <si>
    <t>BLACKROCK IM REP</t>
  </si>
  <si>
    <t>CHAPS</t>
  </si>
  <si>
    <t>1831 30DEC14CA DES SAVOIELANSLEBOURG FREUR 200.00VRATE 1.2733FGN CSH FEE 3.20N-S TRN FEE 2.75</t>
  </si>
  <si>
    <t>RIDGE HILL STUDFP 29/12/14 3050023453769864000R</t>
  </si>
  <si>
    <t>2935 25DEC14JOHN LEWIS F S LTDBIRMINGHAM GB</t>
  </si>
  <si>
    <t>RIDGE HILL STUDFP 22/12/14 3060023214957445000R</t>
  </si>
  <si>
    <t>ACUDANTIA LIMITEDSALARYFP 19/12/14 133721133704892456000RSALARY</t>
  </si>
  <si>
    <t>RIDGE HILL STUDFP 15/12/14 3027023224816909000R</t>
  </si>
  <si>
    <t>WISE ABOUT FOOD LTDEC SALARYFP 12/12/14 024900000000001811845208909597880233871250201412120001</t>
  </si>
  <si>
    <t>CALL REF.NO. 2201ORCHARD COOKERYFP 10/12/14 1040102507472164000R</t>
  </si>
  <si>
    <t>CALL REF.NO. 2201RIDGE HILL STUDFP 10/12/14 1049102344377487000R</t>
  </si>
  <si>
    <t>CALL REF.NO. 2201PEEK RETREATS LTDFP 10/12/14 1058102113384628000R</t>
  </si>
  <si>
    <t>RIDGE HILL STUDFP 08/12/14 3059023202442466000R</t>
  </si>
  <si>
    <t>THE KARUNA TRUSTFP 08/12/14 3052023202430231000R</t>
  </si>
  <si>
    <t>2935 04DEC14ADMIRAL INSURANCE08718820000 GB</t>
  </si>
  <si>
    <t>2935 04DEC14WELWYN/HATFIELD DCWELWYN GRDN GB</t>
  </si>
  <si>
    <t>SILE DISC UK LTDSD708 REFUNDFP 02/12/14 1622RP4679964055690600</t>
  </si>
  <si>
    <t>ACUDANTIA LIMITEDSALARY NOVFP 01/12/14 133013133048184293000RSALARY NOV</t>
  </si>
  <si>
    <t>JENNIFER SCOTLANDFP 01/12/14 3004023705019698000R</t>
  </si>
  <si>
    <t>JAMESFP 01/12/14 3008023705037625000R</t>
  </si>
  <si>
    <t>RIDGE HILL STUDFP 01/12/14 3009023705040218000R</t>
  </si>
  <si>
    <t>1831 26NOV14LIDL UKWELWYN GARDEN GB</t>
  </si>
  <si>
    <t>RIDGE HILL STUDFP 24/11/14 3011023144507504000R</t>
  </si>
  <si>
    <t>1831 18NOV14LIDL UKWELWYN GARDEN GB</t>
  </si>
  <si>
    <t>WISE ABOUT FOOD LTNOV SALARYFP 19/11/14 021200000000001772143208909597880233871250201411190001</t>
  </si>
  <si>
    <t>RIDGE HILL STUDFP 17/11/14 3008023236608234000R</t>
  </si>
  <si>
    <t>RIDGE HILL STUDFP 10/11/14 3002023220203959000R</t>
  </si>
  <si>
    <t>THE KARUNA TRUSTFP 07/11/14 3044023158961099000R</t>
  </si>
  <si>
    <t>5733779RBS55CI27854224INVESTEC FUND MANAGERS LIMITED CHAPS TFR</t>
  </si>
  <si>
    <t>CALL REF.NO. 5801SILENT DISCO UK LMFP 07/11/14 1052092735523394000R</t>
  </si>
  <si>
    <t>ACUDANTIA LIMITEDDIVIDENDFP 05/11/14 134324134305234376000RDIVIDEND</t>
  </si>
  <si>
    <t>CALL REF.NO. 4297AA HOME DEVELOPMENFP 04/11/14 1057091032749876000R</t>
  </si>
  <si>
    <t>JENNIFER SCOTLANDFP 03/11/14 3010023620242531000R</t>
  </si>
  <si>
    <t>RIDGE HILL STUDFP 03/11/14 3017023620259081000R</t>
  </si>
  <si>
    <t>JAMESFP 03/11/14 3016023620254921000R</t>
  </si>
  <si>
    <t>Orchard Cookery</t>
  </si>
  <si>
    <t>Jenny's Ski Season</t>
  </si>
  <si>
    <t>HSBC 03AUG</t>
  </si>
  <si>
    <t>HSBC 02AUG</t>
  </si>
  <si>
    <t>LLOYDS BANK 31OCT</t>
  </si>
  <si>
    <t>MOBILE PHONE 26OCT</t>
  </si>
  <si>
    <t>02OCT A/C 10667339</t>
  </si>
  <si>
    <t>HSBC 24OCT</t>
  </si>
  <si>
    <t>HSBC 19OCT</t>
  </si>
  <si>
    <t>LLOYDS BANK 18OCT</t>
  </si>
  <si>
    <t>HALIFAX PLC 12OCT</t>
  </si>
  <si>
    <t>NATWEST 11OCT</t>
  </si>
  <si>
    <t>LLOYDS BANK 10OCT</t>
  </si>
  <si>
    <t>HSBC 10OCT</t>
  </si>
  <si>
    <t>MOBILE PHONE 05OCT</t>
  </si>
  <si>
    <t>HSBC 04OCT</t>
  </si>
  <si>
    <t>LLOYDS BANK 03OCT</t>
  </si>
  <si>
    <t>AMERICAN EXPRESS</t>
  </si>
  <si>
    <t>3573 25OCT11TESCO STORES 5177LONDON GBCASH BACK 30.00</t>
  </si>
  <si>
    <t>3573 15OCT11ALDI STORES LTDHATFIELD GB</t>
  </si>
  <si>
    <t>HMRC - NI DDINITIAL PAYMENT</t>
  </si>
  <si>
    <t>THE KARUNA TRUSTFP 07/10/11 3034023418950281000R</t>
  </si>
  <si>
    <t>INFOCASH 01OCTCHARGE 1.88CARD ISSUE NO. 5</t>
  </si>
  <si>
    <t>W M MORRISON PLC</t>
  </si>
  <si>
    <t>JOHN LEWIS DIRECT GBR</t>
  </si>
  <si>
    <t>BRAYLEY HONDA ST ALBANS GBR</t>
  </si>
  <si>
    <t>CALL REF.NO. 5944B PALMERFP 10/04/12 1027120359636264000R</t>
  </si>
  <si>
    <t>THE KARUNA TRUSTFP 10/04/12 3052023748303573000R</t>
  </si>
  <si>
    <t>JENNIFERFP 02/04/12 3003024412908450000R</t>
  </si>
  <si>
    <t>JAMESFP 02/04/12 3007024412930160000R</t>
  </si>
  <si>
    <t>ISABEL HOSPICEFP 26/03/12 3008023647311186000R</t>
  </si>
  <si>
    <t>3573 19MAR12VIRGIN MONEY UNITTRUSNORWICH GB</t>
  </si>
  <si>
    <t>3573 13MAR12TESCO STORES 5177LONDON GBCASH BACK 30.00</t>
  </si>
  <si>
    <t>TALK MOBILE LTDINITIAL PAYMENT</t>
  </si>
  <si>
    <t>Meal out to celebrate Karate grading</t>
  </si>
  <si>
    <t>Cycling jacket</t>
  </si>
  <si>
    <t>Drinks at Cork</t>
  </si>
  <si>
    <t>Jersey</t>
  </si>
  <si>
    <t>Sewing Machine</t>
  </si>
  <si>
    <t>Dish brush</t>
  </si>
  <si>
    <t>Cleaning products, toiletries</t>
  </si>
  <si>
    <t>Hunger Games and other DVDs</t>
  </si>
  <si>
    <t>Prague Cemetary Book</t>
  </si>
  <si>
    <t>Pen Refill</t>
  </si>
  <si>
    <t>Running shoes</t>
  </si>
  <si>
    <t>Mug</t>
  </si>
  <si>
    <t>THE BOOKSHOP WELWYN GARDEN GBR</t>
  </si>
  <si>
    <t>THE ENTERTAINER WELWYN GARDEN GBR</t>
  </si>
  <si>
    <t>2935 11MAR13FLIGHT CENTRELONDON GB</t>
  </si>
  <si>
    <t>RIDGE HILL STUDFP 11/03/13 3043023445704307000R</t>
  </si>
  <si>
    <t>ACUDANTIA LIMITEDPAYFP 07/03/13 051304051307647578000RPAY</t>
  </si>
  <si>
    <t>THE KARUNA TRUSTFP 07/03/13 3044025920546945000R</t>
  </si>
  <si>
    <t>RIDGE HILL STUDFP 04/03/13 3015023505868389000R</t>
  </si>
  <si>
    <t>JENNIFER SCOTLANDFP 01/03/13 3005024836403389000R</t>
  </si>
  <si>
    <t>WISE ABOUT FOOD LTSALARYFP 01/03/13 062000000000000695631508909597880233871250201303010001</t>
  </si>
  <si>
    <t>JAMESFP 01/03/13 3007024836423618000R</t>
  </si>
  <si>
    <t>SAINSBURYS M/CARDINITIAL PAYMENT</t>
  </si>
  <si>
    <t>RIDGE HILL STUDFP 25/02/13 3001023550198730000R</t>
  </si>
  <si>
    <t>2935 22FEB13SOCIETE GENERALELA TANIA TOUR FREUR 40.00RATE 1.1524CHARGE 1.50ERTF 0.61</t>
  </si>
  <si>
    <t>2935 21FEB13SOCIETE GENERALELA TANIA TOUR FREUR 200.00RATE 1.1418CHARGE 3.56ERTF 3.07</t>
  </si>
  <si>
    <t>2935 19FEB13SOCIETE GENERALELA TANIA TOUR FREUR 100.00RATE 1.1576CHARGE 1.76ERTF 1.51</t>
  </si>
  <si>
    <t>2935 16FEB13LIDL 1329476876741329SEVRIER FR EUR 20.28RATE 1.1562CHARGE 1.50ERTF 0.31</t>
  </si>
  <si>
    <t>RIDGE HILL STUDFP 18/02/13 3049023553995955000R</t>
  </si>
  <si>
    <t>2935 13FEB13FLIGHT CENTRELONDON GB</t>
  </si>
  <si>
    <t>7684 12FEB13ALDI STORES LTDHATFIELD GB</t>
  </si>
  <si>
    <t>ACUDANTIA LIMITEDEXPENSESFP 12/02/13 132561132536838124000REXPENSES</t>
  </si>
  <si>
    <t>RIDGE HILL STUDFP 11/02/13 3004024539208545000R</t>
  </si>
  <si>
    <t>THE KARUNA TRUSTFP 07/02/13 3020023203459944000R</t>
  </si>
  <si>
    <t>ACUDANTIA LIMITEDPAYFP 07/02/13 030358030348968021000RPAY</t>
  </si>
  <si>
    <t>CALL REF.NO. 9578OPERATION RALEIGHFP 06/02/13 1045182207120529000R</t>
  </si>
  <si>
    <t>RIDGE HILL STUDFP 04/02/13 3047023644655263000R</t>
  </si>
  <si>
    <t>JAMESFP 01/02/13 3009025038088575000R</t>
  </si>
  <si>
    <t>SUPERDRUG STORES PLC HATFIELD GBR</t>
  </si>
  <si>
    <t>CAFE IN THE CRYPT LONDON WC2N GBR</t>
  </si>
  <si>
    <t>BP MALTHURST HARSTON CAMBRIDGE CAM GBR</t>
  </si>
  <si>
    <t>SQUIRES GARDEN CENTRE HARROW GBR</t>
  </si>
  <si>
    <t>G.J.W TITMUSS LTD ST ALBANS GBR</t>
  </si>
  <si>
    <t>TESCO STORES 5699 ST ALBANS GBR</t>
  </si>
  <si>
    <t>RAE SHOP LONDON W1J GBR</t>
  </si>
  <si>
    <t>ROYAL ACADEMY OF ARTS LONDON W1J GBR</t>
  </si>
  <si>
    <t>PEYTON &amp; BYRNE KEEPERS HOUSE GBR</t>
  </si>
  <si>
    <t>GOOGLE *Google Storage GOOGLE.COM/CH USA 02/26/15 2.39 (USD)</t>
  </si>
  <si>
    <t>WWW.SKATEHUT.CO.UK INTERNET GBR</t>
  </si>
  <si>
    <t>Charlecote Pheasant Pub nr Warwick</t>
  </si>
  <si>
    <t>Coffee in Berkhamstead</t>
  </si>
  <si>
    <t>Little plane pilots</t>
  </si>
  <si>
    <t>Printer inks</t>
  </si>
  <si>
    <t>Cinnamon Club with Melanie and Phil</t>
  </si>
  <si>
    <t>Bill's</t>
  </si>
  <si>
    <t>Bill's with Tony and Jo</t>
  </si>
  <si>
    <t>Ryness</t>
  </si>
  <si>
    <t>Landing light</t>
  </si>
  <si>
    <t>Starting problem investigation</t>
  </si>
  <si>
    <t>New L Plates</t>
  </si>
  <si>
    <t>Lunch in Edgbaston</t>
  </si>
  <si>
    <t>Botanical Gardens</t>
  </si>
  <si>
    <t>Wise About Food Annual Return</t>
  </si>
  <si>
    <t>Shakespeare in Love</t>
  </si>
  <si>
    <t>Dinner at Chandos</t>
  </si>
  <si>
    <t>Hollister</t>
  </si>
  <si>
    <t>Ridgeway 2015</t>
  </si>
  <si>
    <t>Maps and Guidebooks</t>
  </si>
  <si>
    <t>Drinks at Chandos</t>
  </si>
  <si>
    <t>Matthews Present</t>
  </si>
  <si>
    <t>14/01/2015</t>
  </si>
  <si>
    <t>16/01/2015</t>
  </si>
  <si>
    <t>19/01/2015</t>
  </si>
  <si>
    <t>20/01/2015</t>
  </si>
  <si>
    <t>21/01/2015</t>
  </si>
  <si>
    <t>26/01/2015</t>
  </si>
  <si>
    <t>28/01/2015</t>
  </si>
  <si>
    <t xml:space="preserve">SAINSBURY CARD - SAINSBURYS 0601 </t>
  </si>
  <si>
    <t>13/02/2015</t>
  </si>
  <si>
    <t>16/02/2015</t>
  </si>
  <si>
    <t>18/02/2015</t>
  </si>
  <si>
    <t>23/02/2015</t>
  </si>
  <si>
    <t>Money Out</t>
  </si>
  <si>
    <t>TAX DEDUCTED</t>
  </si>
  <si>
    <t>TESCO CLUBCARD - IN-STORE PURCHASE/WITHDRAWAL, TESCO HATFIELD,MOUNT_PLEASANT, CD1680 ON 26 JAN</t>
  </si>
  <si>
    <t>John's Present (Jumper)</t>
  </si>
  <si>
    <t>Lunge line etc</t>
  </si>
  <si>
    <t>Chaps for Nicola</t>
  </si>
  <si>
    <t>Chaps for Jenny</t>
  </si>
  <si>
    <t>Horse pictures</t>
  </si>
  <si>
    <t>Steve's present (Watch)</t>
  </si>
  <si>
    <t>Iron tables</t>
  </si>
  <si>
    <t>Jenny's present</t>
  </si>
  <si>
    <t>Sarah's horse pendant</t>
  </si>
  <si>
    <t>DVDs and CDs</t>
  </si>
  <si>
    <t>Ski boots</t>
  </si>
  <si>
    <t>Jennys Birthday</t>
  </si>
  <si>
    <t>Tracker 2008 (Legal and General)</t>
  </si>
  <si>
    <t>Halifax Insurance</t>
  </si>
  <si>
    <t>Trevor the Osteopath</t>
  </si>
  <si>
    <t>Somerfield</t>
  </si>
  <si>
    <t>Holiday Villa</t>
  </si>
  <si>
    <t xml:space="preserve">SAINSBURYS 426BIGGLESWADE </t>
  </si>
  <si>
    <t xml:space="preserve">SAINSBURYS 426 BIGGLESWADE CASH BACK 30.00 </t>
  </si>
  <si>
    <t>Mick paying us back for their share</t>
  </si>
  <si>
    <t xml:space="preserve">M TATTERSHALL </t>
  </si>
  <si>
    <t xml:space="preserve">ALL &amp; LEICS 05FEB </t>
  </si>
  <si>
    <t>1008</t>
  </si>
  <si>
    <t>1010</t>
  </si>
  <si>
    <t xml:space="preserve">SA. </t>
  </si>
  <si>
    <t xml:space="preserve">HALIFAX PLC 02FEB </t>
  </si>
  <si>
    <t xml:space="preserve">ALL &amp; LEICS 01FEB </t>
  </si>
  <si>
    <t xml:space="preserve">INLAND REVENUELONDON </t>
  </si>
  <si>
    <t xml:space="preserve">ALL &amp; LEICS 30JAN </t>
  </si>
  <si>
    <t xml:space="preserve">HSBC 30JAN </t>
  </si>
  <si>
    <t xml:space="preserve">BARCLAYS BNK 26JAN </t>
  </si>
  <si>
    <t xml:space="preserve">01JAN A/C 10667339 </t>
  </si>
  <si>
    <t xml:space="preserve">ABBEYNATIONL 24JAN </t>
  </si>
  <si>
    <t xml:space="preserve">NATWEST 22JAN </t>
  </si>
  <si>
    <t xml:space="preserve">HALIFAX PLC 22JAN </t>
  </si>
  <si>
    <t xml:space="preserve">SOMERFIELD WOODHALL </t>
  </si>
  <si>
    <t xml:space="preserve">SOMERFIELD WOODHALL CASH BACK 20.00 </t>
  </si>
  <si>
    <t xml:space="preserve">PAYMENT </t>
  </si>
  <si>
    <t xml:space="preserve">R G INGLE </t>
  </si>
  <si>
    <t>1006</t>
  </si>
  <si>
    <t xml:space="preserve">HALIFAX PLC 15JAN </t>
  </si>
  <si>
    <t>SAINSBURYS 115 WELWYN GARDEN</t>
  </si>
  <si>
    <t xml:space="preserve">SAINSBURYS 115 WELWYN GARDEN CASH BACK 20.00 </t>
  </si>
  <si>
    <t>1005</t>
  </si>
  <si>
    <t xml:space="preserve">RG PM INGALL </t>
  </si>
  <si>
    <t xml:space="preserve">CASHLINE 09JAN </t>
  </si>
  <si>
    <t xml:space="preserve">BANKOIRELAND 06JAN </t>
  </si>
  <si>
    <t xml:space="preserve">HSBC 03JAN </t>
  </si>
  <si>
    <t xml:space="preserve">HOUSE OF FRASER          </t>
  </si>
  <si>
    <t xml:space="preserve">GLENMORE LODGE           </t>
  </si>
  <si>
    <t>Repaired Machine</t>
  </si>
  <si>
    <t xml:space="preserve">HATFIELD SEWING MACHIN   </t>
  </si>
  <si>
    <t xml:space="preserve">WELWYN HATFIELD LE       </t>
  </si>
  <si>
    <t xml:space="preserve">TESCO UPT 3821           </t>
  </si>
  <si>
    <t xml:space="preserve">JULIAN COVARR            </t>
  </si>
  <si>
    <t xml:space="preserve">HARMONY LTD              </t>
  </si>
  <si>
    <t xml:space="preserve">MONSOON/ACCESS           </t>
  </si>
  <si>
    <t xml:space="preserve">STARBUCKS COFFEE CO      </t>
  </si>
  <si>
    <t xml:space="preserve">VODAFONE LIMITED         </t>
  </si>
  <si>
    <t xml:space="preserve">C.H.D TRUST              </t>
  </si>
  <si>
    <t xml:space="preserve">SUPERDRUG STORES PLC     </t>
  </si>
  <si>
    <t xml:space="preserve">HERTFORD HORSE BITS      </t>
  </si>
  <si>
    <t xml:space="preserve">FAITH                    </t>
  </si>
  <si>
    <t xml:space="preserve">BOOTS 0845               </t>
  </si>
  <si>
    <t xml:space="preserve">NCP LIMITED              </t>
  </si>
  <si>
    <t xml:space="preserve">TIE RACK 006             </t>
  </si>
  <si>
    <t xml:space="preserve">THE NUTRI CENTRE         </t>
  </si>
  <si>
    <t xml:space="preserve">WWW.CARTRIDGEPEOPLE.CO   </t>
  </si>
  <si>
    <t>asda</t>
  </si>
  <si>
    <t xml:space="preserve">ASDA SUPERSTORE 04406    </t>
  </si>
  <si>
    <t xml:space="preserve">WAITROSE 112             </t>
  </si>
  <si>
    <t xml:space="preserve">JOHN LEWIS NORWICH       </t>
  </si>
  <si>
    <t xml:space="preserve">WATERSTONES              </t>
  </si>
  <si>
    <t xml:space="preserve">DUNELM  LTD              </t>
  </si>
  <si>
    <t xml:space="preserve">MAPLIN                   </t>
  </si>
  <si>
    <t xml:space="preserve">CLAIRES ACCESSORIE       </t>
  </si>
  <si>
    <t xml:space="preserve">THE THREE HORSESHOES     </t>
  </si>
  <si>
    <t xml:space="preserve">GORDON FILLING STATION   </t>
  </si>
  <si>
    <t xml:space="preserve">WH SMITH                 </t>
  </si>
  <si>
    <t xml:space="preserve">COCO                     </t>
  </si>
  <si>
    <t xml:space="preserve">SANCTUARY HOUSE HOTEL    </t>
  </si>
  <si>
    <t xml:space="preserve">MISO                     </t>
  </si>
  <si>
    <t xml:space="preserve">COLNEY HEATH S/STN       </t>
  </si>
  <si>
    <t xml:space="preserve">NATURAL HISTORY MSM SH   </t>
  </si>
  <si>
    <t xml:space="preserve">BENUGO LIMITED           </t>
  </si>
  <si>
    <t xml:space="preserve">V &amp; A MUSEUM SALES       </t>
  </si>
  <si>
    <t>Blossom Lights</t>
  </si>
  <si>
    <t xml:space="preserve">SPECIAL TRUSTEES         </t>
  </si>
  <si>
    <t xml:space="preserve">THE BODY SHOP            </t>
  </si>
  <si>
    <t xml:space="preserve">NORTH INGS               </t>
  </si>
  <si>
    <t xml:space="preserve">THE BAY HOTEL            </t>
  </si>
  <si>
    <t xml:space="preserve">SOMERFIELD 2893          </t>
  </si>
  <si>
    <t xml:space="preserve">WOODALL   40930503       </t>
  </si>
  <si>
    <t xml:space="preserve">SACAT SAINSBURY          </t>
  </si>
  <si>
    <t xml:space="preserve">SPORTS WORLD             </t>
  </si>
  <si>
    <t xml:space="preserve">LONDON MET UNI           </t>
  </si>
  <si>
    <t xml:space="preserve">TOYS TOYS TOYS           </t>
  </si>
  <si>
    <t xml:space="preserve">BOOTS/0812               </t>
  </si>
  <si>
    <t xml:space="preserve">WICKES                   </t>
  </si>
  <si>
    <t xml:space="preserve">ASDA PETROL UPT-4696     </t>
  </si>
  <si>
    <t xml:space="preserve">JD SPORTS 315            </t>
  </si>
  <si>
    <t xml:space="preserve">COSTA COFFEE             </t>
  </si>
  <si>
    <t>Screen</t>
  </si>
  <si>
    <t xml:space="preserve">D W STEVENSON LTD        </t>
  </si>
  <si>
    <t>Steve's Work Shoes</t>
  </si>
  <si>
    <t xml:space="preserve">DISCOUNT SHOE SALE       </t>
  </si>
  <si>
    <t xml:space="preserve">WILKINSON                </t>
  </si>
  <si>
    <t xml:space="preserve">THE MAYBUSH INN          </t>
  </si>
  <si>
    <t xml:space="preserve">ASK                      </t>
  </si>
  <si>
    <t xml:space="preserve">W M MORRISON             </t>
  </si>
  <si>
    <t xml:space="preserve">W M MORRISONS            </t>
  </si>
  <si>
    <t xml:space="preserve">THE PAVILLION            </t>
  </si>
  <si>
    <t xml:space="preserve">HSBC                  404608WELWYN GC I3    </t>
  </si>
  <si>
    <t>REPEATPMT</t>
  </si>
  <si>
    <t>RIDGE HILL STUD       SARAH TOPAZ        STO</t>
  </si>
  <si>
    <t>AA HOME DEVELOPMEN    BUILDING DEPOSIT   BBP</t>
  </si>
  <si>
    <t>TESCO BANK            5186525023305296   DDR</t>
  </si>
  <si>
    <t>TFL.GOV.UK/CP         ON 08 DEC          CLP</t>
  </si>
  <si>
    <t>LIDL UK               ON 08 DEC          BCC</t>
  </si>
  <si>
    <t>TFL.GOV.UK/CP         ON 04 DEC          CLP</t>
  </si>
  <si>
    <t xml:space="preserve">SAINSBURYS BANK       WELWYN GRDN CITY      </t>
  </si>
  <si>
    <t>THE KARUNA TRUST      D18326/07-AUG-2004 STO</t>
  </si>
  <si>
    <t>SAINSBURYS M/CARD     5126879791273274   DDR</t>
  </si>
  <si>
    <t>SCOTTISH WIDOWS       104A960R307        DDR</t>
  </si>
  <si>
    <t>OTH</t>
  </si>
  <si>
    <t xml:space="preserve">REFUND OF MISSING     CAREER DEV LOANS      </t>
  </si>
  <si>
    <t>TFL.GOV.UK/CP         ON 03 DEC          CLP</t>
  </si>
  <si>
    <t>11.10 ON 04/12/15     B1 WELWYN G C      ASD</t>
  </si>
  <si>
    <t>TFL.GOV.UK/CP         ON 02 DEC          CLP</t>
  </si>
  <si>
    <t xml:space="preserve">HSBC                  404608WELWYN GC I2    </t>
  </si>
  <si>
    <t>J.L     F  . S   .    5420113820243725   DDR</t>
  </si>
  <si>
    <t>HOMESERVE             HSS 444477420      DDR</t>
  </si>
  <si>
    <t xml:space="preserve">PHOENIX LIFE LTD      3598098A         DDR  </t>
  </si>
  <si>
    <t>VCT Investment</t>
  </si>
  <si>
    <t>Steve's Dividend</t>
  </si>
  <si>
    <t>7684 30APR12SAINSBURYSLONDON COLNEY GB</t>
  </si>
  <si>
    <t>JENNIFERFP 01/05/12 3005024548716158000R</t>
  </si>
  <si>
    <t>JAMESFP 01/05/12 3009024548737011000R</t>
  </si>
  <si>
    <t>FP RETURN 01/05/1205024548716158000RRET CODE 00000001</t>
  </si>
  <si>
    <t>7684 27APR12SAINSBURYSLONDON COLNEY GB</t>
  </si>
  <si>
    <t>3573 27APR12TESCO STORES 5177LONDON GBCASH BACK 30.00</t>
  </si>
  <si>
    <t>3573 29APR12COTSWOLD OUTDOORST. ALBANS GB</t>
  </si>
  <si>
    <t>TRING SERVICE STN TRING GBR</t>
  </si>
  <si>
    <t>RED LION WENDOVER GBR</t>
  </si>
  <si>
    <t>Gill's present (orchid)</t>
  </si>
  <si>
    <t>Stapler and super-glue</t>
  </si>
  <si>
    <t>Barbeque coals and lighters</t>
  </si>
  <si>
    <t>Sistema Knick-Knack</t>
  </si>
  <si>
    <t>Paddington DVD</t>
  </si>
  <si>
    <t>Bodyguard CD</t>
  </si>
  <si>
    <t>Second Best Exotic Marigold Hotel DVD</t>
  </si>
  <si>
    <t>SAINSBURY CARD -  SAINSBURYS 2155 5.42515315306048E+21</t>
  </si>
  <si>
    <t>SAINSBURY CARD -  Shell Welwyn Garde 5.23065315255007E+21</t>
  </si>
  <si>
    <t>Water filter and walking socks</t>
  </si>
  <si>
    <t>Three Peaks Challenge</t>
  </si>
  <si>
    <t>Coffee and cakes</t>
  </si>
  <si>
    <t>Breakfast</t>
  </si>
  <si>
    <t>Matilda Tickets</t>
  </si>
  <si>
    <t>Ironman 3</t>
  </si>
  <si>
    <t>Leeds Castle entrance</t>
  </si>
  <si>
    <t>Sarahs birthday meal at the Wellington</t>
  </si>
  <si>
    <t>Prom Dress</t>
  </si>
  <si>
    <t>Barbecue food</t>
  </si>
  <si>
    <t>Dress shirt</t>
  </si>
  <si>
    <t>Model car kit</t>
  </si>
  <si>
    <t>Farriers formula</t>
  </si>
  <si>
    <t>Map, map case and compas</t>
  </si>
  <si>
    <t>Star Trek</t>
  </si>
  <si>
    <t>Wiper blades</t>
  </si>
  <si>
    <t>DSA</t>
  </si>
  <si>
    <t>DVDs (Stocking fillers)</t>
  </si>
  <si>
    <t>Christmas wreath</t>
  </si>
  <si>
    <t>Christmas decorations</t>
  </si>
  <si>
    <t>Jenny's party food</t>
  </si>
  <si>
    <t>Welcome Break</t>
  </si>
  <si>
    <t>Doughnuts for work</t>
  </si>
  <si>
    <t>Meal for Steves birthday</t>
  </si>
  <si>
    <t>Socks and thermals</t>
  </si>
  <si>
    <t>Art things (Stocking fillers)</t>
  </si>
  <si>
    <t>Brandy and Cointreau</t>
  </si>
  <si>
    <t>Art canvas and art books</t>
  </si>
  <si>
    <t>Cake decorating</t>
  </si>
  <si>
    <t>Bombay sapphire</t>
  </si>
  <si>
    <t>Photoshop</t>
  </si>
  <si>
    <t>Boots and shoes</t>
  </si>
  <si>
    <t>UCAS Application</t>
  </si>
  <si>
    <t>Birthday dress</t>
  </si>
  <si>
    <t>Paints</t>
  </si>
  <si>
    <t>Marker pens and pins</t>
  </si>
  <si>
    <t>Trainers</t>
  </si>
  <si>
    <t>Asus oPlay</t>
  </si>
  <si>
    <t>Christmas Shop</t>
  </si>
  <si>
    <t>Refund for Asus oPlay</t>
  </si>
  <si>
    <t>Flowers for Pam and Roger</t>
  </si>
  <si>
    <t>TESCO EXPRESS HARPENDEN GBR</t>
  </si>
  <si>
    <t>WATERSTONES.COM SOLIHULL GBR</t>
  </si>
  <si>
    <t>THE RED LION WELWYN GBR</t>
  </si>
  <si>
    <t>BURSTON ROSE &amp; GARDEN ST ALBANS GBR</t>
  </si>
  <si>
    <t>ASDA SUPERSTORE 04406 HATFIELD GBR  ()</t>
  </si>
  <si>
    <t>Simon Balle School</t>
  </si>
  <si>
    <t>Next year activities</t>
  </si>
  <si>
    <t>Summer Ball</t>
  </si>
  <si>
    <t>Music festival (paid via Pete)</t>
  </si>
  <si>
    <t>SENSE application</t>
  </si>
  <si>
    <t>Kershader Youth Hostel</t>
  </si>
  <si>
    <t>Dun Flodigarry Youth Hostel</t>
  </si>
  <si>
    <t>Lunch buffet</t>
  </si>
  <si>
    <t>Badminton Club</t>
  </si>
  <si>
    <t>BNF PH Conference</t>
  </si>
  <si>
    <t>Annual membership</t>
  </si>
  <si>
    <t>AYLETT NURSERIES ST. ALBANS GBR</t>
  </si>
  <si>
    <t>WICKES ST ALBANS GBR</t>
  </si>
  <si>
    <t>HOMEBASE LTD 520 ST ALBANS GBR</t>
  </si>
  <si>
    <t>W M MORRISONS ST ALBANS GBR</t>
  </si>
  <si>
    <t>CASHLINE 31JAN</t>
  </si>
  <si>
    <t>BHS Membership</t>
  </si>
  <si>
    <t>TESCO UPT</t>
  </si>
  <si>
    <t>SHELL</t>
  </si>
  <si>
    <t>Storage containers</t>
  </si>
  <si>
    <t>High Visibility things</t>
  </si>
  <si>
    <t>Meal out for Sheilas birthday</t>
  </si>
  <si>
    <t>ASDA PETROL UPT</t>
  </si>
  <si>
    <t>ASO Diabetes Conference</t>
  </si>
  <si>
    <t>SIGNAL MOUNTAIN, MORAN ($35.74)</t>
  </si>
  <si>
    <t>CHEVRON 0206433, ROOSEVELT ($25.58)</t>
  </si>
  <si>
    <t>Supplies</t>
  </si>
  <si>
    <t>TEXACO 0306666 Q61, ROCK SPRINGS ($23.07)</t>
  </si>
  <si>
    <t>THE PET &amp; GARDEN C || WELWYN GRDN</t>
  </si>
  <si>
    <t>29/12/2010</t>
  </si>
  <si>
    <t>PEAK RETREATSFP 29/12/10 1022111416594777000R</t>
  </si>
  <si>
    <t>PEAK RETREATS LTD SOUTHSEA</t>
  </si>
  <si>
    <t>Skiing Holiday (Deposit)</t>
  </si>
  <si>
    <t>Repairing James Laptop</t>
  </si>
  <si>
    <t>PC WORLD, STEVENAGE</t>
  </si>
  <si>
    <t>THE PAVILLION, WELWYN GARDEN</t>
  </si>
  <si>
    <t>Takeways</t>
  </si>
  <si>
    <t>THE PAVILLION || WELWYN GARDEN</t>
  </si>
  <si>
    <t>LITTLE CHEF, NORWICH LC</t>
  </si>
  <si>
    <t>Breakfast after riding holiday</t>
  </si>
  <si>
    <t>LITTLE CHEF BARTON MILLS</t>
  </si>
  <si>
    <t xml:space="preserve">LATE PAYMENT ADMIN CHARGE || </t>
  </si>
  <si>
    <t xml:space="preserve">LATE FEE REFUND || </t>
  </si>
  <si>
    <t>TFL MFM, KINGS CROSS (</t>
  </si>
  <si>
    <t>TFL MFM, GREEN PARK</t>
  </si>
  <si>
    <t>TFL MFM, VICTORIA V 3</t>
  </si>
  <si>
    <t>TFL MFM || VICTORIA V 3</t>
  </si>
  <si>
    <t>TFL MFM || KINGS CROSS (</t>
  </si>
  <si>
    <t>TFL MFM || GREEN PARK</t>
  </si>
  <si>
    <t>TFL MFM GREEN PARK</t>
  </si>
  <si>
    <t>TFL MFM || HOLLOWAY ROAD</t>
  </si>
  <si>
    <t>TFL MFM HOLBORN</t>
  </si>
  <si>
    <t>Jennys Phone</t>
  </si>
  <si>
    <t>SWITCH ATM</t>
  </si>
  <si>
    <t>MOBILE PHONE</t>
  </si>
  <si>
    <t>Gas and Electricity</t>
  </si>
  <si>
    <t>Blood Test</t>
  </si>
  <si>
    <t>NP Tech Services</t>
  </si>
  <si>
    <t>NP TECH SERVICES LTD</t>
  </si>
  <si>
    <t>Study Sideboard</t>
  </si>
  <si>
    <t>WWW.MYAKKA.CO.UK WINCANTON</t>
  </si>
  <si>
    <t>Stocking fillers and wrapping paper</t>
  </si>
  <si>
    <t>NEXT 0642 LONDON COLNE HERTS</t>
  </si>
  <si>
    <t>NEXT 0453, WELWYN GARDEN</t>
  </si>
  <si>
    <t>Present for Baby</t>
  </si>
  <si>
    <t>20/12/2010</t>
  </si>
  <si>
    <t>18/03/2010</t>
  </si>
  <si>
    <t>REED BUS PUBLG LTD</t>
  </si>
  <si>
    <t>18/06/2010</t>
  </si>
  <si>
    <t>20/09/2010</t>
  </si>
  <si>
    <t>NEW LOOK</t>
  </si>
  <si>
    <t>Emma's present</t>
  </si>
  <si>
    <t>NEW LOOK 1810, WATFORD</t>
  </si>
  <si>
    <t>NEW LOOK, WELWYN GARDEN</t>
  </si>
  <si>
    <t>NCP</t>
  </si>
  <si>
    <t>Nation</t>
  </si>
  <si>
    <t>National Theatre</t>
  </si>
  <si>
    <t>ROYAL NATIONAL THEATRE</t>
  </si>
  <si>
    <t>Torridon Maps</t>
  </si>
  <si>
    <t>National Map Centre</t>
  </si>
  <si>
    <t>Scotland Walking</t>
  </si>
  <si>
    <t>NATIONAL MAP CENTR</t>
  </si>
  <si>
    <t>Nandos</t>
  </si>
  <si>
    <t>James Birthday</t>
  </si>
  <si>
    <t>NANDOS HATFIELD</t>
  </si>
  <si>
    <t>Red Soft Shell</t>
  </si>
  <si>
    <t>MOUNTAIN WAREHOUSE || HATFIELD</t>
  </si>
  <si>
    <t>Tholi</t>
  </si>
  <si>
    <t>Blue top</t>
  </si>
  <si>
    <t>W M MORRISONS, WELWYN 319</t>
  </si>
  <si>
    <t>W M MORRISONS WELWYN 319</t>
  </si>
  <si>
    <t>W M MORRISONS || WELWYN 319</t>
  </si>
  <si>
    <t>22/09/2010</t>
  </si>
  <si>
    <t>W M MORRISONSST ALBANS</t>
  </si>
  <si>
    <t>Insurance</t>
  </si>
  <si>
    <t>Tunic, check top, skirts etc</t>
  </si>
  <si>
    <t>MONSOON/ACCZ LTD WELWYN GA1246 GB</t>
  </si>
  <si>
    <t>Lucy's hat</t>
  </si>
  <si>
    <t>MONSOON/ACCZ LTD COLNEY FI1294</t>
  </si>
  <si>
    <t>Bright heart present for Rachael</t>
  </si>
  <si>
    <t>MONSOON/ACCZ LTD WELWYN GA1246</t>
  </si>
  <si>
    <t>Company Registration</t>
  </si>
  <si>
    <t>COMPANIES HSE FILE, INTERNET</t>
  </si>
  <si>
    <t>COLEMAN CROFT SADD ST ALBANS GB</t>
  </si>
  <si>
    <t>Coffees and things</t>
  </si>
  <si>
    <t>CAFFE NERO WELWYN GARDEN</t>
  </si>
  <si>
    <t>CAFFE NERO HEMEL HEMPSTE</t>
  </si>
  <si>
    <t>WHITE STUFF ST. ALBANS</t>
  </si>
  <si>
    <t>WWW.FASHIONUNION.COM || WASHINGTON</t>
  </si>
  <si>
    <t>Rachel's present</t>
  </si>
  <si>
    <t>MOCK TURTLE, LETCHWORTH</t>
  </si>
  <si>
    <t>Schoolwear</t>
  </si>
  <si>
    <t>SMARTY HATFIELD</t>
  </si>
  <si>
    <t>LA SENZA INTERNET || HAYES</t>
  </si>
  <si>
    <t>LAURA ASHLEY LTD || WATFORD</t>
  </si>
  <si>
    <t>PAYPAL *TOYS4CARSLT 35314369001</t>
  </si>
  <si>
    <t>CELTIC DREAMS 01745 813245</t>
  </si>
  <si>
    <t>W M MORRISONS HOLLOWAY 304</t>
  </si>
  <si>
    <t>POUNDLAND LTD WILLENHALL</t>
  </si>
  <si>
    <t>JOHN WILEY &amp; SONS PUBL CHICHESTER</t>
  </si>
  <si>
    <t>MOUNTAIN WAREHOUSE HATFIELD</t>
  </si>
  <si>
    <t>BELLA ITALIA HATFIELD</t>
  </si>
  <si>
    <t>WWW.INKSPARK.CO.UK INTERNET</t>
  </si>
  <si>
    <t>ODEON HATFIELD</t>
  </si>
  <si>
    <t>HOBBYCRAFT 53 STEVENAGE</t>
  </si>
  <si>
    <t>BOOTS 6561 STEVENAGE</t>
  </si>
  <si>
    <t>AA HOME INSURANCE CARDIFF</t>
  </si>
  <si>
    <t>HMV LONDON</t>
  </si>
  <si>
    <t>ING Direct (Misc)</t>
  </si>
  <si>
    <t>ING Direct (Insurance)</t>
  </si>
  <si>
    <t>ING Direct (Clothes)</t>
  </si>
  <si>
    <t>BARCLAYS BNK 17JUN</t>
  </si>
  <si>
    <t>LLOYDS BANK 30JUN</t>
  </si>
  <si>
    <t>HALIFAX PLC 14JUL</t>
  </si>
  <si>
    <t>HSBC 23JUL</t>
  </si>
  <si>
    <t>NATWEST 22OCT</t>
  </si>
  <si>
    <t>HSBC 08NOV</t>
  </si>
  <si>
    <t>CASHLINE 15NOV</t>
  </si>
  <si>
    <t>CASHLINE 09DEC</t>
  </si>
  <si>
    <t>HSBC 14JAN</t>
  </si>
  <si>
    <t>NATWEST 09OCT</t>
  </si>
  <si>
    <t>CALL REF.NO. 6707COUZINS HEATING LTFP 16/10/12 1028100828345986000R</t>
  </si>
  <si>
    <t>Clothes shopping in London with Lucy</t>
  </si>
  <si>
    <t xml:space="preserve">bus/train </t>
  </si>
  <si>
    <t>Drinks with Clive</t>
  </si>
  <si>
    <t>Drinks with Rob</t>
  </si>
  <si>
    <t>James karate photo</t>
  </si>
  <si>
    <t>Drinks at Karate Do</t>
  </si>
  <si>
    <t xml:space="preserve">981 curry </t>
  </si>
  <si>
    <t>Drinks at Micks party</t>
  </si>
  <si>
    <t>Sep Cash</t>
  </si>
  <si>
    <t>Unidentified cash for Sep</t>
  </si>
  <si>
    <t>Oct Cash</t>
  </si>
  <si>
    <t>Unidentified cash for Oct</t>
  </si>
  <si>
    <t>DVD (How to train your dragon)</t>
  </si>
  <si>
    <t>Beers for 981 meeting</t>
  </si>
  <si>
    <t>JAMESFP 01/07/15 3004023440568677000R</t>
  </si>
  <si>
    <t>ACUDANTIA LIMITEDDIVIDENDFP 29/06/15 132551132533816129000RDIVIDEND</t>
  </si>
  <si>
    <t>2935 26JUN15TSGNWELWYN GARDEN GB</t>
  </si>
  <si>
    <t>2935 28JUN15KINETIC CYCLESWELWYN GARDEN GB</t>
  </si>
  <si>
    <t>2935 26JUN15TESCO STORES 5177LONDON GB</t>
  </si>
  <si>
    <t>RIDGE HILL STUDFP 29/06/15 3062023255524814000R</t>
  </si>
  <si>
    <t>ACUDANTIA LIMITEDSALARYFP 24/06/15 131544131519755417000RSALARY</t>
  </si>
  <si>
    <t>2935 23JUN15TESCO STORES 5177LONDON GB</t>
  </si>
  <si>
    <t>RIDGE HILL STUDFP 22/06/15 3002023155790595000R</t>
  </si>
  <si>
    <t>2935 20JUN15SHELL WELWYN GARDEWELWYN GARDEN GB</t>
  </si>
  <si>
    <t>2935 18JUN15PRET A MANGERHEATHROW TERM GB</t>
  </si>
  <si>
    <t>2935 18JUN15THE GARDEN CAFECODICOCODICOTE GB</t>
  </si>
  <si>
    <t>2935 18JUN15TESCO PFS 2631HARPENDEN GB</t>
  </si>
  <si>
    <t>2935 18JUN15KINGACRE LANDSCAPEHITCHIN GB</t>
  </si>
  <si>
    <t>2935 18JUN15APCOA-HAL-SS T3MIDDLESEX GB</t>
  </si>
  <si>
    <t>2935 17JUN15THE PAVILLIONWELWYN GARDEN GB</t>
  </si>
  <si>
    <t>RIDGE HILL STUDFP 15/06/15 3060023209711277000R</t>
  </si>
  <si>
    <t>RIDGE HILL STUDFP 08/06/15 3026023144686862000R</t>
  </si>
  <si>
    <t>THE KARUNA TRUSTFP 08/06/15 3025023144673785000R</t>
  </si>
  <si>
    <t>JAMESFP 01/06/15 3006023618226237000R</t>
  </si>
  <si>
    <t>Car Insurance Claim for damaged radiator</t>
  </si>
  <si>
    <t>Jackets, trousers</t>
  </si>
  <si>
    <t>DEBENHAMS, WELWYN GARDEN</t>
  </si>
  <si>
    <t>Mantaray dresses</t>
  </si>
  <si>
    <t>Various Christmas Presents (inc.handbag 33.60)</t>
  </si>
  <si>
    <t>Dad's furry hat</t>
  </si>
  <si>
    <t>DEBENHAMS.COM LONDON</t>
  </si>
  <si>
    <t>Security Deposit</t>
  </si>
  <si>
    <t>CRUISE AMERICA INC ($500), MESA</t>
  </si>
  <si>
    <t>Security Deposit Refund</t>
  </si>
  <si>
    <t>CRUISE AMERICA INC, MESA ($662.15)</t>
  </si>
  <si>
    <t>Camera Bag</t>
  </si>
  <si>
    <t>Travel bag</t>
  </si>
  <si>
    <t>BAGS ETC LTD, WELWYN GARDEN</t>
  </si>
  <si>
    <t>Maps</t>
  </si>
  <si>
    <t>COTSWOLD OUTDOOR</t>
  </si>
  <si>
    <t>COSTA@WATFORD</t>
  </si>
  <si>
    <t>CO-OP GROUP 010943 SHOPLANDS</t>
  </si>
  <si>
    <t>CO-OP GROUP 010943 SHOPLANDS GB</t>
  </si>
  <si>
    <t>CO-OP GROUP 010943, SHOPLANDS</t>
  </si>
  <si>
    <t>DENNIS PUBLISHING</t>
  </si>
  <si>
    <t>Diet Plan Computer Program</t>
  </si>
  <si>
    <t>SAINSBURY CARD - SAINSBURYS SACAT 2155 4.54251532200501E+22</t>
  </si>
  <si>
    <t>SAINSBURY CARD - SAINSBURYS 0567 3.54251532220701E+22</t>
  </si>
  <si>
    <t>SAINSBURY CARD - SAINSBURYS 0567 3.54251531870201E+22</t>
  </si>
  <si>
    <t>SAINSBURY CARD - DIRECT DEBIT THANK YOU 7.47791631841111E+22</t>
  </si>
  <si>
    <t>SAINSBURY CARD - SAINSBURYS SACAT 2155 3.54251531900301E+22</t>
  </si>
  <si>
    <t>SAINSBURY CARD - SAINSBURYS 2155 3.54251531910401E+22</t>
  </si>
  <si>
    <t>SAINSBURY CARD - SAINSBURYS PFS</t>
  </si>
  <si>
    <t>SAINSBURY CARD - SAINSBURYS SACAT</t>
  </si>
  <si>
    <t>SAINSBURY CARD - SAINSBURYS</t>
  </si>
  <si>
    <t>14/08/2013</t>
  </si>
  <si>
    <t>Skiing 2014</t>
  </si>
  <si>
    <t>Deposit for chalet</t>
  </si>
  <si>
    <t>Parking fine</t>
  </si>
  <si>
    <t>Orange</t>
  </si>
  <si>
    <t>25/07/2013</t>
  </si>
  <si>
    <t>Railcard</t>
  </si>
  <si>
    <t>Drive belt</t>
  </si>
  <si>
    <t>13/07/2013</t>
  </si>
  <si>
    <t>15/07/2013</t>
  </si>
  <si>
    <t>Head To Toe</t>
  </si>
  <si>
    <t>Website</t>
  </si>
  <si>
    <t>17/07/2013</t>
  </si>
  <si>
    <t>18/07/2013</t>
  </si>
  <si>
    <t>James Return Dinner</t>
  </si>
  <si>
    <t>31/07/2013</t>
  </si>
  <si>
    <t>Aldo</t>
  </si>
  <si>
    <t>Laminating materials</t>
  </si>
  <si>
    <t>Cycle brake blocks</t>
  </si>
  <si>
    <t>Picnic things</t>
  </si>
  <si>
    <t>TFL.GOV.UK/CP         ON 03 MAR          BCC</t>
  </si>
  <si>
    <t>B254E2100011NSPB      PB   049838997E00B BGC</t>
  </si>
  <si>
    <t>B254L010000GNSPB      PB   047234102E00B BGC</t>
  </si>
  <si>
    <t>TFL.GOV.UK/CP         ON 01 MAR          BCC</t>
  </si>
  <si>
    <t xml:space="preserve">LLOYDS BANK           WELWYN GARDEN CITY    </t>
  </si>
  <si>
    <t>TFL.GOV.UK/CP         ON 29 FEB          BCC</t>
  </si>
  <si>
    <t>S C L SCOTLAND        202971 50733598    STO</t>
  </si>
  <si>
    <t>GOSHCC                40151817/117997460 DDR</t>
  </si>
  <si>
    <t>AA HOME DEVELOPMEN    CONSVERATORY       BBP</t>
  </si>
  <si>
    <t>WISE ABOUT FOOD LT    FEB SALARY         BGC</t>
  </si>
  <si>
    <t>TFL.GOV.UK/CP         ON 24 FEB          BCC</t>
  </si>
  <si>
    <t>LIDL UK               ON 23 FEB          BCC</t>
  </si>
  <si>
    <t>TFL.GOV.UK/CP         ON 23 FEB          BCC</t>
  </si>
  <si>
    <t>11.39 ON 20/02/16     M1 ROYSTON         ASD</t>
  </si>
  <si>
    <t xml:space="preserve">CARDTRONICS UK LTD    CHINA EAST BUFFET     </t>
  </si>
  <si>
    <t>AA HOME DEVELOPMEN    RE INVOICE 0354    BBP</t>
  </si>
  <si>
    <t>TFL.GOV.UK/CP         ON 15 FEB          BCC</t>
  </si>
  <si>
    <t>TFL.GOV.UK/CP         ON 10 FEB          CLP</t>
  </si>
  <si>
    <t>TFL.GOV.UK/CP         ON 09 FEB          CLP</t>
  </si>
  <si>
    <t>TFL.GOV.UK/CP         ON 08 FEB          CLP</t>
  </si>
  <si>
    <t xml:space="preserve">HSBC                  404608WELWYN GC I1    </t>
  </si>
  <si>
    <t xml:space="preserve">FT </t>
  </si>
  <si>
    <t xml:space="preserve">202971 60796999       INDULGING JAN/DEC  FT </t>
  </si>
  <si>
    <t xml:space="preserve">202971 83067998       GIVING DEC/JAN     FT </t>
  </si>
  <si>
    <t xml:space="preserve">202971 83408507       ENJOYING DEC/JAN   FT </t>
  </si>
  <si>
    <t xml:space="preserve">202971 00266418       DRINKING DEC/JAN   FT </t>
  </si>
  <si>
    <t xml:space="preserve">202971 10939285       CLOTHING DEC/JAN   FT </t>
  </si>
  <si>
    <t xml:space="preserve">204637 10573078       CASH ISA TRANSFER  FT </t>
  </si>
  <si>
    <t>TFL.GOV.UK/CP         ON 05 FEB          CLP</t>
  </si>
  <si>
    <t>HMRC SA               6351263946K00018   BGC</t>
  </si>
  <si>
    <t>TFL.GOV.UK/CP         ON 04 FEB          CLP</t>
  </si>
  <si>
    <t>UNPAID CHEQUE         RF 0402/3273524578 UNP</t>
  </si>
  <si>
    <t>TFL.GOV.UK/CP         ON 02 FEB          CLP</t>
  </si>
  <si>
    <t>Octopus Titan VCT</t>
  </si>
  <si>
    <t>Premium Bonds Sale</t>
  </si>
  <si>
    <t>Snowdonia Weekend</t>
  </si>
  <si>
    <t>Cottage in Snowdonia</t>
  </si>
  <si>
    <t>24/02/2016</t>
  </si>
  <si>
    <t>22/02/2016</t>
  </si>
  <si>
    <t>Transfer out of Cash ISA</t>
  </si>
  <si>
    <t>Sarah's Self-Assessment Refund</t>
  </si>
  <si>
    <t>Roger's Tax Refund</t>
  </si>
  <si>
    <t>19/02/2016</t>
  </si>
  <si>
    <t>4.85 DR</t>
  </si>
  <si>
    <t>14.90 DR</t>
  </si>
  <si>
    <t>45.00 DR</t>
  </si>
  <si>
    <t>12.10 DR</t>
  </si>
  <si>
    <t>18.60 DR</t>
  </si>
  <si>
    <t>THE QUEEN`S HEAD PINNER GBR</t>
  </si>
  <si>
    <t>VICTORIA PHARMACY LONDON GBR</t>
  </si>
  <si>
    <t>PJ CAMPING ST ALBANS ST ALBANS GBR</t>
  </si>
  <si>
    <t>CAFFE NERO HT 2 ARRIV HUNSLOW GBR</t>
  </si>
  <si>
    <t>WAITROSE 619 KINGS CROSS GBR</t>
  </si>
  <si>
    <t>LA TASCA LONDON SW1E GBR</t>
  </si>
  <si>
    <t>GOOGLE *Google Storage GOOGLE.COM/CH USA 02/08/16 2.39 (USD)</t>
  </si>
  <si>
    <t>MARIA'S KITCHEN DAVENTRY GBR</t>
  </si>
  <si>
    <t>ZIZZI CHISWICK CHISWICK 701 GBR</t>
  </si>
  <si>
    <t>SPOONFLOWER 9198867885 USA 02/15/16 9.00 (USD)</t>
  </si>
  <si>
    <t>MOBILTY WORLD LTD HARROW GBR</t>
  </si>
  <si>
    <t>PASTY SHOP LONDON GBR</t>
  </si>
  <si>
    <t>KINGSBRIDGE INSURANCE TEWKESBURY GBR</t>
  </si>
  <si>
    <t>ATG TICKET WEB 0844 871 3009 GBR</t>
  </si>
  <si>
    <t>GAME RETAIL LTD WELWYN WELWYN GARDEN GBR</t>
  </si>
  <si>
    <t>THE GOAT ST ALBANS GBR</t>
  </si>
  <si>
    <t>THE SAVOY HOTEL LONDON GBR</t>
  </si>
  <si>
    <t>THE DUKE OF YORK LONDON WC2H GBR</t>
  </si>
  <si>
    <t>ANTHROPOLOGIE REGENT S LONDON GBR</t>
  </si>
  <si>
    <t>OLIVER BONAS LTD HAMMERSMITH GBR</t>
  </si>
  <si>
    <t>SUPERDRUG STORES PLC HAMMERSMITH GBR</t>
  </si>
  <si>
    <t>BEEFEATER40025710 DUCK GBR</t>
  </si>
  <si>
    <t>SAINSBURYS SACAT 4369 LONDON GBR  ()</t>
  </si>
  <si>
    <t>30/01/2016</t>
  </si>
  <si>
    <t>Friends Restaurant Meal</t>
  </si>
  <si>
    <t>Wildlife Photographer Exhibition</t>
  </si>
  <si>
    <t>Drinks at the Parcel Yard</t>
  </si>
  <si>
    <t>Food at the Parcel Yard</t>
  </si>
  <si>
    <t>Gas for cooking</t>
  </si>
  <si>
    <t>29/02/2016</t>
  </si>
  <si>
    <t>Food at La Tasca</t>
  </si>
  <si>
    <t>Drinks at the Morpeth Arms</t>
  </si>
  <si>
    <t>`</t>
  </si>
  <si>
    <t>13/02/2016</t>
  </si>
  <si>
    <t>15/02/2016</t>
  </si>
  <si>
    <t>Portugueses Meal in Daventry</t>
  </si>
  <si>
    <t>16/02/2016</t>
  </si>
  <si>
    <t>Food at Zizzi in Chiswick</t>
  </si>
  <si>
    <t>Wise About Food Annual Return Fee</t>
  </si>
  <si>
    <t>17/02/2016</t>
  </si>
  <si>
    <t>18/02/2016</t>
  </si>
  <si>
    <t>Home insurance</t>
  </si>
  <si>
    <t>Drinks with Will at the Parcel Yard</t>
  </si>
  <si>
    <t>20/02/2016</t>
  </si>
  <si>
    <t>Food at the Neem Tree with neigbouring girls</t>
  </si>
  <si>
    <t>Drinks with work guys</t>
  </si>
  <si>
    <t>Lunch with the builders</t>
  </si>
  <si>
    <t>23/02/2016</t>
  </si>
  <si>
    <t>Drinks with Sarah at the Two Chairmen</t>
  </si>
  <si>
    <t>25/02/2016</t>
  </si>
  <si>
    <t>Kingsbridge Insurance</t>
  </si>
  <si>
    <t>Professional Indemnity Insurance</t>
  </si>
  <si>
    <t>26/02/2016</t>
  </si>
  <si>
    <t>27/02/2016</t>
  </si>
  <si>
    <t>iPad lead</t>
  </si>
  <si>
    <t>Food at the Goat with Tony and Jo</t>
  </si>
  <si>
    <t>Lunch at Bebo's</t>
  </si>
  <si>
    <t>Dinner at the Savoy</t>
  </si>
  <si>
    <t>Food at the Beefeater with James</t>
  </si>
  <si>
    <t>Drinks with James</t>
  </si>
  <si>
    <t>Lottery</t>
  </si>
  <si>
    <t>1831 28FEB16 CAMELOT UKLOTTERIES VWATFORD GB REFUND</t>
  </si>
  <si>
    <t>31JAN NET 10667339</t>
  </si>
  <si>
    <t>SAINSBURYS SACAT 0567</t>
  </si>
  <si>
    <t>Merchants of Bollywood, Sadlers Wells</t>
  </si>
  <si>
    <t>Wallpaper sample</t>
  </si>
  <si>
    <t>Pam's mobility thing</t>
  </si>
  <si>
    <t>Recorded deliveries</t>
  </si>
  <si>
    <t>Golgotta and Song of the Wanderers, Sadlers Wells</t>
  </si>
  <si>
    <t>The Father (and dinner at the Savoy)</t>
  </si>
  <si>
    <t>Mindfulness Book</t>
  </si>
  <si>
    <t>Leather wallet</t>
  </si>
  <si>
    <t>Lantern Show</t>
  </si>
  <si>
    <t>Lantern Show (refund for cancellation)</t>
  </si>
  <si>
    <t xml:space="preserve">February work and conservatory </t>
  </si>
  <si>
    <t>Living room corner and patio doors</t>
  </si>
  <si>
    <t>Roof</t>
  </si>
  <si>
    <t>Loan Repayment</t>
  </si>
  <si>
    <t>US Index Tracker</t>
  </si>
  <si>
    <t>Holidays</t>
  </si>
  <si>
    <t>Kitchen Units</t>
  </si>
  <si>
    <t>Worktops</t>
  </si>
  <si>
    <t>G  O      S  H        40151817/117997461 DDR</t>
  </si>
  <si>
    <t>NEW INTERNATIONALI    000000100000019247 DDR</t>
  </si>
  <si>
    <t>TFL.GOV.UK/CP         ON 30 MAR          BCC</t>
  </si>
  <si>
    <t xml:space="preserve">MLS P02  WOOLWICH     9218889570            </t>
  </si>
  <si>
    <t>TFL.GOV.UK/CP         ON 29 MAR          BCC</t>
  </si>
  <si>
    <t xml:space="preserve">CARDTRONICS UK LTD    COOPERATIVE AL7 3P    </t>
  </si>
  <si>
    <t>LIDL UK               ON 26 MAR          BCC</t>
  </si>
  <si>
    <t xml:space="preserve">STANDARD LIFE A CO    D1277844000E01FE29    </t>
  </si>
  <si>
    <t>TFL.GOV.UK/CP         ON 23 MAR          BCC</t>
  </si>
  <si>
    <t>TFL.GOV.UK/CP         ON 22 MAR          BCC</t>
  </si>
  <si>
    <t>AA HOME DEVELOPMEN    MEGA FLOW AND SOFT BBP</t>
  </si>
  <si>
    <t>TFL.GOV.UK/CP         ON 16 MAR          BCC</t>
  </si>
  <si>
    <t>SHARE DEALING HSDL    D00524089-02213877 BGC</t>
  </si>
  <si>
    <t>TFL.GOV.UK/CP         ON 15 MAR          BCC</t>
  </si>
  <si>
    <t>ACUDANTIA LIMITED     LOAN               BGC</t>
  </si>
  <si>
    <t>WISE ABOUT FOOD LT    EXPENSES           BGC</t>
  </si>
  <si>
    <t xml:space="preserve">HALIFAX PLC           WELWYN GARDEN CITY    </t>
  </si>
  <si>
    <t>TFL.GOV.UK/CP         ON 08 MAR          BCC</t>
  </si>
  <si>
    <t>Woolwich</t>
  </si>
  <si>
    <t>31/03/2016</t>
  </si>
  <si>
    <t xml:space="preserve">MLS P02  WOOLWICH       </t>
  </si>
  <si>
    <t>Halifax Share Dealing</t>
  </si>
  <si>
    <t>Cash from Halifax Share Dealing</t>
  </si>
  <si>
    <t>16/03/2016</t>
  </si>
  <si>
    <t>Directors Loan</t>
  </si>
  <si>
    <t>15/03/2016</t>
  </si>
  <si>
    <t>Standard Life Pension</t>
  </si>
  <si>
    <t>Pension Payment</t>
  </si>
  <si>
    <t>29/03/2016</t>
  </si>
  <si>
    <t>7.00 DR</t>
  </si>
  <si>
    <t>6.49 DR</t>
  </si>
  <si>
    <t>WELWYN G CITY</t>
  </si>
  <si>
    <t>INTERNET</t>
  </si>
  <si>
    <t>10.00 DR</t>
  </si>
  <si>
    <t>10.95 DR</t>
  </si>
  <si>
    <t>ST. ALBANS</t>
  </si>
  <si>
    <t>3.00 DR</t>
  </si>
  <si>
    <t>GOOGLE *Google Storage g.co/payhelp# USA 03/08/16 2.39 (USD)</t>
  </si>
  <si>
    <t>MARKS &amp; SPENCER SF PINNER GBR</t>
  </si>
  <si>
    <t>PHO ISLINGTON LONDON GBR</t>
  </si>
  <si>
    <t>MARKS&amp;SPENCER PLC WELWYN G CITY GBR</t>
  </si>
  <si>
    <t>PAYPAL *WALLSFLOORS 35314369001 LUX</t>
  </si>
  <si>
    <t>HIT N RUN LTD WELWYN GARDEN GBR</t>
  </si>
  <si>
    <t>WWW.FIRSTTUTORS.CO.UK INTERNET GBR</t>
  </si>
  <si>
    <t>MAGNET LTD WELWYN GARDEN GBR</t>
  </si>
  <si>
    <t>PAYPAL *JUSTGIVING 35314369001 GBR</t>
  </si>
  <si>
    <t>PAYPAL *PENLEIGHIRV 1373827649 GBR</t>
  </si>
  <si>
    <t>W &amp; G FOYLE LTD LONDON WC2H GBR</t>
  </si>
  <si>
    <t>SMITF CAFE IN THE CRYP LONDON GBR</t>
  </si>
  <si>
    <t>EQUO 441442252421 GBR</t>
  </si>
  <si>
    <t>SAINSBURYS LOC(4369) LONDON GBR</t>
  </si>
  <si>
    <t>PAYPAL *COTSWOLDSPT 1451844210 GBR</t>
  </si>
  <si>
    <t>GOOGLE *Google Storage g.co/payhelp# USA 04/08/16 2.39 (USD)</t>
  </si>
  <si>
    <t>14/03/2016</t>
  </si>
  <si>
    <t>Parking Permit</t>
  </si>
  <si>
    <t>Foyles</t>
  </si>
  <si>
    <t>Treating</t>
  </si>
  <si>
    <t>Chemistry Books</t>
  </si>
  <si>
    <t>Eye check-up</t>
  </si>
  <si>
    <t>19/03/2016</t>
  </si>
  <si>
    <t>21/03/2016</t>
  </si>
  <si>
    <t>22/03/2016</t>
  </si>
  <si>
    <t>23/03/2016</t>
  </si>
  <si>
    <t>24/03/2016</t>
  </si>
  <si>
    <t>Agi the Chemistry Tutor</t>
  </si>
  <si>
    <t>Chemistry tutor</t>
  </si>
  <si>
    <t>26/03/2016</t>
  </si>
  <si>
    <t>Magnet Kitchens</t>
  </si>
  <si>
    <t>Insulation Boards</t>
  </si>
  <si>
    <t>Cafe Trio</t>
  </si>
  <si>
    <t>Lunch with the buildiers</t>
  </si>
  <si>
    <t>30/03/2016</t>
  </si>
  <si>
    <t>Debit card</t>
  </si>
  <si>
    <t>IN-STORE PURCHASE/WITHDRAWAL, TESCO STALBANS_M,33/39_St_Pete, CD1680 ON 21 APR</t>
  </si>
  <si>
    <t>IN-STORE PURCHASE/WITHDRAWAL, TESCO HATFIELD,MOUNT_PLEASANT, CD1680 ON 05 APR</t>
  </si>
  <si>
    <t>IN-STORE PURCHASE/WITHDRAWAL, TESCO WELWYN_GAR,Moors_Walk, CD1680 ON 26 MAR</t>
  </si>
  <si>
    <t>IN-STORE PURCHASE/WITHDRAWAL, TESCO HATFIELD,MOUNT_PLEASANT, CD1680 ON 14 MAR</t>
  </si>
  <si>
    <t>TESCO CLUBCARD - IN-STORE PURCHASE/WITHDRAWAL, TESCO STALBANS_M,33/39_St_Pete, CD1680 ON 21 APR</t>
  </si>
  <si>
    <t>TESCO CLUBCARD - IN-STORE PURCHASE/WITHDRAWAL, TESCO HATFIELD,MOUNT_PLEASANT, CD1680 ON 05 APR</t>
  </si>
  <si>
    <t>TESCO CLUBCARD - IN-STORE PURCHASE/WITHDRAWAL, TESCO WELWYN_GAR,Moors_Walk, CD1680 ON 26 MAR</t>
  </si>
  <si>
    <t>TESCO CLUBCARD - IN-STORE PURCHASE/WITHDRAWAL, TESCO HATFIELD,MOUNT_PLEASANT, CD1680 ON 14 MAR</t>
  </si>
  <si>
    <t>14/04/2016</t>
  </si>
  <si>
    <t>18/04/2016</t>
  </si>
  <si>
    <t>19/04/2016</t>
  </si>
  <si>
    <t>20/04/2016</t>
  </si>
  <si>
    <t>999Inks</t>
  </si>
  <si>
    <t>8.15 DR</t>
  </si>
  <si>
    <t>12.04 DR</t>
  </si>
  <si>
    <t>89.95 DR</t>
  </si>
  <si>
    <t>46.00 DR</t>
  </si>
  <si>
    <t>12.60 DR</t>
  </si>
  <si>
    <t>82.00 DR</t>
  </si>
  <si>
    <t>BUNTINGFORD</t>
  </si>
  <si>
    <t>18.90 DR</t>
  </si>
  <si>
    <t>7.45 DR</t>
  </si>
  <si>
    <t>STEVENAGE</t>
  </si>
  <si>
    <t>4.50 DR</t>
  </si>
  <si>
    <t>54.61 DR</t>
  </si>
  <si>
    <t>50.77 DR</t>
  </si>
  <si>
    <t>9.89 DR</t>
  </si>
  <si>
    <t>3.49 DR</t>
  </si>
  <si>
    <t>39.86 DR</t>
  </si>
  <si>
    <t>5.50 DR</t>
  </si>
  <si>
    <t>150.00 DR</t>
  </si>
  <si>
    <t>ST ALBANS</t>
  </si>
  <si>
    <t>29.92 DR</t>
  </si>
  <si>
    <t>28.70 DR</t>
  </si>
  <si>
    <t>23.47 DR</t>
  </si>
  <si>
    <t>16.62 DR</t>
  </si>
  <si>
    <t>15.53 DR</t>
  </si>
  <si>
    <t>HERTFORDSHIRE</t>
  </si>
  <si>
    <t>43.83 DR</t>
  </si>
  <si>
    <t>12.15 DR</t>
  </si>
  <si>
    <t>4.60 DR</t>
  </si>
  <si>
    <t>9.00 DR</t>
  </si>
  <si>
    <t>292.50 DR</t>
  </si>
  <si>
    <t>HERTFORD</t>
  </si>
  <si>
    <t>58.00 DR</t>
  </si>
  <si>
    <t>51.94 DR</t>
  </si>
  <si>
    <t>12.20 DR</t>
  </si>
  <si>
    <t>5.85 DR</t>
  </si>
  <si>
    <t>30.85 DR</t>
  </si>
  <si>
    <t>WELWYN</t>
  </si>
  <si>
    <t>8.90 DR</t>
  </si>
  <si>
    <t>27.99 DR</t>
  </si>
  <si>
    <t>15.94 DR</t>
  </si>
  <si>
    <t>11.50 DR</t>
  </si>
  <si>
    <t>9.74 DR</t>
  </si>
  <si>
    <t>WELWYNGARDENC</t>
  </si>
  <si>
    <t>12.99 DR</t>
  </si>
  <si>
    <t>WATFORD</t>
  </si>
  <si>
    <t>60.00 DR</t>
  </si>
  <si>
    <t>40.00 DR</t>
  </si>
  <si>
    <t>22.45 DR</t>
  </si>
  <si>
    <t>17.95 DR</t>
  </si>
  <si>
    <t>14.46 DR</t>
  </si>
  <si>
    <t>9.43 DR</t>
  </si>
  <si>
    <t>462.00 DR</t>
  </si>
  <si>
    <t>40.30 DR</t>
  </si>
  <si>
    <t>22.00 DR</t>
  </si>
  <si>
    <t>15.10 DR</t>
  </si>
  <si>
    <t>2.50 DR</t>
  </si>
  <si>
    <t>9.60 DR</t>
  </si>
  <si>
    <t>LONDON SW11</t>
  </si>
  <si>
    <t>303.80 DR</t>
  </si>
  <si>
    <t>WELEYN GARDEN</t>
  </si>
  <si>
    <t>64.63 DR</t>
  </si>
  <si>
    <t>RICKMANSWORTH</t>
  </si>
  <si>
    <t>55.32 DR</t>
  </si>
  <si>
    <t>35.75 DR</t>
  </si>
  <si>
    <t>27.00 DR</t>
  </si>
  <si>
    <t>18.45 DR</t>
  </si>
  <si>
    <t>GATWICK</t>
  </si>
  <si>
    <t>7.40 DR</t>
  </si>
  <si>
    <t>19.98 DR</t>
  </si>
  <si>
    <t>12.00 DR</t>
  </si>
  <si>
    <t>23.67 DR</t>
  </si>
  <si>
    <t>10.60 DR</t>
  </si>
  <si>
    <t>BEACONSFIELD</t>
  </si>
  <si>
    <t>23.85 DR</t>
  </si>
  <si>
    <t>143.73 DR</t>
  </si>
  <si>
    <t>13.98 DR</t>
  </si>
  <si>
    <t>7.82 DR</t>
  </si>
  <si>
    <t>TIMPSON HATFIELD GBR</t>
  </si>
  <si>
    <t>FIVE HORSESHOES HERTFORD GBR</t>
  </si>
  <si>
    <t>RONTEC BULLSMOOR LONDON GBR</t>
  </si>
  <si>
    <t>COWPER ARMS HERTFORD GBR</t>
  </si>
  <si>
    <t>SCHUH 130 WATFORD GBR</t>
  </si>
  <si>
    <t>WICKES BUILDING WATFORD GBR</t>
  </si>
  <si>
    <t>PANACEA- WATFORD WATFORD GBR</t>
  </si>
  <si>
    <t>CITIPARK - CHURCH (SKI WATFORD GBR</t>
  </si>
  <si>
    <t>BELLACCINO'S ST ALBANS GBR</t>
  </si>
  <si>
    <t>UPT MALTINGS LTD CAR P ST ALBANS GBR</t>
  </si>
  <si>
    <t>GASTRONHOME LONDON SW11 GBR</t>
  </si>
  <si>
    <t>BP MILL END CONNECT RICKMANSWORTH GBR</t>
  </si>
  <si>
    <t>SUGAR CANE LONDON GBR</t>
  </si>
  <si>
    <t>VICTORIA&amp;ALBERT MUSEUM LONDON GBR</t>
  </si>
  <si>
    <t>COSTA COFFEE GATWICK GBR</t>
  </si>
  <si>
    <t>PAYPAL *HORSEHELP 35314369001 GBR</t>
  </si>
  <si>
    <t>THE OLD TEA HOUSE BEACONSFIELD GBR</t>
  </si>
  <si>
    <t>WWW.POWEROF2.CO.UK INTERNET GBR</t>
  </si>
  <si>
    <t>MAJESTIC WINE HERTFORD GBR</t>
  </si>
  <si>
    <t>WELWYN/HATFIELD DC WELWYN GRDN GBR  ()</t>
  </si>
  <si>
    <t>DIV</t>
  </si>
  <si>
    <t>OCTOPUS TITAN VCT     V004566            DIV</t>
  </si>
  <si>
    <t>TFL.GOV.UK/CP         ON 28 APR          BCC</t>
  </si>
  <si>
    <t>MLS P02  WOOLWICH     9218889570         DDR</t>
  </si>
  <si>
    <t>LIDL UK               ON 27 APR          BCC</t>
  </si>
  <si>
    <t>TFL.GOV.UK/CP         ON 27 APR          BCC</t>
  </si>
  <si>
    <t>TFL.GOV.UK/CP         ON 26 APR          BCC</t>
  </si>
  <si>
    <t>TFL.GOV.UK/CP         ON 23 APR          BCC</t>
  </si>
  <si>
    <t>TFL.GOV.UK/CP         ON 22 APR          BCC</t>
  </si>
  <si>
    <t>TFL.GOV.UK/CP         ON 21 APR          BCC</t>
  </si>
  <si>
    <t>TFL.GOV.UK/CP         ON 19 APR          BCC</t>
  </si>
  <si>
    <t xml:space="preserve">ADMIRAL INSURANCE     ITALY                 </t>
  </si>
  <si>
    <t xml:space="preserve">ART FUND              AF01888688            </t>
  </si>
  <si>
    <t>TFL.GOV.UK/CP         ON 12 APR          BCC</t>
  </si>
  <si>
    <t xml:space="preserve">NAT WEST BANK         ROYSTON HERTS         </t>
  </si>
  <si>
    <t>TFL.GOV.UK/CP         ON 11 APR          BCC</t>
  </si>
  <si>
    <t>B3 WELWYN G C         L&amp;G US TRUST       ASD</t>
  </si>
  <si>
    <t xml:space="preserve">SANTANDER UK PLC      HOWARDSGATE           </t>
  </si>
  <si>
    <t>NATIONAL LOTTERY I    ON 08 APR          BCC</t>
  </si>
  <si>
    <t>THE WOODMAN PUB       ON 09 APR          BCC</t>
  </si>
  <si>
    <t>TFL.GOV.UK/CP         ON 08 APR          BCC</t>
  </si>
  <si>
    <t>TFL.GOV.UK/CP         ON 07 APR          BCC</t>
  </si>
  <si>
    <t>D054D5000001NSPB      PB   047234102E00B BGC</t>
  </si>
  <si>
    <t xml:space="preserve">CHILTERN SOCIETY      012485                </t>
  </si>
  <si>
    <t>TFL.GOV.UK/CP         ON 04 APR          BCC</t>
  </si>
  <si>
    <t>09.52 ON 02/04/16     B1 WELWYN G C      REV</t>
  </si>
  <si>
    <t>09.55 ON 02/04/16     B2 WELWYN G C      ASD</t>
  </si>
  <si>
    <t>09.52 ON 02/04/16     B1 WELWYN G C      ASD</t>
  </si>
  <si>
    <t>Cash Machine Failure</t>
  </si>
  <si>
    <t>L&amp;G US Index ISA</t>
  </si>
  <si>
    <t>Art Fund</t>
  </si>
  <si>
    <t>15/04/2016</t>
  </si>
  <si>
    <t>Hyundai and Mazda Insurance</t>
  </si>
  <si>
    <t>29/04/2016</t>
  </si>
  <si>
    <t>Drinks at Cinema</t>
  </si>
  <si>
    <t>Majestic Wine</t>
  </si>
  <si>
    <t>28/04/2016</t>
  </si>
  <si>
    <t>27/04/2016</t>
  </si>
  <si>
    <t>26/04/2016</t>
  </si>
  <si>
    <t>NATIONAL LOTTERY</t>
  </si>
  <si>
    <t>Farm shop</t>
  </si>
  <si>
    <t>13/04/2016</t>
  </si>
  <si>
    <t>Museum Tour for James Birthday</t>
  </si>
  <si>
    <t>James Birthday 2016</t>
  </si>
  <si>
    <t>Key cutting</t>
  </si>
  <si>
    <t>16/04/2016</t>
  </si>
  <si>
    <t>Walking coat and sticks</t>
  </si>
  <si>
    <t>Dinner after walk with Mick and Mandy</t>
  </si>
  <si>
    <t>Drinks at pub with Mick and Mandy</t>
  </si>
  <si>
    <t>Scotland Walking 2016</t>
  </si>
  <si>
    <t>Maps for Scotland walking</t>
  </si>
  <si>
    <t>21/04/2016</t>
  </si>
  <si>
    <t>Exterior paint</t>
  </si>
  <si>
    <t>James Watch</t>
  </si>
  <si>
    <t>22/04/2016</t>
  </si>
  <si>
    <t>Birthday Cake</t>
  </si>
  <si>
    <t>23/04/2016</t>
  </si>
  <si>
    <t>Birthday Meal</t>
  </si>
  <si>
    <t>25/04/2016</t>
  </si>
  <si>
    <t>Birthday brunch</t>
  </si>
  <si>
    <t>Birthday cocktails</t>
  </si>
  <si>
    <t>Horsehelp membership</t>
  </si>
  <si>
    <t>SAINSBURYS 0567</t>
  </si>
  <si>
    <t>SAINSBURYS PFS0396</t>
  </si>
  <si>
    <t>Scaffolding removal and balance</t>
  </si>
  <si>
    <t>Kitchen appliances</t>
  </si>
  <si>
    <t>James accomodation deposit</t>
  </si>
  <si>
    <t>Walking in Scotland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</si>
</sst>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8" formatCode="&quot;£&quot;#,##0.00;[Red]\-&quot;£&quot;#,##0.00"/>
    <numFmt numFmtId="166" formatCode="#,##0.00_ ;[Red]\-#,##0.00\ "/>
    <numFmt numFmtId="167" formatCode="0.0"/>
    <numFmt numFmtId="173" formatCode="0.00_ ;[Red]\-0.00\ "/>
    <numFmt numFmtId="174" formatCode="mmm\-yyyy"/>
    <numFmt numFmtId="175" formatCode="mmm"/>
    <numFmt numFmtId="176" formatCode="0_ ;[Red]\-0\ "/>
    <numFmt numFmtId="177" formatCode="#,##0;[Green]\-#,##0"/>
    <numFmt numFmtId="178" formatCode="#,##0.00;[Green]\-#,##0.00"/>
    <numFmt numFmtId="179" formatCode="dd/mm/yyyy;@"/>
    <numFmt numFmtId="180" formatCode="&quot;£&quot;#,##0.00;[Red]&quot;£&quot;#,##0.00"/>
  </numFmts>
  <fonts count="26" x14ac:knownFonts="1">
    <font>
      <sz val="10"/>
      <color indexed="8"/>
      <name val="Arial"/>
    </font>
    <font>
      <sz val="11"/>
      <color indexed="8"/>
      <name val="Calibri"/>
      <charset val="238"/>
    </font>
    <font>
      <sz val="11"/>
      <color indexed="8"/>
      <name val="Calibri"/>
      <charset val="238"/>
    </font>
    <font>
      <sz val="11"/>
      <color indexed="8"/>
      <name val="Calibri"/>
      <charset val="238"/>
    </font>
    <font>
      <sz val="8"/>
      <name val="Arial"/>
    </font>
    <font>
      <sz val="10"/>
      <color indexed="8"/>
      <name val="Arial"/>
      <family val="2"/>
    </font>
    <font>
      <sz val="8"/>
      <color indexed="8"/>
      <name val="Arial"/>
      <family val="2"/>
    </font>
    <font>
      <sz val="8"/>
      <color indexed="63"/>
      <name val="Arial"/>
      <family val="2"/>
    </font>
    <font>
      <i/>
      <sz val="8"/>
      <color indexed="10"/>
      <name val="Arial"/>
    </font>
    <font>
      <i/>
      <sz val="8"/>
      <color indexed="8"/>
      <name val="Arial"/>
      <family val="2"/>
    </font>
    <font>
      <u/>
      <sz val="10"/>
      <color indexed="8"/>
      <name val="Arial"/>
    </font>
    <font>
      <b/>
      <sz val="10"/>
      <color indexed="8"/>
      <name val="Arial"/>
      <family val="2"/>
    </font>
    <font>
      <b/>
      <i/>
      <sz val="10"/>
      <color indexed="8"/>
      <name val="Arial"/>
      <family val="2"/>
    </font>
    <font>
      <b/>
      <i/>
      <sz val="8"/>
      <color indexed="8"/>
      <name val="Arial"/>
      <family val="2"/>
    </font>
    <font>
      <sz val="9"/>
      <color indexed="81"/>
      <name val="Tahoma"/>
      <charset val="1"/>
    </font>
    <font>
      <b/>
      <sz val="9"/>
      <color indexed="81"/>
      <name val="Tahoma"/>
      <charset val="1"/>
    </font>
    <font>
      <sz val="8"/>
      <color indexed="8"/>
      <name val="Arial"/>
    </font>
    <font>
      <sz val="6"/>
      <color indexed="8"/>
      <name val="Arial"/>
    </font>
    <font>
      <sz val="7"/>
      <color indexed="8"/>
      <name val="Arial"/>
    </font>
    <font>
      <sz val="9"/>
      <color indexed="81"/>
      <name val="Tahoma"/>
      <family val="2"/>
    </font>
    <font>
      <sz val="10"/>
      <color indexed="63"/>
      <name val="Arial"/>
      <family val="2"/>
    </font>
    <font>
      <sz val="10"/>
      <name val="Arial"/>
    </font>
    <font>
      <sz val="12"/>
      <color indexed="30"/>
      <name val="Verdana"/>
      <family val="2"/>
    </font>
    <font>
      <sz val="8"/>
      <color indexed="10"/>
      <name val="Arial"/>
      <family val="2"/>
    </font>
    <font>
      <sz val="8"/>
      <color rgb="FF333333"/>
      <name val="Arial"/>
      <family val="2"/>
    </font>
    <font>
      <sz val="12"/>
      <color rgb="FF00539F"/>
      <name val="Verdana"/>
      <family val="2"/>
    </font>
  </fonts>
  <fills count="11">
    <fill>
      <patternFill patternType="none"/>
    </fill>
    <fill>
      <patternFill patternType="gray125"/>
    </fill>
    <fill>
      <patternFill patternType="solid">
        <fgColor indexed="22"/>
        <bgColor indexed="0"/>
      </patternFill>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rgb="FFFFFFFF"/>
        <bgColor indexed="64"/>
      </patternFill>
    </fill>
    <fill>
      <patternFill patternType="solid">
        <fgColor rgb="FFEEEEEE"/>
        <bgColor indexed="64"/>
      </patternFill>
    </fill>
    <fill>
      <patternFill patternType="solid">
        <fgColor rgb="FFEEF1F7"/>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style="thin">
        <color indexed="22"/>
      </left>
      <right style="thin">
        <color indexed="22"/>
      </right>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medium">
        <color indexed="22"/>
      </left>
      <right style="medium">
        <color indexed="22"/>
      </right>
      <top style="medium">
        <color indexed="22"/>
      </top>
      <bottom style="medium">
        <color indexed="22"/>
      </bottom>
      <diagonal/>
    </border>
    <border>
      <left style="thin">
        <color indexed="64"/>
      </left>
      <right style="thin">
        <color indexed="64"/>
      </right>
      <top/>
      <bottom/>
      <diagonal/>
    </border>
    <border>
      <left/>
      <right style="thin">
        <color indexed="64"/>
      </right>
      <top/>
      <bottom/>
      <diagonal/>
    </border>
    <border>
      <left style="thin">
        <color indexed="65"/>
      </left>
      <right/>
      <top style="thin">
        <color indexed="8"/>
      </top>
      <bottom/>
      <diagonal/>
    </border>
    <border>
      <left style="thin">
        <color indexed="8"/>
      </left>
      <right/>
      <top style="thin">
        <color indexed="65"/>
      </top>
      <bottom/>
      <diagonal/>
    </border>
    <border>
      <left style="thin">
        <color indexed="65"/>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diagonal/>
    </border>
    <border>
      <left style="thin">
        <color indexed="64"/>
      </left>
      <right/>
      <top/>
      <bottom/>
      <diagonal/>
    </border>
  </borders>
  <cellStyleXfs count="2">
    <xf numFmtId="0" fontId="0" fillId="0" borderId="0"/>
    <xf numFmtId="0" fontId="21" fillId="0" borderId="0"/>
  </cellStyleXfs>
  <cellXfs count="216">
    <xf numFmtId="0" fontId="0" fillId="0" borderId="0" xfId="0"/>
    <xf numFmtId="0" fontId="1" fillId="2" borderId="2" xfId="0" applyFont="1" applyFill="1" applyBorder="1" applyAlignment="1">
      <alignment horizontal="center"/>
    </xf>
    <xf numFmtId="0" fontId="2" fillId="0" borderId="1" xfId="0" applyFont="1" applyFill="1" applyBorder="1" applyAlignment="1">
      <alignment wrapText="1"/>
    </xf>
    <xf numFmtId="14" fontId="3" fillId="0" borderId="1" xfId="0" applyNumberFormat="1" applyFont="1" applyFill="1" applyBorder="1" applyAlignment="1">
      <alignment horizontal="right" wrapText="1"/>
    </xf>
    <xf numFmtId="0" fontId="1" fillId="0" borderId="1" xfId="0" applyFont="1" applyFill="1" applyBorder="1" applyAlignment="1">
      <alignment wrapText="1"/>
    </xf>
    <xf numFmtId="14" fontId="0" fillId="0" borderId="0" xfId="0" applyNumberFormat="1"/>
    <xf numFmtId="166" fontId="0" fillId="0" borderId="0" xfId="0" applyNumberFormat="1"/>
    <xf numFmtId="14" fontId="5" fillId="0" borderId="0" xfId="0" applyNumberFormat="1" applyFont="1"/>
    <xf numFmtId="166" fontId="5" fillId="0" borderId="0" xfId="0" applyNumberFormat="1" applyFont="1"/>
    <xf numFmtId="0" fontId="5" fillId="0" borderId="0" xfId="0" applyFont="1"/>
    <xf numFmtId="0" fontId="5" fillId="0" borderId="1" xfId="0" applyFont="1" applyFill="1" applyBorder="1" applyAlignment="1">
      <alignment wrapText="1"/>
    </xf>
    <xf numFmtId="0" fontId="5" fillId="2" borderId="2" xfId="0" applyFont="1" applyFill="1" applyBorder="1" applyAlignment="1">
      <alignment horizontal="left"/>
    </xf>
    <xf numFmtId="166" fontId="5" fillId="2" borderId="2" xfId="0" applyNumberFormat="1" applyFont="1" applyFill="1" applyBorder="1" applyAlignment="1">
      <alignment horizontal="left"/>
    </xf>
    <xf numFmtId="167" fontId="5" fillId="2" borderId="2" xfId="0" applyNumberFormat="1" applyFont="1" applyFill="1" applyBorder="1" applyAlignment="1">
      <alignment horizontal="left"/>
    </xf>
    <xf numFmtId="167" fontId="5" fillId="0" borderId="1" xfId="0" applyNumberFormat="1" applyFont="1" applyFill="1" applyBorder="1" applyAlignment="1">
      <alignment horizontal="right" wrapText="1"/>
    </xf>
    <xf numFmtId="167" fontId="5" fillId="0" borderId="0" xfId="0" applyNumberFormat="1" applyFont="1"/>
    <xf numFmtId="167" fontId="0" fillId="0" borderId="0" xfId="0" applyNumberFormat="1"/>
    <xf numFmtId="0" fontId="5" fillId="0" borderId="0" xfId="0" applyFont="1" applyFill="1" applyBorder="1" applyAlignment="1">
      <alignment wrapText="1"/>
    </xf>
    <xf numFmtId="167" fontId="5" fillId="0" borderId="2" xfId="0" applyNumberFormat="1" applyFont="1" applyFill="1" applyBorder="1" applyAlignment="1">
      <alignment horizontal="left"/>
    </xf>
    <xf numFmtId="0" fontId="5" fillId="0" borderId="2" xfId="0" applyFont="1" applyFill="1" applyBorder="1" applyAlignment="1">
      <alignment horizontal="left"/>
    </xf>
    <xf numFmtId="14" fontId="5" fillId="0" borderId="2" xfId="0" applyNumberFormat="1" applyFont="1" applyFill="1" applyBorder="1" applyAlignment="1">
      <alignment horizontal="left"/>
    </xf>
    <xf numFmtId="173" fontId="5" fillId="0" borderId="2" xfId="0" applyNumberFormat="1" applyFont="1" applyFill="1" applyBorder="1" applyAlignment="1">
      <alignment horizontal="left"/>
    </xf>
    <xf numFmtId="0" fontId="0" fillId="0" borderId="0" xfId="0" applyFill="1"/>
    <xf numFmtId="167" fontId="5" fillId="0" borderId="1" xfId="0" applyNumberFormat="1" applyFont="1" applyFill="1" applyBorder="1"/>
    <xf numFmtId="0" fontId="5" fillId="0" borderId="1" xfId="0" applyFont="1" applyFill="1" applyBorder="1"/>
    <xf numFmtId="14" fontId="5" fillId="0" borderId="0" xfId="0" applyNumberFormat="1" applyFont="1" applyFill="1"/>
    <xf numFmtId="173" fontId="5" fillId="0" borderId="0" xfId="0" applyNumberFormat="1" applyFont="1" applyFill="1"/>
    <xf numFmtId="167" fontId="5" fillId="0" borderId="0" xfId="0" applyNumberFormat="1" applyFont="1" applyFill="1"/>
    <xf numFmtId="0" fontId="5" fillId="0" borderId="0" xfId="0" applyFont="1" applyFill="1"/>
    <xf numFmtId="14" fontId="5" fillId="0" borderId="0" xfId="0" applyNumberFormat="1" applyFont="1" applyFill="1" applyAlignment="1">
      <alignment horizontal="right"/>
    </xf>
    <xf numFmtId="0" fontId="5" fillId="0" borderId="0" xfId="0" applyFont="1" applyFill="1" applyAlignment="1">
      <alignment wrapText="1"/>
    </xf>
    <xf numFmtId="0" fontId="5" fillId="0" borderId="0" xfId="0" applyFont="1" applyFill="1" applyBorder="1" applyAlignment="1"/>
    <xf numFmtId="0" fontId="5" fillId="0" borderId="0" xfId="0" applyFont="1" applyFill="1" applyAlignment="1"/>
    <xf numFmtId="0" fontId="5" fillId="0" borderId="0" xfId="0" applyFont="1" applyFill="1" applyBorder="1"/>
    <xf numFmtId="14" fontId="6" fillId="3" borderId="0" xfId="0" applyNumberFormat="1" applyFont="1" applyFill="1" applyAlignment="1">
      <alignment wrapText="1"/>
    </xf>
    <xf numFmtId="0" fontId="6" fillId="3" borderId="0" xfId="0" applyFont="1" applyFill="1" applyAlignment="1">
      <alignment wrapText="1"/>
    </xf>
    <xf numFmtId="0" fontId="7" fillId="3" borderId="0" xfId="0" applyFont="1" applyFill="1" applyAlignment="1">
      <alignment wrapText="1"/>
    </xf>
    <xf numFmtId="8" fontId="7" fillId="3" borderId="0" xfId="0" applyNumberFormat="1" applyFont="1" applyFill="1" applyAlignment="1">
      <alignment horizontal="right" wrapText="1"/>
    </xf>
    <xf numFmtId="0" fontId="7" fillId="3" borderId="0" xfId="0" applyFont="1" applyFill="1" applyAlignment="1">
      <alignment horizontal="right" wrapText="1"/>
    </xf>
    <xf numFmtId="4" fontId="0" fillId="0" borderId="0" xfId="0" applyNumberFormat="1"/>
    <xf numFmtId="0" fontId="8" fillId="0" borderId="0" xfId="0" applyFont="1"/>
    <xf numFmtId="4" fontId="8" fillId="0" borderId="0" xfId="0" applyNumberFormat="1" applyFont="1"/>
    <xf numFmtId="0" fontId="0" fillId="0" borderId="3" xfId="0" applyBorder="1"/>
    <xf numFmtId="4" fontId="0" fillId="0" borderId="3" xfId="0" applyNumberFormat="1" applyBorder="1"/>
    <xf numFmtId="4" fontId="9" fillId="0" borderId="0" xfId="0" applyNumberFormat="1" applyFont="1"/>
    <xf numFmtId="173" fontId="0" fillId="0" borderId="0" xfId="0" applyNumberFormat="1"/>
    <xf numFmtId="173" fontId="0" fillId="0" borderId="3" xfId="0" applyNumberFormat="1" applyBorder="1"/>
    <xf numFmtId="173" fontId="8" fillId="0" borderId="0" xfId="0" applyNumberFormat="1" applyFont="1"/>
    <xf numFmtId="0" fontId="10" fillId="0" borderId="0" xfId="0" applyFont="1"/>
    <xf numFmtId="4" fontId="0" fillId="4" borderId="0" xfId="0" applyNumberFormat="1" applyFill="1"/>
    <xf numFmtId="0" fontId="11" fillId="0" borderId="0" xfId="0" applyFont="1"/>
    <xf numFmtId="0" fontId="0" fillId="0" borderId="0" xfId="0" applyAlignment="1">
      <alignment horizontal="right"/>
    </xf>
    <xf numFmtId="4" fontId="0" fillId="0" borderId="0" xfId="0" applyNumberFormat="1" applyAlignment="1">
      <alignment horizontal="right"/>
    </xf>
    <xf numFmtId="166" fontId="0" fillId="0" borderId="3" xfId="0" applyNumberFormat="1" applyBorder="1"/>
    <xf numFmtId="166" fontId="8" fillId="0" borderId="0" xfId="0" applyNumberFormat="1" applyFont="1"/>
    <xf numFmtId="173" fontId="0" fillId="0" borderId="0" xfId="0" applyNumberFormat="1" applyAlignment="1">
      <alignment horizontal="right"/>
    </xf>
    <xf numFmtId="166" fontId="0" fillId="0" borderId="0" xfId="0" applyNumberFormat="1" applyAlignment="1">
      <alignment horizontal="right"/>
    </xf>
    <xf numFmtId="174" fontId="0" fillId="0" borderId="0" xfId="0" applyNumberFormat="1"/>
    <xf numFmtId="0" fontId="11" fillId="0" borderId="0" xfId="0" applyFont="1" applyAlignment="1">
      <alignment horizontal="left"/>
    </xf>
    <xf numFmtId="166" fontId="12" fillId="0" borderId="0" xfId="0" applyNumberFormat="1" applyFont="1"/>
    <xf numFmtId="0" fontId="12" fillId="0" borderId="0" xfId="0" applyFont="1"/>
    <xf numFmtId="175" fontId="0" fillId="0" borderId="0" xfId="0" applyNumberFormat="1"/>
    <xf numFmtId="14" fontId="0" fillId="4" borderId="0" xfId="0" applyNumberFormat="1" applyFill="1"/>
    <xf numFmtId="0" fontId="0" fillId="4" borderId="0" xfId="0" applyFill="1"/>
    <xf numFmtId="173" fontId="11" fillId="0" borderId="0" xfId="0" applyNumberFormat="1" applyFont="1"/>
    <xf numFmtId="173" fontId="13" fillId="0" borderId="0" xfId="0" applyNumberFormat="1" applyFont="1"/>
    <xf numFmtId="176" fontId="0" fillId="4" borderId="0" xfId="0" applyNumberFormat="1" applyFill="1"/>
    <xf numFmtId="14" fontId="5" fillId="0" borderId="2" xfId="0" applyNumberFormat="1" applyFont="1" applyFill="1" applyBorder="1" applyAlignment="1">
      <alignment horizontal="right"/>
    </xf>
    <xf numFmtId="14" fontId="5" fillId="0" borderId="1" xfId="0" applyNumberFormat="1" applyFont="1" applyFill="1" applyBorder="1" applyAlignment="1">
      <alignment horizontal="right"/>
    </xf>
    <xf numFmtId="177" fontId="0" fillId="0" borderId="0" xfId="0" applyNumberFormat="1"/>
    <xf numFmtId="177" fontId="0" fillId="0" borderId="0" xfId="0" applyNumberFormat="1" applyAlignment="1">
      <alignment horizontal="right"/>
    </xf>
    <xf numFmtId="177" fontId="0" fillId="4" borderId="0" xfId="0" applyNumberFormat="1" applyFill="1"/>
    <xf numFmtId="177" fontId="8" fillId="0" borderId="0" xfId="0" applyNumberFormat="1" applyFont="1"/>
    <xf numFmtId="177" fontId="0" fillId="0" borderId="0" xfId="0" applyNumberFormat="1" applyFill="1"/>
    <xf numFmtId="177" fontId="9" fillId="0" borderId="0" xfId="0" applyNumberFormat="1" applyFont="1"/>
    <xf numFmtId="177" fontId="0" fillId="0" borderId="3" xfId="0" applyNumberFormat="1" applyBorder="1"/>
    <xf numFmtId="14" fontId="0" fillId="0" borderId="0" xfId="0" applyNumberFormat="1" applyAlignment="1">
      <alignment horizontal="left"/>
    </xf>
    <xf numFmtId="14" fontId="0" fillId="0" borderId="0" xfId="0" applyNumberFormat="1" applyAlignment="1"/>
    <xf numFmtId="14" fontId="11" fillId="0" borderId="3" xfId="0" applyNumberFormat="1" applyFont="1" applyBorder="1" applyAlignment="1">
      <alignment horizontal="left"/>
    </xf>
    <xf numFmtId="0" fontId="11" fillId="0" borderId="3" xfId="0" applyFont="1" applyBorder="1"/>
    <xf numFmtId="166" fontId="11" fillId="0" borderId="3" xfId="0" applyNumberFormat="1" applyFont="1" applyBorder="1" applyAlignment="1">
      <alignment horizontal="right"/>
    </xf>
    <xf numFmtId="0" fontId="16" fillId="0" borderId="0" xfId="0" applyFont="1"/>
    <xf numFmtId="166" fontId="6" fillId="0" borderId="3" xfId="0" applyNumberFormat="1" applyFont="1" applyFill="1" applyBorder="1" applyAlignment="1">
      <alignment horizontal="right"/>
    </xf>
    <xf numFmtId="14" fontId="16" fillId="0" borderId="3" xfId="0" applyNumberFormat="1" applyFont="1" applyBorder="1" applyAlignment="1">
      <alignment horizontal="left"/>
    </xf>
    <xf numFmtId="14" fontId="11" fillId="0" borderId="3" xfId="0" applyNumberFormat="1" applyFont="1" applyBorder="1" applyAlignment="1"/>
    <xf numFmtId="4" fontId="11" fillId="0" borderId="3" xfId="0" applyNumberFormat="1" applyFont="1" applyBorder="1" applyAlignment="1">
      <alignment horizontal="right"/>
    </xf>
    <xf numFmtId="178" fontId="0" fillId="0" borderId="0" xfId="0" applyNumberFormat="1"/>
    <xf numFmtId="173" fontId="0" fillId="0" borderId="4" xfId="0" applyNumberFormat="1" applyBorder="1"/>
    <xf numFmtId="177" fontId="0" fillId="4" borderId="4" xfId="0" applyNumberFormat="1" applyFill="1" applyBorder="1"/>
    <xf numFmtId="177" fontId="0" fillId="0" borderId="4" xfId="0" applyNumberFormat="1" applyBorder="1"/>
    <xf numFmtId="177" fontId="0" fillId="5" borderId="4" xfId="0" applyNumberFormat="1" applyFill="1" applyBorder="1"/>
    <xf numFmtId="177" fontId="0" fillId="5" borderId="4" xfId="0" applyNumberFormat="1" applyFill="1" applyBorder="1" applyAlignment="1">
      <alignment horizontal="right"/>
    </xf>
    <xf numFmtId="177" fontId="0" fillId="0" borderId="4" xfId="0" applyNumberFormat="1" applyFill="1" applyBorder="1"/>
    <xf numFmtId="177" fontId="0" fillId="0" borderId="0" xfId="0" applyNumberFormat="1" applyBorder="1"/>
    <xf numFmtId="173" fontId="0" fillId="0" borderId="0" xfId="0" applyNumberFormat="1" applyBorder="1"/>
    <xf numFmtId="177" fontId="0" fillId="6" borderId="5" xfId="0" applyNumberFormat="1" applyFill="1" applyBorder="1" applyAlignment="1">
      <alignment horizontal="right"/>
    </xf>
    <xf numFmtId="177" fontId="0" fillId="6" borderId="6" xfId="0" applyNumberFormat="1" applyFill="1" applyBorder="1" applyAlignment="1">
      <alignment horizontal="right"/>
    </xf>
    <xf numFmtId="177" fontId="11" fillId="6" borderId="5" xfId="0" applyNumberFormat="1" applyFont="1" applyFill="1" applyBorder="1" applyAlignment="1">
      <alignment horizontal="left"/>
    </xf>
    <xf numFmtId="173" fontId="11" fillId="6" borderId="4" xfId="0" applyNumberFormat="1" applyFont="1" applyFill="1" applyBorder="1"/>
    <xf numFmtId="173" fontId="0" fillId="0" borderId="7" xfId="0" applyNumberFormat="1" applyBorder="1"/>
    <xf numFmtId="177" fontId="12" fillId="6" borderId="5" xfId="0" applyNumberFormat="1" applyFont="1" applyFill="1" applyBorder="1"/>
    <xf numFmtId="17" fontId="0" fillId="6" borderId="6" xfId="0" applyNumberFormat="1" applyFill="1" applyBorder="1"/>
    <xf numFmtId="177" fontId="0" fillId="0" borderId="8" xfId="0" applyNumberFormat="1" applyBorder="1"/>
    <xf numFmtId="177" fontId="0" fillId="0" borderId="5" xfId="0" applyNumberFormat="1" applyBorder="1"/>
    <xf numFmtId="177" fontId="0" fillId="0" borderId="9" xfId="0" applyNumberFormat="1" applyBorder="1"/>
    <xf numFmtId="173" fontId="11" fillId="0" borderId="0" xfId="0" applyNumberFormat="1" applyFont="1" applyFill="1" applyBorder="1"/>
    <xf numFmtId="4" fontId="0" fillId="0" borderId="0" xfId="0" applyNumberFormat="1" applyFill="1"/>
    <xf numFmtId="166" fontId="0" fillId="6" borderId="5" xfId="0" applyNumberFormat="1" applyFill="1" applyBorder="1" applyAlignment="1">
      <alignment horizontal="right"/>
    </xf>
    <xf numFmtId="166" fontId="0" fillId="6" borderId="6" xfId="0" applyNumberFormat="1" applyFill="1" applyBorder="1" applyAlignment="1">
      <alignment horizontal="right"/>
    </xf>
    <xf numFmtId="0" fontId="12" fillId="6" borderId="5" xfId="0" applyFont="1" applyFill="1" applyBorder="1"/>
    <xf numFmtId="166" fontId="0" fillId="0" borderId="0" xfId="0" applyNumberFormat="1" applyFill="1" applyBorder="1" applyAlignment="1">
      <alignment horizontal="right"/>
    </xf>
    <xf numFmtId="0" fontId="0" fillId="0" borderId="4" xfId="0" applyBorder="1"/>
    <xf numFmtId="166" fontId="11" fillId="6" borderId="5" xfId="0" applyNumberFormat="1" applyFont="1" applyFill="1" applyBorder="1" applyAlignment="1">
      <alignment horizontal="left"/>
    </xf>
    <xf numFmtId="166" fontId="11" fillId="6" borderId="4" xfId="0" applyNumberFormat="1" applyFont="1" applyFill="1" applyBorder="1" applyAlignment="1">
      <alignment horizontal="left"/>
    </xf>
    <xf numFmtId="166" fontId="11" fillId="6" borderId="5" xfId="0" applyNumberFormat="1" applyFont="1" applyFill="1" applyBorder="1" applyAlignment="1"/>
    <xf numFmtId="166" fontId="11" fillId="6" borderId="6" xfId="0" applyNumberFormat="1" applyFont="1" applyFill="1" applyBorder="1" applyAlignment="1"/>
    <xf numFmtId="166" fontId="0" fillId="6" borderId="5" xfId="0" applyNumberFormat="1" applyFill="1" applyBorder="1" applyAlignment="1">
      <alignment horizontal="left"/>
    </xf>
    <xf numFmtId="166" fontId="0" fillId="6" borderId="6" xfId="0" applyNumberFormat="1" applyFill="1" applyBorder="1" applyAlignment="1">
      <alignment horizontal="left"/>
    </xf>
    <xf numFmtId="174" fontId="0" fillId="0" borderId="4" xfId="0" applyNumberFormat="1" applyBorder="1"/>
    <xf numFmtId="4" fontId="0" fillId="4" borderId="4" xfId="0" applyNumberFormat="1" applyFill="1" applyBorder="1"/>
    <xf numFmtId="4" fontId="0" fillId="0" borderId="4" xfId="0" applyNumberFormat="1" applyBorder="1"/>
    <xf numFmtId="177" fontId="0" fillId="7" borderId="9" xfId="0" applyNumberFormat="1" applyFill="1" applyBorder="1"/>
    <xf numFmtId="177" fontId="18" fillId="0" borderId="0" xfId="0" applyNumberFormat="1" applyFont="1" applyBorder="1" applyAlignment="1">
      <alignment vertical="top"/>
    </xf>
    <xf numFmtId="177" fontId="17" fillId="0" borderId="0" xfId="0" applyNumberFormat="1" applyFont="1" applyBorder="1" applyAlignment="1">
      <alignment vertical="top"/>
    </xf>
    <xf numFmtId="14" fontId="11" fillId="0" borderId="0" xfId="0" applyNumberFormat="1" applyFont="1"/>
    <xf numFmtId="4" fontId="11" fillId="0" borderId="0" xfId="0" applyNumberFormat="1" applyFont="1" applyAlignment="1">
      <alignment horizontal="right"/>
    </xf>
    <xf numFmtId="0" fontId="0" fillId="6" borderId="0" xfId="0" applyFill="1"/>
    <xf numFmtId="0" fontId="0" fillId="5" borderId="0" xfId="0" applyFill="1" applyAlignment="1">
      <alignment horizontal="left"/>
    </xf>
    <xf numFmtId="1" fontId="0" fillId="0" borderId="0" xfId="0" applyNumberFormat="1" applyAlignment="1">
      <alignment horizontal="left"/>
    </xf>
    <xf numFmtId="4" fontId="0" fillId="6" borderId="0" xfId="0" applyNumberFormat="1" applyFill="1" applyAlignment="1">
      <alignment horizontal="right"/>
    </xf>
    <xf numFmtId="4" fontId="5" fillId="0" borderId="0" xfId="0" applyNumberFormat="1" applyFont="1" applyFill="1"/>
    <xf numFmtId="180" fontId="5" fillId="0" borderId="0" xfId="0" applyNumberFormat="1" applyFont="1" applyFill="1"/>
    <xf numFmtId="180" fontId="20" fillId="0" borderId="0" xfId="0" applyNumberFormat="1" applyFont="1" applyFill="1" applyAlignment="1">
      <alignment horizontal="right" wrapText="1"/>
    </xf>
    <xf numFmtId="8" fontId="20" fillId="0" borderId="0" xfId="0" applyNumberFormat="1" applyFont="1" applyFill="1" applyAlignment="1">
      <alignment horizontal="right" wrapText="1"/>
    </xf>
    <xf numFmtId="14" fontId="5" fillId="0" borderId="0" xfId="0" applyNumberFormat="1" applyFont="1" applyFill="1" applyAlignment="1">
      <alignment wrapText="1"/>
    </xf>
    <xf numFmtId="0" fontId="5" fillId="0" borderId="10" xfId="0" applyFont="1" applyFill="1" applyBorder="1"/>
    <xf numFmtId="179" fontId="5" fillId="0" borderId="0" xfId="0" applyNumberFormat="1" applyFont="1" applyFill="1" applyAlignment="1">
      <alignment horizontal="right"/>
    </xf>
    <xf numFmtId="14" fontId="21" fillId="0" borderId="0" xfId="1" applyNumberFormat="1"/>
    <xf numFmtId="0" fontId="21" fillId="0" borderId="0" xfId="1" applyBorder="1"/>
    <xf numFmtId="8" fontId="20" fillId="0" borderId="0" xfId="0" applyNumberFormat="1" applyFont="1" applyFill="1" applyAlignment="1">
      <alignment wrapText="1"/>
    </xf>
    <xf numFmtId="0" fontId="0" fillId="0" borderId="11" xfId="0" pivotButton="1" applyBorder="1"/>
    <xf numFmtId="0" fontId="0" fillId="0" borderId="12" xfId="0" applyBorder="1"/>
    <xf numFmtId="0" fontId="0" fillId="0" borderId="12" xfId="0" applyNumberFormat="1" applyBorder="1"/>
    <xf numFmtId="0" fontId="0" fillId="0" borderId="13" xfId="0" applyNumberFormat="1" applyBorder="1"/>
    <xf numFmtId="0" fontId="0" fillId="0" borderId="2" xfId="0" applyNumberFormat="1" applyBorder="1"/>
    <xf numFmtId="0" fontId="0" fillId="0" borderId="2" xfId="0" pivotButton="1" applyBorder="1"/>
    <xf numFmtId="0" fontId="0" fillId="0" borderId="2" xfId="0" applyBorder="1"/>
    <xf numFmtId="0" fontId="5" fillId="0" borderId="10" xfId="0" applyFont="1" applyFill="1" applyBorder="1" applyAlignment="1">
      <alignment wrapText="1"/>
    </xf>
    <xf numFmtId="173" fontId="0" fillId="0" borderId="0" xfId="0" applyNumberFormat="1" applyAlignment="1">
      <alignment horizontal="left"/>
    </xf>
    <xf numFmtId="173" fontId="8" fillId="0" borderId="0" xfId="0" applyNumberFormat="1" applyFont="1" applyAlignment="1">
      <alignment horizontal="left"/>
    </xf>
    <xf numFmtId="173" fontId="0" fillId="0" borderId="4" xfId="0" applyNumberFormat="1" applyBorder="1" applyAlignment="1">
      <alignment horizontal="left"/>
    </xf>
    <xf numFmtId="177" fontId="0" fillId="6" borderId="5" xfId="0" applyNumberFormat="1" applyFill="1" applyBorder="1" applyAlignment="1">
      <alignment horizontal="left"/>
    </xf>
    <xf numFmtId="177" fontId="0" fillId="6" borderId="6" xfId="0" applyNumberFormat="1" applyFill="1" applyBorder="1" applyAlignment="1">
      <alignment horizontal="left"/>
    </xf>
    <xf numFmtId="0" fontId="5" fillId="0" borderId="4" xfId="0" applyFont="1" applyFill="1" applyBorder="1"/>
    <xf numFmtId="14" fontId="22" fillId="3" borderId="0" xfId="0" applyNumberFormat="1" applyFont="1" applyFill="1" applyAlignment="1">
      <alignment wrapText="1"/>
    </xf>
    <xf numFmtId="0" fontId="22" fillId="3" borderId="0" xfId="0" applyFont="1" applyFill="1" applyAlignment="1">
      <alignment wrapText="1"/>
    </xf>
    <xf numFmtId="0" fontId="22" fillId="3" borderId="0" xfId="0" applyFont="1" applyFill="1" applyAlignment="1">
      <alignment horizontal="right" wrapText="1"/>
    </xf>
    <xf numFmtId="173" fontId="0" fillId="0" borderId="5" xfId="0" applyNumberFormat="1" applyBorder="1"/>
    <xf numFmtId="177" fontId="0" fillId="4" borderId="5" xfId="0" applyNumberFormat="1" applyFill="1" applyBorder="1"/>
    <xf numFmtId="177" fontId="0" fillId="5" borderId="5" xfId="0" applyNumberFormat="1" applyFill="1" applyBorder="1"/>
    <xf numFmtId="1" fontId="5" fillId="6" borderId="0" xfId="0" applyNumberFormat="1" applyFont="1" applyFill="1" applyAlignment="1">
      <alignment horizontal="left"/>
    </xf>
    <xf numFmtId="1" fontId="5" fillId="0" borderId="0" xfId="0" applyNumberFormat="1" applyFont="1" applyAlignment="1">
      <alignment horizontal="left"/>
    </xf>
    <xf numFmtId="14" fontId="0" fillId="4" borderId="0" xfId="0" applyNumberFormat="1" applyFill="1" applyAlignment="1">
      <alignment horizontal="right"/>
    </xf>
    <xf numFmtId="173" fontId="23" fillId="0" borderId="0" xfId="0" applyNumberFormat="1" applyFont="1"/>
    <xf numFmtId="177" fontId="16" fillId="0" borderId="0" xfId="0" applyNumberFormat="1" applyFont="1" applyBorder="1" applyAlignment="1">
      <alignment vertical="top"/>
    </xf>
    <xf numFmtId="0" fontId="5" fillId="0" borderId="14" xfId="0" applyFont="1" applyBorder="1" applyAlignment="1">
      <alignment wrapText="1"/>
    </xf>
    <xf numFmtId="0" fontId="5" fillId="0" borderId="14" xfId="0" applyFont="1" applyBorder="1" applyAlignment="1">
      <alignment horizontal="right" wrapText="1"/>
    </xf>
    <xf numFmtId="14" fontId="5" fillId="0" borderId="14" xfId="0" applyNumberFormat="1" applyFont="1" applyBorder="1" applyAlignment="1">
      <alignment horizontal="right" wrapText="1"/>
    </xf>
    <xf numFmtId="173" fontId="0" fillId="0" borderId="15" xfId="0" applyNumberFormat="1" applyBorder="1"/>
    <xf numFmtId="173" fontId="0" fillId="0" borderId="16" xfId="0" applyNumberFormat="1" applyBorder="1"/>
    <xf numFmtId="1" fontId="0" fillId="6" borderId="5" xfId="0" applyNumberFormat="1" applyFill="1" applyBorder="1" applyAlignment="1">
      <alignment horizontal="right"/>
    </xf>
    <xf numFmtId="1" fontId="0" fillId="6" borderId="6" xfId="0" applyNumberFormat="1" applyFill="1" applyBorder="1" applyAlignment="1">
      <alignment horizontal="right"/>
    </xf>
    <xf numFmtId="1" fontId="12" fillId="6" borderId="5" xfId="0" applyNumberFormat="1" applyFont="1" applyFill="1" applyBorder="1"/>
    <xf numFmtId="1" fontId="0" fillId="6" borderId="6" xfId="0" applyNumberFormat="1" applyFill="1" applyBorder="1"/>
    <xf numFmtId="0" fontId="0" fillId="0" borderId="17" xfId="0" applyBorder="1"/>
    <xf numFmtId="0" fontId="0" fillId="0" borderId="11" xfId="0" applyBorder="1"/>
    <xf numFmtId="0" fontId="0" fillId="0" borderId="18" xfId="0" applyBorder="1"/>
    <xf numFmtId="0" fontId="0" fillId="0" borderId="19" xfId="0" applyBorder="1"/>
    <xf numFmtId="0" fontId="0" fillId="0" borderId="20" xfId="0" applyBorder="1"/>
    <xf numFmtId="0" fontId="0" fillId="0" borderId="0" xfId="0" applyAlignment="1">
      <alignment horizontal="left"/>
    </xf>
    <xf numFmtId="173" fontId="0" fillId="0" borderId="4" xfId="0" applyNumberFormat="1" applyFill="1" applyBorder="1"/>
    <xf numFmtId="0" fontId="0" fillId="0" borderId="4" xfId="0" applyBorder="1" applyAlignment="1">
      <alignment horizontal="right"/>
    </xf>
    <xf numFmtId="173" fontId="0" fillId="6" borderId="4" xfId="0" applyNumberFormat="1" applyFill="1" applyBorder="1"/>
    <xf numFmtId="0" fontId="0" fillId="6" borderId="4" xfId="0" applyFill="1" applyBorder="1" applyAlignment="1">
      <alignment horizontal="right"/>
    </xf>
    <xf numFmtId="14" fontId="0" fillId="0" borderId="4" xfId="0" applyNumberFormat="1" applyBorder="1" applyAlignment="1">
      <alignment horizontal="left"/>
    </xf>
    <xf numFmtId="0" fontId="0" fillId="6" borderId="4" xfId="0" applyFill="1" applyBorder="1" applyAlignment="1">
      <alignment horizontal="left"/>
    </xf>
    <xf numFmtId="0" fontId="0" fillId="6" borderId="0" xfId="0" applyFill="1" applyBorder="1" applyAlignment="1">
      <alignment horizontal="left"/>
    </xf>
    <xf numFmtId="14" fontId="0" fillId="0" borderId="0" xfId="0" applyNumberFormat="1" applyBorder="1" applyAlignment="1">
      <alignment horizontal="left"/>
    </xf>
    <xf numFmtId="0" fontId="0" fillId="0" borderId="0" xfId="0" applyBorder="1" applyAlignment="1">
      <alignment horizontal="left"/>
    </xf>
    <xf numFmtId="0" fontId="1" fillId="0" borderId="0" xfId="0" applyFont="1" applyFill="1" applyAlignment="1">
      <alignment wrapText="1"/>
    </xf>
    <xf numFmtId="0" fontId="1" fillId="0" borderId="0" xfId="0" applyFont="1" applyFill="1" applyBorder="1" applyAlignment="1">
      <alignment wrapText="1"/>
    </xf>
    <xf numFmtId="0" fontId="0" fillId="0" borderId="21" xfId="0" applyBorder="1"/>
    <xf numFmtId="177" fontId="0" fillId="0" borderId="0" xfId="0" applyNumberFormat="1" applyFill="1" applyBorder="1"/>
    <xf numFmtId="177" fontId="0" fillId="0" borderId="22" xfId="0" applyNumberFormat="1" applyFill="1" applyBorder="1"/>
    <xf numFmtId="177" fontId="0" fillId="0" borderId="16" xfId="0" applyNumberFormat="1" applyFill="1" applyBorder="1"/>
    <xf numFmtId="177" fontId="0" fillId="0" borderId="0" xfId="0" applyNumberFormat="1" applyFill="1" applyBorder="1" applyAlignment="1">
      <alignment horizontal="right"/>
    </xf>
    <xf numFmtId="177" fontId="0" fillId="0" borderId="22" xfId="0" applyNumberFormat="1" applyBorder="1"/>
    <xf numFmtId="0" fontId="0" fillId="0" borderId="4" xfId="0" applyFill="1" applyBorder="1"/>
    <xf numFmtId="16" fontId="24" fillId="8" borderId="0" xfId="0" applyNumberFormat="1" applyFont="1" applyFill="1" applyAlignment="1">
      <alignment vertical="center"/>
    </xf>
    <xf numFmtId="0" fontId="24" fillId="8" borderId="0" xfId="0" applyFont="1" applyFill="1" applyAlignment="1">
      <alignment vertical="center"/>
    </xf>
    <xf numFmtId="0" fontId="24" fillId="8" borderId="0" xfId="0" applyFont="1" applyFill="1" applyAlignment="1">
      <alignment horizontal="right" vertical="center"/>
    </xf>
    <xf numFmtId="16" fontId="24" fillId="9" borderId="0" xfId="0" applyNumberFormat="1" applyFont="1" applyFill="1" applyAlignment="1">
      <alignment vertical="center"/>
    </xf>
    <xf numFmtId="0" fontId="24" fillId="9" borderId="0" xfId="0" applyFont="1" applyFill="1" applyAlignment="1">
      <alignment vertical="center"/>
    </xf>
    <xf numFmtId="0" fontId="24" fillId="9" borderId="0" xfId="0" applyFont="1" applyFill="1" applyAlignment="1">
      <alignment horizontal="right" vertical="center"/>
    </xf>
    <xf numFmtId="14" fontId="25" fillId="8" borderId="0" xfId="0" applyNumberFormat="1" applyFont="1" applyFill="1" applyAlignment="1">
      <alignment vertical="center" wrapText="1"/>
    </xf>
    <xf numFmtId="0" fontId="25" fillId="8" borderId="0" xfId="0" applyFont="1" applyFill="1" applyAlignment="1">
      <alignment vertical="center" wrapText="1"/>
    </xf>
    <xf numFmtId="0" fontId="25" fillId="8" borderId="0" xfId="0" applyFont="1" applyFill="1" applyAlignment="1">
      <alignment horizontal="right" vertical="center" wrapText="1"/>
    </xf>
    <xf numFmtId="14" fontId="25" fillId="10" borderId="0" xfId="0" applyNumberFormat="1" applyFont="1" applyFill="1" applyAlignment="1">
      <alignment vertical="center" wrapText="1"/>
    </xf>
    <xf numFmtId="0" fontId="25" fillId="10" borderId="0" xfId="0" applyFont="1" applyFill="1" applyAlignment="1">
      <alignment vertical="center" wrapText="1"/>
    </xf>
    <xf numFmtId="0" fontId="25" fillId="10" borderId="0" xfId="0" applyFont="1" applyFill="1" applyAlignment="1">
      <alignment horizontal="right" vertical="center" wrapText="1"/>
    </xf>
    <xf numFmtId="179" fontId="5" fillId="4" borderId="0" xfId="0" applyNumberFormat="1" applyFont="1" applyFill="1" applyAlignment="1">
      <alignment horizontal="right"/>
    </xf>
    <xf numFmtId="167" fontId="5" fillId="0" borderId="0" xfId="0" applyNumberFormat="1" applyFont="1" applyFill="1" applyBorder="1"/>
    <xf numFmtId="14" fontId="5" fillId="0" borderId="0" xfId="0" applyNumberFormat="1" applyFont="1" applyFill="1" applyBorder="1" applyAlignment="1">
      <alignment horizontal="right"/>
    </xf>
    <xf numFmtId="0" fontId="5" fillId="0" borderId="4" xfId="0" applyFont="1" applyBorder="1"/>
    <xf numFmtId="0" fontId="0" fillId="0" borderId="15" xfId="0" applyFill="1" applyBorder="1"/>
    <xf numFmtId="16" fontId="0" fillId="0" borderId="0" xfId="0" applyNumberFormat="1"/>
  </cellXfs>
  <cellStyles count="2">
    <cellStyle name="Normal" xfId="0" builtinId="0"/>
    <cellStyle name="Normal_Transactions"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pivotCacheDefinition" Target="pivotCache/pivotCacheDefinition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8638204877335"/>
          <c:y val="7.5075295242396423E-2"/>
          <c:w val="0.84269817031354299"/>
          <c:h val="0.84684933033423171"/>
        </c:manualLayout>
      </c:layout>
      <c:barChart>
        <c:barDir val="col"/>
        <c:grouping val="stacked"/>
        <c:varyColors val="0"/>
        <c:ser>
          <c:idx val="0"/>
          <c:order val="0"/>
          <c:spPr>
            <a:solidFill>
              <a:srgbClr val="9999FF"/>
            </a:solidFill>
            <a:ln w="12700">
              <a:solidFill>
                <a:srgbClr val="000000"/>
              </a:solidFill>
              <a:prstDash val="solid"/>
            </a:ln>
          </c:spPr>
          <c:invertIfNegative val="0"/>
          <c:cat>
            <c:numRef>
              <c:f>Overview!$L$9:$W$9</c:f>
              <c:numCache>
                <c:formatCode>#,##0.00_ ;[Red]\-#,##0.00\ </c:formatCode>
                <c:ptCount val="12"/>
              </c:numCache>
            </c:numRef>
          </c:cat>
          <c:val>
            <c:numRef>
              <c:f>Overview!$L$12:$W$12</c:f>
              <c:numCache>
                <c:formatCode>#,##0.00_ ;[Red]\-#,##0.00\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8B6-4B48-9ABB-E1813365B8A7}"/>
            </c:ext>
          </c:extLst>
        </c:ser>
        <c:dLbls>
          <c:showLegendKey val="0"/>
          <c:showVal val="0"/>
          <c:showCatName val="0"/>
          <c:showSerName val="0"/>
          <c:showPercent val="0"/>
          <c:showBubbleSize val="0"/>
        </c:dLbls>
        <c:gapWidth val="150"/>
        <c:overlap val="100"/>
        <c:axId val="437018320"/>
        <c:axId val="1"/>
      </c:barChart>
      <c:catAx>
        <c:axId val="437018320"/>
        <c:scaling>
          <c:orientation val="minMax"/>
        </c:scaling>
        <c:delete val="0"/>
        <c:axPos val="b"/>
        <c:numFmt formatCode="#,##0.00_ ;[Red]\-#,##0.0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0.00_ ;[Red]\-#,##0.0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7018320"/>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378455236231634E-2"/>
          <c:y val="8.7719598819897271E-2"/>
          <c:w val="0.87640609712608464"/>
          <c:h val="0.82105544495423843"/>
        </c:manualLayout>
      </c:layout>
      <c:barChart>
        <c:barDir val="col"/>
        <c:grouping val="stacked"/>
        <c:varyColors val="0"/>
        <c:ser>
          <c:idx val="0"/>
          <c:order val="0"/>
          <c:spPr>
            <a:solidFill>
              <a:srgbClr val="9999FF"/>
            </a:solidFill>
            <a:ln w="12700">
              <a:solidFill>
                <a:srgbClr val="000000"/>
              </a:solidFill>
              <a:prstDash val="solid"/>
            </a:ln>
          </c:spPr>
          <c:invertIfNegative val="0"/>
          <c:cat>
            <c:numRef>
              <c:f>'Looking Back'!$L$9:$W$9</c:f>
              <c:numCache>
                <c:formatCode>#,##0;[Green]\-#,##0</c:formatCode>
                <c:ptCount val="12"/>
              </c:numCache>
            </c:numRef>
          </c:cat>
          <c:val>
            <c:numRef>
              <c:f>'Looking Back'!$L$11:$W$11</c:f>
              <c:numCache>
                <c:formatCode>#,##0;[Green]\-#,##0</c:formatCode>
                <c:ptCount val="12"/>
                <c:pt idx="0">
                  <c:v>918.60000000000014</c:v>
                </c:pt>
                <c:pt idx="1">
                  <c:v>627.87000000000012</c:v>
                </c:pt>
                <c:pt idx="2">
                  <c:v>755.73</c:v>
                </c:pt>
                <c:pt idx="3">
                  <c:v>782.84</c:v>
                </c:pt>
                <c:pt idx="4">
                  <c:v>770.56</c:v>
                </c:pt>
                <c:pt idx="5">
                  <c:v>1081.75</c:v>
                </c:pt>
                <c:pt idx="6">
                  <c:v>857.78000000000009</c:v>
                </c:pt>
                <c:pt idx="7">
                  <c:v>873.69999999999993</c:v>
                </c:pt>
                <c:pt idx="8">
                  <c:v>889.11</c:v>
                </c:pt>
                <c:pt idx="9">
                  <c:v>891.93</c:v>
                </c:pt>
                <c:pt idx="10">
                  <c:v>855.48</c:v>
                </c:pt>
                <c:pt idx="11">
                  <c:v>835.45</c:v>
                </c:pt>
              </c:numCache>
            </c:numRef>
          </c:val>
          <c:extLst>
            <c:ext xmlns:c16="http://schemas.microsoft.com/office/drawing/2014/chart" uri="{C3380CC4-5D6E-409C-BE32-E72D297353CC}">
              <c16:uniqueId val="{00000000-C047-4ABD-B5C7-B0440D216979}"/>
            </c:ext>
          </c:extLst>
        </c:ser>
        <c:dLbls>
          <c:showLegendKey val="0"/>
          <c:showVal val="0"/>
          <c:showCatName val="0"/>
          <c:showSerName val="0"/>
          <c:showPercent val="0"/>
          <c:showBubbleSize val="0"/>
        </c:dLbls>
        <c:gapWidth val="150"/>
        <c:overlap val="100"/>
        <c:axId val="437019632"/>
        <c:axId val="1"/>
      </c:barChart>
      <c:catAx>
        <c:axId val="437019632"/>
        <c:scaling>
          <c:orientation val="minMax"/>
        </c:scaling>
        <c:delete val="0"/>
        <c:axPos val="b"/>
        <c:numFmt formatCode="#,##0;[Green]\-#,##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0;[Green]\-#,##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7019632"/>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numRef>
              <c:f>'Looking Ahead'!#REF!</c:f>
              <c:numCache>
                <c:formatCode>General</c:formatCode>
                <c:ptCount val="1"/>
                <c:pt idx="0">
                  <c:v>1</c:v>
                </c:pt>
              </c:numCache>
            </c:numRef>
          </c:cat>
          <c:val>
            <c:numRef>
              <c:f>'Looking Ahead'!#REF!</c:f>
              <c:numCache>
                <c:formatCode>General</c:formatCode>
                <c:ptCount val="1"/>
                <c:pt idx="0">
                  <c:v>1</c:v>
                </c:pt>
              </c:numCache>
            </c:numRef>
          </c:val>
          <c:extLst>
            <c:ext xmlns:c16="http://schemas.microsoft.com/office/drawing/2014/chart" uri="{C3380CC4-5D6E-409C-BE32-E72D297353CC}">
              <c16:uniqueId val="{00000000-C8EC-45C2-9FD8-1B60204DA3A7}"/>
            </c:ext>
          </c:extLst>
        </c:ser>
        <c:dLbls>
          <c:showLegendKey val="0"/>
          <c:showVal val="0"/>
          <c:showCatName val="0"/>
          <c:showSerName val="0"/>
          <c:showPercent val="0"/>
          <c:showBubbleSize val="0"/>
        </c:dLbls>
        <c:gapWidth val="150"/>
        <c:overlap val="100"/>
        <c:axId val="437017336"/>
        <c:axId val="1"/>
      </c:barChart>
      <c:catAx>
        <c:axId val="437017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437017336"/>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numRef>
              <c:f>Earnings!#REF!</c:f>
              <c:numCache>
                <c:formatCode>General</c:formatCode>
                <c:ptCount val="1"/>
                <c:pt idx="0">
                  <c:v>1</c:v>
                </c:pt>
              </c:numCache>
            </c:numRef>
          </c:cat>
          <c:val>
            <c:numRef>
              <c:f>Earnings!#REF!</c:f>
              <c:numCache>
                <c:formatCode>General</c:formatCode>
                <c:ptCount val="1"/>
                <c:pt idx="0">
                  <c:v>1</c:v>
                </c:pt>
              </c:numCache>
            </c:numRef>
          </c:val>
          <c:extLst>
            <c:ext xmlns:c16="http://schemas.microsoft.com/office/drawing/2014/chart" uri="{C3380CC4-5D6E-409C-BE32-E72D297353CC}">
              <c16:uniqueId val="{00000000-0F7A-4FED-8B26-8297FFC4D40B}"/>
            </c:ext>
          </c:extLst>
        </c:ser>
        <c:dLbls>
          <c:showLegendKey val="0"/>
          <c:showVal val="0"/>
          <c:showCatName val="0"/>
          <c:showSerName val="0"/>
          <c:showPercent val="0"/>
          <c:showBubbleSize val="0"/>
        </c:dLbls>
        <c:gapWidth val="150"/>
        <c:overlap val="100"/>
        <c:axId val="435439384"/>
        <c:axId val="1"/>
      </c:barChart>
      <c:catAx>
        <c:axId val="435439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35439384"/>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[Money Model.xlsm]Year by Year Data!PivotTable1</c:name>
    <c:fmtId val="0"/>
  </c:pivotSource>
  <c:chart>
    <c:title>
      <c:tx>
        <c:rich>
          <a:bodyPr/>
          <a:lstStyle/>
          <a:p>
            <a:pPr>
              <a:defRPr sz="1200" b="1" i="0" u="none" strike="noStrike" baseline="0">
                <a:solidFill>
                  <a:srgbClr val="000000"/>
                </a:solidFill>
                <a:latin typeface="Arial"/>
                <a:ea typeface="Arial"/>
                <a:cs typeface="Arial"/>
              </a:defRPr>
            </a:pPr>
            <a:r>
              <a:rPr lang="en-GB"/>
              <a:t>Year by Year Comparison</a:t>
            </a:r>
          </a:p>
        </c:rich>
      </c:tx>
      <c:overlay val="0"/>
      <c:spPr>
        <a:noFill/>
        <a:ln w="25400">
          <a:noFill/>
        </a:ln>
      </c:spPr>
    </c:title>
    <c:autoTitleDeleted val="0"/>
    <c:pivotFmts>
      <c:pivotFmt>
        <c:idx val="0"/>
        <c:spPr>
          <a:solidFill>
            <a:srgbClr val="9999FF"/>
          </a:solidFill>
          <a:ln w="12700">
            <a:solidFill>
              <a:srgbClr val="000000"/>
            </a:solidFill>
            <a:prstDash val="solid"/>
          </a:ln>
        </c:spPr>
        <c:marker>
          <c:symbol val="none"/>
        </c:marker>
      </c:pivotFmt>
    </c:pivotFmts>
    <c:view3D>
      <c:rotX val="13"/>
      <c:hPercent val="100"/>
      <c:rotY val="14"/>
      <c:depthPercent val="100"/>
      <c:rAngAx val="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bar3DChart>
        <c:barDir val="col"/>
        <c:grouping val="clustered"/>
        <c:varyColors val="0"/>
        <c:ser>
          <c:idx val="0"/>
          <c:order val="0"/>
          <c:tx>
            <c:strRef>
              <c:f>'Year by Year Data'!$D$6</c:f>
              <c:strCache>
                <c:ptCount val="1"/>
                <c:pt idx="0">
                  <c:v>Total</c:v>
                </c:pt>
              </c:strCache>
            </c:strRef>
          </c:tx>
          <c:spPr>
            <a:solidFill>
              <a:srgbClr val="9999FF"/>
            </a:solidFill>
            <a:ln w="12700">
              <a:solidFill>
                <a:srgbClr val="000000"/>
              </a:solidFill>
              <a:prstDash val="solid"/>
            </a:ln>
          </c:spPr>
          <c:invertIfNegative val="0"/>
          <c:cat>
            <c:multiLvlStrRef>
              <c:f>'Year by Year Data'!$A$7:$C$108</c:f>
              <c:multiLvlStrCache>
                <c:ptCount val="98"/>
                <c:lvl>
                  <c:pt idx="0">
                    <c:v>Sum of Amount</c:v>
                  </c:pt>
                  <c:pt idx="1">
                    <c:v>Count of Transaction Date</c:v>
                  </c:pt>
                  <c:pt idx="2">
                    <c:v>Sum of Amount</c:v>
                  </c:pt>
                  <c:pt idx="3">
                    <c:v>Count of Transaction Date</c:v>
                  </c:pt>
                  <c:pt idx="4">
                    <c:v>Sum of Amount</c:v>
                  </c:pt>
                  <c:pt idx="5">
                    <c:v>Count of Transaction Date</c:v>
                  </c:pt>
                  <c:pt idx="6">
                    <c:v>Sum of Amount</c:v>
                  </c:pt>
                  <c:pt idx="7">
                    <c:v>Count of Transaction Date</c:v>
                  </c:pt>
                  <c:pt idx="8">
                    <c:v>Sum of Amount</c:v>
                  </c:pt>
                  <c:pt idx="9">
                    <c:v>Count of Transaction Date</c:v>
                  </c:pt>
                  <c:pt idx="10">
                    <c:v>Sum of Amount</c:v>
                  </c:pt>
                  <c:pt idx="11">
                    <c:v>Count of Transaction Date</c:v>
                  </c:pt>
                  <c:pt idx="12">
                    <c:v>Sum of Amount</c:v>
                  </c:pt>
                  <c:pt idx="13">
                    <c:v>Count of Transaction Date</c:v>
                  </c:pt>
                  <c:pt idx="14">
                    <c:v>Sum of Amount</c:v>
                  </c:pt>
                  <c:pt idx="15">
                    <c:v>Count of Transaction Date</c:v>
                  </c:pt>
                  <c:pt idx="16">
                    <c:v>Sum of Amount</c:v>
                  </c:pt>
                  <c:pt idx="17">
                    <c:v>Count of Transaction Date</c:v>
                  </c:pt>
                  <c:pt idx="18">
                    <c:v>Sum of Amount</c:v>
                  </c:pt>
                  <c:pt idx="19">
                    <c:v>Count of Transaction Date</c:v>
                  </c:pt>
                  <c:pt idx="20">
                    <c:v>Sum of Amount</c:v>
                  </c:pt>
                  <c:pt idx="21">
                    <c:v>Count of Transaction Date</c:v>
                  </c:pt>
                  <c:pt idx="22">
                    <c:v>Sum of Amount</c:v>
                  </c:pt>
                  <c:pt idx="23">
                    <c:v>Count of Transaction Date</c:v>
                  </c:pt>
                  <c:pt idx="24">
                    <c:v>Sum of Amount</c:v>
                  </c:pt>
                  <c:pt idx="25">
                    <c:v>Count of Transaction Date</c:v>
                  </c:pt>
                  <c:pt idx="26">
                    <c:v>Sum of Amount</c:v>
                  </c:pt>
                  <c:pt idx="27">
                    <c:v>Count of Transaction Date</c:v>
                  </c:pt>
                  <c:pt idx="28">
                    <c:v>Sum of Amount</c:v>
                  </c:pt>
                  <c:pt idx="29">
                    <c:v>Count of Transaction Date</c:v>
                  </c:pt>
                  <c:pt idx="30">
                    <c:v>Sum of Amount</c:v>
                  </c:pt>
                  <c:pt idx="31">
                    <c:v>Count of Transaction Date</c:v>
                  </c:pt>
                  <c:pt idx="32">
                    <c:v>Sum of Amount</c:v>
                  </c:pt>
                  <c:pt idx="33">
                    <c:v>Count of Transaction Date</c:v>
                  </c:pt>
                  <c:pt idx="34">
                    <c:v>Sum of Amount</c:v>
                  </c:pt>
                  <c:pt idx="35">
                    <c:v>Count of Transaction Date</c:v>
                  </c:pt>
                  <c:pt idx="36">
                    <c:v>Sum of Amount</c:v>
                  </c:pt>
                  <c:pt idx="37">
                    <c:v>Count of Transaction Date</c:v>
                  </c:pt>
                  <c:pt idx="38">
                    <c:v>Sum of Amount</c:v>
                  </c:pt>
                  <c:pt idx="39">
                    <c:v>Count of Transaction Date</c:v>
                  </c:pt>
                  <c:pt idx="40">
                    <c:v>Sum of Amount</c:v>
                  </c:pt>
                  <c:pt idx="41">
                    <c:v>Count of Transaction Date</c:v>
                  </c:pt>
                  <c:pt idx="42">
                    <c:v>Sum of Amount</c:v>
                  </c:pt>
                  <c:pt idx="43">
                    <c:v>Count of Transaction Date</c:v>
                  </c:pt>
                  <c:pt idx="44">
                    <c:v>Sum of Amount</c:v>
                  </c:pt>
                  <c:pt idx="45">
                    <c:v>Count of Transaction Date</c:v>
                  </c:pt>
                  <c:pt idx="46">
                    <c:v>Sum of Amount</c:v>
                  </c:pt>
                  <c:pt idx="47">
                    <c:v>Count of Transaction Date</c:v>
                  </c:pt>
                  <c:pt idx="48">
                    <c:v>Sum of Amount</c:v>
                  </c:pt>
                  <c:pt idx="49">
                    <c:v>Count of Transaction Date</c:v>
                  </c:pt>
                  <c:pt idx="50">
                    <c:v>Sum of Amount</c:v>
                  </c:pt>
                  <c:pt idx="51">
                    <c:v>Count of Transaction Date</c:v>
                  </c:pt>
                  <c:pt idx="52">
                    <c:v>Sum of Amount</c:v>
                  </c:pt>
                  <c:pt idx="53">
                    <c:v>Count of Transaction Date</c:v>
                  </c:pt>
                  <c:pt idx="54">
                    <c:v>Sum of Amount</c:v>
                  </c:pt>
                  <c:pt idx="55">
                    <c:v>Count of Transaction Date</c:v>
                  </c:pt>
                  <c:pt idx="56">
                    <c:v>Sum of Amount</c:v>
                  </c:pt>
                  <c:pt idx="57">
                    <c:v>Count of Transaction Date</c:v>
                  </c:pt>
                  <c:pt idx="58">
                    <c:v>Sum of Amount</c:v>
                  </c:pt>
                  <c:pt idx="59">
                    <c:v>Count of Transaction Date</c:v>
                  </c:pt>
                  <c:pt idx="60">
                    <c:v>Sum of Amount</c:v>
                  </c:pt>
                  <c:pt idx="61">
                    <c:v>Count of Transaction Date</c:v>
                  </c:pt>
                  <c:pt idx="62">
                    <c:v>Sum of Amount</c:v>
                  </c:pt>
                  <c:pt idx="63">
                    <c:v>Count of Transaction Date</c:v>
                  </c:pt>
                  <c:pt idx="64">
                    <c:v>Sum of Amount</c:v>
                  </c:pt>
                  <c:pt idx="65">
                    <c:v>Count of Transaction Date</c:v>
                  </c:pt>
                  <c:pt idx="66">
                    <c:v>Sum of Amount</c:v>
                  </c:pt>
                  <c:pt idx="67">
                    <c:v>Count of Transaction Date</c:v>
                  </c:pt>
                  <c:pt idx="68">
                    <c:v>Sum of Amount</c:v>
                  </c:pt>
                  <c:pt idx="69">
                    <c:v>Count of Transaction Date</c:v>
                  </c:pt>
                  <c:pt idx="70">
                    <c:v>Sum of Amount</c:v>
                  </c:pt>
                  <c:pt idx="71">
                    <c:v>Count of Transaction Date</c:v>
                  </c:pt>
                  <c:pt idx="72">
                    <c:v>Sum of Amount</c:v>
                  </c:pt>
                  <c:pt idx="73">
                    <c:v>Count of Transaction Date</c:v>
                  </c:pt>
                  <c:pt idx="74">
                    <c:v>Sum of Amount</c:v>
                  </c:pt>
                  <c:pt idx="75">
                    <c:v>Count of Transaction Date</c:v>
                  </c:pt>
                  <c:pt idx="76">
                    <c:v>Sum of Amount</c:v>
                  </c:pt>
                  <c:pt idx="77">
                    <c:v>Count of Transaction Date</c:v>
                  </c:pt>
                  <c:pt idx="78">
                    <c:v>Sum of Amount</c:v>
                  </c:pt>
                  <c:pt idx="79">
                    <c:v>Count of Transaction Date</c:v>
                  </c:pt>
                  <c:pt idx="80">
                    <c:v>Sum of Amount</c:v>
                  </c:pt>
                  <c:pt idx="81">
                    <c:v>Count of Transaction Date</c:v>
                  </c:pt>
                  <c:pt idx="82">
                    <c:v>Sum of Amount</c:v>
                  </c:pt>
                  <c:pt idx="83">
                    <c:v>Count of Transaction Date</c:v>
                  </c:pt>
                  <c:pt idx="84">
                    <c:v>Sum of Amount</c:v>
                  </c:pt>
                  <c:pt idx="85">
                    <c:v>Count of Transaction Date</c:v>
                  </c:pt>
                  <c:pt idx="86">
                    <c:v>Sum of Amount</c:v>
                  </c:pt>
                  <c:pt idx="87">
                    <c:v>Count of Transaction Date</c:v>
                  </c:pt>
                  <c:pt idx="88">
                    <c:v>Sum of Amount</c:v>
                  </c:pt>
                  <c:pt idx="89">
                    <c:v>Count of Transaction Date</c:v>
                  </c:pt>
                  <c:pt idx="90">
                    <c:v>Sum of Amount</c:v>
                  </c:pt>
                  <c:pt idx="91">
                    <c:v>Count of Transaction Date</c:v>
                  </c:pt>
                  <c:pt idx="92">
                    <c:v>Sum of Amount</c:v>
                  </c:pt>
                  <c:pt idx="93">
                    <c:v>Count of Transaction Date</c:v>
                  </c:pt>
                  <c:pt idx="94">
                    <c:v>Sum of Amount</c:v>
                  </c:pt>
                  <c:pt idx="95">
                    <c:v>Count of Transaction Date</c:v>
                  </c:pt>
                  <c:pt idx="96">
                    <c:v>Sum of Amount</c:v>
                  </c:pt>
                  <c:pt idx="97">
                    <c:v>Count of Transaction Date</c:v>
                  </c:pt>
                </c:lvl>
                <c:lvl>
                  <c:pt idx="0">
                    <c:v>America 2010</c:v>
                  </c:pt>
                  <c:pt idx="2">
                    <c:v>Devon 2011</c:v>
                  </c:pt>
                  <c:pt idx="4">
                    <c:v>Explorers Scotland Course 2012</c:v>
                  </c:pt>
                  <c:pt idx="6">
                    <c:v>Iceland 2012</c:v>
                  </c:pt>
                  <c:pt idx="8">
                    <c:v>James Eurodisney Trip</c:v>
                  </c:pt>
                  <c:pt idx="10">
                    <c:v>Lake District 2012</c:v>
                  </c:pt>
                  <c:pt idx="12">
                    <c:v>Normandy 2012</c:v>
                  </c:pt>
                  <c:pt idx="14">
                    <c:v>Operation Raleigh Borneo</c:v>
                  </c:pt>
                  <c:pt idx="16">
                    <c:v>Reading 2013</c:v>
                  </c:pt>
                  <c:pt idx="18">
                    <c:v>Riding Suffolk</c:v>
                  </c:pt>
                  <c:pt idx="20">
                    <c:v>Scotland 2011</c:v>
                  </c:pt>
                  <c:pt idx="22">
                    <c:v>Scotland Skiing</c:v>
                  </c:pt>
                  <c:pt idx="24">
                    <c:v>Scotland Walking</c:v>
                  </c:pt>
                  <c:pt idx="26">
                    <c:v>Scotland Walking 2011</c:v>
                  </c:pt>
                  <c:pt idx="28">
                    <c:v>Scotland Walking 2012</c:v>
                  </c:pt>
                  <c:pt idx="30">
                    <c:v>Scotland Walking 2013</c:v>
                  </c:pt>
                  <c:pt idx="32">
                    <c:v>Ski Touring 2011</c:v>
                  </c:pt>
                  <c:pt idx="34">
                    <c:v>Ski Touring 2013</c:v>
                  </c:pt>
                  <c:pt idx="36">
                    <c:v>Skiing 2011</c:v>
                  </c:pt>
                  <c:pt idx="38">
                    <c:v>Skiing 2012</c:v>
                  </c:pt>
                  <c:pt idx="40">
                    <c:v>Skiing 2013</c:v>
                  </c:pt>
                  <c:pt idx="42">
                    <c:v>SmallPeice Computing Course 2012</c:v>
                  </c:pt>
                  <c:pt idx="44">
                    <c:v>Waxham 2010</c:v>
                  </c:pt>
                  <c:pt idx="46">
                    <c:v>Skiing 2009</c:v>
                  </c:pt>
                  <c:pt idx="48">
                    <c:v>Skiing Bulgaria</c:v>
                  </c:pt>
                  <c:pt idx="50">
                    <c:v>Scotland Walking 2009</c:v>
                  </c:pt>
                  <c:pt idx="52">
                    <c:v>Waxham 2009</c:v>
                  </c:pt>
                  <c:pt idx="54">
                    <c:v>Switzerland 2009</c:v>
                  </c:pt>
                  <c:pt idx="56">
                    <c:v>Skiing America</c:v>
                  </c:pt>
                  <c:pt idx="58">
                    <c:v>Ski Touring Course</c:v>
                  </c:pt>
                  <c:pt idx="60">
                    <c:v>Slovenia 2009</c:v>
                  </c:pt>
                  <c:pt idx="62">
                    <c:v>Skiing 2014</c:v>
                  </c:pt>
                  <c:pt idx="64">
                    <c:v>Morocco 2013</c:v>
                  </c:pt>
                  <c:pt idx="66">
                    <c:v>Camp America 2014</c:v>
                  </c:pt>
                  <c:pt idx="68">
                    <c:v>James Interail Trip</c:v>
                  </c:pt>
                  <c:pt idx="70">
                    <c:v>Isle of Wight Weekend</c:v>
                  </c:pt>
                  <c:pt idx="72">
                    <c:v>James Skiing Season</c:v>
                  </c:pt>
                  <c:pt idx="74">
                    <c:v>Skiing 2015</c:v>
                  </c:pt>
                  <c:pt idx="76">
                    <c:v>Jenny's Belgium Holiday</c:v>
                  </c:pt>
                  <c:pt idx="78">
                    <c:v>Scotland Walking 2014</c:v>
                  </c:pt>
                  <c:pt idx="80">
                    <c:v>Lake District 2014</c:v>
                  </c:pt>
                  <c:pt idx="82">
                    <c:v>Dolomites 2014</c:v>
                  </c:pt>
                  <c:pt idx="84">
                    <c:v>Dover Castle 2014</c:v>
                  </c:pt>
                  <c:pt idx="86">
                    <c:v>Ridgeway 2015</c:v>
                  </c:pt>
                  <c:pt idx="88">
                    <c:v>Stuttgart 2015</c:v>
                  </c:pt>
                  <c:pt idx="90">
                    <c:v>Scarborough 2015</c:v>
                  </c:pt>
                  <c:pt idx="92">
                    <c:v>Scotland Walking 2015</c:v>
                  </c:pt>
                  <c:pt idx="94">
                    <c:v>Lake District 2015</c:v>
                  </c:pt>
                  <c:pt idx="96">
                    <c:v>Jenny's Spain Trip</c:v>
                  </c:pt>
                </c:lvl>
                <c:lvl>
                  <c:pt idx="0">
                    <c:v>Holidaying</c:v>
                  </c:pt>
                </c:lvl>
              </c:multiLvlStrCache>
            </c:multiLvlStrRef>
          </c:cat>
          <c:val>
            <c:numRef>
              <c:f>'Year by Year Data'!$D$7:$D$108</c:f>
              <c:numCache>
                <c:formatCode>General</c:formatCode>
                <c:ptCount val="98"/>
                <c:pt idx="0">
                  <c:v>11791.18</c:v>
                </c:pt>
                <c:pt idx="1">
                  <c:v>71</c:v>
                </c:pt>
                <c:pt idx="2">
                  <c:v>437.38</c:v>
                </c:pt>
                <c:pt idx="3">
                  <c:v>6</c:v>
                </c:pt>
                <c:pt idx="4">
                  <c:v>206.99</c:v>
                </c:pt>
                <c:pt idx="5">
                  <c:v>3</c:v>
                </c:pt>
                <c:pt idx="6">
                  <c:v>728</c:v>
                </c:pt>
                <c:pt idx="7">
                  <c:v>5</c:v>
                </c:pt>
                <c:pt idx="8">
                  <c:v>185.54</c:v>
                </c:pt>
                <c:pt idx="9">
                  <c:v>2</c:v>
                </c:pt>
                <c:pt idx="10">
                  <c:v>824.68</c:v>
                </c:pt>
                <c:pt idx="11">
                  <c:v>8</c:v>
                </c:pt>
                <c:pt idx="12">
                  <c:v>680.13</c:v>
                </c:pt>
                <c:pt idx="13">
                  <c:v>16</c:v>
                </c:pt>
                <c:pt idx="14">
                  <c:v>2931.98</c:v>
                </c:pt>
                <c:pt idx="15">
                  <c:v>29</c:v>
                </c:pt>
                <c:pt idx="16">
                  <c:v>44</c:v>
                </c:pt>
                <c:pt idx="17">
                  <c:v>2</c:v>
                </c:pt>
                <c:pt idx="18">
                  <c:v>751.05</c:v>
                </c:pt>
                <c:pt idx="19">
                  <c:v>4</c:v>
                </c:pt>
                <c:pt idx="20">
                  <c:v>3686.18</c:v>
                </c:pt>
                <c:pt idx="21">
                  <c:v>28</c:v>
                </c:pt>
                <c:pt idx="22">
                  <c:v>247.96</c:v>
                </c:pt>
                <c:pt idx="23">
                  <c:v>3</c:v>
                </c:pt>
                <c:pt idx="24">
                  <c:v>48.88</c:v>
                </c:pt>
                <c:pt idx="25">
                  <c:v>2</c:v>
                </c:pt>
                <c:pt idx="26">
                  <c:v>209.94</c:v>
                </c:pt>
                <c:pt idx="27">
                  <c:v>6</c:v>
                </c:pt>
                <c:pt idx="28">
                  <c:v>303.02</c:v>
                </c:pt>
                <c:pt idx="29">
                  <c:v>7</c:v>
                </c:pt>
                <c:pt idx="30">
                  <c:v>433.38</c:v>
                </c:pt>
                <c:pt idx="31">
                  <c:v>8</c:v>
                </c:pt>
                <c:pt idx="32">
                  <c:v>556.26</c:v>
                </c:pt>
                <c:pt idx="33">
                  <c:v>7</c:v>
                </c:pt>
                <c:pt idx="34">
                  <c:v>702.99</c:v>
                </c:pt>
                <c:pt idx="35">
                  <c:v>7</c:v>
                </c:pt>
                <c:pt idx="36">
                  <c:v>4803.59</c:v>
                </c:pt>
                <c:pt idx="37">
                  <c:v>28</c:v>
                </c:pt>
                <c:pt idx="38">
                  <c:v>600</c:v>
                </c:pt>
                <c:pt idx="39">
                  <c:v>1</c:v>
                </c:pt>
                <c:pt idx="40">
                  <c:v>3657.53</c:v>
                </c:pt>
                <c:pt idx="41">
                  <c:v>31</c:v>
                </c:pt>
                <c:pt idx="42">
                  <c:v>465.6</c:v>
                </c:pt>
                <c:pt idx="43">
                  <c:v>2</c:v>
                </c:pt>
                <c:pt idx="44">
                  <c:v>85.26</c:v>
                </c:pt>
                <c:pt idx="45">
                  <c:v>2</c:v>
                </c:pt>
                <c:pt idx="46">
                  <c:v>1759.15</c:v>
                </c:pt>
                <c:pt idx="47">
                  <c:v>7</c:v>
                </c:pt>
                <c:pt idx="48">
                  <c:v>764.74</c:v>
                </c:pt>
                <c:pt idx="49">
                  <c:v>5</c:v>
                </c:pt>
                <c:pt idx="50">
                  <c:v>192</c:v>
                </c:pt>
                <c:pt idx="51">
                  <c:v>1</c:v>
                </c:pt>
                <c:pt idx="52">
                  <c:v>93</c:v>
                </c:pt>
                <c:pt idx="53">
                  <c:v>2</c:v>
                </c:pt>
                <c:pt idx="54">
                  <c:v>565</c:v>
                </c:pt>
                <c:pt idx="55">
                  <c:v>2</c:v>
                </c:pt>
                <c:pt idx="56">
                  <c:v>150</c:v>
                </c:pt>
                <c:pt idx="57">
                  <c:v>1</c:v>
                </c:pt>
                <c:pt idx="58">
                  <c:v>408</c:v>
                </c:pt>
                <c:pt idx="59">
                  <c:v>3</c:v>
                </c:pt>
                <c:pt idx="60">
                  <c:v>1649.38</c:v>
                </c:pt>
                <c:pt idx="61">
                  <c:v>17</c:v>
                </c:pt>
                <c:pt idx="62">
                  <c:v>3548.28</c:v>
                </c:pt>
                <c:pt idx="63">
                  <c:v>28</c:v>
                </c:pt>
                <c:pt idx="64">
                  <c:v>3095.8</c:v>
                </c:pt>
                <c:pt idx="65">
                  <c:v>12</c:v>
                </c:pt>
                <c:pt idx="66">
                  <c:v>607.41999999999996</c:v>
                </c:pt>
                <c:pt idx="67">
                  <c:v>3</c:v>
                </c:pt>
                <c:pt idx="68">
                  <c:v>1733.26</c:v>
                </c:pt>
                <c:pt idx="69">
                  <c:v>28</c:v>
                </c:pt>
                <c:pt idx="70">
                  <c:v>122.95</c:v>
                </c:pt>
                <c:pt idx="71">
                  <c:v>3</c:v>
                </c:pt>
                <c:pt idx="72">
                  <c:v>1368.7</c:v>
                </c:pt>
                <c:pt idx="73">
                  <c:v>5</c:v>
                </c:pt>
                <c:pt idx="74">
                  <c:v>3901.21</c:v>
                </c:pt>
                <c:pt idx="75">
                  <c:v>24</c:v>
                </c:pt>
                <c:pt idx="76">
                  <c:v>435.63</c:v>
                </c:pt>
                <c:pt idx="77">
                  <c:v>6</c:v>
                </c:pt>
                <c:pt idx="78">
                  <c:v>409.13</c:v>
                </c:pt>
                <c:pt idx="79">
                  <c:v>10</c:v>
                </c:pt>
                <c:pt idx="80">
                  <c:v>172.47</c:v>
                </c:pt>
                <c:pt idx="81">
                  <c:v>7</c:v>
                </c:pt>
                <c:pt idx="82">
                  <c:v>2729.83</c:v>
                </c:pt>
                <c:pt idx="83">
                  <c:v>38</c:v>
                </c:pt>
                <c:pt idx="84">
                  <c:v>589.41999999999996</c:v>
                </c:pt>
                <c:pt idx="85">
                  <c:v>4</c:v>
                </c:pt>
                <c:pt idx="86">
                  <c:v>1096.4000000000001</c:v>
                </c:pt>
                <c:pt idx="87">
                  <c:v>22</c:v>
                </c:pt>
                <c:pt idx="88">
                  <c:v>23.88</c:v>
                </c:pt>
                <c:pt idx="89">
                  <c:v>1</c:v>
                </c:pt>
                <c:pt idx="90">
                  <c:v>547.54999999999995</c:v>
                </c:pt>
                <c:pt idx="91">
                  <c:v>8</c:v>
                </c:pt>
                <c:pt idx="92">
                  <c:v>398.72</c:v>
                </c:pt>
                <c:pt idx="93">
                  <c:v>11</c:v>
                </c:pt>
                <c:pt idx="94">
                  <c:v>87.22</c:v>
                </c:pt>
                <c:pt idx="95">
                  <c:v>4</c:v>
                </c:pt>
                <c:pt idx="96">
                  <c:v>61.74</c:v>
                </c:pt>
                <c:pt idx="97">
                  <c:v>1</c:v>
                </c:pt>
              </c:numCache>
            </c:numRef>
          </c:val>
          <c:extLst>
            <c:ext xmlns:c16="http://schemas.microsoft.com/office/drawing/2014/chart" uri="{C3380CC4-5D6E-409C-BE32-E72D297353CC}">
              <c16:uniqueId val="{00000000-42BF-4AAE-B717-3DE83EBF51D3}"/>
            </c:ext>
          </c:extLst>
        </c:ser>
        <c:dLbls>
          <c:showLegendKey val="0"/>
          <c:showVal val="0"/>
          <c:showCatName val="0"/>
          <c:showSerName val="0"/>
          <c:showPercent val="0"/>
          <c:showBubbleSize val="0"/>
        </c:dLbls>
        <c:gapWidth val="150"/>
        <c:shape val="box"/>
        <c:axId val="437024880"/>
        <c:axId val="1"/>
        <c:axId val="0"/>
      </c:bar3DChart>
      <c:catAx>
        <c:axId val="43702488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1"/>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37024880"/>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codeName="Chart4">
    <tabColor indexed="41"/>
  </sheetPr>
  <sheetViews>
    <sheetView zoomScale="9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xdr:row>
          <xdr:rowOff>28575</xdr:rowOff>
        </xdr:from>
        <xdr:to>
          <xdr:col>1</xdr:col>
          <xdr:colOff>952500</xdr:colOff>
          <xdr:row>5</xdr:row>
          <xdr:rowOff>9525</xdr:rowOff>
        </xdr:to>
        <xdr:sp macro="" textlink="">
          <xdr:nvSpPr>
            <xdr:cNvPr id="80897" name="RefreshButton" hidden="1">
              <a:extLst>
                <a:ext uri="{63B3BB69-23CF-44E3-9099-C40C66FF867C}">
                  <a14:compatExt spid="_x0000_s80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22</xdr:row>
          <xdr:rowOff>9525</xdr:rowOff>
        </xdr:from>
        <xdr:to>
          <xdr:col>27</xdr:col>
          <xdr:colOff>38100</xdr:colOff>
          <xdr:row>23</xdr:row>
          <xdr:rowOff>76200</xdr:rowOff>
        </xdr:to>
        <xdr:sp macro="" textlink="">
          <xdr:nvSpPr>
            <xdr:cNvPr id="80898" name="CategoryComboBox" hidden="1">
              <a:extLst>
                <a:ext uri="{63B3BB69-23CF-44E3-9099-C40C66FF867C}">
                  <a14:compatExt spid="_x0000_s80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85725</xdr:colOff>
      <xdr:row>2</xdr:row>
      <xdr:rowOff>0</xdr:rowOff>
    </xdr:from>
    <xdr:to>
      <xdr:col>31</xdr:col>
      <xdr:colOff>295275</xdr:colOff>
      <xdr:row>21</xdr:row>
      <xdr:rowOff>95250</xdr:rowOff>
    </xdr:to>
    <xdr:graphicFrame macro="">
      <xdr:nvGraphicFramePr>
        <xdr:cNvPr id="8096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3087</xdr:row>
      <xdr:rowOff>0</xdr:rowOff>
    </xdr:from>
    <xdr:to>
      <xdr:col>13</xdr:col>
      <xdr:colOff>47625</xdr:colOff>
      <xdr:row>3070</xdr:row>
      <xdr:rowOff>0</xdr:rowOff>
    </xdr:to>
    <xdr:pic>
      <xdr:nvPicPr>
        <xdr:cNvPr id="591019" name="Picture 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0" name="Picture 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1" name="Picture 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2" name="Picture 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3" name="Picture 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4" name="Picture 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5" name="Picture 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6"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7"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8"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29" name="Picture 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0" name="Picture 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1" name="Picture 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2" name="Picture 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3" name="Picture 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4" name="Picture 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5" name="Picture 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6" name="Picture 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7" name="Picture 1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8" name="Picture 1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39" name="Picture 1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0" name="Picture 1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1" name="Picture 1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2" name="Picture 1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3" name="Picture 1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4" name="Picture 1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5" name="Picture 1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6" name="Picture 1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7"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8" name="Picture 1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49" name="Picture 1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0" name="Picture 1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1" name="Picture 1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2" name="Picture 1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3" name="Picture 1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4" name="Picture 1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5" name="Picture 1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6" name="Picture 1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7" name="Picture 1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8" name="Picture 1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59" name="Picture 1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0" name="Picture 1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1" name="Picture 1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2" name="Picture 1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3" name="Picture 1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4" name="Picture 1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5" name="Picture 1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6" name="Picture 1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7" name="Picture 1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8" name="Picture 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69" name="Picture 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0" name="Picture 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1" name="Picture 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2" name="Picture 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3" name="Picture 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4" name="Picture 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5" name="Picture 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6" name="Picture 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7" name="Picture 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8" name="Picture 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79"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0" name="Picture 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1" name="Picture 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2" name="Picture 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3" name="Picture 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4" name="Picture 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5" name="Picture 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6" name="Picture 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7" name="Picture 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8" name="Picture 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89" name="Picture 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0" name="Picture 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1" name="Picture 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2" name="Picture 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3" name="Picture 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4" name="Picture 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5" name="Picture 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6" name="Picture 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7" name="Picture 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8" name="Picture 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099" name="Picture 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0" name="Picture 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1" name="Picture 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2" name="Picture 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3"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4" name="Picture 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5" name="Picture 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6" name="Picture 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7" name="Picture 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8" name="Picture 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09" name="Picture 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0" name="Picture 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1" name="Picture 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2" name="Picture 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3" name="Picture 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4" name="Picture 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5" name="Picture 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6" name="Picture 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7" name="Picture 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8" name="Picture 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19" name="Picture 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0" name="Picture 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1" name="Picture 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2" name="Picture 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3" name="Picture 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4" name="Picture 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5" name="Picture 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6" name="Picture 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7" name="Picture 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8" name="Picture 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29" name="Picture 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0" name="Picture 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1" name="Picture 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2" name="Picture 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3" name="Picture 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4" name="Picture 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5" name="Picture 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6" name="Picture 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7" name="Picture 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8" name="Picture 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39" name="Picture 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0" name="Picture 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1" name="Picture 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2" name="Picture 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3" name="Picture 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4" name="Picture 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5" name="Picture 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6" name="Picture 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7" name="Picture 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8" name="Picture 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49" name="Picture 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0" name="Picture 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1" name="Picture 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2" name="Picture 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3" name="Picture 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4" name="Picture 8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5" name="Picture 8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6" name="Picture 8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7" name="Picture 8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8" name="Picture 8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59" name="Picture 8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0" name="Picture 8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1" name="Picture 8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2" name="Picture 8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3" name="Picture 8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4" name="Picture 8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5" name="Picture 8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6" name="Picture 8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7" name="Picture 8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8" name="Picture 8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69" name="Picture 8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0" name="Picture 8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1" name="Picture 8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2" name="Picture 8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3" name="Picture 8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4" name="Picture 8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5" name="Picture 8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6" name="Picture 8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7" name="Picture 8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8" name="Picture 8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79" name="Picture 8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0" name="Picture 8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1" name="Picture 8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2" name="Picture 8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3" name="Picture 8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4" name="Picture 8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5" name="Picture 8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6" name="Picture 8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7" name="Picture 8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8" name="Picture 8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89" name="Picture 8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0" name="Picture 8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1" name="Picture 8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2" name="Picture 8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3" name="Picture 8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4" name="Picture 8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5" name="Picture 8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6" name="Picture 8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7" name="Picture 8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8" name="Picture 8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199" name="Picture 8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0" name="Picture 8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1" name="Picture 8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2" name="Picture 8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3" name="Picture 8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4" name="Picture 8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5" name="Picture 8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6" name="Picture 8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7" name="Picture 8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8" name="Picture 8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09" name="Picture 8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0" name="Picture 8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1" name="Picture 8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2" name="Picture 8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3" name="Picture 8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4" name="Picture 8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5" name="Picture 8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6" name="Picture 8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7" name="Picture 8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8" name="Picture 8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19" name="Picture 8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0" name="Picture 8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1" name="Picture 8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2" name="Picture 8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3" name="Picture 8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4" name="Picture 8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5" name="Picture 8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6" name="Picture 8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7" name="Picture 8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8" name="Picture 8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29" name="Picture 8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0" name="Picture 8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1" name="Picture 8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2" name="Picture 8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3" name="Picture 8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4" name="Picture 8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5" name="Picture 8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6" name="Picture 8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7" name="Picture 8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8" name="Picture 8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39" name="Picture 8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0" name="Picture 8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1" name="Picture 9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2" name="Picture 9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3" name="Picture 9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4" name="Picture 9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5" name="Picture 9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6" name="Picture 9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7" name="Picture 9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8" name="Picture 9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49" name="Picture 9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0" name="Picture 9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1" name="Picture 9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2" name="Picture 9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3" name="Picture 9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4" name="Picture 9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5" name="Picture 9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6" name="Picture 9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7" name="Picture 9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8" name="Picture 9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59" name="Picture 9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0" name="Picture 9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1" name="Picture 9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2" name="Picture 9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3" name="Picture 9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4" name="Picture 9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5" name="Picture 9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6" name="Picture 9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7" name="Picture 9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8" name="Picture 9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69" name="Picture 9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0" name="Picture 9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1" name="Picture 9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2" name="Picture 9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3" name="Picture 9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4" name="Picture 9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5" name="Picture 9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6" name="Picture 9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7" name="Picture 9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8" name="Picture 9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79" name="Picture 9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0" name="Picture 9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1" name="Picture 9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2" name="Picture 9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3" name="Picture 9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4" name="Picture 9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5" name="Picture 9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6" name="Picture 9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7" name="Picture 9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8" name="Picture 9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89" name="Picture 9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0" name="Picture 9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1" name="Picture 9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2" name="Picture 9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3" name="Picture 9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4" name="Picture 9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5" name="Picture 9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6" name="Picture 9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7" name="Picture 9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8" name="Picture 9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299" name="Picture 9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0" name="Picture 9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1" name="Picture 9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2" name="Picture 9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3" name="Picture 9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4" name="Picture 9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5" name="Picture 9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6" name="Picture 9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7" name="Picture 9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8" name="Picture 9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09" name="Picture 9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0" name="Picture 9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1" name="Picture 9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2" name="Picture 9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3" name="Picture 9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4" name="Picture 9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5" name="Picture 9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6" name="Picture 9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7" name="Picture 9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8" name="Picture 9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19" name="Picture 9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0" name="Picture 9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1" name="Picture 9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2" name="Picture 9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3" name="Picture 9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4" name="Picture 9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5" name="Picture 9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6" name="Picture 9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7" name="Picture 9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8" name="Picture 9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29" name="Picture 9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0" name="Picture 9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1" name="Picture 9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2" name="Picture 9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3" name="Picture 9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4" name="Picture 9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5" name="Picture 9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6" name="Picture 9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7" name="Picture 9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8" name="Picture 9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39" name="Picture 9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0" name="Picture 9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1" name="Picture 10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2" name="Picture 10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3" name="Picture 10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4" name="Picture 10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5" name="Picture 10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6" name="Picture 10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7" name="Picture 10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8" name="Picture 10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49" name="Picture 10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0" name="Picture 10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1" name="Picture 10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2" name="Picture 10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3" name="Picture 10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4" name="Picture 10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5" name="Picture 10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6" name="Picture 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7" name="Picture 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8" name="Picture 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59" name="Picture 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0" name="Picture 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1" name="Picture 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2" name="Picture 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3"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4"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5"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6" name="Picture 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7" name="Picture 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8" name="Picture 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69" name="Picture 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0" name="Picture 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1" name="Picture 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2" name="Picture 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3" name="Picture 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4" name="Picture 1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5" name="Picture 1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6" name="Picture 1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7" name="Picture 1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8" name="Picture 1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79" name="Picture 1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0" name="Picture 1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1" name="Picture 1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2" name="Picture 1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3" name="Picture 1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4"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5" name="Picture 1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6" name="Picture 1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7" name="Picture 1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8" name="Picture 1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89" name="Picture 1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0" name="Picture 1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1" name="Picture 1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2" name="Picture 1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3" name="Picture 1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4" name="Picture 1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5" name="Picture 1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6" name="Picture 1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7" name="Picture 1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8" name="Picture 1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399" name="Picture 1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0" name="Picture 1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1" name="Picture 1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2" name="Picture 1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3" name="Picture 1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4" name="Picture 1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5" name="Picture 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6" name="Picture 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7" name="Picture 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8" name="Picture 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09" name="Picture 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0" name="Picture 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1" name="Picture 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2" name="Picture 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3" name="Picture 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4" name="Picture 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5" name="Picture 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6"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7" name="Picture 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8" name="Picture 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19" name="Picture 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0" name="Picture 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1" name="Picture 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2" name="Picture 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3" name="Picture 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4" name="Picture 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5" name="Picture 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6" name="Picture 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7" name="Picture 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8" name="Picture 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29" name="Picture 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0" name="Picture 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1" name="Picture 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2" name="Picture 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3" name="Picture 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4" name="Picture 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5" name="Picture 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6" name="Picture 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7" name="Picture 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8" name="Picture 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39" name="Picture 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0"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1" name="Picture 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2" name="Picture 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3" name="Picture 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4" name="Picture 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5" name="Picture 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6" name="Picture 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7" name="Picture 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8" name="Picture 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49" name="Picture 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0" name="Picture 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1" name="Picture 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2" name="Picture 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3" name="Picture 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4" name="Picture 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5" name="Picture 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6" name="Picture 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7" name="Picture 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8" name="Picture 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59" name="Picture 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0" name="Picture 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1" name="Picture 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2" name="Picture 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3" name="Picture 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4" name="Picture 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5" name="Picture 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6" name="Picture 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7" name="Picture 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8" name="Picture 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69" name="Picture 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0" name="Picture 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1" name="Picture 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2" name="Picture 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3" name="Picture 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4" name="Picture 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5" name="Picture 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6" name="Picture 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7" name="Picture 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8" name="Picture 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79" name="Picture 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0" name="Picture 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1" name="Picture 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2" name="Picture 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3" name="Picture 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4" name="Picture 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5" name="Picture 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6" name="Picture 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7" name="Picture 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8" name="Picture 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89" name="Picture 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0" name="Picture 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1" name="Picture 14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2" name="Picture 14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3" name="Picture 14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4" name="Picture 14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5" name="Picture 14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6" name="Picture 14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7" name="Picture 14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8" name="Picture 14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499" name="Picture 14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0" name="Picture 14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1" name="Picture 14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2" name="Picture 14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3" name="Picture 14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4" name="Picture 15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5" name="Picture 15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6" name="Picture 15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7" name="Picture 15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8" name="Picture 15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09" name="Picture 15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0" name="Picture 15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1" name="Picture 15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2" name="Picture 15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3" name="Picture 15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4" name="Picture 15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5" name="Picture 15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6" name="Picture 15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7" name="Picture 15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8" name="Picture 15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19" name="Picture 15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0" name="Picture 15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1" name="Picture 15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2" name="Picture 15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3" name="Picture 15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4" name="Picture 15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5" name="Picture 15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6" name="Picture 15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7" name="Picture 15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8" name="Picture 15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29" name="Picture 15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0" name="Picture 15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1" name="Picture 15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2" name="Picture 15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3" name="Picture 15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4" name="Picture 15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5" name="Picture 15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6" name="Picture 15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7" name="Picture 15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8" name="Picture 15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39" name="Picture 15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0" name="Picture 15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1" name="Picture 15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2" name="Picture 15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3" name="Picture 15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4" name="Picture 15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5" name="Picture 15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6" name="Picture 15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7" name="Picture 15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8" name="Picture 15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49" name="Picture 15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0" name="Picture 15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1" name="Picture 15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2" name="Picture 15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3" name="Picture 15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4" name="Picture 15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5" name="Picture 15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6" name="Picture 15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7" name="Picture 15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8" name="Picture 15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59" name="Picture 15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0" name="Picture 15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1" name="Picture 15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2" name="Picture 15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3" name="Picture 15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4" name="Picture 15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5" name="Picture 15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6" name="Picture 15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7" name="Picture 15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8" name="Picture 15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69" name="Picture 15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0" name="Picture 15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1" name="Picture 15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2" name="Picture 15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3" name="Picture 15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4" name="Picture 15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5" name="Picture 15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6" name="Picture 15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7" name="Picture 15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8" name="Picture 15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79" name="Picture 15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0" name="Picture 15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1" name="Picture 15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2" name="Picture 15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3" name="Picture 15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4" name="Picture 15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5" name="Picture 15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6" name="Picture 15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7" name="Picture 15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8" name="Picture 15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89" name="Picture 15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0" name="Picture 15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1" name="Picture 15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2" name="Picture 15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3" name="Picture 15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4" name="Picture 15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5" name="Picture 15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6" name="Picture 15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7" name="Picture 15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8" name="Picture 15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599" name="Picture 15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0" name="Picture 15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1" name="Picture 15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2" name="Picture 15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3" name="Picture 15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4" name="Picture 16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5" name="Picture 16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6" name="Picture 16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7" name="Picture 16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8" name="Picture 16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09" name="Picture 16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0" name="Picture 16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1" name="Picture 16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2" name="Picture 16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3" name="Picture 16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4" name="Picture 16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5" name="Picture 16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6" name="Picture 16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7" name="Picture 16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8" name="Picture 16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19" name="Picture 16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0" name="Picture 16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1" name="Picture 16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2" name="Picture 16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3" name="Picture 16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4" name="Picture 16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5" name="Picture 16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6" name="Picture 16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7" name="Picture 16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8" name="Picture 16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29" name="Picture 16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0" name="Picture 16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1" name="Picture 16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2" name="Picture 16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3" name="Picture 16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4" name="Picture 16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5" name="Picture 16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6" name="Picture 16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7" name="Picture 16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8" name="Picture 16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39" name="Picture 16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0" name="Picture 16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1" name="Picture 16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2" name="Picture 16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3" name="Picture 16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4" name="Picture 16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5" name="Picture 16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6" name="Picture 16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7" name="Picture 16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8" name="Picture 16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49" name="Picture 16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0" name="Picture 16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1" name="Picture 16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2" name="Picture 16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3" name="Picture 16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4" name="Picture 16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5" name="Picture 16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6" name="Picture 16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7" name="Picture 16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8" name="Picture 16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59" name="Picture 16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0" name="Picture 16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1" name="Picture 16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2" name="Picture 16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3" name="Picture 16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4" name="Picture 16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5" name="Picture 16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6" name="Picture 16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7" name="Picture 16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8" name="Picture 16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69" name="Picture 16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0" name="Picture 16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1" name="Picture 16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2" name="Picture 16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3" name="Picture 16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4" name="Picture 16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5" name="Picture 16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6" name="Picture 16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7" name="Picture 16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8" name="Picture 16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79" name="Picture 16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0" name="Picture 16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1" name="Picture 16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2" name="Picture 16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3" name="Picture 16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4" name="Picture 16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5" name="Picture 16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6" name="Picture 16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7" name="Picture 16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8" name="Picture 16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89" name="Picture 16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90" name="Picture 16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91" name="Picture 16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0</xdr:colOff>
      <xdr:row>3087</xdr:row>
      <xdr:rowOff>0</xdr:rowOff>
    </xdr:from>
    <xdr:to>
      <xdr:col>13</xdr:col>
      <xdr:colOff>47625</xdr:colOff>
      <xdr:row>3070</xdr:row>
      <xdr:rowOff>0</xdr:rowOff>
    </xdr:to>
    <xdr:pic>
      <xdr:nvPicPr>
        <xdr:cNvPr id="591692" name="Picture 16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06825"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3" name="Picture 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4" name="Picture 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5" name="Picture 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6" name="Picture 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7" name="Picture 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8" name="Picture 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699" name="Picture 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0"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1"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2"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3" name="Picture 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4" name="Picture 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5" name="Picture 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6" name="Picture 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7" name="Picture 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8" name="Picture 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09" name="Picture 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0" name="Picture 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1" name="Picture 1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2" name="Picture 1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3" name="Picture 1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4" name="Picture 1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5" name="Picture 1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6" name="Picture 1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7" name="Picture 1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8" name="Picture 1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19" name="Picture 1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0" name="Picture 1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1"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2" name="Picture 1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3" name="Picture 1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4" name="Picture 1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5" name="Picture 1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6" name="Picture 1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7" name="Picture 1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8" name="Picture 1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29" name="Picture 1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0" name="Picture 1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1" name="Picture 1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2" name="Picture 1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3" name="Picture 1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4" name="Picture 1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5" name="Picture 1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6" name="Picture 1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7" name="Picture 1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8" name="Picture 1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39" name="Picture 1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0" name="Picture 1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1" name="Picture 1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2" name="Picture 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3" name="Picture 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4" name="Picture 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5" name="Picture 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6" name="Picture 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7" name="Picture 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8" name="Picture 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49" name="Picture 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0" name="Picture 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1" name="Picture 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2" name="Picture 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3"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4" name="Picture 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5" name="Picture 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6" name="Picture 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7" name="Picture 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8" name="Picture 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59" name="Picture 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0" name="Picture 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1" name="Picture 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2" name="Picture 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3" name="Picture 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4" name="Picture 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5" name="Picture 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6" name="Picture 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7" name="Picture 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8" name="Picture 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69" name="Picture 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0" name="Picture 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1" name="Picture 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2" name="Picture 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3" name="Picture 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4" name="Picture 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5" name="Picture 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6" name="Picture 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7"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8" name="Picture 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79" name="Picture 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0" name="Picture 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1" name="Picture 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2" name="Picture 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3" name="Picture 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4" name="Picture 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5" name="Picture 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6" name="Picture 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7" name="Picture 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8" name="Picture 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89" name="Picture 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0" name="Picture 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1" name="Picture 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2" name="Picture 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3" name="Picture 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4" name="Picture 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5" name="Picture 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6" name="Picture 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7" name="Picture 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8" name="Picture 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799" name="Picture 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0" name="Picture 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1" name="Picture 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2" name="Picture 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3" name="Picture 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4" name="Picture 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5" name="Picture 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6" name="Picture 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7" name="Picture 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8" name="Picture 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09" name="Picture 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0" name="Picture 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1" name="Picture 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2" name="Picture 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3" name="Picture 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4" name="Picture 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5" name="Picture 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6" name="Picture 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7" name="Picture 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8" name="Picture 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19" name="Picture 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0" name="Picture 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1" name="Picture 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2" name="Picture 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3" name="Picture 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4" name="Picture 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5" name="Picture 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6" name="Picture 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7" name="Picture 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8" name="Picture 18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29" name="Picture 18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0" name="Picture 18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1" name="Picture 18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2" name="Picture 18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3" name="Picture 18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4" name="Picture 18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5" name="Picture 18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6" name="Picture 18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7" name="Picture 18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8" name="Picture 18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39" name="Picture 18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0" name="Picture 18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1" name="Picture 18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2" name="Picture 18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3" name="Picture 18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4" name="Picture 18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5" name="Picture 18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6" name="Picture 18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7" name="Picture 18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8" name="Picture 18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49" name="Picture 18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0" name="Picture 18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1" name="Picture 18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2" name="Picture 18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3" name="Picture 18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4" name="Picture 18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5" name="Picture 18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6" name="Picture 18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7" name="Picture 18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8" name="Picture 18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59" name="Picture 18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0" name="Picture 18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1" name="Picture 18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2" name="Picture 18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3" name="Picture 18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4" name="Picture 18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5" name="Picture 18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6" name="Picture 18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7" name="Picture 18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8" name="Picture 18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69" name="Picture 18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70" name="Picture 18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1871" name="Picture 18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68" name="Picture 18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69" name="Picture 18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0" name="Picture 18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1" name="Picture 18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2" name="Picture 18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3" name="Picture 18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4" name="Picture 18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5" name="Picture 18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6" name="Picture 18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7" name="Picture 18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8" name="Picture 18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79" name="Picture 18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0" name="Picture 18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1" name="Picture 18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2" name="Picture 18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3" name="Picture 18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4" name="Picture 18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5" name="Picture 18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6" name="Picture 18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7" name="Picture 18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8" name="Picture 18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89" name="Picture 18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0" name="Picture 18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1" name="Picture 18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2" name="Picture 18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3" name="Picture 18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4" name="Picture 18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5" name="Picture 18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6" name="Picture 18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7" name="Picture 18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8" name="Picture 18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5999" name="Picture 18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0" name="Picture 19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1" name="Picture 19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2" name="Picture 19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3" name="Picture 19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4" name="Picture 19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5" name="Picture 19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6" name="Picture 19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7" name="Picture 19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8" name="Picture 19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09" name="Picture 19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0" name="Picture 19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1" name="Picture 19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2" name="Picture 19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3" name="Picture 19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4" name="Picture 19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5" name="Picture 19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6" name="Picture 19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7" name="Picture 19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8" name="Picture 19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19" name="Picture 19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0" name="Picture 19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1" name="Picture 19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2" name="Picture 19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3" name="Picture 19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4" name="Picture 19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5" name="Picture 19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6" name="Picture 19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7" name="Picture 19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8" name="Picture 19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29" name="Picture 19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0" name="Picture 19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1" name="Picture 19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2" name="Picture 19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3" name="Picture 19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4" name="Picture 19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5" name="Picture 19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6" name="Picture 19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7" name="Picture 19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8" name="Picture 19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39" name="Picture 19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0" name="Picture 19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1" name="Picture 19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2" name="Picture 19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3" name="Picture 19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4" name="Picture 19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5" name="Picture 19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6" name="Picture 19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7" name="Picture 19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8" name="Picture 19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49" name="Picture 19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0" name="Picture 19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1" name="Picture 19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2" name="Picture 19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3" name="Picture 19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4" name="Picture 19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5" name="Picture 19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6" name="Picture 19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7" name="Picture 19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8" name="Picture 19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59" name="Picture 19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0" name="Picture 19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1" name="Picture 19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2" name="Picture 19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3" name="Picture 19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4" name="Picture 19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5" name="Picture 19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6" name="Picture 19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7" name="Picture 19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8" name="Picture 19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69" name="Picture 19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0" name="Picture 19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1" name="Picture 19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2" name="Picture 19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3" name="Picture 19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4" name="Picture 19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5" name="Picture 19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6" name="Picture 19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7" name="Picture 19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8" name="Picture 19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79" name="Picture 19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0" name="Picture 19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1" name="Picture 19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2" name="Picture 19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3" name="Picture 19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4" name="Picture 19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5" name="Picture 19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6" name="Picture 19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7" name="Picture 19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8" name="Picture 19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89" name="Picture 19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0" name="Picture 19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1" name="Picture 19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2" name="Picture 19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3" name="Picture 19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4" name="Picture 19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5" name="Picture 19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6" name="Picture 19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7" name="Picture 19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8" name="Picture 19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099" name="Picture 19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0" name="Picture 20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1" name="Picture 20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2" name="Picture 20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3" name="Picture 20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4" name="Picture 20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5" name="Picture 20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6" name="Picture 20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7" name="Picture 20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8" name="Picture 20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09" name="Picture 20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0" name="Picture 20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1" name="Picture 20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2" name="Picture 20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3" name="Picture 20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4" name="Picture 20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5" name="Picture 20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6" name="Picture 20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7" name="Picture 20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8" name="Picture 20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19" name="Picture 20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0" name="Picture 20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1" name="Picture 20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2" name="Picture 20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3" name="Picture 20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4" name="Picture 20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5" name="Picture 20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6" name="Picture 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7" name="Picture 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8" name="Picture 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29" name="Picture 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0" name="Picture 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1" name="Picture 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2" name="Picture 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3"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4"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5"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6" name="Picture 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7" name="Picture 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8" name="Picture 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39" name="Picture 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0" name="Picture 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1" name="Picture 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2" name="Picture 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3" name="Picture 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4" name="Picture 1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5" name="Picture 1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6" name="Picture 1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7" name="Picture 1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8" name="Picture 1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49" name="Picture 1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0" name="Picture 1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1" name="Picture 1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2" name="Picture 1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3" name="Picture 1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4"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5" name="Picture 1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6" name="Picture 1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7" name="Picture 1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8" name="Picture 1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59" name="Picture 1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0" name="Picture 1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1" name="Picture 1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2" name="Picture 1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3" name="Picture 1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4" name="Picture 1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5" name="Picture 1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6" name="Picture 1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7" name="Picture 1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8" name="Picture 1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69" name="Picture 1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0" name="Picture 1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1" name="Picture 1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2" name="Picture 1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3" name="Picture 1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4" name="Picture 1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5" name="Picture 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6" name="Picture 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7" name="Picture 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8" name="Picture 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79" name="Picture 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0" name="Picture 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1" name="Picture 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2" name="Picture 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3" name="Picture 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4" name="Picture 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5" name="Picture 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6"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7" name="Picture 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8" name="Picture 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89" name="Picture 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0" name="Picture 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1" name="Picture 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2" name="Picture 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3" name="Picture 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4" name="Picture 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5" name="Picture 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6" name="Picture 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7" name="Picture 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8" name="Picture 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199" name="Picture 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0" name="Picture 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1" name="Picture 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2" name="Picture 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3" name="Picture 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4" name="Picture 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5" name="Picture 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6" name="Picture 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7" name="Picture 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8" name="Picture 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09" name="Picture 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0"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1" name="Picture 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2" name="Picture 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3" name="Picture 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4" name="Picture 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5" name="Picture 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6" name="Picture 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7" name="Picture 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8" name="Picture 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19" name="Picture 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0" name="Picture 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1" name="Picture 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2" name="Picture 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3" name="Picture 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4" name="Picture 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5" name="Picture 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6" name="Picture 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7" name="Picture 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8" name="Picture 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29" name="Picture 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0" name="Picture 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1" name="Picture 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2" name="Picture 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3" name="Picture 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4" name="Picture 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5" name="Picture 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6" name="Picture 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7" name="Picture 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8" name="Picture 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39" name="Picture 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0" name="Picture 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1" name="Picture 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2" name="Picture 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3" name="Picture 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4" name="Picture 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5" name="Picture 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6" name="Picture 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7" name="Picture 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8" name="Picture 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49" name="Picture 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0" name="Picture 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1" name="Picture 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2" name="Picture 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3" name="Picture 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4" name="Picture 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5" name="Picture 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6" name="Picture 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7" name="Picture 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8" name="Picture 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59" name="Picture 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0" name="Picture 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1" name="Picture 21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2" name="Picture 2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3" name="Picture 21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4" name="Picture 2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5" name="Picture 21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6" name="Picture 2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7" name="Picture 21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8" name="Picture 2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69" name="Picture 21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0" name="Picture 2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1" name="Picture 21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2" name="Picture 2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3" name="Picture 21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4" name="Picture 2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5" name="Picture 21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6" name="Picture 2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7" name="Picture 21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8" name="Picture 2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79" name="Picture 21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0" name="Picture 2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1" name="Picture 21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2" name="Picture 2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3" name="Picture 21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4" name="Picture 2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5" name="Picture 21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6" name="Picture 2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7" name="Picture 21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8" name="Picture 2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89" name="Picture 21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0" name="Picture 2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1" name="Picture 21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2" name="Picture 2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3" name="Picture 21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4" name="Picture 2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5" name="Picture 21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6" name="Picture 2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7" name="Picture 21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8" name="Picture 2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299" name="Picture 21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0" name="Picture 2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1" name="Picture 22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2" name="Picture 2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3" name="Picture 22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4" name="Picture 2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5" name="Picture 22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6" name="Picture 2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7" name="Picture 22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8" name="Picture 2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09" name="Picture 22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0" name="Picture 2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1" name="Picture 22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2" name="Picture 2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3" name="Picture 22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4" name="Picture 2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5" name="Picture 22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6" name="Picture 2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7" name="Picture 22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8" name="Picture 2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19" name="Picture 22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0" name="Picture 2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1" name="Picture 22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2" name="Picture 2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3" name="Picture 22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4" name="Picture 2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5" name="Picture 22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6" name="Picture 2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7" name="Picture 22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8" name="Picture 2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29" name="Picture 22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0" name="Picture 2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1" name="Picture 22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2" name="Picture 2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3" name="Picture 22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4" name="Picture 2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5" name="Picture 22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6" name="Picture 2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7" name="Picture 22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8" name="Picture 2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39" name="Picture 22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0" name="Picture 2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1" name="Picture 22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2" name="Picture 2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3" name="Picture 22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4" name="Picture 2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5" name="Picture 22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6" name="Picture 2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7" name="Picture 22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8" name="Picture 2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49" name="Picture 22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0" name="Picture 2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1" name="Picture 22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2" name="Picture 2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3" name="Picture 22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4" name="Picture 2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5" name="Picture 22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6" name="Picture 2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7" name="Picture 22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8" name="Picture 2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59" name="Picture 22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0" name="Picture 2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1" name="Picture 22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2" name="Picture 2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3" name="Picture 22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4" name="Picture 2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5" name="Picture 22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6" name="Picture 2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7" name="Picture 22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8" name="Picture 2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69" name="Picture 22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0" name="Picture 2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1" name="Picture 22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2" name="Picture 2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3" name="Picture 22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4" name="Picture 2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5" name="Picture 22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6" name="Picture 2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7" name="Picture 22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8" name="Picture 2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79" name="Picture 22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0" name="Picture 2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1" name="Picture 22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2" name="Picture 2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3" name="Picture 22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4" name="Picture 2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5" name="Picture 22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6" name="Picture 2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7" name="Picture 22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8" name="Picture 2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89" name="Picture 22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0" name="Picture 2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1" name="Picture 22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2" name="Picture 2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3" name="Picture 22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4" name="Picture 2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5" name="Picture 22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6" name="Picture 2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7" name="Picture 22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8" name="Picture 2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399" name="Picture 22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0" name="Picture 2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1" name="Picture 23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2" name="Picture 2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3" name="Picture 23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4" name="Picture 2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5" name="Picture 23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6" name="Picture 2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7" name="Picture 23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8" name="Picture 2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09" name="Picture 23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0" name="Picture 2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1" name="Picture 23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2" name="Picture 2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3" name="Picture 23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4" name="Picture 2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5" name="Picture 23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6" name="Picture 2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7" name="Picture 23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8" name="Picture 2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19" name="Picture 23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0" name="Picture 2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1" name="Picture 23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2" name="Picture 2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3" name="Picture 23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4" name="Picture 2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5" name="Picture 23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6" name="Picture 2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7" name="Picture 23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8" name="Picture 2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29" name="Picture 23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0" name="Picture 2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1" name="Picture 23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2" name="Picture 2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3" name="Picture 23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4" name="Picture 23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5" name="Picture 23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6" name="Picture 23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7" name="Picture 23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8" name="Picture 23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39" name="Picture 23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0" name="Picture 23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1" name="Picture 23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2" name="Picture 23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3" name="Picture 23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4" name="Picture 23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5" name="Picture 23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6" name="Picture 23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7" name="Picture 23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8" name="Picture 23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49" name="Picture 23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0" name="Picture 23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1" name="Picture 23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2" name="Picture 23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3" name="Picture 23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4" name="Picture 23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5" name="Picture 23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6" name="Picture 23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7" name="Picture 23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8" name="Picture 23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59" name="Picture 23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60" name="Picture 23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61" name="Picture 23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8030</xdr:row>
      <xdr:rowOff>0</xdr:rowOff>
    </xdr:from>
    <xdr:to>
      <xdr:col>5</xdr:col>
      <xdr:colOff>47625</xdr:colOff>
      <xdr:row>8021</xdr:row>
      <xdr:rowOff>0</xdr:rowOff>
    </xdr:to>
    <xdr:pic>
      <xdr:nvPicPr>
        <xdr:cNvPr id="596462" name="Picture 23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75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2496</xdr:row>
      <xdr:rowOff>0</xdr:rowOff>
    </xdr:from>
    <xdr:to>
      <xdr:col>5</xdr:col>
      <xdr:colOff>47625</xdr:colOff>
      <xdr:row>2462</xdr:row>
      <xdr:rowOff>0</xdr:rowOff>
    </xdr:to>
    <xdr:pic>
      <xdr:nvPicPr>
        <xdr:cNvPr id="596463" name="Picture 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229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2496</xdr:row>
      <xdr:rowOff>0</xdr:rowOff>
    </xdr:from>
    <xdr:to>
      <xdr:col>5</xdr:col>
      <xdr:colOff>47625</xdr:colOff>
      <xdr:row>2462</xdr:row>
      <xdr:rowOff>0</xdr:rowOff>
    </xdr:to>
    <xdr:pic>
      <xdr:nvPicPr>
        <xdr:cNvPr id="596464" name="Picture 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229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2873</xdr:row>
      <xdr:rowOff>0</xdr:rowOff>
    </xdr:from>
    <xdr:to>
      <xdr:col>5</xdr:col>
      <xdr:colOff>47625</xdr:colOff>
      <xdr:row>2866</xdr:row>
      <xdr:rowOff>0</xdr:rowOff>
    </xdr:to>
    <xdr:pic>
      <xdr:nvPicPr>
        <xdr:cNvPr id="596465" name="Picture 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849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671</xdr:row>
      <xdr:rowOff>0</xdr:rowOff>
    </xdr:from>
    <xdr:to>
      <xdr:col>5</xdr:col>
      <xdr:colOff>47625</xdr:colOff>
      <xdr:row>671</xdr:row>
      <xdr:rowOff>0</xdr:rowOff>
    </xdr:to>
    <xdr:pic>
      <xdr:nvPicPr>
        <xdr:cNvPr id="596466" name="Picture 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05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6667</xdr:row>
      <xdr:rowOff>0</xdr:rowOff>
    </xdr:from>
    <xdr:to>
      <xdr:col>5</xdr:col>
      <xdr:colOff>47625</xdr:colOff>
      <xdr:row>6658</xdr:row>
      <xdr:rowOff>0</xdr:rowOff>
    </xdr:to>
    <xdr:pic>
      <xdr:nvPicPr>
        <xdr:cNvPr id="596467" name="Picture 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3115</xdr:row>
      <xdr:rowOff>0</xdr:rowOff>
    </xdr:from>
    <xdr:to>
      <xdr:col>5</xdr:col>
      <xdr:colOff>47625</xdr:colOff>
      <xdr:row>3070</xdr:row>
      <xdr:rowOff>0</xdr:rowOff>
    </xdr:to>
    <xdr:pic>
      <xdr:nvPicPr>
        <xdr:cNvPr id="596468" name="Picture 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658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6018</xdr:row>
      <xdr:rowOff>0</xdr:rowOff>
    </xdr:from>
    <xdr:to>
      <xdr:col>5</xdr:col>
      <xdr:colOff>47625</xdr:colOff>
      <xdr:row>6015</xdr:row>
      <xdr:rowOff>0</xdr:rowOff>
    </xdr:to>
    <xdr:pic>
      <xdr:nvPicPr>
        <xdr:cNvPr id="596469" name="Picture 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470"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471"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472"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3887</xdr:row>
      <xdr:rowOff>0</xdr:rowOff>
    </xdr:from>
    <xdr:to>
      <xdr:col>5</xdr:col>
      <xdr:colOff>47625</xdr:colOff>
      <xdr:row>3839</xdr:row>
      <xdr:rowOff>0</xdr:rowOff>
    </xdr:to>
    <xdr:pic>
      <xdr:nvPicPr>
        <xdr:cNvPr id="596473" name="Picture 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11179</xdr:row>
      <xdr:rowOff>0</xdr:rowOff>
    </xdr:from>
    <xdr:to>
      <xdr:col>5</xdr:col>
      <xdr:colOff>47625</xdr:colOff>
      <xdr:row>11136</xdr:row>
      <xdr:rowOff>0</xdr:rowOff>
    </xdr:to>
    <xdr:pic>
      <xdr:nvPicPr>
        <xdr:cNvPr id="596474" name="Picture 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7983</xdr:row>
      <xdr:rowOff>0</xdr:rowOff>
    </xdr:from>
    <xdr:to>
      <xdr:col>5</xdr:col>
      <xdr:colOff>47625</xdr:colOff>
      <xdr:row>7920</xdr:row>
      <xdr:rowOff>0</xdr:rowOff>
    </xdr:to>
    <xdr:pic>
      <xdr:nvPicPr>
        <xdr:cNvPr id="596475" name="Picture 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8892</xdr:row>
      <xdr:rowOff>0</xdr:rowOff>
    </xdr:from>
    <xdr:to>
      <xdr:col>5</xdr:col>
      <xdr:colOff>47625</xdr:colOff>
      <xdr:row>8869</xdr:row>
      <xdr:rowOff>0</xdr:rowOff>
    </xdr:to>
    <xdr:pic>
      <xdr:nvPicPr>
        <xdr:cNvPr id="596476" name="Picture 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2339</xdr:row>
      <xdr:rowOff>0</xdr:rowOff>
    </xdr:from>
    <xdr:to>
      <xdr:col>5</xdr:col>
      <xdr:colOff>47625</xdr:colOff>
      <xdr:row>2330</xdr:row>
      <xdr:rowOff>0</xdr:rowOff>
    </xdr:to>
    <xdr:pic>
      <xdr:nvPicPr>
        <xdr:cNvPr id="596477" name="Picture 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9420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799</xdr:row>
      <xdr:rowOff>0</xdr:rowOff>
    </xdr:from>
    <xdr:to>
      <xdr:col>5</xdr:col>
      <xdr:colOff>47625</xdr:colOff>
      <xdr:row>781</xdr:row>
      <xdr:rowOff>0</xdr:rowOff>
    </xdr:to>
    <xdr:pic>
      <xdr:nvPicPr>
        <xdr:cNvPr id="596478" name="Picture 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8133</xdr:row>
      <xdr:rowOff>0</xdr:rowOff>
    </xdr:from>
    <xdr:to>
      <xdr:col>5</xdr:col>
      <xdr:colOff>47625</xdr:colOff>
      <xdr:row>8132</xdr:row>
      <xdr:rowOff>0</xdr:rowOff>
    </xdr:to>
    <xdr:pic>
      <xdr:nvPicPr>
        <xdr:cNvPr id="596479" name="Picture 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1736</xdr:row>
      <xdr:rowOff>0</xdr:rowOff>
    </xdr:from>
    <xdr:to>
      <xdr:col>5</xdr:col>
      <xdr:colOff>47625</xdr:colOff>
      <xdr:row>1706</xdr:row>
      <xdr:rowOff>0</xdr:rowOff>
    </xdr:to>
    <xdr:pic>
      <xdr:nvPicPr>
        <xdr:cNvPr id="596480" name="Picture 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667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11140</xdr:row>
      <xdr:rowOff>0</xdr:rowOff>
    </xdr:from>
    <xdr:to>
      <xdr:col>5</xdr:col>
      <xdr:colOff>47625</xdr:colOff>
      <xdr:row>11136</xdr:row>
      <xdr:rowOff>0</xdr:rowOff>
    </xdr:to>
    <xdr:pic>
      <xdr:nvPicPr>
        <xdr:cNvPr id="596481" name="Picture 1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3727</xdr:row>
      <xdr:rowOff>0</xdr:rowOff>
    </xdr:from>
    <xdr:to>
      <xdr:col>5</xdr:col>
      <xdr:colOff>47625</xdr:colOff>
      <xdr:row>3687</xdr:row>
      <xdr:rowOff>0</xdr:rowOff>
    </xdr:to>
    <xdr:pic>
      <xdr:nvPicPr>
        <xdr:cNvPr id="596482" name="Picture 1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544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9544</xdr:row>
      <xdr:rowOff>0</xdr:rowOff>
    </xdr:from>
    <xdr:to>
      <xdr:col>5</xdr:col>
      <xdr:colOff>47625</xdr:colOff>
      <xdr:row>9538</xdr:row>
      <xdr:rowOff>0</xdr:rowOff>
    </xdr:to>
    <xdr:pic>
      <xdr:nvPicPr>
        <xdr:cNvPr id="596483" name="Picture 1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5608</xdr:row>
      <xdr:rowOff>0</xdr:rowOff>
    </xdr:from>
    <xdr:to>
      <xdr:col>5</xdr:col>
      <xdr:colOff>47625</xdr:colOff>
      <xdr:row>5587</xdr:row>
      <xdr:rowOff>0</xdr:rowOff>
    </xdr:to>
    <xdr:pic>
      <xdr:nvPicPr>
        <xdr:cNvPr id="596484" name="Picture 1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3654</xdr:row>
      <xdr:rowOff>0</xdr:rowOff>
    </xdr:from>
    <xdr:to>
      <xdr:col>5</xdr:col>
      <xdr:colOff>47625</xdr:colOff>
      <xdr:row>3633</xdr:row>
      <xdr:rowOff>0</xdr:rowOff>
    </xdr:to>
    <xdr:pic>
      <xdr:nvPicPr>
        <xdr:cNvPr id="596485" name="Picture 1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4728</xdr:row>
      <xdr:rowOff>0</xdr:rowOff>
    </xdr:from>
    <xdr:to>
      <xdr:col>5</xdr:col>
      <xdr:colOff>47625</xdr:colOff>
      <xdr:row>4721</xdr:row>
      <xdr:rowOff>0</xdr:rowOff>
    </xdr:to>
    <xdr:pic>
      <xdr:nvPicPr>
        <xdr:cNvPr id="596486" name="Picture 1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10504</xdr:row>
      <xdr:rowOff>0</xdr:rowOff>
    </xdr:from>
    <xdr:to>
      <xdr:col>5</xdr:col>
      <xdr:colOff>47625</xdr:colOff>
      <xdr:row>10479</xdr:row>
      <xdr:rowOff>0</xdr:rowOff>
    </xdr:to>
    <xdr:pic>
      <xdr:nvPicPr>
        <xdr:cNvPr id="596487" name="Picture 1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072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7077</xdr:row>
      <xdr:rowOff>0</xdr:rowOff>
    </xdr:from>
    <xdr:to>
      <xdr:col>5</xdr:col>
      <xdr:colOff>47625</xdr:colOff>
      <xdr:row>7062</xdr:row>
      <xdr:rowOff>0</xdr:rowOff>
    </xdr:to>
    <xdr:pic>
      <xdr:nvPicPr>
        <xdr:cNvPr id="596488" name="Picture 1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4135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11476</xdr:row>
      <xdr:rowOff>0</xdr:rowOff>
    </xdr:from>
    <xdr:to>
      <xdr:col>5</xdr:col>
      <xdr:colOff>47625</xdr:colOff>
      <xdr:row>11475</xdr:row>
      <xdr:rowOff>0</xdr:rowOff>
    </xdr:to>
    <xdr:pic>
      <xdr:nvPicPr>
        <xdr:cNvPr id="596489" name="Picture 1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148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7407</xdr:row>
      <xdr:rowOff>0</xdr:rowOff>
    </xdr:from>
    <xdr:to>
      <xdr:col>5</xdr:col>
      <xdr:colOff>47625</xdr:colOff>
      <xdr:row>7402</xdr:row>
      <xdr:rowOff>0</xdr:rowOff>
    </xdr:to>
    <xdr:pic>
      <xdr:nvPicPr>
        <xdr:cNvPr id="596490" name="Picture 1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032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6641</xdr:row>
      <xdr:rowOff>0</xdr:rowOff>
    </xdr:from>
    <xdr:to>
      <xdr:col>5</xdr:col>
      <xdr:colOff>47625</xdr:colOff>
      <xdr:row>6637</xdr:row>
      <xdr:rowOff>0</xdr:rowOff>
    </xdr:to>
    <xdr:pic>
      <xdr:nvPicPr>
        <xdr:cNvPr id="596491"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492" name="Picture 1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493" name="Picture 1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494" name="Picture 1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5845</xdr:row>
      <xdr:rowOff>0</xdr:rowOff>
    </xdr:from>
    <xdr:to>
      <xdr:col>5</xdr:col>
      <xdr:colOff>47625</xdr:colOff>
      <xdr:row>5842</xdr:row>
      <xdr:rowOff>0</xdr:rowOff>
    </xdr:to>
    <xdr:pic>
      <xdr:nvPicPr>
        <xdr:cNvPr id="596495" name="Picture 1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203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10182</xdr:row>
      <xdr:rowOff>0</xdr:rowOff>
    </xdr:from>
    <xdr:to>
      <xdr:col>5</xdr:col>
      <xdr:colOff>47625</xdr:colOff>
      <xdr:row>10179</xdr:row>
      <xdr:rowOff>0</xdr:rowOff>
    </xdr:to>
    <xdr:pic>
      <xdr:nvPicPr>
        <xdr:cNvPr id="596496" name="Picture 1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100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xdr:row>
      <xdr:rowOff>0</xdr:rowOff>
    </xdr:from>
    <xdr:to>
      <xdr:col>5</xdr:col>
      <xdr:colOff>47625</xdr:colOff>
      <xdr:row>1091</xdr:row>
      <xdr:rowOff>0</xdr:rowOff>
    </xdr:to>
    <xdr:pic>
      <xdr:nvPicPr>
        <xdr:cNvPr id="596497" name="Picture 1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24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3869</xdr:row>
      <xdr:rowOff>0</xdr:rowOff>
    </xdr:from>
    <xdr:to>
      <xdr:col>5</xdr:col>
      <xdr:colOff>47625</xdr:colOff>
      <xdr:row>3839</xdr:row>
      <xdr:rowOff>0</xdr:rowOff>
    </xdr:to>
    <xdr:pic>
      <xdr:nvPicPr>
        <xdr:cNvPr id="596498" name="Picture 1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10759</xdr:row>
      <xdr:rowOff>0</xdr:rowOff>
    </xdr:from>
    <xdr:to>
      <xdr:col>5</xdr:col>
      <xdr:colOff>47625</xdr:colOff>
      <xdr:row>10731</xdr:row>
      <xdr:rowOff>0</xdr:rowOff>
    </xdr:to>
    <xdr:pic>
      <xdr:nvPicPr>
        <xdr:cNvPr id="596499" name="Picture 1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719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946</xdr:row>
      <xdr:rowOff>0</xdr:rowOff>
    </xdr:from>
    <xdr:to>
      <xdr:col>5</xdr:col>
      <xdr:colOff>47625</xdr:colOff>
      <xdr:row>943</xdr:row>
      <xdr:rowOff>0</xdr:rowOff>
    </xdr:to>
    <xdr:pic>
      <xdr:nvPicPr>
        <xdr:cNvPr id="596500" name="Picture 1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38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7116</xdr:row>
      <xdr:rowOff>0</xdr:rowOff>
    </xdr:from>
    <xdr:to>
      <xdr:col>5</xdr:col>
      <xdr:colOff>47625</xdr:colOff>
      <xdr:row>7062</xdr:row>
      <xdr:rowOff>0</xdr:rowOff>
    </xdr:to>
    <xdr:pic>
      <xdr:nvPicPr>
        <xdr:cNvPr id="596501" name="Picture 1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1251</xdr:row>
      <xdr:rowOff>0</xdr:rowOff>
    </xdr:from>
    <xdr:to>
      <xdr:col>5</xdr:col>
      <xdr:colOff>47625</xdr:colOff>
      <xdr:row>1242</xdr:row>
      <xdr:rowOff>0</xdr:rowOff>
    </xdr:to>
    <xdr:pic>
      <xdr:nvPicPr>
        <xdr:cNvPr id="596502" name="Picture 1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210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2970</xdr:row>
      <xdr:rowOff>0</xdr:rowOff>
    </xdr:from>
    <xdr:to>
      <xdr:col>5</xdr:col>
      <xdr:colOff>47625</xdr:colOff>
      <xdr:row>2954</xdr:row>
      <xdr:rowOff>0</xdr:rowOff>
    </xdr:to>
    <xdr:pic>
      <xdr:nvPicPr>
        <xdr:cNvPr id="596503" name="Picture 1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172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9315</xdr:row>
      <xdr:rowOff>0</xdr:rowOff>
    </xdr:from>
    <xdr:to>
      <xdr:col>5</xdr:col>
      <xdr:colOff>47625</xdr:colOff>
      <xdr:row>9302</xdr:row>
      <xdr:rowOff>0</xdr:rowOff>
    </xdr:to>
    <xdr:pic>
      <xdr:nvPicPr>
        <xdr:cNvPr id="596504" name="Picture 1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185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4751</xdr:row>
      <xdr:rowOff>0</xdr:rowOff>
    </xdr:from>
    <xdr:to>
      <xdr:col>5</xdr:col>
      <xdr:colOff>47625</xdr:colOff>
      <xdr:row>4737</xdr:row>
      <xdr:rowOff>0</xdr:rowOff>
    </xdr:to>
    <xdr:pic>
      <xdr:nvPicPr>
        <xdr:cNvPr id="596505" name="Picture 1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1824</xdr:row>
      <xdr:rowOff>0</xdr:rowOff>
    </xdr:from>
    <xdr:to>
      <xdr:col>5</xdr:col>
      <xdr:colOff>47625</xdr:colOff>
      <xdr:row>1817</xdr:row>
      <xdr:rowOff>0</xdr:rowOff>
    </xdr:to>
    <xdr:pic>
      <xdr:nvPicPr>
        <xdr:cNvPr id="596506" name="Picture 1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829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9047</xdr:row>
      <xdr:rowOff>0</xdr:rowOff>
    </xdr:from>
    <xdr:to>
      <xdr:col>5</xdr:col>
      <xdr:colOff>47625</xdr:colOff>
      <xdr:row>9043</xdr:row>
      <xdr:rowOff>0</xdr:rowOff>
    </xdr:to>
    <xdr:pic>
      <xdr:nvPicPr>
        <xdr:cNvPr id="596507" name="Picture 1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5745</xdr:row>
      <xdr:rowOff>0</xdr:rowOff>
    </xdr:from>
    <xdr:to>
      <xdr:col>5</xdr:col>
      <xdr:colOff>47625</xdr:colOff>
      <xdr:row>5739</xdr:row>
      <xdr:rowOff>0</xdr:rowOff>
    </xdr:to>
    <xdr:pic>
      <xdr:nvPicPr>
        <xdr:cNvPr id="596508" name="Picture 1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7114</xdr:row>
      <xdr:rowOff>0</xdr:rowOff>
    </xdr:from>
    <xdr:to>
      <xdr:col>5</xdr:col>
      <xdr:colOff>47625</xdr:colOff>
      <xdr:row>7062</xdr:row>
      <xdr:rowOff>0</xdr:rowOff>
    </xdr:to>
    <xdr:pic>
      <xdr:nvPicPr>
        <xdr:cNvPr id="596509" name="Picture 1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7437</xdr:row>
      <xdr:rowOff>0</xdr:rowOff>
    </xdr:from>
    <xdr:to>
      <xdr:col>5</xdr:col>
      <xdr:colOff>47625</xdr:colOff>
      <xdr:row>7431</xdr:row>
      <xdr:rowOff>0</xdr:rowOff>
    </xdr:to>
    <xdr:pic>
      <xdr:nvPicPr>
        <xdr:cNvPr id="596510" name="Picture 1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5600</xdr:row>
      <xdr:rowOff>0</xdr:rowOff>
    </xdr:from>
    <xdr:to>
      <xdr:col>5</xdr:col>
      <xdr:colOff>47625</xdr:colOff>
      <xdr:row>5587</xdr:row>
      <xdr:rowOff>0</xdr:rowOff>
    </xdr:to>
    <xdr:pic>
      <xdr:nvPicPr>
        <xdr:cNvPr id="596511" name="Picture 1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7848</xdr:row>
      <xdr:rowOff>0</xdr:rowOff>
    </xdr:from>
    <xdr:to>
      <xdr:col>5</xdr:col>
      <xdr:colOff>47625</xdr:colOff>
      <xdr:row>7840</xdr:row>
      <xdr:rowOff>0</xdr:rowOff>
    </xdr:to>
    <xdr:pic>
      <xdr:nvPicPr>
        <xdr:cNvPr id="596512" name="Picture 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328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10393</xdr:row>
      <xdr:rowOff>0</xdr:rowOff>
    </xdr:from>
    <xdr:to>
      <xdr:col>5</xdr:col>
      <xdr:colOff>47625</xdr:colOff>
      <xdr:row>10375</xdr:row>
      <xdr:rowOff>0</xdr:rowOff>
    </xdr:to>
    <xdr:pic>
      <xdr:nvPicPr>
        <xdr:cNvPr id="596513" name="Picture 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4998</xdr:row>
      <xdr:rowOff>0</xdr:rowOff>
    </xdr:from>
    <xdr:to>
      <xdr:col>5</xdr:col>
      <xdr:colOff>47625</xdr:colOff>
      <xdr:row>4992</xdr:row>
      <xdr:rowOff>0</xdr:rowOff>
    </xdr:to>
    <xdr:pic>
      <xdr:nvPicPr>
        <xdr:cNvPr id="596514" name="Picture 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528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4650</xdr:row>
      <xdr:rowOff>0</xdr:rowOff>
    </xdr:from>
    <xdr:to>
      <xdr:col>5</xdr:col>
      <xdr:colOff>47625</xdr:colOff>
      <xdr:row>4650</xdr:row>
      <xdr:rowOff>0</xdr:rowOff>
    </xdr:to>
    <xdr:pic>
      <xdr:nvPicPr>
        <xdr:cNvPr id="596515" name="Picture 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4632</xdr:row>
      <xdr:rowOff>0</xdr:rowOff>
    </xdr:from>
    <xdr:to>
      <xdr:col>5</xdr:col>
      <xdr:colOff>47625</xdr:colOff>
      <xdr:row>4623</xdr:row>
      <xdr:rowOff>0</xdr:rowOff>
    </xdr:to>
    <xdr:pic>
      <xdr:nvPicPr>
        <xdr:cNvPr id="596516" name="Picture 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3575</xdr:row>
      <xdr:rowOff>0</xdr:rowOff>
    </xdr:from>
    <xdr:to>
      <xdr:col>5</xdr:col>
      <xdr:colOff>47625</xdr:colOff>
      <xdr:row>3543</xdr:row>
      <xdr:rowOff>0</xdr:rowOff>
    </xdr:to>
    <xdr:pic>
      <xdr:nvPicPr>
        <xdr:cNvPr id="596517" name="Picture 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3575</xdr:row>
      <xdr:rowOff>0</xdr:rowOff>
    </xdr:from>
    <xdr:to>
      <xdr:col>5</xdr:col>
      <xdr:colOff>47625</xdr:colOff>
      <xdr:row>3543</xdr:row>
      <xdr:rowOff>0</xdr:rowOff>
    </xdr:to>
    <xdr:pic>
      <xdr:nvPicPr>
        <xdr:cNvPr id="596518" name="Picture 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6388</xdr:row>
      <xdr:rowOff>0</xdr:rowOff>
    </xdr:from>
    <xdr:to>
      <xdr:col>5</xdr:col>
      <xdr:colOff>47625</xdr:colOff>
      <xdr:row>6383</xdr:row>
      <xdr:rowOff>0</xdr:rowOff>
    </xdr:to>
    <xdr:pic>
      <xdr:nvPicPr>
        <xdr:cNvPr id="596519" name="Picture 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984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2194</xdr:row>
      <xdr:rowOff>0</xdr:rowOff>
    </xdr:from>
    <xdr:to>
      <xdr:col>5</xdr:col>
      <xdr:colOff>47625</xdr:colOff>
      <xdr:row>2148</xdr:row>
      <xdr:rowOff>0</xdr:rowOff>
    </xdr:to>
    <xdr:pic>
      <xdr:nvPicPr>
        <xdr:cNvPr id="596520" name="Picture 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610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10804</xdr:row>
      <xdr:rowOff>0</xdr:rowOff>
    </xdr:from>
    <xdr:to>
      <xdr:col>5</xdr:col>
      <xdr:colOff>47625</xdr:colOff>
      <xdr:row>10731</xdr:row>
      <xdr:rowOff>0</xdr:rowOff>
    </xdr:to>
    <xdr:pic>
      <xdr:nvPicPr>
        <xdr:cNvPr id="596521" name="Picture 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595</xdr:row>
      <xdr:rowOff>0</xdr:rowOff>
    </xdr:from>
    <xdr:to>
      <xdr:col>5</xdr:col>
      <xdr:colOff>47625</xdr:colOff>
      <xdr:row>594</xdr:row>
      <xdr:rowOff>0</xdr:rowOff>
    </xdr:to>
    <xdr:pic>
      <xdr:nvPicPr>
        <xdr:cNvPr id="596522" name="Picture 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1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5696</xdr:row>
      <xdr:rowOff>0</xdr:rowOff>
    </xdr:from>
    <xdr:to>
      <xdr:col>5</xdr:col>
      <xdr:colOff>47625</xdr:colOff>
      <xdr:row>5688</xdr:row>
      <xdr:rowOff>0</xdr:rowOff>
    </xdr:to>
    <xdr:pic>
      <xdr:nvPicPr>
        <xdr:cNvPr id="596523"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2858</xdr:row>
      <xdr:rowOff>0</xdr:rowOff>
    </xdr:from>
    <xdr:to>
      <xdr:col>5</xdr:col>
      <xdr:colOff>47625</xdr:colOff>
      <xdr:row>2817</xdr:row>
      <xdr:rowOff>0</xdr:rowOff>
    </xdr:to>
    <xdr:pic>
      <xdr:nvPicPr>
        <xdr:cNvPr id="596524" name="Picture 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2858</xdr:row>
      <xdr:rowOff>0</xdr:rowOff>
    </xdr:from>
    <xdr:to>
      <xdr:col>5</xdr:col>
      <xdr:colOff>47625</xdr:colOff>
      <xdr:row>2817</xdr:row>
      <xdr:rowOff>0</xdr:rowOff>
    </xdr:to>
    <xdr:pic>
      <xdr:nvPicPr>
        <xdr:cNvPr id="596525" name="Picture 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11222</xdr:row>
      <xdr:rowOff>0</xdr:rowOff>
    </xdr:from>
    <xdr:to>
      <xdr:col>5</xdr:col>
      <xdr:colOff>47625</xdr:colOff>
      <xdr:row>11210</xdr:row>
      <xdr:rowOff>0</xdr:rowOff>
    </xdr:to>
    <xdr:pic>
      <xdr:nvPicPr>
        <xdr:cNvPr id="596526" name="Picture 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9779</xdr:row>
      <xdr:rowOff>0</xdr:rowOff>
    </xdr:from>
    <xdr:to>
      <xdr:col>5</xdr:col>
      <xdr:colOff>47625</xdr:colOff>
      <xdr:row>9704</xdr:row>
      <xdr:rowOff>0</xdr:rowOff>
    </xdr:to>
    <xdr:pic>
      <xdr:nvPicPr>
        <xdr:cNvPr id="596527" name="Picture 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643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3616</xdr:row>
      <xdr:rowOff>0</xdr:rowOff>
    </xdr:from>
    <xdr:to>
      <xdr:col>5</xdr:col>
      <xdr:colOff>47625</xdr:colOff>
      <xdr:row>3616</xdr:row>
      <xdr:rowOff>0</xdr:rowOff>
    </xdr:to>
    <xdr:pic>
      <xdr:nvPicPr>
        <xdr:cNvPr id="596528" name="Picture 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3817</xdr:row>
      <xdr:rowOff>0</xdr:rowOff>
    </xdr:from>
    <xdr:to>
      <xdr:col>5</xdr:col>
      <xdr:colOff>47625</xdr:colOff>
      <xdr:row>3784</xdr:row>
      <xdr:rowOff>0</xdr:rowOff>
    </xdr:to>
    <xdr:pic>
      <xdr:nvPicPr>
        <xdr:cNvPr id="596529" name="Picture 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192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6104</xdr:row>
      <xdr:rowOff>0</xdr:rowOff>
    </xdr:from>
    <xdr:to>
      <xdr:col>5</xdr:col>
      <xdr:colOff>47625</xdr:colOff>
      <xdr:row>6100</xdr:row>
      <xdr:rowOff>0</xdr:rowOff>
    </xdr:to>
    <xdr:pic>
      <xdr:nvPicPr>
        <xdr:cNvPr id="596530" name="Picture 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11171</xdr:row>
      <xdr:rowOff>0</xdr:rowOff>
    </xdr:from>
    <xdr:to>
      <xdr:col>5</xdr:col>
      <xdr:colOff>47625</xdr:colOff>
      <xdr:row>11136</xdr:row>
      <xdr:rowOff>0</xdr:rowOff>
    </xdr:to>
    <xdr:pic>
      <xdr:nvPicPr>
        <xdr:cNvPr id="596531" name="Picture 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5702</xdr:row>
      <xdr:rowOff>0</xdr:rowOff>
    </xdr:from>
    <xdr:to>
      <xdr:col>5</xdr:col>
      <xdr:colOff>47625</xdr:colOff>
      <xdr:row>5688</xdr:row>
      <xdr:rowOff>0</xdr:rowOff>
    </xdr:to>
    <xdr:pic>
      <xdr:nvPicPr>
        <xdr:cNvPr id="596532" name="Picture 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5744</xdr:row>
      <xdr:rowOff>0</xdr:rowOff>
    </xdr:from>
    <xdr:to>
      <xdr:col>5</xdr:col>
      <xdr:colOff>47625</xdr:colOff>
      <xdr:row>5739</xdr:row>
      <xdr:rowOff>0</xdr:rowOff>
    </xdr:to>
    <xdr:pic>
      <xdr:nvPicPr>
        <xdr:cNvPr id="596533" name="Picture 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6022</xdr:row>
      <xdr:rowOff>0</xdr:rowOff>
    </xdr:from>
    <xdr:to>
      <xdr:col>5</xdr:col>
      <xdr:colOff>47625</xdr:colOff>
      <xdr:row>6015</xdr:row>
      <xdr:rowOff>0</xdr:rowOff>
    </xdr:to>
    <xdr:pic>
      <xdr:nvPicPr>
        <xdr:cNvPr id="596534" name="Picture 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7797</xdr:row>
      <xdr:rowOff>0</xdr:rowOff>
    </xdr:from>
    <xdr:to>
      <xdr:col>5</xdr:col>
      <xdr:colOff>47625</xdr:colOff>
      <xdr:row>7746</xdr:row>
      <xdr:rowOff>0</xdr:rowOff>
    </xdr:to>
    <xdr:pic>
      <xdr:nvPicPr>
        <xdr:cNvPr id="596535" name="Picture 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166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7797</xdr:row>
      <xdr:rowOff>0</xdr:rowOff>
    </xdr:from>
    <xdr:to>
      <xdr:col>5</xdr:col>
      <xdr:colOff>47625</xdr:colOff>
      <xdr:row>7746</xdr:row>
      <xdr:rowOff>0</xdr:rowOff>
    </xdr:to>
    <xdr:pic>
      <xdr:nvPicPr>
        <xdr:cNvPr id="596536" name="Picture 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166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9575</xdr:row>
      <xdr:rowOff>0</xdr:rowOff>
    </xdr:from>
    <xdr:to>
      <xdr:col>5</xdr:col>
      <xdr:colOff>47625</xdr:colOff>
      <xdr:row>9538</xdr:row>
      <xdr:rowOff>0</xdr:rowOff>
    </xdr:to>
    <xdr:pic>
      <xdr:nvPicPr>
        <xdr:cNvPr id="596537" name="Picture 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9575</xdr:row>
      <xdr:rowOff>0</xdr:rowOff>
    </xdr:from>
    <xdr:to>
      <xdr:col>5</xdr:col>
      <xdr:colOff>47625</xdr:colOff>
      <xdr:row>9538</xdr:row>
      <xdr:rowOff>0</xdr:rowOff>
    </xdr:to>
    <xdr:pic>
      <xdr:nvPicPr>
        <xdr:cNvPr id="596538" name="Picture 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10604</xdr:row>
      <xdr:rowOff>0</xdr:rowOff>
    </xdr:from>
    <xdr:to>
      <xdr:col>5</xdr:col>
      <xdr:colOff>47625</xdr:colOff>
      <xdr:row>10563</xdr:row>
      <xdr:rowOff>0</xdr:rowOff>
    </xdr:to>
    <xdr:pic>
      <xdr:nvPicPr>
        <xdr:cNvPr id="596539" name="Picture 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396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8005</xdr:row>
      <xdr:rowOff>0</xdr:rowOff>
    </xdr:from>
    <xdr:to>
      <xdr:col>5</xdr:col>
      <xdr:colOff>47625</xdr:colOff>
      <xdr:row>7920</xdr:row>
      <xdr:rowOff>0</xdr:rowOff>
    </xdr:to>
    <xdr:pic>
      <xdr:nvPicPr>
        <xdr:cNvPr id="596540" name="Picture 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2159</xdr:row>
      <xdr:rowOff>0</xdr:rowOff>
    </xdr:from>
    <xdr:to>
      <xdr:col>5</xdr:col>
      <xdr:colOff>47625</xdr:colOff>
      <xdr:row>2148</xdr:row>
      <xdr:rowOff>0</xdr:rowOff>
    </xdr:to>
    <xdr:pic>
      <xdr:nvPicPr>
        <xdr:cNvPr id="596541" name="Picture 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124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4807</xdr:row>
      <xdr:rowOff>0</xdr:rowOff>
    </xdr:from>
    <xdr:to>
      <xdr:col>5</xdr:col>
      <xdr:colOff>47625</xdr:colOff>
      <xdr:row>4802</xdr:row>
      <xdr:rowOff>0</xdr:rowOff>
    </xdr:to>
    <xdr:pic>
      <xdr:nvPicPr>
        <xdr:cNvPr id="596542" name="Picture 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993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8359</xdr:row>
      <xdr:rowOff>0</xdr:rowOff>
    </xdr:from>
    <xdr:to>
      <xdr:col>5</xdr:col>
      <xdr:colOff>47625</xdr:colOff>
      <xdr:row>8350</xdr:row>
      <xdr:rowOff>0</xdr:rowOff>
    </xdr:to>
    <xdr:pic>
      <xdr:nvPicPr>
        <xdr:cNvPr id="596543" name="Picture 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11649</xdr:row>
      <xdr:rowOff>0</xdr:rowOff>
    </xdr:from>
    <xdr:to>
      <xdr:col>5</xdr:col>
      <xdr:colOff>47625</xdr:colOff>
      <xdr:row>11640</xdr:row>
      <xdr:rowOff>0</xdr:rowOff>
    </xdr:to>
    <xdr:pic>
      <xdr:nvPicPr>
        <xdr:cNvPr id="596544" name="Picture 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472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10039</xdr:row>
      <xdr:rowOff>0</xdr:rowOff>
    </xdr:from>
    <xdr:to>
      <xdr:col>5</xdr:col>
      <xdr:colOff>47625</xdr:colOff>
      <xdr:row>10024</xdr:row>
      <xdr:rowOff>0</xdr:rowOff>
    </xdr:to>
    <xdr:pic>
      <xdr:nvPicPr>
        <xdr:cNvPr id="596545" name="Picture 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614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10039</xdr:row>
      <xdr:rowOff>0</xdr:rowOff>
    </xdr:from>
    <xdr:to>
      <xdr:col>5</xdr:col>
      <xdr:colOff>47625</xdr:colOff>
      <xdr:row>10024</xdr:row>
      <xdr:rowOff>0</xdr:rowOff>
    </xdr:to>
    <xdr:pic>
      <xdr:nvPicPr>
        <xdr:cNvPr id="596546" name="Picture 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614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7939</xdr:row>
      <xdr:rowOff>0</xdr:rowOff>
    </xdr:from>
    <xdr:to>
      <xdr:col>5</xdr:col>
      <xdr:colOff>47625</xdr:colOff>
      <xdr:row>7920</xdr:row>
      <xdr:rowOff>0</xdr:rowOff>
    </xdr:to>
    <xdr:pic>
      <xdr:nvPicPr>
        <xdr:cNvPr id="596547"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7953</xdr:row>
      <xdr:rowOff>0</xdr:rowOff>
    </xdr:from>
    <xdr:to>
      <xdr:col>5</xdr:col>
      <xdr:colOff>47625</xdr:colOff>
      <xdr:row>7920</xdr:row>
      <xdr:rowOff>0</xdr:rowOff>
    </xdr:to>
    <xdr:pic>
      <xdr:nvPicPr>
        <xdr:cNvPr id="596548" name="Picture 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7953</xdr:row>
      <xdr:rowOff>0</xdr:rowOff>
    </xdr:from>
    <xdr:to>
      <xdr:col>5</xdr:col>
      <xdr:colOff>47625</xdr:colOff>
      <xdr:row>7920</xdr:row>
      <xdr:rowOff>0</xdr:rowOff>
    </xdr:to>
    <xdr:pic>
      <xdr:nvPicPr>
        <xdr:cNvPr id="596549" name="Picture 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2264</xdr:row>
      <xdr:rowOff>0</xdr:rowOff>
    </xdr:from>
    <xdr:to>
      <xdr:col>5</xdr:col>
      <xdr:colOff>47625</xdr:colOff>
      <xdr:row>2249</xdr:row>
      <xdr:rowOff>0</xdr:rowOff>
    </xdr:to>
    <xdr:pic>
      <xdr:nvPicPr>
        <xdr:cNvPr id="596550" name="Picture 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10566</xdr:row>
      <xdr:rowOff>0</xdr:rowOff>
    </xdr:from>
    <xdr:to>
      <xdr:col>5</xdr:col>
      <xdr:colOff>47625</xdr:colOff>
      <xdr:row>10563</xdr:row>
      <xdr:rowOff>0</xdr:rowOff>
    </xdr:to>
    <xdr:pic>
      <xdr:nvPicPr>
        <xdr:cNvPr id="596551" name="Picture 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234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4919</xdr:row>
      <xdr:rowOff>0</xdr:rowOff>
    </xdr:from>
    <xdr:to>
      <xdr:col>5</xdr:col>
      <xdr:colOff>47625</xdr:colOff>
      <xdr:row>4917</xdr:row>
      <xdr:rowOff>0</xdr:rowOff>
    </xdr:to>
    <xdr:pic>
      <xdr:nvPicPr>
        <xdr:cNvPr id="596552" name="Picture 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4919</xdr:row>
      <xdr:rowOff>0</xdr:rowOff>
    </xdr:from>
    <xdr:to>
      <xdr:col>5</xdr:col>
      <xdr:colOff>47625</xdr:colOff>
      <xdr:row>4917</xdr:row>
      <xdr:rowOff>0</xdr:rowOff>
    </xdr:to>
    <xdr:pic>
      <xdr:nvPicPr>
        <xdr:cNvPr id="596553" name="Picture 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4761</xdr:row>
      <xdr:rowOff>0</xdr:rowOff>
    </xdr:from>
    <xdr:to>
      <xdr:col>5</xdr:col>
      <xdr:colOff>47625</xdr:colOff>
      <xdr:row>4758</xdr:row>
      <xdr:rowOff>0</xdr:rowOff>
    </xdr:to>
    <xdr:pic>
      <xdr:nvPicPr>
        <xdr:cNvPr id="596554" name="Picture 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4761</xdr:row>
      <xdr:rowOff>0</xdr:rowOff>
    </xdr:from>
    <xdr:to>
      <xdr:col>5</xdr:col>
      <xdr:colOff>47625</xdr:colOff>
      <xdr:row>4758</xdr:row>
      <xdr:rowOff>0</xdr:rowOff>
    </xdr:to>
    <xdr:pic>
      <xdr:nvPicPr>
        <xdr:cNvPr id="596555" name="Picture 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3768</xdr:row>
      <xdr:rowOff>0</xdr:rowOff>
    </xdr:from>
    <xdr:to>
      <xdr:col>5</xdr:col>
      <xdr:colOff>47625</xdr:colOff>
      <xdr:row>3753</xdr:row>
      <xdr:rowOff>0</xdr:rowOff>
    </xdr:to>
    <xdr:pic>
      <xdr:nvPicPr>
        <xdr:cNvPr id="596556" name="Picture 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2178</xdr:row>
      <xdr:rowOff>0</xdr:rowOff>
    </xdr:from>
    <xdr:to>
      <xdr:col>5</xdr:col>
      <xdr:colOff>47625</xdr:colOff>
      <xdr:row>2148</xdr:row>
      <xdr:rowOff>0</xdr:rowOff>
    </xdr:to>
    <xdr:pic>
      <xdr:nvPicPr>
        <xdr:cNvPr id="596557" name="Picture 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286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4759</xdr:row>
      <xdr:rowOff>0</xdr:rowOff>
    </xdr:from>
    <xdr:to>
      <xdr:col>5</xdr:col>
      <xdr:colOff>47625</xdr:colOff>
      <xdr:row>4758</xdr:row>
      <xdr:rowOff>0</xdr:rowOff>
    </xdr:to>
    <xdr:pic>
      <xdr:nvPicPr>
        <xdr:cNvPr id="596558" name="Picture 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5377</xdr:row>
      <xdr:rowOff>0</xdr:rowOff>
    </xdr:from>
    <xdr:to>
      <xdr:col>5</xdr:col>
      <xdr:colOff>47625</xdr:colOff>
      <xdr:row>5376</xdr:row>
      <xdr:rowOff>0</xdr:rowOff>
    </xdr:to>
    <xdr:pic>
      <xdr:nvPicPr>
        <xdr:cNvPr id="596559" name="Picture 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7922</xdr:row>
      <xdr:rowOff>0</xdr:rowOff>
    </xdr:from>
    <xdr:to>
      <xdr:col>5</xdr:col>
      <xdr:colOff>47625</xdr:colOff>
      <xdr:row>7920</xdr:row>
      <xdr:rowOff>0</xdr:rowOff>
    </xdr:to>
    <xdr:pic>
      <xdr:nvPicPr>
        <xdr:cNvPr id="596560" name="Picture 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408</xdr:row>
      <xdr:rowOff>0</xdr:rowOff>
    </xdr:from>
    <xdr:to>
      <xdr:col>5</xdr:col>
      <xdr:colOff>47625</xdr:colOff>
      <xdr:row>394</xdr:row>
      <xdr:rowOff>0</xdr:rowOff>
    </xdr:to>
    <xdr:pic>
      <xdr:nvPicPr>
        <xdr:cNvPr id="596561" name="Picture 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133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5822</xdr:row>
      <xdr:rowOff>0</xdr:rowOff>
    </xdr:from>
    <xdr:to>
      <xdr:col>5</xdr:col>
      <xdr:colOff>47625</xdr:colOff>
      <xdr:row>5820</xdr:row>
      <xdr:rowOff>0</xdr:rowOff>
    </xdr:to>
    <xdr:pic>
      <xdr:nvPicPr>
        <xdr:cNvPr id="596562" name="Picture 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563" name="Picture 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3757</xdr:row>
      <xdr:rowOff>0</xdr:rowOff>
    </xdr:from>
    <xdr:to>
      <xdr:col>5</xdr:col>
      <xdr:colOff>47625</xdr:colOff>
      <xdr:row>3753</xdr:row>
      <xdr:rowOff>0</xdr:rowOff>
    </xdr:to>
    <xdr:pic>
      <xdr:nvPicPr>
        <xdr:cNvPr id="596564" name="Picture 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14638</xdr:row>
      <xdr:rowOff>0</xdr:rowOff>
    </xdr:from>
    <xdr:to>
      <xdr:col>5</xdr:col>
      <xdr:colOff>47625</xdr:colOff>
      <xdr:row>14637</xdr:row>
      <xdr:rowOff>0</xdr:rowOff>
    </xdr:to>
    <xdr:pic>
      <xdr:nvPicPr>
        <xdr:cNvPr id="596565" name="Picture 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5245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14638</xdr:row>
      <xdr:rowOff>0</xdr:rowOff>
    </xdr:from>
    <xdr:to>
      <xdr:col>5</xdr:col>
      <xdr:colOff>47625</xdr:colOff>
      <xdr:row>14637</xdr:row>
      <xdr:rowOff>0</xdr:rowOff>
    </xdr:to>
    <xdr:pic>
      <xdr:nvPicPr>
        <xdr:cNvPr id="596566" name="Picture 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5245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567" name="Picture 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568" name="Picture 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7582</xdr:row>
      <xdr:rowOff>0</xdr:rowOff>
    </xdr:from>
    <xdr:to>
      <xdr:col>5</xdr:col>
      <xdr:colOff>47625</xdr:colOff>
      <xdr:row>7581</xdr:row>
      <xdr:rowOff>0</xdr:rowOff>
    </xdr:to>
    <xdr:pic>
      <xdr:nvPicPr>
        <xdr:cNvPr id="596569" name="Picture 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680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12832</xdr:row>
      <xdr:rowOff>0</xdr:rowOff>
    </xdr:from>
    <xdr:to>
      <xdr:col>5</xdr:col>
      <xdr:colOff>47625</xdr:colOff>
      <xdr:row>12832</xdr:row>
      <xdr:rowOff>0</xdr:rowOff>
    </xdr:to>
    <xdr:pic>
      <xdr:nvPicPr>
        <xdr:cNvPr id="596570" name="Picture 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12506</xdr:row>
      <xdr:rowOff>0</xdr:rowOff>
    </xdr:from>
    <xdr:to>
      <xdr:col>5</xdr:col>
      <xdr:colOff>47625</xdr:colOff>
      <xdr:row>12492</xdr:row>
      <xdr:rowOff>0</xdr:rowOff>
    </xdr:to>
    <xdr:pic>
      <xdr:nvPicPr>
        <xdr:cNvPr id="596571" name="Picture 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0549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3993</xdr:row>
      <xdr:rowOff>0</xdr:rowOff>
    </xdr:from>
    <xdr:to>
      <xdr:col>5</xdr:col>
      <xdr:colOff>47625</xdr:colOff>
      <xdr:row>3980</xdr:row>
      <xdr:rowOff>0</xdr:rowOff>
    </xdr:to>
    <xdr:pic>
      <xdr:nvPicPr>
        <xdr:cNvPr id="596572" name="Picture 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488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3954</xdr:row>
      <xdr:rowOff>0</xdr:rowOff>
    </xdr:from>
    <xdr:to>
      <xdr:col>5</xdr:col>
      <xdr:colOff>47625</xdr:colOff>
      <xdr:row>3924</xdr:row>
      <xdr:rowOff>0</xdr:rowOff>
    </xdr:to>
    <xdr:pic>
      <xdr:nvPicPr>
        <xdr:cNvPr id="596573" name="Picture 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164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xdr:row>
      <xdr:rowOff>0</xdr:rowOff>
    </xdr:from>
    <xdr:to>
      <xdr:col>5</xdr:col>
      <xdr:colOff>47625</xdr:colOff>
      <xdr:row>1</xdr:row>
      <xdr:rowOff>0</xdr:rowOff>
    </xdr:to>
    <xdr:pic>
      <xdr:nvPicPr>
        <xdr:cNvPr id="596574" name="Picture 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4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5722</xdr:row>
      <xdr:rowOff>0</xdr:rowOff>
    </xdr:from>
    <xdr:to>
      <xdr:col>5</xdr:col>
      <xdr:colOff>47625</xdr:colOff>
      <xdr:row>5721</xdr:row>
      <xdr:rowOff>0</xdr:rowOff>
    </xdr:to>
    <xdr:pic>
      <xdr:nvPicPr>
        <xdr:cNvPr id="596575" name="Picture 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79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8155</xdr:row>
      <xdr:rowOff>0</xdr:rowOff>
    </xdr:from>
    <xdr:to>
      <xdr:col>5</xdr:col>
      <xdr:colOff>47625</xdr:colOff>
      <xdr:row>8132</xdr:row>
      <xdr:rowOff>0</xdr:rowOff>
    </xdr:to>
    <xdr:pic>
      <xdr:nvPicPr>
        <xdr:cNvPr id="596576" name="Picture 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461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3441</xdr:row>
      <xdr:rowOff>0</xdr:rowOff>
    </xdr:from>
    <xdr:to>
      <xdr:col>5</xdr:col>
      <xdr:colOff>47625</xdr:colOff>
      <xdr:row>3394</xdr:row>
      <xdr:rowOff>0</xdr:rowOff>
    </xdr:to>
    <xdr:pic>
      <xdr:nvPicPr>
        <xdr:cNvPr id="596577" name="Picture 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4601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5390</xdr:row>
      <xdr:rowOff>0</xdr:rowOff>
    </xdr:from>
    <xdr:to>
      <xdr:col>5</xdr:col>
      <xdr:colOff>47625</xdr:colOff>
      <xdr:row>5386</xdr:row>
      <xdr:rowOff>0</xdr:rowOff>
    </xdr:to>
    <xdr:pic>
      <xdr:nvPicPr>
        <xdr:cNvPr id="596578" name="Picture 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6638</xdr:row>
      <xdr:rowOff>0</xdr:rowOff>
    </xdr:from>
    <xdr:to>
      <xdr:col>5</xdr:col>
      <xdr:colOff>47625</xdr:colOff>
      <xdr:row>6637</xdr:row>
      <xdr:rowOff>0</xdr:rowOff>
    </xdr:to>
    <xdr:pic>
      <xdr:nvPicPr>
        <xdr:cNvPr id="596579" name="Picture 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3667</xdr:row>
      <xdr:rowOff>0</xdr:rowOff>
    </xdr:from>
    <xdr:to>
      <xdr:col>5</xdr:col>
      <xdr:colOff>47625</xdr:colOff>
      <xdr:row>3633</xdr:row>
      <xdr:rowOff>0</xdr:rowOff>
    </xdr:to>
    <xdr:pic>
      <xdr:nvPicPr>
        <xdr:cNvPr id="596580" name="Picture 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8202</xdr:row>
      <xdr:rowOff>0</xdr:rowOff>
    </xdr:from>
    <xdr:to>
      <xdr:col>5</xdr:col>
      <xdr:colOff>47625</xdr:colOff>
      <xdr:row>8191</xdr:row>
      <xdr:rowOff>0</xdr:rowOff>
    </xdr:to>
    <xdr:pic>
      <xdr:nvPicPr>
        <xdr:cNvPr id="596581" name="Picture 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623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3791</xdr:row>
      <xdr:rowOff>0</xdr:rowOff>
    </xdr:from>
    <xdr:to>
      <xdr:col>5</xdr:col>
      <xdr:colOff>47625</xdr:colOff>
      <xdr:row>3784</xdr:row>
      <xdr:rowOff>0</xdr:rowOff>
    </xdr:to>
    <xdr:pic>
      <xdr:nvPicPr>
        <xdr:cNvPr id="596582" name="Picture 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8338</xdr:row>
      <xdr:rowOff>0</xdr:rowOff>
    </xdr:from>
    <xdr:to>
      <xdr:col>5</xdr:col>
      <xdr:colOff>47625</xdr:colOff>
      <xdr:row>8327</xdr:row>
      <xdr:rowOff>0</xdr:rowOff>
    </xdr:to>
    <xdr:pic>
      <xdr:nvPicPr>
        <xdr:cNvPr id="596583" name="Picture 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9884</xdr:row>
      <xdr:rowOff>0</xdr:rowOff>
    </xdr:from>
    <xdr:to>
      <xdr:col>5</xdr:col>
      <xdr:colOff>47625</xdr:colOff>
      <xdr:row>9868</xdr:row>
      <xdr:rowOff>0</xdr:rowOff>
    </xdr:to>
    <xdr:pic>
      <xdr:nvPicPr>
        <xdr:cNvPr id="596584" name="Picture 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967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6486</xdr:row>
      <xdr:rowOff>0</xdr:rowOff>
    </xdr:from>
    <xdr:to>
      <xdr:col>5</xdr:col>
      <xdr:colOff>47625</xdr:colOff>
      <xdr:row>6464</xdr:row>
      <xdr:rowOff>0</xdr:rowOff>
    </xdr:to>
    <xdr:pic>
      <xdr:nvPicPr>
        <xdr:cNvPr id="596585" name="Picture 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470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4562</xdr:row>
      <xdr:rowOff>0</xdr:rowOff>
    </xdr:from>
    <xdr:to>
      <xdr:col>5</xdr:col>
      <xdr:colOff>47625</xdr:colOff>
      <xdr:row>4562</xdr:row>
      <xdr:rowOff>0</xdr:rowOff>
    </xdr:to>
    <xdr:pic>
      <xdr:nvPicPr>
        <xdr:cNvPr id="596586" name="Picture 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374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4562</xdr:row>
      <xdr:rowOff>0</xdr:rowOff>
    </xdr:from>
    <xdr:to>
      <xdr:col>5</xdr:col>
      <xdr:colOff>47625</xdr:colOff>
      <xdr:row>4562</xdr:row>
      <xdr:rowOff>0</xdr:rowOff>
    </xdr:to>
    <xdr:pic>
      <xdr:nvPicPr>
        <xdr:cNvPr id="596587" name="Picture 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374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2783</xdr:row>
      <xdr:rowOff>0</xdr:rowOff>
    </xdr:from>
    <xdr:to>
      <xdr:col>5</xdr:col>
      <xdr:colOff>47625</xdr:colOff>
      <xdr:row>2783</xdr:row>
      <xdr:rowOff>0</xdr:rowOff>
    </xdr:to>
    <xdr:pic>
      <xdr:nvPicPr>
        <xdr:cNvPr id="596588" name="Picture 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525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10156</xdr:row>
      <xdr:rowOff>0</xdr:rowOff>
    </xdr:from>
    <xdr:to>
      <xdr:col>5</xdr:col>
      <xdr:colOff>47625</xdr:colOff>
      <xdr:row>10129</xdr:row>
      <xdr:rowOff>0</xdr:rowOff>
    </xdr:to>
    <xdr:pic>
      <xdr:nvPicPr>
        <xdr:cNvPr id="596589" name="Picture 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10397</xdr:row>
      <xdr:rowOff>0</xdr:rowOff>
    </xdr:from>
    <xdr:to>
      <xdr:col>5</xdr:col>
      <xdr:colOff>47625</xdr:colOff>
      <xdr:row>10375</xdr:row>
      <xdr:rowOff>0</xdr:rowOff>
    </xdr:to>
    <xdr:pic>
      <xdr:nvPicPr>
        <xdr:cNvPr id="596590" name="Picture 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1974</xdr:row>
      <xdr:rowOff>0</xdr:rowOff>
    </xdr:from>
    <xdr:to>
      <xdr:col>5</xdr:col>
      <xdr:colOff>47625</xdr:colOff>
      <xdr:row>1956</xdr:row>
      <xdr:rowOff>0</xdr:rowOff>
    </xdr:to>
    <xdr:pic>
      <xdr:nvPicPr>
        <xdr:cNvPr id="596591" name="Picture 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477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12883</xdr:row>
      <xdr:rowOff>0</xdr:rowOff>
    </xdr:from>
    <xdr:to>
      <xdr:col>5</xdr:col>
      <xdr:colOff>47625</xdr:colOff>
      <xdr:row>12866</xdr:row>
      <xdr:rowOff>0</xdr:rowOff>
    </xdr:to>
    <xdr:pic>
      <xdr:nvPicPr>
        <xdr:cNvPr id="596592" name="Picture 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10166</xdr:row>
      <xdr:rowOff>0</xdr:rowOff>
    </xdr:from>
    <xdr:to>
      <xdr:col>5</xdr:col>
      <xdr:colOff>47625</xdr:colOff>
      <xdr:row>10129</xdr:row>
      <xdr:rowOff>0</xdr:rowOff>
    </xdr:to>
    <xdr:pic>
      <xdr:nvPicPr>
        <xdr:cNvPr id="596593" name="Picture 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319</xdr:row>
      <xdr:rowOff>0</xdr:rowOff>
    </xdr:from>
    <xdr:to>
      <xdr:col>5</xdr:col>
      <xdr:colOff>47625</xdr:colOff>
      <xdr:row>318</xdr:row>
      <xdr:rowOff>0</xdr:rowOff>
    </xdr:to>
    <xdr:pic>
      <xdr:nvPicPr>
        <xdr:cNvPr id="596594" name="Picture 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47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9064</xdr:row>
      <xdr:rowOff>0</xdr:rowOff>
    </xdr:from>
    <xdr:to>
      <xdr:col>5</xdr:col>
      <xdr:colOff>47625</xdr:colOff>
      <xdr:row>9054</xdr:row>
      <xdr:rowOff>0</xdr:rowOff>
    </xdr:to>
    <xdr:pic>
      <xdr:nvPicPr>
        <xdr:cNvPr id="596595" name="Picture 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9064</xdr:row>
      <xdr:rowOff>0</xdr:rowOff>
    </xdr:from>
    <xdr:to>
      <xdr:col>5</xdr:col>
      <xdr:colOff>47625</xdr:colOff>
      <xdr:row>9054</xdr:row>
      <xdr:rowOff>0</xdr:rowOff>
    </xdr:to>
    <xdr:pic>
      <xdr:nvPicPr>
        <xdr:cNvPr id="596596" name="Picture 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11243</xdr:row>
      <xdr:rowOff>0</xdr:rowOff>
    </xdr:from>
    <xdr:to>
      <xdr:col>5</xdr:col>
      <xdr:colOff>47625</xdr:colOff>
      <xdr:row>11224</xdr:row>
      <xdr:rowOff>0</xdr:rowOff>
    </xdr:to>
    <xdr:pic>
      <xdr:nvPicPr>
        <xdr:cNvPr id="596597" name="Picture 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4173</xdr:row>
      <xdr:rowOff>0</xdr:rowOff>
    </xdr:from>
    <xdr:to>
      <xdr:col>5</xdr:col>
      <xdr:colOff>47625</xdr:colOff>
      <xdr:row>4154</xdr:row>
      <xdr:rowOff>0</xdr:rowOff>
    </xdr:to>
    <xdr:pic>
      <xdr:nvPicPr>
        <xdr:cNvPr id="596598" name="Picture 18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94595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1425</xdr:row>
      <xdr:rowOff>0</xdr:rowOff>
    </xdr:from>
    <xdr:to>
      <xdr:col>5</xdr:col>
      <xdr:colOff>47625</xdr:colOff>
      <xdr:row>1414</xdr:row>
      <xdr:rowOff>0</xdr:rowOff>
    </xdr:to>
    <xdr:pic>
      <xdr:nvPicPr>
        <xdr:cNvPr id="596599" name="Picture 18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695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7707</xdr:row>
      <xdr:rowOff>0</xdr:rowOff>
    </xdr:from>
    <xdr:to>
      <xdr:col>5</xdr:col>
      <xdr:colOff>47625</xdr:colOff>
      <xdr:row>7707</xdr:row>
      <xdr:rowOff>0</xdr:rowOff>
    </xdr:to>
    <xdr:pic>
      <xdr:nvPicPr>
        <xdr:cNvPr id="596600" name="Picture 18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842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6949</xdr:row>
      <xdr:rowOff>0</xdr:rowOff>
    </xdr:from>
    <xdr:to>
      <xdr:col>5</xdr:col>
      <xdr:colOff>47625</xdr:colOff>
      <xdr:row>6946</xdr:row>
      <xdr:rowOff>0</xdr:rowOff>
    </xdr:to>
    <xdr:pic>
      <xdr:nvPicPr>
        <xdr:cNvPr id="596601" name="Picture 18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765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xdr:row>
      <xdr:rowOff>0</xdr:rowOff>
    </xdr:from>
    <xdr:to>
      <xdr:col>5</xdr:col>
      <xdr:colOff>47625</xdr:colOff>
      <xdr:row>1</xdr:row>
      <xdr:rowOff>0</xdr:rowOff>
    </xdr:to>
    <xdr:pic>
      <xdr:nvPicPr>
        <xdr:cNvPr id="596602" name="Picture 18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2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1083</xdr:row>
      <xdr:rowOff>0</xdr:rowOff>
    </xdr:from>
    <xdr:to>
      <xdr:col>5</xdr:col>
      <xdr:colOff>47625</xdr:colOff>
      <xdr:row>1054</xdr:row>
      <xdr:rowOff>0</xdr:rowOff>
    </xdr:to>
    <xdr:pic>
      <xdr:nvPicPr>
        <xdr:cNvPr id="596603" name="Picture 18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24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742</xdr:row>
      <xdr:rowOff>0</xdr:rowOff>
    </xdr:from>
    <xdr:to>
      <xdr:col>5</xdr:col>
      <xdr:colOff>47625</xdr:colOff>
      <xdr:row>734</xdr:row>
      <xdr:rowOff>0</xdr:rowOff>
    </xdr:to>
    <xdr:pic>
      <xdr:nvPicPr>
        <xdr:cNvPr id="596604" name="Picture 18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11804</xdr:row>
      <xdr:rowOff>0</xdr:rowOff>
    </xdr:from>
    <xdr:to>
      <xdr:col>5</xdr:col>
      <xdr:colOff>47625</xdr:colOff>
      <xdr:row>11797</xdr:row>
      <xdr:rowOff>0</xdr:rowOff>
    </xdr:to>
    <xdr:pic>
      <xdr:nvPicPr>
        <xdr:cNvPr id="596605" name="Picture 18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796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6876</xdr:row>
      <xdr:rowOff>0</xdr:rowOff>
    </xdr:from>
    <xdr:to>
      <xdr:col>5</xdr:col>
      <xdr:colOff>47625</xdr:colOff>
      <xdr:row>6863</xdr:row>
      <xdr:rowOff>0</xdr:rowOff>
    </xdr:to>
    <xdr:pic>
      <xdr:nvPicPr>
        <xdr:cNvPr id="596606" name="Picture 18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442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8573</xdr:row>
      <xdr:rowOff>0</xdr:rowOff>
    </xdr:from>
    <xdr:to>
      <xdr:col>5</xdr:col>
      <xdr:colOff>47625</xdr:colOff>
      <xdr:row>8514</xdr:row>
      <xdr:rowOff>0</xdr:rowOff>
    </xdr:to>
    <xdr:pic>
      <xdr:nvPicPr>
        <xdr:cNvPr id="596607" name="Picture 18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7757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8947</xdr:row>
      <xdr:rowOff>0</xdr:rowOff>
    </xdr:from>
    <xdr:to>
      <xdr:col>5</xdr:col>
      <xdr:colOff>47625</xdr:colOff>
      <xdr:row>8917</xdr:row>
      <xdr:rowOff>0</xdr:rowOff>
    </xdr:to>
    <xdr:pic>
      <xdr:nvPicPr>
        <xdr:cNvPr id="596608" name="Picture 18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2061</xdr:row>
      <xdr:rowOff>0</xdr:rowOff>
    </xdr:from>
    <xdr:to>
      <xdr:col>5</xdr:col>
      <xdr:colOff>47625</xdr:colOff>
      <xdr:row>2036</xdr:row>
      <xdr:rowOff>0</xdr:rowOff>
    </xdr:to>
    <xdr:pic>
      <xdr:nvPicPr>
        <xdr:cNvPr id="596609" name="Picture 18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800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451</xdr:row>
      <xdr:rowOff>0</xdr:rowOff>
    </xdr:from>
    <xdr:to>
      <xdr:col>5</xdr:col>
      <xdr:colOff>47625</xdr:colOff>
      <xdr:row>450</xdr:row>
      <xdr:rowOff>0</xdr:rowOff>
    </xdr:to>
    <xdr:pic>
      <xdr:nvPicPr>
        <xdr:cNvPr id="596610" name="Picture 18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95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5730</xdr:row>
      <xdr:rowOff>0</xdr:rowOff>
    </xdr:from>
    <xdr:to>
      <xdr:col>5</xdr:col>
      <xdr:colOff>47625</xdr:colOff>
      <xdr:row>5721</xdr:row>
      <xdr:rowOff>0</xdr:rowOff>
    </xdr:to>
    <xdr:pic>
      <xdr:nvPicPr>
        <xdr:cNvPr id="596611" name="Picture 18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79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8109</xdr:row>
      <xdr:rowOff>0</xdr:rowOff>
    </xdr:from>
    <xdr:to>
      <xdr:col>5</xdr:col>
      <xdr:colOff>47625</xdr:colOff>
      <xdr:row>8090</xdr:row>
      <xdr:rowOff>0</xdr:rowOff>
    </xdr:to>
    <xdr:pic>
      <xdr:nvPicPr>
        <xdr:cNvPr id="596612" name="Picture 18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14151</xdr:row>
      <xdr:rowOff>0</xdr:rowOff>
    </xdr:from>
    <xdr:to>
      <xdr:col>5</xdr:col>
      <xdr:colOff>47625</xdr:colOff>
      <xdr:row>14151</xdr:row>
      <xdr:rowOff>0</xdr:rowOff>
    </xdr:to>
    <xdr:pic>
      <xdr:nvPicPr>
        <xdr:cNvPr id="596613" name="Picture 18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4273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7221</xdr:row>
      <xdr:rowOff>0</xdr:rowOff>
    </xdr:from>
    <xdr:to>
      <xdr:col>5</xdr:col>
      <xdr:colOff>47625</xdr:colOff>
      <xdr:row>7218</xdr:row>
      <xdr:rowOff>0</xdr:rowOff>
    </xdr:to>
    <xdr:pic>
      <xdr:nvPicPr>
        <xdr:cNvPr id="596614" name="Picture 18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899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8891</xdr:row>
      <xdr:rowOff>0</xdr:rowOff>
    </xdr:from>
    <xdr:to>
      <xdr:col>5</xdr:col>
      <xdr:colOff>47625</xdr:colOff>
      <xdr:row>8869</xdr:row>
      <xdr:rowOff>0</xdr:rowOff>
    </xdr:to>
    <xdr:pic>
      <xdr:nvPicPr>
        <xdr:cNvPr id="596615" name="Picture 18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6115</xdr:row>
      <xdr:rowOff>0</xdr:rowOff>
    </xdr:from>
    <xdr:to>
      <xdr:col>5</xdr:col>
      <xdr:colOff>47625</xdr:colOff>
      <xdr:row>6100</xdr:row>
      <xdr:rowOff>0</xdr:rowOff>
    </xdr:to>
    <xdr:pic>
      <xdr:nvPicPr>
        <xdr:cNvPr id="596616" name="Picture 18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5600</xdr:row>
      <xdr:rowOff>0</xdr:rowOff>
    </xdr:from>
    <xdr:to>
      <xdr:col>5</xdr:col>
      <xdr:colOff>47625</xdr:colOff>
      <xdr:row>5587</xdr:row>
      <xdr:rowOff>0</xdr:rowOff>
    </xdr:to>
    <xdr:pic>
      <xdr:nvPicPr>
        <xdr:cNvPr id="596617" name="Picture 18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6818</xdr:row>
      <xdr:rowOff>0</xdr:rowOff>
    </xdr:from>
    <xdr:to>
      <xdr:col>5</xdr:col>
      <xdr:colOff>47625</xdr:colOff>
      <xdr:row>6804</xdr:row>
      <xdr:rowOff>0</xdr:rowOff>
    </xdr:to>
    <xdr:pic>
      <xdr:nvPicPr>
        <xdr:cNvPr id="596618" name="Picture 18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118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8262</xdr:row>
      <xdr:rowOff>0</xdr:rowOff>
    </xdr:from>
    <xdr:to>
      <xdr:col>5</xdr:col>
      <xdr:colOff>47625</xdr:colOff>
      <xdr:row>8251</xdr:row>
      <xdr:rowOff>0</xdr:rowOff>
    </xdr:to>
    <xdr:pic>
      <xdr:nvPicPr>
        <xdr:cNvPr id="596619" name="Picture 18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785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3253</xdr:row>
      <xdr:rowOff>0</xdr:rowOff>
    </xdr:from>
    <xdr:to>
      <xdr:col>5</xdr:col>
      <xdr:colOff>47625</xdr:colOff>
      <xdr:row>3210</xdr:row>
      <xdr:rowOff>0</xdr:rowOff>
    </xdr:to>
    <xdr:pic>
      <xdr:nvPicPr>
        <xdr:cNvPr id="596620" name="Picture 18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3306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11127</xdr:row>
      <xdr:rowOff>0</xdr:rowOff>
    </xdr:from>
    <xdr:to>
      <xdr:col>5</xdr:col>
      <xdr:colOff>47625</xdr:colOff>
      <xdr:row>11104</xdr:row>
      <xdr:rowOff>0</xdr:rowOff>
    </xdr:to>
    <xdr:pic>
      <xdr:nvPicPr>
        <xdr:cNvPr id="596621" name="Picture 18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5505</xdr:row>
      <xdr:rowOff>0</xdr:rowOff>
    </xdr:from>
    <xdr:to>
      <xdr:col>5</xdr:col>
      <xdr:colOff>47625</xdr:colOff>
      <xdr:row>5483</xdr:row>
      <xdr:rowOff>0</xdr:rowOff>
    </xdr:to>
    <xdr:pic>
      <xdr:nvPicPr>
        <xdr:cNvPr id="596622" name="Picture 18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07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8468</xdr:row>
      <xdr:rowOff>0</xdr:rowOff>
    </xdr:from>
    <xdr:to>
      <xdr:col>5</xdr:col>
      <xdr:colOff>47625</xdr:colOff>
      <xdr:row>8455</xdr:row>
      <xdr:rowOff>0</xdr:rowOff>
    </xdr:to>
    <xdr:pic>
      <xdr:nvPicPr>
        <xdr:cNvPr id="596623" name="Picture 18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7271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9906</xdr:row>
      <xdr:rowOff>0</xdr:rowOff>
    </xdr:from>
    <xdr:to>
      <xdr:col>5</xdr:col>
      <xdr:colOff>47625</xdr:colOff>
      <xdr:row>9894</xdr:row>
      <xdr:rowOff>0</xdr:rowOff>
    </xdr:to>
    <xdr:pic>
      <xdr:nvPicPr>
        <xdr:cNvPr id="596624" name="Picture 18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967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2854</xdr:row>
      <xdr:rowOff>0</xdr:rowOff>
    </xdr:from>
    <xdr:to>
      <xdr:col>5</xdr:col>
      <xdr:colOff>47625</xdr:colOff>
      <xdr:row>2817</xdr:row>
      <xdr:rowOff>0</xdr:rowOff>
    </xdr:to>
    <xdr:pic>
      <xdr:nvPicPr>
        <xdr:cNvPr id="596625" name="Picture 18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9798</xdr:row>
      <xdr:rowOff>0</xdr:rowOff>
    </xdr:from>
    <xdr:to>
      <xdr:col>5</xdr:col>
      <xdr:colOff>47625</xdr:colOff>
      <xdr:row>9783</xdr:row>
      <xdr:rowOff>0</xdr:rowOff>
    </xdr:to>
    <xdr:pic>
      <xdr:nvPicPr>
        <xdr:cNvPr id="596626" name="Picture 18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643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3464</xdr:row>
      <xdr:rowOff>0</xdr:rowOff>
    </xdr:from>
    <xdr:to>
      <xdr:col>5</xdr:col>
      <xdr:colOff>47625</xdr:colOff>
      <xdr:row>3444</xdr:row>
      <xdr:rowOff>0</xdr:rowOff>
    </xdr:to>
    <xdr:pic>
      <xdr:nvPicPr>
        <xdr:cNvPr id="596627" name="Picture 18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4601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2496</xdr:row>
      <xdr:rowOff>0</xdr:rowOff>
    </xdr:from>
    <xdr:to>
      <xdr:col>5</xdr:col>
      <xdr:colOff>47625</xdr:colOff>
      <xdr:row>2462</xdr:row>
      <xdr:rowOff>0</xdr:rowOff>
    </xdr:to>
    <xdr:pic>
      <xdr:nvPicPr>
        <xdr:cNvPr id="596628" name="Picture 18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229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2873</xdr:row>
      <xdr:rowOff>0</xdr:rowOff>
    </xdr:from>
    <xdr:to>
      <xdr:col>5</xdr:col>
      <xdr:colOff>47625</xdr:colOff>
      <xdr:row>2866</xdr:row>
      <xdr:rowOff>0</xdr:rowOff>
    </xdr:to>
    <xdr:pic>
      <xdr:nvPicPr>
        <xdr:cNvPr id="596629" name="Picture 18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849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671</xdr:row>
      <xdr:rowOff>0</xdr:rowOff>
    </xdr:from>
    <xdr:to>
      <xdr:col>5</xdr:col>
      <xdr:colOff>47625</xdr:colOff>
      <xdr:row>671</xdr:row>
      <xdr:rowOff>0</xdr:rowOff>
    </xdr:to>
    <xdr:pic>
      <xdr:nvPicPr>
        <xdr:cNvPr id="596630" name="Picture 18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05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6667</xdr:row>
      <xdr:rowOff>0</xdr:rowOff>
    </xdr:from>
    <xdr:to>
      <xdr:col>5</xdr:col>
      <xdr:colOff>47625</xdr:colOff>
      <xdr:row>6658</xdr:row>
      <xdr:rowOff>0</xdr:rowOff>
    </xdr:to>
    <xdr:pic>
      <xdr:nvPicPr>
        <xdr:cNvPr id="596631" name="Picture 18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3115</xdr:row>
      <xdr:rowOff>0</xdr:rowOff>
    </xdr:from>
    <xdr:to>
      <xdr:col>5</xdr:col>
      <xdr:colOff>47625</xdr:colOff>
      <xdr:row>3070</xdr:row>
      <xdr:rowOff>0</xdr:rowOff>
    </xdr:to>
    <xdr:pic>
      <xdr:nvPicPr>
        <xdr:cNvPr id="596632" name="Picture 18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658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6018</xdr:row>
      <xdr:rowOff>0</xdr:rowOff>
    </xdr:from>
    <xdr:to>
      <xdr:col>5</xdr:col>
      <xdr:colOff>47625</xdr:colOff>
      <xdr:row>6015</xdr:row>
      <xdr:rowOff>0</xdr:rowOff>
    </xdr:to>
    <xdr:pic>
      <xdr:nvPicPr>
        <xdr:cNvPr id="596633" name="Picture 18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634" name="Picture 18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3887</xdr:row>
      <xdr:rowOff>0</xdr:rowOff>
    </xdr:from>
    <xdr:to>
      <xdr:col>5</xdr:col>
      <xdr:colOff>47625</xdr:colOff>
      <xdr:row>3839</xdr:row>
      <xdr:rowOff>0</xdr:rowOff>
    </xdr:to>
    <xdr:pic>
      <xdr:nvPicPr>
        <xdr:cNvPr id="596635" name="Picture 18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11179</xdr:row>
      <xdr:rowOff>0</xdr:rowOff>
    </xdr:from>
    <xdr:to>
      <xdr:col>5</xdr:col>
      <xdr:colOff>47625</xdr:colOff>
      <xdr:row>11136</xdr:row>
      <xdr:rowOff>0</xdr:rowOff>
    </xdr:to>
    <xdr:pic>
      <xdr:nvPicPr>
        <xdr:cNvPr id="596636" name="Picture 18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7983</xdr:row>
      <xdr:rowOff>0</xdr:rowOff>
    </xdr:from>
    <xdr:to>
      <xdr:col>5</xdr:col>
      <xdr:colOff>47625</xdr:colOff>
      <xdr:row>7920</xdr:row>
      <xdr:rowOff>0</xdr:rowOff>
    </xdr:to>
    <xdr:pic>
      <xdr:nvPicPr>
        <xdr:cNvPr id="596637" name="Picture 18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8892</xdr:row>
      <xdr:rowOff>0</xdr:rowOff>
    </xdr:from>
    <xdr:to>
      <xdr:col>5</xdr:col>
      <xdr:colOff>47625</xdr:colOff>
      <xdr:row>8869</xdr:row>
      <xdr:rowOff>0</xdr:rowOff>
    </xdr:to>
    <xdr:pic>
      <xdr:nvPicPr>
        <xdr:cNvPr id="596638" name="Picture 18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2339</xdr:row>
      <xdr:rowOff>0</xdr:rowOff>
    </xdr:from>
    <xdr:to>
      <xdr:col>5</xdr:col>
      <xdr:colOff>47625</xdr:colOff>
      <xdr:row>2330</xdr:row>
      <xdr:rowOff>0</xdr:rowOff>
    </xdr:to>
    <xdr:pic>
      <xdr:nvPicPr>
        <xdr:cNvPr id="596639" name="Picture 18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9420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799</xdr:row>
      <xdr:rowOff>0</xdr:rowOff>
    </xdr:from>
    <xdr:to>
      <xdr:col>5</xdr:col>
      <xdr:colOff>47625</xdr:colOff>
      <xdr:row>781</xdr:row>
      <xdr:rowOff>0</xdr:rowOff>
    </xdr:to>
    <xdr:pic>
      <xdr:nvPicPr>
        <xdr:cNvPr id="596640" name="Picture 18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8133</xdr:row>
      <xdr:rowOff>0</xdr:rowOff>
    </xdr:from>
    <xdr:to>
      <xdr:col>5</xdr:col>
      <xdr:colOff>47625</xdr:colOff>
      <xdr:row>8132</xdr:row>
      <xdr:rowOff>0</xdr:rowOff>
    </xdr:to>
    <xdr:pic>
      <xdr:nvPicPr>
        <xdr:cNvPr id="596641" name="Picture 18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1736</xdr:row>
      <xdr:rowOff>0</xdr:rowOff>
    </xdr:from>
    <xdr:to>
      <xdr:col>5</xdr:col>
      <xdr:colOff>47625</xdr:colOff>
      <xdr:row>1706</xdr:row>
      <xdr:rowOff>0</xdr:rowOff>
    </xdr:to>
    <xdr:pic>
      <xdr:nvPicPr>
        <xdr:cNvPr id="596642" name="Picture 18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667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11140</xdr:row>
      <xdr:rowOff>0</xdr:rowOff>
    </xdr:from>
    <xdr:to>
      <xdr:col>5</xdr:col>
      <xdr:colOff>47625</xdr:colOff>
      <xdr:row>11136</xdr:row>
      <xdr:rowOff>0</xdr:rowOff>
    </xdr:to>
    <xdr:pic>
      <xdr:nvPicPr>
        <xdr:cNvPr id="596643" name="Picture 18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3727</xdr:row>
      <xdr:rowOff>0</xdr:rowOff>
    </xdr:from>
    <xdr:to>
      <xdr:col>5</xdr:col>
      <xdr:colOff>47625</xdr:colOff>
      <xdr:row>3687</xdr:row>
      <xdr:rowOff>0</xdr:rowOff>
    </xdr:to>
    <xdr:pic>
      <xdr:nvPicPr>
        <xdr:cNvPr id="596644" name="Picture 18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544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9544</xdr:row>
      <xdr:rowOff>0</xdr:rowOff>
    </xdr:from>
    <xdr:to>
      <xdr:col>5</xdr:col>
      <xdr:colOff>47625</xdr:colOff>
      <xdr:row>9538</xdr:row>
      <xdr:rowOff>0</xdr:rowOff>
    </xdr:to>
    <xdr:pic>
      <xdr:nvPicPr>
        <xdr:cNvPr id="596645" name="Picture 18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5608</xdr:row>
      <xdr:rowOff>0</xdr:rowOff>
    </xdr:from>
    <xdr:to>
      <xdr:col>5</xdr:col>
      <xdr:colOff>47625</xdr:colOff>
      <xdr:row>5587</xdr:row>
      <xdr:rowOff>0</xdr:rowOff>
    </xdr:to>
    <xdr:pic>
      <xdr:nvPicPr>
        <xdr:cNvPr id="596646" name="Picture 18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3654</xdr:row>
      <xdr:rowOff>0</xdr:rowOff>
    </xdr:from>
    <xdr:to>
      <xdr:col>5</xdr:col>
      <xdr:colOff>47625</xdr:colOff>
      <xdr:row>3633</xdr:row>
      <xdr:rowOff>0</xdr:rowOff>
    </xdr:to>
    <xdr:pic>
      <xdr:nvPicPr>
        <xdr:cNvPr id="596647" name="Picture 18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4728</xdr:row>
      <xdr:rowOff>0</xdr:rowOff>
    </xdr:from>
    <xdr:to>
      <xdr:col>5</xdr:col>
      <xdr:colOff>47625</xdr:colOff>
      <xdr:row>4721</xdr:row>
      <xdr:rowOff>0</xdr:rowOff>
    </xdr:to>
    <xdr:pic>
      <xdr:nvPicPr>
        <xdr:cNvPr id="596648" name="Picture 18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10504</xdr:row>
      <xdr:rowOff>0</xdr:rowOff>
    </xdr:from>
    <xdr:to>
      <xdr:col>5</xdr:col>
      <xdr:colOff>47625</xdr:colOff>
      <xdr:row>10479</xdr:row>
      <xdr:rowOff>0</xdr:rowOff>
    </xdr:to>
    <xdr:pic>
      <xdr:nvPicPr>
        <xdr:cNvPr id="596649" name="Picture 18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072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7077</xdr:row>
      <xdr:rowOff>0</xdr:rowOff>
    </xdr:from>
    <xdr:to>
      <xdr:col>5</xdr:col>
      <xdr:colOff>47625</xdr:colOff>
      <xdr:row>7062</xdr:row>
      <xdr:rowOff>0</xdr:rowOff>
    </xdr:to>
    <xdr:pic>
      <xdr:nvPicPr>
        <xdr:cNvPr id="596650" name="Picture 18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4135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11476</xdr:row>
      <xdr:rowOff>0</xdr:rowOff>
    </xdr:from>
    <xdr:to>
      <xdr:col>5</xdr:col>
      <xdr:colOff>47625</xdr:colOff>
      <xdr:row>11475</xdr:row>
      <xdr:rowOff>0</xdr:rowOff>
    </xdr:to>
    <xdr:pic>
      <xdr:nvPicPr>
        <xdr:cNvPr id="596651" name="Picture 18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148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7407</xdr:row>
      <xdr:rowOff>0</xdr:rowOff>
    </xdr:from>
    <xdr:to>
      <xdr:col>5</xdr:col>
      <xdr:colOff>47625</xdr:colOff>
      <xdr:row>7402</xdr:row>
      <xdr:rowOff>0</xdr:rowOff>
    </xdr:to>
    <xdr:pic>
      <xdr:nvPicPr>
        <xdr:cNvPr id="596652" name="Picture 18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032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6641</xdr:row>
      <xdr:rowOff>0</xdr:rowOff>
    </xdr:from>
    <xdr:to>
      <xdr:col>5</xdr:col>
      <xdr:colOff>47625</xdr:colOff>
      <xdr:row>6637</xdr:row>
      <xdr:rowOff>0</xdr:rowOff>
    </xdr:to>
    <xdr:pic>
      <xdr:nvPicPr>
        <xdr:cNvPr id="596653" name="Picture 18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654" name="Picture 18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655" name="Picture 18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5845</xdr:row>
      <xdr:rowOff>0</xdr:rowOff>
    </xdr:from>
    <xdr:to>
      <xdr:col>5</xdr:col>
      <xdr:colOff>47625</xdr:colOff>
      <xdr:row>5842</xdr:row>
      <xdr:rowOff>0</xdr:rowOff>
    </xdr:to>
    <xdr:pic>
      <xdr:nvPicPr>
        <xdr:cNvPr id="596656" name="Picture 18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203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10182</xdr:row>
      <xdr:rowOff>0</xdr:rowOff>
    </xdr:from>
    <xdr:to>
      <xdr:col>5</xdr:col>
      <xdr:colOff>47625</xdr:colOff>
      <xdr:row>10179</xdr:row>
      <xdr:rowOff>0</xdr:rowOff>
    </xdr:to>
    <xdr:pic>
      <xdr:nvPicPr>
        <xdr:cNvPr id="596657" name="Picture 18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100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xdr:row>
      <xdr:rowOff>0</xdr:rowOff>
    </xdr:from>
    <xdr:to>
      <xdr:col>5</xdr:col>
      <xdr:colOff>47625</xdr:colOff>
      <xdr:row>1091</xdr:row>
      <xdr:rowOff>0</xdr:rowOff>
    </xdr:to>
    <xdr:pic>
      <xdr:nvPicPr>
        <xdr:cNvPr id="596658" name="Picture 18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24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3869</xdr:row>
      <xdr:rowOff>0</xdr:rowOff>
    </xdr:from>
    <xdr:to>
      <xdr:col>5</xdr:col>
      <xdr:colOff>47625</xdr:colOff>
      <xdr:row>3839</xdr:row>
      <xdr:rowOff>0</xdr:rowOff>
    </xdr:to>
    <xdr:pic>
      <xdr:nvPicPr>
        <xdr:cNvPr id="596659" name="Picture 18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10759</xdr:row>
      <xdr:rowOff>0</xdr:rowOff>
    </xdr:from>
    <xdr:to>
      <xdr:col>5</xdr:col>
      <xdr:colOff>47625</xdr:colOff>
      <xdr:row>10731</xdr:row>
      <xdr:rowOff>0</xdr:rowOff>
    </xdr:to>
    <xdr:pic>
      <xdr:nvPicPr>
        <xdr:cNvPr id="596660" name="Picture 18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719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946</xdr:row>
      <xdr:rowOff>0</xdr:rowOff>
    </xdr:from>
    <xdr:to>
      <xdr:col>5</xdr:col>
      <xdr:colOff>47625</xdr:colOff>
      <xdr:row>943</xdr:row>
      <xdr:rowOff>0</xdr:rowOff>
    </xdr:to>
    <xdr:pic>
      <xdr:nvPicPr>
        <xdr:cNvPr id="596661" name="Picture 18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38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7116</xdr:row>
      <xdr:rowOff>0</xdr:rowOff>
    </xdr:from>
    <xdr:to>
      <xdr:col>5</xdr:col>
      <xdr:colOff>47625</xdr:colOff>
      <xdr:row>7062</xdr:row>
      <xdr:rowOff>0</xdr:rowOff>
    </xdr:to>
    <xdr:pic>
      <xdr:nvPicPr>
        <xdr:cNvPr id="596662" name="Picture 18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1251</xdr:row>
      <xdr:rowOff>0</xdr:rowOff>
    </xdr:from>
    <xdr:to>
      <xdr:col>5</xdr:col>
      <xdr:colOff>47625</xdr:colOff>
      <xdr:row>1242</xdr:row>
      <xdr:rowOff>0</xdr:rowOff>
    </xdr:to>
    <xdr:pic>
      <xdr:nvPicPr>
        <xdr:cNvPr id="596663" name="Picture 18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210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2970</xdr:row>
      <xdr:rowOff>0</xdr:rowOff>
    </xdr:from>
    <xdr:to>
      <xdr:col>5</xdr:col>
      <xdr:colOff>47625</xdr:colOff>
      <xdr:row>2954</xdr:row>
      <xdr:rowOff>0</xdr:rowOff>
    </xdr:to>
    <xdr:pic>
      <xdr:nvPicPr>
        <xdr:cNvPr id="596664" name="Picture 18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172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9315</xdr:row>
      <xdr:rowOff>0</xdr:rowOff>
    </xdr:from>
    <xdr:to>
      <xdr:col>5</xdr:col>
      <xdr:colOff>47625</xdr:colOff>
      <xdr:row>9302</xdr:row>
      <xdr:rowOff>0</xdr:rowOff>
    </xdr:to>
    <xdr:pic>
      <xdr:nvPicPr>
        <xdr:cNvPr id="596665" name="Picture 18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185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4751</xdr:row>
      <xdr:rowOff>0</xdr:rowOff>
    </xdr:from>
    <xdr:to>
      <xdr:col>5</xdr:col>
      <xdr:colOff>47625</xdr:colOff>
      <xdr:row>4737</xdr:row>
      <xdr:rowOff>0</xdr:rowOff>
    </xdr:to>
    <xdr:pic>
      <xdr:nvPicPr>
        <xdr:cNvPr id="596666" name="Picture 18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1824</xdr:row>
      <xdr:rowOff>0</xdr:rowOff>
    </xdr:from>
    <xdr:to>
      <xdr:col>5</xdr:col>
      <xdr:colOff>47625</xdr:colOff>
      <xdr:row>1817</xdr:row>
      <xdr:rowOff>0</xdr:rowOff>
    </xdr:to>
    <xdr:pic>
      <xdr:nvPicPr>
        <xdr:cNvPr id="596667" name="Picture 18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829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9047</xdr:row>
      <xdr:rowOff>0</xdr:rowOff>
    </xdr:from>
    <xdr:to>
      <xdr:col>5</xdr:col>
      <xdr:colOff>47625</xdr:colOff>
      <xdr:row>9043</xdr:row>
      <xdr:rowOff>0</xdr:rowOff>
    </xdr:to>
    <xdr:pic>
      <xdr:nvPicPr>
        <xdr:cNvPr id="596668" name="Picture 18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5745</xdr:row>
      <xdr:rowOff>0</xdr:rowOff>
    </xdr:from>
    <xdr:to>
      <xdr:col>5</xdr:col>
      <xdr:colOff>47625</xdr:colOff>
      <xdr:row>5739</xdr:row>
      <xdr:rowOff>0</xdr:rowOff>
    </xdr:to>
    <xdr:pic>
      <xdr:nvPicPr>
        <xdr:cNvPr id="596669" name="Picture 18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7114</xdr:row>
      <xdr:rowOff>0</xdr:rowOff>
    </xdr:from>
    <xdr:to>
      <xdr:col>5</xdr:col>
      <xdr:colOff>47625</xdr:colOff>
      <xdr:row>7062</xdr:row>
      <xdr:rowOff>0</xdr:rowOff>
    </xdr:to>
    <xdr:pic>
      <xdr:nvPicPr>
        <xdr:cNvPr id="596670" name="Picture 18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7437</xdr:row>
      <xdr:rowOff>0</xdr:rowOff>
    </xdr:from>
    <xdr:to>
      <xdr:col>5</xdr:col>
      <xdr:colOff>47625</xdr:colOff>
      <xdr:row>7431</xdr:row>
      <xdr:rowOff>0</xdr:rowOff>
    </xdr:to>
    <xdr:pic>
      <xdr:nvPicPr>
        <xdr:cNvPr id="596671" name="Picture 18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5600</xdr:row>
      <xdr:rowOff>0</xdr:rowOff>
    </xdr:from>
    <xdr:to>
      <xdr:col>5</xdr:col>
      <xdr:colOff>47625</xdr:colOff>
      <xdr:row>5587</xdr:row>
      <xdr:rowOff>0</xdr:rowOff>
    </xdr:to>
    <xdr:pic>
      <xdr:nvPicPr>
        <xdr:cNvPr id="596672" name="Picture 18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7848</xdr:row>
      <xdr:rowOff>0</xdr:rowOff>
    </xdr:from>
    <xdr:to>
      <xdr:col>5</xdr:col>
      <xdr:colOff>47625</xdr:colOff>
      <xdr:row>7840</xdr:row>
      <xdr:rowOff>0</xdr:rowOff>
    </xdr:to>
    <xdr:pic>
      <xdr:nvPicPr>
        <xdr:cNvPr id="596673" name="Picture 18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328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10393</xdr:row>
      <xdr:rowOff>0</xdr:rowOff>
    </xdr:from>
    <xdr:to>
      <xdr:col>5</xdr:col>
      <xdr:colOff>47625</xdr:colOff>
      <xdr:row>10375</xdr:row>
      <xdr:rowOff>0</xdr:rowOff>
    </xdr:to>
    <xdr:pic>
      <xdr:nvPicPr>
        <xdr:cNvPr id="596674" name="Picture 19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4998</xdr:row>
      <xdr:rowOff>0</xdr:rowOff>
    </xdr:from>
    <xdr:to>
      <xdr:col>5</xdr:col>
      <xdr:colOff>47625</xdr:colOff>
      <xdr:row>4992</xdr:row>
      <xdr:rowOff>0</xdr:rowOff>
    </xdr:to>
    <xdr:pic>
      <xdr:nvPicPr>
        <xdr:cNvPr id="596675" name="Picture 19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528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4650</xdr:row>
      <xdr:rowOff>0</xdr:rowOff>
    </xdr:from>
    <xdr:to>
      <xdr:col>5</xdr:col>
      <xdr:colOff>47625</xdr:colOff>
      <xdr:row>4650</xdr:row>
      <xdr:rowOff>0</xdr:rowOff>
    </xdr:to>
    <xdr:pic>
      <xdr:nvPicPr>
        <xdr:cNvPr id="596676" name="Picture 19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4632</xdr:row>
      <xdr:rowOff>0</xdr:rowOff>
    </xdr:from>
    <xdr:to>
      <xdr:col>5</xdr:col>
      <xdr:colOff>47625</xdr:colOff>
      <xdr:row>4623</xdr:row>
      <xdr:rowOff>0</xdr:rowOff>
    </xdr:to>
    <xdr:pic>
      <xdr:nvPicPr>
        <xdr:cNvPr id="596677" name="Picture 19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3575</xdr:row>
      <xdr:rowOff>0</xdr:rowOff>
    </xdr:from>
    <xdr:to>
      <xdr:col>5</xdr:col>
      <xdr:colOff>47625</xdr:colOff>
      <xdr:row>3543</xdr:row>
      <xdr:rowOff>0</xdr:rowOff>
    </xdr:to>
    <xdr:pic>
      <xdr:nvPicPr>
        <xdr:cNvPr id="596678" name="Picture 19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6388</xdr:row>
      <xdr:rowOff>0</xdr:rowOff>
    </xdr:from>
    <xdr:to>
      <xdr:col>5</xdr:col>
      <xdr:colOff>47625</xdr:colOff>
      <xdr:row>6383</xdr:row>
      <xdr:rowOff>0</xdr:rowOff>
    </xdr:to>
    <xdr:pic>
      <xdr:nvPicPr>
        <xdr:cNvPr id="596679" name="Picture 19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984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2194</xdr:row>
      <xdr:rowOff>0</xdr:rowOff>
    </xdr:from>
    <xdr:to>
      <xdr:col>5</xdr:col>
      <xdr:colOff>47625</xdr:colOff>
      <xdr:row>2148</xdr:row>
      <xdr:rowOff>0</xdr:rowOff>
    </xdr:to>
    <xdr:pic>
      <xdr:nvPicPr>
        <xdr:cNvPr id="596680" name="Picture 19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610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10804</xdr:row>
      <xdr:rowOff>0</xdr:rowOff>
    </xdr:from>
    <xdr:to>
      <xdr:col>5</xdr:col>
      <xdr:colOff>47625</xdr:colOff>
      <xdr:row>10731</xdr:row>
      <xdr:rowOff>0</xdr:rowOff>
    </xdr:to>
    <xdr:pic>
      <xdr:nvPicPr>
        <xdr:cNvPr id="596681" name="Picture 19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595</xdr:row>
      <xdr:rowOff>0</xdr:rowOff>
    </xdr:from>
    <xdr:to>
      <xdr:col>5</xdr:col>
      <xdr:colOff>47625</xdr:colOff>
      <xdr:row>594</xdr:row>
      <xdr:rowOff>0</xdr:rowOff>
    </xdr:to>
    <xdr:pic>
      <xdr:nvPicPr>
        <xdr:cNvPr id="596682" name="Picture 19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1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5696</xdr:row>
      <xdr:rowOff>0</xdr:rowOff>
    </xdr:from>
    <xdr:to>
      <xdr:col>5</xdr:col>
      <xdr:colOff>47625</xdr:colOff>
      <xdr:row>5688</xdr:row>
      <xdr:rowOff>0</xdr:rowOff>
    </xdr:to>
    <xdr:pic>
      <xdr:nvPicPr>
        <xdr:cNvPr id="596683" name="Picture 19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2858</xdr:row>
      <xdr:rowOff>0</xdr:rowOff>
    </xdr:from>
    <xdr:to>
      <xdr:col>5</xdr:col>
      <xdr:colOff>47625</xdr:colOff>
      <xdr:row>2817</xdr:row>
      <xdr:rowOff>0</xdr:rowOff>
    </xdr:to>
    <xdr:pic>
      <xdr:nvPicPr>
        <xdr:cNvPr id="596684" name="Picture 19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11222</xdr:row>
      <xdr:rowOff>0</xdr:rowOff>
    </xdr:from>
    <xdr:to>
      <xdr:col>5</xdr:col>
      <xdr:colOff>47625</xdr:colOff>
      <xdr:row>11210</xdr:row>
      <xdr:rowOff>0</xdr:rowOff>
    </xdr:to>
    <xdr:pic>
      <xdr:nvPicPr>
        <xdr:cNvPr id="596685" name="Picture 19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9779</xdr:row>
      <xdr:rowOff>0</xdr:rowOff>
    </xdr:from>
    <xdr:to>
      <xdr:col>5</xdr:col>
      <xdr:colOff>47625</xdr:colOff>
      <xdr:row>9704</xdr:row>
      <xdr:rowOff>0</xdr:rowOff>
    </xdr:to>
    <xdr:pic>
      <xdr:nvPicPr>
        <xdr:cNvPr id="596686" name="Picture 19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643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3616</xdr:row>
      <xdr:rowOff>0</xdr:rowOff>
    </xdr:from>
    <xdr:to>
      <xdr:col>5</xdr:col>
      <xdr:colOff>47625</xdr:colOff>
      <xdr:row>3616</xdr:row>
      <xdr:rowOff>0</xdr:rowOff>
    </xdr:to>
    <xdr:pic>
      <xdr:nvPicPr>
        <xdr:cNvPr id="596687" name="Picture 19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3817</xdr:row>
      <xdr:rowOff>0</xdr:rowOff>
    </xdr:from>
    <xdr:to>
      <xdr:col>5</xdr:col>
      <xdr:colOff>47625</xdr:colOff>
      <xdr:row>3784</xdr:row>
      <xdr:rowOff>0</xdr:rowOff>
    </xdr:to>
    <xdr:pic>
      <xdr:nvPicPr>
        <xdr:cNvPr id="596688" name="Picture 19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192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6104</xdr:row>
      <xdr:rowOff>0</xdr:rowOff>
    </xdr:from>
    <xdr:to>
      <xdr:col>5</xdr:col>
      <xdr:colOff>47625</xdr:colOff>
      <xdr:row>6100</xdr:row>
      <xdr:rowOff>0</xdr:rowOff>
    </xdr:to>
    <xdr:pic>
      <xdr:nvPicPr>
        <xdr:cNvPr id="596689" name="Picture 19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11171</xdr:row>
      <xdr:rowOff>0</xdr:rowOff>
    </xdr:from>
    <xdr:to>
      <xdr:col>5</xdr:col>
      <xdr:colOff>47625</xdr:colOff>
      <xdr:row>11136</xdr:row>
      <xdr:rowOff>0</xdr:rowOff>
    </xdr:to>
    <xdr:pic>
      <xdr:nvPicPr>
        <xdr:cNvPr id="596690" name="Picture 19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5702</xdr:row>
      <xdr:rowOff>0</xdr:rowOff>
    </xdr:from>
    <xdr:to>
      <xdr:col>5</xdr:col>
      <xdr:colOff>47625</xdr:colOff>
      <xdr:row>5688</xdr:row>
      <xdr:rowOff>0</xdr:rowOff>
    </xdr:to>
    <xdr:pic>
      <xdr:nvPicPr>
        <xdr:cNvPr id="596691" name="Picture 19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5744</xdr:row>
      <xdr:rowOff>0</xdr:rowOff>
    </xdr:from>
    <xdr:to>
      <xdr:col>5</xdr:col>
      <xdr:colOff>47625</xdr:colOff>
      <xdr:row>5739</xdr:row>
      <xdr:rowOff>0</xdr:rowOff>
    </xdr:to>
    <xdr:pic>
      <xdr:nvPicPr>
        <xdr:cNvPr id="596692" name="Picture 19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6022</xdr:row>
      <xdr:rowOff>0</xdr:rowOff>
    </xdr:from>
    <xdr:to>
      <xdr:col>5</xdr:col>
      <xdr:colOff>47625</xdr:colOff>
      <xdr:row>6015</xdr:row>
      <xdr:rowOff>0</xdr:rowOff>
    </xdr:to>
    <xdr:pic>
      <xdr:nvPicPr>
        <xdr:cNvPr id="596693" name="Picture 19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7797</xdr:row>
      <xdr:rowOff>0</xdr:rowOff>
    </xdr:from>
    <xdr:to>
      <xdr:col>5</xdr:col>
      <xdr:colOff>47625</xdr:colOff>
      <xdr:row>7746</xdr:row>
      <xdr:rowOff>0</xdr:rowOff>
    </xdr:to>
    <xdr:pic>
      <xdr:nvPicPr>
        <xdr:cNvPr id="596694" name="Picture 19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166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9575</xdr:row>
      <xdr:rowOff>0</xdr:rowOff>
    </xdr:from>
    <xdr:to>
      <xdr:col>5</xdr:col>
      <xdr:colOff>47625</xdr:colOff>
      <xdr:row>9538</xdr:row>
      <xdr:rowOff>0</xdr:rowOff>
    </xdr:to>
    <xdr:pic>
      <xdr:nvPicPr>
        <xdr:cNvPr id="596695" name="Picture 19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10604</xdr:row>
      <xdr:rowOff>0</xdr:rowOff>
    </xdr:from>
    <xdr:to>
      <xdr:col>5</xdr:col>
      <xdr:colOff>47625</xdr:colOff>
      <xdr:row>10563</xdr:row>
      <xdr:rowOff>0</xdr:rowOff>
    </xdr:to>
    <xdr:pic>
      <xdr:nvPicPr>
        <xdr:cNvPr id="596696" name="Picture 19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396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8005</xdr:row>
      <xdr:rowOff>0</xdr:rowOff>
    </xdr:from>
    <xdr:to>
      <xdr:col>5</xdr:col>
      <xdr:colOff>47625</xdr:colOff>
      <xdr:row>7920</xdr:row>
      <xdr:rowOff>0</xdr:rowOff>
    </xdr:to>
    <xdr:pic>
      <xdr:nvPicPr>
        <xdr:cNvPr id="596697" name="Picture 19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2159</xdr:row>
      <xdr:rowOff>0</xdr:rowOff>
    </xdr:from>
    <xdr:to>
      <xdr:col>5</xdr:col>
      <xdr:colOff>47625</xdr:colOff>
      <xdr:row>2148</xdr:row>
      <xdr:rowOff>0</xdr:rowOff>
    </xdr:to>
    <xdr:pic>
      <xdr:nvPicPr>
        <xdr:cNvPr id="596698" name="Picture 19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124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4807</xdr:row>
      <xdr:rowOff>0</xdr:rowOff>
    </xdr:from>
    <xdr:to>
      <xdr:col>5</xdr:col>
      <xdr:colOff>47625</xdr:colOff>
      <xdr:row>4802</xdr:row>
      <xdr:rowOff>0</xdr:rowOff>
    </xdr:to>
    <xdr:pic>
      <xdr:nvPicPr>
        <xdr:cNvPr id="596699" name="Picture 19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993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8359</xdr:row>
      <xdr:rowOff>0</xdr:rowOff>
    </xdr:from>
    <xdr:to>
      <xdr:col>5</xdr:col>
      <xdr:colOff>47625</xdr:colOff>
      <xdr:row>8350</xdr:row>
      <xdr:rowOff>0</xdr:rowOff>
    </xdr:to>
    <xdr:pic>
      <xdr:nvPicPr>
        <xdr:cNvPr id="596700" name="Picture 19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11649</xdr:row>
      <xdr:rowOff>0</xdr:rowOff>
    </xdr:from>
    <xdr:to>
      <xdr:col>5</xdr:col>
      <xdr:colOff>47625</xdr:colOff>
      <xdr:row>11640</xdr:row>
      <xdr:rowOff>0</xdr:rowOff>
    </xdr:to>
    <xdr:pic>
      <xdr:nvPicPr>
        <xdr:cNvPr id="596701" name="Picture 19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472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10039</xdr:row>
      <xdr:rowOff>0</xdr:rowOff>
    </xdr:from>
    <xdr:to>
      <xdr:col>5</xdr:col>
      <xdr:colOff>47625</xdr:colOff>
      <xdr:row>10024</xdr:row>
      <xdr:rowOff>0</xdr:rowOff>
    </xdr:to>
    <xdr:pic>
      <xdr:nvPicPr>
        <xdr:cNvPr id="596702" name="Picture 19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614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7939</xdr:row>
      <xdr:rowOff>0</xdr:rowOff>
    </xdr:from>
    <xdr:to>
      <xdr:col>5</xdr:col>
      <xdr:colOff>47625</xdr:colOff>
      <xdr:row>7920</xdr:row>
      <xdr:rowOff>0</xdr:rowOff>
    </xdr:to>
    <xdr:pic>
      <xdr:nvPicPr>
        <xdr:cNvPr id="596703" name="Picture 19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7953</xdr:row>
      <xdr:rowOff>0</xdr:rowOff>
    </xdr:from>
    <xdr:to>
      <xdr:col>5</xdr:col>
      <xdr:colOff>47625</xdr:colOff>
      <xdr:row>7920</xdr:row>
      <xdr:rowOff>0</xdr:rowOff>
    </xdr:to>
    <xdr:pic>
      <xdr:nvPicPr>
        <xdr:cNvPr id="596704" name="Picture 19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2264</xdr:row>
      <xdr:rowOff>0</xdr:rowOff>
    </xdr:from>
    <xdr:to>
      <xdr:col>5</xdr:col>
      <xdr:colOff>47625</xdr:colOff>
      <xdr:row>2249</xdr:row>
      <xdr:rowOff>0</xdr:rowOff>
    </xdr:to>
    <xdr:pic>
      <xdr:nvPicPr>
        <xdr:cNvPr id="596705" name="Picture 19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10566</xdr:row>
      <xdr:rowOff>0</xdr:rowOff>
    </xdr:from>
    <xdr:to>
      <xdr:col>5</xdr:col>
      <xdr:colOff>47625</xdr:colOff>
      <xdr:row>10563</xdr:row>
      <xdr:rowOff>0</xdr:rowOff>
    </xdr:to>
    <xdr:pic>
      <xdr:nvPicPr>
        <xdr:cNvPr id="596706" name="Picture 19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234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4919</xdr:row>
      <xdr:rowOff>0</xdr:rowOff>
    </xdr:from>
    <xdr:to>
      <xdr:col>5</xdr:col>
      <xdr:colOff>47625</xdr:colOff>
      <xdr:row>4917</xdr:row>
      <xdr:rowOff>0</xdr:rowOff>
    </xdr:to>
    <xdr:pic>
      <xdr:nvPicPr>
        <xdr:cNvPr id="596707" name="Picture 19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4761</xdr:row>
      <xdr:rowOff>0</xdr:rowOff>
    </xdr:from>
    <xdr:to>
      <xdr:col>5</xdr:col>
      <xdr:colOff>47625</xdr:colOff>
      <xdr:row>4758</xdr:row>
      <xdr:rowOff>0</xdr:rowOff>
    </xdr:to>
    <xdr:pic>
      <xdr:nvPicPr>
        <xdr:cNvPr id="596708" name="Picture 19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3768</xdr:row>
      <xdr:rowOff>0</xdr:rowOff>
    </xdr:from>
    <xdr:to>
      <xdr:col>5</xdr:col>
      <xdr:colOff>47625</xdr:colOff>
      <xdr:row>3753</xdr:row>
      <xdr:rowOff>0</xdr:rowOff>
    </xdr:to>
    <xdr:pic>
      <xdr:nvPicPr>
        <xdr:cNvPr id="596709" name="Picture 19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2178</xdr:row>
      <xdr:rowOff>0</xdr:rowOff>
    </xdr:from>
    <xdr:to>
      <xdr:col>5</xdr:col>
      <xdr:colOff>47625</xdr:colOff>
      <xdr:row>2148</xdr:row>
      <xdr:rowOff>0</xdr:rowOff>
    </xdr:to>
    <xdr:pic>
      <xdr:nvPicPr>
        <xdr:cNvPr id="596710" name="Picture 19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286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4759</xdr:row>
      <xdr:rowOff>0</xdr:rowOff>
    </xdr:from>
    <xdr:to>
      <xdr:col>5</xdr:col>
      <xdr:colOff>47625</xdr:colOff>
      <xdr:row>4758</xdr:row>
      <xdr:rowOff>0</xdr:rowOff>
    </xdr:to>
    <xdr:pic>
      <xdr:nvPicPr>
        <xdr:cNvPr id="596711" name="Picture 19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5377</xdr:row>
      <xdr:rowOff>0</xdr:rowOff>
    </xdr:from>
    <xdr:to>
      <xdr:col>5</xdr:col>
      <xdr:colOff>47625</xdr:colOff>
      <xdr:row>5376</xdr:row>
      <xdr:rowOff>0</xdr:rowOff>
    </xdr:to>
    <xdr:pic>
      <xdr:nvPicPr>
        <xdr:cNvPr id="596712" name="Picture 19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7922</xdr:row>
      <xdr:rowOff>0</xdr:rowOff>
    </xdr:from>
    <xdr:to>
      <xdr:col>5</xdr:col>
      <xdr:colOff>47625</xdr:colOff>
      <xdr:row>7920</xdr:row>
      <xdr:rowOff>0</xdr:rowOff>
    </xdr:to>
    <xdr:pic>
      <xdr:nvPicPr>
        <xdr:cNvPr id="596713" name="Picture 19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408</xdr:row>
      <xdr:rowOff>0</xdr:rowOff>
    </xdr:from>
    <xdr:to>
      <xdr:col>5</xdr:col>
      <xdr:colOff>47625</xdr:colOff>
      <xdr:row>394</xdr:row>
      <xdr:rowOff>0</xdr:rowOff>
    </xdr:to>
    <xdr:pic>
      <xdr:nvPicPr>
        <xdr:cNvPr id="596714" name="Picture 19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133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5822</xdr:row>
      <xdr:rowOff>0</xdr:rowOff>
    </xdr:from>
    <xdr:to>
      <xdr:col>5</xdr:col>
      <xdr:colOff>47625</xdr:colOff>
      <xdr:row>5820</xdr:row>
      <xdr:rowOff>0</xdr:rowOff>
    </xdr:to>
    <xdr:pic>
      <xdr:nvPicPr>
        <xdr:cNvPr id="596715" name="Picture 19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716" name="Picture 19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3757</xdr:row>
      <xdr:rowOff>0</xdr:rowOff>
    </xdr:from>
    <xdr:to>
      <xdr:col>5</xdr:col>
      <xdr:colOff>47625</xdr:colOff>
      <xdr:row>3753</xdr:row>
      <xdr:rowOff>0</xdr:rowOff>
    </xdr:to>
    <xdr:pic>
      <xdr:nvPicPr>
        <xdr:cNvPr id="596717" name="Picture 19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14638</xdr:row>
      <xdr:rowOff>0</xdr:rowOff>
    </xdr:from>
    <xdr:to>
      <xdr:col>5</xdr:col>
      <xdr:colOff>47625</xdr:colOff>
      <xdr:row>14637</xdr:row>
      <xdr:rowOff>0</xdr:rowOff>
    </xdr:to>
    <xdr:pic>
      <xdr:nvPicPr>
        <xdr:cNvPr id="596718" name="Picture 19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5245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719" name="Picture 19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7582</xdr:row>
      <xdr:rowOff>0</xdr:rowOff>
    </xdr:from>
    <xdr:to>
      <xdr:col>5</xdr:col>
      <xdr:colOff>47625</xdr:colOff>
      <xdr:row>7581</xdr:row>
      <xdr:rowOff>0</xdr:rowOff>
    </xdr:to>
    <xdr:pic>
      <xdr:nvPicPr>
        <xdr:cNvPr id="596720" name="Picture 19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680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12832</xdr:row>
      <xdr:rowOff>0</xdr:rowOff>
    </xdr:from>
    <xdr:to>
      <xdr:col>5</xdr:col>
      <xdr:colOff>47625</xdr:colOff>
      <xdr:row>12832</xdr:row>
      <xdr:rowOff>0</xdr:rowOff>
    </xdr:to>
    <xdr:pic>
      <xdr:nvPicPr>
        <xdr:cNvPr id="596721" name="Picture 19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12506</xdr:row>
      <xdr:rowOff>0</xdr:rowOff>
    </xdr:from>
    <xdr:to>
      <xdr:col>5</xdr:col>
      <xdr:colOff>47625</xdr:colOff>
      <xdr:row>12492</xdr:row>
      <xdr:rowOff>0</xdr:rowOff>
    </xdr:to>
    <xdr:pic>
      <xdr:nvPicPr>
        <xdr:cNvPr id="596722" name="Picture 19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0549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3993</xdr:row>
      <xdr:rowOff>0</xdr:rowOff>
    </xdr:from>
    <xdr:to>
      <xdr:col>5</xdr:col>
      <xdr:colOff>47625</xdr:colOff>
      <xdr:row>3980</xdr:row>
      <xdr:rowOff>0</xdr:rowOff>
    </xdr:to>
    <xdr:pic>
      <xdr:nvPicPr>
        <xdr:cNvPr id="596723" name="Picture 19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488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3954</xdr:row>
      <xdr:rowOff>0</xdr:rowOff>
    </xdr:from>
    <xdr:to>
      <xdr:col>5</xdr:col>
      <xdr:colOff>47625</xdr:colOff>
      <xdr:row>3924</xdr:row>
      <xdr:rowOff>0</xdr:rowOff>
    </xdr:to>
    <xdr:pic>
      <xdr:nvPicPr>
        <xdr:cNvPr id="596724" name="Picture 19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164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xdr:row>
      <xdr:rowOff>0</xdr:rowOff>
    </xdr:from>
    <xdr:to>
      <xdr:col>5</xdr:col>
      <xdr:colOff>47625</xdr:colOff>
      <xdr:row>1</xdr:row>
      <xdr:rowOff>0</xdr:rowOff>
    </xdr:to>
    <xdr:pic>
      <xdr:nvPicPr>
        <xdr:cNvPr id="596725" name="Picture 19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4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5722</xdr:row>
      <xdr:rowOff>0</xdr:rowOff>
    </xdr:from>
    <xdr:to>
      <xdr:col>5</xdr:col>
      <xdr:colOff>47625</xdr:colOff>
      <xdr:row>5721</xdr:row>
      <xdr:rowOff>0</xdr:rowOff>
    </xdr:to>
    <xdr:pic>
      <xdr:nvPicPr>
        <xdr:cNvPr id="596726" name="Picture 19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79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8155</xdr:row>
      <xdr:rowOff>0</xdr:rowOff>
    </xdr:from>
    <xdr:to>
      <xdr:col>5</xdr:col>
      <xdr:colOff>47625</xdr:colOff>
      <xdr:row>8132</xdr:row>
      <xdr:rowOff>0</xdr:rowOff>
    </xdr:to>
    <xdr:pic>
      <xdr:nvPicPr>
        <xdr:cNvPr id="596727" name="Picture 19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461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3441</xdr:row>
      <xdr:rowOff>0</xdr:rowOff>
    </xdr:from>
    <xdr:to>
      <xdr:col>5</xdr:col>
      <xdr:colOff>47625</xdr:colOff>
      <xdr:row>3394</xdr:row>
      <xdr:rowOff>0</xdr:rowOff>
    </xdr:to>
    <xdr:pic>
      <xdr:nvPicPr>
        <xdr:cNvPr id="596728" name="Picture 19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4601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5390</xdr:row>
      <xdr:rowOff>0</xdr:rowOff>
    </xdr:from>
    <xdr:to>
      <xdr:col>5</xdr:col>
      <xdr:colOff>47625</xdr:colOff>
      <xdr:row>5386</xdr:row>
      <xdr:rowOff>0</xdr:rowOff>
    </xdr:to>
    <xdr:pic>
      <xdr:nvPicPr>
        <xdr:cNvPr id="596729" name="Picture 19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6638</xdr:row>
      <xdr:rowOff>0</xdr:rowOff>
    </xdr:from>
    <xdr:to>
      <xdr:col>5</xdr:col>
      <xdr:colOff>47625</xdr:colOff>
      <xdr:row>6637</xdr:row>
      <xdr:rowOff>0</xdr:rowOff>
    </xdr:to>
    <xdr:pic>
      <xdr:nvPicPr>
        <xdr:cNvPr id="596730" name="Picture 19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3667</xdr:row>
      <xdr:rowOff>0</xdr:rowOff>
    </xdr:from>
    <xdr:to>
      <xdr:col>5</xdr:col>
      <xdr:colOff>47625</xdr:colOff>
      <xdr:row>3633</xdr:row>
      <xdr:rowOff>0</xdr:rowOff>
    </xdr:to>
    <xdr:pic>
      <xdr:nvPicPr>
        <xdr:cNvPr id="596731" name="Picture 19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8202</xdr:row>
      <xdr:rowOff>0</xdr:rowOff>
    </xdr:from>
    <xdr:to>
      <xdr:col>5</xdr:col>
      <xdr:colOff>47625</xdr:colOff>
      <xdr:row>8191</xdr:row>
      <xdr:rowOff>0</xdr:rowOff>
    </xdr:to>
    <xdr:pic>
      <xdr:nvPicPr>
        <xdr:cNvPr id="596732" name="Picture 19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623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3791</xdr:row>
      <xdr:rowOff>0</xdr:rowOff>
    </xdr:from>
    <xdr:to>
      <xdr:col>5</xdr:col>
      <xdr:colOff>47625</xdr:colOff>
      <xdr:row>3784</xdr:row>
      <xdr:rowOff>0</xdr:rowOff>
    </xdr:to>
    <xdr:pic>
      <xdr:nvPicPr>
        <xdr:cNvPr id="596733" name="Picture 19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8338</xdr:row>
      <xdr:rowOff>0</xdr:rowOff>
    </xdr:from>
    <xdr:to>
      <xdr:col>5</xdr:col>
      <xdr:colOff>47625</xdr:colOff>
      <xdr:row>8327</xdr:row>
      <xdr:rowOff>0</xdr:rowOff>
    </xdr:to>
    <xdr:pic>
      <xdr:nvPicPr>
        <xdr:cNvPr id="596734" name="Picture 19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9884</xdr:row>
      <xdr:rowOff>0</xdr:rowOff>
    </xdr:from>
    <xdr:to>
      <xdr:col>5</xdr:col>
      <xdr:colOff>47625</xdr:colOff>
      <xdr:row>9868</xdr:row>
      <xdr:rowOff>0</xdr:rowOff>
    </xdr:to>
    <xdr:pic>
      <xdr:nvPicPr>
        <xdr:cNvPr id="596735" name="Picture 19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967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6486</xdr:row>
      <xdr:rowOff>0</xdr:rowOff>
    </xdr:from>
    <xdr:to>
      <xdr:col>5</xdr:col>
      <xdr:colOff>47625</xdr:colOff>
      <xdr:row>6464</xdr:row>
      <xdr:rowOff>0</xdr:rowOff>
    </xdr:to>
    <xdr:pic>
      <xdr:nvPicPr>
        <xdr:cNvPr id="596736" name="Picture 19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470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4562</xdr:row>
      <xdr:rowOff>0</xdr:rowOff>
    </xdr:from>
    <xdr:to>
      <xdr:col>5</xdr:col>
      <xdr:colOff>47625</xdr:colOff>
      <xdr:row>4562</xdr:row>
      <xdr:rowOff>0</xdr:rowOff>
    </xdr:to>
    <xdr:pic>
      <xdr:nvPicPr>
        <xdr:cNvPr id="596737" name="Picture 19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374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2783</xdr:row>
      <xdr:rowOff>0</xdr:rowOff>
    </xdr:from>
    <xdr:to>
      <xdr:col>5</xdr:col>
      <xdr:colOff>47625</xdr:colOff>
      <xdr:row>2783</xdr:row>
      <xdr:rowOff>0</xdr:rowOff>
    </xdr:to>
    <xdr:pic>
      <xdr:nvPicPr>
        <xdr:cNvPr id="596738" name="Picture 19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525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10156</xdr:row>
      <xdr:rowOff>0</xdr:rowOff>
    </xdr:from>
    <xdr:to>
      <xdr:col>5</xdr:col>
      <xdr:colOff>47625</xdr:colOff>
      <xdr:row>10129</xdr:row>
      <xdr:rowOff>0</xdr:rowOff>
    </xdr:to>
    <xdr:pic>
      <xdr:nvPicPr>
        <xdr:cNvPr id="596739" name="Picture 19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10397</xdr:row>
      <xdr:rowOff>0</xdr:rowOff>
    </xdr:from>
    <xdr:to>
      <xdr:col>5</xdr:col>
      <xdr:colOff>47625</xdr:colOff>
      <xdr:row>10375</xdr:row>
      <xdr:rowOff>0</xdr:rowOff>
    </xdr:to>
    <xdr:pic>
      <xdr:nvPicPr>
        <xdr:cNvPr id="596740" name="Picture 19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1974</xdr:row>
      <xdr:rowOff>0</xdr:rowOff>
    </xdr:from>
    <xdr:to>
      <xdr:col>5</xdr:col>
      <xdr:colOff>47625</xdr:colOff>
      <xdr:row>1956</xdr:row>
      <xdr:rowOff>0</xdr:rowOff>
    </xdr:to>
    <xdr:pic>
      <xdr:nvPicPr>
        <xdr:cNvPr id="596741" name="Picture 19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477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12883</xdr:row>
      <xdr:rowOff>0</xdr:rowOff>
    </xdr:from>
    <xdr:to>
      <xdr:col>5</xdr:col>
      <xdr:colOff>47625</xdr:colOff>
      <xdr:row>12866</xdr:row>
      <xdr:rowOff>0</xdr:rowOff>
    </xdr:to>
    <xdr:pic>
      <xdr:nvPicPr>
        <xdr:cNvPr id="596742" name="Picture 19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10166</xdr:row>
      <xdr:rowOff>0</xdr:rowOff>
    </xdr:from>
    <xdr:to>
      <xdr:col>5</xdr:col>
      <xdr:colOff>47625</xdr:colOff>
      <xdr:row>10129</xdr:row>
      <xdr:rowOff>0</xdr:rowOff>
    </xdr:to>
    <xdr:pic>
      <xdr:nvPicPr>
        <xdr:cNvPr id="596743" name="Picture 19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319</xdr:row>
      <xdr:rowOff>0</xdr:rowOff>
    </xdr:from>
    <xdr:to>
      <xdr:col>5</xdr:col>
      <xdr:colOff>47625</xdr:colOff>
      <xdr:row>318</xdr:row>
      <xdr:rowOff>0</xdr:rowOff>
    </xdr:to>
    <xdr:pic>
      <xdr:nvPicPr>
        <xdr:cNvPr id="596744" name="Picture 19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47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9064</xdr:row>
      <xdr:rowOff>0</xdr:rowOff>
    </xdr:from>
    <xdr:to>
      <xdr:col>5</xdr:col>
      <xdr:colOff>47625</xdr:colOff>
      <xdr:row>9054</xdr:row>
      <xdr:rowOff>0</xdr:rowOff>
    </xdr:to>
    <xdr:pic>
      <xdr:nvPicPr>
        <xdr:cNvPr id="596745" name="Picture 19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11243</xdr:row>
      <xdr:rowOff>0</xdr:rowOff>
    </xdr:from>
    <xdr:to>
      <xdr:col>5</xdr:col>
      <xdr:colOff>47625</xdr:colOff>
      <xdr:row>11224</xdr:row>
      <xdr:rowOff>0</xdr:rowOff>
    </xdr:to>
    <xdr:pic>
      <xdr:nvPicPr>
        <xdr:cNvPr id="596746" name="Picture 19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575</xdr:row>
      <xdr:rowOff>0</xdr:rowOff>
    </xdr:from>
    <xdr:to>
      <xdr:col>5</xdr:col>
      <xdr:colOff>47625</xdr:colOff>
      <xdr:row>572</xdr:row>
      <xdr:rowOff>0</xdr:rowOff>
    </xdr:to>
    <xdr:pic>
      <xdr:nvPicPr>
        <xdr:cNvPr id="596747" name="Picture 19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1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10265</xdr:row>
      <xdr:rowOff>0</xdr:rowOff>
    </xdr:from>
    <xdr:to>
      <xdr:col>5</xdr:col>
      <xdr:colOff>47625</xdr:colOff>
      <xdr:row>10265</xdr:row>
      <xdr:rowOff>0</xdr:rowOff>
    </xdr:to>
    <xdr:pic>
      <xdr:nvPicPr>
        <xdr:cNvPr id="596748" name="Picture 19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262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6255</xdr:row>
      <xdr:rowOff>0</xdr:rowOff>
    </xdr:from>
    <xdr:to>
      <xdr:col>5</xdr:col>
      <xdr:colOff>47625</xdr:colOff>
      <xdr:row>6190</xdr:row>
      <xdr:rowOff>0</xdr:rowOff>
    </xdr:to>
    <xdr:pic>
      <xdr:nvPicPr>
        <xdr:cNvPr id="596749" name="Picture 19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660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702</xdr:row>
      <xdr:rowOff>0</xdr:rowOff>
    </xdr:from>
    <xdr:to>
      <xdr:col>5</xdr:col>
      <xdr:colOff>47625</xdr:colOff>
      <xdr:row>701</xdr:row>
      <xdr:rowOff>0</xdr:rowOff>
    </xdr:to>
    <xdr:pic>
      <xdr:nvPicPr>
        <xdr:cNvPr id="596750" name="Picture 19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67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8903</xdr:row>
      <xdr:rowOff>0</xdr:rowOff>
    </xdr:from>
    <xdr:to>
      <xdr:col>5</xdr:col>
      <xdr:colOff>47625</xdr:colOff>
      <xdr:row>8869</xdr:row>
      <xdr:rowOff>0</xdr:rowOff>
    </xdr:to>
    <xdr:pic>
      <xdr:nvPicPr>
        <xdr:cNvPr id="596751" name="Picture 19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3952</xdr:row>
      <xdr:rowOff>0</xdr:rowOff>
    </xdr:from>
    <xdr:to>
      <xdr:col>5</xdr:col>
      <xdr:colOff>47625</xdr:colOff>
      <xdr:row>3924</xdr:row>
      <xdr:rowOff>0</xdr:rowOff>
    </xdr:to>
    <xdr:pic>
      <xdr:nvPicPr>
        <xdr:cNvPr id="596752" name="Picture 19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164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7520</xdr:row>
      <xdr:rowOff>0</xdr:rowOff>
    </xdr:from>
    <xdr:to>
      <xdr:col>5</xdr:col>
      <xdr:colOff>47625</xdr:colOff>
      <xdr:row>7507</xdr:row>
      <xdr:rowOff>0</xdr:rowOff>
    </xdr:to>
    <xdr:pic>
      <xdr:nvPicPr>
        <xdr:cNvPr id="596753" name="Picture 19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356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11362</xdr:row>
      <xdr:rowOff>0</xdr:rowOff>
    </xdr:from>
    <xdr:to>
      <xdr:col>5</xdr:col>
      <xdr:colOff>47625</xdr:colOff>
      <xdr:row>11333</xdr:row>
      <xdr:rowOff>0</xdr:rowOff>
    </xdr:to>
    <xdr:pic>
      <xdr:nvPicPr>
        <xdr:cNvPr id="596754" name="Picture 19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662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1021</xdr:row>
      <xdr:rowOff>0</xdr:rowOff>
    </xdr:from>
    <xdr:to>
      <xdr:col>5</xdr:col>
      <xdr:colOff>47625</xdr:colOff>
      <xdr:row>1011</xdr:row>
      <xdr:rowOff>0</xdr:rowOff>
    </xdr:to>
    <xdr:pic>
      <xdr:nvPicPr>
        <xdr:cNvPr id="596755" name="Picture 19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00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3085</xdr:row>
      <xdr:rowOff>0</xdr:rowOff>
    </xdr:from>
    <xdr:to>
      <xdr:col>5</xdr:col>
      <xdr:colOff>47625</xdr:colOff>
      <xdr:row>3070</xdr:row>
      <xdr:rowOff>0</xdr:rowOff>
    </xdr:to>
    <xdr:pic>
      <xdr:nvPicPr>
        <xdr:cNvPr id="596756" name="Picture 19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2247</xdr:row>
      <xdr:rowOff>0</xdr:rowOff>
    </xdr:from>
    <xdr:to>
      <xdr:col>5</xdr:col>
      <xdr:colOff>47625</xdr:colOff>
      <xdr:row>2242</xdr:row>
      <xdr:rowOff>0</xdr:rowOff>
    </xdr:to>
    <xdr:pic>
      <xdr:nvPicPr>
        <xdr:cNvPr id="596757" name="Picture 19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10232</xdr:row>
      <xdr:rowOff>0</xdr:rowOff>
    </xdr:from>
    <xdr:to>
      <xdr:col>5</xdr:col>
      <xdr:colOff>47625</xdr:colOff>
      <xdr:row>10222</xdr:row>
      <xdr:rowOff>0</xdr:rowOff>
    </xdr:to>
    <xdr:pic>
      <xdr:nvPicPr>
        <xdr:cNvPr id="596758" name="Picture 19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100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784</xdr:row>
      <xdr:rowOff>0</xdr:rowOff>
    </xdr:from>
    <xdr:to>
      <xdr:col>5</xdr:col>
      <xdr:colOff>47625</xdr:colOff>
      <xdr:row>781</xdr:row>
      <xdr:rowOff>0</xdr:rowOff>
    </xdr:to>
    <xdr:pic>
      <xdr:nvPicPr>
        <xdr:cNvPr id="596759" name="Picture 19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2683</xdr:row>
      <xdr:rowOff>0</xdr:rowOff>
    </xdr:from>
    <xdr:to>
      <xdr:col>5</xdr:col>
      <xdr:colOff>47625</xdr:colOff>
      <xdr:row>2657</xdr:row>
      <xdr:rowOff>0</xdr:rowOff>
    </xdr:to>
    <xdr:pic>
      <xdr:nvPicPr>
        <xdr:cNvPr id="596760" name="Picture 19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4863</xdr:row>
      <xdr:rowOff>0</xdr:rowOff>
    </xdr:from>
    <xdr:to>
      <xdr:col>5</xdr:col>
      <xdr:colOff>47625</xdr:colOff>
      <xdr:row>4863</xdr:row>
      <xdr:rowOff>0</xdr:rowOff>
    </xdr:to>
    <xdr:pic>
      <xdr:nvPicPr>
        <xdr:cNvPr id="596761" name="Picture 19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5593</xdr:row>
      <xdr:rowOff>0</xdr:rowOff>
    </xdr:from>
    <xdr:to>
      <xdr:col>5</xdr:col>
      <xdr:colOff>47625</xdr:colOff>
      <xdr:row>5587</xdr:row>
      <xdr:rowOff>0</xdr:rowOff>
    </xdr:to>
    <xdr:pic>
      <xdr:nvPicPr>
        <xdr:cNvPr id="596762" name="Picture 19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6049</xdr:row>
      <xdr:rowOff>0</xdr:rowOff>
    </xdr:from>
    <xdr:to>
      <xdr:col>5</xdr:col>
      <xdr:colOff>47625</xdr:colOff>
      <xdr:row>6015</xdr:row>
      <xdr:rowOff>0</xdr:rowOff>
    </xdr:to>
    <xdr:pic>
      <xdr:nvPicPr>
        <xdr:cNvPr id="596763" name="Picture 19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xdr:row>
      <xdr:rowOff>0</xdr:rowOff>
    </xdr:from>
    <xdr:to>
      <xdr:col>5</xdr:col>
      <xdr:colOff>47625</xdr:colOff>
      <xdr:row>73</xdr:row>
      <xdr:rowOff>0</xdr:rowOff>
    </xdr:to>
    <xdr:pic>
      <xdr:nvPicPr>
        <xdr:cNvPr id="596764" name="Picture 19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4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6092</xdr:row>
      <xdr:rowOff>0</xdr:rowOff>
    </xdr:from>
    <xdr:to>
      <xdr:col>5</xdr:col>
      <xdr:colOff>47625</xdr:colOff>
      <xdr:row>6076</xdr:row>
      <xdr:rowOff>0</xdr:rowOff>
    </xdr:to>
    <xdr:pic>
      <xdr:nvPicPr>
        <xdr:cNvPr id="596765" name="Picture 19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8805</xdr:row>
      <xdr:rowOff>0</xdr:rowOff>
    </xdr:from>
    <xdr:to>
      <xdr:col>5</xdr:col>
      <xdr:colOff>47625</xdr:colOff>
      <xdr:row>8766</xdr:row>
      <xdr:rowOff>0</xdr:rowOff>
    </xdr:to>
    <xdr:pic>
      <xdr:nvPicPr>
        <xdr:cNvPr id="596766" name="Picture 19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242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539</xdr:row>
      <xdr:rowOff>0</xdr:rowOff>
    </xdr:from>
    <xdr:to>
      <xdr:col>5</xdr:col>
      <xdr:colOff>47625</xdr:colOff>
      <xdr:row>538</xdr:row>
      <xdr:rowOff>0</xdr:rowOff>
    </xdr:to>
    <xdr:pic>
      <xdr:nvPicPr>
        <xdr:cNvPr id="596767" name="Picture 19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19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8319</xdr:row>
      <xdr:rowOff>0</xdr:rowOff>
    </xdr:from>
    <xdr:to>
      <xdr:col>5</xdr:col>
      <xdr:colOff>47625</xdr:colOff>
      <xdr:row>8311</xdr:row>
      <xdr:rowOff>0</xdr:rowOff>
    </xdr:to>
    <xdr:pic>
      <xdr:nvPicPr>
        <xdr:cNvPr id="596768" name="Picture 19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785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6559</xdr:row>
      <xdr:rowOff>0</xdr:rowOff>
    </xdr:from>
    <xdr:to>
      <xdr:col>5</xdr:col>
      <xdr:colOff>47625</xdr:colOff>
      <xdr:row>6510</xdr:row>
      <xdr:rowOff>0</xdr:rowOff>
    </xdr:to>
    <xdr:pic>
      <xdr:nvPicPr>
        <xdr:cNvPr id="596769" name="Picture 19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470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6116</xdr:row>
      <xdr:rowOff>0</xdr:rowOff>
    </xdr:from>
    <xdr:to>
      <xdr:col>5</xdr:col>
      <xdr:colOff>47625</xdr:colOff>
      <xdr:row>6100</xdr:row>
      <xdr:rowOff>0</xdr:rowOff>
    </xdr:to>
    <xdr:pic>
      <xdr:nvPicPr>
        <xdr:cNvPr id="596770" name="Picture 19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5593</xdr:row>
      <xdr:rowOff>0</xdr:rowOff>
    </xdr:from>
    <xdr:to>
      <xdr:col>5</xdr:col>
      <xdr:colOff>47625</xdr:colOff>
      <xdr:row>5587</xdr:row>
      <xdr:rowOff>0</xdr:rowOff>
    </xdr:to>
    <xdr:pic>
      <xdr:nvPicPr>
        <xdr:cNvPr id="596771" name="Picture 19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3701</xdr:row>
      <xdr:rowOff>0</xdr:rowOff>
    </xdr:from>
    <xdr:to>
      <xdr:col>5</xdr:col>
      <xdr:colOff>47625</xdr:colOff>
      <xdr:row>3687</xdr:row>
      <xdr:rowOff>0</xdr:rowOff>
    </xdr:to>
    <xdr:pic>
      <xdr:nvPicPr>
        <xdr:cNvPr id="596772" name="Picture 19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544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11282</xdr:row>
      <xdr:rowOff>0</xdr:rowOff>
    </xdr:from>
    <xdr:to>
      <xdr:col>5</xdr:col>
      <xdr:colOff>47625</xdr:colOff>
      <xdr:row>11276</xdr:row>
      <xdr:rowOff>0</xdr:rowOff>
    </xdr:to>
    <xdr:pic>
      <xdr:nvPicPr>
        <xdr:cNvPr id="596773" name="Picture 19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662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7748</xdr:row>
      <xdr:rowOff>0</xdr:rowOff>
    </xdr:from>
    <xdr:to>
      <xdr:col>5</xdr:col>
      <xdr:colOff>47625</xdr:colOff>
      <xdr:row>7746</xdr:row>
      <xdr:rowOff>0</xdr:rowOff>
    </xdr:to>
    <xdr:pic>
      <xdr:nvPicPr>
        <xdr:cNvPr id="596774" name="Picture 20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004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2402</xdr:row>
      <xdr:rowOff>0</xdr:rowOff>
    </xdr:from>
    <xdr:to>
      <xdr:col>5</xdr:col>
      <xdr:colOff>47625</xdr:colOff>
      <xdr:row>2371</xdr:row>
      <xdr:rowOff>0</xdr:rowOff>
    </xdr:to>
    <xdr:pic>
      <xdr:nvPicPr>
        <xdr:cNvPr id="596775" name="Picture 20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9906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1408</xdr:row>
      <xdr:rowOff>0</xdr:rowOff>
    </xdr:from>
    <xdr:to>
      <xdr:col>5</xdr:col>
      <xdr:colOff>47625</xdr:colOff>
      <xdr:row>1408</xdr:row>
      <xdr:rowOff>0</xdr:rowOff>
    </xdr:to>
    <xdr:pic>
      <xdr:nvPicPr>
        <xdr:cNvPr id="596776" name="Picture 20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695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961</xdr:row>
      <xdr:rowOff>0</xdr:rowOff>
    </xdr:from>
    <xdr:to>
      <xdr:col>5</xdr:col>
      <xdr:colOff>47625</xdr:colOff>
      <xdr:row>943</xdr:row>
      <xdr:rowOff>0</xdr:rowOff>
    </xdr:to>
    <xdr:pic>
      <xdr:nvPicPr>
        <xdr:cNvPr id="596777" name="Picture 20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38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2780</xdr:row>
      <xdr:rowOff>0</xdr:rowOff>
    </xdr:from>
    <xdr:to>
      <xdr:col>5</xdr:col>
      <xdr:colOff>47625</xdr:colOff>
      <xdr:row>2759</xdr:row>
      <xdr:rowOff>0</xdr:rowOff>
    </xdr:to>
    <xdr:pic>
      <xdr:nvPicPr>
        <xdr:cNvPr id="596778" name="Picture 20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525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8241</xdr:row>
      <xdr:rowOff>0</xdr:rowOff>
    </xdr:from>
    <xdr:to>
      <xdr:col>5</xdr:col>
      <xdr:colOff>47625</xdr:colOff>
      <xdr:row>8237</xdr:row>
      <xdr:rowOff>0</xdr:rowOff>
    </xdr:to>
    <xdr:pic>
      <xdr:nvPicPr>
        <xdr:cNvPr id="596779" name="Picture 20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785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2147</xdr:row>
      <xdr:rowOff>0</xdr:rowOff>
    </xdr:from>
    <xdr:to>
      <xdr:col>5</xdr:col>
      <xdr:colOff>47625</xdr:colOff>
      <xdr:row>2130</xdr:row>
      <xdr:rowOff>0</xdr:rowOff>
    </xdr:to>
    <xdr:pic>
      <xdr:nvPicPr>
        <xdr:cNvPr id="596780" name="Picture 20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124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7899</xdr:row>
      <xdr:rowOff>0</xdr:rowOff>
    </xdr:from>
    <xdr:to>
      <xdr:col>5</xdr:col>
      <xdr:colOff>47625</xdr:colOff>
      <xdr:row>7870</xdr:row>
      <xdr:rowOff>0</xdr:rowOff>
    </xdr:to>
    <xdr:pic>
      <xdr:nvPicPr>
        <xdr:cNvPr id="596781" name="Picture 20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490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8811</xdr:row>
      <xdr:rowOff>0</xdr:rowOff>
    </xdr:from>
    <xdr:to>
      <xdr:col>5</xdr:col>
      <xdr:colOff>47625</xdr:colOff>
      <xdr:row>8811</xdr:row>
      <xdr:rowOff>0</xdr:rowOff>
    </xdr:to>
    <xdr:pic>
      <xdr:nvPicPr>
        <xdr:cNvPr id="596782" name="Picture 20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242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2089</xdr:row>
      <xdr:rowOff>0</xdr:rowOff>
    </xdr:from>
    <xdr:to>
      <xdr:col>5</xdr:col>
      <xdr:colOff>47625</xdr:colOff>
      <xdr:row>2069</xdr:row>
      <xdr:rowOff>0</xdr:rowOff>
    </xdr:to>
    <xdr:pic>
      <xdr:nvPicPr>
        <xdr:cNvPr id="596783" name="Picture 20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800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6652</xdr:row>
      <xdr:rowOff>0</xdr:rowOff>
    </xdr:from>
    <xdr:to>
      <xdr:col>5</xdr:col>
      <xdr:colOff>47625</xdr:colOff>
      <xdr:row>6637</xdr:row>
      <xdr:rowOff>0</xdr:rowOff>
    </xdr:to>
    <xdr:pic>
      <xdr:nvPicPr>
        <xdr:cNvPr id="596784" name="Picture 20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5912</xdr:row>
      <xdr:rowOff>0</xdr:rowOff>
    </xdr:from>
    <xdr:to>
      <xdr:col>5</xdr:col>
      <xdr:colOff>47625</xdr:colOff>
      <xdr:row>5912</xdr:row>
      <xdr:rowOff>0</xdr:rowOff>
    </xdr:to>
    <xdr:pic>
      <xdr:nvPicPr>
        <xdr:cNvPr id="596785" name="Picture 20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527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xdr:row>
      <xdr:rowOff>0</xdr:rowOff>
    </xdr:from>
    <xdr:to>
      <xdr:col>5</xdr:col>
      <xdr:colOff>47625</xdr:colOff>
      <xdr:row>1</xdr:row>
      <xdr:rowOff>0</xdr:rowOff>
    </xdr:to>
    <xdr:pic>
      <xdr:nvPicPr>
        <xdr:cNvPr id="596786" name="Picture 20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2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3850</xdr:row>
      <xdr:rowOff>0</xdr:rowOff>
    </xdr:from>
    <xdr:to>
      <xdr:col>5</xdr:col>
      <xdr:colOff>47625</xdr:colOff>
      <xdr:row>3839</xdr:row>
      <xdr:rowOff>0</xdr:rowOff>
    </xdr:to>
    <xdr:pic>
      <xdr:nvPicPr>
        <xdr:cNvPr id="596787" name="Picture 20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11343</xdr:row>
      <xdr:rowOff>0</xdr:rowOff>
    </xdr:from>
    <xdr:to>
      <xdr:col>5</xdr:col>
      <xdr:colOff>47625</xdr:colOff>
      <xdr:row>11333</xdr:row>
      <xdr:rowOff>0</xdr:rowOff>
    </xdr:to>
    <xdr:pic>
      <xdr:nvPicPr>
        <xdr:cNvPr id="596788" name="Picture 20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662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1485</xdr:row>
      <xdr:rowOff>0</xdr:rowOff>
    </xdr:from>
    <xdr:to>
      <xdr:col>5</xdr:col>
      <xdr:colOff>47625</xdr:colOff>
      <xdr:row>1414</xdr:row>
      <xdr:rowOff>0</xdr:rowOff>
    </xdr:to>
    <xdr:pic>
      <xdr:nvPicPr>
        <xdr:cNvPr id="596789" name="Picture 20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695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4787</xdr:row>
      <xdr:rowOff>0</xdr:rowOff>
    </xdr:from>
    <xdr:to>
      <xdr:col>5</xdr:col>
      <xdr:colOff>47625</xdr:colOff>
      <xdr:row>4782</xdr:row>
      <xdr:rowOff>0</xdr:rowOff>
    </xdr:to>
    <xdr:pic>
      <xdr:nvPicPr>
        <xdr:cNvPr id="596790" name="Picture 20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8078</xdr:row>
      <xdr:rowOff>0</xdr:rowOff>
    </xdr:from>
    <xdr:to>
      <xdr:col>5</xdr:col>
      <xdr:colOff>47625</xdr:colOff>
      <xdr:row>8062</xdr:row>
      <xdr:rowOff>0</xdr:rowOff>
    </xdr:to>
    <xdr:pic>
      <xdr:nvPicPr>
        <xdr:cNvPr id="596791" name="Picture 20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8631</xdr:row>
      <xdr:rowOff>0</xdr:rowOff>
    </xdr:from>
    <xdr:to>
      <xdr:col>5</xdr:col>
      <xdr:colOff>47625</xdr:colOff>
      <xdr:row>8580</xdr:row>
      <xdr:rowOff>0</xdr:rowOff>
    </xdr:to>
    <xdr:pic>
      <xdr:nvPicPr>
        <xdr:cNvPr id="596792" name="Picture 20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7757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5322</xdr:row>
      <xdr:rowOff>0</xdr:rowOff>
    </xdr:from>
    <xdr:to>
      <xdr:col>5</xdr:col>
      <xdr:colOff>47625</xdr:colOff>
      <xdr:row>5285</xdr:row>
      <xdr:rowOff>0</xdr:rowOff>
    </xdr:to>
    <xdr:pic>
      <xdr:nvPicPr>
        <xdr:cNvPr id="596793" name="Picture 20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584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11218</xdr:row>
      <xdr:rowOff>0</xdr:rowOff>
    </xdr:from>
    <xdr:to>
      <xdr:col>5</xdr:col>
      <xdr:colOff>47625</xdr:colOff>
      <xdr:row>11210</xdr:row>
      <xdr:rowOff>0</xdr:rowOff>
    </xdr:to>
    <xdr:pic>
      <xdr:nvPicPr>
        <xdr:cNvPr id="596794" name="Picture 20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4416</xdr:row>
      <xdr:rowOff>0</xdr:rowOff>
    </xdr:from>
    <xdr:to>
      <xdr:col>5</xdr:col>
      <xdr:colOff>47625</xdr:colOff>
      <xdr:row>4318</xdr:row>
      <xdr:rowOff>0</xdr:rowOff>
    </xdr:to>
    <xdr:pic>
      <xdr:nvPicPr>
        <xdr:cNvPr id="596795" name="Picture 20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1402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4734</xdr:row>
      <xdr:rowOff>0</xdr:rowOff>
    </xdr:from>
    <xdr:to>
      <xdr:col>5</xdr:col>
      <xdr:colOff>47625</xdr:colOff>
      <xdr:row>4731</xdr:row>
      <xdr:rowOff>0</xdr:rowOff>
    </xdr:to>
    <xdr:pic>
      <xdr:nvPicPr>
        <xdr:cNvPr id="596796" name="Picture 20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2551</xdr:row>
      <xdr:rowOff>0</xdr:rowOff>
    </xdr:from>
    <xdr:to>
      <xdr:col>5</xdr:col>
      <xdr:colOff>47625</xdr:colOff>
      <xdr:row>2549</xdr:row>
      <xdr:rowOff>0</xdr:rowOff>
    </xdr:to>
    <xdr:pic>
      <xdr:nvPicPr>
        <xdr:cNvPr id="596797" name="Picture 20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553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11802</xdr:row>
      <xdr:rowOff>0</xdr:rowOff>
    </xdr:from>
    <xdr:to>
      <xdr:col>5</xdr:col>
      <xdr:colOff>47625</xdr:colOff>
      <xdr:row>11797</xdr:row>
      <xdr:rowOff>0</xdr:rowOff>
    </xdr:to>
    <xdr:pic>
      <xdr:nvPicPr>
        <xdr:cNvPr id="596798" name="Picture 20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796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9281</xdr:row>
      <xdr:rowOff>0</xdr:rowOff>
    </xdr:from>
    <xdr:to>
      <xdr:col>5</xdr:col>
      <xdr:colOff>47625</xdr:colOff>
      <xdr:row>9273</xdr:row>
      <xdr:rowOff>0</xdr:rowOff>
    </xdr:to>
    <xdr:pic>
      <xdr:nvPicPr>
        <xdr:cNvPr id="596799" name="Picture 20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024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2496</xdr:row>
      <xdr:rowOff>0</xdr:rowOff>
    </xdr:from>
    <xdr:to>
      <xdr:col>5</xdr:col>
      <xdr:colOff>47625</xdr:colOff>
      <xdr:row>2462</xdr:row>
      <xdr:rowOff>0</xdr:rowOff>
    </xdr:to>
    <xdr:pic>
      <xdr:nvPicPr>
        <xdr:cNvPr id="596800" name="Picture 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229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2496</xdr:row>
      <xdr:rowOff>0</xdr:rowOff>
    </xdr:from>
    <xdr:to>
      <xdr:col>5</xdr:col>
      <xdr:colOff>47625</xdr:colOff>
      <xdr:row>2462</xdr:row>
      <xdr:rowOff>0</xdr:rowOff>
    </xdr:to>
    <xdr:pic>
      <xdr:nvPicPr>
        <xdr:cNvPr id="596801" name="Picture 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229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2873</xdr:row>
      <xdr:rowOff>0</xdr:rowOff>
    </xdr:from>
    <xdr:to>
      <xdr:col>5</xdr:col>
      <xdr:colOff>47625</xdr:colOff>
      <xdr:row>2866</xdr:row>
      <xdr:rowOff>0</xdr:rowOff>
    </xdr:to>
    <xdr:pic>
      <xdr:nvPicPr>
        <xdr:cNvPr id="596802" name="Picture 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849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671</xdr:row>
      <xdr:rowOff>0</xdr:rowOff>
    </xdr:from>
    <xdr:to>
      <xdr:col>5</xdr:col>
      <xdr:colOff>47625</xdr:colOff>
      <xdr:row>671</xdr:row>
      <xdr:rowOff>0</xdr:rowOff>
    </xdr:to>
    <xdr:pic>
      <xdr:nvPicPr>
        <xdr:cNvPr id="596803" name="Picture 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05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6667</xdr:row>
      <xdr:rowOff>0</xdr:rowOff>
    </xdr:from>
    <xdr:to>
      <xdr:col>5</xdr:col>
      <xdr:colOff>47625</xdr:colOff>
      <xdr:row>6658</xdr:row>
      <xdr:rowOff>0</xdr:rowOff>
    </xdr:to>
    <xdr:pic>
      <xdr:nvPicPr>
        <xdr:cNvPr id="596804" name="Picture 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3115</xdr:row>
      <xdr:rowOff>0</xdr:rowOff>
    </xdr:from>
    <xdr:to>
      <xdr:col>5</xdr:col>
      <xdr:colOff>47625</xdr:colOff>
      <xdr:row>3070</xdr:row>
      <xdr:rowOff>0</xdr:rowOff>
    </xdr:to>
    <xdr:pic>
      <xdr:nvPicPr>
        <xdr:cNvPr id="596805" name="Picture 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658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6018</xdr:row>
      <xdr:rowOff>0</xdr:rowOff>
    </xdr:from>
    <xdr:to>
      <xdr:col>5</xdr:col>
      <xdr:colOff>47625</xdr:colOff>
      <xdr:row>6015</xdr:row>
      <xdr:rowOff>0</xdr:rowOff>
    </xdr:to>
    <xdr:pic>
      <xdr:nvPicPr>
        <xdr:cNvPr id="596806" name="Picture 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807"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808"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809"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3887</xdr:row>
      <xdr:rowOff>0</xdr:rowOff>
    </xdr:from>
    <xdr:to>
      <xdr:col>5</xdr:col>
      <xdr:colOff>47625</xdr:colOff>
      <xdr:row>3839</xdr:row>
      <xdr:rowOff>0</xdr:rowOff>
    </xdr:to>
    <xdr:pic>
      <xdr:nvPicPr>
        <xdr:cNvPr id="596810" name="Picture 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11179</xdr:row>
      <xdr:rowOff>0</xdr:rowOff>
    </xdr:from>
    <xdr:to>
      <xdr:col>5</xdr:col>
      <xdr:colOff>47625</xdr:colOff>
      <xdr:row>11136</xdr:row>
      <xdr:rowOff>0</xdr:rowOff>
    </xdr:to>
    <xdr:pic>
      <xdr:nvPicPr>
        <xdr:cNvPr id="596811" name="Picture 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7983</xdr:row>
      <xdr:rowOff>0</xdr:rowOff>
    </xdr:from>
    <xdr:to>
      <xdr:col>5</xdr:col>
      <xdr:colOff>47625</xdr:colOff>
      <xdr:row>7920</xdr:row>
      <xdr:rowOff>0</xdr:rowOff>
    </xdr:to>
    <xdr:pic>
      <xdr:nvPicPr>
        <xdr:cNvPr id="596812" name="Picture 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8892</xdr:row>
      <xdr:rowOff>0</xdr:rowOff>
    </xdr:from>
    <xdr:to>
      <xdr:col>5</xdr:col>
      <xdr:colOff>47625</xdr:colOff>
      <xdr:row>8869</xdr:row>
      <xdr:rowOff>0</xdr:rowOff>
    </xdr:to>
    <xdr:pic>
      <xdr:nvPicPr>
        <xdr:cNvPr id="596813" name="Picture 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2339</xdr:row>
      <xdr:rowOff>0</xdr:rowOff>
    </xdr:from>
    <xdr:to>
      <xdr:col>5</xdr:col>
      <xdr:colOff>47625</xdr:colOff>
      <xdr:row>2330</xdr:row>
      <xdr:rowOff>0</xdr:rowOff>
    </xdr:to>
    <xdr:pic>
      <xdr:nvPicPr>
        <xdr:cNvPr id="596814" name="Picture 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9420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799</xdr:row>
      <xdr:rowOff>0</xdr:rowOff>
    </xdr:from>
    <xdr:to>
      <xdr:col>5</xdr:col>
      <xdr:colOff>47625</xdr:colOff>
      <xdr:row>781</xdr:row>
      <xdr:rowOff>0</xdr:rowOff>
    </xdr:to>
    <xdr:pic>
      <xdr:nvPicPr>
        <xdr:cNvPr id="596815" name="Picture 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8133</xdr:row>
      <xdr:rowOff>0</xdr:rowOff>
    </xdr:from>
    <xdr:to>
      <xdr:col>5</xdr:col>
      <xdr:colOff>47625</xdr:colOff>
      <xdr:row>8132</xdr:row>
      <xdr:rowOff>0</xdr:rowOff>
    </xdr:to>
    <xdr:pic>
      <xdr:nvPicPr>
        <xdr:cNvPr id="596816" name="Picture 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1736</xdr:row>
      <xdr:rowOff>0</xdr:rowOff>
    </xdr:from>
    <xdr:to>
      <xdr:col>5</xdr:col>
      <xdr:colOff>47625</xdr:colOff>
      <xdr:row>1706</xdr:row>
      <xdr:rowOff>0</xdr:rowOff>
    </xdr:to>
    <xdr:pic>
      <xdr:nvPicPr>
        <xdr:cNvPr id="596817" name="Picture 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667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11140</xdr:row>
      <xdr:rowOff>0</xdr:rowOff>
    </xdr:from>
    <xdr:to>
      <xdr:col>5</xdr:col>
      <xdr:colOff>47625</xdr:colOff>
      <xdr:row>11136</xdr:row>
      <xdr:rowOff>0</xdr:rowOff>
    </xdr:to>
    <xdr:pic>
      <xdr:nvPicPr>
        <xdr:cNvPr id="596818" name="Picture 1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3727</xdr:row>
      <xdr:rowOff>0</xdr:rowOff>
    </xdr:from>
    <xdr:to>
      <xdr:col>5</xdr:col>
      <xdr:colOff>47625</xdr:colOff>
      <xdr:row>3687</xdr:row>
      <xdr:rowOff>0</xdr:rowOff>
    </xdr:to>
    <xdr:pic>
      <xdr:nvPicPr>
        <xdr:cNvPr id="596819" name="Picture 1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544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9544</xdr:row>
      <xdr:rowOff>0</xdr:rowOff>
    </xdr:from>
    <xdr:to>
      <xdr:col>5</xdr:col>
      <xdr:colOff>47625</xdr:colOff>
      <xdr:row>9538</xdr:row>
      <xdr:rowOff>0</xdr:rowOff>
    </xdr:to>
    <xdr:pic>
      <xdr:nvPicPr>
        <xdr:cNvPr id="596820" name="Picture 1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5608</xdr:row>
      <xdr:rowOff>0</xdr:rowOff>
    </xdr:from>
    <xdr:to>
      <xdr:col>5</xdr:col>
      <xdr:colOff>47625</xdr:colOff>
      <xdr:row>5587</xdr:row>
      <xdr:rowOff>0</xdr:rowOff>
    </xdr:to>
    <xdr:pic>
      <xdr:nvPicPr>
        <xdr:cNvPr id="596821" name="Picture 1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3654</xdr:row>
      <xdr:rowOff>0</xdr:rowOff>
    </xdr:from>
    <xdr:to>
      <xdr:col>5</xdr:col>
      <xdr:colOff>47625</xdr:colOff>
      <xdr:row>3633</xdr:row>
      <xdr:rowOff>0</xdr:rowOff>
    </xdr:to>
    <xdr:pic>
      <xdr:nvPicPr>
        <xdr:cNvPr id="596822" name="Picture 1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4728</xdr:row>
      <xdr:rowOff>0</xdr:rowOff>
    </xdr:from>
    <xdr:to>
      <xdr:col>5</xdr:col>
      <xdr:colOff>47625</xdr:colOff>
      <xdr:row>4721</xdr:row>
      <xdr:rowOff>0</xdr:rowOff>
    </xdr:to>
    <xdr:pic>
      <xdr:nvPicPr>
        <xdr:cNvPr id="596823" name="Picture 1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10504</xdr:row>
      <xdr:rowOff>0</xdr:rowOff>
    </xdr:from>
    <xdr:to>
      <xdr:col>5</xdr:col>
      <xdr:colOff>47625</xdr:colOff>
      <xdr:row>10479</xdr:row>
      <xdr:rowOff>0</xdr:rowOff>
    </xdr:to>
    <xdr:pic>
      <xdr:nvPicPr>
        <xdr:cNvPr id="596824" name="Picture 1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072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7077</xdr:row>
      <xdr:rowOff>0</xdr:rowOff>
    </xdr:from>
    <xdr:to>
      <xdr:col>5</xdr:col>
      <xdr:colOff>47625</xdr:colOff>
      <xdr:row>7062</xdr:row>
      <xdr:rowOff>0</xdr:rowOff>
    </xdr:to>
    <xdr:pic>
      <xdr:nvPicPr>
        <xdr:cNvPr id="596825" name="Picture 1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4135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11476</xdr:row>
      <xdr:rowOff>0</xdr:rowOff>
    </xdr:from>
    <xdr:to>
      <xdr:col>5</xdr:col>
      <xdr:colOff>47625</xdr:colOff>
      <xdr:row>11475</xdr:row>
      <xdr:rowOff>0</xdr:rowOff>
    </xdr:to>
    <xdr:pic>
      <xdr:nvPicPr>
        <xdr:cNvPr id="596826" name="Picture 1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148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7407</xdr:row>
      <xdr:rowOff>0</xdr:rowOff>
    </xdr:from>
    <xdr:to>
      <xdr:col>5</xdr:col>
      <xdr:colOff>47625</xdr:colOff>
      <xdr:row>7402</xdr:row>
      <xdr:rowOff>0</xdr:rowOff>
    </xdr:to>
    <xdr:pic>
      <xdr:nvPicPr>
        <xdr:cNvPr id="596827" name="Picture 1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032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6641</xdr:row>
      <xdr:rowOff>0</xdr:rowOff>
    </xdr:from>
    <xdr:to>
      <xdr:col>5</xdr:col>
      <xdr:colOff>47625</xdr:colOff>
      <xdr:row>6637</xdr:row>
      <xdr:rowOff>0</xdr:rowOff>
    </xdr:to>
    <xdr:pic>
      <xdr:nvPicPr>
        <xdr:cNvPr id="596828"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829" name="Picture 1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830" name="Picture 1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831" name="Picture 1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5845</xdr:row>
      <xdr:rowOff>0</xdr:rowOff>
    </xdr:from>
    <xdr:to>
      <xdr:col>5</xdr:col>
      <xdr:colOff>47625</xdr:colOff>
      <xdr:row>5842</xdr:row>
      <xdr:rowOff>0</xdr:rowOff>
    </xdr:to>
    <xdr:pic>
      <xdr:nvPicPr>
        <xdr:cNvPr id="596832" name="Picture 1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203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10182</xdr:row>
      <xdr:rowOff>0</xdr:rowOff>
    </xdr:from>
    <xdr:to>
      <xdr:col>5</xdr:col>
      <xdr:colOff>47625</xdr:colOff>
      <xdr:row>10179</xdr:row>
      <xdr:rowOff>0</xdr:rowOff>
    </xdr:to>
    <xdr:pic>
      <xdr:nvPicPr>
        <xdr:cNvPr id="596833" name="Picture 1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100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xdr:row>
      <xdr:rowOff>0</xdr:rowOff>
    </xdr:from>
    <xdr:to>
      <xdr:col>5</xdr:col>
      <xdr:colOff>47625</xdr:colOff>
      <xdr:row>1091</xdr:row>
      <xdr:rowOff>0</xdr:rowOff>
    </xdr:to>
    <xdr:pic>
      <xdr:nvPicPr>
        <xdr:cNvPr id="596834" name="Picture 1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24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3869</xdr:row>
      <xdr:rowOff>0</xdr:rowOff>
    </xdr:from>
    <xdr:to>
      <xdr:col>5</xdr:col>
      <xdr:colOff>47625</xdr:colOff>
      <xdr:row>3839</xdr:row>
      <xdr:rowOff>0</xdr:rowOff>
    </xdr:to>
    <xdr:pic>
      <xdr:nvPicPr>
        <xdr:cNvPr id="596835" name="Picture 1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10759</xdr:row>
      <xdr:rowOff>0</xdr:rowOff>
    </xdr:from>
    <xdr:to>
      <xdr:col>5</xdr:col>
      <xdr:colOff>47625</xdr:colOff>
      <xdr:row>10731</xdr:row>
      <xdr:rowOff>0</xdr:rowOff>
    </xdr:to>
    <xdr:pic>
      <xdr:nvPicPr>
        <xdr:cNvPr id="596836" name="Picture 1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719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946</xdr:row>
      <xdr:rowOff>0</xdr:rowOff>
    </xdr:from>
    <xdr:to>
      <xdr:col>5</xdr:col>
      <xdr:colOff>47625</xdr:colOff>
      <xdr:row>943</xdr:row>
      <xdr:rowOff>0</xdr:rowOff>
    </xdr:to>
    <xdr:pic>
      <xdr:nvPicPr>
        <xdr:cNvPr id="596837" name="Picture 1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38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7116</xdr:row>
      <xdr:rowOff>0</xdr:rowOff>
    </xdr:from>
    <xdr:to>
      <xdr:col>5</xdr:col>
      <xdr:colOff>47625</xdr:colOff>
      <xdr:row>7062</xdr:row>
      <xdr:rowOff>0</xdr:rowOff>
    </xdr:to>
    <xdr:pic>
      <xdr:nvPicPr>
        <xdr:cNvPr id="596838" name="Picture 1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1251</xdr:row>
      <xdr:rowOff>0</xdr:rowOff>
    </xdr:from>
    <xdr:to>
      <xdr:col>5</xdr:col>
      <xdr:colOff>47625</xdr:colOff>
      <xdr:row>1242</xdr:row>
      <xdr:rowOff>0</xdr:rowOff>
    </xdr:to>
    <xdr:pic>
      <xdr:nvPicPr>
        <xdr:cNvPr id="596839" name="Picture 1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210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2970</xdr:row>
      <xdr:rowOff>0</xdr:rowOff>
    </xdr:from>
    <xdr:to>
      <xdr:col>5</xdr:col>
      <xdr:colOff>47625</xdr:colOff>
      <xdr:row>2954</xdr:row>
      <xdr:rowOff>0</xdr:rowOff>
    </xdr:to>
    <xdr:pic>
      <xdr:nvPicPr>
        <xdr:cNvPr id="596840" name="Picture 1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172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9315</xdr:row>
      <xdr:rowOff>0</xdr:rowOff>
    </xdr:from>
    <xdr:to>
      <xdr:col>5</xdr:col>
      <xdr:colOff>47625</xdr:colOff>
      <xdr:row>9302</xdr:row>
      <xdr:rowOff>0</xdr:rowOff>
    </xdr:to>
    <xdr:pic>
      <xdr:nvPicPr>
        <xdr:cNvPr id="596841" name="Picture 1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185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4751</xdr:row>
      <xdr:rowOff>0</xdr:rowOff>
    </xdr:from>
    <xdr:to>
      <xdr:col>5</xdr:col>
      <xdr:colOff>47625</xdr:colOff>
      <xdr:row>4737</xdr:row>
      <xdr:rowOff>0</xdr:rowOff>
    </xdr:to>
    <xdr:pic>
      <xdr:nvPicPr>
        <xdr:cNvPr id="596842" name="Picture 1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1824</xdr:row>
      <xdr:rowOff>0</xdr:rowOff>
    </xdr:from>
    <xdr:to>
      <xdr:col>5</xdr:col>
      <xdr:colOff>47625</xdr:colOff>
      <xdr:row>1817</xdr:row>
      <xdr:rowOff>0</xdr:rowOff>
    </xdr:to>
    <xdr:pic>
      <xdr:nvPicPr>
        <xdr:cNvPr id="596843" name="Picture 1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829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9047</xdr:row>
      <xdr:rowOff>0</xdr:rowOff>
    </xdr:from>
    <xdr:to>
      <xdr:col>5</xdr:col>
      <xdr:colOff>47625</xdr:colOff>
      <xdr:row>9043</xdr:row>
      <xdr:rowOff>0</xdr:rowOff>
    </xdr:to>
    <xdr:pic>
      <xdr:nvPicPr>
        <xdr:cNvPr id="596844" name="Picture 1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5745</xdr:row>
      <xdr:rowOff>0</xdr:rowOff>
    </xdr:from>
    <xdr:to>
      <xdr:col>5</xdr:col>
      <xdr:colOff>47625</xdr:colOff>
      <xdr:row>5739</xdr:row>
      <xdr:rowOff>0</xdr:rowOff>
    </xdr:to>
    <xdr:pic>
      <xdr:nvPicPr>
        <xdr:cNvPr id="596845" name="Picture 1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7114</xdr:row>
      <xdr:rowOff>0</xdr:rowOff>
    </xdr:from>
    <xdr:to>
      <xdr:col>5</xdr:col>
      <xdr:colOff>47625</xdr:colOff>
      <xdr:row>7062</xdr:row>
      <xdr:rowOff>0</xdr:rowOff>
    </xdr:to>
    <xdr:pic>
      <xdr:nvPicPr>
        <xdr:cNvPr id="596846" name="Picture 1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7437</xdr:row>
      <xdr:rowOff>0</xdr:rowOff>
    </xdr:from>
    <xdr:to>
      <xdr:col>5</xdr:col>
      <xdr:colOff>47625</xdr:colOff>
      <xdr:row>7431</xdr:row>
      <xdr:rowOff>0</xdr:rowOff>
    </xdr:to>
    <xdr:pic>
      <xdr:nvPicPr>
        <xdr:cNvPr id="596847" name="Picture 1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5600</xdr:row>
      <xdr:rowOff>0</xdr:rowOff>
    </xdr:from>
    <xdr:to>
      <xdr:col>5</xdr:col>
      <xdr:colOff>47625</xdr:colOff>
      <xdr:row>5587</xdr:row>
      <xdr:rowOff>0</xdr:rowOff>
    </xdr:to>
    <xdr:pic>
      <xdr:nvPicPr>
        <xdr:cNvPr id="596848" name="Picture 1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7848</xdr:row>
      <xdr:rowOff>0</xdr:rowOff>
    </xdr:from>
    <xdr:to>
      <xdr:col>5</xdr:col>
      <xdr:colOff>47625</xdr:colOff>
      <xdr:row>7840</xdr:row>
      <xdr:rowOff>0</xdr:rowOff>
    </xdr:to>
    <xdr:pic>
      <xdr:nvPicPr>
        <xdr:cNvPr id="596849" name="Picture 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328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10393</xdr:row>
      <xdr:rowOff>0</xdr:rowOff>
    </xdr:from>
    <xdr:to>
      <xdr:col>5</xdr:col>
      <xdr:colOff>47625</xdr:colOff>
      <xdr:row>10375</xdr:row>
      <xdr:rowOff>0</xdr:rowOff>
    </xdr:to>
    <xdr:pic>
      <xdr:nvPicPr>
        <xdr:cNvPr id="596850" name="Picture 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4998</xdr:row>
      <xdr:rowOff>0</xdr:rowOff>
    </xdr:from>
    <xdr:to>
      <xdr:col>5</xdr:col>
      <xdr:colOff>47625</xdr:colOff>
      <xdr:row>4992</xdr:row>
      <xdr:rowOff>0</xdr:rowOff>
    </xdr:to>
    <xdr:pic>
      <xdr:nvPicPr>
        <xdr:cNvPr id="596851" name="Picture 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528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4650</xdr:row>
      <xdr:rowOff>0</xdr:rowOff>
    </xdr:from>
    <xdr:to>
      <xdr:col>5</xdr:col>
      <xdr:colOff>47625</xdr:colOff>
      <xdr:row>4650</xdr:row>
      <xdr:rowOff>0</xdr:rowOff>
    </xdr:to>
    <xdr:pic>
      <xdr:nvPicPr>
        <xdr:cNvPr id="596852" name="Picture 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4632</xdr:row>
      <xdr:rowOff>0</xdr:rowOff>
    </xdr:from>
    <xdr:to>
      <xdr:col>5</xdr:col>
      <xdr:colOff>47625</xdr:colOff>
      <xdr:row>4623</xdr:row>
      <xdr:rowOff>0</xdr:rowOff>
    </xdr:to>
    <xdr:pic>
      <xdr:nvPicPr>
        <xdr:cNvPr id="596853" name="Picture 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3575</xdr:row>
      <xdr:rowOff>0</xdr:rowOff>
    </xdr:from>
    <xdr:to>
      <xdr:col>5</xdr:col>
      <xdr:colOff>47625</xdr:colOff>
      <xdr:row>3543</xdr:row>
      <xdr:rowOff>0</xdr:rowOff>
    </xdr:to>
    <xdr:pic>
      <xdr:nvPicPr>
        <xdr:cNvPr id="596854" name="Picture 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3575</xdr:row>
      <xdr:rowOff>0</xdr:rowOff>
    </xdr:from>
    <xdr:to>
      <xdr:col>5</xdr:col>
      <xdr:colOff>47625</xdr:colOff>
      <xdr:row>3543</xdr:row>
      <xdr:rowOff>0</xdr:rowOff>
    </xdr:to>
    <xdr:pic>
      <xdr:nvPicPr>
        <xdr:cNvPr id="596855" name="Picture 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6388</xdr:row>
      <xdr:rowOff>0</xdr:rowOff>
    </xdr:from>
    <xdr:to>
      <xdr:col>5</xdr:col>
      <xdr:colOff>47625</xdr:colOff>
      <xdr:row>6383</xdr:row>
      <xdr:rowOff>0</xdr:rowOff>
    </xdr:to>
    <xdr:pic>
      <xdr:nvPicPr>
        <xdr:cNvPr id="596856" name="Picture 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984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2194</xdr:row>
      <xdr:rowOff>0</xdr:rowOff>
    </xdr:from>
    <xdr:to>
      <xdr:col>5</xdr:col>
      <xdr:colOff>47625</xdr:colOff>
      <xdr:row>2148</xdr:row>
      <xdr:rowOff>0</xdr:rowOff>
    </xdr:to>
    <xdr:pic>
      <xdr:nvPicPr>
        <xdr:cNvPr id="596857" name="Picture 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610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10804</xdr:row>
      <xdr:rowOff>0</xdr:rowOff>
    </xdr:from>
    <xdr:to>
      <xdr:col>5</xdr:col>
      <xdr:colOff>47625</xdr:colOff>
      <xdr:row>10731</xdr:row>
      <xdr:rowOff>0</xdr:rowOff>
    </xdr:to>
    <xdr:pic>
      <xdr:nvPicPr>
        <xdr:cNvPr id="596858" name="Picture 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595</xdr:row>
      <xdr:rowOff>0</xdr:rowOff>
    </xdr:from>
    <xdr:to>
      <xdr:col>5</xdr:col>
      <xdr:colOff>47625</xdr:colOff>
      <xdr:row>594</xdr:row>
      <xdr:rowOff>0</xdr:rowOff>
    </xdr:to>
    <xdr:pic>
      <xdr:nvPicPr>
        <xdr:cNvPr id="596859" name="Picture 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1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5696</xdr:row>
      <xdr:rowOff>0</xdr:rowOff>
    </xdr:from>
    <xdr:to>
      <xdr:col>5</xdr:col>
      <xdr:colOff>47625</xdr:colOff>
      <xdr:row>5688</xdr:row>
      <xdr:rowOff>0</xdr:rowOff>
    </xdr:to>
    <xdr:pic>
      <xdr:nvPicPr>
        <xdr:cNvPr id="596860"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2858</xdr:row>
      <xdr:rowOff>0</xdr:rowOff>
    </xdr:from>
    <xdr:to>
      <xdr:col>5</xdr:col>
      <xdr:colOff>47625</xdr:colOff>
      <xdr:row>2817</xdr:row>
      <xdr:rowOff>0</xdr:rowOff>
    </xdr:to>
    <xdr:pic>
      <xdr:nvPicPr>
        <xdr:cNvPr id="596861" name="Picture 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2858</xdr:row>
      <xdr:rowOff>0</xdr:rowOff>
    </xdr:from>
    <xdr:to>
      <xdr:col>5</xdr:col>
      <xdr:colOff>47625</xdr:colOff>
      <xdr:row>2817</xdr:row>
      <xdr:rowOff>0</xdr:rowOff>
    </xdr:to>
    <xdr:pic>
      <xdr:nvPicPr>
        <xdr:cNvPr id="596862" name="Picture 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11222</xdr:row>
      <xdr:rowOff>0</xdr:rowOff>
    </xdr:from>
    <xdr:to>
      <xdr:col>5</xdr:col>
      <xdr:colOff>47625</xdr:colOff>
      <xdr:row>11210</xdr:row>
      <xdr:rowOff>0</xdr:rowOff>
    </xdr:to>
    <xdr:pic>
      <xdr:nvPicPr>
        <xdr:cNvPr id="596863" name="Picture 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9779</xdr:row>
      <xdr:rowOff>0</xdr:rowOff>
    </xdr:from>
    <xdr:to>
      <xdr:col>5</xdr:col>
      <xdr:colOff>47625</xdr:colOff>
      <xdr:row>9704</xdr:row>
      <xdr:rowOff>0</xdr:rowOff>
    </xdr:to>
    <xdr:pic>
      <xdr:nvPicPr>
        <xdr:cNvPr id="596864" name="Picture 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643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3616</xdr:row>
      <xdr:rowOff>0</xdr:rowOff>
    </xdr:from>
    <xdr:to>
      <xdr:col>5</xdr:col>
      <xdr:colOff>47625</xdr:colOff>
      <xdr:row>3616</xdr:row>
      <xdr:rowOff>0</xdr:rowOff>
    </xdr:to>
    <xdr:pic>
      <xdr:nvPicPr>
        <xdr:cNvPr id="596865" name="Picture 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3817</xdr:row>
      <xdr:rowOff>0</xdr:rowOff>
    </xdr:from>
    <xdr:to>
      <xdr:col>5</xdr:col>
      <xdr:colOff>47625</xdr:colOff>
      <xdr:row>3784</xdr:row>
      <xdr:rowOff>0</xdr:rowOff>
    </xdr:to>
    <xdr:pic>
      <xdr:nvPicPr>
        <xdr:cNvPr id="596866" name="Picture 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192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6104</xdr:row>
      <xdr:rowOff>0</xdr:rowOff>
    </xdr:from>
    <xdr:to>
      <xdr:col>5</xdr:col>
      <xdr:colOff>47625</xdr:colOff>
      <xdr:row>6100</xdr:row>
      <xdr:rowOff>0</xdr:rowOff>
    </xdr:to>
    <xdr:pic>
      <xdr:nvPicPr>
        <xdr:cNvPr id="596867" name="Picture 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11171</xdr:row>
      <xdr:rowOff>0</xdr:rowOff>
    </xdr:from>
    <xdr:to>
      <xdr:col>5</xdr:col>
      <xdr:colOff>47625</xdr:colOff>
      <xdr:row>11136</xdr:row>
      <xdr:rowOff>0</xdr:rowOff>
    </xdr:to>
    <xdr:pic>
      <xdr:nvPicPr>
        <xdr:cNvPr id="596868" name="Picture 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5702</xdr:row>
      <xdr:rowOff>0</xdr:rowOff>
    </xdr:from>
    <xdr:to>
      <xdr:col>5</xdr:col>
      <xdr:colOff>47625</xdr:colOff>
      <xdr:row>5688</xdr:row>
      <xdr:rowOff>0</xdr:rowOff>
    </xdr:to>
    <xdr:pic>
      <xdr:nvPicPr>
        <xdr:cNvPr id="596869" name="Picture 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5744</xdr:row>
      <xdr:rowOff>0</xdr:rowOff>
    </xdr:from>
    <xdr:to>
      <xdr:col>5</xdr:col>
      <xdr:colOff>47625</xdr:colOff>
      <xdr:row>5739</xdr:row>
      <xdr:rowOff>0</xdr:rowOff>
    </xdr:to>
    <xdr:pic>
      <xdr:nvPicPr>
        <xdr:cNvPr id="596870" name="Picture 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6022</xdr:row>
      <xdr:rowOff>0</xdr:rowOff>
    </xdr:from>
    <xdr:to>
      <xdr:col>5</xdr:col>
      <xdr:colOff>47625</xdr:colOff>
      <xdr:row>6015</xdr:row>
      <xdr:rowOff>0</xdr:rowOff>
    </xdr:to>
    <xdr:pic>
      <xdr:nvPicPr>
        <xdr:cNvPr id="596871" name="Picture 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7797</xdr:row>
      <xdr:rowOff>0</xdr:rowOff>
    </xdr:from>
    <xdr:to>
      <xdr:col>5</xdr:col>
      <xdr:colOff>47625</xdr:colOff>
      <xdr:row>7746</xdr:row>
      <xdr:rowOff>0</xdr:rowOff>
    </xdr:to>
    <xdr:pic>
      <xdr:nvPicPr>
        <xdr:cNvPr id="596872" name="Picture 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166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7797</xdr:row>
      <xdr:rowOff>0</xdr:rowOff>
    </xdr:from>
    <xdr:to>
      <xdr:col>5</xdr:col>
      <xdr:colOff>47625</xdr:colOff>
      <xdr:row>7746</xdr:row>
      <xdr:rowOff>0</xdr:rowOff>
    </xdr:to>
    <xdr:pic>
      <xdr:nvPicPr>
        <xdr:cNvPr id="596873" name="Picture 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166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9575</xdr:row>
      <xdr:rowOff>0</xdr:rowOff>
    </xdr:from>
    <xdr:to>
      <xdr:col>5</xdr:col>
      <xdr:colOff>47625</xdr:colOff>
      <xdr:row>9538</xdr:row>
      <xdr:rowOff>0</xdr:rowOff>
    </xdr:to>
    <xdr:pic>
      <xdr:nvPicPr>
        <xdr:cNvPr id="596874" name="Picture 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9575</xdr:row>
      <xdr:rowOff>0</xdr:rowOff>
    </xdr:from>
    <xdr:to>
      <xdr:col>5</xdr:col>
      <xdr:colOff>47625</xdr:colOff>
      <xdr:row>9538</xdr:row>
      <xdr:rowOff>0</xdr:rowOff>
    </xdr:to>
    <xdr:pic>
      <xdr:nvPicPr>
        <xdr:cNvPr id="596875" name="Picture 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10604</xdr:row>
      <xdr:rowOff>0</xdr:rowOff>
    </xdr:from>
    <xdr:to>
      <xdr:col>5</xdr:col>
      <xdr:colOff>47625</xdr:colOff>
      <xdr:row>10563</xdr:row>
      <xdr:rowOff>0</xdr:rowOff>
    </xdr:to>
    <xdr:pic>
      <xdr:nvPicPr>
        <xdr:cNvPr id="596876" name="Picture 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396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8005</xdr:row>
      <xdr:rowOff>0</xdr:rowOff>
    </xdr:from>
    <xdr:to>
      <xdr:col>5</xdr:col>
      <xdr:colOff>47625</xdr:colOff>
      <xdr:row>7920</xdr:row>
      <xdr:rowOff>0</xdr:rowOff>
    </xdr:to>
    <xdr:pic>
      <xdr:nvPicPr>
        <xdr:cNvPr id="596877" name="Picture 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2159</xdr:row>
      <xdr:rowOff>0</xdr:rowOff>
    </xdr:from>
    <xdr:to>
      <xdr:col>5</xdr:col>
      <xdr:colOff>47625</xdr:colOff>
      <xdr:row>2148</xdr:row>
      <xdr:rowOff>0</xdr:rowOff>
    </xdr:to>
    <xdr:pic>
      <xdr:nvPicPr>
        <xdr:cNvPr id="596878" name="Picture 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124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4807</xdr:row>
      <xdr:rowOff>0</xdr:rowOff>
    </xdr:from>
    <xdr:to>
      <xdr:col>5</xdr:col>
      <xdr:colOff>47625</xdr:colOff>
      <xdr:row>4802</xdr:row>
      <xdr:rowOff>0</xdr:rowOff>
    </xdr:to>
    <xdr:pic>
      <xdr:nvPicPr>
        <xdr:cNvPr id="596879" name="Picture 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993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8359</xdr:row>
      <xdr:rowOff>0</xdr:rowOff>
    </xdr:from>
    <xdr:to>
      <xdr:col>5</xdr:col>
      <xdr:colOff>47625</xdr:colOff>
      <xdr:row>8350</xdr:row>
      <xdr:rowOff>0</xdr:rowOff>
    </xdr:to>
    <xdr:pic>
      <xdr:nvPicPr>
        <xdr:cNvPr id="596880" name="Picture 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11649</xdr:row>
      <xdr:rowOff>0</xdr:rowOff>
    </xdr:from>
    <xdr:to>
      <xdr:col>5</xdr:col>
      <xdr:colOff>47625</xdr:colOff>
      <xdr:row>11640</xdr:row>
      <xdr:rowOff>0</xdr:rowOff>
    </xdr:to>
    <xdr:pic>
      <xdr:nvPicPr>
        <xdr:cNvPr id="596881" name="Picture 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472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10039</xdr:row>
      <xdr:rowOff>0</xdr:rowOff>
    </xdr:from>
    <xdr:to>
      <xdr:col>5</xdr:col>
      <xdr:colOff>47625</xdr:colOff>
      <xdr:row>10024</xdr:row>
      <xdr:rowOff>0</xdr:rowOff>
    </xdr:to>
    <xdr:pic>
      <xdr:nvPicPr>
        <xdr:cNvPr id="596882" name="Picture 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614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10039</xdr:row>
      <xdr:rowOff>0</xdr:rowOff>
    </xdr:from>
    <xdr:to>
      <xdr:col>5</xdr:col>
      <xdr:colOff>47625</xdr:colOff>
      <xdr:row>10024</xdr:row>
      <xdr:rowOff>0</xdr:rowOff>
    </xdr:to>
    <xdr:pic>
      <xdr:nvPicPr>
        <xdr:cNvPr id="596883" name="Picture 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614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7939</xdr:row>
      <xdr:rowOff>0</xdr:rowOff>
    </xdr:from>
    <xdr:to>
      <xdr:col>5</xdr:col>
      <xdr:colOff>47625</xdr:colOff>
      <xdr:row>7920</xdr:row>
      <xdr:rowOff>0</xdr:rowOff>
    </xdr:to>
    <xdr:pic>
      <xdr:nvPicPr>
        <xdr:cNvPr id="596884"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7953</xdr:row>
      <xdr:rowOff>0</xdr:rowOff>
    </xdr:from>
    <xdr:to>
      <xdr:col>5</xdr:col>
      <xdr:colOff>47625</xdr:colOff>
      <xdr:row>7920</xdr:row>
      <xdr:rowOff>0</xdr:rowOff>
    </xdr:to>
    <xdr:pic>
      <xdr:nvPicPr>
        <xdr:cNvPr id="596885" name="Picture 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7953</xdr:row>
      <xdr:rowOff>0</xdr:rowOff>
    </xdr:from>
    <xdr:to>
      <xdr:col>5</xdr:col>
      <xdr:colOff>47625</xdr:colOff>
      <xdr:row>7920</xdr:row>
      <xdr:rowOff>0</xdr:rowOff>
    </xdr:to>
    <xdr:pic>
      <xdr:nvPicPr>
        <xdr:cNvPr id="596886" name="Picture 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2264</xdr:row>
      <xdr:rowOff>0</xdr:rowOff>
    </xdr:from>
    <xdr:to>
      <xdr:col>5</xdr:col>
      <xdr:colOff>47625</xdr:colOff>
      <xdr:row>2249</xdr:row>
      <xdr:rowOff>0</xdr:rowOff>
    </xdr:to>
    <xdr:pic>
      <xdr:nvPicPr>
        <xdr:cNvPr id="596887" name="Picture 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10566</xdr:row>
      <xdr:rowOff>0</xdr:rowOff>
    </xdr:from>
    <xdr:to>
      <xdr:col>5</xdr:col>
      <xdr:colOff>47625</xdr:colOff>
      <xdr:row>10563</xdr:row>
      <xdr:rowOff>0</xdr:rowOff>
    </xdr:to>
    <xdr:pic>
      <xdr:nvPicPr>
        <xdr:cNvPr id="596888" name="Picture 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234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4919</xdr:row>
      <xdr:rowOff>0</xdr:rowOff>
    </xdr:from>
    <xdr:to>
      <xdr:col>5</xdr:col>
      <xdr:colOff>47625</xdr:colOff>
      <xdr:row>4917</xdr:row>
      <xdr:rowOff>0</xdr:rowOff>
    </xdr:to>
    <xdr:pic>
      <xdr:nvPicPr>
        <xdr:cNvPr id="596889" name="Picture 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4919</xdr:row>
      <xdr:rowOff>0</xdr:rowOff>
    </xdr:from>
    <xdr:to>
      <xdr:col>5</xdr:col>
      <xdr:colOff>47625</xdr:colOff>
      <xdr:row>4917</xdr:row>
      <xdr:rowOff>0</xdr:rowOff>
    </xdr:to>
    <xdr:pic>
      <xdr:nvPicPr>
        <xdr:cNvPr id="596890" name="Picture 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4761</xdr:row>
      <xdr:rowOff>0</xdr:rowOff>
    </xdr:from>
    <xdr:to>
      <xdr:col>5</xdr:col>
      <xdr:colOff>47625</xdr:colOff>
      <xdr:row>4758</xdr:row>
      <xdr:rowOff>0</xdr:rowOff>
    </xdr:to>
    <xdr:pic>
      <xdr:nvPicPr>
        <xdr:cNvPr id="596891" name="Picture 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4761</xdr:row>
      <xdr:rowOff>0</xdr:rowOff>
    </xdr:from>
    <xdr:to>
      <xdr:col>5</xdr:col>
      <xdr:colOff>47625</xdr:colOff>
      <xdr:row>4758</xdr:row>
      <xdr:rowOff>0</xdr:rowOff>
    </xdr:to>
    <xdr:pic>
      <xdr:nvPicPr>
        <xdr:cNvPr id="596892" name="Picture 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3768</xdr:row>
      <xdr:rowOff>0</xdr:rowOff>
    </xdr:from>
    <xdr:to>
      <xdr:col>5</xdr:col>
      <xdr:colOff>47625</xdr:colOff>
      <xdr:row>3753</xdr:row>
      <xdr:rowOff>0</xdr:rowOff>
    </xdr:to>
    <xdr:pic>
      <xdr:nvPicPr>
        <xdr:cNvPr id="596893" name="Picture 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2178</xdr:row>
      <xdr:rowOff>0</xdr:rowOff>
    </xdr:from>
    <xdr:to>
      <xdr:col>5</xdr:col>
      <xdr:colOff>47625</xdr:colOff>
      <xdr:row>2148</xdr:row>
      <xdr:rowOff>0</xdr:rowOff>
    </xdr:to>
    <xdr:pic>
      <xdr:nvPicPr>
        <xdr:cNvPr id="596894" name="Picture 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286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4759</xdr:row>
      <xdr:rowOff>0</xdr:rowOff>
    </xdr:from>
    <xdr:to>
      <xdr:col>5</xdr:col>
      <xdr:colOff>47625</xdr:colOff>
      <xdr:row>4758</xdr:row>
      <xdr:rowOff>0</xdr:rowOff>
    </xdr:to>
    <xdr:pic>
      <xdr:nvPicPr>
        <xdr:cNvPr id="596895" name="Picture 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5377</xdr:row>
      <xdr:rowOff>0</xdr:rowOff>
    </xdr:from>
    <xdr:to>
      <xdr:col>5</xdr:col>
      <xdr:colOff>47625</xdr:colOff>
      <xdr:row>5376</xdr:row>
      <xdr:rowOff>0</xdr:rowOff>
    </xdr:to>
    <xdr:pic>
      <xdr:nvPicPr>
        <xdr:cNvPr id="596896" name="Picture 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7922</xdr:row>
      <xdr:rowOff>0</xdr:rowOff>
    </xdr:from>
    <xdr:to>
      <xdr:col>5</xdr:col>
      <xdr:colOff>47625</xdr:colOff>
      <xdr:row>7920</xdr:row>
      <xdr:rowOff>0</xdr:rowOff>
    </xdr:to>
    <xdr:pic>
      <xdr:nvPicPr>
        <xdr:cNvPr id="596897" name="Picture 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408</xdr:row>
      <xdr:rowOff>0</xdr:rowOff>
    </xdr:from>
    <xdr:to>
      <xdr:col>5</xdr:col>
      <xdr:colOff>47625</xdr:colOff>
      <xdr:row>394</xdr:row>
      <xdr:rowOff>0</xdr:rowOff>
    </xdr:to>
    <xdr:pic>
      <xdr:nvPicPr>
        <xdr:cNvPr id="596898" name="Picture 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133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5822</xdr:row>
      <xdr:rowOff>0</xdr:rowOff>
    </xdr:from>
    <xdr:to>
      <xdr:col>5</xdr:col>
      <xdr:colOff>47625</xdr:colOff>
      <xdr:row>5820</xdr:row>
      <xdr:rowOff>0</xdr:rowOff>
    </xdr:to>
    <xdr:pic>
      <xdr:nvPicPr>
        <xdr:cNvPr id="596899" name="Picture 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900" name="Picture 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3757</xdr:row>
      <xdr:rowOff>0</xdr:rowOff>
    </xdr:from>
    <xdr:to>
      <xdr:col>5</xdr:col>
      <xdr:colOff>47625</xdr:colOff>
      <xdr:row>3753</xdr:row>
      <xdr:rowOff>0</xdr:rowOff>
    </xdr:to>
    <xdr:pic>
      <xdr:nvPicPr>
        <xdr:cNvPr id="596901" name="Picture 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14638</xdr:row>
      <xdr:rowOff>0</xdr:rowOff>
    </xdr:from>
    <xdr:to>
      <xdr:col>5</xdr:col>
      <xdr:colOff>47625</xdr:colOff>
      <xdr:row>14637</xdr:row>
      <xdr:rowOff>0</xdr:rowOff>
    </xdr:to>
    <xdr:pic>
      <xdr:nvPicPr>
        <xdr:cNvPr id="596902" name="Picture 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5245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14638</xdr:row>
      <xdr:rowOff>0</xdr:rowOff>
    </xdr:from>
    <xdr:to>
      <xdr:col>5</xdr:col>
      <xdr:colOff>47625</xdr:colOff>
      <xdr:row>14637</xdr:row>
      <xdr:rowOff>0</xdr:rowOff>
    </xdr:to>
    <xdr:pic>
      <xdr:nvPicPr>
        <xdr:cNvPr id="596903" name="Picture 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5245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904" name="Picture 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6905" name="Picture 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7582</xdr:row>
      <xdr:rowOff>0</xdr:rowOff>
    </xdr:from>
    <xdr:to>
      <xdr:col>5</xdr:col>
      <xdr:colOff>47625</xdr:colOff>
      <xdr:row>7581</xdr:row>
      <xdr:rowOff>0</xdr:rowOff>
    </xdr:to>
    <xdr:pic>
      <xdr:nvPicPr>
        <xdr:cNvPr id="596906" name="Picture 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680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12832</xdr:row>
      <xdr:rowOff>0</xdr:rowOff>
    </xdr:from>
    <xdr:to>
      <xdr:col>5</xdr:col>
      <xdr:colOff>47625</xdr:colOff>
      <xdr:row>12832</xdr:row>
      <xdr:rowOff>0</xdr:rowOff>
    </xdr:to>
    <xdr:pic>
      <xdr:nvPicPr>
        <xdr:cNvPr id="596907" name="Picture 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12506</xdr:row>
      <xdr:rowOff>0</xdr:rowOff>
    </xdr:from>
    <xdr:to>
      <xdr:col>5</xdr:col>
      <xdr:colOff>47625</xdr:colOff>
      <xdr:row>12492</xdr:row>
      <xdr:rowOff>0</xdr:rowOff>
    </xdr:to>
    <xdr:pic>
      <xdr:nvPicPr>
        <xdr:cNvPr id="596908" name="Picture 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0549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3993</xdr:row>
      <xdr:rowOff>0</xdr:rowOff>
    </xdr:from>
    <xdr:to>
      <xdr:col>5</xdr:col>
      <xdr:colOff>47625</xdr:colOff>
      <xdr:row>3980</xdr:row>
      <xdr:rowOff>0</xdr:rowOff>
    </xdr:to>
    <xdr:pic>
      <xdr:nvPicPr>
        <xdr:cNvPr id="596909" name="Picture 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488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3954</xdr:row>
      <xdr:rowOff>0</xdr:rowOff>
    </xdr:from>
    <xdr:to>
      <xdr:col>5</xdr:col>
      <xdr:colOff>47625</xdr:colOff>
      <xdr:row>3924</xdr:row>
      <xdr:rowOff>0</xdr:rowOff>
    </xdr:to>
    <xdr:pic>
      <xdr:nvPicPr>
        <xdr:cNvPr id="596910" name="Picture 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164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xdr:row>
      <xdr:rowOff>0</xdr:rowOff>
    </xdr:from>
    <xdr:to>
      <xdr:col>5</xdr:col>
      <xdr:colOff>47625</xdr:colOff>
      <xdr:row>1</xdr:row>
      <xdr:rowOff>0</xdr:rowOff>
    </xdr:to>
    <xdr:pic>
      <xdr:nvPicPr>
        <xdr:cNvPr id="596911" name="Picture 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4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5722</xdr:row>
      <xdr:rowOff>0</xdr:rowOff>
    </xdr:from>
    <xdr:to>
      <xdr:col>5</xdr:col>
      <xdr:colOff>47625</xdr:colOff>
      <xdr:row>5721</xdr:row>
      <xdr:rowOff>0</xdr:rowOff>
    </xdr:to>
    <xdr:pic>
      <xdr:nvPicPr>
        <xdr:cNvPr id="596912" name="Picture 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79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8155</xdr:row>
      <xdr:rowOff>0</xdr:rowOff>
    </xdr:from>
    <xdr:to>
      <xdr:col>5</xdr:col>
      <xdr:colOff>47625</xdr:colOff>
      <xdr:row>8132</xdr:row>
      <xdr:rowOff>0</xdr:rowOff>
    </xdr:to>
    <xdr:pic>
      <xdr:nvPicPr>
        <xdr:cNvPr id="596913" name="Picture 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461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3441</xdr:row>
      <xdr:rowOff>0</xdr:rowOff>
    </xdr:from>
    <xdr:to>
      <xdr:col>5</xdr:col>
      <xdr:colOff>47625</xdr:colOff>
      <xdr:row>3394</xdr:row>
      <xdr:rowOff>0</xdr:rowOff>
    </xdr:to>
    <xdr:pic>
      <xdr:nvPicPr>
        <xdr:cNvPr id="596914" name="Picture 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4601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5390</xdr:row>
      <xdr:rowOff>0</xdr:rowOff>
    </xdr:from>
    <xdr:to>
      <xdr:col>5</xdr:col>
      <xdr:colOff>47625</xdr:colOff>
      <xdr:row>5386</xdr:row>
      <xdr:rowOff>0</xdr:rowOff>
    </xdr:to>
    <xdr:pic>
      <xdr:nvPicPr>
        <xdr:cNvPr id="596915" name="Picture 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6638</xdr:row>
      <xdr:rowOff>0</xdr:rowOff>
    </xdr:from>
    <xdr:to>
      <xdr:col>5</xdr:col>
      <xdr:colOff>47625</xdr:colOff>
      <xdr:row>6637</xdr:row>
      <xdr:rowOff>0</xdr:rowOff>
    </xdr:to>
    <xdr:pic>
      <xdr:nvPicPr>
        <xdr:cNvPr id="596916" name="Picture 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3667</xdr:row>
      <xdr:rowOff>0</xdr:rowOff>
    </xdr:from>
    <xdr:to>
      <xdr:col>5</xdr:col>
      <xdr:colOff>47625</xdr:colOff>
      <xdr:row>3633</xdr:row>
      <xdr:rowOff>0</xdr:rowOff>
    </xdr:to>
    <xdr:pic>
      <xdr:nvPicPr>
        <xdr:cNvPr id="596917" name="Picture 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8202</xdr:row>
      <xdr:rowOff>0</xdr:rowOff>
    </xdr:from>
    <xdr:to>
      <xdr:col>5</xdr:col>
      <xdr:colOff>47625</xdr:colOff>
      <xdr:row>8191</xdr:row>
      <xdr:rowOff>0</xdr:rowOff>
    </xdr:to>
    <xdr:pic>
      <xdr:nvPicPr>
        <xdr:cNvPr id="596918" name="Picture 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623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3791</xdr:row>
      <xdr:rowOff>0</xdr:rowOff>
    </xdr:from>
    <xdr:to>
      <xdr:col>5</xdr:col>
      <xdr:colOff>47625</xdr:colOff>
      <xdr:row>3784</xdr:row>
      <xdr:rowOff>0</xdr:rowOff>
    </xdr:to>
    <xdr:pic>
      <xdr:nvPicPr>
        <xdr:cNvPr id="596919" name="Picture 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8338</xdr:row>
      <xdr:rowOff>0</xdr:rowOff>
    </xdr:from>
    <xdr:to>
      <xdr:col>5</xdr:col>
      <xdr:colOff>47625</xdr:colOff>
      <xdr:row>8327</xdr:row>
      <xdr:rowOff>0</xdr:rowOff>
    </xdr:to>
    <xdr:pic>
      <xdr:nvPicPr>
        <xdr:cNvPr id="596920" name="Picture 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9884</xdr:row>
      <xdr:rowOff>0</xdr:rowOff>
    </xdr:from>
    <xdr:to>
      <xdr:col>5</xdr:col>
      <xdr:colOff>47625</xdr:colOff>
      <xdr:row>9868</xdr:row>
      <xdr:rowOff>0</xdr:rowOff>
    </xdr:to>
    <xdr:pic>
      <xdr:nvPicPr>
        <xdr:cNvPr id="596921" name="Picture 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967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6486</xdr:row>
      <xdr:rowOff>0</xdr:rowOff>
    </xdr:from>
    <xdr:to>
      <xdr:col>5</xdr:col>
      <xdr:colOff>47625</xdr:colOff>
      <xdr:row>6464</xdr:row>
      <xdr:rowOff>0</xdr:rowOff>
    </xdr:to>
    <xdr:pic>
      <xdr:nvPicPr>
        <xdr:cNvPr id="596922" name="Picture 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470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4562</xdr:row>
      <xdr:rowOff>0</xdr:rowOff>
    </xdr:from>
    <xdr:to>
      <xdr:col>5</xdr:col>
      <xdr:colOff>47625</xdr:colOff>
      <xdr:row>4562</xdr:row>
      <xdr:rowOff>0</xdr:rowOff>
    </xdr:to>
    <xdr:pic>
      <xdr:nvPicPr>
        <xdr:cNvPr id="596923" name="Picture 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374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4562</xdr:row>
      <xdr:rowOff>0</xdr:rowOff>
    </xdr:from>
    <xdr:to>
      <xdr:col>5</xdr:col>
      <xdr:colOff>47625</xdr:colOff>
      <xdr:row>4562</xdr:row>
      <xdr:rowOff>0</xdr:rowOff>
    </xdr:to>
    <xdr:pic>
      <xdr:nvPicPr>
        <xdr:cNvPr id="596924" name="Picture 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374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2783</xdr:row>
      <xdr:rowOff>0</xdr:rowOff>
    </xdr:from>
    <xdr:to>
      <xdr:col>5</xdr:col>
      <xdr:colOff>47625</xdr:colOff>
      <xdr:row>2783</xdr:row>
      <xdr:rowOff>0</xdr:rowOff>
    </xdr:to>
    <xdr:pic>
      <xdr:nvPicPr>
        <xdr:cNvPr id="596925" name="Picture 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525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10156</xdr:row>
      <xdr:rowOff>0</xdr:rowOff>
    </xdr:from>
    <xdr:to>
      <xdr:col>5</xdr:col>
      <xdr:colOff>47625</xdr:colOff>
      <xdr:row>10129</xdr:row>
      <xdr:rowOff>0</xdr:rowOff>
    </xdr:to>
    <xdr:pic>
      <xdr:nvPicPr>
        <xdr:cNvPr id="596926" name="Picture 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10397</xdr:row>
      <xdr:rowOff>0</xdr:rowOff>
    </xdr:from>
    <xdr:to>
      <xdr:col>5</xdr:col>
      <xdr:colOff>47625</xdr:colOff>
      <xdr:row>10375</xdr:row>
      <xdr:rowOff>0</xdr:rowOff>
    </xdr:to>
    <xdr:pic>
      <xdr:nvPicPr>
        <xdr:cNvPr id="596927" name="Picture 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1974</xdr:row>
      <xdr:rowOff>0</xdr:rowOff>
    </xdr:from>
    <xdr:to>
      <xdr:col>5</xdr:col>
      <xdr:colOff>47625</xdr:colOff>
      <xdr:row>1956</xdr:row>
      <xdr:rowOff>0</xdr:rowOff>
    </xdr:to>
    <xdr:pic>
      <xdr:nvPicPr>
        <xdr:cNvPr id="596928" name="Picture 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477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12883</xdr:row>
      <xdr:rowOff>0</xdr:rowOff>
    </xdr:from>
    <xdr:to>
      <xdr:col>5</xdr:col>
      <xdr:colOff>47625</xdr:colOff>
      <xdr:row>12866</xdr:row>
      <xdr:rowOff>0</xdr:rowOff>
    </xdr:to>
    <xdr:pic>
      <xdr:nvPicPr>
        <xdr:cNvPr id="596929" name="Picture 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10166</xdr:row>
      <xdr:rowOff>0</xdr:rowOff>
    </xdr:from>
    <xdr:to>
      <xdr:col>5</xdr:col>
      <xdr:colOff>47625</xdr:colOff>
      <xdr:row>10129</xdr:row>
      <xdr:rowOff>0</xdr:rowOff>
    </xdr:to>
    <xdr:pic>
      <xdr:nvPicPr>
        <xdr:cNvPr id="596930" name="Picture 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319</xdr:row>
      <xdr:rowOff>0</xdr:rowOff>
    </xdr:from>
    <xdr:to>
      <xdr:col>5</xdr:col>
      <xdr:colOff>47625</xdr:colOff>
      <xdr:row>318</xdr:row>
      <xdr:rowOff>0</xdr:rowOff>
    </xdr:to>
    <xdr:pic>
      <xdr:nvPicPr>
        <xdr:cNvPr id="596931" name="Picture 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47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9064</xdr:row>
      <xdr:rowOff>0</xdr:rowOff>
    </xdr:from>
    <xdr:to>
      <xdr:col>5</xdr:col>
      <xdr:colOff>47625</xdr:colOff>
      <xdr:row>9054</xdr:row>
      <xdr:rowOff>0</xdr:rowOff>
    </xdr:to>
    <xdr:pic>
      <xdr:nvPicPr>
        <xdr:cNvPr id="596932" name="Picture 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9064</xdr:row>
      <xdr:rowOff>0</xdr:rowOff>
    </xdr:from>
    <xdr:to>
      <xdr:col>5</xdr:col>
      <xdr:colOff>47625</xdr:colOff>
      <xdr:row>9054</xdr:row>
      <xdr:rowOff>0</xdr:rowOff>
    </xdr:to>
    <xdr:pic>
      <xdr:nvPicPr>
        <xdr:cNvPr id="596933" name="Picture 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11243</xdr:row>
      <xdr:rowOff>0</xdr:rowOff>
    </xdr:from>
    <xdr:to>
      <xdr:col>5</xdr:col>
      <xdr:colOff>47625</xdr:colOff>
      <xdr:row>11224</xdr:row>
      <xdr:rowOff>0</xdr:rowOff>
    </xdr:to>
    <xdr:pic>
      <xdr:nvPicPr>
        <xdr:cNvPr id="596934" name="Picture 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4173</xdr:row>
      <xdr:rowOff>0</xdr:rowOff>
    </xdr:from>
    <xdr:to>
      <xdr:col>5</xdr:col>
      <xdr:colOff>47625</xdr:colOff>
      <xdr:row>4154</xdr:row>
      <xdr:rowOff>0</xdr:rowOff>
    </xdr:to>
    <xdr:pic>
      <xdr:nvPicPr>
        <xdr:cNvPr id="596935" name="Picture 21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94595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1425</xdr:row>
      <xdr:rowOff>0</xdr:rowOff>
    </xdr:from>
    <xdr:to>
      <xdr:col>5</xdr:col>
      <xdr:colOff>47625</xdr:colOff>
      <xdr:row>1414</xdr:row>
      <xdr:rowOff>0</xdr:rowOff>
    </xdr:to>
    <xdr:pic>
      <xdr:nvPicPr>
        <xdr:cNvPr id="596936" name="Picture 21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695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7707</xdr:row>
      <xdr:rowOff>0</xdr:rowOff>
    </xdr:from>
    <xdr:to>
      <xdr:col>5</xdr:col>
      <xdr:colOff>47625</xdr:colOff>
      <xdr:row>7707</xdr:row>
      <xdr:rowOff>0</xdr:rowOff>
    </xdr:to>
    <xdr:pic>
      <xdr:nvPicPr>
        <xdr:cNvPr id="596937" name="Picture 21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842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6949</xdr:row>
      <xdr:rowOff>0</xdr:rowOff>
    </xdr:from>
    <xdr:to>
      <xdr:col>5</xdr:col>
      <xdr:colOff>47625</xdr:colOff>
      <xdr:row>6946</xdr:row>
      <xdr:rowOff>0</xdr:rowOff>
    </xdr:to>
    <xdr:pic>
      <xdr:nvPicPr>
        <xdr:cNvPr id="596938" name="Picture 21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765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xdr:row>
      <xdr:rowOff>0</xdr:rowOff>
    </xdr:from>
    <xdr:to>
      <xdr:col>5</xdr:col>
      <xdr:colOff>47625</xdr:colOff>
      <xdr:row>1</xdr:row>
      <xdr:rowOff>0</xdr:rowOff>
    </xdr:to>
    <xdr:pic>
      <xdr:nvPicPr>
        <xdr:cNvPr id="596939" name="Picture 21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2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1083</xdr:row>
      <xdr:rowOff>0</xdr:rowOff>
    </xdr:from>
    <xdr:to>
      <xdr:col>5</xdr:col>
      <xdr:colOff>47625</xdr:colOff>
      <xdr:row>1054</xdr:row>
      <xdr:rowOff>0</xdr:rowOff>
    </xdr:to>
    <xdr:pic>
      <xdr:nvPicPr>
        <xdr:cNvPr id="596940" name="Picture 21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24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742</xdr:row>
      <xdr:rowOff>0</xdr:rowOff>
    </xdr:from>
    <xdr:to>
      <xdr:col>5</xdr:col>
      <xdr:colOff>47625</xdr:colOff>
      <xdr:row>734</xdr:row>
      <xdr:rowOff>0</xdr:rowOff>
    </xdr:to>
    <xdr:pic>
      <xdr:nvPicPr>
        <xdr:cNvPr id="596941" name="Picture 21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11804</xdr:row>
      <xdr:rowOff>0</xdr:rowOff>
    </xdr:from>
    <xdr:to>
      <xdr:col>5</xdr:col>
      <xdr:colOff>47625</xdr:colOff>
      <xdr:row>11797</xdr:row>
      <xdr:rowOff>0</xdr:rowOff>
    </xdr:to>
    <xdr:pic>
      <xdr:nvPicPr>
        <xdr:cNvPr id="596942" name="Picture 21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796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6876</xdr:row>
      <xdr:rowOff>0</xdr:rowOff>
    </xdr:from>
    <xdr:to>
      <xdr:col>5</xdr:col>
      <xdr:colOff>47625</xdr:colOff>
      <xdr:row>6863</xdr:row>
      <xdr:rowOff>0</xdr:rowOff>
    </xdr:to>
    <xdr:pic>
      <xdr:nvPicPr>
        <xdr:cNvPr id="596943" name="Picture 21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442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8573</xdr:row>
      <xdr:rowOff>0</xdr:rowOff>
    </xdr:from>
    <xdr:to>
      <xdr:col>5</xdr:col>
      <xdr:colOff>47625</xdr:colOff>
      <xdr:row>8514</xdr:row>
      <xdr:rowOff>0</xdr:rowOff>
    </xdr:to>
    <xdr:pic>
      <xdr:nvPicPr>
        <xdr:cNvPr id="596944" name="Picture 21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7757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8947</xdr:row>
      <xdr:rowOff>0</xdr:rowOff>
    </xdr:from>
    <xdr:to>
      <xdr:col>5</xdr:col>
      <xdr:colOff>47625</xdr:colOff>
      <xdr:row>8917</xdr:row>
      <xdr:rowOff>0</xdr:rowOff>
    </xdr:to>
    <xdr:pic>
      <xdr:nvPicPr>
        <xdr:cNvPr id="596945" name="Picture 21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2061</xdr:row>
      <xdr:rowOff>0</xdr:rowOff>
    </xdr:from>
    <xdr:to>
      <xdr:col>5</xdr:col>
      <xdr:colOff>47625</xdr:colOff>
      <xdr:row>2036</xdr:row>
      <xdr:rowOff>0</xdr:rowOff>
    </xdr:to>
    <xdr:pic>
      <xdr:nvPicPr>
        <xdr:cNvPr id="596946" name="Picture 21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800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451</xdr:row>
      <xdr:rowOff>0</xdr:rowOff>
    </xdr:from>
    <xdr:to>
      <xdr:col>5</xdr:col>
      <xdr:colOff>47625</xdr:colOff>
      <xdr:row>450</xdr:row>
      <xdr:rowOff>0</xdr:rowOff>
    </xdr:to>
    <xdr:pic>
      <xdr:nvPicPr>
        <xdr:cNvPr id="596947" name="Picture 21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95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5730</xdr:row>
      <xdr:rowOff>0</xdr:rowOff>
    </xdr:from>
    <xdr:to>
      <xdr:col>5</xdr:col>
      <xdr:colOff>47625</xdr:colOff>
      <xdr:row>5721</xdr:row>
      <xdr:rowOff>0</xdr:rowOff>
    </xdr:to>
    <xdr:pic>
      <xdr:nvPicPr>
        <xdr:cNvPr id="596948" name="Picture 21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79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8109</xdr:row>
      <xdr:rowOff>0</xdr:rowOff>
    </xdr:from>
    <xdr:to>
      <xdr:col>5</xdr:col>
      <xdr:colOff>47625</xdr:colOff>
      <xdr:row>8090</xdr:row>
      <xdr:rowOff>0</xdr:rowOff>
    </xdr:to>
    <xdr:pic>
      <xdr:nvPicPr>
        <xdr:cNvPr id="596949" name="Picture 21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14151</xdr:row>
      <xdr:rowOff>0</xdr:rowOff>
    </xdr:from>
    <xdr:to>
      <xdr:col>5</xdr:col>
      <xdr:colOff>47625</xdr:colOff>
      <xdr:row>14151</xdr:row>
      <xdr:rowOff>0</xdr:rowOff>
    </xdr:to>
    <xdr:pic>
      <xdr:nvPicPr>
        <xdr:cNvPr id="596950" name="Picture 21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4273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7221</xdr:row>
      <xdr:rowOff>0</xdr:rowOff>
    </xdr:from>
    <xdr:to>
      <xdr:col>5</xdr:col>
      <xdr:colOff>47625</xdr:colOff>
      <xdr:row>7218</xdr:row>
      <xdr:rowOff>0</xdr:rowOff>
    </xdr:to>
    <xdr:pic>
      <xdr:nvPicPr>
        <xdr:cNvPr id="596951" name="Picture 21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899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8891</xdr:row>
      <xdr:rowOff>0</xdr:rowOff>
    </xdr:from>
    <xdr:to>
      <xdr:col>5</xdr:col>
      <xdr:colOff>47625</xdr:colOff>
      <xdr:row>8869</xdr:row>
      <xdr:rowOff>0</xdr:rowOff>
    </xdr:to>
    <xdr:pic>
      <xdr:nvPicPr>
        <xdr:cNvPr id="596952" name="Picture 21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6115</xdr:row>
      <xdr:rowOff>0</xdr:rowOff>
    </xdr:from>
    <xdr:to>
      <xdr:col>5</xdr:col>
      <xdr:colOff>47625</xdr:colOff>
      <xdr:row>6100</xdr:row>
      <xdr:rowOff>0</xdr:rowOff>
    </xdr:to>
    <xdr:pic>
      <xdr:nvPicPr>
        <xdr:cNvPr id="596953" name="Picture 21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5600</xdr:row>
      <xdr:rowOff>0</xdr:rowOff>
    </xdr:from>
    <xdr:to>
      <xdr:col>5</xdr:col>
      <xdr:colOff>47625</xdr:colOff>
      <xdr:row>5587</xdr:row>
      <xdr:rowOff>0</xdr:rowOff>
    </xdr:to>
    <xdr:pic>
      <xdr:nvPicPr>
        <xdr:cNvPr id="596954" name="Picture 21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6818</xdr:row>
      <xdr:rowOff>0</xdr:rowOff>
    </xdr:from>
    <xdr:to>
      <xdr:col>5</xdr:col>
      <xdr:colOff>47625</xdr:colOff>
      <xdr:row>6804</xdr:row>
      <xdr:rowOff>0</xdr:rowOff>
    </xdr:to>
    <xdr:pic>
      <xdr:nvPicPr>
        <xdr:cNvPr id="596955" name="Picture 21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118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8262</xdr:row>
      <xdr:rowOff>0</xdr:rowOff>
    </xdr:from>
    <xdr:to>
      <xdr:col>5</xdr:col>
      <xdr:colOff>47625</xdr:colOff>
      <xdr:row>8251</xdr:row>
      <xdr:rowOff>0</xdr:rowOff>
    </xdr:to>
    <xdr:pic>
      <xdr:nvPicPr>
        <xdr:cNvPr id="596956" name="Picture 21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785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3253</xdr:row>
      <xdr:rowOff>0</xdr:rowOff>
    </xdr:from>
    <xdr:to>
      <xdr:col>5</xdr:col>
      <xdr:colOff>47625</xdr:colOff>
      <xdr:row>3210</xdr:row>
      <xdr:rowOff>0</xdr:rowOff>
    </xdr:to>
    <xdr:pic>
      <xdr:nvPicPr>
        <xdr:cNvPr id="596957" name="Picture 21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3306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11127</xdr:row>
      <xdr:rowOff>0</xdr:rowOff>
    </xdr:from>
    <xdr:to>
      <xdr:col>5</xdr:col>
      <xdr:colOff>47625</xdr:colOff>
      <xdr:row>11104</xdr:row>
      <xdr:rowOff>0</xdr:rowOff>
    </xdr:to>
    <xdr:pic>
      <xdr:nvPicPr>
        <xdr:cNvPr id="596958" name="Picture 2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5505</xdr:row>
      <xdr:rowOff>0</xdr:rowOff>
    </xdr:from>
    <xdr:to>
      <xdr:col>5</xdr:col>
      <xdr:colOff>47625</xdr:colOff>
      <xdr:row>5483</xdr:row>
      <xdr:rowOff>0</xdr:rowOff>
    </xdr:to>
    <xdr:pic>
      <xdr:nvPicPr>
        <xdr:cNvPr id="596959" name="Picture 21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07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8468</xdr:row>
      <xdr:rowOff>0</xdr:rowOff>
    </xdr:from>
    <xdr:to>
      <xdr:col>5</xdr:col>
      <xdr:colOff>47625</xdr:colOff>
      <xdr:row>8455</xdr:row>
      <xdr:rowOff>0</xdr:rowOff>
    </xdr:to>
    <xdr:pic>
      <xdr:nvPicPr>
        <xdr:cNvPr id="596960" name="Picture 21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7271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9906</xdr:row>
      <xdr:rowOff>0</xdr:rowOff>
    </xdr:from>
    <xdr:to>
      <xdr:col>5</xdr:col>
      <xdr:colOff>47625</xdr:colOff>
      <xdr:row>9894</xdr:row>
      <xdr:rowOff>0</xdr:rowOff>
    </xdr:to>
    <xdr:pic>
      <xdr:nvPicPr>
        <xdr:cNvPr id="596961" name="Picture 21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967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2854</xdr:row>
      <xdr:rowOff>0</xdr:rowOff>
    </xdr:from>
    <xdr:to>
      <xdr:col>5</xdr:col>
      <xdr:colOff>47625</xdr:colOff>
      <xdr:row>2817</xdr:row>
      <xdr:rowOff>0</xdr:rowOff>
    </xdr:to>
    <xdr:pic>
      <xdr:nvPicPr>
        <xdr:cNvPr id="596962" name="Picture 21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9798</xdr:row>
      <xdr:rowOff>0</xdr:rowOff>
    </xdr:from>
    <xdr:to>
      <xdr:col>5</xdr:col>
      <xdr:colOff>47625</xdr:colOff>
      <xdr:row>9783</xdr:row>
      <xdr:rowOff>0</xdr:rowOff>
    </xdr:to>
    <xdr:pic>
      <xdr:nvPicPr>
        <xdr:cNvPr id="596963" name="Picture 21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643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3464</xdr:row>
      <xdr:rowOff>0</xdr:rowOff>
    </xdr:from>
    <xdr:to>
      <xdr:col>5</xdr:col>
      <xdr:colOff>47625</xdr:colOff>
      <xdr:row>3444</xdr:row>
      <xdr:rowOff>0</xdr:rowOff>
    </xdr:to>
    <xdr:pic>
      <xdr:nvPicPr>
        <xdr:cNvPr id="596964" name="Picture 21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4601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2496</xdr:row>
      <xdr:rowOff>0</xdr:rowOff>
    </xdr:from>
    <xdr:to>
      <xdr:col>5</xdr:col>
      <xdr:colOff>47625</xdr:colOff>
      <xdr:row>2462</xdr:row>
      <xdr:rowOff>0</xdr:rowOff>
    </xdr:to>
    <xdr:pic>
      <xdr:nvPicPr>
        <xdr:cNvPr id="596965" name="Picture 21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229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2873</xdr:row>
      <xdr:rowOff>0</xdr:rowOff>
    </xdr:from>
    <xdr:to>
      <xdr:col>5</xdr:col>
      <xdr:colOff>47625</xdr:colOff>
      <xdr:row>2866</xdr:row>
      <xdr:rowOff>0</xdr:rowOff>
    </xdr:to>
    <xdr:pic>
      <xdr:nvPicPr>
        <xdr:cNvPr id="596966" name="Picture 21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849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671</xdr:row>
      <xdr:rowOff>0</xdr:rowOff>
    </xdr:from>
    <xdr:to>
      <xdr:col>5</xdr:col>
      <xdr:colOff>47625</xdr:colOff>
      <xdr:row>671</xdr:row>
      <xdr:rowOff>0</xdr:rowOff>
    </xdr:to>
    <xdr:pic>
      <xdr:nvPicPr>
        <xdr:cNvPr id="596967" name="Picture 21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105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6667</xdr:row>
      <xdr:rowOff>0</xdr:rowOff>
    </xdr:from>
    <xdr:to>
      <xdr:col>5</xdr:col>
      <xdr:colOff>47625</xdr:colOff>
      <xdr:row>6658</xdr:row>
      <xdr:rowOff>0</xdr:rowOff>
    </xdr:to>
    <xdr:pic>
      <xdr:nvPicPr>
        <xdr:cNvPr id="596968" name="Picture 21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3115</xdr:row>
      <xdr:rowOff>0</xdr:rowOff>
    </xdr:from>
    <xdr:to>
      <xdr:col>5</xdr:col>
      <xdr:colOff>47625</xdr:colOff>
      <xdr:row>3070</xdr:row>
      <xdr:rowOff>0</xdr:rowOff>
    </xdr:to>
    <xdr:pic>
      <xdr:nvPicPr>
        <xdr:cNvPr id="596969" name="Picture 21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658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6018</xdr:row>
      <xdr:rowOff>0</xdr:rowOff>
    </xdr:from>
    <xdr:to>
      <xdr:col>5</xdr:col>
      <xdr:colOff>47625</xdr:colOff>
      <xdr:row>6015</xdr:row>
      <xdr:rowOff>0</xdr:rowOff>
    </xdr:to>
    <xdr:pic>
      <xdr:nvPicPr>
        <xdr:cNvPr id="596970" name="Picture 21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2659</xdr:row>
      <xdr:rowOff>0</xdr:rowOff>
    </xdr:from>
    <xdr:to>
      <xdr:col>5</xdr:col>
      <xdr:colOff>47625</xdr:colOff>
      <xdr:row>2657</xdr:row>
      <xdr:rowOff>0</xdr:rowOff>
    </xdr:to>
    <xdr:pic>
      <xdr:nvPicPr>
        <xdr:cNvPr id="596971" name="Picture 21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3887</xdr:row>
      <xdr:rowOff>0</xdr:rowOff>
    </xdr:from>
    <xdr:to>
      <xdr:col>5</xdr:col>
      <xdr:colOff>47625</xdr:colOff>
      <xdr:row>3839</xdr:row>
      <xdr:rowOff>0</xdr:rowOff>
    </xdr:to>
    <xdr:pic>
      <xdr:nvPicPr>
        <xdr:cNvPr id="596972" name="Picture 21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11179</xdr:row>
      <xdr:rowOff>0</xdr:rowOff>
    </xdr:from>
    <xdr:to>
      <xdr:col>5</xdr:col>
      <xdr:colOff>47625</xdr:colOff>
      <xdr:row>11136</xdr:row>
      <xdr:rowOff>0</xdr:rowOff>
    </xdr:to>
    <xdr:pic>
      <xdr:nvPicPr>
        <xdr:cNvPr id="596973" name="Picture 21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7983</xdr:row>
      <xdr:rowOff>0</xdr:rowOff>
    </xdr:from>
    <xdr:to>
      <xdr:col>5</xdr:col>
      <xdr:colOff>47625</xdr:colOff>
      <xdr:row>7920</xdr:row>
      <xdr:rowOff>0</xdr:rowOff>
    </xdr:to>
    <xdr:pic>
      <xdr:nvPicPr>
        <xdr:cNvPr id="596974" name="Picture 22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8892</xdr:row>
      <xdr:rowOff>0</xdr:rowOff>
    </xdr:from>
    <xdr:to>
      <xdr:col>5</xdr:col>
      <xdr:colOff>47625</xdr:colOff>
      <xdr:row>8869</xdr:row>
      <xdr:rowOff>0</xdr:rowOff>
    </xdr:to>
    <xdr:pic>
      <xdr:nvPicPr>
        <xdr:cNvPr id="596975" name="Picture 22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2339</xdr:row>
      <xdr:rowOff>0</xdr:rowOff>
    </xdr:from>
    <xdr:to>
      <xdr:col>5</xdr:col>
      <xdr:colOff>47625</xdr:colOff>
      <xdr:row>2330</xdr:row>
      <xdr:rowOff>0</xdr:rowOff>
    </xdr:to>
    <xdr:pic>
      <xdr:nvPicPr>
        <xdr:cNvPr id="596976" name="Picture 22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9420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799</xdr:row>
      <xdr:rowOff>0</xdr:rowOff>
    </xdr:from>
    <xdr:to>
      <xdr:col>5</xdr:col>
      <xdr:colOff>47625</xdr:colOff>
      <xdr:row>781</xdr:row>
      <xdr:rowOff>0</xdr:rowOff>
    </xdr:to>
    <xdr:pic>
      <xdr:nvPicPr>
        <xdr:cNvPr id="596977" name="Picture 22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8133</xdr:row>
      <xdr:rowOff>0</xdr:rowOff>
    </xdr:from>
    <xdr:to>
      <xdr:col>5</xdr:col>
      <xdr:colOff>47625</xdr:colOff>
      <xdr:row>8132</xdr:row>
      <xdr:rowOff>0</xdr:rowOff>
    </xdr:to>
    <xdr:pic>
      <xdr:nvPicPr>
        <xdr:cNvPr id="596978" name="Picture 22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1736</xdr:row>
      <xdr:rowOff>0</xdr:rowOff>
    </xdr:from>
    <xdr:to>
      <xdr:col>5</xdr:col>
      <xdr:colOff>47625</xdr:colOff>
      <xdr:row>1706</xdr:row>
      <xdr:rowOff>0</xdr:rowOff>
    </xdr:to>
    <xdr:pic>
      <xdr:nvPicPr>
        <xdr:cNvPr id="596979" name="Picture 22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667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11140</xdr:row>
      <xdr:rowOff>0</xdr:rowOff>
    </xdr:from>
    <xdr:to>
      <xdr:col>5</xdr:col>
      <xdr:colOff>47625</xdr:colOff>
      <xdr:row>11136</xdr:row>
      <xdr:rowOff>0</xdr:rowOff>
    </xdr:to>
    <xdr:pic>
      <xdr:nvPicPr>
        <xdr:cNvPr id="596980" name="Picture 22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3727</xdr:row>
      <xdr:rowOff>0</xdr:rowOff>
    </xdr:from>
    <xdr:to>
      <xdr:col>5</xdr:col>
      <xdr:colOff>47625</xdr:colOff>
      <xdr:row>3687</xdr:row>
      <xdr:rowOff>0</xdr:rowOff>
    </xdr:to>
    <xdr:pic>
      <xdr:nvPicPr>
        <xdr:cNvPr id="596981" name="Picture 22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544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9544</xdr:row>
      <xdr:rowOff>0</xdr:rowOff>
    </xdr:from>
    <xdr:to>
      <xdr:col>5</xdr:col>
      <xdr:colOff>47625</xdr:colOff>
      <xdr:row>9538</xdr:row>
      <xdr:rowOff>0</xdr:rowOff>
    </xdr:to>
    <xdr:pic>
      <xdr:nvPicPr>
        <xdr:cNvPr id="596982" name="Picture 22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5608</xdr:row>
      <xdr:rowOff>0</xdr:rowOff>
    </xdr:from>
    <xdr:to>
      <xdr:col>5</xdr:col>
      <xdr:colOff>47625</xdr:colOff>
      <xdr:row>5587</xdr:row>
      <xdr:rowOff>0</xdr:rowOff>
    </xdr:to>
    <xdr:pic>
      <xdr:nvPicPr>
        <xdr:cNvPr id="596983" name="Picture 22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3654</xdr:row>
      <xdr:rowOff>0</xdr:rowOff>
    </xdr:from>
    <xdr:to>
      <xdr:col>5</xdr:col>
      <xdr:colOff>47625</xdr:colOff>
      <xdr:row>3633</xdr:row>
      <xdr:rowOff>0</xdr:rowOff>
    </xdr:to>
    <xdr:pic>
      <xdr:nvPicPr>
        <xdr:cNvPr id="596984" name="Picture 22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4728</xdr:row>
      <xdr:rowOff>0</xdr:rowOff>
    </xdr:from>
    <xdr:to>
      <xdr:col>5</xdr:col>
      <xdr:colOff>47625</xdr:colOff>
      <xdr:row>4721</xdr:row>
      <xdr:rowOff>0</xdr:rowOff>
    </xdr:to>
    <xdr:pic>
      <xdr:nvPicPr>
        <xdr:cNvPr id="596985" name="Picture 22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10504</xdr:row>
      <xdr:rowOff>0</xdr:rowOff>
    </xdr:from>
    <xdr:to>
      <xdr:col>5</xdr:col>
      <xdr:colOff>47625</xdr:colOff>
      <xdr:row>10479</xdr:row>
      <xdr:rowOff>0</xdr:rowOff>
    </xdr:to>
    <xdr:pic>
      <xdr:nvPicPr>
        <xdr:cNvPr id="596986" name="Picture 22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072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7077</xdr:row>
      <xdr:rowOff>0</xdr:rowOff>
    </xdr:from>
    <xdr:to>
      <xdr:col>5</xdr:col>
      <xdr:colOff>47625</xdr:colOff>
      <xdr:row>7062</xdr:row>
      <xdr:rowOff>0</xdr:rowOff>
    </xdr:to>
    <xdr:pic>
      <xdr:nvPicPr>
        <xdr:cNvPr id="596987" name="Picture 22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4135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11476</xdr:row>
      <xdr:rowOff>0</xdr:rowOff>
    </xdr:from>
    <xdr:to>
      <xdr:col>5</xdr:col>
      <xdr:colOff>47625</xdr:colOff>
      <xdr:row>11475</xdr:row>
      <xdr:rowOff>0</xdr:rowOff>
    </xdr:to>
    <xdr:pic>
      <xdr:nvPicPr>
        <xdr:cNvPr id="596988" name="Picture 22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148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7407</xdr:row>
      <xdr:rowOff>0</xdr:rowOff>
    </xdr:from>
    <xdr:to>
      <xdr:col>5</xdr:col>
      <xdr:colOff>47625</xdr:colOff>
      <xdr:row>7402</xdr:row>
      <xdr:rowOff>0</xdr:rowOff>
    </xdr:to>
    <xdr:pic>
      <xdr:nvPicPr>
        <xdr:cNvPr id="596989" name="Picture 22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032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6641</xdr:row>
      <xdr:rowOff>0</xdr:rowOff>
    </xdr:from>
    <xdr:to>
      <xdr:col>5</xdr:col>
      <xdr:colOff>47625</xdr:colOff>
      <xdr:row>6637</xdr:row>
      <xdr:rowOff>0</xdr:rowOff>
    </xdr:to>
    <xdr:pic>
      <xdr:nvPicPr>
        <xdr:cNvPr id="596990" name="Picture 2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991" name="Picture 22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2263</xdr:row>
      <xdr:rowOff>0</xdr:rowOff>
    </xdr:from>
    <xdr:to>
      <xdr:col>5</xdr:col>
      <xdr:colOff>47625</xdr:colOff>
      <xdr:row>2249</xdr:row>
      <xdr:rowOff>0</xdr:rowOff>
    </xdr:to>
    <xdr:pic>
      <xdr:nvPicPr>
        <xdr:cNvPr id="596992" name="Picture 22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5845</xdr:row>
      <xdr:rowOff>0</xdr:rowOff>
    </xdr:from>
    <xdr:to>
      <xdr:col>5</xdr:col>
      <xdr:colOff>47625</xdr:colOff>
      <xdr:row>5842</xdr:row>
      <xdr:rowOff>0</xdr:rowOff>
    </xdr:to>
    <xdr:pic>
      <xdr:nvPicPr>
        <xdr:cNvPr id="596993" name="Picture 22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203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10182</xdr:row>
      <xdr:rowOff>0</xdr:rowOff>
    </xdr:from>
    <xdr:to>
      <xdr:col>5</xdr:col>
      <xdr:colOff>47625</xdr:colOff>
      <xdr:row>10179</xdr:row>
      <xdr:rowOff>0</xdr:rowOff>
    </xdr:to>
    <xdr:pic>
      <xdr:nvPicPr>
        <xdr:cNvPr id="596994" name="Picture 22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100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xdr:row>
      <xdr:rowOff>0</xdr:rowOff>
    </xdr:from>
    <xdr:to>
      <xdr:col>5</xdr:col>
      <xdr:colOff>47625</xdr:colOff>
      <xdr:row>1091</xdr:row>
      <xdr:rowOff>0</xdr:rowOff>
    </xdr:to>
    <xdr:pic>
      <xdr:nvPicPr>
        <xdr:cNvPr id="596995" name="Picture 22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24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3869</xdr:row>
      <xdr:rowOff>0</xdr:rowOff>
    </xdr:from>
    <xdr:to>
      <xdr:col>5</xdr:col>
      <xdr:colOff>47625</xdr:colOff>
      <xdr:row>3839</xdr:row>
      <xdr:rowOff>0</xdr:rowOff>
    </xdr:to>
    <xdr:pic>
      <xdr:nvPicPr>
        <xdr:cNvPr id="596996" name="Picture 22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10759</xdr:row>
      <xdr:rowOff>0</xdr:rowOff>
    </xdr:from>
    <xdr:to>
      <xdr:col>5</xdr:col>
      <xdr:colOff>47625</xdr:colOff>
      <xdr:row>10731</xdr:row>
      <xdr:rowOff>0</xdr:rowOff>
    </xdr:to>
    <xdr:pic>
      <xdr:nvPicPr>
        <xdr:cNvPr id="596997" name="Picture 22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719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946</xdr:row>
      <xdr:rowOff>0</xdr:rowOff>
    </xdr:from>
    <xdr:to>
      <xdr:col>5</xdr:col>
      <xdr:colOff>47625</xdr:colOff>
      <xdr:row>943</xdr:row>
      <xdr:rowOff>0</xdr:rowOff>
    </xdr:to>
    <xdr:pic>
      <xdr:nvPicPr>
        <xdr:cNvPr id="596998" name="Picture 22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38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7116</xdr:row>
      <xdr:rowOff>0</xdr:rowOff>
    </xdr:from>
    <xdr:to>
      <xdr:col>5</xdr:col>
      <xdr:colOff>47625</xdr:colOff>
      <xdr:row>7062</xdr:row>
      <xdr:rowOff>0</xdr:rowOff>
    </xdr:to>
    <xdr:pic>
      <xdr:nvPicPr>
        <xdr:cNvPr id="596999" name="Picture 22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1251</xdr:row>
      <xdr:rowOff>0</xdr:rowOff>
    </xdr:from>
    <xdr:to>
      <xdr:col>5</xdr:col>
      <xdr:colOff>47625</xdr:colOff>
      <xdr:row>1242</xdr:row>
      <xdr:rowOff>0</xdr:rowOff>
    </xdr:to>
    <xdr:pic>
      <xdr:nvPicPr>
        <xdr:cNvPr id="597000" name="Picture 22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210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2970</xdr:row>
      <xdr:rowOff>0</xdr:rowOff>
    </xdr:from>
    <xdr:to>
      <xdr:col>5</xdr:col>
      <xdr:colOff>47625</xdr:colOff>
      <xdr:row>2954</xdr:row>
      <xdr:rowOff>0</xdr:rowOff>
    </xdr:to>
    <xdr:pic>
      <xdr:nvPicPr>
        <xdr:cNvPr id="597001" name="Picture 22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172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9315</xdr:row>
      <xdr:rowOff>0</xdr:rowOff>
    </xdr:from>
    <xdr:to>
      <xdr:col>5</xdr:col>
      <xdr:colOff>47625</xdr:colOff>
      <xdr:row>9302</xdr:row>
      <xdr:rowOff>0</xdr:rowOff>
    </xdr:to>
    <xdr:pic>
      <xdr:nvPicPr>
        <xdr:cNvPr id="597002" name="Picture 22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185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4751</xdr:row>
      <xdr:rowOff>0</xdr:rowOff>
    </xdr:from>
    <xdr:to>
      <xdr:col>5</xdr:col>
      <xdr:colOff>47625</xdr:colOff>
      <xdr:row>4737</xdr:row>
      <xdr:rowOff>0</xdr:rowOff>
    </xdr:to>
    <xdr:pic>
      <xdr:nvPicPr>
        <xdr:cNvPr id="597003" name="Picture 22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1824</xdr:row>
      <xdr:rowOff>0</xdr:rowOff>
    </xdr:from>
    <xdr:to>
      <xdr:col>5</xdr:col>
      <xdr:colOff>47625</xdr:colOff>
      <xdr:row>1817</xdr:row>
      <xdr:rowOff>0</xdr:rowOff>
    </xdr:to>
    <xdr:pic>
      <xdr:nvPicPr>
        <xdr:cNvPr id="597004" name="Picture 22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6829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9047</xdr:row>
      <xdr:rowOff>0</xdr:rowOff>
    </xdr:from>
    <xdr:to>
      <xdr:col>5</xdr:col>
      <xdr:colOff>47625</xdr:colOff>
      <xdr:row>9043</xdr:row>
      <xdr:rowOff>0</xdr:rowOff>
    </xdr:to>
    <xdr:pic>
      <xdr:nvPicPr>
        <xdr:cNvPr id="597005" name="Picture 22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5745</xdr:row>
      <xdr:rowOff>0</xdr:rowOff>
    </xdr:from>
    <xdr:to>
      <xdr:col>5</xdr:col>
      <xdr:colOff>47625</xdr:colOff>
      <xdr:row>5739</xdr:row>
      <xdr:rowOff>0</xdr:rowOff>
    </xdr:to>
    <xdr:pic>
      <xdr:nvPicPr>
        <xdr:cNvPr id="597006" name="Picture 2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7114</xdr:row>
      <xdr:rowOff>0</xdr:rowOff>
    </xdr:from>
    <xdr:to>
      <xdr:col>5</xdr:col>
      <xdr:colOff>47625</xdr:colOff>
      <xdr:row>7062</xdr:row>
      <xdr:rowOff>0</xdr:rowOff>
    </xdr:to>
    <xdr:pic>
      <xdr:nvPicPr>
        <xdr:cNvPr id="597007" name="Picture 22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5755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7437</xdr:row>
      <xdr:rowOff>0</xdr:rowOff>
    </xdr:from>
    <xdr:to>
      <xdr:col>5</xdr:col>
      <xdr:colOff>47625</xdr:colOff>
      <xdr:row>7431</xdr:row>
      <xdr:rowOff>0</xdr:rowOff>
    </xdr:to>
    <xdr:pic>
      <xdr:nvPicPr>
        <xdr:cNvPr id="597008" name="Picture 22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5600</xdr:row>
      <xdr:rowOff>0</xdr:rowOff>
    </xdr:from>
    <xdr:to>
      <xdr:col>5</xdr:col>
      <xdr:colOff>47625</xdr:colOff>
      <xdr:row>5587</xdr:row>
      <xdr:rowOff>0</xdr:rowOff>
    </xdr:to>
    <xdr:pic>
      <xdr:nvPicPr>
        <xdr:cNvPr id="597009" name="Picture 22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7848</xdr:row>
      <xdr:rowOff>0</xdr:rowOff>
    </xdr:from>
    <xdr:to>
      <xdr:col>5</xdr:col>
      <xdr:colOff>47625</xdr:colOff>
      <xdr:row>7840</xdr:row>
      <xdr:rowOff>0</xdr:rowOff>
    </xdr:to>
    <xdr:pic>
      <xdr:nvPicPr>
        <xdr:cNvPr id="597010" name="Picture 22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328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10393</xdr:row>
      <xdr:rowOff>0</xdr:rowOff>
    </xdr:from>
    <xdr:to>
      <xdr:col>5</xdr:col>
      <xdr:colOff>47625</xdr:colOff>
      <xdr:row>10375</xdr:row>
      <xdr:rowOff>0</xdr:rowOff>
    </xdr:to>
    <xdr:pic>
      <xdr:nvPicPr>
        <xdr:cNvPr id="597011" name="Picture 22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4998</xdr:row>
      <xdr:rowOff>0</xdr:rowOff>
    </xdr:from>
    <xdr:to>
      <xdr:col>5</xdr:col>
      <xdr:colOff>47625</xdr:colOff>
      <xdr:row>4992</xdr:row>
      <xdr:rowOff>0</xdr:rowOff>
    </xdr:to>
    <xdr:pic>
      <xdr:nvPicPr>
        <xdr:cNvPr id="597012" name="Picture 22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528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4650</xdr:row>
      <xdr:rowOff>0</xdr:rowOff>
    </xdr:from>
    <xdr:to>
      <xdr:col>5</xdr:col>
      <xdr:colOff>47625</xdr:colOff>
      <xdr:row>4650</xdr:row>
      <xdr:rowOff>0</xdr:rowOff>
    </xdr:to>
    <xdr:pic>
      <xdr:nvPicPr>
        <xdr:cNvPr id="597013" name="Picture 22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4632</xdr:row>
      <xdr:rowOff>0</xdr:rowOff>
    </xdr:from>
    <xdr:to>
      <xdr:col>5</xdr:col>
      <xdr:colOff>47625</xdr:colOff>
      <xdr:row>4623</xdr:row>
      <xdr:rowOff>0</xdr:rowOff>
    </xdr:to>
    <xdr:pic>
      <xdr:nvPicPr>
        <xdr:cNvPr id="597014" name="Picture 22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698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3575</xdr:row>
      <xdr:rowOff>0</xdr:rowOff>
    </xdr:from>
    <xdr:to>
      <xdr:col>5</xdr:col>
      <xdr:colOff>47625</xdr:colOff>
      <xdr:row>3543</xdr:row>
      <xdr:rowOff>0</xdr:rowOff>
    </xdr:to>
    <xdr:pic>
      <xdr:nvPicPr>
        <xdr:cNvPr id="597015" name="Picture 22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6388</xdr:row>
      <xdr:rowOff>0</xdr:rowOff>
    </xdr:from>
    <xdr:to>
      <xdr:col>5</xdr:col>
      <xdr:colOff>47625</xdr:colOff>
      <xdr:row>6383</xdr:row>
      <xdr:rowOff>0</xdr:rowOff>
    </xdr:to>
    <xdr:pic>
      <xdr:nvPicPr>
        <xdr:cNvPr id="597016" name="Picture 22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984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2194</xdr:row>
      <xdr:rowOff>0</xdr:rowOff>
    </xdr:from>
    <xdr:to>
      <xdr:col>5</xdr:col>
      <xdr:colOff>47625</xdr:colOff>
      <xdr:row>2148</xdr:row>
      <xdr:rowOff>0</xdr:rowOff>
    </xdr:to>
    <xdr:pic>
      <xdr:nvPicPr>
        <xdr:cNvPr id="597017" name="Picture 22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610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10804</xdr:row>
      <xdr:rowOff>0</xdr:rowOff>
    </xdr:from>
    <xdr:to>
      <xdr:col>5</xdr:col>
      <xdr:colOff>47625</xdr:colOff>
      <xdr:row>10731</xdr:row>
      <xdr:rowOff>0</xdr:rowOff>
    </xdr:to>
    <xdr:pic>
      <xdr:nvPicPr>
        <xdr:cNvPr id="597018" name="Picture 22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595</xdr:row>
      <xdr:rowOff>0</xdr:rowOff>
    </xdr:from>
    <xdr:to>
      <xdr:col>5</xdr:col>
      <xdr:colOff>47625</xdr:colOff>
      <xdr:row>594</xdr:row>
      <xdr:rowOff>0</xdr:rowOff>
    </xdr:to>
    <xdr:pic>
      <xdr:nvPicPr>
        <xdr:cNvPr id="597019" name="Picture 22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1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5696</xdr:row>
      <xdr:rowOff>0</xdr:rowOff>
    </xdr:from>
    <xdr:to>
      <xdr:col>5</xdr:col>
      <xdr:colOff>47625</xdr:colOff>
      <xdr:row>5688</xdr:row>
      <xdr:rowOff>0</xdr:rowOff>
    </xdr:to>
    <xdr:pic>
      <xdr:nvPicPr>
        <xdr:cNvPr id="597020" name="Picture 2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2858</xdr:row>
      <xdr:rowOff>0</xdr:rowOff>
    </xdr:from>
    <xdr:to>
      <xdr:col>5</xdr:col>
      <xdr:colOff>47625</xdr:colOff>
      <xdr:row>2817</xdr:row>
      <xdr:rowOff>0</xdr:rowOff>
    </xdr:to>
    <xdr:pic>
      <xdr:nvPicPr>
        <xdr:cNvPr id="597021" name="Picture 22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687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11222</xdr:row>
      <xdr:rowOff>0</xdr:rowOff>
    </xdr:from>
    <xdr:to>
      <xdr:col>5</xdr:col>
      <xdr:colOff>47625</xdr:colOff>
      <xdr:row>11210</xdr:row>
      <xdr:rowOff>0</xdr:rowOff>
    </xdr:to>
    <xdr:pic>
      <xdr:nvPicPr>
        <xdr:cNvPr id="597022" name="Picture 22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9779</xdr:row>
      <xdr:rowOff>0</xdr:rowOff>
    </xdr:from>
    <xdr:to>
      <xdr:col>5</xdr:col>
      <xdr:colOff>47625</xdr:colOff>
      <xdr:row>9704</xdr:row>
      <xdr:rowOff>0</xdr:rowOff>
    </xdr:to>
    <xdr:pic>
      <xdr:nvPicPr>
        <xdr:cNvPr id="597023" name="Picture 22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643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3616</xdr:row>
      <xdr:rowOff>0</xdr:rowOff>
    </xdr:from>
    <xdr:to>
      <xdr:col>5</xdr:col>
      <xdr:colOff>47625</xdr:colOff>
      <xdr:row>3616</xdr:row>
      <xdr:rowOff>0</xdr:rowOff>
    </xdr:to>
    <xdr:pic>
      <xdr:nvPicPr>
        <xdr:cNvPr id="597024" name="Picture 22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5573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3817</xdr:row>
      <xdr:rowOff>0</xdr:rowOff>
    </xdr:from>
    <xdr:to>
      <xdr:col>5</xdr:col>
      <xdr:colOff>47625</xdr:colOff>
      <xdr:row>3784</xdr:row>
      <xdr:rowOff>0</xdr:rowOff>
    </xdr:to>
    <xdr:pic>
      <xdr:nvPicPr>
        <xdr:cNvPr id="597025" name="Picture 22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192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6104</xdr:row>
      <xdr:rowOff>0</xdr:rowOff>
    </xdr:from>
    <xdr:to>
      <xdr:col>5</xdr:col>
      <xdr:colOff>47625</xdr:colOff>
      <xdr:row>6100</xdr:row>
      <xdr:rowOff>0</xdr:rowOff>
    </xdr:to>
    <xdr:pic>
      <xdr:nvPicPr>
        <xdr:cNvPr id="597026" name="Picture 22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11171</xdr:row>
      <xdr:rowOff>0</xdr:rowOff>
    </xdr:from>
    <xdr:to>
      <xdr:col>5</xdr:col>
      <xdr:colOff>47625</xdr:colOff>
      <xdr:row>11136</xdr:row>
      <xdr:rowOff>0</xdr:rowOff>
    </xdr:to>
    <xdr:pic>
      <xdr:nvPicPr>
        <xdr:cNvPr id="597027" name="Picture 22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177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5702</xdr:row>
      <xdr:rowOff>0</xdr:rowOff>
    </xdr:from>
    <xdr:to>
      <xdr:col>5</xdr:col>
      <xdr:colOff>47625</xdr:colOff>
      <xdr:row>5688</xdr:row>
      <xdr:rowOff>0</xdr:rowOff>
    </xdr:to>
    <xdr:pic>
      <xdr:nvPicPr>
        <xdr:cNvPr id="597028" name="Picture 22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717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5744</xdr:row>
      <xdr:rowOff>0</xdr:rowOff>
    </xdr:from>
    <xdr:to>
      <xdr:col>5</xdr:col>
      <xdr:colOff>47625</xdr:colOff>
      <xdr:row>5739</xdr:row>
      <xdr:rowOff>0</xdr:rowOff>
    </xdr:to>
    <xdr:pic>
      <xdr:nvPicPr>
        <xdr:cNvPr id="597029" name="Picture 22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6022</xdr:row>
      <xdr:rowOff>0</xdr:rowOff>
    </xdr:from>
    <xdr:to>
      <xdr:col>5</xdr:col>
      <xdr:colOff>47625</xdr:colOff>
      <xdr:row>6015</xdr:row>
      <xdr:rowOff>0</xdr:rowOff>
    </xdr:to>
    <xdr:pic>
      <xdr:nvPicPr>
        <xdr:cNvPr id="597030" name="Picture 22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851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7797</xdr:row>
      <xdr:rowOff>0</xdr:rowOff>
    </xdr:from>
    <xdr:to>
      <xdr:col>5</xdr:col>
      <xdr:colOff>47625</xdr:colOff>
      <xdr:row>7746</xdr:row>
      <xdr:rowOff>0</xdr:rowOff>
    </xdr:to>
    <xdr:pic>
      <xdr:nvPicPr>
        <xdr:cNvPr id="597031" name="Picture 22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166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9575</xdr:row>
      <xdr:rowOff>0</xdr:rowOff>
    </xdr:from>
    <xdr:to>
      <xdr:col>5</xdr:col>
      <xdr:colOff>47625</xdr:colOff>
      <xdr:row>9538</xdr:row>
      <xdr:rowOff>0</xdr:rowOff>
    </xdr:to>
    <xdr:pic>
      <xdr:nvPicPr>
        <xdr:cNvPr id="597032" name="Picture 22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995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10604</xdr:row>
      <xdr:rowOff>0</xdr:rowOff>
    </xdr:from>
    <xdr:to>
      <xdr:col>5</xdr:col>
      <xdr:colOff>47625</xdr:colOff>
      <xdr:row>10563</xdr:row>
      <xdr:rowOff>0</xdr:rowOff>
    </xdr:to>
    <xdr:pic>
      <xdr:nvPicPr>
        <xdr:cNvPr id="597033" name="Picture 22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396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8005</xdr:row>
      <xdr:rowOff>0</xdr:rowOff>
    </xdr:from>
    <xdr:to>
      <xdr:col>5</xdr:col>
      <xdr:colOff>47625</xdr:colOff>
      <xdr:row>7920</xdr:row>
      <xdr:rowOff>0</xdr:rowOff>
    </xdr:to>
    <xdr:pic>
      <xdr:nvPicPr>
        <xdr:cNvPr id="597034" name="Picture 22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2159</xdr:row>
      <xdr:rowOff>0</xdr:rowOff>
    </xdr:from>
    <xdr:to>
      <xdr:col>5</xdr:col>
      <xdr:colOff>47625</xdr:colOff>
      <xdr:row>2148</xdr:row>
      <xdr:rowOff>0</xdr:rowOff>
    </xdr:to>
    <xdr:pic>
      <xdr:nvPicPr>
        <xdr:cNvPr id="597035" name="Picture 22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124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4807</xdr:row>
      <xdr:rowOff>0</xdr:rowOff>
    </xdr:from>
    <xdr:to>
      <xdr:col>5</xdr:col>
      <xdr:colOff>47625</xdr:colOff>
      <xdr:row>4802</xdr:row>
      <xdr:rowOff>0</xdr:rowOff>
    </xdr:to>
    <xdr:pic>
      <xdr:nvPicPr>
        <xdr:cNvPr id="597036" name="Picture 22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993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8359</xdr:row>
      <xdr:rowOff>0</xdr:rowOff>
    </xdr:from>
    <xdr:to>
      <xdr:col>5</xdr:col>
      <xdr:colOff>47625</xdr:colOff>
      <xdr:row>8350</xdr:row>
      <xdr:rowOff>0</xdr:rowOff>
    </xdr:to>
    <xdr:pic>
      <xdr:nvPicPr>
        <xdr:cNvPr id="597037" name="Picture 22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11649</xdr:row>
      <xdr:rowOff>0</xdr:rowOff>
    </xdr:from>
    <xdr:to>
      <xdr:col>5</xdr:col>
      <xdr:colOff>47625</xdr:colOff>
      <xdr:row>11640</xdr:row>
      <xdr:rowOff>0</xdr:rowOff>
    </xdr:to>
    <xdr:pic>
      <xdr:nvPicPr>
        <xdr:cNvPr id="597038" name="Picture 22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472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10039</xdr:row>
      <xdr:rowOff>0</xdr:rowOff>
    </xdr:from>
    <xdr:to>
      <xdr:col>5</xdr:col>
      <xdr:colOff>47625</xdr:colOff>
      <xdr:row>10024</xdr:row>
      <xdr:rowOff>0</xdr:rowOff>
    </xdr:to>
    <xdr:pic>
      <xdr:nvPicPr>
        <xdr:cNvPr id="597039" name="Picture 22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614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7939</xdr:row>
      <xdr:rowOff>0</xdr:rowOff>
    </xdr:from>
    <xdr:to>
      <xdr:col>5</xdr:col>
      <xdr:colOff>47625</xdr:colOff>
      <xdr:row>7920</xdr:row>
      <xdr:rowOff>0</xdr:rowOff>
    </xdr:to>
    <xdr:pic>
      <xdr:nvPicPr>
        <xdr:cNvPr id="597040" name="Picture 2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7953</xdr:row>
      <xdr:rowOff>0</xdr:rowOff>
    </xdr:from>
    <xdr:to>
      <xdr:col>5</xdr:col>
      <xdr:colOff>47625</xdr:colOff>
      <xdr:row>7920</xdr:row>
      <xdr:rowOff>0</xdr:rowOff>
    </xdr:to>
    <xdr:pic>
      <xdr:nvPicPr>
        <xdr:cNvPr id="597041" name="Picture 22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2264</xdr:row>
      <xdr:rowOff>0</xdr:rowOff>
    </xdr:from>
    <xdr:to>
      <xdr:col>5</xdr:col>
      <xdr:colOff>47625</xdr:colOff>
      <xdr:row>2249</xdr:row>
      <xdr:rowOff>0</xdr:rowOff>
    </xdr:to>
    <xdr:pic>
      <xdr:nvPicPr>
        <xdr:cNvPr id="597042" name="Picture 22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10566</xdr:row>
      <xdr:rowOff>0</xdr:rowOff>
    </xdr:from>
    <xdr:to>
      <xdr:col>5</xdr:col>
      <xdr:colOff>47625</xdr:colOff>
      <xdr:row>10563</xdr:row>
      <xdr:rowOff>0</xdr:rowOff>
    </xdr:to>
    <xdr:pic>
      <xdr:nvPicPr>
        <xdr:cNvPr id="597043" name="Picture 22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234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4919</xdr:row>
      <xdr:rowOff>0</xdr:rowOff>
    </xdr:from>
    <xdr:to>
      <xdr:col>5</xdr:col>
      <xdr:colOff>47625</xdr:colOff>
      <xdr:row>4917</xdr:row>
      <xdr:rowOff>0</xdr:rowOff>
    </xdr:to>
    <xdr:pic>
      <xdr:nvPicPr>
        <xdr:cNvPr id="597044" name="Picture 22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4761</xdr:row>
      <xdr:rowOff>0</xdr:rowOff>
    </xdr:from>
    <xdr:to>
      <xdr:col>5</xdr:col>
      <xdr:colOff>47625</xdr:colOff>
      <xdr:row>4758</xdr:row>
      <xdr:rowOff>0</xdr:rowOff>
    </xdr:to>
    <xdr:pic>
      <xdr:nvPicPr>
        <xdr:cNvPr id="597045" name="Picture 22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3768</xdr:row>
      <xdr:rowOff>0</xdr:rowOff>
    </xdr:from>
    <xdr:to>
      <xdr:col>5</xdr:col>
      <xdr:colOff>47625</xdr:colOff>
      <xdr:row>3753</xdr:row>
      <xdr:rowOff>0</xdr:rowOff>
    </xdr:to>
    <xdr:pic>
      <xdr:nvPicPr>
        <xdr:cNvPr id="597046" name="Picture 22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2178</xdr:row>
      <xdr:rowOff>0</xdr:rowOff>
    </xdr:from>
    <xdr:to>
      <xdr:col>5</xdr:col>
      <xdr:colOff>47625</xdr:colOff>
      <xdr:row>2148</xdr:row>
      <xdr:rowOff>0</xdr:rowOff>
    </xdr:to>
    <xdr:pic>
      <xdr:nvPicPr>
        <xdr:cNvPr id="597047" name="Picture 22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286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4759</xdr:row>
      <xdr:rowOff>0</xdr:rowOff>
    </xdr:from>
    <xdr:to>
      <xdr:col>5</xdr:col>
      <xdr:colOff>47625</xdr:colOff>
      <xdr:row>4758</xdr:row>
      <xdr:rowOff>0</xdr:rowOff>
    </xdr:to>
    <xdr:pic>
      <xdr:nvPicPr>
        <xdr:cNvPr id="597048" name="Picture 22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5377</xdr:row>
      <xdr:rowOff>0</xdr:rowOff>
    </xdr:from>
    <xdr:to>
      <xdr:col>5</xdr:col>
      <xdr:colOff>47625</xdr:colOff>
      <xdr:row>5376</xdr:row>
      <xdr:rowOff>0</xdr:rowOff>
    </xdr:to>
    <xdr:pic>
      <xdr:nvPicPr>
        <xdr:cNvPr id="597049" name="Picture 22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7922</xdr:row>
      <xdr:rowOff>0</xdr:rowOff>
    </xdr:from>
    <xdr:to>
      <xdr:col>5</xdr:col>
      <xdr:colOff>47625</xdr:colOff>
      <xdr:row>7920</xdr:row>
      <xdr:rowOff>0</xdr:rowOff>
    </xdr:to>
    <xdr:pic>
      <xdr:nvPicPr>
        <xdr:cNvPr id="597050" name="Picture 22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652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408</xdr:row>
      <xdr:rowOff>0</xdr:rowOff>
    </xdr:from>
    <xdr:to>
      <xdr:col>5</xdr:col>
      <xdr:colOff>47625</xdr:colOff>
      <xdr:row>394</xdr:row>
      <xdr:rowOff>0</xdr:rowOff>
    </xdr:to>
    <xdr:pic>
      <xdr:nvPicPr>
        <xdr:cNvPr id="597051" name="Picture 22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133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5822</xdr:row>
      <xdr:rowOff>0</xdr:rowOff>
    </xdr:from>
    <xdr:to>
      <xdr:col>5</xdr:col>
      <xdr:colOff>47625</xdr:colOff>
      <xdr:row>5820</xdr:row>
      <xdr:rowOff>0</xdr:rowOff>
    </xdr:to>
    <xdr:pic>
      <xdr:nvPicPr>
        <xdr:cNvPr id="597052" name="Picture 22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7053" name="Picture 22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3757</xdr:row>
      <xdr:rowOff>0</xdr:rowOff>
    </xdr:from>
    <xdr:to>
      <xdr:col>5</xdr:col>
      <xdr:colOff>47625</xdr:colOff>
      <xdr:row>3753</xdr:row>
      <xdr:rowOff>0</xdr:rowOff>
    </xdr:to>
    <xdr:pic>
      <xdr:nvPicPr>
        <xdr:cNvPr id="597054" name="Picture 22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14638</xdr:row>
      <xdr:rowOff>0</xdr:rowOff>
    </xdr:from>
    <xdr:to>
      <xdr:col>5</xdr:col>
      <xdr:colOff>47625</xdr:colOff>
      <xdr:row>14637</xdr:row>
      <xdr:rowOff>0</xdr:rowOff>
    </xdr:to>
    <xdr:pic>
      <xdr:nvPicPr>
        <xdr:cNvPr id="597055" name="Picture 22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5245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2613</xdr:row>
      <xdr:rowOff>0</xdr:rowOff>
    </xdr:from>
    <xdr:to>
      <xdr:col>5</xdr:col>
      <xdr:colOff>47625</xdr:colOff>
      <xdr:row>2593</xdr:row>
      <xdr:rowOff>0</xdr:rowOff>
    </xdr:to>
    <xdr:pic>
      <xdr:nvPicPr>
        <xdr:cNvPr id="597056" name="Picture 22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715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7582</xdr:row>
      <xdr:rowOff>0</xdr:rowOff>
    </xdr:from>
    <xdr:to>
      <xdr:col>5</xdr:col>
      <xdr:colOff>47625</xdr:colOff>
      <xdr:row>7581</xdr:row>
      <xdr:rowOff>0</xdr:rowOff>
    </xdr:to>
    <xdr:pic>
      <xdr:nvPicPr>
        <xdr:cNvPr id="597057" name="Picture 22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680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12832</xdr:row>
      <xdr:rowOff>0</xdr:rowOff>
    </xdr:from>
    <xdr:to>
      <xdr:col>5</xdr:col>
      <xdr:colOff>47625</xdr:colOff>
      <xdr:row>12832</xdr:row>
      <xdr:rowOff>0</xdr:rowOff>
    </xdr:to>
    <xdr:pic>
      <xdr:nvPicPr>
        <xdr:cNvPr id="597058" name="Picture 22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12506</xdr:row>
      <xdr:rowOff>0</xdr:rowOff>
    </xdr:from>
    <xdr:to>
      <xdr:col>5</xdr:col>
      <xdr:colOff>47625</xdr:colOff>
      <xdr:row>12492</xdr:row>
      <xdr:rowOff>0</xdr:rowOff>
    </xdr:to>
    <xdr:pic>
      <xdr:nvPicPr>
        <xdr:cNvPr id="597059" name="Picture 22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0549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3993</xdr:row>
      <xdr:rowOff>0</xdr:rowOff>
    </xdr:from>
    <xdr:to>
      <xdr:col>5</xdr:col>
      <xdr:colOff>47625</xdr:colOff>
      <xdr:row>3980</xdr:row>
      <xdr:rowOff>0</xdr:rowOff>
    </xdr:to>
    <xdr:pic>
      <xdr:nvPicPr>
        <xdr:cNvPr id="597060" name="Picture 228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488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3954</xdr:row>
      <xdr:rowOff>0</xdr:rowOff>
    </xdr:from>
    <xdr:to>
      <xdr:col>5</xdr:col>
      <xdr:colOff>47625</xdr:colOff>
      <xdr:row>3924</xdr:row>
      <xdr:rowOff>0</xdr:rowOff>
    </xdr:to>
    <xdr:pic>
      <xdr:nvPicPr>
        <xdr:cNvPr id="597061" name="Picture 22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164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58</xdr:row>
      <xdr:rowOff>0</xdr:rowOff>
    </xdr:from>
    <xdr:to>
      <xdr:col>5</xdr:col>
      <xdr:colOff>47625</xdr:colOff>
      <xdr:row>1</xdr:row>
      <xdr:rowOff>0</xdr:rowOff>
    </xdr:to>
    <xdr:pic>
      <xdr:nvPicPr>
        <xdr:cNvPr id="597062" name="Picture 22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4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5722</xdr:row>
      <xdr:rowOff>0</xdr:rowOff>
    </xdr:from>
    <xdr:to>
      <xdr:col>5</xdr:col>
      <xdr:colOff>47625</xdr:colOff>
      <xdr:row>5721</xdr:row>
      <xdr:rowOff>0</xdr:rowOff>
    </xdr:to>
    <xdr:pic>
      <xdr:nvPicPr>
        <xdr:cNvPr id="597063" name="Picture 22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79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8155</xdr:row>
      <xdr:rowOff>0</xdr:rowOff>
    </xdr:from>
    <xdr:to>
      <xdr:col>5</xdr:col>
      <xdr:colOff>47625</xdr:colOff>
      <xdr:row>8132</xdr:row>
      <xdr:rowOff>0</xdr:rowOff>
    </xdr:to>
    <xdr:pic>
      <xdr:nvPicPr>
        <xdr:cNvPr id="597064" name="Picture 229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461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3441</xdr:row>
      <xdr:rowOff>0</xdr:rowOff>
    </xdr:from>
    <xdr:to>
      <xdr:col>5</xdr:col>
      <xdr:colOff>47625</xdr:colOff>
      <xdr:row>3394</xdr:row>
      <xdr:rowOff>0</xdr:rowOff>
    </xdr:to>
    <xdr:pic>
      <xdr:nvPicPr>
        <xdr:cNvPr id="597065" name="Picture 22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4601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5390</xdr:row>
      <xdr:rowOff>0</xdr:rowOff>
    </xdr:from>
    <xdr:to>
      <xdr:col>5</xdr:col>
      <xdr:colOff>47625</xdr:colOff>
      <xdr:row>5386</xdr:row>
      <xdr:rowOff>0</xdr:rowOff>
    </xdr:to>
    <xdr:pic>
      <xdr:nvPicPr>
        <xdr:cNvPr id="597066" name="Picture 229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74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6638</xdr:row>
      <xdr:rowOff>0</xdr:rowOff>
    </xdr:from>
    <xdr:to>
      <xdr:col>5</xdr:col>
      <xdr:colOff>47625</xdr:colOff>
      <xdr:row>6637</xdr:row>
      <xdr:rowOff>0</xdr:rowOff>
    </xdr:to>
    <xdr:pic>
      <xdr:nvPicPr>
        <xdr:cNvPr id="597067" name="Picture 22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3667</xdr:row>
      <xdr:rowOff>0</xdr:rowOff>
    </xdr:from>
    <xdr:to>
      <xdr:col>5</xdr:col>
      <xdr:colOff>47625</xdr:colOff>
      <xdr:row>3633</xdr:row>
      <xdr:rowOff>0</xdr:rowOff>
    </xdr:to>
    <xdr:pic>
      <xdr:nvPicPr>
        <xdr:cNvPr id="597068" name="Picture 229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221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8202</xdr:row>
      <xdr:rowOff>0</xdr:rowOff>
    </xdr:from>
    <xdr:to>
      <xdr:col>5</xdr:col>
      <xdr:colOff>47625</xdr:colOff>
      <xdr:row>8191</xdr:row>
      <xdr:rowOff>0</xdr:rowOff>
    </xdr:to>
    <xdr:pic>
      <xdr:nvPicPr>
        <xdr:cNvPr id="597069" name="Picture 229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623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3791</xdr:row>
      <xdr:rowOff>0</xdr:rowOff>
    </xdr:from>
    <xdr:to>
      <xdr:col>5</xdr:col>
      <xdr:colOff>47625</xdr:colOff>
      <xdr:row>3784</xdr:row>
      <xdr:rowOff>0</xdr:rowOff>
    </xdr:to>
    <xdr:pic>
      <xdr:nvPicPr>
        <xdr:cNvPr id="597070" name="Picture 22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868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8338</xdr:row>
      <xdr:rowOff>0</xdr:rowOff>
    </xdr:from>
    <xdr:to>
      <xdr:col>5</xdr:col>
      <xdr:colOff>47625</xdr:colOff>
      <xdr:row>8327</xdr:row>
      <xdr:rowOff>0</xdr:rowOff>
    </xdr:to>
    <xdr:pic>
      <xdr:nvPicPr>
        <xdr:cNvPr id="597071" name="Picture 22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947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9884</xdr:row>
      <xdr:rowOff>0</xdr:rowOff>
    </xdr:from>
    <xdr:to>
      <xdr:col>5</xdr:col>
      <xdr:colOff>47625</xdr:colOff>
      <xdr:row>9868</xdr:row>
      <xdr:rowOff>0</xdr:rowOff>
    </xdr:to>
    <xdr:pic>
      <xdr:nvPicPr>
        <xdr:cNvPr id="597072" name="Picture 229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1967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6486</xdr:row>
      <xdr:rowOff>0</xdr:rowOff>
    </xdr:from>
    <xdr:to>
      <xdr:col>5</xdr:col>
      <xdr:colOff>47625</xdr:colOff>
      <xdr:row>6464</xdr:row>
      <xdr:rowOff>0</xdr:rowOff>
    </xdr:to>
    <xdr:pic>
      <xdr:nvPicPr>
        <xdr:cNvPr id="597073" name="Picture 229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470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4562</xdr:row>
      <xdr:rowOff>0</xdr:rowOff>
    </xdr:from>
    <xdr:to>
      <xdr:col>5</xdr:col>
      <xdr:colOff>47625</xdr:colOff>
      <xdr:row>4562</xdr:row>
      <xdr:rowOff>0</xdr:rowOff>
    </xdr:to>
    <xdr:pic>
      <xdr:nvPicPr>
        <xdr:cNvPr id="597074" name="Picture 230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23742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2783</xdr:row>
      <xdr:rowOff>0</xdr:rowOff>
    </xdr:from>
    <xdr:to>
      <xdr:col>5</xdr:col>
      <xdr:colOff>47625</xdr:colOff>
      <xdr:row>2783</xdr:row>
      <xdr:rowOff>0</xdr:rowOff>
    </xdr:to>
    <xdr:pic>
      <xdr:nvPicPr>
        <xdr:cNvPr id="597075" name="Picture 230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525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10156</xdr:row>
      <xdr:rowOff>0</xdr:rowOff>
    </xdr:from>
    <xdr:to>
      <xdr:col>5</xdr:col>
      <xdr:colOff>47625</xdr:colOff>
      <xdr:row>10129</xdr:row>
      <xdr:rowOff>0</xdr:rowOff>
    </xdr:to>
    <xdr:pic>
      <xdr:nvPicPr>
        <xdr:cNvPr id="597076" name="Picture 230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10397</xdr:row>
      <xdr:rowOff>0</xdr:rowOff>
    </xdr:from>
    <xdr:to>
      <xdr:col>5</xdr:col>
      <xdr:colOff>47625</xdr:colOff>
      <xdr:row>10375</xdr:row>
      <xdr:rowOff>0</xdr:rowOff>
    </xdr:to>
    <xdr:pic>
      <xdr:nvPicPr>
        <xdr:cNvPr id="597077" name="Picture 230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5864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1974</xdr:row>
      <xdr:rowOff>0</xdr:rowOff>
    </xdr:from>
    <xdr:to>
      <xdr:col>5</xdr:col>
      <xdr:colOff>47625</xdr:colOff>
      <xdr:row>1956</xdr:row>
      <xdr:rowOff>0</xdr:rowOff>
    </xdr:to>
    <xdr:pic>
      <xdr:nvPicPr>
        <xdr:cNvPr id="597078" name="Picture 230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477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12883</xdr:row>
      <xdr:rowOff>0</xdr:rowOff>
    </xdr:from>
    <xdr:to>
      <xdr:col>5</xdr:col>
      <xdr:colOff>47625</xdr:colOff>
      <xdr:row>12866</xdr:row>
      <xdr:rowOff>0</xdr:rowOff>
    </xdr:to>
    <xdr:pic>
      <xdr:nvPicPr>
        <xdr:cNvPr id="597079" name="Picture 230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196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10166</xdr:row>
      <xdr:rowOff>0</xdr:rowOff>
    </xdr:from>
    <xdr:to>
      <xdr:col>5</xdr:col>
      <xdr:colOff>47625</xdr:colOff>
      <xdr:row>10129</xdr:row>
      <xdr:rowOff>0</xdr:rowOff>
    </xdr:to>
    <xdr:pic>
      <xdr:nvPicPr>
        <xdr:cNvPr id="597080" name="Picture 230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938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319</xdr:row>
      <xdr:rowOff>0</xdr:rowOff>
    </xdr:from>
    <xdr:to>
      <xdr:col>5</xdr:col>
      <xdr:colOff>47625</xdr:colOff>
      <xdr:row>318</xdr:row>
      <xdr:rowOff>0</xdr:rowOff>
    </xdr:to>
    <xdr:pic>
      <xdr:nvPicPr>
        <xdr:cNvPr id="597081" name="Picture 230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47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9064</xdr:row>
      <xdr:rowOff>0</xdr:rowOff>
    </xdr:from>
    <xdr:to>
      <xdr:col>5</xdr:col>
      <xdr:colOff>47625</xdr:colOff>
      <xdr:row>9054</xdr:row>
      <xdr:rowOff>0</xdr:rowOff>
    </xdr:to>
    <xdr:pic>
      <xdr:nvPicPr>
        <xdr:cNvPr id="597082" name="Picture 230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9214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11243</xdr:row>
      <xdr:rowOff>0</xdr:rowOff>
    </xdr:from>
    <xdr:to>
      <xdr:col>5</xdr:col>
      <xdr:colOff>47625</xdr:colOff>
      <xdr:row>11224</xdr:row>
      <xdr:rowOff>0</xdr:rowOff>
    </xdr:to>
    <xdr:pic>
      <xdr:nvPicPr>
        <xdr:cNvPr id="597083" name="Picture 23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575</xdr:row>
      <xdr:rowOff>0</xdr:rowOff>
    </xdr:from>
    <xdr:to>
      <xdr:col>5</xdr:col>
      <xdr:colOff>47625</xdr:colOff>
      <xdr:row>572</xdr:row>
      <xdr:rowOff>0</xdr:rowOff>
    </xdr:to>
    <xdr:pic>
      <xdr:nvPicPr>
        <xdr:cNvPr id="597084" name="Picture 23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813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10265</xdr:row>
      <xdr:rowOff>0</xdr:rowOff>
    </xdr:from>
    <xdr:to>
      <xdr:col>5</xdr:col>
      <xdr:colOff>47625</xdr:colOff>
      <xdr:row>10265</xdr:row>
      <xdr:rowOff>0</xdr:rowOff>
    </xdr:to>
    <xdr:pic>
      <xdr:nvPicPr>
        <xdr:cNvPr id="597085" name="Picture 231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262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6255</xdr:row>
      <xdr:rowOff>0</xdr:rowOff>
    </xdr:from>
    <xdr:to>
      <xdr:col>5</xdr:col>
      <xdr:colOff>47625</xdr:colOff>
      <xdr:row>6190</xdr:row>
      <xdr:rowOff>0</xdr:rowOff>
    </xdr:to>
    <xdr:pic>
      <xdr:nvPicPr>
        <xdr:cNvPr id="597086" name="Picture 23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6608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702</xdr:row>
      <xdr:rowOff>0</xdr:rowOff>
    </xdr:from>
    <xdr:to>
      <xdr:col>5</xdr:col>
      <xdr:colOff>47625</xdr:colOff>
      <xdr:row>701</xdr:row>
      <xdr:rowOff>0</xdr:rowOff>
    </xdr:to>
    <xdr:pic>
      <xdr:nvPicPr>
        <xdr:cNvPr id="597087" name="Picture 231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2670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8903</xdr:row>
      <xdr:rowOff>0</xdr:rowOff>
    </xdr:from>
    <xdr:to>
      <xdr:col>5</xdr:col>
      <xdr:colOff>47625</xdr:colOff>
      <xdr:row>8869</xdr:row>
      <xdr:rowOff>0</xdr:rowOff>
    </xdr:to>
    <xdr:pic>
      <xdr:nvPicPr>
        <xdr:cNvPr id="597088" name="Picture 23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7286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3952</xdr:row>
      <xdr:rowOff>0</xdr:rowOff>
    </xdr:from>
    <xdr:to>
      <xdr:col>5</xdr:col>
      <xdr:colOff>47625</xdr:colOff>
      <xdr:row>3924</xdr:row>
      <xdr:rowOff>0</xdr:rowOff>
    </xdr:to>
    <xdr:pic>
      <xdr:nvPicPr>
        <xdr:cNvPr id="597089" name="Picture 231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8164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7520</xdr:row>
      <xdr:rowOff>0</xdr:rowOff>
    </xdr:from>
    <xdr:to>
      <xdr:col>5</xdr:col>
      <xdr:colOff>47625</xdr:colOff>
      <xdr:row>7507</xdr:row>
      <xdr:rowOff>0</xdr:rowOff>
    </xdr:to>
    <xdr:pic>
      <xdr:nvPicPr>
        <xdr:cNvPr id="597090" name="Picture 23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4356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11362</xdr:row>
      <xdr:rowOff>0</xdr:rowOff>
    </xdr:from>
    <xdr:to>
      <xdr:col>5</xdr:col>
      <xdr:colOff>47625</xdr:colOff>
      <xdr:row>11333</xdr:row>
      <xdr:rowOff>0</xdr:rowOff>
    </xdr:to>
    <xdr:pic>
      <xdr:nvPicPr>
        <xdr:cNvPr id="597091" name="Picture 231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662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1021</xdr:row>
      <xdr:rowOff>0</xdr:rowOff>
    </xdr:from>
    <xdr:to>
      <xdr:col>5</xdr:col>
      <xdr:colOff>47625</xdr:colOff>
      <xdr:row>1011</xdr:row>
      <xdr:rowOff>0</xdr:rowOff>
    </xdr:to>
    <xdr:pic>
      <xdr:nvPicPr>
        <xdr:cNvPr id="597092" name="Picture 23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400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3085</xdr:row>
      <xdr:rowOff>0</xdr:rowOff>
    </xdr:from>
    <xdr:to>
      <xdr:col>5</xdr:col>
      <xdr:colOff>47625</xdr:colOff>
      <xdr:row>3070</xdr:row>
      <xdr:rowOff>0</xdr:rowOff>
    </xdr:to>
    <xdr:pic>
      <xdr:nvPicPr>
        <xdr:cNvPr id="597093" name="Picture 231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2496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2247</xdr:row>
      <xdr:rowOff>0</xdr:rowOff>
    </xdr:from>
    <xdr:to>
      <xdr:col>5</xdr:col>
      <xdr:colOff>47625</xdr:colOff>
      <xdr:row>2242</xdr:row>
      <xdr:rowOff>0</xdr:rowOff>
    </xdr:to>
    <xdr:pic>
      <xdr:nvPicPr>
        <xdr:cNvPr id="597094" name="Picture 23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934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10232</xdr:row>
      <xdr:rowOff>0</xdr:rowOff>
    </xdr:from>
    <xdr:to>
      <xdr:col>5</xdr:col>
      <xdr:colOff>47625</xdr:colOff>
      <xdr:row>10222</xdr:row>
      <xdr:rowOff>0</xdr:rowOff>
    </xdr:to>
    <xdr:pic>
      <xdr:nvPicPr>
        <xdr:cNvPr id="597095" name="Picture 232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3100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784</xdr:row>
      <xdr:rowOff>0</xdr:rowOff>
    </xdr:from>
    <xdr:to>
      <xdr:col>5</xdr:col>
      <xdr:colOff>47625</xdr:colOff>
      <xdr:row>781</xdr:row>
      <xdr:rowOff>0</xdr:rowOff>
    </xdr:to>
    <xdr:pic>
      <xdr:nvPicPr>
        <xdr:cNvPr id="597096" name="Picture 23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90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2683</xdr:row>
      <xdr:rowOff>0</xdr:rowOff>
    </xdr:from>
    <xdr:to>
      <xdr:col>5</xdr:col>
      <xdr:colOff>47625</xdr:colOff>
      <xdr:row>2657</xdr:row>
      <xdr:rowOff>0</xdr:rowOff>
    </xdr:to>
    <xdr:pic>
      <xdr:nvPicPr>
        <xdr:cNvPr id="597097" name="Picture 232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039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4863</xdr:row>
      <xdr:rowOff>0</xdr:rowOff>
    </xdr:from>
    <xdr:to>
      <xdr:col>5</xdr:col>
      <xdr:colOff>47625</xdr:colOff>
      <xdr:row>4863</xdr:row>
      <xdr:rowOff>0</xdr:rowOff>
    </xdr:to>
    <xdr:pic>
      <xdr:nvPicPr>
        <xdr:cNvPr id="597098" name="Picture 23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5593</xdr:row>
      <xdr:rowOff>0</xdr:rowOff>
    </xdr:from>
    <xdr:to>
      <xdr:col>5</xdr:col>
      <xdr:colOff>47625</xdr:colOff>
      <xdr:row>5587</xdr:row>
      <xdr:rowOff>0</xdr:rowOff>
    </xdr:to>
    <xdr:pic>
      <xdr:nvPicPr>
        <xdr:cNvPr id="597099" name="Picture 23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6049</xdr:row>
      <xdr:rowOff>0</xdr:rowOff>
    </xdr:from>
    <xdr:to>
      <xdr:col>5</xdr:col>
      <xdr:colOff>47625</xdr:colOff>
      <xdr:row>6015</xdr:row>
      <xdr:rowOff>0</xdr:rowOff>
    </xdr:to>
    <xdr:pic>
      <xdr:nvPicPr>
        <xdr:cNvPr id="597100" name="Picture 23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90</xdr:row>
      <xdr:rowOff>0</xdr:rowOff>
    </xdr:from>
    <xdr:to>
      <xdr:col>5</xdr:col>
      <xdr:colOff>47625</xdr:colOff>
      <xdr:row>73</xdr:row>
      <xdr:rowOff>0</xdr:rowOff>
    </xdr:to>
    <xdr:pic>
      <xdr:nvPicPr>
        <xdr:cNvPr id="597101" name="Picture 232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14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6092</xdr:row>
      <xdr:rowOff>0</xdr:rowOff>
    </xdr:from>
    <xdr:to>
      <xdr:col>5</xdr:col>
      <xdr:colOff>47625</xdr:colOff>
      <xdr:row>6076</xdr:row>
      <xdr:rowOff>0</xdr:rowOff>
    </xdr:to>
    <xdr:pic>
      <xdr:nvPicPr>
        <xdr:cNvPr id="597102" name="Picture 23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8805</xdr:row>
      <xdr:rowOff>0</xdr:rowOff>
    </xdr:from>
    <xdr:to>
      <xdr:col>5</xdr:col>
      <xdr:colOff>47625</xdr:colOff>
      <xdr:row>8766</xdr:row>
      <xdr:rowOff>0</xdr:rowOff>
    </xdr:to>
    <xdr:pic>
      <xdr:nvPicPr>
        <xdr:cNvPr id="597103" name="Picture 23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242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539</xdr:row>
      <xdr:rowOff>0</xdr:rowOff>
    </xdr:from>
    <xdr:to>
      <xdr:col>5</xdr:col>
      <xdr:colOff>47625</xdr:colOff>
      <xdr:row>538</xdr:row>
      <xdr:rowOff>0</xdr:rowOff>
    </xdr:to>
    <xdr:pic>
      <xdr:nvPicPr>
        <xdr:cNvPr id="597104" name="Picture 23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19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8319</xdr:row>
      <xdr:rowOff>0</xdr:rowOff>
    </xdr:from>
    <xdr:to>
      <xdr:col>5</xdr:col>
      <xdr:colOff>47625</xdr:colOff>
      <xdr:row>8311</xdr:row>
      <xdr:rowOff>0</xdr:rowOff>
    </xdr:to>
    <xdr:pic>
      <xdr:nvPicPr>
        <xdr:cNvPr id="597105" name="Picture 233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785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6559</xdr:row>
      <xdr:rowOff>0</xdr:rowOff>
    </xdr:from>
    <xdr:to>
      <xdr:col>5</xdr:col>
      <xdr:colOff>47625</xdr:colOff>
      <xdr:row>6510</xdr:row>
      <xdr:rowOff>0</xdr:rowOff>
    </xdr:to>
    <xdr:pic>
      <xdr:nvPicPr>
        <xdr:cNvPr id="597106" name="Picture 23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470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6116</xdr:row>
      <xdr:rowOff>0</xdr:rowOff>
    </xdr:from>
    <xdr:to>
      <xdr:col>5</xdr:col>
      <xdr:colOff>47625</xdr:colOff>
      <xdr:row>6100</xdr:row>
      <xdr:rowOff>0</xdr:rowOff>
    </xdr:to>
    <xdr:pic>
      <xdr:nvPicPr>
        <xdr:cNvPr id="597107" name="Picture 23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9013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5593</xdr:row>
      <xdr:rowOff>0</xdr:rowOff>
    </xdr:from>
    <xdr:to>
      <xdr:col>5</xdr:col>
      <xdr:colOff>47625</xdr:colOff>
      <xdr:row>5587</xdr:row>
      <xdr:rowOff>0</xdr:rowOff>
    </xdr:to>
    <xdr:pic>
      <xdr:nvPicPr>
        <xdr:cNvPr id="597108" name="Picture 23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7555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3701</xdr:row>
      <xdr:rowOff>0</xdr:rowOff>
    </xdr:from>
    <xdr:to>
      <xdr:col>5</xdr:col>
      <xdr:colOff>47625</xdr:colOff>
      <xdr:row>3687</xdr:row>
      <xdr:rowOff>0</xdr:rowOff>
    </xdr:to>
    <xdr:pic>
      <xdr:nvPicPr>
        <xdr:cNvPr id="597109" name="Picture 233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5449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11282</xdr:row>
      <xdr:rowOff>0</xdr:rowOff>
    </xdr:from>
    <xdr:to>
      <xdr:col>5</xdr:col>
      <xdr:colOff>47625</xdr:colOff>
      <xdr:row>11276</xdr:row>
      <xdr:rowOff>0</xdr:rowOff>
    </xdr:to>
    <xdr:pic>
      <xdr:nvPicPr>
        <xdr:cNvPr id="597110" name="Picture 233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662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7748</xdr:row>
      <xdr:rowOff>0</xdr:rowOff>
    </xdr:from>
    <xdr:to>
      <xdr:col>5</xdr:col>
      <xdr:colOff>47625</xdr:colOff>
      <xdr:row>7746</xdr:row>
      <xdr:rowOff>0</xdr:rowOff>
    </xdr:to>
    <xdr:pic>
      <xdr:nvPicPr>
        <xdr:cNvPr id="597111" name="Picture 233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004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2402</xdr:row>
      <xdr:rowOff>0</xdr:rowOff>
    </xdr:from>
    <xdr:to>
      <xdr:col>5</xdr:col>
      <xdr:colOff>47625</xdr:colOff>
      <xdr:row>2371</xdr:row>
      <xdr:rowOff>0</xdr:rowOff>
    </xdr:to>
    <xdr:pic>
      <xdr:nvPicPr>
        <xdr:cNvPr id="597112" name="Picture 233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99060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1408</xdr:row>
      <xdr:rowOff>0</xdr:rowOff>
    </xdr:from>
    <xdr:to>
      <xdr:col>5</xdr:col>
      <xdr:colOff>47625</xdr:colOff>
      <xdr:row>1408</xdr:row>
      <xdr:rowOff>0</xdr:rowOff>
    </xdr:to>
    <xdr:pic>
      <xdr:nvPicPr>
        <xdr:cNvPr id="597113" name="Picture 233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695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961</xdr:row>
      <xdr:rowOff>0</xdr:rowOff>
    </xdr:from>
    <xdr:to>
      <xdr:col>5</xdr:col>
      <xdr:colOff>47625</xdr:colOff>
      <xdr:row>943</xdr:row>
      <xdr:rowOff>0</xdr:rowOff>
    </xdr:to>
    <xdr:pic>
      <xdr:nvPicPr>
        <xdr:cNvPr id="597114" name="Picture 234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238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2780</xdr:row>
      <xdr:rowOff>0</xdr:rowOff>
    </xdr:from>
    <xdr:to>
      <xdr:col>5</xdr:col>
      <xdr:colOff>47625</xdr:colOff>
      <xdr:row>2759</xdr:row>
      <xdr:rowOff>0</xdr:rowOff>
    </xdr:to>
    <xdr:pic>
      <xdr:nvPicPr>
        <xdr:cNvPr id="597115" name="Picture 234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525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8241</xdr:row>
      <xdr:rowOff>0</xdr:rowOff>
    </xdr:from>
    <xdr:to>
      <xdr:col>5</xdr:col>
      <xdr:colOff>47625</xdr:colOff>
      <xdr:row>8237</xdr:row>
      <xdr:rowOff>0</xdr:rowOff>
    </xdr:to>
    <xdr:pic>
      <xdr:nvPicPr>
        <xdr:cNvPr id="597116" name="Picture 234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7855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2147</xdr:row>
      <xdr:rowOff>0</xdr:rowOff>
    </xdr:from>
    <xdr:to>
      <xdr:col>5</xdr:col>
      <xdr:colOff>47625</xdr:colOff>
      <xdr:row>2130</xdr:row>
      <xdr:rowOff>0</xdr:rowOff>
    </xdr:to>
    <xdr:pic>
      <xdr:nvPicPr>
        <xdr:cNvPr id="597117" name="Picture 234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81248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7899</xdr:row>
      <xdr:rowOff>0</xdr:rowOff>
    </xdr:from>
    <xdr:to>
      <xdr:col>5</xdr:col>
      <xdr:colOff>47625</xdr:colOff>
      <xdr:row>7870</xdr:row>
      <xdr:rowOff>0</xdr:rowOff>
    </xdr:to>
    <xdr:pic>
      <xdr:nvPicPr>
        <xdr:cNvPr id="597118" name="Picture 234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4901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8811</xdr:row>
      <xdr:rowOff>0</xdr:rowOff>
    </xdr:from>
    <xdr:to>
      <xdr:col>5</xdr:col>
      <xdr:colOff>47625</xdr:colOff>
      <xdr:row>8811</xdr:row>
      <xdr:rowOff>0</xdr:rowOff>
    </xdr:to>
    <xdr:pic>
      <xdr:nvPicPr>
        <xdr:cNvPr id="597119" name="Picture 234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8242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2089</xdr:row>
      <xdr:rowOff>0</xdr:rowOff>
    </xdr:from>
    <xdr:to>
      <xdr:col>5</xdr:col>
      <xdr:colOff>47625</xdr:colOff>
      <xdr:row>2069</xdr:row>
      <xdr:rowOff>0</xdr:rowOff>
    </xdr:to>
    <xdr:pic>
      <xdr:nvPicPr>
        <xdr:cNvPr id="597120" name="Picture 23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7800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6652</xdr:row>
      <xdr:rowOff>0</xdr:rowOff>
    </xdr:from>
    <xdr:to>
      <xdr:col>5</xdr:col>
      <xdr:colOff>47625</xdr:colOff>
      <xdr:row>6637</xdr:row>
      <xdr:rowOff>0</xdr:rowOff>
    </xdr:to>
    <xdr:pic>
      <xdr:nvPicPr>
        <xdr:cNvPr id="597121" name="Picture 234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5912</xdr:row>
      <xdr:rowOff>0</xdr:rowOff>
    </xdr:from>
    <xdr:to>
      <xdr:col>5</xdr:col>
      <xdr:colOff>47625</xdr:colOff>
      <xdr:row>5912</xdr:row>
      <xdr:rowOff>0</xdr:rowOff>
    </xdr:to>
    <xdr:pic>
      <xdr:nvPicPr>
        <xdr:cNvPr id="597122" name="Picture 234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85273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xdr:row>
      <xdr:rowOff>0</xdr:rowOff>
    </xdr:from>
    <xdr:to>
      <xdr:col>5</xdr:col>
      <xdr:colOff>47625</xdr:colOff>
      <xdr:row>1</xdr:row>
      <xdr:rowOff>0</xdr:rowOff>
    </xdr:to>
    <xdr:pic>
      <xdr:nvPicPr>
        <xdr:cNvPr id="597123" name="Picture 234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2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3850</xdr:row>
      <xdr:rowOff>0</xdr:rowOff>
    </xdr:from>
    <xdr:to>
      <xdr:col>5</xdr:col>
      <xdr:colOff>47625</xdr:colOff>
      <xdr:row>3839</xdr:row>
      <xdr:rowOff>0</xdr:rowOff>
    </xdr:to>
    <xdr:pic>
      <xdr:nvPicPr>
        <xdr:cNvPr id="597124" name="Picture 235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75164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11343</xdr:row>
      <xdr:rowOff>0</xdr:rowOff>
    </xdr:from>
    <xdr:to>
      <xdr:col>5</xdr:col>
      <xdr:colOff>47625</xdr:colOff>
      <xdr:row>11333</xdr:row>
      <xdr:rowOff>0</xdr:rowOff>
    </xdr:to>
    <xdr:pic>
      <xdr:nvPicPr>
        <xdr:cNvPr id="597125" name="Picture 235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662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1485</xdr:row>
      <xdr:rowOff>0</xdr:rowOff>
    </xdr:from>
    <xdr:to>
      <xdr:col>5</xdr:col>
      <xdr:colOff>47625</xdr:colOff>
      <xdr:row>1414</xdr:row>
      <xdr:rowOff>0</xdr:rowOff>
    </xdr:to>
    <xdr:pic>
      <xdr:nvPicPr>
        <xdr:cNvPr id="597126" name="Picture 23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56959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4787</xdr:row>
      <xdr:rowOff>0</xdr:rowOff>
    </xdr:from>
    <xdr:to>
      <xdr:col>5</xdr:col>
      <xdr:colOff>47625</xdr:colOff>
      <xdr:row>4782</xdr:row>
      <xdr:rowOff>0</xdr:rowOff>
    </xdr:to>
    <xdr:pic>
      <xdr:nvPicPr>
        <xdr:cNvPr id="597127" name="Picture 23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69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8078</xdr:row>
      <xdr:rowOff>0</xdr:rowOff>
    </xdr:from>
    <xdr:to>
      <xdr:col>5</xdr:col>
      <xdr:colOff>47625</xdr:colOff>
      <xdr:row>8062</xdr:row>
      <xdr:rowOff>0</xdr:rowOff>
    </xdr:to>
    <xdr:pic>
      <xdr:nvPicPr>
        <xdr:cNvPr id="597128" name="Picture 23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6299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8631</xdr:row>
      <xdr:rowOff>0</xdr:rowOff>
    </xdr:from>
    <xdr:to>
      <xdr:col>5</xdr:col>
      <xdr:colOff>47625</xdr:colOff>
      <xdr:row>8580</xdr:row>
      <xdr:rowOff>0</xdr:rowOff>
    </xdr:to>
    <xdr:pic>
      <xdr:nvPicPr>
        <xdr:cNvPr id="597129" name="Picture 23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7757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5322</xdr:row>
      <xdr:rowOff>0</xdr:rowOff>
    </xdr:from>
    <xdr:to>
      <xdr:col>5</xdr:col>
      <xdr:colOff>47625</xdr:colOff>
      <xdr:row>5285</xdr:row>
      <xdr:rowOff>0</xdr:rowOff>
    </xdr:to>
    <xdr:pic>
      <xdr:nvPicPr>
        <xdr:cNvPr id="597130" name="Picture 23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6584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11218</xdr:row>
      <xdr:rowOff>0</xdr:rowOff>
    </xdr:from>
    <xdr:to>
      <xdr:col>5</xdr:col>
      <xdr:colOff>47625</xdr:colOff>
      <xdr:row>11210</xdr:row>
      <xdr:rowOff>0</xdr:rowOff>
    </xdr:to>
    <xdr:pic>
      <xdr:nvPicPr>
        <xdr:cNvPr id="597131" name="Picture 23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63391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4416</xdr:row>
      <xdr:rowOff>0</xdr:rowOff>
    </xdr:from>
    <xdr:to>
      <xdr:col>5</xdr:col>
      <xdr:colOff>47625</xdr:colOff>
      <xdr:row>4318</xdr:row>
      <xdr:rowOff>0</xdr:rowOff>
    </xdr:to>
    <xdr:pic>
      <xdr:nvPicPr>
        <xdr:cNvPr id="597132" name="Picture 23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14026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4734</xdr:row>
      <xdr:rowOff>0</xdr:rowOff>
    </xdr:from>
    <xdr:to>
      <xdr:col>5</xdr:col>
      <xdr:colOff>47625</xdr:colOff>
      <xdr:row>4731</xdr:row>
      <xdr:rowOff>0</xdr:rowOff>
    </xdr:to>
    <xdr:pic>
      <xdr:nvPicPr>
        <xdr:cNvPr id="597133" name="Picture 23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3457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2551</xdr:row>
      <xdr:rowOff>0</xdr:rowOff>
    </xdr:from>
    <xdr:to>
      <xdr:col>5</xdr:col>
      <xdr:colOff>47625</xdr:colOff>
      <xdr:row>2549</xdr:row>
      <xdr:rowOff>0</xdr:rowOff>
    </xdr:to>
    <xdr:pic>
      <xdr:nvPicPr>
        <xdr:cNvPr id="597134" name="Picture 23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05537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11802</xdr:row>
      <xdr:rowOff>0</xdr:rowOff>
    </xdr:from>
    <xdr:to>
      <xdr:col>5</xdr:col>
      <xdr:colOff>47625</xdr:colOff>
      <xdr:row>11797</xdr:row>
      <xdr:rowOff>0</xdr:rowOff>
    </xdr:to>
    <xdr:pic>
      <xdr:nvPicPr>
        <xdr:cNvPr id="597135" name="Picture 23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77964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9281</xdr:row>
      <xdr:rowOff>0</xdr:rowOff>
    </xdr:from>
    <xdr:to>
      <xdr:col>5</xdr:col>
      <xdr:colOff>47625</xdr:colOff>
      <xdr:row>9273</xdr:row>
      <xdr:rowOff>0</xdr:rowOff>
    </xdr:to>
    <xdr:pic>
      <xdr:nvPicPr>
        <xdr:cNvPr id="597136" name="Picture 23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40024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5773</xdr:row>
      <xdr:rowOff>0</xdr:rowOff>
    </xdr:from>
    <xdr:to>
      <xdr:col>12</xdr:col>
      <xdr:colOff>47625</xdr:colOff>
      <xdr:row>5747</xdr:row>
      <xdr:rowOff>0</xdr:rowOff>
    </xdr:to>
    <xdr:pic>
      <xdr:nvPicPr>
        <xdr:cNvPr id="597137" name="Picture 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38" name="Picture 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39" name="Picture 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40" name="Picture 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41" name="Picture 1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42" name="Picture 1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43" name="Picture 1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2235</xdr:row>
      <xdr:rowOff>0</xdr:rowOff>
    </xdr:from>
    <xdr:to>
      <xdr:col>12</xdr:col>
      <xdr:colOff>47625</xdr:colOff>
      <xdr:row>2148</xdr:row>
      <xdr:rowOff>0</xdr:rowOff>
    </xdr:to>
    <xdr:pic>
      <xdr:nvPicPr>
        <xdr:cNvPr id="597144" name="Picture 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8772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7423</xdr:row>
      <xdr:rowOff>0</xdr:rowOff>
    </xdr:from>
    <xdr:to>
      <xdr:col>12</xdr:col>
      <xdr:colOff>47625</xdr:colOff>
      <xdr:row>7417</xdr:row>
      <xdr:rowOff>0</xdr:rowOff>
    </xdr:to>
    <xdr:pic>
      <xdr:nvPicPr>
        <xdr:cNvPr id="597145" name="Picture 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7423</xdr:row>
      <xdr:rowOff>0</xdr:rowOff>
    </xdr:from>
    <xdr:to>
      <xdr:col>12</xdr:col>
      <xdr:colOff>47625</xdr:colOff>
      <xdr:row>7417</xdr:row>
      <xdr:rowOff>0</xdr:rowOff>
    </xdr:to>
    <xdr:pic>
      <xdr:nvPicPr>
        <xdr:cNvPr id="597146" name="Picture 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10796</xdr:row>
      <xdr:rowOff>0</xdr:rowOff>
    </xdr:from>
    <xdr:to>
      <xdr:col>12</xdr:col>
      <xdr:colOff>47625</xdr:colOff>
      <xdr:row>10731</xdr:row>
      <xdr:rowOff>0</xdr:rowOff>
    </xdr:to>
    <xdr:pic>
      <xdr:nvPicPr>
        <xdr:cNvPr id="597147" name="Picture 2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1553</xdr:row>
      <xdr:rowOff>0</xdr:rowOff>
    </xdr:from>
    <xdr:to>
      <xdr:col>12</xdr:col>
      <xdr:colOff>47625</xdr:colOff>
      <xdr:row>1537</xdr:row>
      <xdr:rowOff>0</xdr:rowOff>
    </xdr:to>
    <xdr:pic>
      <xdr:nvPicPr>
        <xdr:cNvPr id="597148" name="Picture 2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6181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5798</xdr:row>
      <xdr:rowOff>0</xdr:rowOff>
    </xdr:from>
    <xdr:to>
      <xdr:col>12</xdr:col>
      <xdr:colOff>47625</xdr:colOff>
      <xdr:row>5794</xdr:row>
      <xdr:rowOff>0</xdr:rowOff>
    </xdr:to>
    <xdr:pic>
      <xdr:nvPicPr>
        <xdr:cNvPr id="597149" name="Picture 2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5547</xdr:row>
      <xdr:rowOff>0</xdr:rowOff>
    </xdr:from>
    <xdr:to>
      <xdr:col>12</xdr:col>
      <xdr:colOff>47625</xdr:colOff>
      <xdr:row>5547</xdr:row>
      <xdr:rowOff>0</xdr:rowOff>
    </xdr:to>
    <xdr:pic>
      <xdr:nvPicPr>
        <xdr:cNvPr id="597150" name="Picture 2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7231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6433</xdr:row>
      <xdr:rowOff>0</xdr:rowOff>
    </xdr:from>
    <xdr:to>
      <xdr:col>12</xdr:col>
      <xdr:colOff>47625</xdr:colOff>
      <xdr:row>6432</xdr:row>
      <xdr:rowOff>0</xdr:rowOff>
    </xdr:to>
    <xdr:pic>
      <xdr:nvPicPr>
        <xdr:cNvPr id="597151" name="Picture 54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0146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5773</xdr:row>
      <xdr:rowOff>0</xdr:rowOff>
    </xdr:from>
    <xdr:to>
      <xdr:col>12</xdr:col>
      <xdr:colOff>47625</xdr:colOff>
      <xdr:row>5747</xdr:row>
      <xdr:rowOff>0</xdr:rowOff>
    </xdr:to>
    <xdr:pic>
      <xdr:nvPicPr>
        <xdr:cNvPr id="597152" name="Picture 54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53" name="Picture 54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54" name="Picture 54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55" name="Picture 54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56" name="Picture 54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57" name="Picture 54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58" name="Picture 54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2235</xdr:row>
      <xdr:rowOff>0</xdr:rowOff>
    </xdr:from>
    <xdr:to>
      <xdr:col>12</xdr:col>
      <xdr:colOff>47625</xdr:colOff>
      <xdr:row>2148</xdr:row>
      <xdr:rowOff>0</xdr:rowOff>
    </xdr:to>
    <xdr:pic>
      <xdr:nvPicPr>
        <xdr:cNvPr id="597159" name="Picture 54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8772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7423</xdr:row>
      <xdr:rowOff>0</xdr:rowOff>
    </xdr:from>
    <xdr:to>
      <xdr:col>12</xdr:col>
      <xdr:colOff>47625</xdr:colOff>
      <xdr:row>7417</xdr:row>
      <xdr:rowOff>0</xdr:rowOff>
    </xdr:to>
    <xdr:pic>
      <xdr:nvPicPr>
        <xdr:cNvPr id="597160" name="Picture 548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10796</xdr:row>
      <xdr:rowOff>0</xdr:rowOff>
    </xdr:from>
    <xdr:to>
      <xdr:col>12</xdr:col>
      <xdr:colOff>47625</xdr:colOff>
      <xdr:row>10731</xdr:row>
      <xdr:rowOff>0</xdr:rowOff>
    </xdr:to>
    <xdr:pic>
      <xdr:nvPicPr>
        <xdr:cNvPr id="597161" name="Picture 548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1553</xdr:row>
      <xdr:rowOff>0</xdr:rowOff>
    </xdr:from>
    <xdr:to>
      <xdr:col>12</xdr:col>
      <xdr:colOff>47625</xdr:colOff>
      <xdr:row>1537</xdr:row>
      <xdr:rowOff>0</xdr:rowOff>
    </xdr:to>
    <xdr:pic>
      <xdr:nvPicPr>
        <xdr:cNvPr id="597162" name="Picture 548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6181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5798</xdr:row>
      <xdr:rowOff>0</xdr:rowOff>
    </xdr:from>
    <xdr:to>
      <xdr:col>12</xdr:col>
      <xdr:colOff>47625</xdr:colOff>
      <xdr:row>5794</xdr:row>
      <xdr:rowOff>0</xdr:rowOff>
    </xdr:to>
    <xdr:pic>
      <xdr:nvPicPr>
        <xdr:cNvPr id="597163" name="Picture 549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5547</xdr:row>
      <xdr:rowOff>0</xdr:rowOff>
    </xdr:from>
    <xdr:to>
      <xdr:col>12</xdr:col>
      <xdr:colOff>47625</xdr:colOff>
      <xdr:row>5547</xdr:row>
      <xdr:rowOff>0</xdr:rowOff>
    </xdr:to>
    <xdr:pic>
      <xdr:nvPicPr>
        <xdr:cNvPr id="597164" name="Picture 549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7231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6729</xdr:row>
      <xdr:rowOff>0</xdr:rowOff>
    </xdr:from>
    <xdr:to>
      <xdr:col>12</xdr:col>
      <xdr:colOff>47625</xdr:colOff>
      <xdr:row>6658</xdr:row>
      <xdr:rowOff>0</xdr:rowOff>
    </xdr:to>
    <xdr:pic>
      <xdr:nvPicPr>
        <xdr:cNvPr id="597165" name="Picture 2665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6729</xdr:row>
      <xdr:rowOff>0</xdr:rowOff>
    </xdr:from>
    <xdr:to>
      <xdr:col>12</xdr:col>
      <xdr:colOff>47625</xdr:colOff>
      <xdr:row>6658</xdr:row>
      <xdr:rowOff>0</xdr:rowOff>
    </xdr:to>
    <xdr:pic>
      <xdr:nvPicPr>
        <xdr:cNvPr id="597166" name="Picture 2665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09562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6433</xdr:row>
      <xdr:rowOff>0</xdr:rowOff>
    </xdr:from>
    <xdr:to>
      <xdr:col>12</xdr:col>
      <xdr:colOff>47625</xdr:colOff>
      <xdr:row>6432</xdr:row>
      <xdr:rowOff>0</xdr:rowOff>
    </xdr:to>
    <xdr:pic>
      <xdr:nvPicPr>
        <xdr:cNvPr id="597167" name="Picture 2665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0146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5773</xdr:row>
      <xdr:rowOff>0</xdr:rowOff>
    </xdr:from>
    <xdr:to>
      <xdr:col>12</xdr:col>
      <xdr:colOff>47625</xdr:colOff>
      <xdr:row>5747</xdr:row>
      <xdr:rowOff>0</xdr:rowOff>
    </xdr:to>
    <xdr:pic>
      <xdr:nvPicPr>
        <xdr:cNvPr id="597168" name="Picture 266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69" name="Picture 2665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70" name="Picture 2665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71" name="Picture 2665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2235</xdr:row>
      <xdr:rowOff>0</xdr:rowOff>
    </xdr:from>
    <xdr:to>
      <xdr:col>12</xdr:col>
      <xdr:colOff>47625</xdr:colOff>
      <xdr:row>2148</xdr:row>
      <xdr:rowOff>0</xdr:rowOff>
    </xdr:to>
    <xdr:pic>
      <xdr:nvPicPr>
        <xdr:cNvPr id="597172" name="Picture 2665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8772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7423</xdr:row>
      <xdr:rowOff>0</xdr:rowOff>
    </xdr:from>
    <xdr:to>
      <xdr:col>12</xdr:col>
      <xdr:colOff>47625</xdr:colOff>
      <xdr:row>7417</xdr:row>
      <xdr:rowOff>0</xdr:rowOff>
    </xdr:to>
    <xdr:pic>
      <xdr:nvPicPr>
        <xdr:cNvPr id="597173" name="Picture 266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10796</xdr:row>
      <xdr:rowOff>0</xdr:rowOff>
    </xdr:from>
    <xdr:to>
      <xdr:col>12</xdr:col>
      <xdr:colOff>47625</xdr:colOff>
      <xdr:row>10731</xdr:row>
      <xdr:rowOff>0</xdr:rowOff>
    </xdr:to>
    <xdr:pic>
      <xdr:nvPicPr>
        <xdr:cNvPr id="597174" name="Picture 2666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1553</xdr:row>
      <xdr:rowOff>0</xdr:rowOff>
    </xdr:from>
    <xdr:to>
      <xdr:col>12</xdr:col>
      <xdr:colOff>47625</xdr:colOff>
      <xdr:row>1537</xdr:row>
      <xdr:rowOff>0</xdr:rowOff>
    </xdr:to>
    <xdr:pic>
      <xdr:nvPicPr>
        <xdr:cNvPr id="597175" name="Picture 2666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6181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5798</xdr:row>
      <xdr:rowOff>0</xdr:rowOff>
    </xdr:from>
    <xdr:to>
      <xdr:col>12</xdr:col>
      <xdr:colOff>47625</xdr:colOff>
      <xdr:row>5794</xdr:row>
      <xdr:rowOff>0</xdr:rowOff>
    </xdr:to>
    <xdr:pic>
      <xdr:nvPicPr>
        <xdr:cNvPr id="597176" name="Picture 2666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5547</xdr:row>
      <xdr:rowOff>0</xdr:rowOff>
    </xdr:from>
    <xdr:to>
      <xdr:col>12</xdr:col>
      <xdr:colOff>47625</xdr:colOff>
      <xdr:row>5547</xdr:row>
      <xdr:rowOff>0</xdr:rowOff>
    </xdr:to>
    <xdr:pic>
      <xdr:nvPicPr>
        <xdr:cNvPr id="597177" name="Picture 2666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7231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6433</xdr:row>
      <xdr:rowOff>0</xdr:rowOff>
    </xdr:from>
    <xdr:to>
      <xdr:col>12</xdr:col>
      <xdr:colOff>47625</xdr:colOff>
      <xdr:row>6432</xdr:row>
      <xdr:rowOff>0</xdr:rowOff>
    </xdr:to>
    <xdr:pic>
      <xdr:nvPicPr>
        <xdr:cNvPr id="597178" name="Picture 2666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0146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6433</xdr:row>
      <xdr:rowOff>0</xdr:rowOff>
    </xdr:from>
    <xdr:to>
      <xdr:col>12</xdr:col>
      <xdr:colOff>47625</xdr:colOff>
      <xdr:row>6432</xdr:row>
      <xdr:rowOff>0</xdr:rowOff>
    </xdr:to>
    <xdr:pic>
      <xdr:nvPicPr>
        <xdr:cNvPr id="597179" name="Picture 266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01466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5773</xdr:row>
      <xdr:rowOff>0</xdr:rowOff>
    </xdr:from>
    <xdr:to>
      <xdr:col>12</xdr:col>
      <xdr:colOff>47625</xdr:colOff>
      <xdr:row>5747</xdr:row>
      <xdr:rowOff>0</xdr:rowOff>
    </xdr:to>
    <xdr:pic>
      <xdr:nvPicPr>
        <xdr:cNvPr id="597180" name="Picture 266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5773</xdr:row>
      <xdr:rowOff>0</xdr:rowOff>
    </xdr:from>
    <xdr:to>
      <xdr:col>12</xdr:col>
      <xdr:colOff>47625</xdr:colOff>
      <xdr:row>5747</xdr:row>
      <xdr:rowOff>0</xdr:rowOff>
    </xdr:to>
    <xdr:pic>
      <xdr:nvPicPr>
        <xdr:cNvPr id="597181" name="Picture 2666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82" name="Picture 2666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1893</xdr:row>
      <xdr:rowOff>0</xdr:rowOff>
    </xdr:from>
    <xdr:to>
      <xdr:col>12</xdr:col>
      <xdr:colOff>47625</xdr:colOff>
      <xdr:row>1887</xdr:row>
      <xdr:rowOff>0</xdr:rowOff>
    </xdr:to>
    <xdr:pic>
      <xdr:nvPicPr>
        <xdr:cNvPr id="597183" name="Picture 2667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71532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84" name="Picture 2667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4836</xdr:row>
      <xdr:rowOff>0</xdr:rowOff>
    </xdr:from>
    <xdr:to>
      <xdr:col>12</xdr:col>
      <xdr:colOff>47625</xdr:colOff>
      <xdr:row>4836</xdr:row>
      <xdr:rowOff>0</xdr:rowOff>
    </xdr:to>
    <xdr:pic>
      <xdr:nvPicPr>
        <xdr:cNvPr id="597185" name="Picture 2667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43173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2235</xdr:row>
      <xdr:rowOff>0</xdr:rowOff>
    </xdr:from>
    <xdr:to>
      <xdr:col>12</xdr:col>
      <xdr:colOff>47625</xdr:colOff>
      <xdr:row>2148</xdr:row>
      <xdr:rowOff>0</xdr:rowOff>
    </xdr:to>
    <xdr:pic>
      <xdr:nvPicPr>
        <xdr:cNvPr id="597186" name="Picture 2667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8772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2235</xdr:row>
      <xdr:rowOff>0</xdr:rowOff>
    </xdr:from>
    <xdr:to>
      <xdr:col>12</xdr:col>
      <xdr:colOff>47625</xdr:colOff>
      <xdr:row>2148</xdr:row>
      <xdr:rowOff>0</xdr:rowOff>
    </xdr:to>
    <xdr:pic>
      <xdr:nvPicPr>
        <xdr:cNvPr id="597187" name="Picture 2667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87725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7423</xdr:row>
      <xdr:rowOff>0</xdr:rowOff>
    </xdr:from>
    <xdr:to>
      <xdr:col>12</xdr:col>
      <xdr:colOff>47625</xdr:colOff>
      <xdr:row>7417</xdr:row>
      <xdr:rowOff>0</xdr:rowOff>
    </xdr:to>
    <xdr:pic>
      <xdr:nvPicPr>
        <xdr:cNvPr id="597188" name="Picture 2667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7423</xdr:row>
      <xdr:rowOff>0</xdr:rowOff>
    </xdr:from>
    <xdr:to>
      <xdr:col>12</xdr:col>
      <xdr:colOff>47625</xdr:colOff>
      <xdr:row>7417</xdr:row>
      <xdr:rowOff>0</xdr:rowOff>
    </xdr:to>
    <xdr:pic>
      <xdr:nvPicPr>
        <xdr:cNvPr id="597189" name="Picture 2667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341947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10796</xdr:row>
      <xdr:rowOff>0</xdr:rowOff>
    </xdr:from>
    <xdr:to>
      <xdr:col>12</xdr:col>
      <xdr:colOff>47625</xdr:colOff>
      <xdr:row>10731</xdr:row>
      <xdr:rowOff>0</xdr:rowOff>
    </xdr:to>
    <xdr:pic>
      <xdr:nvPicPr>
        <xdr:cNvPr id="597190" name="Picture 2667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10796</xdr:row>
      <xdr:rowOff>0</xdr:rowOff>
    </xdr:from>
    <xdr:to>
      <xdr:col>12</xdr:col>
      <xdr:colOff>47625</xdr:colOff>
      <xdr:row>10731</xdr:row>
      <xdr:rowOff>0</xdr:rowOff>
    </xdr:to>
    <xdr:pic>
      <xdr:nvPicPr>
        <xdr:cNvPr id="597191" name="Picture 266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448818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1553</xdr:row>
      <xdr:rowOff>0</xdr:rowOff>
    </xdr:from>
    <xdr:to>
      <xdr:col>12</xdr:col>
      <xdr:colOff>47625</xdr:colOff>
      <xdr:row>1537</xdr:row>
      <xdr:rowOff>0</xdr:rowOff>
    </xdr:to>
    <xdr:pic>
      <xdr:nvPicPr>
        <xdr:cNvPr id="597192" name="Picture 266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6181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1553</xdr:row>
      <xdr:rowOff>0</xdr:rowOff>
    </xdr:from>
    <xdr:to>
      <xdr:col>12</xdr:col>
      <xdr:colOff>47625</xdr:colOff>
      <xdr:row>1537</xdr:row>
      <xdr:rowOff>0</xdr:rowOff>
    </xdr:to>
    <xdr:pic>
      <xdr:nvPicPr>
        <xdr:cNvPr id="597193" name="Picture 266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61817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5798</xdr:row>
      <xdr:rowOff>0</xdr:rowOff>
    </xdr:from>
    <xdr:to>
      <xdr:col>12</xdr:col>
      <xdr:colOff>47625</xdr:colOff>
      <xdr:row>5794</xdr:row>
      <xdr:rowOff>0</xdr:rowOff>
    </xdr:to>
    <xdr:pic>
      <xdr:nvPicPr>
        <xdr:cNvPr id="597194" name="Picture 26681"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5798</xdr:row>
      <xdr:rowOff>0</xdr:rowOff>
    </xdr:from>
    <xdr:to>
      <xdr:col>12</xdr:col>
      <xdr:colOff>47625</xdr:colOff>
      <xdr:row>5794</xdr:row>
      <xdr:rowOff>0</xdr:rowOff>
    </xdr:to>
    <xdr:pic>
      <xdr:nvPicPr>
        <xdr:cNvPr id="597195" name="Picture 266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80416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5547</xdr:row>
      <xdr:rowOff>0</xdr:rowOff>
    </xdr:from>
    <xdr:to>
      <xdr:col>12</xdr:col>
      <xdr:colOff>47625</xdr:colOff>
      <xdr:row>5547</xdr:row>
      <xdr:rowOff>0</xdr:rowOff>
    </xdr:to>
    <xdr:pic>
      <xdr:nvPicPr>
        <xdr:cNvPr id="597196" name="Picture 2668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7231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0</xdr:colOff>
      <xdr:row>5547</xdr:row>
      <xdr:rowOff>0</xdr:rowOff>
    </xdr:from>
    <xdr:to>
      <xdr:col>12</xdr:col>
      <xdr:colOff>47625</xdr:colOff>
      <xdr:row>5547</xdr:row>
      <xdr:rowOff>0</xdr:rowOff>
    </xdr:to>
    <xdr:pic>
      <xdr:nvPicPr>
        <xdr:cNvPr id="597197" name="Picture 266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68425" y="272319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230412" name="RefreshButton" hidden="1">
              <a:extLst>
                <a:ext uri="{63B3BB69-23CF-44E3-9099-C40C66FF867C}">
                  <a14:compatExt spid="_x0000_s230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79873" name="RefreshButton"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19</xdr:row>
          <xdr:rowOff>9525</xdr:rowOff>
        </xdr:from>
        <xdr:to>
          <xdr:col>25</xdr:col>
          <xdr:colOff>304800</xdr:colOff>
          <xdr:row>20</xdr:row>
          <xdr:rowOff>76200</xdr:rowOff>
        </xdr:to>
        <xdr:sp macro="" textlink="">
          <xdr:nvSpPr>
            <xdr:cNvPr id="79874" name="CategoryComboBox" hidden="1">
              <a:extLst>
                <a:ext uri="{63B3BB69-23CF-44E3-9099-C40C66FF867C}">
                  <a14:compatExt spid="_x0000_s79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85725</xdr:colOff>
      <xdr:row>1</xdr:row>
      <xdr:rowOff>0</xdr:rowOff>
    </xdr:from>
    <xdr:to>
      <xdr:col>31</xdr:col>
      <xdr:colOff>295275</xdr:colOff>
      <xdr:row>18</xdr:row>
      <xdr:rowOff>95250</xdr:rowOff>
    </xdr:to>
    <xdr:graphicFrame macro="">
      <xdr:nvGraphicFramePr>
        <xdr:cNvPr id="7999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85725</xdr:colOff>
      <xdr:row>0</xdr:row>
      <xdr:rowOff>0</xdr:rowOff>
    </xdr:from>
    <xdr:to>
      <xdr:col>26</xdr:col>
      <xdr:colOff>295275</xdr:colOff>
      <xdr:row>0</xdr:row>
      <xdr:rowOff>0</xdr:rowOff>
    </xdr:to>
    <xdr:graphicFrame macro="">
      <xdr:nvGraphicFramePr>
        <xdr:cNvPr id="7688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161925</xdr:colOff>
          <xdr:row>0</xdr:row>
          <xdr:rowOff>76200</xdr:rowOff>
        </xdr:from>
        <xdr:to>
          <xdr:col>8</xdr:col>
          <xdr:colOff>1419225</xdr:colOff>
          <xdr:row>2</xdr:row>
          <xdr:rowOff>57150</xdr:rowOff>
        </xdr:to>
        <xdr:sp macro="" textlink="">
          <xdr:nvSpPr>
            <xdr:cNvPr id="82945" name="RefreshButton"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93185" name="RefreshButton"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1</xdr:row>
      <xdr:rowOff>0</xdr:rowOff>
    </xdr:from>
    <xdr:to>
      <xdr:col>4</xdr:col>
      <xdr:colOff>0</xdr:colOff>
      <xdr:row>18</xdr:row>
      <xdr:rowOff>0</xdr:rowOff>
    </xdr:to>
    <xdr:graphicFrame macro="">
      <xdr:nvGraphicFramePr>
        <xdr:cNvPr id="9326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47625</xdr:colOff>
      <xdr:row>0</xdr:row>
      <xdr:rowOff>9525</xdr:rowOff>
    </xdr:to>
    <xdr:pic>
      <xdr:nvPicPr>
        <xdr:cNvPr id="588048" name="Picture 5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49" name="Picture 5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0" name="Picture 5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1" name="Picture 5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2" name="Picture 5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3" name="Picture 5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4" name="Picture 5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5" name="Picture 5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6" name="Picture 5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7" name="Picture 5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8" name="Picture 5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9" name="Picture 5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0" name="Picture 5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1" name="Picture 5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2" name="Picture 5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3" name="Picture 5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4" name="Picture 5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5" name="Picture 6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6" name="Picture 6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7" name="Picture 6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8" name="Picture 6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9" name="Picture 6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0" name="Picture 6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1" name="Picture 6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2" name="Picture 6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3" name="Picture 7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4" name="Picture 7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5" name="Picture 7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6" name="Picture 7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7" name="Picture 7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8" name="Picture 7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9" name="Picture 7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0" name="Picture 7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1" name="Picture 7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2" name="Picture 7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3" name="Picture 7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4" name="Picture 7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5" name="Picture 7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6" name="Picture 7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7" name="Picture 7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8" name="Picture 7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9" name="Picture 7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0" name="Picture 7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1" name="Picture 7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2" name="Picture 7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3" name="Picture 7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4" name="Picture 8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5" name="Picture 8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6" name="Picture 8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7" name="Picture 8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8" name="Picture 8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9" name="Picture 8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0" name="Picture 8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1" name="Picture 8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2" name="Picture 8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3" name="Picture 8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4" name="Picture 8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5" name="Picture 8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6" name="Picture 8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7" name="Picture 8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8" name="Picture 8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9" name="Picture 8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0" name="Picture 8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1" name="Picture 8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2" name="Picture 8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3" name="Picture 8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314325</xdr:colOff>
          <xdr:row>0</xdr:row>
          <xdr:rowOff>0</xdr:rowOff>
        </xdr:from>
        <xdr:to>
          <xdr:col>9</xdr:col>
          <xdr:colOff>552450</xdr:colOff>
          <xdr:row>1</xdr:row>
          <xdr:rowOff>142875</xdr:rowOff>
        </xdr:to>
        <xdr:sp macro="" textlink="">
          <xdr:nvSpPr>
            <xdr:cNvPr id="74567" name="ImportVirginOneButton" hidden="1">
              <a:extLst>
                <a:ext uri="{63B3BB69-23CF-44E3-9099-C40C66FF867C}">
                  <a14:compatExt spid="_x0000_s745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47625</xdr:colOff>
      <xdr:row>0</xdr:row>
      <xdr:rowOff>9525</xdr:rowOff>
    </xdr:to>
    <xdr:pic>
      <xdr:nvPicPr>
        <xdr:cNvPr id="588114" name="Picture 10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5" name="Picture 10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6" name="Picture 11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7" name="Picture 11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8" name="Picture 11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9" name="Picture 11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0" name="Picture 11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1" name="Picture 11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2" name="Picture 11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3" name="Picture 11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4" name="Picture 11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5" name="Picture 11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6" name="Picture 11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7" name="Picture 11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8" name="Picture 11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9" name="Picture 11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0" name="Picture 11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1" name="Picture 11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2" name="Picture 11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3" name="Picture 11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4" name="Picture 11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5" name="Picture 11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6" name="Picture 11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7" name="Picture 11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8" name="Picture 11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9" name="Picture 11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0" name="Picture 11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1" name="Picture 11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2" name="Picture 12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3" name="Picture 12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4" name="Picture 12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5" name="Picture 12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6" name="Picture 12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7" name="Picture 12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8" name="Picture 12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9" name="Picture 12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50" name="Picture 12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51" name="Picture 12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2" name="Picture 26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3" name="Picture 26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4" name="Picture 26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5" name="Picture 26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6" name="Picture 27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7" name="Picture 27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8" name="Picture 27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9" name="Picture 27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0" name="Picture 27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1" name="Picture 27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2" name="Picture 27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3" name="Picture 27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4" name="Picture 27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5" name="Picture 27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6" name="Picture 27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7" name="Picture 27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8" name="Picture 27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9" name="Picture 27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0" name="Picture 27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1" name="Picture 27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2" name="Picture 27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3" name="Picture 27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4" name="Picture 27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5" name="Picture 27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6" name="Picture 27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7" name="Picture 27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8" name="Picture 27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9" name="Picture 27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0" name="Picture 27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1" name="Picture 27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2" name="Picture 27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3" name="Picture 27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4" name="Picture 27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5" name="Picture 27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6" name="Picture 27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7" name="Picture 27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8" name="Picture 27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9" name="Picture 27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90" name="Picture 27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91" name="Picture 27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47625</xdr:colOff>
      <xdr:row>0</xdr:row>
      <xdr:rowOff>9525</xdr:rowOff>
    </xdr:to>
    <xdr:pic>
      <xdr:nvPicPr>
        <xdr:cNvPr id="569321" name="Picture 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2" name="Picture 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3" name="Picture 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4" name="Picture 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5" name="Picture 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6" name="Picture 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7" name="Picture 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8" name="Picture 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9" name="Picture 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0" name="Picture 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1" name="Picture 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2" name="Picture 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3" name="Picture 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4" name="Picture 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5" name="Picture 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6" name="Picture 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7" name="Picture 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8" name="Picture 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9" name="Picture 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0" name="Picture 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1" name="Picture 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2" name="Picture 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3" name="Picture 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88" name="Picture 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89" name="Picture 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0" name="Picture 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1" name="Picture 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2" name="Picture 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3" name="Picture 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4" name="Picture 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5" name="Picture 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6" name="Picture 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7" name="Picture 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8" name="Picture 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9" name="Picture 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0" name="Picture 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1" name="Picture 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2" name="Picture 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3" name="Picture 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4" name="Picture 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5" name="Picture 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6" name="Picture 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7" name="Picture 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8" name="Picture 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9" name="Picture 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0" name="Picture 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1" name="Picture 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2" name="Picture 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3" name="Picture 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4" name="Picture 1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5" name="Picture 1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6" name="Picture 1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7" name="Picture 1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8" name="Picture 1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9" name="Picture 1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0" name="Picture 1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1" name="Picture 1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2" name="Picture 1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3" name="Picture 1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4" name="Picture 1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5" name="Picture 1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6" name="Picture 1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7" name="Picture 1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8" name="Picture 1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9" name="Picture 1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0" name="Picture 1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1" name="Picture 1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2" name="Picture 1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3" name="Picture 1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4" name="Picture 1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5" name="Picture 1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6" name="Picture 1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7" name="Picture 1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8" name="Picture 1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9" name="Picture 1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0" name="Picture 1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1" name="Picture 1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2" name="Picture 1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3" name="Picture 1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4" name="Picture 1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5" name="Picture 1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6" name="Picture 1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7" name="Picture 1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8" name="Picture 1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9" name="Picture 1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0" name="Picture 1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1" name="Picture 1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2" name="Picture 1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3" name="Picture 1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4" name="Picture 1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5" name="Picture 1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6" name="Picture 1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7" name="Picture 1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8" name="Picture 1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9" name="Picture 1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0" name="Picture 1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1" name="Picture 1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2" name="Picture 1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3" name="Picture 1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4" name="Picture 2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5" name="Picture 2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6" name="Picture 2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7" name="Picture 2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8" name="Picture 2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9" name="Picture 2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0" name="Picture 2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1" name="Picture 2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2" name="Picture 2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3" name="Picture 2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4" name="Picture 2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5" name="Picture 2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6" name="Picture 2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7" name="Picture 2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8" name="Picture 2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9" name="Picture 2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0" name="Picture 2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1" name="Picture 2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2" name="Picture 2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3" name="Picture 54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4" name="Picture 54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5" name="Picture 54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6" name="Picture 54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7" name="Picture 54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8" name="Picture 54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9" name="Picture 54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0" name="Picture 54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1" name="Picture 54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2" name="Picture 54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3" name="Picture 54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4" name="Picture 54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5" name="Picture 54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6" name="Picture 54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7" name="Picture 54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8" name="Picture 54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9" name="Picture 54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0" name="Picture 55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1" name="Picture 55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2" name="Picture 55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3" name="Picture 55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4" name="Picture 55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5" name="Picture 55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6" name="Picture 55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7" name="Picture 55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8" name="Picture 55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9" name="Picture 55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0" name="Picture 552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1" name="Picture 552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2" name="Picture 552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3" name="Picture 552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4" name="Picture 552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5" name="Picture 553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6" name="Picture 553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7" name="Picture 553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8" name="Picture 553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9" name="Picture 553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0" name="Picture 55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1" name="Picture 55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2" name="Picture 554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3" name="Picture 554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4" name="Picture 55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5" name="Picture 55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6" name="Picture 55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7" name="Picture 55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8" name="Picture 55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9" name="Picture 55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0" name="Picture 55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1" name="Picture 55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2" name="Picture 55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3" name="Picture 55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4" name="Picture 55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5" name="Picture 55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6" name="Picture 55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7" name="Picture 55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8" name="Picture 55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9" name="Picture 55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0" name="Picture 55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1" name="Picture 55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2" name="Picture 55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3" name="Picture 55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4" name="Picture 55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5" name="Picture 55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6" name="Picture 55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7" name="Picture 55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8" name="Picture 55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9" name="Picture 55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0" name="Picture 56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1" name="Picture 56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2" name="Picture 56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3" name="Picture 56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4" name="Picture 56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5" name="Picture 56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6" name="Picture 56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7" name="Picture 56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8" name="Picture 56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9" name="Picture 56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0" name="Picture 562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1" name="Picture 562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2" name="Picture 562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3" name="Picture 562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4" name="Picture 562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5" name="Picture 563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6" name="Picture 563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7" name="Picture 563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8" name="Picture 563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9" name="Picture 563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0" name="Picture 56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1" name="Picture 56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2" name="Picture 564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3" name="Picture 564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4" name="Picture 56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5" name="Picture 56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6" name="Picture 56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7" name="Picture 56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8" name="Picture 56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9" name="Picture 56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0" name="Picture 56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1" name="Picture 56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2" name="Picture 56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3" name="Picture 56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4" name="Picture 56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5" name="Picture 56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6" name="Picture 56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7" name="Picture 56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8" name="Picture 56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9" name="Picture 56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257175</xdr:colOff>
          <xdr:row>0</xdr:row>
          <xdr:rowOff>0</xdr:rowOff>
        </xdr:from>
        <xdr:to>
          <xdr:col>14</xdr:col>
          <xdr:colOff>257175</xdr:colOff>
          <xdr:row>2</xdr:row>
          <xdr:rowOff>85725</xdr:rowOff>
        </xdr:to>
        <xdr:sp macro="" textlink="">
          <xdr:nvSpPr>
            <xdr:cNvPr id="72891" name="ImportPartnershipCardButton" hidden="1">
              <a:extLst>
                <a:ext uri="{63B3BB69-23CF-44E3-9099-C40C66FF867C}">
                  <a14:compatExt spid="_x0000_s72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0</xdr:row>
          <xdr:rowOff>0</xdr:rowOff>
        </xdr:from>
        <xdr:to>
          <xdr:col>9</xdr:col>
          <xdr:colOff>352425</xdr:colOff>
          <xdr:row>0</xdr:row>
          <xdr:rowOff>304800</xdr:rowOff>
        </xdr:to>
        <xdr:sp macro="" textlink="">
          <xdr:nvSpPr>
            <xdr:cNvPr id="86017" name="ImportButton" hidden="1">
              <a:extLst>
                <a:ext uri="{63B3BB69-23CF-44E3-9099-C40C66FF867C}">
                  <a14:compatExt spid="_x0000_s86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0</xdr:row>
          <xdr:rowOff>0</xdr:rowOff>
        </xdr:from>
        <xdr:to>
          <xdr:col>11</xdr:col>
          <xdr:colOff>371475</xdr:colOff>
          <xdr:row>1</xdr:row>
          <xdr:rowOff>552450</xdr:rowOff>
        </xdr:to>
        <xdr:sp macro="" textlink="">
          <xdr:nvSpPr>
            <xdr:cNvPr id="86018" name="Label1" hidden="1">
              <a:extLst>
                <a:ext uri="{63B3BB69-23CF-44E3-9099-C40C66FF867C}">
                  <a14:compatExt spid="_x0000_s86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0</xdr:row>
          <xdr:rowOff>0</xdr:rowOff>
        </xdr:from>
        <xdr:to>
          <xdr:col>9</xdr:col>
          <xdr:colOff>352425</xdr:colOff>
          <xdr:row>1</xdr:row>
          <xdr:rowOff>142875</xdr:rowOff>
        </xdr:to>
        <xdr:sp macro="" textlink="">
          <xdr:nvSpPr>
            <xdr:cNvPr id="87041" name="ImportButton" hidden="1">
              <a:extLst>
                <a:ext uri="{63B3BB69-23CF-44E3-9099-C40C66FF867C}">
                  <a14:compatExt spid="_x0000_s87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285750</xdr:colOff>
          <xdr:row>5</xdr:row>
          <xdr:rowOff>57150</xdr:rowOff>
        </xdr:from>
        <xdr:to>
          <xdr:col>10</xdr:col>
          <xdr:colOff>352425</xdr:colOff>
          <xdr:row>7</xdr:row>
          <xdr:rowOff>38100</xdr:rowOff>
        </xdr:to>
        <xdr:sp macro="" textlink="">
          <xdr:nvSpPr>
            <xdr:cNvPr id="88065" name="ImportButton" hidden="1">
              <a:extLst>
                <a:ext uri="{63B3BB69-23CF-44E3-9099-C40C66FF867C}">
                  <a14:compatExt spid="_x0000_s88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3848100</xdr:colOff>
          <xdr:row>1</xdr:row>
          <xdr:rowOff>76200</xdr:rowOff>
        </xdr:from>
        <xdr:to>
          <xdr:col>8</xdr:col>
          <xdr:colOff>304800</xdr:colOff>
          <xdr:row>3</xdr:row>
          <xdr:rowOff>95250</xdr:rowOff>
        </xdr:to>
        <xdr:sp macro="" textlink="">
          <xdr:nvSpPr>
            <xdr:cNvPr id="233473" name="ImportBarclaysButton" hidden="1">
              <a:extLst>
                <a:ext uri="{63B3BB69-23CF-44E3-9099-C40C66FF867C}">
                  <a14:compatExt spid="_x0000_s233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6</xdr:col>
      <xdr:colOff>0</xdr:colOff>
      <xdr:row>11</xdr:row>
      <xdr:rowOff>0</xdr:rowOff>
    </xdr:from>
    <xdr:to>
      <xdr:col>6</xdr:col>
      <xdr:colOff>47625</xdr:colOff>
      <xdr:row>11</xdr:row>
      <xdr:rowOff>0</xdr:rowOff>
    </xdr:to>
    <xdr:pic>
      <xdr:nvPicPr>
        <xdr:cNvPr id="541966"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67"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68"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69"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70"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71"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26</xdr:row>
      <xdr:rowOff>0</xdr:rowOff>
    </xdr:from>
    <xdr:to>
      <xdr:col>6</xdr:col>
      <xdr:colOff>47625</xdr:colOff>
      <xdr:row>26</xdr:row>
      <xdr:rowOff>0</xdr:rowOff>
    </xdr:to>
    <xdr:pic>
      <xdr:nvPicPr>
        <xdr:cNvPr id="541972" name="Picture 18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421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73" name="Picture 18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74" name="Picture 18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75" name="Picture 19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76" name="Picture 19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77" name="Picture 19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12</xdr:row>
      <xdr:rowOff>0</xdr:rowOff>
    </xdr:from>
    <xdr:to>
      <xdr:col>6</xdr:col>
      <xdr:colOff>47625</xdr:colOff>
      <xdr:row>12</xdr:row>
      <xdr:rowOff>0</xdr:rowOff>
    </xdr:to>
    <xdr:pic>
      <xdr:nvPicPr>
        <xdr:cNvPr id="541978" name="Picture 19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943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79" name="Picture 19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21</xdr:row>
      <xdr:rowOff>0</xdr:rowOff>
    </xdr:from>
    <xdr:to>
      <xdr:col>6</xdr:col>
      <xdr:colOff>47625</xdr:colOff>
      <xdr:row>21</xdr:row>
      <xdr:rowOff>0</xdr:rowOff>
    </xdr:to>
    <xdr:pic>
      <xdr:nvPicPr>
        <xdr:cNvPr id="541980" name="Picture 20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400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1"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2"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3"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84"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85"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86"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26</xdr:row>
      <xdr:rowOff>0</xdr:rowOff>
    </xdr:from>
    <xdr:to>
      <xdr:col>6</xdr:col>
      <xdr:colOff>47625</xdr:colOff>
      <xdr:row>26</xdr:row>
      <xdr:rowOff>0</xdr:rowOff>
    </xdr:to>
    <xdr:pic>
      <xdr:nvPicPr>
        <xdr:cNvPr id="541987" name="Picture 21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421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8" name="Picture 21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89" name="Picture 2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90" name="Picture 2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91" name="Picture 2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92" name="Picture 23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12</xdr:row>
      <xdr:rowOff>0</xdr:rowOff>
    </xdr:from>
    <xdr:to>
      <xdr:col>6</xdr:col>
      <xdr:colOff>47625</xdr:colOff>
      <xdr:row>12</xdr:row>
      <xdr:rowOff>0</xdr:rowOff>
    </xdr:to>
    <xdr:pic>
      <xdr:nvPicPr>
        <xdr:cNvPr id="541993" name="Picture 23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943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94" name="Picture 23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21</xdr:row>
      <xdr:rowOff>0</xdr:rowOff>
    </xdr:from>
    <xdr:to>
      <xdr:col>6</xdr:col>
      <xdr:colOff>47625</xdr:colOff>
      <xdr:row>21</xdr:row>
      <xdr:rowOff>0</xdr:rowOff>
    </xdr:to>
    <xdr:pic>
      <xdr:nvPicPr>
        <xdr:cNvPr id="541995" name="Picture 23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400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ve" refreshedDate="42275.93090428241" createdVersion="1" refreshedVersion="1" recordCount="13882" upgradeOnRefresh="1">
  <cacheSource type="worksheet">
    <worksheetSource ref="A1:J13888" sheet="Transactions"/>
  </cacheSource>
  <cacheFields count="10">
    <cacheField name="Seq" numFmtId="0">
      <sharedItems containsSemiMixedTypes="0" containsString="0" containsNumber="1" minValue="60001" maxValue="98102"/>
    </cacheField>
    <cacheField name="Transaction Type" numFmtId="0">
      <sharedItems containsBlank="1" count="13">
        <s v="Expense"/>
        <s v="Transfer Out"/>
        <s v="Investment Purchase"/>
        <s v="Transfer In"/>
        <s v="Interest Earned"/>
        <s v="Dividend"/>
        <s v="Interest Paid"/>
        <s v="Misc Income"/>
        <s v="Salary"/>
        <m/>
        <s v="Charge"/>
        <s v="Asset Purchase"/>
        <s v="Investment Sale"/>
      </sharedItems>
    </cacheField>
    <cacheField name="Account" numFmtId="0">
      <sharedItems count="15">
        <s v="Virgin One Account"/>
        <s v="Tesco Clubcard"/>
        <s v="Partnership Card"/>
        <s v="Egg Card"/>
        <s v="Cash"/>
        <s v="ING Direct (Ginny)"/>
        <s v="ING Direct (Holidays)"/>
        <s v="ING Direct (Christmas)"/>
        <s v="ING Direct (Misc)"/>
        <s v="ING Direct (Insurance)"/>
        <s v="ING Direct (Clothes)"/>
        <s v="BarclayCard (Egg Card)"/>
        <s v="ING Direct"/>
        <s v="American Express"/>
        <s v="Sainsbury Card"/>
      </sharedItems>
    </cacheField>
    <cacheField name="Transaction Date" numFmtId="0">
      <sharedItems containsSemiMixedTypes="0" containsNonDate="0" containsDate="1" containsString="0" minDate="2008-01-02T00:00:00" maxDate="2015-09-05T00:00:00" count="2515">
        <d v="2008-01-02T00:00:00"/>
        <d v="2008-01-03T00:00:00"/>
        <d v="2008-01-04T00:00:00"/>
        <d v="2008-01-05T00:00:00"/>
        <d v="2008-01-07T00:00:00"/>
        <d v="2008-01-08T00:00:00"/>
        <d v="2008-01-09T00:00:00"/>
        <d v="2008-01-10T00:00:00"/>
        <d v="2008-01-11T00:00:00"/>
        <d v="2008-01-12T00:00:00"/>
        <d v="2008-01-14T00:00:00"/>
        <d v="2008-01-15T00:00:00"/>
        <d v="2008-01-16T00:00:00"/>
        <d v="2008-01-17T00:00:00"/>
        <d v="2008-01-18T00:00:00"/>
        <d v="2008-01-21T00:00:00"/>
        <d v="2008-01-22T00:00:00"/>
        <d v="2008-01-23T00:00:00"/>
        <d v="2008-01-24T00:00:00"/>
        <d v="2008-01-25T00:00:00"/>
        <d v="2008-01-26T00:00:00"/>
        <d v="2008-01-28T00:00:00"/>
        <d v="2008-01-29T00:00:00"/>
        <d v="2008-01-30T00:00:00"/>
        <d v="2008-01-31T00:00:00"/>
        <d v="2008-02-01T00:00:00"/>
        <d v="2008-02-02T00:00:00"/>
        <d v="2008-02-04T00:00:00"/>
        <d v="2008-02-05T00:00:00"/>
        <d v="2008-02-06T00:00:00"/>
        <d v="2008-02-07T00:00:00"/>
        <d v="2008-02-08T00:00:00"/>
        <d v="2008-02-09T00:00:00"/>
        <d v="2008-02-11T00:00:00"/>
        <d v="2008-02-12T00:00:00"/>
        <d v="2008-02-13T00:00:00"/>
        <d v="2008-02-14T00:00:00"/>
        <d v="2008-02-15T00:00:00"/>
        <d v="2008-02-16T00:00:00"/>
        <d v="2008-02-18T00:00:00"/>
        <d v="2008-02-19T00:00:00"/>
        <d v="2008-02-20T00:00:00"/>
        <d v="2008-02-21T00:00:00"/>
        <d v="2008-02-22T00:00:00"/>
        <d v="2008-02-23T00:00:00"/>
        <d v="2008-02-25T00:00:00"/>
        <d v="2008-02-26T00:00:00"/>
        <d v="2008-02-27T00:00:00"/>
        <d v="2008-02-28T00:00:00"/>
        <d v="2008-02-29T00:00:00"/>
        <d v="2008-03-01T00:00:00"/>
        <d v="2008-03-03T00:00:00"/>
        <d v="2008-03-04T00:00:00"/>
        <d v="2008-03-05T00:00:00"/>
        <d v="2008-03-06T00:00:00"/>
        <d v="2008-03-07T00:00:00"/>
        <d v="2008-03-08T00:00:00"/>
        <d v="2008-03-10T00:00:00"/>
        <d v="2008-03-11T00:00:00"/>
        <d v="2008-03-12T00:00:00"/>
        <d v="2008-03-13T00:00:00"/>
        <d v="2008-03-14T00:00:00"/>
        <d v="2008-03-15T00:00:00"/>
        <d v="2008-03-17T00:00:00"/>
        <d v="2008-03-18T00:00:00"/>
        <d v="2008-03-19T00:00:00"/>
        <d v="2008-03-20T00:00:00"/>
        <d v="2008-03-22T00:00:00"/>
        <d v="2008-03-25T00:00:00"/>
        <d v="2008-03-26T00:00:00"/>
        <d v="2008-03-27T00:00:00"/>
        <d v="2008-03-28T00:00:00"/>
        <d v="2008-03-31T00:00:00"/>
        <d v="2008-04-01T00:00:00"/>
        <d v="2008-04-02T00:00:00"/>
        <d v="2008-04-03T00:00:00"/>
        <d v="2008-04-04T00:00:00"/>
        <d v="2008-04-05T00:00:00"/>
        <d v="2008-04-07T00:00:00"/>
        <d v="2008-04-08T00:00:00"/>
        <d v="2008-04-09T00:00:00"/>
        <d v="2008-04-10T00:00:00"/>
        <d v="2008-04-11T00:00:00"/>
        <d v="2008-04-12T00:00:00"/>
        <d v="2008-04-14T00:00:00"/>
        <d v="2008-04-15T00:00:00"/>
        <d v="2008-04-16T00:00:00"/>
        <d v="2008-04-17T00:00:00"/>
        <d v="2008-04-18T00:00:00"/>
        <d v="2008-04-19T00:00:00"/>
        <d v="2008-04-21T00:00:00"/>
        <d v="2008-04-22T00:00:00"/>
        <d v="2008-04-23T00:00:00"/>
        <d v="2008-04-24T00:00:00"/>
        <d v="2008-04-25T00:00:00"/>
        <d v="2008-04-26T00:00:00"/>
        <d v="2008-04-28T00:00:00"/>
        <d v="2008-04-29T00:00:00"/>
        <d v="2008-04-30T00:00:00"/>
        <d v="2008-05-01T00:00:00"/>
        <d v="2008-05-02T00:00:00"/>
        <d v="2008-05-06T00:00:00"/>
        <d v="2008-05-07T00:00:00"/>
        <d v="2008-05-08T00:00:00"/>
        <d v="2008-05-09T00:00:00"/>
        <d v="2008-05-10T00:00:00"/>
        <d v="2008-05-12T00:00:00"/>
        <d v="2008-05-13T00:00:00"/>
        <d v="2008-05-14T00:00:00"/>
        <d v="2008-05-15T00:00:00"/>
        <d v="2008-05-16T00:00:00"/>
        <d v="2008-05-17T00:00:00"/>
        <d v="2008-05-18T00:00:00"/>
        <d v="2008-05-19T00:00:00"/>
        <d v="2008-05-20T00:00:00"/>
        <d v="2008-05-21T00:00:00"/>
        <d v="2008-05-22T00:00:00"/>
        <d v="2008-05-23T00:00:00"/>
        <d v="2008-05-24T00:00:00"/>
        <d v="2008-05-27T00:00:00"/>
        <d v="2008-05-28T00:00:00"/>
        <d v="2008-05-29T00:00:00"/>
        <d v="2008-05-30T00:00:00"/>
        <d v="2008-05-31T00:00:00"/>
        <d v="2008-06-02T00:00:00"/>
        <d v="2008-06-03T00:00:00"/>
        <d v="2008-06-04T00:00:00"/>
        <d v="2008-06-05T00:00:00"/>
        <d v="2008-06-06T00:00:00"/>
        <d v="2008-06-09T00:00:00"/>
        <d v="2008-06-11T00:00:00"/>
        <d v="2008-06-12T00:00:00"/>
        <d v="2008-06-13T00:00:00"/>
        <d v="2008-06-14T00:00:00"/>
        <d v="2008-06-16T00:00:00"/>
        <d v="2008-06-17T00:00:00"/>
        <d v="2008-06-18T00:00:00"/>
        <d v="2008-06-19T00:00:00"/>
        <d v="2008-06-20T00:00:00"/>
        <d v="2008-06-23T00:00:00"/>
        <d v="2008-06-24T00:00:00"/>
        <d v="2008-06-25T00:00:00"/>
        <d v="2008-06-26T00:00:00"/>
        <d v="2008-06-27T00:00:00"/>
        <d v="2008-06-28T00:00:00"/>
        <d v="2008-06-30T00:00:00"/>
        <d v="2008-07-01T00:00:00"/>
        <d v="2008-07-02T00:00:00"/>
        <d v="2008-07-03T00:00:00"/>
        <d v="2008-07-04T00:00:00"/>
        <d v="2008-07-05T00:00:00"/>
        <d v="2008-07-07T00:00:00"/>
        <d v="2008-07-08T00:00:00"/>
        <d v="2008-07-09T00:00:00"/>
        <d v="2008-07-10T00:00:00"/>
        <d v="2008-07-11T00:00:00"/>
        <d v="2008-07-12T00:00:00"/>
        <d v="2008-07-14T00:00:00"/>
        <d v="2008-07-15T00:00:00"/>
        <d v="2008-07-16T00:00:00"/>
        <d v="2008-07-17T00:00:00"/>
        <d v="2008-07-18T00:00:00"/>
        <d v="2008-07-19T00:00:00"/>
        <d v="2008-07-21T00:00:00"/>
        <d v="2008-07-22T00:00:00"/>
        <d v="2008-07-23T00:00:00"/>
        <d v="2008-07-24T00:00:00"/>
        <d v="2008-07-25T00:00:00"/>
        <d v="2008-07-26T00:00:00"/>
        <d v="2008-07-28T00:00:00"/>
        <d v="2008-07-29T00:00:00"/>
        <d v="2008-07-31T00:00:00"/>
        <d v="2008-08-01T00:00:00"/>
        <d v="2008-08-02T00:00:00"/>
        <d v="2008-08-04T00:00:00"/>
        <d v="2008-08-05T00:00:00"/>
        <d v="2008-08-06T00:00:00"/>
        <d v="2008-08-07T00:00:00"/>
        <d v="2008-08-08T00:00:00"/>
        <d v="2008-08-09T00:00:00"/>
        <d v="2008-08-11T00:00:00"/>
        <d v="2008-08-12T00:00:00"/>
        <d v="2008-08-13T00:00:00"/>
        <d v="2008-08-14T00:00:00"/>
        <d v="2008-08-15T00:00:00"/>
        <d v="2008-08-16T00:00:00"/>
        <d v="2008-08-18T00:00:00"/>
        <d v="2008-08-19T00:00:00"/>
        <d v="2008-08-20T00:00:00"/>
        <d v="2008-08-21T00:00:00"/>
        <d v="2008-08-22T00:00:00"/>
        <d v="2008-08-23T00:00:00"/>
        <d v="2008-08-26T00:00:00"/>
        <d v="2008-08-27T00:00:00"/>
        <d v="2008-08-28T00:00:00"/>
        <d v="2008-08-29T00:00:00"/>
        <d v="2008-08-30T00:00:00"/>
        <d v="2008-08-31T00:00:00"/>
        <d v="2008-09-01T00:00:00"/>
        <d v="2008-09-02T00:00:00"/>
        <d v="2008-09-03T00:00:00"/>
        <d v="2008-09-04T00:00:00"/>
        <d v="2008-09-05T00:00:00"/>
        <d v="2008-09-06T00:00:00"/>
        <d v="2008-09-08T00:00:00"/>
        <d v="2008-09-09T00:00:00"/>
        <d v="2008-09-10T00:00:00"/>
        <d v="2008-09-11T00:00:00"/>
        <d v="2008-09-12T00:00:00"/>
        <d v="2008-09-13T00:00:00"/>
        <d v="2008-09-15T00:00:00"/>
        <d v="2008-09-16T00:00:00"/>
        <d v="2008-09-17T00:00:00"/>
        <d v="2008-09-18T00:00:00"/>
        <d v="2008-09-19T00:00:00"/>
        <d v="2008-09-20T00:00:00"/>
        <d v="2008-09-22T00:00:00"/>
        <d v="2008-09-23T00:00:00"/>
        <d v="2008-09-24T00:00:00"/>
        <d v="2008-09-25T00:00:00"/>
        <d v="2008-09-26T00:00:00"/>
        <d v="2008-09-27T00:00:00"/>
        <d v="2008-09-29T00:00:00"/>
        <d v="2008-09-30T00:00:00"/>
        <d v="2008-10-01T00:00:00"/>
        <d v="2008-10-02T00:00:00"/>
        <d v="2008-10-03T00:00:00"/>
        <d v="2008-10-04T00:00:00"/>
        <d v="2008-10-05T00:00:00"/>
        <d v="2008-10-06T00:00:00"/>
        <d v="2008-10-07T00:00:00"/>
        <d v="2008-10-08T00:00:00"/>
        <d v="2008-10-09T00:00:00"/>
        <d v="2008-10-10T00:00:00"/>
        <d v="2008-10-11T00:00:00"/>
        <d v="2008-10-13T00:00:00"/>
        <d v="2008-10-14T00:00:00"/>
        <d v="2008-10-15T00:00:00"/>
        <d v="2008-10-16T00:00:00"/>
        <d v="2008-10-17T00:00:00"/>
        <d v="2008-10-18T00:00:00"/>
        <d v="2008-10-20T00:00:00"/>
        <d v="2008-10-21T00:00:00"/>
        <d v="2008-10-22T00:00:00"/>
        <d v="2008-10-23T00:00:00"/>
        <d v="2008-10-24T00:00:00"/>
        <d v="2008-10-25T00:00:00"/>
        <d v="2008-10-27T00:00:00"/>
        <d v="2008-10-28T00:00:00"/>
        <d v="2008-10-29T00:00:00"/>
        <d v="2008-10-30T00:00:00"/>
        <d v="2008-10-31T00:00:00"/>
        <d v="2008-11-01T00:00:00"/>
        <d v="2008-11-02T00:00:00"/>
        <d v="2008-11-03T00:00:00"/>
        <d v="2008-11-04T00:00:00"/>
        <d v="2008-11-05T00:00:00"/>
        <d v="2008-11-06T00:00:00"/>
        <d v="2008-11-07T00:00:00"/>
        <d v="2008-11-08T00:00:00"/>
        <d v="2008-11-10T00:00:00"/>
        <d v="2008-11-11T00:00:00"/>
        <d v="2008-11-12T00:00:00"/>
        <d v="2008-11-15T00:00:00"/>
        <d v="2008-11-17T00:00:00"/>
        <d v="2008-11-18T00:00:00"/>
        <d v="2008-11-19T00:00:00"/>
        <d v="2008-11-20T00:00:00"/>
        <d v="2008-11-21T00:00:00"/>
        <d v="2008-11-22T00:00:00"/>
        <d v="2008-11-23T00:00:00"/>
        <d v="2008-11-24T00:00:00"/>
        <d v="2008-11-25T00:00:00"/>
        <d v="2008-11-26T00:00:00"/>
        <d v="2008-11-27T00:00:00"/>
        <d v="2008-11-28T00:00:00"/>
        <d v="2008-11-29T00:00:00"/>
        <d v="2008-11-30T00:00:00"/>
        <d v="2008-12-01T00:00:00"/>
        <d v="2008-12-02T00:00:00"/>
        <d v="2008-12-03T00:00:00"/>
        <d v="2008-12-04T00:00:00"/>
        <d v="2008-12-05T00:00:00"/>
        <d v="2008-12-06T00:00:00"/>
        <d v="2008-12-07T00:00:00"/>
        <d v="2008-12-08T00:00:00"/>
        <d v="2008-12-09T00:00:00"/>
        <d v="2008-12-10T00:00:00"/>
        <d v="2008-12-11T00:00:00"/>
        <d v="2008-12-12T00:00:00"/>
        <d v="2008-12-13T00:00:00"/>
        <d v="2008-12-15T00:00:00"/>
        <d v="2008-12-16T00:00:00"/>
        <d v="2008-12-17T00:00:00"/>
        <d v="2008-12-18T00:00:00"/>
        <d v="2008-12-19T00:00:00"/>
        <d v="2008-12-20T00:00:00"/>
        <d v="2008-12-22T00:00:00"/>
        <d v="2008-12-23T00:00:00"/>
        <d v="2008-12-24T00:00:00"/>
        <d v="2008-12-27T00:00:00"/>
        <d v="2008-12-29T00:00:00"/>
        <d v="2008-12-30T00:00:00"/>
        <d v="2008-12-31T00:00:00"/>
        <d v="2009-01-02T00:00:00"/>
        <d v="2009-01-03T00:00:00"/>
        <d v="2009-01-05T00:00:00"/>
        <d v="2009-01-06T00:00:00"/>
        <d v="2009-01-07T00:00:00"/>
        <d v="2009-01-08T00:00:00"/>
        <d v="2009-01-09T00:00:00"/>
        <d v="2009-01-10T00:00:00"/>
        <d v="2009-01-12T00:00:00"/>
        <d v="2009-01-13T00:00:00"/>
        <d v="2009-01-14T00:00:00"/>
        <d v="2009-01-15T00:00:00"/>
        <d v="2009-01-16T00:00:00"/>
        <d v="2009-01-17T00:00:00"/>
        <d v="2009-01-19T00:00:00"/>
        <d v="2009-01-20T00:00:00"/>
        <d v="2009-01-21T00:00:00"/>
        <d v="2009-01-22T00:00:00"/>
        <d v="2009-01-23T00:00:00"/>
        <d v="2009-01-24T00:00:00"/>
        <d v="2009-01-26T00:00:00"/>
        <d v="2009-01-27T00:00:00"/>
        <d v="2009-01-28T00:00:00"/>
        <d v="2009-01-29T00:00:00"/>
        <d v="2009-01-30T00:00:00"/>
        <d v="2009-01-31T00:00:00"/>
        <d v="2009-02-02T00:00:00"/>
        <d v="2009-02-03T00:00:00"/>
        <d v="2009-02-04T00:00:00"/>
        <d v="2009-02-05T00:00:00"/>
        <d v="2009-02-06T00:00:00"/>
        <d v="2009-02-07T00:00:00"/>
        <d v="2009-02-09T00:00:00"/>
        <d v="2009-02-10T00:00:00"/>
        <d v="2009-02-11T00:00:00"/>
        <d v="2009-02-12T00:00:00"/>
        <d v="2009-02-13T00:00:00"/>
        <d v="2009-02-14T00:00:00"/>
        <d v="2009-02-16T00:00:00"/>
        <d v="2009-02-17T00:00:00"/>
        <d v="2009-02-18T00:00:00"/>
        <d v="2009-02-19T00:00:00"/>
        <d v="2009-02-20T00:00:00"/>
        <d v="2009-02-21T00:00:00"/>
        <d v="2009-02-23T00:00:00"/>
        <d v="2009-02-24T00:00:00"/>
        <d v="2009-02-25T00:00:00"/>
        <d v="2009-02-26T00:00:00"/>
        <d v="2009-02-27T00:00:00"/>
        <d v="2009-02-28T00:00:00"/>
        <d v="2009-03-02T00:00:00"/>
        <d v="2009-03-03T00:00:00"/>
        <d v="2009-03-04T00:00:00"/>
        <d v="2009-03-05T00:00:00"/>
        <d v="2009-03-06T00:00:00"/>
        <d v="2009-03-07T00:00:00"/>
        <d v="2009-03-09T00:00:00"/>
        <d v="2009-03-10T00:00:00"/>
        <d v="2009-03-11T00:00:00"/>
        <d v="2009-03-12T00:00:00"/>
        <d v="2009-03-13T00:00:00"/>
        <d v="2009-03-14T00:00:00"/>
        <d v="2009-03-16T00:00:00"/>
        <d v="2009-03-17T00:00:00"/>
        <d v="2009-03-18T00:00:00"/>
        <d v="2009-03-19T00:00:00"/>
        <d v="2009-03-20T00:00:00"/>
        <d v="2009-03-21T00:00:00"/>
        <d v="2009-03-22T00:00:00"/>
        <d v="2009-03-23T00:00:00"/>
        <d v="2009-03-24T00:00:00"/>
        <d v="2009-03-25T00:00:00"/>
        <d v="2009-03-26T00:00:00"/>
        <d v="2009-03-27T00:00:00"/>
        <d v="2009-03-30T00:00:00"/>
        <d v="2009-03-31T00:00:00"/>
        <d v="2009-04-01T00:00:00"/>
        <d v="2009-04-02T00:00:00"/>
        <d v="2009-04-03T00:00:00"/>
        <d v="2009-04-04T00:00:00"/>
        <d v="2009-04-06T00:00:00"/>
        <d v="2009-04-07T00:00:00"/>
        <d v="2009-04-08T00:00:00"/>
        <d v="2009-04-09T00:00:00"/>
        <d v="2009-04-14T00:00:00"/>
        <d v="2009-04-15T00:00:00"/>
        <d v="2009-04-16T00:00:00"/>
        <d v="2009-04-17T00:00:00"/>
        <d v="2009-04-20T00:00:00"/>
        <d v="2009-04-22T00:00:00"/>
        <d v="2009-04-23T00:00:00"/>
        <d v="2009-04-24T00:00:00"/>
        <d v="2009-04-27T00:00:00"/>
        <d v="2009-04-28T00:00:00"/>
        <d v="2009-04-29T00:00:00"/>
        <d v="2009-04-30T00:00:00"/>
        <d v="2009-05-01T00:00:00"/>
        <d v="2009-05-05T00:00:00"/>
        <d v="2009-05-06T00:00:00"/>
        <d v="2009-05-07T00:00:00"/>
        <d v="2009-05-08T00:00:00"/>
        <d v="2009-05-09T00:00:00"/>
        <d v="2009-05-11T00:00:00"/>
        <d v="2009-05-12T00:00:00"/>
        <d v="2009-05-13T00:00:00"/>
        <d v="2009-05-14T00:00:00"/>
        <d v="2009-05-15T00:00:00"/>
        <d v="2009-05-16T00:00:00"/>
        <d v="2009-05-18T00:00:00"/>
        <d v="2009-05-19T00:00:00"/>
        <d v="2009-05-20T00:00:00"/>
        <d v="2009-05-21T00:00:00"/>
        <d v="2009-05-22T00:00:00"/>
        <d v="2009-05-26T00:00:00"/>
        <d v="2009-05-27T00:00:00"/>
        <d v="2009-05-28T00:00:00"/>
        <d v="2009-05-29T00:00:00"/>
        <d v="2009-05-30T00:00:00"/>
        <d v="2009-06-01T00:00:00"/>
        <d v="2009-06-02T00:00:00"/>
        <d v="2009-06-03T00:00:00"/>
        <d v="2009-06-04T00:00:00"/>
        <d v="2009-06-05T00:00:00"/>
        <d v="2009-06-06T00:00:00"/>
        <d v="2009-06-08T00:00:00"/>
        <d v="2009-06-09T00:00:00"/>
        <d v="2009-06-10T00:00:00"/>
        <d v="2009-06-11T00:00:00"/>
        <d v="2009-06-13T00:00:00"/>
        <d v="2009-06-15T00:00:00"/>
        <d v="2009-06-16T00:00:00"/>
        <d v="2009-06-17T00:00:00"/>
        <d v="2009-06-18T00:00:00"/>
        <d v="2009-06-19T00:00:00"/>
        <d v="2009-06-20T00:00:00"/>
        <d v="2009-06-22T00:00:00"/>
        <d v="2009-06-23T00:00:00"/>
        <d v="2009-06-24T00:00:00"/>
        <d v="2009-06-25T00:00:00"/>
        <d v="2009-06-26T00:00:00"/>
        <d v="2009-06-27T00:00:00"/>
        <d v="2009-06-29T00:00:00"/>
        <d v="2009-06-30T00:00:00"/>
        <d v="2009-07-01T00:00:00"/>
        <d v="2009-07-02T00:00:00"/>
        <d v="2009-07-03T00:00:00"/>
        <d v="2009-07-04T00:00:00"/>
        <d v="2009-07-06T00:00:00"/>
        <d v="2009-07-07T00:00:00"/>
        <d v="2009-07-08T00:00:00"/>
        <d v="2009-07-09T00:00:00"/>
        <d v="2009-07-10T00:00:00"/>
        <d v="2009-07-11T00:00:00"/>
        <d v="2009-07-12T00:00:00"/>
        <d v="2009-07-13T00:00:00"/>
        <d v="2009-07-14T00:00:00"/>
        <d v="2009-07-15T00:00:00"/>
        <d v="2009-07-16T00:00:00"/>
        <d v="2009-07-17T00:00:00"/>
        <d v="2009-07-18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08T00:00:00"/>
        <d v="2009-08-10T00:00:00"/>
        <d v="2009-08-11T00:00:00"/>
        <d v="2009-08-12T00:00:00"/>
        <d v="2009-08-13T00:00:00"/>
        <d v="2009-08-14T00:00:00"/>
        <d v="2009-08-15T00:00:00"/>
        <d v="2009-08-17T00:00:00"/>
        <d v="2009-08-18T00:00:00"/>
        <d v="2009-08-19T00:00:00"/>
        <d v="2009-08-21T00:00:00"/>
        <d v="2009-08-24T00:00:00"/>
        <d v="2009-08-25T00:00:00"/>
        <d v="2009-08-26T00:00:00"/>
        <d v="2009-08-27T00:00:00"/>
        <d v="2009-08-29T00:00:00"/>
        <d v="2009-09-01T00:00:00"/>
        <d v="2009-09-02T00:00:00"/>
        <d v="2009-09-03T00:00:00"/>
        <d v="2009-09-04T00:00:00"/>
        <d v="2009-09-05T00:00:00"/>
        <d v="2009-09-07T00:00:00"/>
        <d v="2009-09-09T00:00:00"/>
        <d v="2009-09-10T00:00:00"/>
        <d v="2009-09-11T00:00:00"/>
        <d v="2009-09-12T00:00:00"/>
        <d v="2009-09-14T00:00:00"/>
        <d v="2009-09-15T00:00:00"/>
        <d v="2009-09-16T00:00:00"/>
        <d v="2009-09-17T00:00:00"/>
        <d v="2009-09-18T00:00:00"/>
        <d v="2009-09-19T00:00:00"/>
        <d v="2009-09-21T00:00:00"/>
        <d v="2009-09-22T00:00:00"/>
        <d v="2009-09-23T00:00:00"/>
        <d v="2009-09-24T00:00:00"/>
        <d v="2009-09-26T00:00:00"/>
        <d v="2009-09-28T00:00:00"/>
        <d v="2009-09-29T00:00:00"/>
        <d v="2009-09-30T00:00:00"/>
        <d v="2009-10-01T00:00:00"/>
        <d v="2009-10-02T00:00:00"/>
        <d v="2009-10-03T00:00:00"/>
        <d v="2009-10-05T00:00:00"/>
        <d v="2009-10-06T00:00:00"/>
        <d v="2009-10-07T00:00:00"/>
        <d v="2009-10-08T00:00:00"/>
        <d v="2009-10-09T00:00:00"/>
        <d v="2009-10-10T00:00:00"/>
        <d v="2009-10-12T00:00:00"/>
        <d v="2009-10-13T00:00:00"/>
        <d v="2009-10-14T00:00:00"/>
        <d v="2009-10-15T00:00:00"/>
        <d v="2009-10-16T00:00:00"/>
        <d v="2009-10-17T00:00:00"/>
        <d v="2009-10-19T00:00:00"/>
        <d v="2009-10-20T00:00:00"/>
        <d v="2009-10-21T00:00:00"/>
        <d v="2009-10-22T00:00:00"/>
        <d v="2009-10-23T00:00:00"/>
        <d v="2009-10-24T00:00:00"/>
        <d v="2009-10-26T00:00:00"/>
        <d v="2009-10-27T00:00:00"/>
        <d v="2009-10-28T00:00:00"/>
        <d v="2009-10-29T00:00:00"/>
        <d v="2009-10-30T00:00:00"/>
        <d v="2009-10-31T00:00:00"/>
        <d v="2009-11-01T00:00:00"/>
        <d v="2009-11-02T00:00:00"/>
        <d v="2009-11-03T00:00:00"/>
        <d v="2009-11-04T00:00:00"/>
        <d v="2009-11-05T00:00:00"/>
        <d v="2009-11-06T00:00:00"/>
        <d v="2009-11-07T00:00:00"/>
        <d v="2009-11-09T00:00:00"/>
        <d v="2009-11-10T00:00:00"/>
        <d v="2009-11-11T00:00:00"/>
        <d v="2009-11-12T00:00:00"/>
        <d v="2009-11-13T00:00:00"/>
        <d v="2009-11-14T00:00:00"/>
        <d v="2009-11-16T00:00:00"/>
        <d v="2009-11-17T00:00:00"/>
        <d v="2009-11-19T00:00:00"/>
        <d v="2009-11-20T00:00:00"/>
        <d v="2009-11-21T00:00:00"/>
        <d v="2009-11-23T00:00:00"/>
        <d v="2009-11-24T00:00:00"/>
        <d v="2009-11-25T00:00:00"/>
        <d v="2009-11-26T00:00:00"/>
        <d v="2009-11-27T00:00:00"/>
        <d v="2009-11-28T00:00:00"/>
        <d v="2009-11-30T00:00:00"/>
        <d v="2009-12-01T00:00:00"/>
        <d v="2009-12-02T00:00:00"/>
        <d v="2009-12-03T00:00:00"/>
        <d v="2009-12-04T00:00:00"/>
        <d v="2009-12-05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9T00:00:00"/>
        <d v="2009-12-30T00:00:00"/>
        <d v="2009-12-31T00:00:00"/>
        <d v="2010-01-01T00:00:00"/>
        <d v="2010-01-02T00:00:00"/>
        <d v="2010-01-03T00:00:00"/>
        <d v="2010-01-04T00:00:00"/>
        <d v="2010-01-05T00:00:00"/>
        <d v="2010-01-06T00:00:00"/>
        <d v="2010-01-07T00:00:00"/>
        <d v="2010-01-08T00:00:00"/>
        <d v="2010-01-09T00:00:00"/>
        <d v="2010-01-10T00:00:00"/>
        <d v="2010-01-11T00:00:00"/>
        <d v="2010-01-12T00:00:00"/>
        <d v="2010-01-13T00:00:00"/>
        <d v="2010-01-14T00:00:00"/>
        <d v="2010-01-15T00:00:00"/>
        <d v="2010-01-16T00:00:00"/>
        <d v="2010-01-18T00:00:00"/>
        <d v="2010-01-19T00:00:00"/>
        <d v="2010-01-21T00:00:00"/>
        <d v="2010-01-22T00:00:00"/>
        <d v="2010-01-23T00:00:00"/>
        <d v="2010-01-25T00:00:00"/>
        <d v="2010-01-26T00:00:00"/>
        <d v="2010-01-27T00:00:00"/>
        <d v="2010-01-28T00:00:00"/>
        <d v="2010-01-29T00:00:00"/>
        <d v="2010-01-31T00:00:00"/>
        <d v="2010-02-01T00:00:00"/>
        <d v="2010-02-02T00:00:00"/>
        <d v="2010-02-03T00:00:00"/>
        <d v="2010-02-04T00:00:00"/>
        <d v="2010-02-06T00:00:00"/>
        <d v="2010-02-08T00:00:00"/>
        <d v="2010-02-09T00:00:00"/>
        <d v="2010-02-10T00:00:00"/>
        <d v="2010-02-11T00:00:00"/>
        <d v="2010-02-12T00:00:00"/>
        <d v="2010-02-13T00:00:00"/>
        <d v="2010-02-14T00:00:00"/>
        <d v="2010-02-15T00:00:00"/>
        <d v="2010-02-16T00:00:00"/>
        <d v="2010-02-17T00:00:00"/>
        <d v="2010-02-18T00:00:00"/>
        <d v="2010-02-19T00:00:00"/>
        <d v="2010-02-20T00:00:00"/>
        <d v="2010-02-21T00:00:00"/>
        <d v="2010-02-22T00:00:00"/>
        <d v="2010-02-23T00:00:00"/>
        <d v="2010-02-24T00:00:00"/>
        <d v="2010-02-25T00:00:00"/>
        <d v="2010-02-26T00:00:00"/>
        <d v="2010-02-28T00:00:00"/>
        <d v="2010-03-01T00:00:00"/>
        <d v="2010-03-02T00:00:00"/>
        <d v="2010-03-03T00:00:00"/>
        <d v="2010-03-04T00:00:00"/>
        <d v="2010-03-05T00:00:00"/>
        <d v="2010-03-07T00:00:00"/>
        <d v="2010-03-08T00:00:00"/>
        <d v="2010-03-09T00:00:00"/>
        <d v="2010-03-10T00:00:00"/>
        <d v="2010-03-11T00:00:00"/>
        <d v="2010-03-12T00:00:00"/>
        <d v="2010-03-13T00:00:00"/>
        <d v="2010-03-14T00:00:00"/>
        <d v="2010-03-15T00:00:00"/>
        <d v="2010-03-17T00:00:00"/>
        <d v="2010-03-18T00:00:00"/>
        <d v="2010-03-19T00:00:00"/>
        <d v="2010-03-20T00:00:00"/>
        <d v="2010-03-21T00:00:00"/>
        <d v="2010-03-22T00:00:00"/>
        <d v="2010-03-23T00:00:00"/>
        <d v="2010-03-24T00:00:00"/>
        <d v="2010-03-25T00:00:00"/>
        <d v="2010-03-26T00:00:00"/>
        <d v="2010-03-27T00:00:00"/>
        <d v="2010-03-28T00:00:00"/>
        <d v="2010-03-29T00:00:00"/>
        <d v="2010-03-30T00:00:00"/>
        <d v="2010-03-31T00:00:00"/>
        <d v="2010-04-01T00:00:00"/>
        <d v="2010-04-03T00:00:00"/>
        <d v="2010-04-05T00:00:00"/>
        <d v="2010-04-06T00:00:00"/>
        <d v="2010-04-07T00:00:00"/>
        <d v="2010-04-08T00:00:00"/>
        <d v="2010-04-09T00:00:00"/>
        <d v="2010-04-10T00:00:00"/>
        <d v="2010-04-11T00:00:00"/>
        <d v="2010-04-12T00:00:00"/>
        <d v="2010-04-13T00:00:00"/>
        <d v="2010-04-14T00:00:00"/>
        <d v="2010-04-15T00:00:00"/>
        <d v="2010-04-16T00:00:00"/>
        <d v="2010-04-17T00:00:00"/>
        <d v="2010-04-18T00:00:00"/>
        <d v="2010-04-19T00:00:00"/>
        <d v="2010-04-20T00:00:00"/>
        <d v="2010-04-21T00:00:00"/>
        <d v="2010-04-22T00:00:00"/>
        <d v="2010-04-23T00:00:00"/>
        <d v="2010-04-25T00:00:00"/>
        <d v="2010-04-26T00:00:00"/>
        <d v="2010-04-27T00:00:00"/>
        <d v="2010-04-28T00:00:00"/>
        <d v="2010-04-29T00:00:00"/>
        <d v="2010-04-30T00:00:00"/>
        <d v="2010-05-01T00:00:00"/>
        <d v="2010-05-02T00:00:00"/>
        <d v="2010-05-03T00:00:00"/>
        <d v="2010-05-04T00:00:00"/>
        <d v="2010-05-05T00:00:00"/>
        <d v="2010-05-06T00:00:00"/>
        <d v="2010-05-07T00:00:00"/>
        <d v="2010-05-08T00:00:00"/>
        <d v="2010-05-09T00:00:00"/>
        <d v="2010-05-10T00:00:00"/>
        <d v="2010-05-11T00:00:00"/>
        <d v="2010-05-12T00:00:00"/>
        <d v="2010-05-13T00:00:00"/>
        <d v="2010-05-14T00:00:00"/>
        <d v="2010-05-15T00:00:00"/>
        <d v="2010-05-16T00:00:00"/>
        <d v="2010-05-17T00:00:00"/>
        <d v="2010-05-18T00:00:00"/>
        <d v="2010-05-20T00:00:00"/>
        <d v="2010-05-21T00:00:00"/>
        <d v="2010-05-22T00:00:00"/>
        <d v="2010-05-24T00:00:00"/>
        <d v="2010-05-25T00:00:00"/>
        <d v="2010-05-26T00:00:00"/>
        <d v="2010-05-27T00:00:00"/>
        <d v="2010-05-28T00:00:00"/>
        <d v="2010-05-29T00:00:00"/>
        <d v="2010-05-30T00:00:00"/>
        <d v="2010-05-31T00:00:00"/>
        <d v="2010-06-01T00:00:00"/>
        <d v="2010-06-02T00:00:00"/>
        <d v="2010-06-03T00:00:00"/>
        <d v="2010-06-04T00:00:00"/>
        <d v="2010-06-05T00:00:00"/>
        <d v="2010-06-06T00:00:00"/>
        <d v="2010-06-07T00:00:00"/>
        <d v="2010-06-08T00:00:00"/>
        <d v="2010-06-09T00:00:00"/>
        <d v="2010-06-10T00:00:00"/>
        <d v="2010-06-11T00:00:00"/>
        <d v="2010-06-12T00:00:00"/>
        <d v="2010-06-14T00:00:00"/>
        <d v="2010-06-15T00:00:00"/>
        <d v="2010-06-16T00:00:00"/>
        <d v="2010-06-17T00:00:00"/>
        <d v="2010-06-18T00:00:00"/>
        <d v="2010-06-19T00:00:00"/>
        <d v="2010-06-21T00:00:00"/>
        <d v="2010-06-22T00:00:00"/>
        <d v="2010-06-23T00:00:00"/>
        <d v="2010-06-24T00:00:00"/>
        <d v="2010-06-25T00:00:00"/>
        <d v="2010-06-26T00:00:00"/>
        <d v="2010-06-27T00:00:00"/>
        <d v="2010-06-28T00:00:00"/>
        <d v="2010-06-29T00:00:00"/>
        <d v="2010-06-30T00:00:00"/>
        <d v="2010-07-01T00:00:00"/>
        <d v="2010-07-02T00:00:00"/>
        <d v="2010-07-03T00:00:00"/>
        <d v="2010-07-04T00:00:00"/>
        <d v="2010-07-05T00:00:00"/>
        <d v="2010-07-06T00:00:00"/>
        <d v="2010-07-07T00:00:00"/>
        <d v="2010-07-08T00:00:00"/>
        <d v="2010-07-09T00:00:00"/>
        <d v="2010-07-10T00:00:00"/>
        <d v="2010-07-11T00:00:00"/>
        <d v="2010-07-12T00:00:00"/>
        <d v="2010-07-13T00:00:00"/>
        <d v="2010-07-14T00:00:00"/>
        <d v="2010-07-15T00:00:00"/>
        <d v="2010-07-16T00:00:00"/>
        <d v="2010-07-17T00:00:00"/>
        <d v="2010-07-18T00:00:00"/>
        <d v="2010-07-19T00:00:00"/>
        <d v="2010-07-20T00:00:00"/>
        <d v="2010-07-21T00:00:00"/>
        <d v="2010-07-22T00:00:00"/>
        <d v="2010-07-23T00:00:00"/>
        <d v="2010-07-24T00:00:00"/>
        <d v="2010-07-25T00:00:00"/>
        <d v="2010-07-26T00:00:00"/>
        <d v="2010-07-27T00:00:00"/>
        <d v="2010-07-28T00:00:00"/>
        <d v="2010-07-29T00:00:00"/>
        <d v="2010-07-30T00:00:00"/>
        <d v="2010-08-01T00:00:00"/>
        <d v="2010-08-02T00:00:00"/>
        <d v="2010-08-04T00:00:00"/>
        <d v="2010-08-05T00:00:00"/>
        <d v="2010-08-06T00:00:00"/>
        <d v="2010-08-07T00:00:00"/>
        <d v="2010-08-09T00:00:00"/>
        <d v="2010-08-10T00:00:00"/>
        <d v="2010-08-11T00:00:00"/>
        <d v="2010-08-12T00:00:00"/>
        <d v="2010-08-13T00:00:00"/>
        <d v="2010-08-14T00:00:00"/>
        <d v="2010-08-15T00:00:00"/>
        <d v="2010-08-16T00:00:00"/>
        <d v="2010-08-17T00:00:00"/>
        <d v="2010-08-18T00:00:00"/>
        <d v="2010-08-19T00:00:00"/>
        <d v="2010-08-20T00:00:00"/>
        <d v="2010-08-21T00:00:00"/>
        <d v="2010-08-22T00:00:00"/>
        <d v="2010-08-23T00:00:00"/>
        <d v="2010-08-24T00:00:00"/>
        <d v="2010-08-25T00:00:00"/>
        <d v="2010-08-26T00:00:00"/>
        <d v="2010-08-27T00:00:00"/>
        <d v="2010-08-28T00:00:00"/>
        <d v="2010-08-29T00:00:00"/>
        <d v="2010-08-31T00:00:00"/>
        <d v="2010-09-01T00:00:00"/>
        <d v="2010-09-02T00:00:00"/>
        <d v="2010-09-03T00:00:00"/>
        <d v="2010-09-04T00:00:00"/>
        <d v="2010-09-05T00:00:00"/>
        <d v="2010-09-06T00:00:00"/>
        <d v="2010-09-07T00:00:00"/>
        <d v="2010-09-08T00:00:00"/>
        <d v="2010-09-09T00:00:00"/>
        <d v="2010-09-10T00:00:00"/>
        <d v="2010-09-12T00:00:00"/>
        <d v="2010-09-13T00:00:00"/>
        <d v="2010-09-14T00:00:00"/>
        <d v="2010-09-15T00:00:00"/>
        <d v="2010-09-16T00:00:00"/>
        <d v="2010-09-17T00:00:00"/>
        <d v="2010-09-18T00:00:00"/>
        <d v="2010-09-20T00:00:00"/>
        <d v="2010-09-21T00:00:00"/>
        <d v="2010-09-22T00:00:00"/>
        <d v="2010-09-23T00:00:00"/>
        <d v="2010-09-24T00:00:00"/>
        <d v="2010-09-27T00:00:00"/>
        <d v="2010-09-28T00:00:00"/>
        <d v="2010-09-29T00:00:00"/>
        <d v="2010-09-30T00:00:00"/>
        <d v="2010-10-01T00:00:00"/>
        <d v="2010-10-02T00:00:00"/>
        <d v="2010-10-04T00:00:00"/>
        <d v="2010-10-05T00:00:00"/>
        <d v="2010-10-06T00:00:00"/>
        <d v="2010-10-07T00:00:00"/>
        <d v="2010-10-09T00:00:00"/>
        <d v="2010-10-11T00:00:00"/>
        <d v="2010-10-12T00:00:00"/>
        <d v="2010-10-13T00:00:00"/>
        <d v="2010-10-14T00:00:00"/>
        <d v="2010-10-16T00:00:00"/>
        <d v="2010-10-17T00:00:00"/>
        <d v="2010-10-18T00:00:00"/>
        <d v="2010-10-19T00:00:00"/>
        <d v="2010-10-20T00:00:00"/>
        <d v="2010-10-21T00:00:00"/>
        <d v="2010-10-22T00:00:00"/>
        <d v="2010-10-23T00:00:00"/>
        <d v="2010-10-24T00:00:00"/>
        <d v="2010-10-25T00:00:00"/>
        <d v="2010-10-26T00:00:00"/>
        <d v="2010-10-27T00:00:00"/>
        <d v="2010-10-28T00:00:00"/>
        <d v="2010-10-29T00:00:00"/>
        <d v="2010-10-30T00:00:00"/>
        <d v="2010-10-31T00:00:00"/>
        <d v="2010-11-01T00:00:00"/>
        <d v="2010-11-02T00:00:00"/>
        <d v="2010-11-03T00:00:00"/>
        <d v="2010-11-04T00:00:00"/>
        <d v="2010-11-05T00:00:00"/>
        <d v="2010-11-06T00:00:00"/>
        <d v="2010-11-08T00:00:00"/>
        <d v="2010-11-09T00:00:00"/>
        <d v="2010-11-10T00:00:00"/>
        <d v="2010-11-11T00:00:00"/>
        <d v="2010-11-12T00:00:00"/>
        <d v="2010-11-14T00:00:00"/>
        <d v="2010-11-15T00:00:00"/>
        <d v="2010-11-16T00:00:00"/>
        <d v="2010-11-17T00:00:00"/>
        <d v="2010-11-18T00:00:00"/>
        <d v="2010-11-19T00:00:00"/>
        <d v="2010-11-20T00:00:00"/>
        <d v="2010-11-21T00:00:00"/>
        <d v="2010-11-22T00:00:00"/>
        <d v="2010-11-23T00:00:00"/>
        <d v="2010-11-24T00:00:00"/>
        <d v="2010-11-25T00:00:00"/>
        <d v="2010-11-26T00:00:00"/>
        <d v="2010-11-27T00:00:00"/>
        <d v="2010-11-28T00:00:00"/>
        <d v="2010-11-29T00:00:00"/>
        <d v="2010-11-30T00:00:00"/>
        <d v="2010-12-01T00:00:00"/>
        <d v="2010-12-02T00:00:00"/>
        <d v="2010-12-03T00:00:00"/>
        <d v="2010-12-04T00:00:00"/>
        <d v="2010-12-05T00:00:00"/>
        <d v="2010-12-06T00:00:00"/>
        <d v="2010-12-07T00:00:00"/>
        <d v="2010-12-08T00:00:00"/>
        <d v="2010-12-09T00:00:00"/>
        <d v="2010-12-10T00:00:00"/>
        <d v="2010-12-11T00:00:00"/>
        <d v="2010-12-12T00:00:00"/>
        <d v="2010-12-13T00:00:00"/>
        <d v="2010-12-14T00:00:00"/>
        <d v="2010-12-15T00:00:00"/>
        <d v="2010-12-16T00:00:00"/>
        <d v="2010-12-17T00:00:00"/>
        <d v="2010-12-18T00:00:00"/>
        <d v="2010-12-20T00:00:00"/>
        <d v="2010-12-21T00:00:00"/>
        <d v="2010-12-22T00:00:00"/>
        <d v="2010-12-23T00:00:00"/>
        <d v="2010-12-24T00:00:00"/>
        <d v="2010-12-27T00:00:00"/>
        <d v="2010-12-29T00:00:00"/>
        <d v="2010-12-30T00:00:00"/>
        <d v="2010-12-31T00:00:00"/>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d v="2011-02-15T00:00:00"/>
        <d v="2011-02-16T00:00:00"/>
        <d v="2011-02-17T00:00:00"/>
        <d v="2011-02-18T00:00:00"/>
        <d v="2011-02-19T00:00:00"/>
        <d v="2011-02-20T00:00:00"/>
        <d v="2011-02-22T00:00:00"/>
        <d v="2011-02-23T00:00:00"/>
        <d v="2011-02-24T00:00:00"/>
        <d v="2011-02-25T00:00:00"/>
        <d v="2011-02-26T00:00:00"/>
        <d v="2011-02-27T00:00:00"/>
        <d v="2011-02-28T00:00:00"/>
        <d v="2011-03-01T00:00:00"/>
        <d v="2011-03-02T00:00:00"/>
        <d v="2011-03-03T00:00:00"/>
        <d v="2011-03-04T00:00:00"/>
        <d v="2011-03-05T00:00:00"/>
        <d v="2011-03-06T00:00:00"/>
        <d v="2011-03-07T00:00:00"/>
        <d v="2011-03-09T00:00:00"/>
        <d v="2011-03-10T00:00:00"/>
        <d v="2011-03-11T00:00:00"/>
        <d v="2011-03-12T00:00:00"/>
        <d v="2011-03-14T00:00:00"/>
        <d v="2011-03-15T00:00:00"/>
        <d v="2011-03-16T00:00:00"/>
        <d v="2011-03-17T00:00:00"/>
        <d v="2011-03-18T00:00:00"/>
        <d v="2011-03-19T00:00:00"/>
        <d v="2011-03-20T00:00:00"/>
        <d v="2011-03-21T00:00:00"/>
        <d v="2011-03-22T00:00:00"/>
        <d v="2011-03-23T00:00:00"/>
        <d v="2011-03-24T00:00:00"/>
        <d v="2011-03-25T00:00:00"/>
        <d v="2011-03-26T00:00:00"/>
        <d v="2011-03-28T00:00:00"/>
        <d v="2011-03-29T00:00:00"/>
        <d v="2011-03-30T00:00:00"/>
        <d v="2011-03-31T00:00:00"/>
        <d v="2011-04-01T00:00:00"/>
        <d v="2011-04-02T00:00:00"/>
        <d v="2011-04-03T00:00:00"/>
        <d v="2011-04-04T00:00:00"/>
        <d v="2011-04-05T00:00:00"/>
        <d v="2011-04-06T00:00:00"/>
        <d v="2011-04-07T00:00:00"/>
        <d v="2011-04-08T00:00:00"/>
        <d v="2011-04-09T00:00:00"/>
        <d v="2011-04-10T00:00:00"/>
        <d v="2011-04-11T00:00:00"/>
        <d v="2011-04-12T00:00:00"/>
        <d v="2011-04-13T00:00:00"/>
        <d v="2011-04-14T00:00:00"/>
        <d v="2011-04-15T00:00:00"/>
        <d v="2011-04-17T00:00:00"/>
        <d v="2011-04-18T00:00:00"/>
        <d v="2011-04-19T00:00:00"/>
        <d v="2011-04-20T00:00:00"/>
        <d v="2011-04-21T00:00:00"/>
        <d v="2011-04-22T00:00:00"/>
        <d v="2011-04-23T00:00:00"/>
        <d v="2011-04-26T00:00:00"/>
        <d v="2011-04-27T00:00:00"/>
        <d v="2011-04-28T00:00:00"/>
        <d v="2011-04-29T00:00:00"/>
        <d v="2011-04-30T00:00:00"/>
        <d v="2011-05-01T00:00:00"/>
        <d v="2011-05-02T00:00:00"/>
        <d v="2011-05-03T00:00:00"/>
        <d v="2011-05-04T00:00:00"/>
        <d v="2011-05-05T00:00:00"/>
        <d v="2011-05-06T00:00:00"/>
        <d v="2011-05-07T00:00:00"/>
        <d v="2011-05-08T00:00:00"/>
        <d v="2011-05-09T00:00:00"/>
        <d v="2011-05-10T00:00:00"/>
        <d v="2011-05-11T00:00:00"/>
        <d v="2011-05-12T00:00:00"/>
        <d v="2011-05-13T00:00:00"/>
        <d v="2011-05-14T00:00:00"/>
        <d v="2011-05-15T00:00:00"/>
        <d v="2011-05-16T00:00:00"/>
        <d v="2011-05-17T00:00:00"/>
        <d v="2011-05-18T00:00:00"/>
        <d v="2011-05-19T00:00:00"/>
        <d v="2011-05-20T00:00:00"/>
        <d v="2011-05-21T00:00:00"/>
        <d v="2011-05-22T00:00:00"/>
        <d v="2011-05-23T00:00:00"/>
        <d v="2011-05-24T00:00:00"/>
        <d v="2011-05-25T00:00:00"/>
        <d v="2011-05-27T00:00:00"/>
        <d v="2011-05-28T00:00:00"/>
        <d v="2011-05-29T00:00:00"/>
        <d v="2011-05-30T00:00:00"/>
        <d v="2011-05-31T00:00:00"/>
        <d v="2011-06-01T00:00:00"/>
        <d v="2011-06-02T00:00:00"/>
        <d v="2011-06-03T00:00:00"/>
        <d v="2011-06-04T00:00:00"/>
        <d v="2011-06-05T00:00:00"/>
        <d v="2011-06-06T00:00:00"/>
        <d v="2011-06-07T00:00:00"/>
        <d v="2011-06-08T00:00:00"/>
        <d v="2011-06-09T00:00:00"/>
        <d v="2011-06-10T00:00:00"/>
        <d v="2011-06-11T00:00:00"/>
        <d v="2011-06-13T00:00:00"/>
        <d v="2011-06-14T00:00:00"/>
        <d v="2011-06-15T00:00:00"/>
        <d v="2011-06-16T00:00:00"/>
        <d v="2011-06-17T00:00:00"/>
        <d v="2011-06-18T00:00:00"/>
        <d v="2011-06-20T00:00:00"/>
        <d v="2011-06-21T00:00:00"/>
        <d v="2011-06-22T00:00:00"/>
        <d v="2011-06-23T00:00:00"/>
        <d v="2011-06-24T00:00:00"/>
        <d v="2011-06-25T00:00:00"/>
        <d v="2011-06-26T00:00:00"/>
        <d v="2011-06-27T00:00:00"/>
        <d v="2011-06-28T00:00:00"/>
        <d v="2011-06-29T00:00:00"/>
        <d v="2011-06-30T00:00:00"/>
        <d v="2011-07-01T00:00:00"/>
        <d v="2011-07-02T00:00:00"/>
        <d v="2011-07-03T00:00:00"/>
        <d v="2011-07-04T00:00:00"/>
        <d v="2011-07-05T00:00:00"/>
        <d v="2011-07-06T00:00:00"/>
        <d v="2011-07-07T00:00:00"/>
        <d v="2011-07-08T00:00:00"/>
        <d v="2011-07-09T00:00:00"/>
        <d v="2011-07-10T00:00:00"/>
        <d v="2011-07-11T00:00:00"/>
        <d v="2011-07-12T00:00:00"/>
        <d v="2011-07-13T00:00:00"/>
        <d v="2011-07-14T00:00:00"/>
        <d v="2011-07-15T00:00:00"/>
        <d v="2011-07-17T00:00:00"/>
        <d v="2011-07-18T00:00:00"/>
        <d v="2011-07-19T00:00:00"/>
        <d v="2011-07-20T00:00:00"/>
        <d v="2011-07-21T00:00:00"/>
        <d v="2011-07-22T00:00:00"/>
        <d v="2011-07-23T00:00:00"/>
        <d v="2011-07-24T00:00:00"/>
        <d v="2011-07-25T00:00:00"/>
        <d v="2011-07-26T00:00:00"/>
        <d v="2011-07-27T00:00:00"/>
        <d v="2011-07-28T00:00:00"/>
        <d v="2011-07-29T00:00:00"/>
        <d v="2011-07-30T00:00:00"/>
        <d v="2011-08-01T00:00:00"/>
        <d v="2011-08-02T00:00:00"/>
        <d v="2011-08-03T00:00:00"/>
        <d v="2011-08-04T00:00:00"/>
        <d v="2011-08-05T00:00:00"/>
        <d v="2011-08-06T00:00:00"/>
        <d v="2011-08-07T00:00:00"/>
        <d v="2011-08-08T00:00:00"/>
        <d v="2011-08-09T00:00:00"/>
        <d v="2011-08-10T00:00:00"/>
        <d v="2011-08-11T00:00:00"/>
        <d v="2011-08-12T00:00:00"/>
        <d v="2011-08-13T00:00:00"/>
        <d v="2011-08-15T00:00:00"/>
        <d v="2011-08-16T00:00:00"/>
        <d v="2011-08-17T00:00:00"/>
        <d v="2011-08-18T00:00:00"/>
        <d v="2011-08-19T00:00:00"/>
        <d v="2011-08-20T00:00:00"/>
        <d v="2011-08-21T00:00:00"/>
        <d v="2011-08-22T00:00:00"/>
        <d v="2011-08-23T00:00:00"/>
        <d v="2011-08-24T00:00:00"/>
        <d v="2011-08-25T00:00:00"/>
        <d v="2011-08-26T00:00:00"/>
        <d v="2011-08-27T00:00:00"/>
        <d v="2011-08-28T00:00:00"/>
        <d v="2011-08-29T00:00:00"/>
        <d v="2011-08-30T00:00:00"/>
        <d v="2011-08-31T00:00:00"/>
        <d v="2011-09-01T00:00:00"/>
        <d v="2011-09-02T00:00:00"/>
        <d v="2011-09-03T00:00:00"/>
        <d v="2011-09-05T00:00:00"/>
        <d v="2011-09-06T00:00:00"/>
        <d v="2011-09-07T00:00:00"/>
        <d v="2011-09-08T00:00:00"/>
        <d v="2011-09-09T00:00:00"/>
        <d v="2011-09-10T00:00:00"/>
        <d v="2011-09-11T00:00:00"/>
        <d v="2011-09-12T00:00:00"/>
        <d v="2011-09-13T00:00:00"/>
        <d v="2011-09-14T00:00:00"/>
        <d v="2011-09-15T00:00:00"/>
        <d v="2011-09-16T00:00:00"/>
        <d v="2011-09-18T00:00:00"/>
        <d v="2011-09-19T00:00:00"/>
        <d v="2011-09-20T00:00:00"/>
        <d v="2011-09-21T00:00:00"/>
        <d v="2011-09-22T00:00:00"/>
        <d v="2011-09-24T00:00:00"/>
        <d v="2011-09-25T00:00:00"/>
        <d v="2011-09-26T00:00:00"/>
        <d v="2011-09-27T00:00:00"/>
        <d v="2011-09-28T00:00:00"/>
        <d v="2011-09-29T00:00:00"/>
        <d v="2011-09-30T00:00:00"/>
        <d v="2011-10-01T00:00:00"/>
        <d v="2011-10-02T00:00:00"/>
        <d v="2011-10-03T00:00:00"/>
        <d v="2011-10-04T00:00:00"/>
        <d v="2011-10-05T00:00:00"/>
        <d v="2011-10-06T00:00:00"/>
        <d v="2011-10-07T00:00:00"/>
        <d v="2011-10-08T00:00:00"/>
        <d v="2011-10-10T00:00:00"/>
        <d v="2011-10-11T00:00:00"/>
        <d v="2011-10-12T00:00:00"/>
        <d v="2011-10-13T00:00:00"/>
        <d v="2011-10-14T00:00:00"/>
        <d v="2011-10-15T00:00:00"/>
        <d v="2011-10-16T00:00:00"/>
        <d v="2011-10-17T00:00:00"/>
        <d v="2011-10-18T00:00:00"/>
        <d v="2011-10-19T00:00:00"/>
        <d v="2011-10-20T00:00:00"/>
        <d v="2011-10-21T00:00:00"/>
        <d v="2011-10-22T00:00:00"/>
        <d v="2011-10-23T00:00:00"/>
        <d v="2011-10-24T00:00:00"/>
        <d v="2011-10-25T00:00:00"/>
        <d v="2011-10-26T00:00:00"/>
        <d v="2011-10-27T00:00:00"/>
        <d v="2011-10-28T00:00:00"/>
        <d v="2011-10-29T00:00:00"/>
        <d v="2011-10-30T00:00:00"/>
        <d v="2011-10-31T00:00:00"/>
        <d v="2011-11-01T00:00:00"/>
        <d v="2011-11-02T00:00:00"/>
        <d v="2011-11-03T00:00:00"/>
        <d v="2011-11-04T00:00:00"/>
        <d v="2011-11-05T00:00:00"/>
        <d v="2011-11-07T00:00:00"/>
        <d v="2011-11-08T00:00:00"/>
        <d v="2011-11-09T00:00:00"/>
        <d v="2011-11-10T00:00:00"/>
        <d v="2011-11-11T00:00:00"/>
        <d v="2011-11-12T00:00:00"/>
        <d v="2011-11-14T00:00:00"/>
        <d v="2011-11-15T00:00:00"/>
        <d v="2011-11-16T00:00:00"/>
        <d v="2011-11-17T00:00:00"/>
        <d v="2011-11-18T00:00:00"/>
        <d v="2011-11-21T00:00:00"/>
        <d v="2011-11-22T00:00:00"/>
        <d v="2011-11-23T00:00:00"/>
        <d v="2011-11-24T00:00:00"/>
        <d v="2011-11-25T00:00:00"/>
        <d v="2011-11-26T00:00:00"/>
        <d v="2011-11-27T00:00:00"/>
        <d v="2011-11-28T00:00:00"/>
        <d v="2011-11-29T00:00:00"/>
        <d v="2011-11-30T00:00:00"/>
        <d v="2011-12-01T00:00:00"/>
        <d v="2011-12-02T00:00:00"/>
        <d v="2011-12-03T00:00:00"/>
        <d v="2011-12-04T00:00:00"/>
        <d v="2011-12-05T00:00:00"/>
        <d v="2011-12-06T00:00:00"/>
        <d v="2011-12-07T00:00:00"/>
        <d v="2011-12-08T00:00:00"/>
        <d v="2011-12-09T00:00:00"/>
        <d v="2011-12-10T00:00:00"/>
        <d v="2011-12-11T00:00:00"/>
        <d v="2011-12-12T00:00:00"/>
        <d v="2011-12-13T00:00:00"/>
        <d v="2011-12-14T00:00:00"/>
        <d v="2011-12-15T00:00:00"/>
        <d v="2011-12-16T00:00:00"/>
        <d v="2011-12-17T00:00:00"/>
        <d v="2011-12-18T00:00:00"/>
        <d v="2011-12-19T00:00:00"/>
        <d v="2011-12-20T00:00:00"/>
        <d v="2011-12-21T00:00:00"/>
        <d v="2011-12-22T00:00:00"/>
        <d v="2011-12-23T00:00:00"/>
        <d v="2011-12-24T00:00:00"/>
        <d v="2011-12-28T00:00:00"/>
        <d v="2011-12-29T00:00:00"/>
        <d v="2011-12-30T00:00:00"/>
        <d v="2012-01-01T00:00:00"/>
        <d v="2012-01-02T00:00:00"/>
        <d v="2012-01-03T00:00:00"/>
        <d v="2012-01-04T00:00:00"/>
        <d v="2012-01-05T00:00:00"/>
        <d v="2012-01-06T00:00:00"/>
        <d v="2012-01-07T00:00:00"/>
        <d v="2012-01-08T00:00:00"/>
        <d v="2012-01-09T00:00:00"/>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30T00:00:00"/>
        <d v="2012-01-31T00:00:00"/>
        <d v="2012-02-01T00:00:00"/>
        <d v="2012-02-02T00:00:00"/>
        <d v="2012-02-03T00:00:00"/>
        <d v="2012-02-04T00:00:00"/>
        <d v="2012-02-05T00:00:00"/>
        <d v="2012-02-06T00:00:00"/>
        <d v="2012-02-07T00:00:00"/>
        <d v="2012-02-08T00:00:00"/>
        <d v="2012-02-09T00:00:00"/>
        <d v="2012-02-10T00:00:00"/>
        <d v="2012-02-11T00:00:00"/>
        <d v="2012-02-12T00:00:00"/>
        <d v="2012-02-14T00:00:00"/>
        <d v="2012-02-15T00:00:00"/>
        <d v="2012-02-16T00:00:00"/>
        <d v="2012-02-17T00:00:00"/>
        <d v="2012-02-18T00:00:00"/>
        <d v="2012-02-20T00:00:00"/>
        <d v="2012-02-21T00:00:00"/>
        <d v="2012-02-22T00:00:00"/>
        <d v="2012-02-23T00:00:00"/>
        <d v="2012-02-24T00:00:00"/>
        <d v="2012-02-27T00:00:00"/>
        <d v="2012-02-28T00:00:00"/>
        <d v="2012-02-29T00:00:00"/>
        <d v="2012-03-01T00:00:00"/>
        <d v="2012-03-02T00:00:00"/>
        <d v="2012-03-03T00:00:00"/>
        <d v="2012-03-04T00:00:00"/>
        <d v="2012-03-05T00:00:00"/>
        <d v="2012-03-06T00:00:00"/>
        <d v="2012-03-07T00:00:00"/>
        <d v="2012-03-08T00:00:00"/>
        <d v="2012-03-09T00:00:00"/>
        <d v="2012-03-10T00:00:00"/>
        <d v="2012-03-11T00:00:00"/>
        <d v="2012-03-12T00:00:00"/>
        <d v="2012-03-13T00:00:00"/>
        <d v="2012-03-14T00:00:00"/>
        <d v="2012-03-15T00:00:00"/>
        <d v="2012-03-16T00:00:00"/>
        <d v="2012-03-17T00:00:00"/>
        <d v="2012-03-18T00:00:00"/>
        <d v="2012-03-19T00:00:00"/>
        <d v="2012-03-20T00:00:00"/>
        <d v="2012-03-21T00:00:00"/>
        <d v="2012-03-22T00:00:00"/>
        <d v="2012-03-23T00:00:00"/>
        <d v="2012-03-24T00:00:00"/>
        <d v="2012-03-25T00:00:00"/>
        <d v="2012-03-26T00:00:00"/>
        <d v="2012-03-27T00:00:00"/>
        <d v="2012-03-28T00:00:00"/>
        <d v="2012-03-29T00:00:00"/>
        <d v="2012-03-30T00:00:00"/>
        <d v="2012-03-31T00:00:00"/>
        <d v="2012-04-01T00:00:00"/>
        <d v="2012-04-02T00:00:00"/>
        <d v="2012-04-03T00:00:00"/>
        <d v="2012-04-04T00:00:00"/>
        <d v="2012-04-05T00:00:00"/>
        <d v="2012-04-06T00:00:00"/>
        <d v="2012-04-07T00:00:00"/>
        <d v="2012-04-08T00:00:00"/>
        <d v="2012-04-10T00:00:00"/>
        <d v="2012-04-11T00:00:00"/>
        <d v="2012-04-12T00:00:00"/>
        <d v="2012-04-13T00:00:00"/>
        <d v="2012-04-14T00:00:00"/>
        <d v="2012-04-15T00:00:00"/>
        <d v="2012-04-16T00:00:00"/>
        <d v="2012-04-17T00:00:00"/>
        <d v="2012-04-18T00:00:00"/>
        <d v="2012-04-19T00:00:00"/>
        <d v="2012-04-20T00:00:00"/>
        <d v="2012-04-21T00:00:00"/>
        <d v="2012-04-22T00:00:00"/>
        <d v="2012-04-23T00:00:00"/>
        <d v="2012-04-24T00:00:00"/>
        <d v="2012-04-26T00:00:00"/>
        <d v="2012-04-27T00:00:00"/>
        <d v="2012-04-30T00:00:00"/>
        <d v="2012-05-01T00:00:00"/>
        <d v="2012-05-02T00:00:00"/>
        <d v="2012-05-03T00:00:00"/>
        <d v="2012-05-04T00:00:00"/>
        <d v="2012-05-05T00:00:00"/>
        <d v="2012-05-08T00:00:00"/>
        <d v="2012-05-09T00:00:00"/>
        <d v="2012-05-10T00:00:00"/>
        <d v="2012-05-11T00:00:00"/>
        <d v="2012-05-12T00:00:00"/>
        <d v="2012-05-13T00:00:00"/>
        <d v="2012-05-14T00:00:00"/>
        <d v="2012-05-15T00:00:00"/>
        <d v="2012-05-16T00:00:00"/>
        <d v="2012-05-17T00:00:00"/>
        <d v="2012-05-18T00:00:00"/>
        <d v="2012-05-19T00:00:00"/>
        <d v="2012-05-20T00:00:00"/>
        <d v="2012-05-21T00:00:00"/>
        <d v="2012-05-22T00:00:00"/>
        <d v="2012-05-23T00:00:00"/>
        <d v="2012-05-24T00:00:00"/>
        <d v="2012-05-25T00:00:00"/>
        <d v="2012-05-28T00:00:00"/>
        <d v="2012-05-29T00:00:00"/>
        <d v="2012-05-30T00:00:00"/>
        <d v="2012-05-31T00:00:00"/>
        <d v="2012-06-01T00:00:00"/>
        <d v="2012-06-02T00:00:00"/>
        <d v="2012-06-03T00:00:00"/>
        <d v="2012-06-04T00:00:00"/>
        <d v="2012-06-05T00:00:00"/>
        <d v="2012-06-06T00:00:00"/>
        <d v="2012-06-07T00:00:00"/>
        <d v="2012-06-08T00:00:00"/>
        <d v="2012-06-09T00:00:00"/>
        <d v="2012-06-10T00:00:00"/>
        <d v="2012-06-11T00:00:00"/>
        <d v="2012-06-12T00:00:00"/>
        <d v="2012-06-13T00:00:00"/>
        <d v="2012-06-14T00:00:00"/>
        <d v="2012-06-15T00:00:00"/>
        <d v="2012-06-17T00:00:00"/>
        <d v="2012-06-18T00:00:00"/>
        <d v="2012-06-19T00:00:00"/>
        <d v="2012-06-20T00:00:00"/>
        <d v="2012-06-21T00:00:00"/>
        <d v="2012-06-22T00:00:00"/>
        <d v="2012-06-23T00:00:00"/>
        <d v="2012-06-24T00:00:00"/>
        <d v="2012-06-25T00:00:00"/>
        <d v="2012-06-26T00:00:00"/>
        <d v="2012-06-28T00:00:00"/>
        <d v="2012-06-29T00:00:00"/>
        <d v="2012-07-01T00:00:00"/>
        <d v="2012-07-02T00:00:00"/>
        <d v="2012-07-03T00:00:00"/>
        <d v="2012-07-04T00:00:00"/>
        <d v="2012-07-05T00:00:00"/>
        <d v="2012-07-06T00:00:00"/>
        <d v="2012-07-07T00:00:00"/>
        <d v="2012-07-09T00:00:00"/>
        <d v="2012-07-10T00:00:00"/>
        <d v="2012-07-11T00:00:00"/>
        <d v="2012-07-12T00:00:00"/>
        <d v="2012-07-13T00:00:00"/>
        <d v="2012-07-14T00:00:00"/>
        <d v="2012-07-15T00:00:00"/>
        <d v="2012-07-16T00:00:00"/>
        <d v="2012-07-17T00:00:00"/>
        <d v="2012-07-18T00:00:00"/>
        <d v="2012-07-19T00:00:00"/>
        <d v="2012-07-20T00:00:00"/>
        <d v="2012-07-22T00:00:00"/>
        <d v="2012-07-23T00:00:00"/>
        <d v="2012-07-24T00:00:00"/>
        <d v="2012-07-25T00:00:00"/>
        <d v="2012-07-26T00:00:00"/>
        <d v="2012-07-27T00:00:00"/>
        <d v="2012-07-28T00:00:00"/>
        <d v="2012-07-29T00:00:00"/>
        <d v="2012-07-30T00:00:00"/>
        <d v="2012-07-31T00:00:00"/>
        <d v="2012-08-01T00:00:00"/>
        <d v="2012-08-02T00:00:00"/>
        <d v="2012-08-03T00:00:00"/>
        <d v="2012-08-04T00:00:00"/>
        <d v="2012-08-05T00:00:00"/>
        <d v="2012-08-06T00:00:00"/>
        <d v="2012-08-07T00:00:00"/>
        <d v="2012-08-08T00:00:00"/>
        <d v="2012-08-09T00:00:00"/>
        <d v="2012-08-10T00:00:00"/>
        <d v="2012-08-12T00:00:00"/>
        <d v="2012-08-13T00:00:00"/>
        <d v="2012-08-14T00:00:00"/>
        <d v="2012-08-15T00:00:00"/>
        <d v="2012-08-17T00:00:00"/>
        <d v="2012-08-18T00:00:00"/>
        <d v="2012-08-19T00:00:00"/>
        <d v="2012-08-20T00:00:00"/>
        <d v="2012-08-21T00:00:00"/>
        <d v="2012-08-22T00:00:00"/>
        <d v="2012-08-23T00:00:00"/>
        <d v="2012-08-24T00:00:00"/>
        <d v="2012-08-25T00:00:00"/>
        <d v="2012-08-26T00:00:00"/>
        <d v="2012-08-28T00:00:00"/>
        <d v="2012-08-29T00:00:00"/>
        <d v="2012-08-30T00:00:00"/>
        <d v="2012-08-31T00:00:00"/>
        <d v="2012-09-01T00:00:00"/>
        <d v="2012-09-03T00:00:00"/>
        <d v="2012-09-04T00:00:00"/>
        <d v="2012-09-05T00:00:00"/>
        <d v="2012-09-06T00:00:00"/>
        <d v="2012-09-07T00:00:00"/>
        <d v="2012-09-08T00:00:00"/>
        <d v="2012-09-09T00:00:00"/>
        <d v="2012-09-10T00:00:00"/>
        <d v="2012-09-11T00:00:00"/>
        <d v="2012-09-12T00:00:00"/>
        <d v="2012-09-13T00:00:00"/>
        <d v="2012-09-14T00:00:00"/>
        <d v="2012-09-15T00:00:00"/>
        <d v="2012-09-17T00:00:00"/>
        <d v="2012-09-18T00:00:00"/>
        <d v="2012-09-19T00:00:00"/>
        <d v="2012-09-20T00:00:00"/>
        <d v="2012-09-21T00:00:00"/>
        <d v="2012-09-22T00:00:00"/>
        <d v="2012-09-23T00:00:00"/>
        <d v="2012-09-24T00:00:00"/>
        <d v="2012-09-25T00:00:00"/>
        <d v="2012-09-26T00:00:00"/>
        <d v="2012-09-27T00:00:00"/>
        <d v="2012-09-28T00:00:00"/>
        <d v="2012-09-30T00:00:00"/>
        <d v="2012-10-01T00:00:00"/>
        <d v="2012-10-02T00:00:00"/>
        <d v="2012-10-03T00:00:00"/>
        <d v="2012-10-04T00:00:00"/>
        <d v="2012-10-05T00:00:00"/>
        <d v="2012-10-06T00:00:00"/>
        <d v="2012-10-07T00:00:00"/>
        <d v="2012-10-08T00:00:00"/>
        <d v="2012-10-09T00:00:00"/>
        <d v="2012-10-10T00:00:00"/>
        <d v="2012-10-11T00:00:00"/>
        <d v="2012-10-12T00:00:00"/>
        <d v="2012-10-13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2T00:00:00"/>
        <d v="2012-11-13T00:00:00"/>
        <d v="2012-11-14T00:00:00"/>
        <d v="2012-11-15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3T00:00:00"/>
        <d v="2012-12-04T00:00:00"/>
        <d v="2012-12-05T00:00:00"/>
        <d v="2012-12-06T00:00:00"/>
        <d v="2012-12-07T00:00:00"/>
        <d v="2012-12-08T00:00:00"/>
        <d v="2012-12-09T00:00:00"/>
        <d v="2012-12-10T00:00:00"/>
        <d v="2012-12-11T00:00:00"/>
        <d v="2012-12-12T00:00:00"/>
        <d v="2012-12-13T00:00:00"/>
        <d v="2012-12-14T00:00:00"/>
        <d v="2012-12-15T00:00:00"/>
        <d v="2012-12-16T00:00:00"/>
        <d v="2012-12-17T00:00:00"/>
        <d v="2012-12-18T00:00:00"/>
        <d v="2012-12-19T00:00:00"/>
        <d v="2012-12-20T00:00:00"/>
        <d v="2012-12-21T00:00:00"/>
        <d v="2012-12-22T00:00:00"/>
        <d v="2012-12-23T00:00:00"/>
        <d v="2012-12-24T00:00:00"/>
        <d v="2012-12-27T00:00:00"/>
        <d v="2012-12-28T00:00:00"/>
        <d v="2012-12-31T00:00:00"/>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4T00:00:00"/>
        <d v="2013-02-05T00:00:00"/>
        <d v="2013-02-06T00:00:00"/>
        <d v="2013-02-07T00:00:00"/>
        <d v="2013-02-08T00:00:00"/>
        <d v="2013-02-09T00:00:00"/>
        <d v="2013-02-10T00:00:00"/>
        <d v="2013-02-11T00:00:00"/>
        <d v="2013-02-12T00:00:00"/>
        <d v="2013-02-13T00:00:00"/>
        <d v="2013-02-14T00:00:00"/>
        <d v="2013-02-15T00:00:00"/>
        <d v="2013-02-16T00:00:00"/>
        <d v="2013-02-18T00:00:00"/>
        <d v="2013-02-19T00:00:00"/>
        <d v="2013-02-20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8T00:00:00"/>
        <d v="2013-03-19T00:00:00"/>
        <d v="2013-03-20T00:00:00"/>
        <d v="2013-03-21T00:00:00"/>
        <d v="2013-03-22T00:00:00"/>
        <d v="2013-03-23T00:00:00"/>
        <d v="2013-03-25T00:00:00"/>
        <d v="2013-03-26T00:00:00"/>
        <d v="2013-03-27T00:00:00"/>
        <d v="2013-03-28T00:00:00"/>
        <d v="2013-03-29T00:00:00"/>
        <d v="2013-03-30T00:00:00"/>
        <d v="2013-04-01T00:00:00"/>
        <d v="2013-04-02T00:00:00"/>
        <d v="2013-04-03T00:00:00"/>
        <d v="2013-04-04T00:00:00"/>
        <d v="2013-04-05T00:00:00"/>
        <d v="2013-04-08T00:00:00"/>
        <d v="2013-04-09T00:00:00"/>
        <d v="2013-04-10T00:00:00"/>
        <d v="2013-04-11T00:00:00"/>
        <d v="2013-04-12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2T00:00:00"/>
        <d v="2013-06-13T00:00:00"/>
        <d v="2013-06-14T00:00:00"/>
        <d v="2013-06-15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7-01T00:00:00"/>
        <d v="2013-07-02T00:00:00"/>
        <d v="2013-07-03T00:00:00"/>
        <d v="2013-07-04T00:00:00"/>
        <d v="2013-07-05T00:00:00"/>
        <d v="2013-07-06T00:00:00"/>
        <d v="2013-07-08T00:00:00"/>
        <d v="2013-07-09T00:00:00"/>
        <d v="2013-07-10T00:00:00"/>
        <d v="2013-07-11T00:00:00"/>
        <d v="2013-07-12T00:00:00"/>
        <d v="2013-07-13T00:00:00"/>
        <d v="2013-07-15T00:00:00"/>
        <d v="2013-07-16T00:00:00"/>
        <d v="2013-07-17T00:00:00"/>
        <d v="2013-07-18T00:00:00"/>
        <d v="2013-07-20T00:00:00"/>
        <d v="2013-07-21T00:00:00"/>
        <d v="2013-07-22T00:00:00"/>
        <d v="2013-07-23T00:00:00"/>
        <d v="2013-07-24T00:00:00"/>
        <d v="2013-07-25T00:00:00"/>
        <d v="2013-07-26T00:00:00"/>
        <d v="2013-07-27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9T00:00:00"/>
        <d v="2013-08-20T00:00:00"/>
        <d v="2013-08-21T00:00:00"/>
        <d v="2013-08-22T00:00:00"/>
        <d v="2013-08-23T00:00:00"/>
        <d v="2013-08-24T00:00:00"/>
        <d v="2013-08-25T00:00:00"/>
        <d v="2013-08-26T00:00:00"/>
        <d v="2013-08-27T00:00:00"/>
        <d v="2013-08-28T00:00:00"/>
        <d v="2013-08-29T00:00:00"/>
        <d v="2013-08-30T00:00:00"/>
        <d v="2013-09-01T00:00:00"/>
        <d v="2013-09-02T00:00:00"/>
        <d v="2013-09-03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9T00:00:00"/>
        <d v="2013-09-30T00:00:00"/>
        <d v="2013-10-01T00:00:00"/>
        <d v="2013-10-02T00:00:00"/>
        <d v="2013-10-03T00:00:00"/>
        <d v="2013-10-04T00:00:00"/>
        <d v="2013-10-05T00:00:00"/>
        <d v="2013-10-06T00:00:00"/>
        <d v="2013-10-07T00:00:00"/>
        <d v="2013-10-08T00:00:00"/>
        <d v="2013-10-09T00:00:00"/>
        <d v="2013-10-10T00:00:00"/>
        <d v="2013-10-11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8T00:00:00"/>
        <d v="2013-10-29T00:00:00"/>
        <d v="2013-10-30T00:00:00"/>
        <d v="2013-11-01T00:00:00"/>
        <d v="2013-11-03T00:00:00"/>
        <d v="2013-11-04T00:00:00"/>
        <d v="2013-11-05T00:00:00"/>
        <d v="2013-11-06T00:00:00"/>
        <d v="2013-11-07T00:00:00"/>
        <d v="2013-11-08T00:00:00"/>
        <d v="2013-11-11T00:00:00"/>
        <d v="2013-11-12T00:00:00"/>
        <d v="2013-11-13T00:00:00"/>
        <d v="2013-11-14T00:00:00"/>
        <d v="2013-11-15T00:00:00"/>
        <d v="2013-11-16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7T00:00:00"/>
        <d v="2013-12-29T00:00:00"/>
        <d v="2013-12-30T00:00:00"/>
        <d v="2013-12-31T00:00:00"/>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9T00:00:00"/>
        <d v="2014-02-20T00:00:00"/>
        <d v="2014-02-21T00:00:00"/>
        <d v="2014-02-22T00:00:00"/>
        <d v="2014-02-23T00:00:00"/>
        <d v="2014-02-24T00:00:00"/>
        <d v="2014-02-25T00:00:00"/>
        <d v="2014-02-26T00:00:00"/>
        <d v="2014-02-27T00:00:00"/>
        <d v="2014-02-28T00:00:00"/>
        <d v="2014-03-01T00:00:00"/>
        <d v="2014-03-03T00:00:00"/>
        <d v="2014-03-04T00:00:00"/>
        <d v="2014-03-05T00:00:00"/>
        <d v="2014-03-06T00:00:00"/>
        <d v="2014-03-07T00:00:00"/>
        <d v="2014-03-08T00:00:00"/>
        <d v="2014-03-09T00:00:00"/>
        <d v="2014-03-10T00:00:00"/>
        <d v="2014-03-11T00:00:00"/>
        <d v="2014-03-12T00:00:00"/>
        <d v="2014-03-14T00:00:00"/>
        <d v="2014-03-15T00:00:00"/>
        <d v="2014-03-16T00:00:00"/>
        <d v="2014-03-17T00:00:00"/>
        <d v="2014-03-18T00:00:00"/>
        <d v="2014-03-19T00:00:00"/>
        <d v="2014-03-20T00:00:00"/>
        <d v="2014-03-21T00:00:00"/>
        <d v="2014-03-22T00:00:00"/>
        <d v="2014-03-24T00:00:00"/>
        <d v="2014-03-25T00:00:00"/>
        <d v="2014-03-26T00:00:00"/>
        <d v="2014-03-27T00:00:00"/>
        <d v="2014-03-28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8T00:00:00"/>
        <d v="2014-07-29T00:00:00"/>
        <d v="2014-07-30T00:00:00"/>
        <d v="2014-07-31T00:00:00"/>
        <d v="2014-08-01T00:00:00"/>
        <d v="2014-08-02T00:00:00"/>
        <d v="2014-08-03T00:00:00"/>
        <d v="2014-08-04T00:00:00"/>
        <d v="2014-08-05T00:00:00"/>
        <d v="2014-08-06T00:00:00"/>
        <d v="2014-08-07T00:00:00"/>
        <d v="2014-08-08T00:00:00"/>
        <d v="2014-08-09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9T00:00:00"/>
        <d v="2014-12-30T00:00:00"/>
        <d v="2014-12-31T00:00:00"/>
        <d v="2015-01-01T00:00:00"/>
        <d v="2015-01-02T00:00:00"/>
        <d v="2015-01-04T00:00:00"/>
        <d v="2015-01-05T00:00:00"/>
        <d v="2015-01-06T00:00:00"/>
        <d v="2015-01-07T00:00:00"/>
        <d v="2015-01-09T00:00:00"/>
        <d v="2015-01-10T00:00:00"/>
        <d v="2015-01-11T00:00:00"/>
        <d v="2015-01-12T00:00:00"/>
        <d v="2015-01-13T00:00:00"/>
        <d v="2015-01-14T00:00:00"/>
        <d v="2015-01-15T00:00:00"/>
        <d v="2015-01-16T00:00:00"/>
        <d v="2015-01-18T00:00:00"/>
        <d v="2015-01-19T00:00:00"/>
        <d v="2015-01-20T00:00:00"/>
        <d v="2015-01-21T00:00:00"/>
        <d v="2015-01-22T00:00:00"/>
        <d v="2015-01-23T00:00:00"/>
        <d v="2015-01-24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1T00:00:00"/>
        <d v="2015-05-12T00:00:00"/>
        <d v="2015-05-13T00:00:00"/>
        <d v="2015-05-14T00:00:00"/>
        <d v="2015-05-15T00:00:00"/>
        <d v="2015-05-16T00:00:00"/>
        <d v="2015-05-17T00:00:00"/>
        <d v="2015-05-18T00:00:00"/>
        <d v="2015-05-19T00:00:00"/>
        <d v="2015-05-20T00:00:00"/>
        <d v="2015-05-21T00:00:00"/>
        <d v="2015-05-22T00:00:00"/>
        <d v="2015-05-23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2T00:00:00"/>
        <d v="2015-06-15T00:00:00"/>
        <d v="2015-06-16T00:00:00"/>
        <d v="2015-06-18T00:00:00"/>
        <d v="2015-06-19T00:00:00"/>
        <d v="2015-06-20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6T00:00:00"/>
        <d v="2015-07-27T00:00:00"/>
        <d v="2015-07-28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30T00:00:00"/>
        <d v="2015-08-31T00:00:00"/>
        <d v="2015-09-01T00:00:00"/>
        <d v="2015-09-02T00:00:00"/>
        <d v="2015-09-03T00:00:00"/>
        <d v="2015-09-04T00:00:00"/>
      </sharedItems>
      <fieldGroup base="3">
        <rangePr groupBy="years" startDate="2008-01-02T00:00:00" endDate="2015-09-05T00:00:00"/>
        <groupItems count="10">
          <s v="&lt;02/01/2008"/>
          <s v="2008"/>
          <s v="2009"/>
          <s v="2010"/>
          <s v="2011"/>
          <s v="2012"/>
          <s v="2013"/>
          <s v="2014"/>
          <s v="2015"/>
          <s v="&gt;05/09/2015"/>
        </groupItems>
      </fieldGroup>
    </cacheField>
    <cacheField name="Detailed Description" numFmtId="0">
      <sharedItems containsBlank="1" containsMixedTypes="1" containsNumber="1" containsInteger="1" minValue="1182" maxValue="166050"/>
    </cacheField>
    <cacheField name="Amount" numFmtId="0">
      <sharedItems containsSemiMixedTypes="0" containsString="0" containsNumber="1" minValue="-50000" maxValue="19250"/>
    </cacheField>
    <cacheField name="Payee Account" numFmtId="0">
      <sharedItems containsBlank="1" count="533">
        <s v="British Gas"/>
        <s v="Tesco Clubcard"/>
        <s v="Egg Card"/>
        <s v="Three Valleys Water"/>
        <s v="TSKAGB"/>
        <s v="Premium Bonds"/>
        <s v="Nationwide (Jenny)"/>
        <s v="Nationwide (James)"/>
        <s v="TV Licence"/>
        <s v="Virgin One Account"/>
        <s v="Sainsburys"/>
        <s v="Shoe Shop"/>
        <s v="Regatta"/>
        <s v="Tesco"/>
        <s v="Misc.Shop"/>
        <s v="Cash"/>
        <s v="New Internationalist"/>
        <s v="Scottish Provident"/>
        <s v="Welwyn &amp; Hatfield Council"/>
        <s v="Homeserve"/>
        <s v="Lovefilm"/>
        <s v="NSPCC"/>
        <s v="Starbucks"/>
        <s v="Next"/>
        <s v="Total Garage"/>
        <s v="Sports World"/>
        <s v="Patchetts Tackshop"/>
        <s v="British Telecom"/>
        <s v="ING Direct"/>
        <s v="Scottish Widows"/>
        <s v="Karuna Trust"/>
        <s v="John Lewis"/>
        <s v="Colney Heath Petrol Station"/>
        <s v="Tiscali Broadband"/>
        <s v="Nutricentre"/>
        <s v="Holiday Villa"/>
        <s v="Childrens Bond (Jenny)"/>
        <s v="PCG"/>
        <s v="Toy Shop"/>
        <s v="Milkman"/>
        <s v="Village Veterinary, Hatfield"/>
        <s v="WAGN Railways"/>
        <s v="Superdrug"/>
        <s v="Car Bodyworks"/>
        <s v="B&amp;Q"/>
        <s v="Acudantia"/>
        <s v="New Scientist"/>
        <s v="UCI Cinemas"/>
        <s v="Cathy the Hairdresser"/>
        <s v="Marks and Spencer"/>
        <s v="British Alpine Ski School"/>
        <s v="Standard Life Endowment"/>
        <s v="Morrisons"/>
        <s v="Unidentified"/>
        <s v="Welwyn &amp; Hatfield Fitness Centre"/>
        <s v="Somerfield"/>
        <s v="Goldsmiths"/>
        <s v="Card Shop"/>
        <s v="Sarahs Pension (CGNU)"/>
        <s v="Coleman Croft Saddlery"/>
        <s v="Phoenix Insurance"/>
        <s v="Sunday Times Wine Club"/>
        <s v="WH Smith"/>
        <s v="Vodafone"/>
        <s v="Robert Days Hardware"/>
        <s v="AA Breakdown"/>
        <s v="Fat Face"/>
        <s v="Titmuss"/>
        <s v="Woolworths"/>
        <s v="Inland Revenue"/>
        <s v="ING Direct (Holidays)"/>
        <s v="ING Direct (Christmas)"/>
        <s v="ING Direct (Clothes)"/>
        <s v="ING Direct (Misc)"/>
        <s v="ING Direct (Ginny)"/>
        <s v="Partnership Card"/>
        <s v="asda"/>
        <s v="Mountain Warehouse"/>
        <s v="Eurotunnel"/>
        <s v="Borders"/>
        <s v="Friends &amp; Relations"/>
        <s v="SACC"/>
        <s v="Halfords"/>
        <s v="Tempsford Glass"/>
        <s v="AA Insurance"/>
        <s v="Petrol Station"/>
        <s v="Oyster Card"/>
        <s v="Holland &amp; Barrett"/>
        <s v="Hobbycraft"/>
        <s v="Ridgehill Stables"/>
        <s v="Youth Hostel Association"/>
        <s v="Trevor the Osteopath"/>
        <s v="Raygill Stables"/>
        <s v="Economist"/>
        <s v="Indian Restaurant"/>
        <s v="DVLA"/>
        <s v="Toys,Toys,Toys"/>
        <s v="Boots"/>
        <s v="Halifax Insurance"/>
        <s v="Mahers"/>
        <s v="Tracker 2008 (Legal and General)"/>
        <s v="Abbey National"/>
        <s v="Close Brothers"/>
        <s v="House of Fraser"/>
        <s v="Waitrose"/>
        <s v="O2"/>
        <s v="Stage School One"/>
        <s v="Kingsbury Watermill"/>
        <s v="Argos"/>
        <s v="Dr.Chapman"/>
        <s v="Higher Nature"/>
        <s v="Bookshop"/>
        <s v="Cinema"/>
        <s v="Direct Line Insurance"/>
        <s v="Judo Club"/>
        <s v="Amazon"/>
        <s v="Sandon Saddlery"/>
        <s v="Restaurant"/>
        <s v="HMV"/>
        <s v="Tog24"/>
        <s v="Theatre"/>
        <s v="Countryside Ski"/>
        <s v="Guides"/>
        <s v="Computer Shopper Magazine"/>
        <s v="Natural Health"/>
        <s v="Waterstones"/>
        <s v="Isabel Hospice"/>
        <s v="Western Oriental Travel"/>
        <s v="Scouts"/>
        <s v="Ski Hire Shop"/>
        <s v="Homebase"/>
        <s v="Hertford Horse Bits"/>
        <s v="Outdoor Shop"/>
        <s v="Debenhams"/>
        <s v="Mary the Herbalist"/>
        <s v="New Look"/>
        <s v="Italian Restaurant"/>
        <s v="Event"/>
        <s v="Herts County Council"/>
        <s v="Virgin Experience"/>
        <s v="Misc.Travel"/>
        <s v="BP"/>
        <s v="Jewellers"/>
        <s v="Pub"/>
        <s v="Buyagift"/>
        <s v="Mr.Unique"/>
        <s v="Hotel"/>
        <s v="M&amp;CO"/>
        <s v="Medicentres"/>
        <s v="Blockbuster"/>
        <s v="Camping Site"/>
        <s v="Duncan the Carpenter"/>
        <s v="Thomas Cook"/>
        <s v="Coco"/>
        <s v="Reflex Cameras"/>
        <s v="Cotswold Outdoor"/>
        <s v="Stanborough School"/>
        <s v="Aviva"/>
        <s v="Insurance Claim"/>
        <s v="Pitstop"/>
        <s v="Ayletts"/>
        <s v="BHS"/>
        <s v="Food (Living)"/>
        <s v="Great Ormond Street"/>
        <s v="Acudantia (Steve)"/>
        <s v="Museum"/>
        <s v="Auto Direct"/>
        <s v="Wilkinsons"/>
        <s v="TK Maxx"/>
        <s v="National Trust"/>
        <s v="Bishops Hatfield School"/>
        <s v="Ask"/>
        <s v="Aldi"/>
        <s v="Misc.Outing"/>
        <s v="Dunelm"/>
        <s v="Chris Bryant Music"/>
        <s v="Monsoon"/>
        <s v="Wickes"/>
        <s v="Companies House"/>
        <s v="Dena the Horse Therapist"/>
        <s v="Hollywood Bowl, Stevenage"/>
        <s v="Thorntons"/>
        <s v="Redwings Horse Shelter"/>
        <s v="Coop"/>
        <s v="Health Clinic"/>
        <s v="Spar"/>
        <s v="Millets"/>
        <s v="Arriva Buses"/>
        <s v="JD Sports"/>
        <s v="London Metropolitan University"/>
        <s v="The Pier"/>
        <s v="Super drug"/>
        <s v="Barretts"/>
        <s v="Pet Shop"/>
        <s v="Maplin Electronics"/>
        <s v="Costa Coffee"/>
        <s v="Odeon"/>
        <s v="Claires Accessories"/>
        <s v="Caroline the Yoga Teacher"/>
        <s v="Habitat"/>
        <s v="Body Shop"/>
        <s v="Stationery Shop"/>
        <s v="Glenmore Lodge"/>
        <s v="Julian Covarr Veterinary"/>
        <s v="Faith"/>
        <s v="Car Parking"/>
        <s v="Royal Vetenary College"/>
        <s v="Keep Sakes"/>
        <s v="Pret a Manger"/>
        <s v="Datavise - Steve"/>
        <s v="Gosling Sports Centre"/>
        <s v="Neals Yard"/>
        <s v="Datavise - Sarah"/>
        <s v="Coffee Shop"/>
        <s v="Chinese Restaurant"/>
        <s v="Anthony the Tennis Coach"/>
        <s v="Cube3"/>
        <s v="Breaking Away"/>
        <s v="H&amp;M"/>
        <s v="Tea Club"/>
        <s v="Sports Direct"/>
        <s v="Olly the Guitar Teacher"/>
        <s v="Primark"/>
        <s v="Burger King"/>
        <m/>
        <s v="Chemists"/>
        <s v="Blacks"/>
        <s v="Dennis Publishing"/>
        <s v="White Stuff"/>
        <s v="Pavillion Restaurant"/>
        <s v="Clarks Shoes"/>
        <s v="Partners Pet Shop"/>
        <s v="Dutch Nursery, Hatfield"/>
        <s v="British Horse Society"/>
        <s v="Blackwells Bookshop"/>
        <s v="River Island"/>
        <s v="M&amp;G ISA"/>
        <s v="Tracker (Virgin Money)"/>
        <s v="Focus DIY"/>
        <s v="PC World"/>
        <s v="Ebay (Purchases)"/>
        <s v="Stevenson and Parker"/>
        <s v="Charity"/>
        <s v="Andrew Brown"/>
        <s v="Lush"/>
        <s v="Clothes Shop"/>
        <s v="Halifax Share Dealing Account"/>
        <s v="Shell Petrol Station"/>
        <s v="Wyevale Garden Centre"/>
        <s v="Scotrail"/>
        <s v="Van Hagues"/>
        <s v="Mark Wilkinson Saddlers"/>
        <s v="Notcutts"/>
        <s v="Acudantia Ltd"/>
        <s v="Nutrition Organisation"/>
        <s v="Art Gallery"/>
        <s v="NP Tech"/>
        <s v="Boden"/>
        <s v="QD Stores"/>
        <s v="Poundland"/>
        <s v="Tesco PLC"/>
        <s v="Game"/>
        <s v="Top Shop"/>
        <s v="Model Shop"/>
        <s v="Tesco  "/>
        <s v="Budgens"/>
        <s v="Wiggintons"/>
        <s v="Pizza Express"/>
        <s v="Garden Centre"/>
        <s v="IKEA"/>
        <s v="Virgin Media"/>
        <s v="Gap"/>
        <s v="Hatfield Swim Centre"/>
        <s v="Brayley Honda"/>
        <s v="Selbys"/>
        <s v="GT Towing"/>
        <s v="Ryman"/>
        <s v="Screwfix"/>
        <s v="Cafe Nero"/>
        <s v="Clement Joscelyne"/>
        <s v="Fashion Union"/>
        <s v="Misc.Institution"/>
        <s v="Tesco Petrol Station"/>
        <s v="Etcetera"/>
        <s v="Dell Computers"/>
        <s v="Game Station"/>
        <s v="Smile Train"/>
        <s v="Esso Garage"/>
        <s v="Jennifers Pocket Money"/>
        <s v="James Pocket Money"/>
        <s v="iTunes"/>
        <s v="King, Gaigher and Chastell"/>
        <s v="Allposters"/>
        <s v="Eyre Elliston"/>
        <s v="Silver by Mail"/>
        <s v="Software for Students"/>
        <s v="Flight Centre"/>
        <s v="Jane Norman"/>
        <s v="National Theatre"/>
        <s v="National Map Centre"/>
        <s v="AutoDirect Insurance"/>
        <s v="Gallery Four"/>
        <s v="Post Office"/>
        <s v="Horse Bits"/>
        <s v="NP Tech Services"/>
        <s v="Nandos"/>
        <s v="Carphone Warehouse"/>
        <s v="Delcotts Tennis Club"/>
        <s v="Magazine Group"/>
        <s v="Premium Bonds (Account)"/>
        <s v="NCP"/>
        <s v="Rymans"/>
        <s v="Cerebra"/>
        <s v="Burtons"/>
        <s v="Choice"/>
        <s v="Riding Centre"/>
        <s v="Hardware Shop"/>
        <s v="Virgin Insurance"/>
        <s v="Royal &amp; Sun Alliance"/>
        <s v="Marshalls Cycles"/>
        <s v="Bench"/>
        <s v="Republic"/>
        <s v="Future Gifts"/>
        <s v="Wallis"/>
        <s v="Cruise America"/>
        <s v="Supermarket"/>
        <s v="Jessops"/>
        <s v="Balens Insurance"/>
        <s v="Art Shop"/>
        <s v="Furniture Shop"/>
        <s v="Riding Shop"/>
        <s v="More Than Insurance"/>
        <s v="Dorothy Perkins"/>
        <s v="Alisone Lewis"/>
        <s v="Leisure Centre"/>
        <s v="Peak Retreats"/>
        <s v="Small Piece Trust"/>
        <s v="Computer Shop"/>
        <s v="NPower"/>
        <s v="Ellis Brigham"/>
        <s v="Swags &amp; Tails"/>
        <s v="BarclayCard (Egg Card)"/>
        <s v="The Cork"/>
        <s v="Laura Ashley"/>
        <s v="London Met University"/>
        <s v="Celtic Dreams Ironwork"/>
        <s v="Toll"/>
        <s v="Ben the Builder"/>
        <s v="Paperchain"/>
        <s v="Paperchase"/>
        <s v="YHA"/>
        <s v="InstantPrint"/>
        <s v="Simon the Plumber"/>
        <s v="Music Shop"/>
        <s v="Stanborough Arts"/>
        <s v="Joe Browns"/>
        <s v="Maidenhead Aquatics"/>
        <s v="Simmons"/>
        <s v="Dixons"/>
        <s v="Pavers"/>
        <s v="Comic Company"/>
        <s v="Telegraph"/>
        <s v="Liberty"/>
        <s v="Simon Balle School"/>
        <s v="Urban Outfit"/>
        <s v="Cartridge People"/>
        <s v="Miss Selfridge"/>
        <s v="Peaceful Pets"/>
        <s v="Identity Defence"/>
        <s v="University of Hertfordshire"/>
        <s v="Photobox"/>
        <s v="Misc.Website"/>
        <s v="Hi-Q"/>
        <s v="Hebridean Smokehouse"/>
        <s v="Serendipity Foods"/>
        <s v="American Express"/>
        <s v="Shane the Window Cleaner"/>
        <s v="Archery (Howards Bowmen)"/>
        <s v="Chaucer Direct Insurance"/>
        <s v="Johnsons"/>
        <s v="Herts Sports Village"/>
        <s v="Godshaws"/>
        <s v="David the Acupuncturist"/>
        <s v="Oaklands"/>
        <s v="Bowling"/>
        <s v="Celexon"/>
        <s v="Unidentified (Sarah)"/>
        <s v="Tutor"/>
        <s v="Ashley the Electrician"/>
        <s v="Windmill Centre"/>
        <s v="Wheathampsted Carpets"/>
        <s v="John Wiley Publishers"/>
        <s v="Nationwide Investdirect"/>
        <s v="Wise About Food Customer"/>
        <s v="johns and kelynack"/>
        <s v="Fenwicks"/>
        <s v="Trespass"/>
        <s v="Lidl"/>
        <s v="Misc.Council"/>
        <s v="Bebo's"/>
        <s v="Talk Mobile"/>
        <s v="Netflix"/>
        <s v="Octopus AIM VCT"/>
        <s v="Virgin Pension"/>
        <s v="M&amp;G Tracker ISA"/>
        <s v="Millers Garden Buildings"/>
        <s v="Costcutter"/>
        <s v="Tesco Mobile"/>
        <s v="Chiltern Society"/>
        <s v="Harrods"/>
        <s v="Zara"/>
        <s v="Jamies Italian"/>
        <s v="Lakeland"/>
        <s v="Standard Life Shares"/>
        <s v="Waggonners"/>
        <s v="Misc.Accomodation"/>
        <s v="PC Specialist"/>
        <s v="Zurich Insurance"/>
        <s v="Sopwell House"/>
        <s v="Brocket Arms"/>
        <s v="Prezzo"/>
        <s v="Brittany Ferries"/>
        <s v="Dentist"/>
        <s v="John the Driving Instructor"/>
        <s v="Eurostar"/>
        <s v="Wise About Food (Employer)"/>
        <s v="Chris the Counsellor"/>
        <s v="Harvey Nichols"/>
        <s v="Selfridges"/>
        <s v="Welcome Break"/>
        <s v="DinoPC"/>
        <s v="Misc.Insurance"/>
        <s v="Hertfordshire County Council"/>
        <s v="Sainsbury Card"/>
        <s v="Operation Raleigh"/>
        <s v="Ebuyer"/>
        <s v="Hobbs"/>
        <s v="Clinton Cards"/>
        <s v="Matalan"/>
        <s v="Pizza Hut"/>
        <s v="Charity Shop"/>
        <s v="Ridge Hill Stables"/>
        <s v="Burston Garden Centre"/>
        <s v="Jenny"/>
        <s v="James"/>
        <s v="Wagamama"/>
        <s v="Head To Toe"/>
        <s v="Aldo"/>
        <s v="Orange"/>
        <s v="Cycle Shop"/>
        <s v="Banana Republic"/>
        <s v="Marmalade Insurance"/>
        <s v="Cake Decorating Shop"/>
        <s v="Invesco Asia"/>
        <s v="DSA"/>
        <s v="The Adventure Company"/>
        <s v="EasyJet"/>
        <s v="Eurail"/>
        <s v="Gills Plumbers"/>
        <s v="Passport Office"/>
        <s v="Microsoft"/>
        <s v="East"/>
        <s v="Rail Europe"/>
        <s v="Waffle House"/>
        <s v="Airport Parking"/>
        <s v="French Connection"/>
        <s v="Equibox"/>
        <s v="Gates Ltd"/>
        <s v="Admiral Insurance"/>
        <s v="Cook Shop"/>
        <s v="Richer Sounds"/>
        <s v="Wine Shop"/>
        <s v="Patchetts Green Riding Club"/>
        <s v="Action Outdoors Holidays"/>
        <s v="PJ Camping"/>
        <s v="Autowindscreens"/>
        <s v="Doctors Tonic"/>
        <s v="Snow Limits Ski"/>
        <s v="Tony the Builder"/>
        <s v="Campus West"/>
        <s v="Ski Pro Services"/>
        <s v="Toolstation"/>
        <s v="Farrier"/>
        <s v="Becky the Driving Instructor"/>
        <s v="English Heritage"/>
        <s v="Anthropologie"/>
        <s v="Badminton Club"/>
        <s v="Watford Palace Theatre"/>
        <s v="Hairdressers"/>
        <s v="Snapfish"/>
        <s v="Jamie the Personal Trainer"/>
        <s v="Farm Shop"/>
        <s v="Stanfords"/>
        <s v="Itsu"/>
        <s v="Plumber"/>
        <s v="Birmingham University"/>
        <s v="Leon"/>
        <s v="Cargo"/>
        <s v="Hakalok"/>
        <s v="Sanef"/>
        <s v="Pig and Truffle"/>
        <s v="Moss Bros"/>
        <s v="Taxi"/>
        <s v="Google"/>
        <s v="UCAS"/>
        <s v="Merrill Lynch PEP"/>
        <s v="Investec"/>
        <s v="Silent Disco"/>
        <s v="Foreign and Colonial"/>
        <s v="Snow and Rock"/>
        <s v="Folio Society"/>
        <s v="Abacus Party Cover"/>
        <s v="Orchard Cookery"/>
        <s v="Apple Store"/>
        <s v="Spotify"/>
        <s v="Carol the Yoga Teacher"/>
        <s v="Oaklands College"/>
        <s v="Bill's"/>
        <s v="Ryness"/>
        <s v="Hollister"/>
        <s v="National Lottery"/>
        <s v="Hospital"/>
        <s v="Austin Reed"/>
        <s v="Moshulu"/>
        <s v="Bam"/>
        <s v="Tesco Credit Card"/>
        <s v="Link4Growth"/>
        <s v="Camp America"/>
        <s v="Virgin Trains"/>
        <s v="Cafe Rouge"/>
        <s v="Gibson Horse Transport"/>
        <s v="Jones Bootmakers"/>
        <s v="Curtain Shop in Knebworth"/>
      </sharedItems>
    </cacheField>
    <cacheField name="Category" numFmtId="0">
      <sharedItems containsBlank="1" count="24">
        <s v="Paying"/>
        <s v="Transferring"/>
        <s v="Doing"/>
        <s v="Saving"/>
        <s v="Eating"/>
        <s v="Clothing"/>
        <s v="Living"/>
        <s v="Buying"/>
        <s v="Unidentified"/>
        <s v="Giving"/>
        <s v="Earning"/>
        <s v="Enjoying"/>
        <s v="Driving"/>
        <s v="Riding"/>
        <s v="Holidaying"/>
        <s v="Working"/>
        <s v="Improving"/>
        <s v="Drinking"/>
        <s v="Taxing"/>
        <s v="Learning"/>
        <s v="Learing"/>
        <s v="Unidentified Category"/>
        <s v="Transfering"/>
        <m/>
      </sharedItems>
    </cacheField>
    <cacheField name="Project" numFmtId="0">
      <sharedItems containsBlank="1" count="117">
        <s v=""/>
        <m/>
        <s v="Ski Touring Course"/>
        <s v="Scotland Walking 2009"/>
        <s v="Skiing Bulgaria"/>
        <s v="Skiing 2009"/>
        <s v="Slovenia 2009"/>
        <s v="Waxham 2009"/>
        <s v="James Bedroom"/>
        <s v="Switzerland 2009"/>
        <s v="Honda CRV"/>
        <s v="Christmas"/>
        <s v="Skiing America"/>
        <s v="Ginnys Colic Operation"/>
        <s v="Jennys Room"/>
        <s v="Jennys Bedroom"/>
        <s v="Jenny's Bedroom"/>
        <s v="America 2010"/>
        <s v="Les Miserable Outing"/>
        <s v="Scotland Walking"/>
        <s v="Scotland Skiing"/>
        <s v="Patio"/>
        <s v="Les Miserables Outing"/>
        <s v="Les Mis Outing"/>
        <s v="James Birthday"/>
        <s v="Sarahs Birthday"/>
        <s v="Bedroom Redecoratin"/>
        <s v="Riding Suffolk"/>
        <s v="Waxham 2010"/>
        <s v="Driveway"/>
        <s v="Skiing 2011"/>
        <s v="Christmas 2010"/>
        <s v="Living Room Redecoration"/>
        <s v="Bedroom Redecoration"/>
        <s v="Ski Touring 2011"/>
        <s v="James Birthday 2011"/>
        <s v="Scotland 2011"/>
        <s v="Sarahs Birthday 2011"/>
        <s v="Scotland Walking 2011"/>
        <s v="Our 20th Anniversary"/>
        <s v="Devon 2011"/>
        <s v="Ginny's Illness"/>
        <s v="Buying Topaz"/>
        <s v="Bathroom Emergency Redecoration 2012"/>
        <s v="LED Lighting"/>
        <s v="Christmas 2011"/>
        <s v="Stairs Redecoration"/>
        <s v="Ski Touring 2012"/>
        <s v="Jennys Birthday"/>
        <s v="Home Cinema"/>
        <s v="Ski Boots"/>
        <s v="Iceland 2012"/>
        <s v="Major Investment"/>
        <s v="Tumble Drier"/>
        <s v="Explorers Scotland Course 2012"/>
        <s v="SmallPeice Computing Course 2012"/>
        <s v="Summerhouse"/>
        <s v="Skiing 2012"/>
        <s v="James Birthday 2012"/>
        <s v="Scotland Walking 2012"/>
        <s v="Sarah's Birthday 2012"/>
        <s v="Evesham Weekend 2012"/>
        <s v="Lake District 2012"/>
        <s v="Normandy 2012"/>
        <s v="Storage Project"/>
        <s v="James Eurodisney Trip"/>
        <s v="Skiing 2013"/>
        <s v="Christmas 2012"/>
        <s v="Steve's Birthday 2012"/>
        <s v="Jenny's Birthday 2012"/>
        <s v="Reading 2013"/>
        <s v="Opal Ring"/>
        <s v="Ski Touring 2013"/>
        <s v="Operation Raleigh Borneo"/>
        <s v="James Birthday 2013"/>
        <s v="James Laptop"/>
        <s v="Scotland Walking 2013"/>
        <s v="Sarah's Birthday 2013"/>
        <s v="Skiing 2014"/>
        <s v="James Interail Trip"/>
        <s v="Morocco 2013"/>
        <s v="Camp America 2014"/>
        <s v="Bathroom Decoration 2013"/>
        <s v="Steve's Birthday 2013"/>
        <s v="Christmas 2013"/>
        <s v="James Skiing Season"/>
        <s v="Topaz Saddle"/>
        <s v="Jenny's Birthday 2013"/>
        <s v="Isle of Wight Weekend"/>
        <s v="Hyundai"/>
        <s v="Skiing 2015"/>
        <s v="Garage"/>
        <s v="Emergency Rewiring"/>
        <s v="Jenny's Belgium Holiday"/>
        <s v="Christmas 2014"/>
        <s v="Scotland Walking 2014"/>
        <s v="Sarah's Birthday 2014"/>
        <s v="Lake District 2014"/>
        <s v="Dolomites 2014"/>
        <s v="Replace Windows"/>
        <s v="Extension"/>
        <s v="Dover Castle 2014"/>
        <s v="Steve's Birthday 2014"/>
        <s v="Jenny's Birthday 2014"/>
        <s v="Jenny's Ski Season"/>
        <s v="Ridgeway 2015"/>
        <s v="Stuttgart 2015"/>
        <s v="Scarborough 2015"/>
        <s v="Scotland Walking 2015"/>
        <s v="Sarah's Birthday 2015"/>
        <s v="Lake District 2015"/>
        <s v="Jenny's Spain Trip"/>
        <s v="Study Redecoration"/>
        <s v="James Skiing Training" u="1"/>
        <s v="Self Assessment Tax" u="1"/>
        <s v="Three Peaks Challenge" u="1"/>
        <s v="Wise About Food" u="1"/>
      </sharedItems>
    </cacheField>
    <cacheField name="Recipient" numFmtId="0">
      <sharedItems containsBlank="1" count="20">
        <s v=""/>
        <s v="Family"/>
        <s v="Sarah"/>
        <m/>
        <s v="Steve"/>
        <s v="Honda"/>
        <s v="Ginny"/>
        <s v="Citroen"/>
        <s v="James"/>
        <s v="Others"/>
        <s v="Jennifer"/>
        <s v="Mazda"/>
        <s v="Children"/>
        <s v="Pippin"/>
        <s v="Adults"/>
        <s v="Leo"/>
        <s v="Kayli"/>
        <s v="Topaz"/>
        <s v="Jenny"/>
        <s v="Hyunda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882">
  <r>
    <n v="60595"/>
    <x v="0"/>
    <x v="0"/>
    <x v="0"/>
    <s v=""/>
    <n v="37"/>
    <x v="0"/>
    <x v="0"/>
    <x v="0"/>
    <x v="0"/>
  </r>
  <r>
    <n v="60596"/>
    <x v="1"/>
    <x v="0"/>
    <x v="0"/>
    <s v=""/>
    <n v="300"/>
    <x v="1"/>
    <x v="1"/>
    <x v="0"/>
    <x v="0"/>
  </r>
  <r>
    <n v="60597"/>
    <x v="1"/>
    <x v="0"/>
    <x v="0"/>
    <s v=""/>
    <n v="790.4"/>
    <x v="2"/>
    <x v="1"/>
    <x v="0"/>
    <x v="0"/>
  </r>
  <r>
    <n v="60598"/>
    <x v="0"/>
    <x v="0"/>
    <x v="0"/>
    <s v=""/>
    <n v="29.97"/>
    <x v="3"/>
    <x v="0"/>
    <x v="0"/>
    <x v="0"/>
  </r>
  <r>
    <n v="60599"/>
    <x v="0"/>
    <x v="0"/>
    <x v="0"/>
    <s v=""/>
    <n v="39"/>
    <x v="0"/>
    <x v="0"/>
    <x v="0"/>
    <x v="0"/>
  </r>
  <r>
    <n v="60600"/>
    <x v="0"/>
    <x v="0"/>
    <x v="0"/>
    <s v=""/>
    <n v="25"/>
    <x v="4"/>
    <x v="2"/>
    <x v="0"/>
    <x v="0"/>
  </r>
  <r>
    <n v="60601"/>
    <x v="2"/>
    <x v="0"/>
    <x v="0"/>
    <s v=""/>
    <n v="250"/>
    <x v="5"/>
    <x v="3"/>
    <x v="0"/>
    <x v="0"/>
  </r>
  <r>
    <n v="60602"/>
    <x v="1"/>
    <x v="0"/>
    <x v="0"/>
    <s v=""/>
    <n v="5"/>
    <x v="6"/>
    <x v="1"/>
    <x v="0"/>
    <x v="0"/>
  </r>
  <r>
    <n v="60603"/>
    <x v="1"/>
    <x v="0"/>
    <x v="0"/>
    <s v=""/>
    <n v="5"/>
    <x v="7"/>
    <x v="1"/>
    <x v="0"/>
    <x v="0"/>
  </r>
  <r>
    <n v="60604"/>
    <x v="0"/>
    <x v="0"/>
    <x v="0"/>
    <s v=""/>
    <n v="11.61"/>
    <x v="8"/>
    <x v="0"/>
    <x v="0"/>
    <x v="0"/>
  </r>
  <r>
    <n v="61024"/>
    <x v="3"/>
    <x v="1"/>
    <x v="0"/>
    <s v=""/>
    <n v="-300"/>
    <x v="9"/>
    <x v="1"/>
    <x v="0"/>
    <x v="0"/>
  </r>
  <r>
    <n v="61148"/>
    <x v="0"/>
    <x v="2"/>
    <x v="0"/>
    <s v=""/>
    <n v="66.7"/>
    <x v="10"/>
    <x v="4"/>
    <x v="0"/>
    <x v="0"/>
  </r>
  <r>
    <n v="61553"/>
    <x v="0"/>
    <x v="3"/>
    <x v="0"/>
    <s v=""/>
    <n v="84.99"/>
    <x v="11"/>
    <x v="5"/>
    <x v="0"/>
    <x v="0"/>
  </r>
  <r>
    <n v="61554"/>
    <x v="0"/>
    <x v="3"/>
    <x v="0"/>
    <s v=""/>
    <n v="24.98"/>
    <x v="12"/>
    <x v="5"/>
    <x v="0"/>
    <x v="0"/>
  </r>
  <r>
    <n v="61555"/>
    <x v="0"/>
    <x v="3"/>
    <x v="0"/>
    <s v=""/>
    <n v="101.24"/>
    <x v="13"/>
    <x v="4"/>
    <x v="0"/>
    <x v="0"/>
  </r>
  <r>
    <n v="61556"/>
    <x v="0"/>
    <x v="3"/>
    <x v="0"/>
    <s v=""/>
    <n v="4.99"/>
    <x v="14"/>
    <x v="6"/>
    <x v="0"/>
    <x v="0"/>
  </r>
  <r>
    <n v="61557"/>
    <x v="3"/>
    <x v="3"/>
    <x v="0"/>
    <s v=""/>
    <n v="-790.4"/>
    <x v="9"/>
    <x v="1"/>
    <x v="0"/>
    <x v="0"/>
  </r>
  <r>
    <n v="60589"/>
    <x v="1"/>
    <x v="0"/>
    <x v="1"/>
    <s v=""/>
    <n v="30"/>
    <x v="15"/>
    <x v="1"/>
    <x v="0"/>
    <x v="0"/>
  </r>
  <r>
    <n v="60590"/>
    <x v="0"/>
    <x v="0"/>
    <x v="1"/>
    <s v=""/>
    <n v="8.85"/>
    <x v="16"/>
    <x v="7"/>
    <x v="0"/>
    <x v="0"/>
  </r>
  <r>
    <n v="60591"/>
    <x v="0"/>
    <x v="0"/>
    <x v="1"/>
    <s v=""/>
    <n v="12"/>
    <x v="0"/>
    <x v="8"/>
    <x v="0"/>
    <x v="0"/>
  </r>
  <r>
    <n v="60592"/>
    <x v="0"/>
    <x v="0"/>
    <x v="1"/>
    <s v=""/>
    <n v="26.95"/>
    <x v="17"/>
    <x v="0"/>
    <x v="0"/>
    <x v="0"/>
  </r>
  <r>
    <n v="60593"/>
    <x v="0"/>
    <x v="0"/>
    <x v="1"/>
    <s v=""/>
    <n v="167"/>
    <x v="18"/>
    <x v="0"/>
    <x v="0"/>
    <x v="0"/>
  </r>
  <r>
    <n v="60594"/>
    <x v="0"/>
    <x v="0"/>
    <x v="1"/>
    <s v=""/>
    <n v="4.99"/>
    <x v="19"/>
    <x v="0"/>
    <x v="0"/>
    <x v="0"/>
  </r>
  <r>
    <n v="61149"/>
    <x v="0"/>
    <x v="2"/>
    <x v="1"/>
    <s v=""/>
    <n v="14.99"/>
    <x v="20"/>
    <x v="0"/>
    <x v="0"/>
    <x v="0"/>
  </r>
  <r>
    <n v="61508"/>
    <x v="3"/>
    <x v="4"/>
    <x v="1"/>
    <s v=""/>
    <n v="-30"/>
    <x v="9"/>
    <x v="1"/>
    <x v="0"/>
    <x v="0"/>
  </r>
  <r>
    <n v="60588"/>
    <x v="0"/>
    <x v="0"/>
    <x v="2"/>
    <s v=""/>
    <n v="12"/>
    <x v="21"/>
    <x v="9"/>
    <x v="0"/>
    <x v="0"/>
  </r>
  <r>
    <n v="61025"/>
    <x v="4"/>
    <x v="1"/>
    <x v="2"/>
    <s v=""/>
    <n v="-0.08"/>
    <x v="1"/>
    <x v="10"/>
    <x v="0"/>
    <x v="0"/>
  </r>
  <r>
    <n v="61150"/>
    <x v="0"/>
    <x v="2"/>
    <x v="2"/>
    <s v=""/>
    <n v="15.45"/>
    <x v="22"/>
    <x v="11"/>
    <x v="0"/>
    <x v="0"/>
  </r>
  <r>
    <n v="61151"/>
    <x v="0"/>
    <x v="2"/>
    <x v="2"/>
    <s v=""/>
    <n v="52"/>
    <x v="23"/>
    <x v="5"/>
    <x v="0"/>
    <x v="0"/>
  </r>
  <r>
    <n v="61152"/>
    <x v="0"/>
    <x v="2"/>
    <x v="3"/>
    <s v=""/>
    <n v="35.79"/>
    <x v="24"/>
    <x v="12"/>
    <x v="0"/>
    <x v="0"/>
  </r>
  <r>
    <n v="61153"/>
    <x v="0"/>
    <x v="2"/>
    <x v="3"/>
    <s v=""/>
    <n v="50.97"/>
    <x v="25"/>
    <x v="5"/>
    <x v="0"/>
    <x v="0"/>
  </r>
  <r>
    <n v="61154"/>
    <x v="0"/>
    <x v="2"/>
    <x v="3"/>
    <s v=""/>
    <n v="21.24"/>
    <x v="26"/>
    <x v="13"/>
    <x v="0"/>
    <x v="0"/>
  </r>
  <r>
    <n v="60580"/>
    <x v="0"/>
    <x v="0"/>
    <x v="4"/>
    <s v=""/>
    <n v="13.48"/>
    <x v="27"/>
    <x v="0"/>
    <x v="0"/>
    <x v="0"/>
  </r>
  <r>
    <n v="60581"/>
    <x v="1"/>
    <x v="0"/>
    <x v="4"/>
    <s v=""/>
    <n v="250"/>
    <x v="28"/>
    <x v="1"/>
    <x v="0"/>
    <x v="0"/>
  </r>
  <r>
    <n v="60582"/>
    <x v="0"/>
    <x v="0"/>
    <x v="4"/>
    <s v=""/>
    <n v="8.19"/>
    <x v="29"/>
    <x v="0"/>
    <x v="0"/>
    <x v="0"/>
  </r>
  <r>
    <n v="60583"/>
    <x v="1"/>
    <x v="0"/>
    <x v="4"/>
    <s v=""/>
    <n v="500"/>
    <x v="28"/>
    <x v="1"/>
    <x v="0"/>
    <x v="0"/>
  </r>
  <r>
    <n v="60584"/>
    <x v="1"/>
    <x v="0"/>
    <x v="4"/>
    <s v=""/>
    <n v="60"/>
    <x v="28"/>
    <x v="1"/>
    <x v="0"/>
    <x v="0"/>
  </r>
  <r>
    <n v="60585"/>
    <x v="1"/>
    <x v="0"/>
    <x v="4"/>
    <s v=""/>
    <n v="20"/>
    <x v="15"/>
    <x v="1"/>
    <x v="0"/>
    <x v="0"/>
  </r>
  <r>
    <n v="60586"/>
    <x v="0"/>
    <x v="0"/>
    <x v="4"/>
    <s v=""/>
    <n v="5"/>
    <x v="30"/>
    <x v="9"/>
    <x v="0"/>
    <x v="0"/>
  </r>
  <r>
    <n v="60587"/>
    <x v="1"/>
    <x v="0"/>
    <x v="4"/>
    <s v=""/>
    <n v="150"/>
    <x v="28"/>
    <x v="1"/>
    <x v="0"/>
    <x v="0"/>
  </r>
  <r>
    <n v="61088"/>
    <x v="0"/>
    <x v="2"/>
    <x v="4"/>
    <s v=""/>
    <n v="7.45"/>
    <x v="31"/>
    <x v="8"/>
    <x v="0"/>
    <x v="0"/>
  </r>
  <r>
    <n v="61155"/>
    <x v="0"/>
    <x v="2"/>
    <x v="4"/>
    <s v=""/>
    <n v="50.75"/>
    <x v="32"/>
    <x v="12"/>
    <x v="0"/>
    <x v="0"/>
  </r>
  <r>
    <n v="61507"/>
    <x v="3"/>
    <x v="4"/>
    <x v="4"/>
    <s v=""/>
    <n v="-20"/>
    <x v="9"/>
    <x v="1"/>
    <x v="0"/>
    <x v="0"/>
  </r>
  <r>
    <n v="61680"/>
    <x v="3"/>
    <x v="5"/>
    <x v="4"/>
    <s v=""/>
    <n v="-250"/>
    <x v="9"/>
    <x v="1"/>
    <x v="0"/>
    <x v="0"/>
  </r>
  <r>
    <n v="61681"/>
    <x v="3"/>
    <x v="6"/>
    <x v="4"/>
    <s v=""/>
    <n v="-500"/>
    <x v="9"/>
    <x v="1"/>
    <x v="0"/>
    <x v="0"/>
  </r>
  <r>
    <n v="61682"/>
    <x v="3"/>
    <x v="7"/>
    <x v="4"/>
    <s v=""/>
    <n v="-60"/>
    <x v="9"/>
    <x v="1"/>
    <x v="0"/>
    <x v="0"/>
  </r>
  <r>
    <n v="61683"/>
    <x v="3"/>
    <x v="8"/>
    <x v="4"/>
    <s v=""/>
    <n v="-150"/>
    <x v="9"/>
    <x v="1"/>
    <x v="0"/>
    <x v="0"/>
  </r>
  <r>
    <n v="60578"/>
    <x v="0"/>
    <x v="0"/>
    <x v="5"/>
    <s v=""/>
    <n v="9.35"/>
    <x v="13"/>
    <x v="0"/>
    <x v="0"/>
    <x v="0"/>
  </r>
  <r>
    <n v="60579"/>
    <x v="0"/>
    <x v="0"/>
    <x v="5"/>
    <s v=""/>
    <n v="14.99"/>
    <x v="33"/>
    <x v="0"/>
    <x v="0"/>
    <x v="0"/>
  </r>
  <r>
    <n v="61026"/>
    <x v="0"/>
    <x v="1"/>
    <x v="5"/>
    <s v=""/>
    <n v="4.99"/>
    <x v="13"/>
    <x v="4"/>
    <x v="0"/>
    <x v="0"/>
  </r>
  <r>
    <n v="61027"/>
    <x v="0"/>
    <x v="1"/>
    <x v="5"/>
    <s v=""/>
    <n v="122.94"/>
    <x v="13"/>
    <x v="4"/>
    <x v="0"/>
    <x v="0"/>
  </r>
  <r>
    <n v="61156"/>
    <x v="0"/>
    <x v="2"/>
    <x v="5"/>
    <s v=""/>
    <n v="33.4"/>
    <x v="34"/>
    <x v="6"/>
    <x v="0"/>
    <x v="0"/>
  </r>
  <r>
    <n v="60573"/>
    <x v="0"/>
    <x v="0"/>
    <x v="6"/>
    <s v="Deposit"/>
    <n v="500"/>
    <x v="35"/>
    <x v="14"/>
    <x v="0"/>
    <x v="0"/>
  </r>
  <r>
    <n v="60574"/>
    <x v="1"/>
    <x v="0"/>
    <x v="6"/>
    <s v=""/>
    <n v="30"/>
    <x v="15"/>
    <x v="1"/>
    <x v="0"/>
    <x v="0"/>
  </r>
  <r>
    <n v="60575"/>
    <x v="2"/>
    <x v="0"/>
    <x v="6"/>
    <s v=""/>
    <n v="50"/>
    <x v="36"/>
    <x v="3"/>
    <x v="0"/>
    <x v="0"/>
  </r>
  <r>
    <n v="60576"/>
    <x v="1"/>
    <x v="0"/>
    <x v="6"/>
    <s v=""/>
    <n v="100"/>
    <x v="28"/>
    <x v="1"/>
    <x v="0"/>
    <x v="0"/>
  </r>
  <r>
    <n v="60577"/>
    <x v="1"/>
    <x v="0"/>
    <x v="6"/>
    <s v=""/>
    <n v="100"/>
    <x v="28"/>
    <x v="1"/>
    <x v="0"/>
    <x v="0"/>
  </r>
  <r>
    <n v="61201"/>
    <x v="0"/>
    <x v="2"/>
    <x v="6"/>
    <s v=""/>
    <n v="142.96"/>
    <x v="37"/>
    <x v="15"/>
    <x v="0"/>
    <x v="0"/>
  </r>
  <r>
    <n v="61202"/>
    <x v="0"/>
    <x v="2"/>
    <x v="6"/>
    <s v=""/>
    <n v="34.130000000000003"/>
    <x v="38"/>
    <x v="7"/>
    <x v="0"/>
    <x v="0"/>
  </r>
  <r>
    <n v="61506"/>
    <x v="3"/>
    <x v="4"/>
    <x v="6"/>
    <s v=""/>
    <n v="-30"/>
    <x v="9"/>
    <x v="1"/>
    <x v="0"/>
    <x v="0"/>
  </r>
  <r>
    <n v="61684"/>
    <x v="3"/>
    <x v="9"/>
    <x v="6"/>
    <s v=""/>
    <n v="-100"/>
    <x v="9"/>
    <x v="1"/>
    <x v="0"/>
    <x v="0"/>
  </r>
  <r>
    <n v="61685"/>
    <x v="3"/>
    <x v="10"/>
    <x v="6"/>
    <s v=""/>
    <n v="-100"/>
    <x v="9"/>
    <x v="1"/>
    <x v="0"/>
    <x v="0"/>
  </r>
  <r>
    <n v="60570"/>
    <x v="0"/>
    <x v="0"/>
    <x v="7"/>
    <s v=""/>
    <n v="22.6"/>
    <x v="10"/>
    <x v="4"/>
    <x v="0"/>
    <x v="0"/>
  </r>
  <r>
    <n v="60571"/>
    <x v="1"/>
    <x v="0"/>
    <x v="7"/>
    <s v=""/>
    <n v="20"/>
    <x v="15"/>
    <x v="1"/>
    <x v="0"/>
    <x v="0"/>
  </r>
  <r>
    <n v="60572"/>
    <x v="0"/>
    <x v="0"/>
    <x v="7"/>
    <s v=""/>
    <n v="15.4"/>
    <x v="39"/>
    <x v="4"/>
    <x v="0"/>
    <x v="0"/>
  </r>
  <r>
    <n v="61203"/>
    <x v="0"/>
    <x v="2"/>
    <x v="7"/>
    <s v=""/>
    <n v="44.6"/>
    <x v="40"/>
    <x v="6"/>
    <x v="0"/>
    <x v="0"/>
  </r>
  <r>
    <n v="61204"/>
    <x v="0"/>
    <x v="2"/>
    <x v="7"/>
    <s v=""/>
    <n v="12"/>
    <x v="41"/>
    <x v="15"/>
    <x v="0"/>
    <x v="0"/>
  </r>
  <r>
    <n v="61505"/>
    <x v="3"/>
    <x v="4"/>
    <x v="7"/>
    <s v=""/>
    <n v="-20"/>
    <x v="9"/>
    <x v="1"/>
    <x v="0"/>
    <x v="0"/>
  </r>
  <r>
    <n v="61205"/>
    <x v="0"/>
    <x v="2"/>
    <x v="8"/>
    <s v=""/>
    <n v="7.04"/>
    <x v="42"/>
    <x v="6"/>
    <x v="0"/>
    <x v="0"/>
  </r>
  <r>
    <n v="61206"/>
    <x v="0"/>
    <x v="2"/>
    <x v="8"/>
    <s v=""/>
    <n v="300"/>
    <x v="43"/>
    <x v="12"/>
    <x v="0"/>
    <x v="0"/>
  </r>
  <r>
    <n v="61207"/>
    <x v="0"/>
    <x v="2"/>
    <x v="8"/>
    <s v=""/>
    <n v="12"/>
    <x v="41"/>
    <x v="15"/>
    <x v="0"/>
    <x v="0"/>
  </r>
  <r>
    <n v="61208"/>
    <x v="0"/>
    <x v="2"/>
    <x v="9"/>
    <s v=""/>
    <n v="12"/>
    <x v="41"/>
    <x v="15"/>
    <x v="0"/>
    <x v="0"/>
  </r>
  <r>
    <n v="61209"/>
    <x v="0"/>
    <x v="2"/>
    <x v="10"/>
    <s v=""/>
    <n v="17.63"/>
    <x v="14"/>
    <x v="16"/>
    <x v="0"/>
    <x v="0"/>
  </r>
  <r>
    <n v="61210"/>
    <x v="0"/>
    <x v="2"/>
    <x v="10"/>
    <s v=""/>
    <n v="49.09"/>
    <x v="10"/>
    <x v="4"/>
    <x v="0"/>
    <x v="0"/>
  </r>
  <r>
    <n v="61211"/>
    <x v="0"/>
    <x v="2"/>
    <x v="10"/>
    <s v=""/>
    <n v="13.78"/>
    <x v="44"/>
    <x v="16"/>
    <x v="0"/>
    <x v="0"/>
  </r>
  <r>
    <n v="60567"/>
    <x v="5"/>
    <x v="0"/>
    <x v="11"/>
    <s v=""/>
    <n v="-18000"/>
    <x v="45"/>
    <x v="10"/>
    <x v="0"/>
    <x v="0"/>
  </r>
  <r>
    <n v="60568"/>
    <x v="0"/>
    <x v="0"/>
    <x v="11"/>
    <s v=""/>
    <n v="19.989999999999998"/>
    <x v="46"/>
    <x v="7"/>
    <x v="0"/>
    <x v="0"/>
  </r>
  <r>
    <n v="60569"/>
    <x v="1"/>
    <x v="0"/>
    <x v="11"/>
    <s v=""/>
    <n v="30"/>
    <x v="15"/>
    <x v="1"/>
    <x v="0"/>
    <x v="0"/>
  </r>
  <r>
    <n v="61212"/>
    <x v="0"/>
    <x v="2"/>
    <x v="11"/>
    <s v=""/>
    <n v="25.2"/>
    <x v="47"/>
    <x v="11"/>
    <x v="0"/>
    <x v="0"/>
  </r>
  <r>
    <n v="61213"/>
    <x v="0"/>
    <x v="2"/>
    <x v="11"/>
    <s v=""/>
    <n v="16.47"/>
    <x v="13"/>
    <x v="4"/>
    <x v="0"/>
    <x v="0"/>
  </r>
  <r>
    <n v="61214"/>
    <x v="0"/>
    <x v="2"/>
    <x v="11"/>
    <s v=""/>
    <n v="23.52"/>
    <x v="10"/>
    <x v="4"/>
    <x v="0"/>
    <x v="0"/>
  </r>
  <r>
    <n v="61504"/>
    <x v="3"/>
    <x v="4"/>
    <x v="11"/>
    <s v=""/>
    <n v="-30"/>
    <x v="9"/>
    <x v="1"/>
    <x v="0"/>
    <x v="0"/>
  </r>
  <r>
    <n v="61840"/>
    <x v="5"/>
    <x v="5"/>
    <x v="11"/>
    <s v="Acudantia Dividend"/>
    <n v="-12000"/>
    <x v="45"/>
    <x v="10"/>
    <x v="0"/>
    <x v="0"/>
  </r>
  <r>
    <n v="60566"/>
    <x v="0"/>
    <x v="0"/>
    <x v="12"/>
    <s v=""/>
    <n v="17"/>
    <x v="48"/>
    <x v="6"/>
    <x v="0"/>
    <x v="0"/>
  </r>
  <r>
    <n v="61215"/>
    <x v="0"/>
    <x v="2"/>
    <x v="12"/>
    <s v=""/>
    <n v="7.16"/>
    <x v="49"/>
    <x v="8"/>
    <x v="0"/>
    <x v="0"/>
  </r>
  <r>
    <n v="61216"/>
    <x v="0"/>
    <x v="2"/>
    <x v="12"/>
    <s v=""/>
    <n v="558"/>
    <x v="50"/>
    <x v="14"/>
    <x v="0"/>
    <x v="0"/>
  </r>
  <r>
    <n v="60564"/>
    <x v="2"/>
    <x v="0"/>
    <x v="13"/>
    <s v=""/>
    <n v="79.790000000000006"/>
    <x v="51"/>
    <x v="3"/>
    <x v="0"/>
    <x v="0"/>
  </r>
  <r>
    <n v="60565"/>
    <x v="0"/>
    <x v="0"/>
    <x v="13"/>
    <s v=""/>
    <n v="17.11"/>
    <x v="19"/>
    <x v="0"/>
    <x v="0"/>
    <x v="0"/>
  </r>
  <r>
    <n v="61165"/>
    <x v="0"/>
    <x v="2"/>
    <x v="13"/>
    <s v=""/>
    <n v="36.270000000000003"/>
    <x v="32"/>
    <x v="12"/>
    <x v="0"/>
    <x v="0"/>
  </r>
  <r>
    <n v="61217"/>
    <x v="0"/>
    <x v="2"/>
    <x v="13"/>
    <s v=""/>
    <n v="12"/>
    <x v="41"/>
    <x v="15"/>
    <x v="0"/>
    <x v="0"/>
  </r>
  <r>
    <n v="61218"/>
    <x v="0"/>
    <x v="2"/>
    <x v="13"/>
    <s v=""/>
    <n v="26.92"/>
    <x v="52"/>
    <x v="4"/>
    <x v="0"/>
    <x v="0"/>
  </r>
  <r>
    <n v="61219"/>
    <x v="0"/>
    <x v="2"/>
    <x v="13"/>
    <s v=""/>
    <n v="269.99"/>
    <x v="53"/>
    <x v="8"/>
    <x v="0"/>
    <x v="0"/>
  </r>
  <r>
    <n v="60563"/>
    <x v="0"/>
    <x v="0"/>
    <x v="14"/>
    <s v=""/>
    <n v="2000"/>
    <x v="35"/>
    <x v="14"/>
    <x v="0"/>
    <x v="0"/>
  </r>
  <r>
    <n v="61166"/>
    <x v="0"/>
    <x v="2"/>
    <x v="14"/>
    <s v=""/>
    <n v="7.3"/>
    <x v="54"/>
    <x v="2"/>
    <x v="0"/>
    <x v="0"/>
  </r>
  <r>
    <n v="61167"/>
    <x v="0"/>
    <x v="2"/>
    <x v="14"/>
    <s v=""/>
    <n v="32.25"/>
    <x v="10"/>
    <x v="4"/>
    <x v="0"/>
    <x v="0"/>
  </r>
  <r>
    <n v="61168"/>
    <x v="0"/>
    <x v="2"/>
    <x v="14"/>
    <s v=""/>
    <n v="53.38"/>
    <x v="32"/>
    <x v="12"/>
    <x v="0"/>
    <x v="0"/>
  </r>
  <r>
    <n v="60561"/>
    <x v="0"/>
    <x v="0"/>
    <x v="15"/>
    <s v=""/>
    <n v="13.61"/>
    <x v="55"/>
    <x v="4"/>
    <x v="0"/>
    <x v="0"/>
  </r>
  <r>
    <n v="60562"/>
    <x v="1"/>
    <x v="0"/>
    <x v="15"/>
    <s v=""/>
    <n v="20"/>
    <x v="15"/>
    <x v="1"/>
    <x v="0"/>
    <x v="0"/>
  </r>
  <r>
    <n v="61169"/>
    <x v="0"/>
    <x v="2"/>
    <x v="15"/>
    <s v=""/>
    <n v="19.95"/>
    <x v="56"/>
    <x v="7"/>
    <x v="0"/>
    <x v="0"/>
  </r>
  <r>
    <n v="61170"/>
    <x v="0"/>
    <x v="2"/>
    <x v="15"/>
    <s v=""/>
    <n v="10.69"/>
    <x v="57"/>
    <x v="8"/>
    <x v="0"/>
    <x v="0"/>
  </r>
  <r>
    <n v="61171"/>
    <x v="0"/>
    <x v="2"/>
    <x v="15"/>
    <s v=""/>
    <n v="38.15"/>
    <x v="10"/>
    <x v="4"/>
    <x v="0"/>
    <x v="0"/>
  </r>
  <r>
    <n v="61503"/>
    <x v="3"/>
    <x v="4"/>
    <x v="15"/>
    <s v=""/>
    <n v="-20"/>
    <x v="9"/>
    <x v="1"/>
    <x v="0"/>
    <x v="0"/>
  </r>
  <r>
    <n v="60559"/>
    <x v="1"/>
    <x v="0"/>
    <x v="16"/>
    <s v=""/>
    <n v="30"/>
    <x v="15"/>
    <x v="1"/>
    <x v="0"/>
    <x v="0"/>
  </r>
  <r>
    <n v="60560"/>
    <x v="2"/>
    <x v="0"/>
    <x v="16"/>
    <s v=""/>
    <n v="20.28"/>
    <x v="58"/>
    <x v="3"/>
    <x v="0"/>
    <x v="0"/>
  </r>
  <r>
    <n v="61172"/>
    <x v="0"/>
    <x v="2"/>
    <x v="16"/>
    <s v=""/>
    <n v="92.15"/>
    <x v="59"/>
    <x v="13"/>
    <x v="0"/>
    <x v="0"/>
  </r>
  <r>
    <n v="61173"/>
    <x v="0"/>
    <x v="2"/>
    <x v="16"/>
    <s v=""/>
    <n v="35.72"/>
    <x v="10"/>
    <x v="4"/>
    <x v="0"/>
    <x v="0"/>
  </r>
  <r>
    <n v="61502"/>
    <x v="3"/>
    <x v="4"/>
    <x v="16"/>
    <s v=""/>
    <n v="-30"/>
    <x v="9"/>
    <x v="1"/>
    <x v="0"/>
    <x v="0"/>
  </r>
  <r>
    <n v="60557"/>
    <x v="0"/>
    <x v="0"/>
    <x v="17"/>
    <s v=""/>
    <n v="39.86"/>
    <x v="60"/>
    <x v="0"/>
    <x v="0"/>
    <x v="0"/>
  </r>
  <r>
    <n v="60558"/>
    <x v="1"/>
    <x v="0"/>
    <x v="17"/>
    <s v=""/>
    <n v="20"/>
    <x v="15"/>
    <x v="1"/>
    <x v="0"/>
    <x v="0"/>
  </r>
  <r>
    <n v="61174"/>
    <x v="0"/>
    <x v="2"/>
    <x v="17"/>
    <s v=""/>
    <n v="12"/>
    <x v="41"/>
    <x v="15"/>
    <x v="0"/>
    <x v="0"/>
  </r>
  <r>
    <n v="61175"/>
    <x v="0"/>
    <x v="2"/>
    <x v="17"/>
    <s v=""/>
    <n v="160"/>
    <x v="61"/>
    <x v="17"/>
    <x v="0"/>
    <x v="0"/>
  </r>
  <r>
    <n v="61501"/>
    <x v="3"/>
    <x v="4"/>
    <x v="17"/>
    <s v=""/>
    <n v="-20"/>
    <x v="9"/>
    <x v="1"/>
    <x v="0"/>
    <x v="0"/>
  </r>
  <r>
    <n v="60556"/>
    <x v="1"/>
    <x v="0"/>
    <x v="18"/>
    <s v=""/>
    <n v="20"/>
    <x v="15"/>
    <x v="1"/>
    <x v="0"/>
    <x v="0"/>
  </r>
  <r>
    <n v="61176"/>
    <x v="0"/>
    <x v="2"/>
    <x v="18"/>
    <s v=""/>
    <n v="23.79"/>
    <x v="13"/>
    <x v="4"/>
    <x v="0"/>
    <x v="0"/>
  </r>
  <r>
    <n v="61177"/>
    <x v="0"/>
    <x v="2"/>
    <x v="18"/>
    <s v=""/>
    <n v="12"/>
    <x v="41"/>
    <x v="15"/>
    <x v="0"/>
    <x v="0"/>
  </r>
  <r>
    <n v="61500"/>
    <x v="3"/>
    <x v="4"/>
    <x v="18"/>
    <s v=""/>
    <n v="-20"/>
    <x v="9"/>
    <x v="1"/>
    <x v="0"/>
    <x v="0"/>
  </r>
  <r>
    <n v="60555"/>
    <x v="6"/>
    <x v="0"/>
    <x v="19"/>
    <s v=""/>
    <n v="418.92"/>
    <x v="9"/>
    <x v="0"/>
    <x v="0"/>
    <x v="1"/>
  </r>
  <r>
    <n v="61178"/>
    <x v="0"/>
    <x v="2"/>
    <x v="19"/>
    <s v=""/>
    <n v="12"/>
    <x v="41"/>
    <x v="15"/>
    <x v="0"/>
    <x v="0"/>
  </r>
  <r>
    <n v="61179"/>
    <x v="0"/>
    <x v="2"/>
    <x v="20"/>
    <s v=""/>
    <n v="5.97"/>
    <x v="62"/>
    <x v="8"/>
    <x v="0"/>
    <x v="0"/>
  </r>
  <r>
    <n v="60553"/>
    <x v="1"/>
    <x v="0"/>
    <x v="21"/>
    <s v=""/>
    <n v="100"/>
    <x v="15"/>
    <x v="1"/>
    <x v="0"/>
    <x v="0"/>
  </r>
  <r>
    <n v="60554"/>
    <x v="0"/>
    <x v="0"/>
    <x v="21"/>
    <s v=""/>
    <n v="48.97"/>
    <x v="63"/>
    <x v="15"/>
    <x v="0"/>
    <x v="0"/>
  </r>
  <r>
    <n v="61028"/>
    <x v="0"/>
    <x v="1"/>
    <x v="21"/>
    <s v=""/>
    <n v="106.31"/>
    <x v="13"/>
    <x v="4"/>
    <x v="0"/>
    <x v="0"/>
  </r>
  <r>
    <n v="61029"/>
    <x v="0"/>
    <x v="1"/>
    <x v="21"/>
    <s v=""/>
    <n v="6.97"/>
    <x v="13"/>
    <x v="4"/>
    <x v="0"/>
    <x v="0"/>
  </r>
  <r>
    <n v="61180"/>
    <x v="0"/>
    <x v="2"/>
    <x v="21"/>
    <s v="Smoke Detector"/>
    <n v="32.549999999999997"/>
    <x v="64"/>
    <x v="7"/>
    <x v="0"/>
    <x v="0"/>
  </r>
  <r>
    <n v="61182"/>
    <x v="0"/>
    <x v="2"/>
    <x v="21"/>
    <s v=""/>
    <n v="49.23"/>
    <x v="32"/>
    <x v="12"/>
    <x v="0"/>
    <x v="0"/>
  </r>
  <r>
    <n v="61499"/>
    <x v="3"/>
    <x v="4"/>
    <x v="21"/>
    <s v=""/>
    <n v="-100"/>
    <x v="9"/>
    <x v="1"/>
    <x v="0"/>
    <x v="0"/>
  </r>
  <r>
    <n v="61558"/>
    <x v="0"/>
    <x v="3"/>
    <x v="21"/>
    <s v=""/>
    <n v="120"/>
    <x v="65"/>
    <x v="12"/>
    <x v="0"/>
    <x v="0"/>
  </r>
  <r>
    <n v="61181"/>
    <x v="0"/>
    <x v="2"/>
    <x v="22"/>
    <s v=""/>
    <n v="29.5"/>
    <x v="66"/>
    <x v="5"/>
    <x v="0"/>
    <x v="0"/>
  </r>
  <r>
    <n v="61183"/>
    <x v="0"/>
    <x v="2"/>
    <x v="22"/>
    <s v=""/>
    <n v="17.350000000000001"/>
    <x v="55"/>
    <x v="4"/>
    <x v="0"/>
    <x v="0"/>
  </r>
  <r>
    <n v="61184"/>
    <x v="0"/>
    <x v="2"/>
    <x v="22"/>
    <s v=""/>
    <n v="37.85"/>
    <x v="67"/>
    <x v="13"/>
    <x v="0"/>
    <x v="0"/>
  </r>
  <r>
    <n v="61185"/>
    <x v="0"/>
    <x v="2"/>
    <x v="22"/>
    <s v=""/>
    <n v="35.229999999999997"/>
    <x v="32"/>
    <x v="12"/>
    <x v="0"/>
    <x v="0"/>
  </r>
  <r>
    <n v="61686"/>
    <x v="1"/>
    <x v="5"/>
    <x v="22"/>
    <s v=""/>
    <n v="13300"/>
    <x v="9"/>
    <x v="1"/>
    <x v="0"/>
    <x v="0"/>
  </r>
  <r>
    <n v="60551"/>
    <x v="1"/>
    <x v="0"/>
    <x v="23"/>
    <s v=""/>
    <n v="20"/>
    <x v="15"/>
    <x v="1"/>
    <x v="0"/>
    <x v="0"/>
  </r>
  <r>
    <n v="60552"/>
    <x v="1"/>
    <x v="0"/>
    <x v="23"/>
    <s v=""/>
    <n v="40"/>
    <x v="15"/>
    <x v="1"/>
    <x v="0"/>
    <x v="0"/>
  </r>
  <r>
    <n v="61186"/>
    <x v="0"/>
    <x v="2"/>
    <x v="23"/>
    <s v=""/>
    <n v="8.98"/>
    <x v="68"/>
    <x v="8"/>
    <x v="0"/>
    <x v="0"/>
  </r>
  <r>
    <n v="61187"/>
    <x v="0"/>
    <x v="2"/>
    <x v="23"/>
    <s v=""/>
    <n v="28.46"/>
    <x v="10"/>
    <x v="4"/>
    <x v="0"/>
    <x v="0"/>
  </r>
  <r>
    <n v="61188"/>
    <x v="0"/>
    <x v="2"/>
    <x v="23"/>
    <s v=""/>
    <n v="31.97"/>
    <x v="34"/>
    <x v="6"/>
    <x v="0"/>
    <x v="0"/>
  </r>
  <r>
    <n v="61189"/>
    <x v="0"/>
    <x v="2"/>
    <x v="23"/>
    <s v=""/>
    <n v="6.9"/>
    <x v="14"/>
    <x v="4"/>
    <x v="0"/>
    <x v="0"/>
  </r>
  <r>
    <n v="61497"/>
    <x v="3"/>
    <x v="4"/>
    <x v="23"/>
    <s v=""/>
    <n v="-20"/>
    <x v="9"/>
    <x v="1"/>
    <x v="0"/>
    <x v="0"/>
  </r>
  <r>
    <n v="61498"/>
    <x v="3"/>
    <x v="4"/>
    <x v="23"/>
    <s v=""/>
    <n v="-40"/>
    <x v="9"/>
    <x v="1"/>
    <x v="0"/>
    <x v="0"/>
  </r>
  <r>
    <n v="60549"/>
    <x v="3"/>
    <x v="0"/>
    <x v="24"/>
    <s v=""/>
    <n v="-13300"/>
    <x v="28"/>
    <x v="1"/>
    <x v="0"/>
    <x v="0"/>
  </r>
  <r>
    <n v="60550"/>
    <x v="0"/>
    <x v="0"/>
    <x v="24"/>
    <s v=""/>
    <n v="182.77"/>
    <x v="69"/>
    <x v="18"/>
    <x v="0"/>
    <x v="0"/>
  </r>
  <r>
    <n v="61190"/>
    <x v="0"/>
    <x v="2"/>
    <x v="24"/>
    <s v=""/>
    <n v="15.92"/>
    <x v="10"/>
    <x v="4"/>
    <x v="0"/>
    <x v="0"/>
  </r>
  <r>
    <n v="61509"/>
    <x v="0"/>
    <x v="4"/>
    <x v="24"/>
    <s v="Cash Correction"/>
    <n v="380"/>
    <x v="53"/>
    <x v="8"/>
    <x v="0"/>
    <x v="0"/>
  </r>
  <r>
    <n v="61768"/>
    <x v="4"/>
    <x v="6"/>
    <x v="24"/>
    <s v=""/>
    <n v="-36.47"/>
    <x v="70"/>
    <x v="10"/>
    <x v="0"/>
    <x v="0"/>
  </r>
  <r>
    <n v="61780"/>
    <x v="4"/>
    <x v="7"/>
    <x v="24"/>
    <s v=""/>
    <n v="-1.35"/>
    <x v="71"/>
    <x v="10"/>
    <x v="0"/>
    <x v="0"/>
  </r>
  <r>
    <n v="61792"/>
    <x v="4"/>
    <x v="9"/>
    <x v="24"/>
    <s v=""/>
    <n v="-1.64"/>
    <x v="71"/>
    <x v="10"/>
    <x v="0"/>
    <x v="0"/>
  </r>
  <r>
    <n v="61804"/>
    <x v="4"/>
    <x v="10"/>
    <x v="24"/>
    <s v=""/>
    <n v="-2.1800000000000002"/>
    <x v="72"/>
    <x v="10"/>
    <x v="0"/>
    <x v="0"/>
  </r>
  <r>
    <n v="61816"/>
    <x v="4"/>
    <x v="8"/>
    <x v="24"/>
    <s v=""/>
    <n v="-2.2200000000000002"/>
    <x v="73"/>
    <x v="10"/>
    <x v="0"/>
    <x v="0"/>
  </r>
  <r>
    <n v="61828"/>
    <x v="4"/>
    <x v="5"/>
    <x v="24"/>
    <s v=""/>
    <n v="-23.89"/>
    <x v="74"/>
    <x v="10"/>
    <x v="0"/>
    <x v="0"/>
  </r>
  <r>
    <n v="60540"/>
    <x v="1"/>
    <x v="0"/>
    <x v="25"/>
    <s v=""/>
    <n v="1946.23"/>
    <x v="75"/>
    <x v="1"/>
    <x v="0"/>
    <x v="0"/>
  </r>
  <r>
    <n v="60541"/>
    <x v="1"/>
    <x v="0"/>
    <x v="25"/>
    <s v=""/>
    <n v="505.4"/>
    <x v="2"/>
    <x v="1"/>
    <x v="0"/>
    <x v="0"/>
  </r>
  <r>
    <n v="60542"/>
    <x v="0"/>
    <x v="0"/>
    <x v="25"/>
    <s v=""/>
    <n v="11.61"/>
    <x v="8"/>
    <x v="0"/>
    <x v="0"/>
    <x v="0"/>
  </r>
  <r>
    <n v="60543"/>
    <x v="0"/>
    <x v="0"/>
    <x v="25"/>
    <s v=""/>
    <n v="25"/>
    <x v="4"/>
    <x v="2"/>
    <x v="0"/>
    <x v="0"/>
  </r>
  <r>
    <n v="60544"/>
    <x v="1"/>
    <x v="0"/>
    <x v="25"/>
    <s v=""/>
    <n v="300"/>
    <x v="1"/>
    <x v="1"/>
    <x v="0"/>
    <x v="0"/>
  </r>
  <r>
    <n v="60545"/>
    <x v="2"/>
    <x v="0"/>
    <x v="25"/>
    <s v=""/>
    <n v="250"/>
    <x v="5"/>
    <x v="3"/>
    <x v="0"/>
    <x v="0"/>
  </r>
  <r>
    <n v="60546"/>
    <x v="1"/>
    <x v="0"/>
    <x v="25"/>
    <s v=""/>
    <n v="5"/>
    <x v="6"/>
    <x v="1"/>
    <x v="0"/>
    <x v="0"/>
  </r>
  <r>
    <n v="60547"/>
    <x v="1"/>
    <x v="0"/>
    <x v="25"/>
    <s v=""/>
    <n v="5"/>
    <x v="7"/>
    <x v="1"/>
    <x v="0"/>
    <x v="0"/>
  </r>
  <r>
    <n v="60548"/>
    <x v="1"/>
    <x v="0"/>
    <x v="25"/>
    <s v=""/>
    <n v="20"/>
    <x v="15"/>
    <x v="1"/>
    <x v="0"/>
    <x v="0"/>
  </r>
  <r>
    <n v="61030"/>
    <x v="3"/>
    <x v="1"/>
    <x v="25"/>
    <s v=""/>
    <n v="-300"/>
    <x v="9"/>
    <x v="1"/>
    <x v="0"/>
    <x v="0"/>
  </r>
  <r>
    <n v="61031"/>
    <x v="4"/>
    <x v="1"/>
    <x v="25"/>
    <s v=""/>
    <n v="-0.11"/>
    <x v="1"/>
    <x v="10"/>
    <x v="0"/>
    <x v="0"/>
  </r>
  <r>
    <n v="61032"/>
    <x v="0"/>
    <x v="1"/>
    <x v="25"/>
    <s v=""/>
    <n v="120.47"/>
    <x v="13"/>
    <x v="4"/>
    <x v="0"/>
    <x v="0"/>
  </r>
  <r>
    <n v="61191"/>
    <x v="0"/>
    <x v="2"/>
    <x v="25"/>
    <s v=""/>
    <n v="10.45"/>
    <x v="76"/>
    <x v="4"/>
    <x v="0"/>
    <x v="0"/>
  </r>
  <r>
    <n v="61192"/>
    <x v="0"/>
    <x v="2"/>
    <x v="25"/>
    <s v=""/>
    <n v="27.99"/>
    <x v="53"/>
    <x v="8"/>
    <x v="0"/>
    <x v="0"/>
  </r>
  <r>
    <n v="61193"/>
    <x v="0"/>
    <x v="2"/>
    <x v="25"/>
    <s v=""/>
    <n v="69.98"/>
    <x v="77"/>
    <x v="5"/>
    <x v="0"/>
    <x v="0"/>
  </r>
  <r>
    <n v="61404"/>
    <x v="3"/>
    <x v="2"/>
    <x v="25"/>
    <s v=""/>
    <n v="-1946.23"/>
    <x v="9"/>
    <x v="1"/>
    <x v="0"/>
    <x v="0"/>
  </r>
  <r>
    <n v="61496"/>
    <x v="3"/>
    <x v="4"/>
    <x v="25"/>
    <s v=""/>
    <n v="-20"/>
    <x v="9"/>
    <x v="1"/>
    <x v="0"/>
    <x v="0"/>
  </r>
  <r>
    <n v="61559"/>
    <x v="3"/>
    <x v="3"/>
    <x v="25"/>
    <s v=""/>
    <n v="-505.4"/>
    <x v="9"/>
    <x v="1"/>
    <x v="0"/>
    <x v="0"/>
  </r>
  <r>
    <n v="61194"/>
    <x v="0"/>
    <x v="2"/>
    <x v="26"/>
    <s v=""/>
    <n v="-5"/>
    <x v="10"/>
    <x v="4"/>
    <x v="0"/>
    <x v="0"/>
  </r>
  <r>
    <n v="61195"/>
    <x v="0"/>
    <x v="2"/>
    <x v="26"/>
    <s v=""/>
    <n v="59.8"/>
    <x v="10"/>
    <x v="4"/>
    <x v="0"/>
    <x v="0"/>
  </r>
  <r>
    <n v="60533"/>
    <x v="0"/>
    <x v="0"/>
    <x v="27"/>
    <s v=""/>
    <n v="-65"/>
    <x v="53"/>
    <x v="8"/>
    <x v="0"/>
    <x v="0"/>
  </r>
  <r>
    <n v="60534"/>
    <x v="0"/>
    <x v="0"/>
    <x v="27"/>
    <s v=""/>
    <n v="14.99"/>
    <x v="33"/>
    <x v="0"/>
    <x v="0"/>
    <x v="0"/>
  </r>
  <r>
    <n v="60535"/>
    <x v="0"/>
    <x v="0"/>
    <x v="27"/>
    <s v=""/>
    <n v="12"/>
    <x v="0"/>
    <x v="8"/>
    <x v="0"/>
    <x v="0"/>
  </r>
  <r>
    <n v="60536"/>
    <x v="0"/>
    <x v="0"/>
    <x v="27"/>
    <s v=""/>
    <n v="26.95"/>
    <x v="17"/>
    <x v="0"/>
    <x v="0"/>
    <x v="0"/>
  </r>
  <r>
    <n v="60537"/>
    <x v="0"/>
    <x v="0"/>
    <x v="27"/>
    <s v=""/>
    <n v="37"/>
    <x v="0"/>
    <x v="0"/>
    <x v="0"/>
    <x v="0"/>
  </r>
  <r>
    <n v="60538"/>
    <x v="0"/>
    <x v="0"/>
    <x v="27"/>
    <s v=""/>
    <n v="39"/>
    <x v="0"/>
    <x v="0"/>
    <x v="0"/>
    <x v="0"/>
  </r>
  <r>
    <n v="60539"/>
    <x v="1"/>
    <x v="0"/>
    <x v="27"/>
    <s v=""/>
    <n v="50"/>
    <x v="15"/>
    <x v="1"/>
    <x v="0"/>
    <x v="0"/>
  </r>
  <r>
    <n v="61157"/>
    <x v="0"/>
    <x v="2"/>
    <x v="27"/>
    <s v=""/>
    <n v="29"/>
    <x v="41"/>
    <x v="15"/>
    <x v="0"/>
    <x v="0"/>
  </r>
  <r>
    <n v="61196"/>
    <x v="0"/>
    <x v="2"/>
    <x v="27"/>
    <s v=""/>
    <n v="14.99"/>
    <x v="20"/>
    <x v="0"/>
    <x v="0"/>
    <x v="0"/>
  </r>
  <r>
    <n v="61197"/>
    <x v="0"/>
    <x v="2"/>
    <x v="27"/>
    <s v=""/>
    <n v="299.99"/>
    <x v="78"/>
    <x v="14"/>
    <x v="0"/>
    <x v="0"/>
  </r>
  <r>
    <n v="61198"/>
    <x v="0"/>
    <x v="2"/>
    <x v="27"/>
    <s v=""/>
    <n v="17.45"/>
    <x v="79"/>
    <x v="7"/>
    <x v="0"/>
    <x v="0"/>
  </r>
  <r>
    <n v="61199"/>
    <x v="0"/>
    <x v="2"/>
    <x v="27"/>
    <s v=""/>
    <n v="11.25"/>
    <x v="22"/>
    <x v="11"/>
    <x v="0"/>
    <x v="0"/>
  </r>
  <r>
    <n v="61495"/>
    <x v="3"/>
    <x v="4"/>
    <x v="27"/>
    <s v=""/>
    <n v="-50"/>
    <x v="9"/>
    <x v="1"/>
    <x v="0"/>
    <x v="0"/>
  </r>
  <r>
    <n v="60528"/>
    <x v="0"/>
    <x v="0"/>
    <x v="28"/>
    <s v="Mick paying us back for their share"/>
    <n v="-750"/>
    <x v="80"/>
    <x v="14"/>
    <x v="0"/>
    <x v="0"/>
  </r>
  <r>
    <n v="60529"/>
    <x v="1"/>
    <x v="0"/>
    <x v="28"/>
    <s v=""/>
    <n v="30"/>
    <x v="15"/>
    <x v="1"/>
    <x v="0"/>
    <x v="0"/>
  </r>
  <r>
    <n v="60530"/>
    <x v="0"/>
    <x v="0"/>
    <x v="28"/>
    <s v=""/>
    <n v="15"/>
    <x v="4"/>
    <x v="2"/>
    <x v="0"/>
    <x v="0"/>
  </r>
  <r>
    <n v="60531"/>
    <x v="0"/>
    <x v="0"/>
    <x v="28"/>
    <s v=""/>
    <n v="138"/>
    <x v="81"/>
    <x v="6"/>
    <x v="0"/>
    <x v="0"/>
  </r>
  <r>
    <n v="60532"/>
    <x v="0"/>
    <x v="0"/>
    <x v="28"/>
    <s v=""/>
    <n v="12"/>
    <x v="21"/>
    <x v="9"/>
    <x v="0"/>
    <x v="0"/>
  </r>
  <r>
    <n v="61158"/>
    <x v="0"/>
    <x v="2"/>
    <x v="28"/>
    <s v=""/>
    <n v="36.75"/>
    <x v="32"/>
    <x v="12"/>
    <x v="0"/>
    <x v="0"/>
  </r>
  <r>
    <n v="61494"/>
    <x v="3"/>
    <x v="4"/>
    <x v="28"/>
    <s v=""/>
    <n v="-30"/>
    <x v="9"/>
    <x v="1"/>
    <x v="0"/>
    <x v="0"/>
  </r>
  <r>
    <n v="60525"/>
    <x v="0"/>
    <x v="0"/>
    <x v="29"/>
    <s v=""/>
    <n v="13.48"/>
    <x v="27"/>
    <x v="0"/>
    <x v="0"/>
    <x v="0"/>
  </r>
  <r>
    <n v="60526"/>
    <x v="0"/>
    <x v="0"/>
    <x v="29"/>
    <s v=""/>
    <n v="6.41"/>
    <x v="10"/>
    <x v="4"/>
    <x v="0"/>
    <x v="0"/>
  </r>
  <r>
    <n v="60527"/>
    <x v="1"/>
    <x v="0"/>
    <x v="29"/>
    <s v=""/>
    <n v="30"/>
    <x v="15"/>
    <x v="1"/>
    <x v="0"/>
    <x v="0"/>
  </r>
  <r>
    <n v="61159"/>
    <x v="0"/>
    <x v="2"/>
    <x v="29"/>
    <s v=""/>
    <n v="9.49"/>
    <x v="82"/>
    <x v="6"/>
    <x v="0"/>
    <x v="0"/>
  </r>
  <r>
    <n v="61160"/>
    <x v="0"/>
    <x v="2"/>
    <x v="29"/>
    <s v=""/>
    <n v="38.97"/>
    <x v="83"/>
    <x v="2"/>
    <x v="0"/>
    <x v="0"/>
  </r>
  <r>
    <n v="61493"/>
    <x v="3"/>
    <x v="4"/>
    <x v="29"/>
    <s v=""/>
    <n v="-30"/>
    <x v="9"/>
    <x v="1"/>
    <x v="0"/>
    <x v="0"/>
  </r>
  <r>
    <n v="60517"/>
    <x v="1"/>
    <x v="0"/>
    <x v="30"/>
    <s v=""/>
    <n v="250"/>
    <x v="28"/>
    <x v="1"/>
    <x v="0"/>
    <x v="0"/>
  </r>
  <r>
    <n v="60518"/>
    <x v="1"/>
    <x v="0"/>
    <x v="30"/>
    <s v=""/>
    <n v="150"/>
    <x v="28"/>
    <x v="1"/>
    <x v="0"/>
    <x v="0"/>
  </r>
  <r>
    <n v="60519"/>
    <x v="1"/>
    <x v="0"/>
    <x v="30"/>
    <s v=""/>
    <n v="500"/>
    <x v="28"/>
    <x v="1"/>
    <x v="0"/>
    <x v="0"/>
  </r>
  <r>
    <n v="60520"/>
    <x v="0"/>
    <x v="0"/>
    <x v="30"/>
    <s v=""/>
    <n v="8.19"/>
    <x v="29"/>
    <x v="0"/>
    <x v="0"/>
    <x v="0"/>
  </r>
  <r>
    <n v="60521"/>
    <x v="0"/>
    <x v="0"/>
    <x v="30"/>
    <s v=""/>
    <n v="12.07"/>
    <x v="13"/>
    <x v="0"/>
    <x v="0"/>
    <x v="0"/>
  </r>
  <r>
    <n v="60522"/>
    <x v="0"/>
    <x v="0"/>
    <x v="30"/>
    <s v=""/>
    <n v="19.989999999999998"/>
    <x v="46"/>
    <x v="7"/>
    <x v="0"/>
    <x v="0"/>
  </r>
  <r>
    <n v="60523"/>
    <x v="0"/>
    <x v="0"/>
    <x v="30"/>
    <s v=""/>
    <n v="5"/>
    <x v="30"/>
    <x v="9"/>
    <x v="0"/>
    <x v="0"/>
  </r>
  <r>
    <n v="60524"/>
    <x v="1"/>
    <x v="0"/>
    <x v="30"/>
    <s v=""/>
    <n v="60"/>
    <x v="28"/>
    <x v="1"/>
    <x v="0"/>
    <x v="0"/>
  </r>
  <r>
    <n v="61161"/>
    <x v="0"/>
    <x v="2"/>
    <x v="30"/>
    <s v=""/>
    <n v="177.92"/>
    <x v="84"/>
    <x v="0"/>
    <x v="0"/>
    <x v="0"/>
  </r>
  <r>
    <n v="61162"/>
    <x v="0"/>
    <x v="2"/>
    <x v="30"/>
    <s v=""/>
    <n v="12"/>
    <x v="41"/>
    <x v="15"/>
    <x v="0"/>
    <x v="0"/>
  </r>
  <r>
    <n v="61200"/>
    <x v="0"/>
    <x v="2"/>
    <x v="30"/>
    <s v=""/>
    <n v="8.5"/>
    <x v="31"/>
    <x v="8"/>
    <x v="0"/>
    <x v="0"/>
  </r>
  <r>
    <n v="61687"/>
    <x v="3"/>
    <x v="5"/>
    <x v="30"/>
    <s v=""/>
    <n v="-250"/>
    <x v="9"/>
    <x v="1"/>
    <x v="0"/>
    <x v="0"/>
  </r>
  <r>
    <n v="61688"/>
    <x v="3"/>
    <x v="8"/>
    <x v="30"/>
    <s v=""/>
    <n v="-150"/>
    <x v="9"/>
    <x v="1"/>
    <x v="0"/>
    <x v="0"/>
  </r>
  <r>
    <n v="61689"/>
    <x v="3"/>
    <x v="6"/>
    <x v="30"/>
    <s v=""/>
    <n v="-500"/>
    <x v="9"/>
    <x v="1"/>
    <x v="0"/>
    <x v="0"/>
  </r>
  <r>
    <n v="61690"/>
    <x v="3"/>
    <x v="7"/>
    <x v="30"/>
    <s v=""/>
    <n v="-60"/>
    <x v="9"/>
    <x v="1"/>
    <x v="0"/>
    <x v="0"/>
  </r>
  <r>
    <n v="61163"/>
    <x v="0"/>
    <x v="2"/>
    <x v="31"/>
    <s v=""/>
    <n v="12"/>
    <x v="41"/>
    <x v="15"/>
    <x v="0"/>
    <x v="0"/>
  </r>
  <r>
    <n v="61164"/>
    <x v="0"/>
    <x v="2"/>
    <x v="31"/>
    <s v=""/>
    <n v="45.79"/>
    <x v="85"/>
    <x v="12"/>
    <x v="0"/>
    <x v="0"/>
  </r>
  <r>
    <n v="61264"/>
    <x v="0"/>
    <x v="2"/>
    <x v="32"/>
    <s v=""/>
    <n v="20"/>
    <x v="86"/>
    <x v="19"/>
    <x v="0"/>
    <x v="0"/>
  </r>
  <r>
    <n v="61265"/>
    <x v="0"/>
    <x v="2"/>
    <x v="32"/>
    <s v=""/>
    <n v="12"/>
    <x v="41"/>
    <x v="15"/>
    <x v="0"/>
    <x v="0"/>
  </r>
  <r>
    <n v="61266"/>
    <x v="0"/>
    <x v="2"/>
    <x v="32"/>
    <s v=""/>
    <n v="29.64"/>
    <x v="10"/>
    <x v="4"/>
    <x v="0"/>
    <x v="0"/>
  </r>
  <r>
    <n v="61267"/>
    <x v="0"/>
    <x v="2"/>
    <x v="32"/>
    <s v=""/>
    <n v="142.96"/>
    <x v="37"/>
    <x v="15"/>
    <x v="0"/>
    <x v="0"/>
  </r>
  <r>
    <n v="60516"/>
    <x v="2"/>
    <x v="0"/>
    <x v="33"/>
    <s v=""/>
    <n v="50"/>
    <x v="36"/>
    <x v="3"/>
    <x v="0"/>
    <x v="0"/>
  </r>
  <r>
    <n v="61261"/>
    <x v="0"/>
    <x v="2"/>
    <x v="33"/>
    <s v=""/>
    <n v="98.5"/>
    <x v="31"/>
    <x v="8"/>
    <x v="0"/>
    <x v="0"/>
  </r>
  <r>
    <n v="61268"/>
    <x v="0"/>
    <x v="2"/>
    <x v="33"/>
    <s v=""/>
    <n v="13.07"/>
    <x v="87"/>
    <x v="6"/>
    <x v="0"/>
    <x v="0"/>
  </r>
  <r>
    <n v="61269"/>
    <x v="0"/>
    <x v="2"/>
    <x v="33"/>
    <s v=""/>
    <n v="7.27"/>
    <x v="42"/>
    <x v="6"/>
    <x v="0"/>
    <x v="0"/>
  </r>
  <r>
    <n v="61270"/>
    <x v="0"/>
    <x v="2"/>
    <x v="33"/>
    <s v=""/>
    <n v="26.15"/>
    <x v="88"/>
    <x v="2"/>
    <x v="0"/>
    <x v="0"/>
  </r>
  <r>
    <n v="61271"/>
    <x v="0"/>
    <x v="2"/>
    <x v="33"/>
    <s v=""/>
    <n v="18.64"/>
    <x v="10"/>
    <x v="4"/>
    <x v="0"/>
    <x v="0"/>
  </r>
  <r>
    <n v="60512"/>
    <x v="0"/>
    <x v="0"/>
    <x v="34"/>
    <s v=""/>
    <n v="225"/>
    <x v="89"/>
    <x v="2"/>
    <x v="0"/>
    <x v="0"/>
  </r>
  <r>
    <n v="60513"/>
    <x v="0"/>
    <x v="0"/>
    <x v="34"/>
    <s v=""/>
    <n v="1290"/>
    <x v="89"/>
    <x v="13"/>
    <x v="0"/>
    <x v="0"/>
  </r>
  <r>
    <n v="60514"/>
    <x v="1"/>
    <x v="0"/>
    <x v="34"/>
    <s v=""/>
    <n v="100"/>
    <x v="28"/>
    <x v="1"/>
    <x v="0"/>
    <x v="0"/>
  </r>
  <r>
    <n v="60515"/>
    <x v="1"/>
    <x v="0"/>
    <x v="34"/>
    <s v=""/>
    <n v="100"/>
    <x v="28"/>
    <x v="1"/>
    <x v="0"/>
    <x v="0"/>
  </r>
  <r>
    <n v="61033"/>
    <x v="0"/>
    <x v="1"/>
    <x v="34"/>
    <s v=""/>
    <n v="88.77"/>
    <x v="13"/>
    <x v="4"/>
    <x v="0"/>
    <x v="0"/>
  </r>
  <r>
    <n v="61272"/>
    <x v="0"/>
    <x v="2"/>
    <x v="34"/>
    <s v=""/>
    <n v="7.15"/>
    <x v="22"/>
    <x v="11"/>
    <x v="0"/>
    <x v="0"/>
  </r>
  <r>
    <n v="61691"/>
    <x v="3"/>
    <x v="9"/>
    <x v="34"/>
    <s v=""/>
    <n v="-100"/>
    <x v="9"/>
    <x v="1"/>
    <x v="0"/>
    <x v="0"/>
  </r>
  <r>
    <n v="61692"/>
    <x v="3"/>
    <x v="10"/>
    <x v="34"/>
    <s v=""/>
    <n v="-100"/>
    <x v="9"/>
    <x v="1"/>
    <x v="0"/>
    <x v="0"/>
  </r>
  <r>
    <n v="60510"/>
    <x v="0"/>
    <x v="0"/>
    <x v="35"/>
    <s v=""/>
    <n v="19.25"/>
    <x v="39"/>
    <x v="4"/>
    <x v="0"/>
    <x v="0"/>
  </r>
  <r>
    <n v="60511"/>
    <x v="1"/>
    <x v="0"/>
    <x v="35"/>
    <s v=""/>
    <n v="50"/>
    <x v="15"/>
    <x v="1"/>
    <x v="0"/>
    <x v="0"/>
  </r>
  <r>
    <n v="61273"/>
    <x v="0"/>
    <x v="2"/>
    <x v="35"/>
    <s v=""/>
    <n v="23.96"/>
    <x v="79"/>
    <x v="7"/>
    <x v="0"/>
    <x v="0"/>
  </r>
  <r>
    <n v="61274"/>
    <x v="0"/>
    <x v="2"/>
    <x v="35"/>
    <s v=""/>
    <n v="37.14"/>
    <x v="85"/>
    <x v="12"/>
    <x v="0"/>
    <x v="0"/>
  </r>
  <r>
    <n v="61275"/>
    <x v="0"/>
    <x v="2"/>
    <x v="35"/>
    <s v=""/>
    <n v="103.9"/>
    <x v="90"/>
    <x v="14"/>
    <x v="0"/>
    <x v="0"/>
  </r>
  <r>
    <n v="61492"/>
    <x v="3"/>
    <x v="4"/>
    <x v="35"/>
    <s v=""/>
    <n v="-50"/>
    <x v="9"/>
    <x v="1"/>
    <x v="0"/>
    <x v="0"/>
  </r>
  <r>
    <n v="60508"/>
    <x v="0"/>
    <x v="0"/>
    <x v="36"/>
    <s v=""/>
    <n v="50"/>
    <x v="91"/>
    <x v="6"/>
    <x v="0"/>
    <x v="0"/>
  </r>
  <r>
    <n v="60509"/>
    <x v="0"/>
    <x v="0"/>
    <x v="36"/>
    <s v=""/>
    <n v="50"/>
    <x v="91"/>
    <x v="6"/>
    <x v="0"/>
    <x v="0"/>
  </r>
  <r>
    <n v="61276"/>
    <x v="0"/>
    <x v="2"/>
    <x v="36"/>
    <s v=""/>
    <n v="12"/>
    <x v="41"/>
    <x v="15"/>
    <x v="0"/>
    <x v="0"/>
  </r>
  <r>
    <n v="60506"/>
    <x v="0"/>
    <x v="0"/>
    <x v="37"/>
    <s v="Deposit"/>
    <n v="160"/>
    <x v="92"/>
    <x v="14"/>
    <x v="0"/>
    <x v="0"/>
  </r>
  <r>
    <n v="60507"/>
    <x v="1"/>
    <x v="0"/>
    <x v="37"/>
    <s v=""/>
    <n v="30"/>
    <x v="15"/>
    <x v="1"/>
    <x v="0"/>
    <x v="0"/>
  </r>
  <r>
    <n v="61277"/>
    <x v="0"/>
    <x v="2"/>
    <x v="37"/>
    <s v=""/>
    <n v="12"/>
    <x v="41"/>
    <x v="15"/>
    <x v="0"/>
    <x v="0"/>
  </r>
  <r>
    <n v="61278"/>
    <x v="0"/>
    <x v="2"/>
    <x v="37"/>
    <s v=""/>
    <n v="235"/>
    <x v="93"/>
    <x v="7"/>
    <x v="0"/>
    <x v="0"/>
  </r>
  <r>
    <n v="61491"/>
    <x v="3"/>
    <x v="4"/>
    <x v="37"/>
    <s v=""/>
    <n v="-30"/>
    <x v="9"/>
    <x v="1"/>
    <x v="0"/>
    <x v="0"/>
  </r>
  <r>
    <n v="61279"/>
    <x v="0"/>
    <x v="2"/>
    <x v="38"/>
    <s v=""/>
    <n v="17.899999999999999"/>
    <x v="94"/>
    <x v="11"/>
    <x v="0"/>
    <x v="0"/>
  </r>
  <r>
    <n v="61280"/>
    <x v="0"/>
    <x v="2"/>
    <x v="38"/>
    <s v=""/>
    <n v="12"/>
    <x v="41"/>
    <x v="15"/>
    <x v="0"/>
    <x v="0"/>
  </r>
  <r>
    <n v="60503"/>
    <x v="1"/>
    <x v="0"/>
    <x v="39"/>
    <s v=""/>
    <n v="30"/>
    <x v="15"/>
    <x v="1"/>
    <x v="0"/>
    <x v="0"/>
  </r>
  <r>
    <n v="60504"/>
    <x v="2"/>
    <x v="0"/>
    <x v="39"/>
    <s v=""/>
    <n v="79.790000000000006"/>
    <x v="51"/>
    <x v="3"/>
    <x v="0"/>
    <x v="0"/>
  </r>
  <r>
    <n v="60505"/>
    <x v="0"/>
    <x v="0"/>
    <x v="39"/>
    <s v="New Licence"/>
    <n v="22"/>
    <x v="95"/>
    <x v="12"/>
    <x v="0"/>
    <x v="0"/>
  </r>
  <r>
    <n v="61034"/>
    <x v="0"/>
    <x v="1"/>
    <x v="39"/>
    <s v=""/>
    <n v="53.66"/>
    <x v="13"/>
    <x v="4"/>
    <x v="0"/>
    <x v="0"/>
  </r>
  <r>
    <n v="61227"/>
    <x v="0"/>
    <x v="2"/>
    <x v="39"/>
    <s v=""/>
    <n v="16.48"/>
    <x v="10"/>
    <x v="4"/>
    <x v="0"/>
    <x v="0"/>
  </r>
  <r>
    <n v="61228"/>
    <x v="0"/>
    <x v="2"/>
    <x v="39"/>
    <s v=""/>
    <n v="7.99"/>
    <x v="96"/>
    <x v="8"/>
    <x v="0"/>
    <x v="0"/>
  </r>
  <r>
    <n v="61281"/>
    <x v="0"/>
    <x v="2"/>
    <x v="39"/>
    <s v=""/>
    <n v="16.63"/>
    <x v="97"/>
    <x v="8"/>
    <x v="0"/>
    <x v="0"/>
  </r>
  <r>
    <n v="61490"/>
    <x v="3"/>
    <x v="4"/>
    <x v="39"/>
    <s v=""/>
    <n v="-30"/>
    <x v="9"/>
    <x v="1"/>
    <x v="0"/>
    <x v="0"/>
  </r>
  <r>
    <n v="60501"/>
    <x v="0"/>
    <x v="0"/>
    <x v="40"/>
    <s v=""/>
    <n v="17.04"/>
    <x v="19"/>
    <x v="0"/>
    <x v="0"/>
    <x v="0"/>
  </r>
  <r>
    <n v="60502"/>
    <x v="0"/>
    <x v="0"/>
    <x v="40"/>
    <s v="Insurance for skiing accident"/>
    <n v="-50"/>
    <x v="98"/>
    <x v="14"/>
    <x v="0"/>
    <x v="0"/>
  </r>
  <r>
    <n v="61229"/>
    <x v="0"/>
    <x v="2"/>
    <x v="40"/>
    <s v=""/>
    <n v="28.97"/>
    <x v="99"/>
    <x v="7"/>
    <x v="0"/>
    <x v="0"/>
  </r>
  <r>
    <n v="61230"/>
    <x v="0"/>
    <x v="2"/>
    <x v="40"/>
    <s v=""/>
    <n v="113.6"/>
    <x v="10"/>
    <x v="4"/>
    <x v="0"/>
    <x v="0"/>
  </r>
  <r>
    <n v="61231"/>
    <x v="0"/>
    <x v="2"/>
    <x v="40"/>
    <s v=""/>
    <n v="-12.99"/>
    <x v="10"/>
    <x v="4"/>
    <x v="0"/>
    <x v="0"/>
  </r>
  <r>
    <n v="61232"/>
    <x v="0"/>
    <x v="2"/>
    <x v="41"/>
    <s v=""/>
    <n v="49.43"/>
    <x v="24"/>
    <x v="12"/>
    <x v="0"/>
    <x v="0"/>
  </r>
  <r>
    <n v="60499"/>
    <x v="1"/>
    <x v="0"/>
    <x v="42"/>
    <s v=""/>
    <n v="30"/>
    <x v="15"/>
    <x v="1"/>
    <x v="0"/>
    <x v="0"/>
  </r>
  <r>
    <n v="60500"/>
    <x v="2"/>
    <x v="0"/>
    <x v="42"/>
    <s v=""/>
    <n v="5000"/>
    <x v="100"/>
    <x v="3"/>
    <x v="0"/>
    <x v="0"/>
  </r>
  <r>
    <n v="61233"/>
    <x v="0"/>
    <x v="2"/>
    <x v="42"/>
    <s v=""/>
    <n v="12"/>
    <x v="41"/>
    <x v="15"/>
    <x v="0"/>
    <x v="0"/>
  </r>
  <r>
    <n v="61234"/>
    <x v="0"/>
    <x v="2"/>
    <x v="42"/>
    <s v=""/>
    <n v="33.619999999999997"/>
    <x v="85"/>
    <x v="12"/>
    <x v="0"/>
    <x v="0"/>
  </r>
  <r>
    <n v="61235"/>
    <x v="0"/>
    <x v="2"/>
    <x v="42"/>
    <s v=""/>
    <n v="18.43"/>
    <x v="10"/>
    <x v="4"/>
    <x v="0"/>
    <x v="0"/>
  </r>
  <r>
    <n v="61489"/>
    <x v="3"/>
    <x v="4"/>
    <x v="42"/>
    <s v=""/>
    <n v="-30"/>
    <x v="9"/>
    <x v="1"/>
    <x v="0"/>
    <x v="0"/>
  </r>
  <r>
    <n v="60495.1"/>
    <x v="0"/>
    <x v="0"/>
    <x v="43"/>
    <s v="Nov Expenses"/>
    <n v="-976.68"/>
    <x v="45"/>
    <x v="15"/>
    <x v="0"/>
    <x v="0"/>
  </r>
  <r>
    <n v="60495.199999999997"/>
    <x v="0"/>
    <x v="0"/>
    <x v="43"/>
    <s v="Dec Expenses"/>
    <n v="-512"/>
    <x v="45"/>
    <x v="15"/>
    <x v="0"/>
    <x v="0"/>
  </r>
  <r>
    <n v="60495.3"/>
    <x v="0"/>
    <x v="0"/>
    <x v="43"/>
    <s v="Jan Expenses"/>
    <n v="-725.93"/>
    <x v="45"/>
    <x v="15"/>
    <x v="0"/>
    <x v="0"/>
  </r>
  <r>
    <n v="60496.1"/>
    <x v="0"/>
    <x v="0"/>
    <x v="43"/>
    <s v="Clive repaying his share"/>
    <n v="-750"/>
    <x v="80"/>
    <x v="14"/>
    <x v="0"/>
    <x v="0"/>
  </r>
  <r>
    <n v="60496.2"/>
    <x v="0"/>
    <x v="0"/>
    <x v="43"/>
    <s v="Jane repaying her share"/>
    <n v="-750"/>
    <x v="80"/>
    <x v="14"/>
    <x v="0"/>
    <x v="0"/>
  </r>
  <r>
    <n v="60497"/>
    <x v="2"/>
    <x v="0"/>
    <x v="43"/>
    <s v=""/>
    <n v="20.28"/>
    <x v="58"/>
    <x v="3"/>
    <x v="0"/>
    <x v="0"/>
  </r>
  <r>
    <n v="60498.1"/>
    <x v="5"/>
    <x v="0"/>
    <x v="43"/>
    <s v=""/>
    <n v="-6.91"/>
    <x v="101"/>
    <x v="10"/>
    <x v="0"/>
    <x v="0"/>
  </r>
  <r>
    <n v="60498.2"/>
    <x v="5"/>
    <x v="0"/>
    <x v="43"/>
    <s v=""/>
    <n v="-53.83"/>
    <x v="102"/>
    <x v="10"/>
    <x v="0"/>
    <x v="0"/>
  </r>
  <r>
    <n v="60498.3"/>
    <x v="5"/>
    <x v="0"/>
    <x v="43"/>
    <s v=""/>
    <n v="-7.52"/>
    <x v="101"/>
    <x v="10"/>
    <x v="0"/>
    <x v="0"/>
  </r>
  <r>
    <n v="60498.400000000001"/>
    <x v="0"/>
    <x v="0"/>
    <x v="43"/>
    <s v="Pam"/>
    <n v="-33"/>
    <x v="80"/>
    <x v="8"/>
    <x v="0"/>
    <x v="0"/>
  </r>
  <r>
    <n v="61236"/>
    <x v="0"/>
    <x v="2"/>
    <x v="43"/>
    <s v=""/>
    <n v="12"/>
    <x v="41"/>
    <x v="15"/>
    <x v="0"/>
    <x v="0"/>
  </r>
  <r>
    <n v="61237"/>
    <x v="0"/>
    <x v="2"/>
    <x v="43"/>
    <s v=""/>
    <n v="12"/>
    <x v="41"/>
    <x v="15"/>
    <x v="0"/>
    <x v="0"/>
  </r>
  <r>
    <n v="61238"/>
    <x v="0"/>
    <x v="2"/>
    <x v="44"/>
    <s v=""/>
    <n v="12"/>
    <x v="41"/>
    <x v="15"/>
    <x v="0"/>
    <x v="0"/>
  </r>
  <r>
    <n v="61239"/>
    <x v="0"/>
    <x v="2"/>
    <x v="44"/>
    <s v=""/>
    <n v="12"/>
    <x v="41"/>
    <x v="15"/>
    <x v="0"/>
    <x v="0"/>
  </r>
  <r>
    <n v="61240"/>
    <x v="0"/>
    <x v="2"/>
    <x v="44"/>
    <s v=""/>
    <n v="6.95"/>
    <x v="103"/>
    <x v="8"/>
    <x v="0"/>
    <x v="0"/>
  </r>
  <r>
    <n v="61241"/>
    <x v="0"/>
    <x v="2"/>
    <x v="44"/>
    <s v="Build-a-bear"/>
    <n v="39.950000000000003"/>
    <x v="14"/>
    <x v="7"/>
    <x v="0"/>
    <x v="0"/>
  </r>
  <r>
    <n v="61262"/>
    <x v="0"/>
    <x v="2"/>
    <x v="44"/>
    <s v=""/>
    <n v="19.16"/>
    <x v="104"/>
    <x v="4"/>
    <x v="0"/>
    <x v="0"/>
  </r>
  <r>
    <n v="60493"/>
    <x v="1"/>
    <x v="0"/>
    <x v="45"/>
    <s v=""/>
    <n v="40"/>
    <x v="15"/>
    <x v="1"/>
    <x v="0"/>
    <x v="0"/>
  </r>
  <r>
    <n v="60494"/>
    <x v="6"/>
    <x v="0"/>
    <x v="45"/>
    <s v=""/>
    <n v="389.92"/>
    <x v="9"/>
    <x v="0"/>
    <x v="0"/>
    <x v="1"/>
  </r>
  <r>
    <n v="61242"/>
    <x v="0"/>
    <x v="2"/>
    <x v="45"/>
    <s v=""/>
    <n v="21.17"/>
    <x v="10"/>
    <x v="4"/>
    <x v="0"/>
    <x v="0"/>
  </r>
  <r>
    <n v="61243"/>
    <x v="0"/>
    <x v="2"/>
    <x v="45"/>
    <s v=""/>
    <n v="79.989999999999995"/>
    <x v="105"/>
    <x v="7"/>
    <x v="0"/>
    <x v="0"/>
  </r>
  <r>
    <n v="61244"/>
    <x v="0"/>
    <x v="2"/>
    <x v="45"/>
    <s v=""/>
    <n v="9.99"/>
    <x v="105"/>
    <x v="7"/>
    <x v="0"/>
    <x v="0"/>
  </r>
  <r>
    <n v="61245"/>
    <x v="0"/>
    <x v="2"/>
    <x v="45"/>
    <s v=""/>
    <n v="40"/>
    <x v="50"/>
    <x v="14"/>
    <x v="0"/>
    <x v="0"/>
  </r>
  <r>
    <n v="61488"/>
    <x v="3"/>
    <x v="4"/>
    <x v="45"/>
    <s v=""/>
    <n v="-40"/>
    <x v="9"/>
    <x v="1"/>
    <x v="0"/>
    <x v="0"/>
  </r>
  <r>
    <n v="60489"/>
    <x v="1"/>
    <x v="0"/>
    <x v="46"/>
    <s v=""/>
    <n v="40"/>
    <x v="15"/>
    <x v="1"/>
    <x v="0"/>
    <x v="0"/>
  </r>
  <r>
    <n v="60490"/>
    <x v="0"/>
    <x v="0"/>
    <x v="46"/>
    <s v=""/>
    <n v="75"/>
    <x v="106"/>
    <x v="2"/>
    <x v="0"/>
    <x v="0"/>
  </r>
  <r>
    <n v="60491"/>
    <x v="0"/>
    <x v="0"/>
    <x v="46"/>
    <s v=""/>
    <n v="39.86"/>
    <x v="60"/>
    <x v="0"/>
    <x v="0"/>
    <x v="0"/>
  </r>
  <r>
    <n v="60492"/>
    <x v="1"/>
    <x v="0"/>
    <x v="46"/>
    <s v=""/>
    <n v="40"/>
    <x v="15"/>
    <x v="1"/>
    <x v="0"/>
    <x v="0"/>
  </r>
  <r>
    <n v="61246"/>
    <x v="0"/>
    <x v="2"/>
    <x v="46"/>
    <s v=""/>
    <n v="6.07"/>
    <x v="55"/>
    <x v="4"/>
    <x v="0"/>
    <x v="0"/>
  </r>
  <r>
    <n v="61247"/>
    <x v="0"/>
    <x v="2"/>
    <x v="46"/>
    <s v=""/>
    <n v="107.59"/>
    <x v="13"/>
    <x v="4"/>
    <x v="0"/>
    <x v="0"/>
  </r>
  <r>
    <n v="61248"/>
    <x v="0"/>
    <x v="2"/>
    <x v="46"/>
    <s v=""/>
    <n v="11"/>
    <x v="107"/>
    <x v="8"/>
    <x v="0"/>
    <x v="0"/>
  </r>
  <r>
    <n v="61486"/>
    <x v="3"/>
    <x v="4"/>
    <x v="46"/>
    <s v=""/>
    <n v="-40"/>
    <x v="9"/>
    <x v="1"/>
    <x v="0"/>
    <x v="0"/>
  </r>
  <r>
    <n v="61487"/>
    <x v="3"/>
    <x v="4"/>
    <x v="46"/>
    <s v=""/>
    <n v="-40"/>
    <x v="9"/>
    <x v="1"/>
    <x v="0"/>
    <x v="0"/>
  </r>
  <r>
    <n v="61249"/>
    <x v="0"/>
    <x v="2"/>
    <x v="47"/>
    <s v=""/>
    <n v="32.200000000000003"/>
    <x v="108"/>
    <x v="8"/>
    <x v="0"/>
    <x v="0"/>
  </r>
  <r>
    <n v="61250"/>
    <x v="0"/>
    <x v="2"/>
    <x v="47"/>
    <s v=""/>
    <n v="18.989999999999998"/>
    <x v="68"/>
    <x v="8"/>
    <x v="0"/>
    <x v="0"/>
  </r>
  <r>
    <n v="60488"/>
    <x v="0"/>
    <x v="0"/>
    <x v="48"/>
    <s v=""/>
    <n v="61.69"/>
    <x v="63"/>
    <x v="15"/>
    <x v="0"/>
    <x v="0"/>
  </r>
  <r>
    <n v="61251"/>
    <x v="0"/>
    <x v="2"/>
    <x v="48"/>
    <s v=""/>
    <n v="12"/>
    <x v="41"/>
    <x v="15"/>
    <x v="0"/>
    <x v="0"/>
  </r>
  <r>
    <n v="61252"/>
    <x v="0"/>
    <x v="2"/>
    <x v="48"/>
    <s v=""/>
    <n v="35"/>
    <x v="109"/>
    <x v="6"/>
    <x v="0"/>
    <x v="0"/>
  </r>
  <r>
    <n v="61253"/>
    <x v="0"/>
    <x v="2"/>
    <x v="49"/>
    <s v=""/>
    <n v="78.709999999999994"/>
    <x v="110"/>
    <x v="6"/>
    <x v="0"/>
    <x v="0"/>
  </r>
  <r>
    <n v="61254"/>
    <x v="0"/>
    <x v="2"/>
    <x v="49"/>
    <s v=""/>
    <n v="18.52"/>
    <x v="110"/>
    <x v="6"/>
    <x v="0"/>
    <x v="0"/>
  </r>
  <r>
    <n v="61255"/>
    <x v="0"/>
    <x v="2"/>
    <x v="49"/>
    <s v=""/>
    <n v="12"/>
    <x v="41"/>
    <x v="15"/>
    <x v="0"/>
    <x v="0"/>
  </r>
  <r>
    <n v="61256"/>
    <x v="0"/>
    <x v="2"/>
    <x v="49"/>
    <s v=""/>
    <n v="12"/>
    <x v="41"/>
    <x v="15"/>
    <x v="0"/>
    <x v="0"/>
  </r>
  <r>
    <n v="61257"/>
    <x v="0"/>
    <x v="2"/>
    <x v="49"/>
    <s v=""/>
    <n v="15.69"/>
    <x v="10"/>
    <x v="4"/>
    <x v="0"/>
    <x v="0"/>
  </r>
  <r>
    <n v="61510"/>
    <x v="0"/>
    <x v="4"/>
    <x v="49"/>
    <s v="Cash Correction"/>
    <n v="390"/>
    <x v="53"/>
    <x v="8"/>
    <x v="0"/>
    <x v="0"/>
  </r>
  <r>
    <n v="61769"/>
    <x v="4"/>
    <x v="6"/>
    <x v="49"/>
    <s v=""/>
    <n v="-35.81"/>
    <x v="70"/>
    <x v="10"/>
    <x v="0"/>
    <x v="0"/>
  </r>
  <r>
    <n v="61781"/>
    <x v="4"/>
    <x v="7"/>
    <x v="49"/>
    <s v=""/>
    <n v="-1.46"/>
    <x v="71"/>
    <x v="10"/>
    <x v="0"/>
    <x v="0"/>
  </r>
  <r>
    <n v="61793"/>
    <x v="4"/>
    <x v="9"/>
    <x v="49"/>
    <s v=""/>
    <n v="-1.83"/>
    <x v="71"/>
    <x v="10"/>
    <x v="0"/>
    <x v="0"/>
  </r>
  <r>
    <n v="61805"/>
    <x v="4"/>
    <x v="10"/>
    <x v="49"/>
    <s v=""/>
    <n v="-2.34"/>
    <x v="72"/>
    <x v="10"/>
    <x v="0"/>
    <x v="0"/>
  </r>
  <r>
    <n v="61817"/>
    <x v="4"/>
    <x v="8"/>
    <x v="49"/>
    <s v=""/>
    <n v="-2.56"/>
    <x v="73"/>
    <x v="10"/>
    <x v="0"/>
    <x v="0"/>
  </r>
  <r>
    <n v="61829"/>
    <x v="4"/>
    <x v="5"/>
    <x v="49"/>
    <s v=""/>
    <n v="-2.1800000000000002"/>
    <x v="74"/>
    <x v="10"/>
    <x v="0"/>
    <x v="0"/>
  </r>
  <r>
    <n v="61220"/>
    <x v="0"/>
    <x v="2"/>
    <x v="50"/>
    <s v=""/>
    <n v="19.989999999999998"/>
    <x v="111"/>
    <x v="19"/>
    <x v="0"/>
    <x v="0"/>
  </r>
  <r>
    <n v="61258"/>
    <x v="0"/>
    <x v="2"/>
    <x v="50"/>
    <s v=""/>
    <n v="20"/>
    <x v="86"/>
    <x v="15"/>
    <x v="0"/>
    <x v="0"/>
  </r>
  <r>
    <n v="61259"/>
    <x v="0"/>
    <x v="2"/>
    <x v="50"/>
    <s v=""/>
    <n v="12"/>
    <x v="41"/>
    <x v="15"/>
    <x v="0"/>
    <x v="0"/>
  </r>
  <r>
    <n v="61260"/>
    <x v="0"/>
    <x v="2"/>
    <x v="50"/>
    <s v=""/>
    <n v="12"/>
    <x v="41"/>
    <x v="15"/>
    <x v="0"/>
    <x v="0"/>
  </r>
  <r>
    <n v="60479"/>
    <x v="1"/>
    <x v="0"/>
    <x v="51"/>
    <s v=""/>
    <n v="120"/>
    <x v="2"/>
    <x v="1"/>
    <x v="0"/>
    <x v="0"/>
  </r>
  <r>
    <n v="60480"/>
    <x v="0"/>
    <x v="0"/>
    <x v="51"/>
    <s v=""/>
    <n v="26.95"/>
    <x v="17"/>
    <x v="0"/>
    <x v="0"/>
    <x v="0"/>
  </r>
  <r>
    <n v="60481"/>
    <x v="0"/>
    <x v="0"/>
    <x v="51"/>
    <s v=""/>
    <n v="12"/>
    <x v="0"/>
    <x v="8"/>
    <x v="0"/>
    <x v="0"/>
  </r>
  <r>
    <n v="60482"/>
    <x v="0"/>
    <x v="0"/>
    <x v="51"/>
    <s v=""/>
    <n v="11.61"/>
    <x v="8"/>
    <x v="0"/>
    <x v="0"/>
    <x v="0"/>
  </r>
  <r>
    <n v="60483"/>
    <x v="1"/>
    <x v="0"/>
    <x v="51"/>
    <s v=""/>
    <n v="300"/>
    <x v="1"/>
    <x v="1"/>
    <x v="0"/>
    <x v="0"/>
  </r>
  <r>
    <n v="60484"/>
    <x v="1"/>
    <x v="0"/>
    <x v="51"/>
    <s v=""/>
    <n v="5"/>
    <x v="6"/>
    <x v="1"/>
    <x v="0"/>
    <x v="0"/>
  </r>
  <r>
    <n v="60485"/>
    <x v="1"/>
    <x v="0"/>
    <x v="51"/>
    <s v=""/>
    <n v="5"/>
    <x v="7"/>
    <x v="1"/>
    <x v="0"/>
    <x v="0"/>
  </r>
  <r>
    <n v="60486"/>
    <x v="2"/>
    <x v="0"/>
    <x v="51"/>
    <s v=""/>
    <n v="250"/>
    <x v="5"/>
    <x v="3"/>
    <x v="0"/>
    <x v="0"/>
  </r>
  <r>
    <n v="60487"/>
    <x v="0"/>
    <x v="0"/>
    <x v="51"/>
    <s v=""/>
    <n v="25"/>
    <x v="4"/>
    <x v="2"/>
    <x v="0"/>
    <x v="0"/>
  </r>
  <r>
    <n v="61035"/>
    <x v="3"/>
    <x v="1"/>
    <x v="51"/>
    <s v=""/>
    <n v="-300"/>
    <x v="9"/>
    <x v="1"/>
    <x v="0"/>
    <x v="0"/>
  </r>
  <r>
    <n v="61221"/>
    <x v="0"/>
    <x v="2"/>
    <x v="51"/>
    <s v=""/>
    <n v="20"/>
    <x v="86"/>
    <x v="19"/>
    <x v="0"/>
    <x v="0"/>
  </r>
  <r>
    <n v="61222"/>
    <x v="0"/>
    <x v="2"/>
    <x v="51"/>
    <s v=""/>
    <n v="14.99"/>
    <x v="20"/>
    <x v="7"/>
    <x v="0"/>
    <x v="0"/>
  </r>
  <r>
    <n v="61223"/>
    <x v="0"/>
    <x v="2"/>
    <x v="51"/>
    <s v=""/>
    <n v="10.69"/>
    <x v="10"/>
    <x v="4"/>
    <x v="0"/>
    <x v="0"/>
  </r>
  <r>
    <n v="61263"/>
    <x v="0"/>
    <x v="2"/>
    <x v="51"/>
    <s v=""/>
    <n v="239.5"/>
    <x v="31"/>
    <x v="8"/>
    <x v="0"/>
    <x v="0"/>
  </r>
  <r>
    <n v="61560"/>
    <x v="0"/>
    <x v="3"/>
    <x v="51"/>
    <s v=""/>
    <n v="34.19"/>
    <x v="24"/>
    <x v="12"/>
    <x v="0"/>
    <x v="0"/>
  </r>
  <r>
    <n v="61561"/>
    <x v="0"/>
    <x v="3"/>
    <x v="51"/>
    <s v=""/>
    <n v="108.73"/>
    <x v="13"/>
    <x v="4"/>
    <x v="0"/>
    <x v="0"/>
  </r>
  <r>
    <n v="61562"/>
    <x v="0"/>
    <x v="3"/>
    <x v="51"/>
    <s v=""/>
    <n v="17"/>
    <x v="31"/>
    <x v="8"/>
    <x v="0"/>
    <x v="0"/>
  </r>
  <r>
    <n v="61563"/>
    <x v="3"/>
    <x v="3"/>
    <x v="51"/>
    <s v=""/>
    <n v="-120"/>
    <x v="9"/>
    <x v="1"/>
    <x v="0"/>
    <x v="0"/>
  </r>
  <r>
    <n v="60475"/>
    <x v="1"/>
    <x v="0"/>
    <x v="52"/>
    <s v=""/>
    <n v="3307.37"/>
    <x v="75"/>
    <x v="1"/>
    <x v="0"/>
    <x v="0"/>
  </r>
  <r>
    <n v="60476"/>
    <x v="0"/>
    <x v="0"/>
    <x v="52"/>
    <s v=""/>
    <n v="12"/>
    <x v="21"/>
    <x v="9"/>
    <x v="0"/>
    <x v="0"/>
  </r>
  <r>
    <n v="60477"/>
    <x v="0"/>
    <x v="0"/>
    <x v="52"/>
    <s v=""/>
    <n v="39"/>
    <x v="0"/>
    <x v="0"/>
    <x v="0"/>
    <x v="0"/>
  </r>
  <r>
    <n v="60478"/>
    <x v="0"/>
    <x v="0"/>
    <x v="52"/>
    <s v=""/>
    <n v="37"/>
    <x v="0"/>
    <x v="0"/>
    <x v="0"/>
    <x v="0"/>
  </r>
  <r>
    <n v="61036"/>
    <x v="4"/>
    <x v="1"/>
    <x v="52"/>
    <s v=""/>
    <n v="-0.08"/>
    <x v="1"/>
    <x v="10"/>
    <x v="0"/>
    <x v="0"/>
  </r>
  <r>
    <n v="61564"/>
    <x v="0"/>
    <x v="3"/>
    <x v="52"/>
    <s v=""/>
    <n v="37.44"/>
    <x v="34"/>
    <x v="6"/>
    <x v="0"/>
    <x v="0"/>
  </r>
  <r>
    <n v="61671"/>
    <x v="3"/>
    <x v="2"/>
    <x v="52"/>
    <s v=""/>
    <n v="-3307.37"/>
    <x v="9"/>
    <x v="1"/>
    <x v="0"/>
    <x v="0"/>
  </r>
  <r>
    <n v="60474"/>
    <x v="1"/>
    <x v="0"/>
    <x v="53"/>
    <s v=""/>
    <n v="50"/>
    <x v="15"/>
    <x v="1"/>
    <x v="0"/>
    <x v="0"/>
  </r>
  <r>
    <n v="61485"/>
    <x v="3"/>
    <x v="4"/>
    <x v="53"/>
    <s v=""/>
    <n v="-50"/>
    <x v="9"/>
    <x v="1"/>
    <x v="0"/>
    <x v="0"/>
  </r>
  <r>
    <n v="61565"/>
    <x v="0"/>
    <x v="3"/>
    <x v="53"/>
    <s v=""/>
    <n v="50.3"/>
    <x v="24"/>
    <x v="12"/>
    <x v="0"/>
    <x v="0"/>
  </r>
  <r>
    <n v="61566"/>
    <x v="0"/>
    <x v="3"/>
    <x v="53"/>
    <s v=""/>
    <n v="36"/>
    <x v="41"/>
    <x v="15"/>
    <x v="0"/>
    <x v="0"/>
  </r>
  <r>
    <n v="61567"/>
    <x v="0"/>
    <x v="3"/>
    <x v="53"/>
    <s v=""/>
    <n v="12"/>
    <x v="41"/>
    <x v="15"/>
    <x v="0"/>
    <x v="0"/>
  </r>
  <r>
    <n v="60472"/>
    <x v="1"/>
    <x v="0"/>
    <x v="54"/>
    <s v=""/>
    <n v="40"/>
    <x v="15"/>
    <x v="1"/>
    <x v="0"/>
    <x v="0"/>
  </r>
  <r>
    <n v="60473"/>
    <x v="0"/>
    <x v="0"/>
    <x v="54"/>
    <s v=""/>
    <n v="14.99"/>
    <x v="33"/>
    <x v="0"/>
    <x v="0"/>
    <x v="0"/>
  </r>
  <r>
    <n v="61484"/>
    <x v="3"/>
    <x v="4"/>
    <x v="54"/>
    <s v=""/>
    <n v="-40"/>
    <x v="9"/>
    <x v="1"/>
    <x v="0"/>
    <x v="0"/>
  </r>
  <r>
    <n v="61568"/>
    <x v="0"/>
    <x v="3"/>
    <x v="54"/>
    <s v=""/>
    <n v="-5"/>
    <x v="34"/>
    <x v="6"/>
    <x v="0"/>
    <x v="0"/>
  </r>
  <r>
    <n v="61569"/>
    <x v="0"/>
    <x v="3"/>
    <x v="54"/>
    <s v=""/>
    <n v="12"/>
    <x v="41"/>
    <x v="15"/>
    <x v="0"/>
    <x v="0"/>
  </r>
  <r>
    <n v="60464"/>
    <x v="1"/>
    <x v="0"/>
    <x v="55"/>
    <s v=""/>
    <n v="500"/>
    <x v="28"/>
    <x v="1"/>
    <x v="0"/>
    <x v="0"/>
  </r>
  <r>
    <n v="60465"/>
    <x v="1"/>
    <x v="0"/>
    <x v="55"/>
    <s v=""/>
    <n v="150"/>
    <x v="28"/>
    <x v="1"/>
    <x v="0"/>
    <x v="0"/>
  </r>
  <r>
    <n v="60466"/>
    <x v="1"/>
    <x v="0"/>
    <x v="55"/>
    <s v=""/>
    <n v="250"/>
    <x v="28"/>
    <x v="1"/>
    <x v="0"/>
    <x v="0"/>
  </r>
  <r>
    <n v="60467"/>
    <x v="0"/>
    <x v="0"/>
    <x v="55"/>
    <s v=""/>
    <n v="8.19"/>
    <x v="29"/>
    <x v="0"/>
    <x v="0"/>
    <x v="0"/>
  </r>
  <r>
    <n v="60468"/>
    <x v="1"/>
    <x v="0"/>
    <x v="55"/>
    <s v=""/>
    <n v="30"/>
    <x v="15"/>
    <x v="1"/>
    <x v="0"/>
    <x v="0"/>
  </r>
  <r>
    <n v="60469"/>
    <x v="1"/>
    <x v="0"/>
    <x v="55"/>
    <s v=""/>
    <n v="60"/>
    <x v="28"/>
    <x v="1"/>
    <x v="0"/>
    <x v="0"/>
  </r>
  <r>
    <n v="60470"/>
    <x v="0"/>
    <x v="0"/>
    <x v="55"/>
    <s v=""/>
    <n v="5"/>
    <x v="30"/>
    <x v="9"/>
    <x v="0"/>
    <x v="0"/>
  </r>
  <r>
    <n v="60471"/>
    <x v="0"/>
    <x v="0"/>
    <x v="55"/>
    <s v=""/>
    <n v="12.17"/>
    <x v="13"/>
    <x v="0"/>
    <x v="0"/>
    <x v="0"/>
  </r>
  <r>
    <n v="61224"/>
    <x v="0"/>
    <x v="2"/>
    <x v="55"/>
    <s v=""/>
    <n v="-19.989999999999998"/>
    <x v="111"/>
    <x v="19"/>
    <x v="0"/>
    <x v="0"/>
  </r>
  <r>
    <n v="61483"/>
    <x v="3"/>
    <x v="4"/>
    <x v="55"/>
    <s v=""/>
    <n v="-30"/>
    <x v="9"/>
    <x v="1"/>
    <x v="0"/>
    <x v="0"/>
  </r>
  <r>
    <n v="61693"/>
    <x v="3"/>
    <x v="6"/>
    <x v="55"/>
    <s v=""/>
    <n v="-500"/>
    <x v="9"/>
    <x v="1"/>
    <x v="0"/>
    <x v="0"/>
  </r>
  <r>
    <n v="61694"/>
    <x v="3"/>
    <x v="8"/>
    <x v="55"/>
    <s v=""/>
    <n v="-150"/>
    <x v="9"/>
    <x v="1"/>
    <x v="0"/>
    <x v="0"/>
  </r>
  <r>
    <n v="61695"/>
    <x v="3"/>
    <x v="5"/>
    <x v="55"/>
    <s v=""/>
    <n v="-250"/>
    <x v="9"/>
    <x v="1"/>
    <x v="0"/>
    <x v="0"/>
  </r>
  <r>
    <n v="61696"/>
    <x v="3"/>
    <x v="7"/>
    <x v="55"/>
    <s v=""/>
    <n v="-60"/>
    <x v="9"/>
    <x v="1"/>
    <x v="0"/>
    <x v="0"/>
  </r>
  <r>
    <n v="61225"/>
    <x v="0"/>
    <x v="2"/>
    <x v="56"/>
    <s v=""/>
    <n v="12"/>
    <x v="41"/>
    <x v="15"/>
    <x v="0"/>
    <x v="0"/>
  </r>
  <r>
    <n v="61226"/>
    <x v="0"/>
    <x v="2"/>
    <x v="56"/>
    <s v=""/>
    <n v="22.85"/>
    <x v="10"/>
    <x v="4"/>
    <x v="0"/>
    <x v="0"/>
  </r>
  <r>
    <n v="60460"/>
    <x v="2"/>
    <x v="0"/>
    <x v="57"/>
    <s v=""/>
    <n v="50"/>
    <x v="36"/>
    <x v="3"/>
    <x v="0"/>
    <x v="0"/>
  </r>
  <r>
    <n v="60461"/>
    <x v="1"/>
    <x v="0"/>
    <x v="57"/>
    <s v=""/>
    <n v="100"/>
    <x v="28"/>
    <x v="1"/>
    <x v="0"/>
    <x v="0"/>
  </r>
  <r>
    <n v="60462"/>
    <x v="1"/>
    <x v="0"/>
    <x v="57"/>
    <s v=""/>
    <n v="100"/>
    <x v="28"/>
    <x v="1"/>
    <x v="0"/>
    <x v="0"/>
  </r>
  <r>
    <n v="60463"/>
    <x v="0"/>
    <x v="0"/>
    <x v="57"/>
    <s v=""/>
    <n v="13.48"/>
    <x v="27"/>
    <x v="0"/>
    <x v="0"/>
    <x v="0"/>
  </r>
  <r>
    <n v="61351"/>
    <x v="0"/>
    <x v="2"/>
    <x v="57"/>
    <s v=""/>
    <n v="142.96"/>
    <x v="37"/>
    <x v="15"/>
    <x v="0"/>
    <x v="0"/>
  </r>
  <r>
    <n v="61352"/>
    <x v="0"/>
    <x v="2"/>
    <x v="57"/>
    <s v=""/>
    <n v="58.6"/>
    <x v="108"/>
    <x v="8"/>
    <x v="0"/>
    <x v="0"/>
  </r>
  <r>
    <n v="61697"/>
    <x v="3"/>
    <x v="9"/>
    <x v="57"/>
    <s v=""/>
    <n v="-100"/>
    <x v="9"/>
    <x v="1"/>
    <x v="0"/>
    <x v="0"/>
  </r>
  <r>
    <n v="61698"/>
    <x v="3"/>
    <x v="10"/>
    <x v="57"/>
    <s v=""/>
    <n v="-100"/>
    <x v="9"/>
    <x v="1"/>
    <x v="0"/>
    <x v="0"/>
  </r>
  <r>
    <n v="61353"/>
    <x v="0"/>
    <x v="2"/>
    <x v="58"/>
    <s v=""/>
    <n v="25.8"/>
    <x v="112"/>
    <x v="11"/>
    <x v="0"/>
    <x v="0"/>
  </r>
  <r>
    <n v="61354"/>
    <x v="0"/>
    <x v="2"/>
    <x v="58"/>
    <s v=""/>
    <n v="34.53"/>
    <x v="10"/>
    <x v="4"/>
    <x v="0"/>
    <x v="0"/>
  </r>
  <r>
    <n v="61355"/>
    <x v="0"/>
    <x v="2"/>
    <x v="58"/>
    <s v=""/>
    <n v="100"/>
    <x v="113"/>
    <x v="14"/>
    <x v="0"/>
    <x v="0"/>
  </r>
  <r>
    <n v="61356"/>
    <x v="0"/>
    <x v="2"/>
    <x v="58"/>
    <s v=""/>
    <n v="21"/>
    <x v="114"/>
    <x v="11"/>
    <x v="0"/>
    <x v="0"/>
  </r>
  <r>
    <n v="61570"/>
    <x v="0"/>
    <x v="3"/>
    <x v="58"/>
    <s v=""/>
    <n v="6.17"/>
    <x v="115"/>
    <x v="7"/>
    <x v="0"/>
    <x v="0"/>
  </r>
  <r>
    <n v="61348"/>
    <x v="0"/>
    <x v="2"/>
    <x v="59"/>
    <s v=""/>
    <n v="39.49"/>
    <x v="104"/>
    <x v="4"/>
    <x v="0"/>
    <x v="0"/>
  </r>
  <r>
    <n v="61357"/>
    <x v="0"/>
    <x v="2"/>
    <x v="59"/>
    <s v=""/>
    <n v="24"/>
    <x v="41"/>
    <x v="15"/>
    <x v="0"/>
    <x v="0"/>
  </r>
  <r>
    <n v="61358"/>
    <x v="0"/>
    <x v="2"/>
    <x v="59"/>
    <s v=""/>
    <n v="45.93"/>
    <x v="116"/>
    <x v="13"/>
    <x v="0"/>
    <x v="0"/>
  </r>
  <r>
    <n v="60459"/>
    <x v="1"/>
    <x v="0"/>
    <x v="60"/>
    <s v=""/>
    <n v="30"/>
    <x v="15"/>
    <x v="1"/>
    <x v="0"/>
    <x v="0"/>
  </r>
  <r>
    <n v="61359"/>
    <x v="0"/>
    <x v="2"/>
    <x v="60"/>
    <s v=""/>
    <n v="33.33"/>
    <x v="40"/>
    <x v="6"/>
    <x v="0"/>
    <x v="0"/>
  </r>
  <r>
    <n v="61360"/>
    <x v="0"/>
    <x v="2"/>
    <x v="60"/>
    <s v=""/>
    <n v="12"/>
    <x v="41"/>
    <x v="15"/>
    <x v="0"/>
    <x v="0"/>
  </r>
  <r>
    <n v="61482"/>
    <x v="3"/>
    <x v="4"/>
    <x v="60"/>
    <s v=""/>
    <n v="-30"/>
    <x v="9"/>
    <x v="1"/>
    <x v="0"/>
    <x v="0"/>
  </r>
  <r>
    <n v="61571"/>
    <x v="0"/>
    <x v="3"/>
    <x v="60"/>
    <s v=""/>
    <n v="20.92"/>
    <x v="115"/>
    <x v="7"/>
    <x v="0"/>
    <x v="0"/>
  </r>
  <r>
    <n v="60456"/>
    <x v="0"/>
    <x v="0"/>
    <x v="61"/>
    <s v="Milk"/>
    <n v="15.4"/>
    <x v="39"/>
    <x v="4"/>
    <x v="0"/>
    <x v="0"/>
  </r>
  <r>
    <n v="60457"/>
    <x v="0"/>
    <x v="0"/>
    <x v="61"/>
    <s v=""/>
    <n v="184"/>
    <x v="81"/>
    <x v="6"/>
    <x v="0"/>
    <x v="0"/>
  </r>
  <r>
    <n v="60458"/>
    <x v="0"/>
    <x v="0"/>
    <x v="61"/>
    <s v="Taste of India"/>
    <n v="40.950000000000003"/>
    <x v="117"/>
    <x v="11"/>
    <x v="0"/>
    <x v="0"/>
  </r>
  <r>
    <n v="61361"/>
    <x v="0"/>
    <x v="2"/>
    <x v="61"/>
    <s v=""/>
    <n v="9"/>
    <x v="41"/>
    <x v="19"/>
    <x v="0"/>
    <x v="0"/>
  </r>
  <r>
    <n v="61362"/>
    <x v="0"/>
    <x v="2"/>
    <x v="61"/>
    <s v=""/>
    <n v="17.440000000000001"/>
    <x v="10"/>
    <x v="4"/>
    <x v="0"/>
    <x v="0"/>
  </r>
  <r>
    <n v="61363"/>
    <x v="0"/>
    <x v="2"/>
    <x v="62"/>
    <s v=""/>
    <n v="15.77"/>
    <x v="110"/>
    <x v="6"/>
    <x v="0"/>
    <x v="0"/>
  </r>
  <r>
    <n v="61364"/>
    <x v="0"/>
    <x v="2"/>
    <x v="62"/>
    <s v=""/>
    <n v="14.99"/>
    <x v="20"/>
    <x v="0"/>
    <x v="0"/>
    <x v="0"/>
  </r>
  <r>
    <n v="60454"/>
    <x v="2"/>
    <x v="0"/>
    <x v="63"/>
    <s v=""/>
    <n v="79.790000000000006"/>
    <x v="51"/>
    <x v="3"/>
    <x v="0"/>
    <x v="0"/>
  </r>
  <r>
    <n v="60455"/>
    <x v="1"/>
    <x v="0"/>
    <x v="63"/>
    <s v=""/>
    <n v="30"/>
    <x v="15"/>
    <x v="1"/>
    <x v="0"/>
    <x v="0"/>
  </r>
  <r>
    <n v="61037"/>
    <x v="0"/>
    <x v="1"/>
    <x v="63"/>
    <s v=""/>
    <n v="98.93"/>
    <x v="13"/>
    <x v="4"/>
    <x v="0"/>
    <x v="0"/>
  </r>
  <r>
    <n v="61365"/>
    <x v="0"/>
    <x v="2"/>
    <x v="63"/>
    <s v=""/>
    <n v="15.27"/>
    <x v="97"/>
    <x v="8"/>
    <x v="0"/>
    <x v="0"/>
  </r>
  <r>
    <n v="61366"/>
    <x v="0"/>
    <x v="2"/>
    <x v="63"/>
    <s v=""/>
    <n v="12"/>
    <x v="41"/>
    <x v="15"/>
    <x v="0"/>
    <x v="0"/>
  </r>
  <r>
    <n v="61367"/>
    <x v="0"/>
    <x v="2"/>
    <x v="63"/>
    <s v=""/>
    <n v="8"/>
    <x v="118"/>
    <x v="7"/>
    <x v="0"/>
    <x v="0"/>
  </r>
  <r>
    <n v="61368"/>
    <x v="0"/>
    <x v="2"/>
    <x v="63"/>
    <s v=""/>
    <n v="20"/>
    <x v="119"/>
    <x v="5"/>
    <x v="0"/>
    <x v="0"/>
  </r>
  <r>
    <n v="61481"/>
    <x v="3"/>
    <x v="4"/>
    <x v="63"/>
    <s v=""/>
    <n v="-30"/>
    <x v="9"/>
    <x v="1"/>
    <x v="0"/>
    <x v="0"/>
  </r>
  <r>
    <n v="60452"/>
    <x v="0"/>
    <x v="0"/>
    <x v="64"/>
    <s v="LOTR for Jenny"/>
    <n v="30"/>
    <x v="120"/>
    <x v="11"/>
    <x v="0"/>
    <x v="0"/>
  </r>
  <r>
    <n v="60453"/>
    <x v="0"/>
    <x v="0"/>
    <x v="64"/>
    <s v=""/>
    <n v="17.04"/>
    <x v="19"/>
    <x v="0"/>
    <x v="0"/>
    <x v="0"/>
  </r>
  <r>
    <n v="61322"/>
    <x v="0"/>
    <x v="2"/>
    <x v="64"/>
    <s v=""/>
    <n v="96.36"/>
    <x v="117"/>
    <x v="11"/>
    <x v="0"/>
    <x v="0"/>
  </r>
  <r>
    <n v="61323"/>
    <x v="0"/>
    <x v="2"/>
    <x v="64"/>
    <s v=""/>
    <n v="9"/>
    <x v="41"/>
    <x v="19"/>
    <x v="0"/>
    <x v="0"/>
  </r>
  <r>
    <n v="61324"/>
    <x v="0"/>
    <x v="2"/>
    <x v="64"/>
    <s v=""/>
    <n v="54.82"/>
    <x v="24"/>
    <x v="12"/>
    <x v="0"/>
    <x v="0"/>
  </r>
  <r>
    <n v="61325"/>
    <x v="0"/>
    <x v="2"/>
    <x v="64"/>
    <s v=""/>
    <n v="129.94999999999999"/>
    <x v="121"/>
    <x v="14"/>
    <x v="0"/>
    <x v="0"/>
  </r>
  <r>
    <n v="61349"/>
    <x v="0"/>
    <x v="2"/>
    <x v="64"/>
    <s v=""/>
    <n v="22.63"/>
    <x v="104"/>
    <x v="4"/>
    <x v="0"/>
    <x v="0"/>
  </r>
  <r>
    <n v="60450"/>
    <x v="0"/>
    <x v="0"/>
    <x v="65"/>
    <s v="Subs"/>
    <n v="30"/>
    <x v="122"/>
    <x v="2"/>
    <x v="0"/>
    <x v="0"/>
  </r>
  <r>
    <n v="60451"/>
    <x v="1"/>
    <x v="0"/>
    <x v="65"/>
    <s v=""/>
    <n v="250"/>
    <x v="15"/>
    <x v="1"/>
    <x v="0"/>
    <x v="0"/>
  </r>
  <r>
    <n v="61326"/>
    <x v="0"/>
    <x v="2"/>
    <x v="65"/>
    <s v=""/>
    <n v="24"/>
    <x v="41"/>
    <x v="15"/>
    <x v="0"/>
    <x v="0"/>
  </r>
  <r>
    <n v="61480"/>
    <x v="3"/>
    <x v="4"/>
    <x v="65"/>
    <s v=""/>
    <n v="-250"/>
    <x v="9"/>
    <x v="1"/>
    <x v="0"/>
    <x v="0"/>
  </r>
  <r>
    <n v="60449"/>
    <x v="0"/>
    <x v="0"/>
    <x v="66"/>
    <s v=""/>
    <n v="30.75"/>
    <x v="123"/>
    <x v="7"/>
    <x v="0"/>
    <x v="0"/>
  </r>
  <r>
    <n v="61038"/>
    <x v="0"/>
    <x v="1"/>
    <x v="66"/>
    <s v=""/>
    <n v="75.84"/>
    <x v="13"/>
    <x v="4"/>
    <x v="0"/>
    <x v="0"/>
  </r>
  <r>
    <n v="61327"/>
    <x v="0"/>
    <x v="2"/>
    <x v="66"/>
    <s v=""/>
    <n v="27.88"/>
    <x v="40"/>
    <x v="6"/>
    <x v="0"/>
    <x v="0"/>
  </r>
  <r>
    <n v="61328"/>
    <x v="0"/>
    <x v="2"/>
    <x v="66"/>
    <s v=""/>
    <n v="47.2"/>
    <x v="103"/>
    <x v="8"/>
    <x v="0"/>
    <x v="0"/>
  </r>
  <r>
    <n v="61329"/>
    <x v="0"/>
    <x v="2"/>
    <x v="66"/>
    <s v=""/>
    <n v="25.91"/>
    <x v="62"/>
    <x v="8"/>
    <x v="0"/>
    <x v="0"/>
  </r>
  <r>
    <n v="61330"/>
    <x v="0"/>
    <x v="2"/>
    <x v="66"/>
    <s v=""/>
    <n v="29.65"/>
    <x v="124"/>
    <x v="6"/>
    <x v="0"/>
    <x v="0"/>
  </r>
  <r>
    <n v="61331"/>
    <x v="0"/>
    <x v="2"/>
    <x v="66"/>
    <s v=""/>
    <n v="88"/>
    <x v="109"/>
    <x v="6"/>
    <x v="0"/>
    <x v="0"/>
  </r>
  <r>
    <n v="61350"/>
    <x v="0"/>
    <x v="2"/>
    <x v="66"/>
    <s v=""/>
    <n v="9.9499999999999993"/>
    <x v="31"/>
    <x v="8"/>
    <x v="0"/>
    <x v="0"/>
  </r>
  <r>
    <n v="61332"/>
    <x v="0"/>
    <x v="2"/>
    <x v="67"/>
    <s v=""/>
    <n v="17.96"/>
    <x v="97"/>
    <x v="8"/>
    <x v="0"/>
    <x v="0"/>
  </r>
  <r>
    <n v="61333"/>
    <x v="0"/>
    <x v="2"/>
    <x v="67"/>
    <s v=""/>
    <n v="6.99"/>
    <x v="125"/>
    <x v="7"/>
    <x v="0"/>
    <x v="0"/>
  </r>
  <r>
    <n v="61334"/>
    <x v="0"/>
    <x v="2"/>
    <x v="67"/>
    <s v=""/>
    <n v="-6.99"/>
    <x v="62"/>
    <x v="8"/>
    <x v="0"/>
    <x v="0"/>
  </r>
  <r>
    <n v="61335"/>
    <x v="0"/>
    <x v="2"/>
    <x v="67"/>
    <s v=""/>
    <n v="9.48"/>
    <x v="68"/>
    <x v="8"/>
    <x v="0"/>
    <x v="0"/>
  </r>
  <r>
    <n v="61336"/>
    <x v="0"/>
    <x v="2"/>
    <x v="67"/>
    <s v=""/>
    <n v="10"/>
    <x v="68"/>
    <x v="8"/>
    <x v="0"/>
    <x v="0"/>
  </r>
  <r>
    <n v="61337"/>
    <x v="0"/>
    <x v="2"/>
    <x v="67"/>
    <s v=""/>
    <n v="15.31"/>
    <x v="13"/>
    <x v="4"/>
    <x v="0"/>
    <x v="0"/>
  </r>
  <r>
    <n v="61338"/>
    <x v="0"/>
    <x v="2"/>
    <x v="67"/>
    <s v=""/>
    <n v="36.79"/>
    <x v="24"/>
    <x v="12"/>
    <x v="0"/>
    <x v="0"/>
  </r>
  <r>
    <n v="60445"/>
    <x v="0"/>
    <x v="0"/>
    <x v="68"/>
    <s v=""/>
    <n v="120"/>
    <x v="95"/>
    <x v="12"/>
    <x v="0"/>
    <x v="0"/>
  </r>
  <r>
    <n v="60446"/>
    <x v="0"/>
    <x v="0"/>
    <x v="68"/>
    <s v=""/>
    <n v="52"/>
    <x v="126"/>
    <x v="9"/>
    <x v="0"/>
    <x v="0"/>
  </r>
  <r>
    <n v="60447"/>
    <x v="6"/>
    <x v="0"/>
    <x v="68"/>
    <s v=""/>
    <n v="324.39"/>
    <x v="9"/>
    <x v="0"/>
    <x v="0"/>
    <x v="1"/>
  </r>
  <r>
    <n v="60448"/>
    <x v="1"/>
    <x v="0"/>
    <x v="68"/>
    <s v=""/>
    <n v="100"/>
    <x v="15"/>
    <x v="1"/>
    <x v="0"/>
    <x v="0"/>
  </r>
  <r>
    <n v="61339"/>
    <x v="0"/>
    <x v="2"/>
    <x v="68"/>
    <s v=""/>
    <n v="54.81"/>
    <x v="14"/>
    <x v="4"/>
    <x v="0"/>
    <x v="0"/>
  </r>
  <r>
    <n v="61479"/>
    <x v="3"/>
    <x v="4"/>
    <x v="68"/>
    <s v=""/>
    <n v="-100"/>
    <x v="9"/>
    <x v="1"/>
    <x v="0"/>
    <x v="0"/>
  </r>
  <r>
    <n v="60442"/>
    <x v="0"/>
    <x v="0"/>
    <x v="69"/>
    <s v=""/>
    <n v="394"/>
    <x v="127"/>
    <x v="14"/>
    <x v="0"/>
    <x v="0"/>
  </r>
  <r>
    <n v="60443"/>
    <x v="0"/>
    <x v="0"/>
    <x v="69"/>
    <s v=""/>
    <n v="14.5"/>
    <x v="53"/>
    <x v="8"/>
    <x v="0"/>
    <x v="0"/>
  </r>
  <r>
    <n v="60444"/>
    <x v="2"/>
    <x v="0"/>
    <x v="69"/>
    <s v=""/>
    <n v="20.28"/>
    <x v="58"/>
    <x v="3"/>
    <x v="0"/>
    <x v="0"/>
  </r>
  <r>
    <n v="61342"/>
    <x v="0"/>
    <x v="2"/>
    <x v="69"/>
    <s v=""/>
    <n v="171.44"/>
    <x v="117"/>
    <x v="14"/>
    <x v="0"/>
    <x v="0"/>
  </r>
  <r>
    <n v="61343"/>
    <x v="0"/>
    <x v="2"/>
    <x v="69"/>
    <s v=""/>
    <n v="53.35"/>
    <x v="85"/>
    <x v="14"/>
    <x v="0"/>
    <x v="0"/>
  </r>
  <r>
    <n v="60439"/>
    <x v="0"/>
    <x v="0"/>
    <x v="70"/>
    <s v=""/>
    <n v="39.86"/>
    <x v="60"/>
    <x v="0"/>
    <x v="0"/>
    <x v="0"/>
  </r>
  <r>
    <n v="60440"/>
    <x v="0"/>
    <x v="0"/>
    <x v="70"/>
    <s v=""/>
    <n v="22.18"/>
    <x v="63"/>
    <x v="15"/>
    <x v="0"/>
    <x v="0"/>
  </r>
  <r>
    <n v="60441"/>
    <x v="0"/>
    <x v="0"/>
    <x v="70"/>
    <s v="Subs"/>
    <n v="25"/>
    <x v="128"/>
    <x v="2"/>
    <x v="0"/>
    <x v="0"/>
  </r>
  <r>
    <n v="61340"/>
    <x v="0"/>
    <x v="2"/>
    <x v="70"/>
    <s v=""/>
    <n v="15.29"/>
    <x v="85"/>
    <x v="12"/>
    <x v="0"/>
    <x v="0"/>
  </r>
  <r>
    <n v="61341"/>
    <x v="0"/>
    <x v="2"/>
    <x v="71"/>
    <s v=""/>
    <n v="35.380000000000003"/>
    <x v="85"/>
    <x v="12"/>
    <x v="0"/>
    <x v="0"/>
  </r>
  <r>
    <n v="61344"/>
    <x v="0"/>
    <x v="2"/>
    <x v="71"/>
    <s v=""/>
    <n v="20.75"/>
    <x v="117"/>
    <x v="11"/>
    <x v="0"/>
    <x v="0"/>
  </r>
  <r>
    <n v="60437"/>
    <x v="0"/>
    <x v="0"/>
    <x v="72"/>
    <s v="India Holiday"/>
    <n v="3546"/>
    <x v="127"/>
    <x v="14"/>
    <x v="0"/>
    <x v="0"/>
  </r>
  <r>
    <n v="60438"/>
    <x v="1"/>
    <x v="0"/>
    <x v="72"/>
    <s v=""/>
    <n v="66.040000000000006"/>
    <x v="15"/>
    <x v="1"/>
    <x v="0"/>
    <x v="0"/>
  </r>
  <r>
    <n v="61302"/>
    <x v="0"/>
    <x v="2"/>
    <x v="72"/>
    <s v=""/>
    <n v="54.98"/>
    <x v="85"/>
    <x v="14"/>
    <x v="0"/>
    <x v="0"/>
  </r>
  <r>
    <n v="61345"/>
    <x v="0"/>
    <x v="2"/>
    <x v="72"/>
    <s v=""/>
    <n v="15.85"/>
    <x v="14"/>
    <x v="14"/>
    <x v="0"/>
    <x v="0"/>
  </r>
  <r>
    <n v="61346"/>
    <x v="0"/>
    <x v="2"/>
    <x v="72"/>
    <s v=""/>
    <n v="44.39"/>
    <x v="14"/>
    <x v="14"/>
    <x v="0"/>
    <x v="0"/>
  </r>
  <r>
    <n v="61347"/>
    <x v="0"/>
    <x v="2"/>
    <x v="72"/>
    <s v=""/>
    <n v="379.62"/>
    <x v="129"/>
    <x v="14"/>
    <x v="0"/>
    <x v="0"/>
  </r>
  <r>
    <n v="61478"/>
    <x v="3"/>
    <x v="4"/>
    <x v="72"/>
    <s v=""/>
    <n v="-66.040000000000006"/>
    <x v="9"/>
    <x v="1"/>
    <x v="0"/>
    <x v="0"/>
  </r>
  <r>
    <n v="61511"/>
    <x v="0"/>
    <x v="4"/>
    <x v="72"/>
    <s v="Cash Correction"/>
    <n v="596.04"/>
    <x v="53"/>
    <x v="8"/>
    <x v="0"/>
    <x v="0"/>
  </r>
  <r>
    <n v="61770"/>
    <x v="4"/>
    <x v="6"/>
    <x v="72"/>
    <s v=""/>
    <n v="-39"/>
    <x v="70"/>
    <x v="10"/>
    <x v="0"/>
    <x v="0"/>
  </r>
  <r>
    <n v="61782"/>
    <x v="4"/>
    <x v="7"/>
    <x v="72"/>
    <s v=""/>
    <n v="-1.72"/>
    <x v="71"/>
    <x v="10"/>
    <x v="0"/>
    <x v="0"/>
  </r>
  <r>
    <n v="61794"/>
    <x v="4"/>
    <x v="9"/>
    <x v="72"/>
    <s v=""/>
    <n v="-2.2599999999999998"/>
    <x v="71"/>
    <x v="10"/>
    <x v="0"/>
    <x v="0"/>
  </r>
  <r>
    <n v="61806"/>
    <x v="4"/>
    <x v="10"/>
    <x v="72"/>
    <s v=""/>
    <n v="-2.78"/>
    <x v="72"/>
    <x v="10"/>
    <x v="0"/>
    <x v="0"/>
  </r>
  <r>
    <n v="61818"/>
    <x v="4"/>
    <x v="8"/>
    <x v="72"/>
    <s v=""/>
    <n v="-3.18"/>
    <x v="73"/>
    <x v="10"/>
    <x v="0"/>
    <x v="0"/>
  </r>
  <r>
    <n v="61830"/>
    <x v="4"/>
    <x v="5"/>
    <x v="72"/>
    <s v=""/>
    <n v="-3.1"/>
    <x v="74"/>
    <x v="10"/>
    <x v="0"/>
    <x v="0"/>
  </r>
  <r>
    <n v="60429"/>
    <x v="1"/>
    <x v="0"/>
    <x v="73"/>
    <s v=""/>
    <n v="329.75"/>
    <x v="2"/>
    <x v="1"/>
    <x v="0"/>
    <x v="0"/>
  </r>
  <r>
    <n v="60430"/>
    <x v="0"/>
    <x v="0"/>
    <x v="73"/>
    <s v=""/>
    <n v="31.51"/>
    <x v="3"/>
    <x v="0"/>
    <x v="0"/>
    <x v="0"/>
  </r>
  <r>
    <n v="60431"/>
    <x v="0"/>
    <x v="0"/>
    <x v="73"/>
    <s v=""/>
    <n v="11.75"/>
    <x v="8"/>
    <x v="0"/>
    <x v="0"/>
    <x v="0"/>
  </r>
  <r>
    <n v="60432"/>
    <x v="0"/>
    <x v="0"/>
    <x v="73"/>
    <s v=""/>
    <n v="25"/>
    <x v="4"/>
    <x v="2"/>
    <x v="0"/>
    <x v="0"/>
  </r>
  <r>
    <n v="60433"/>
    <x v="1"/>
    <x v="0"/>
    <x v="73"/>
    <s v=""/>
    <n v="5"/>
    <x v="7"/>
    <x v="1"/>
    <x v="0"/>
    <x v="0"/>
  </r>
  <r>
    <n v="60434"/>
    <x v="1"/>
    <x v="0"/>
    <x v="73"/>
    <s v=""/>
    <n v="5"/>
    <x v="6"/>
    <x v="1"/>
    <x v="0"/>
    <x v="0"/>
  </r>
  <r>
    <n v="60435"/>
    <x v="2"/>
    <x v="0"/>
    <x v="73"/>
    <s v=""/>
    <n v="250"/>
    <x v="5"/>
    <x v="3"/>
    <x v="0"/>
    <x v="0"/>
  </r>
  <r>
    <n v="60436"/>
    <x v="1"/>
    <x v="0"/>
    <x v="73"/>
    <s v=""/>
    <n v="300"/>
    <x v="1"/>
    <x v="1"/>
    <x v="0"/>
    <x v="0"/>
  </r>
  <r>
    <n v="61039"/>
    <x v="3"/>
    <x v="1"/>
    <x v="73"/>
    <s v=""/>
    <n v="-300"/>
    <x v="9"/>
    <x v="1"/>
    <x v="0"/>
    <x v="0"/>
  </r>
  <r>
    <n v="61304"/>
    <x v="0"/>
    <x v="2"/>
    <x v="73"/>
    <s v=""/>
    <n v="14.85"/>
    <x v="22"/>
    <x v="11"/>
    <x v="0"/>
    <x v="0"/>
  </r>
  <r>
    <n v="61305"/>
    <x v="0"/>
    <x v="2"/>
    <x v="73"/>
    <s v=""/>
    <n v="111.72"/>
    <x v="10"/>
    <x v="4"/>
    <x v="0"/>
    <x v="0"/>
  </r>
  <r>
    <n v="61572"/>
    <x v="3"/>
    <x v="3"/>
    <x v="73"/>
    <s v=""/>
    <n v="-329.75"/>
    <x v="9"/>
    <x v="1"/>
    <x v="0"/>
    <x v="0"/>
  </r>
  <r>
    <n v="60422"/>
    <x v="0"/>
    <x v="0"/>
    <x v="74"/>
    <s v=""/>
    <n v="8.85"/>
    <x v="16"/>
    <x v="7"/>
    <x v="0"/>
    <x v="0"/>
  </r>
  <r>
    <n v="60423"/>
    <x v="0"/>
    <x v="0"/>
    <x v="74"/>
    <s v=""/>
    <n v="144"/>
    <x v="81"/>
    <x v="6"/>
    <x v="0"/>
    <x v="0"/>
  </r>
  <r>
    <n v="60424"/>
    <x v="0"/>
    <x v="0"/>
    <x v="74"/>
    <s v=""/>
    <n v="12"/>
    <x v="0"/>
    <x v="8"/>
    <x v="0"/>
    <x v="0"/>
  </r>
  <r>
    <n v="60425"/>
    <x v="0"/>
    <x v="0"/>
    <x v="74"/>
    <s v=""/>
    <n v="26.95"/>
    <x v="17"/>
    <x v="0"/>
    <x v="0"/>
    <x v="0"/>
  </r>
  <r>
    <n v="60426"/>
    <x v="0"/>
    <x v="0"/>
    <x v="74"/>
    <s v=""/>
    <n v="174.91"/>
    <x v="18"/>
    <x v="0"/>
    <x v="0"/>
    <x v="0"/>
  </r>
  <r>
    <n v="60427"/>
    <x v="0"/>
    <x v="0"/>
    <x v="74"/>
    <s v=""/>
    <n v="39"/>
    <x v="0"/>
    <x v="0"/>
    <x v="0"/>
    <x v="0"/>
  </r>
  <r>
    <n v="60428"/>
    <x v="0"/>
    <x v="0"/>
    <x v="74"/>
    <s v=""/>
    <n v="37"/>
    <x v="0"/>
    <x v="0"/>
    <x v="0"/>
    <x v="0"/>
  </r>
  <r>
    <n v="61303"/>
    <x v="0"/>
    <x v="2"/>
    <x v="74"/>
    <s v=""/>
    <n v="35.770000000000003"/>
    <x v="85"/>
    <x v="12"/>
    <x v="0"/>
    <x v="0"/>
  </r>
  <r>
    <n v="60420"/>
    <x v="1"/>
    <x v="0"/>
    <x v="75"/>
    <s v=""/>
    <n v="2102.4499999999998"/>
    <x v="75"/>
    <x v="1"/>
    <x v="0"/>
    <x v="0"/>
  </r>
  <r>
    <n v="60421"/>
    <x v="1"/>
    <x v="0"/>
    <x v="75"/>
    <s v=""/>
    <n v="50"/>
    <x v="15"/>
    <x v="1"/>
    <x v="0"/>
    <x v="0"/>
  </r>
  <r>
    <n v="61306"/>
    <x v="0"/>
    <x v="2"/>
    <x v="75"/>
    <s v=""/>
    <n v="12"/>
    <x v="41"/>
    <x v="15"/>
    <x v="0"/>
    <x v="0"/>
  </r>
  <r>
    <n v="61307"/>
    <x v="0"/>
    <x v="2"/>
    <x v="75"/>
    <s v=""/>
    <n v="12"/>
    <x v="41"/>
    <x v="15"/>
    <x v="0"/>
    <x v="0"/>
  </r>
  <r>
    <n v="61308"/>
    <x v="0"/>
    <x v="2"/>
    <x v="75"/>
    <s v=""/>
    <n v="16.2"/>
    <x v="112"/>
    <x v="11"/>
    <x v="0"/>
    <x v="0"/>
  </r>
  <r>
    <n v="61309"/>
    <x v="0"/>
    <x v="2"/>
    <x v="75"/>
    <s v=""/>
    <n v="44.01"/>
    <x v="130"/>
    <x v="16"/>
    <x v="0"/>
    <x v="0"/>
  </r>
  <r>
    <n v="61310"/>
    <x v="0"/>
    <x v="2"/>
    <x v="75"/>
    <s v=""/>
    <n v="5.98"/>
    <x v="10"/>
    <x v="4"/>
    <x v="0"/>
    <x v="0"/>
  </r>
  <r>
    <n v="61477"/>
    <x v="3"/>
    <x v="4"/>
    <x v="75"/>
    <s v=""/>
    <n v="-50"/>
    <x v="9"/>
    <x v="1"/>
    <x v="0"/>
    <x v="0"/>
  </r>
  <r>
    <n v="61672"/>
    <x v="3"/>
    <x v="2"/>
    <x v="75"/>
    <s v=""/>
    <n v="-2102.4499999999998"/>
    <x v="9"/>
    <x v="1"/>
    <x v="0"/>
    <x v="0"/>
  </r>
  <r>
    <n v="60418"/>
    <x v="0"/>
    <x v="0"/>
    <x v="76"/>
    <s v=""/>
    <n v="14.99"/>
    <x v="33"/>
    <x v="0"/>
    <x v="0"/>
    <x v="0"/>
  </r>
  <r>
    <n v="60419"/>
    <x v="0"/>
    <x v="0"/>
    <x v="76"/>
    <s v=""/>
    <n v="12"/>
    <x v="21"/>
    <x v="9"/>
    <x v="0"/>
    <x v="0"/>
  </r>
  <r>
    <n v="61040"/>
    <x v="4"/>
    <x v="1"/>
    <x v="76"/>
    <s v=""/>
    <n v="-0.21"/>
    <x v="1"/>
    <x v="10"/>
    <x v="0"/>
    <x v="0"/>
  </r>
  <r>
    <n v="61311"/>
    <x v="0"/>
    <x v="2"/>
    <x v="76"/>
    <s v=""/>
    <n v="12"/>
    <x v="41"/>
    <x v="15"/>
    <x v="0"/>
    <x v="0"/>
  </r>
  <r>
    <n v="61312"/>
    <x v="0"/>
    <x v="2"/>
    <x v="76"/>
    <s v=""/>
    <n v="9.7899999999999991"/>
    <x v="10"/>
    <x v="4"/>
    <x v="0"/>
    <x v="0"/>
  </r>
  <r>
    <n v="61313"/>
    <x v="0"/>
    <x v="2"/>
    <x v="77"/>
    <s v=""/>
    <n v="104.97"/>
    <x v="131"/>
    <x v="13"/>
    <x v="0"/>
    <x v="0"/>
  </r>
  <r>
    <n v="60410"/>
    <x v="0"/>
    <x v="0"/>
    <x v="78"/>
    <s v=""/>
    <n v="8.19"/>
    <x v="29"/>
    <x v="0"/>
    <x v="0"/>
    <x v="0"/>
  </r>
  <r>
    <n v="60411"/>
    <x v="1"/>
    <x v="0"/>
    <x v="78"/>
    <s v=""/>
    <n v="500"/>
    <x v="28"/>
    <x v="1"/>
    <x v="0"/>
    <x v="0"/>
  </r>
  <r>
    <n v="60412"/>
    <x v="1"/>
    <x v="0"/>
    <x v="78"/>
    <s v=""/>
    <n v="150"/>
    <x v="28"/>
    <x v="1"/>
    <x v="0"/>
    <x v="0"/>
  </r>
  <r>
    <n v="60413"/>
    <x v="1"/>
    <x v="0"/>
    <x v="78"/>
    <s v=""/>
    <n v="60"/>
    <x v="28"/>
    <x v="1"/>
    <x v="0"/>
    <x v="0"/>
  </r>
  <r>
    <n v="60414"/>
    <x v="1"/>
    <x v="0"/>
    <x v="78"/>
    <s v=""/>
    <n v="250"/>
    <x v="28"/>
    <x v="1"/>
    <x v="0"/>
    <x v="0"/>
  </r>
  <r>
    <n v="60415"/>
    <x v="0"/>
    <x v="0"/>
    <x v="78"/>
    <s v=""/>
    <n v="5"/>
    <x v="30"/>
    <x v="9"/>
    <x v="0"/>
    <x v="0"/>
  </r>
  <r>
    <n v="60416"/>
    <x v="1"/>
    <x v="0"/>
    <x v="78"/>
    <s v=""/>
    <n v="40"/>
    <x v="15"/>
    <x v="1"/>
    <x v="0"/>
    <x v="0"/>
  </r>
  <r>
    <n v="60417"/>
    <x v="0"/>
    <x v="0"/>
    <x v="78"/>
    <s v=""/>
    <n v="9.2200000000000006"/>
    <x v="13"/>
    <x v="0"/>
    <x v="0"/>
    <x v="0"/>
  </r>
  <r>
    <n v="61314"/>
    <x v="0"/>
    <x v="2"/>
    <x v="78"/>
    <s v=""/>
    <n v="53.67"/>
    <x v="24"/>
    <x v="12"/>
    <x v="0"/>
    <x v="0"/>
  </r>
  <r>
    <n v="61315"/>
    <x v="0"/>
    <x v="2"/>
    <x v="78"/>
    <s v=""/>
    <n v="7.99"/>
    <x v="99"/>
    <x v="7"/>
    <x v="0"/>
    <x v="0"/>
  </r>
  <r>
    <n v="61316"/>
    <x v="0"/>
    <x v="2"/>
    <x v="78"/>
    <s v=""/>
    <n v="50"/>
    <x v="117"/>
    <x v="11"/>
    <x v="0"/>
    <x v="0"/>
  </r>
  <r>
    <n v="61317"/>
    <x v="0"/>
    <x v="2"/>
    <x v="78"/>
    <s v=""/>
    <n v="503.15"/>
    <x v="132"/>
    <x v="7"/>
    <x v="0"/>
    <x v="0"/>
  </r>
  <r>
    <n v="61318"/>
    <x v="0"/>
    <x v="2"/>
    <x v="78"/>
    <s v=""/>
    <n v="31.95"/>
    <x v="10"/>
    <x v="4"/>
    <x v="0"/>
    <x v="0"/>
  </r>
  <r>
    <n v="61476"/>
    <x v="3"/>
    <x v="4"/>
    <x v="78"/>
    <s v=""/>
    <n v="-40"/>
    <x v="9"/>
    <x v="1"/>
    <x v="0"/>
    <x v="0"/>
  </r>
  <r>
    <n v="61699"/>
    <x v="3"/>
    <x v="6"/>
    <x v="78"/>
    <s v=""/>
    <n v="-500"/>
    <x v="9"/>
    <x v="1"/>
    <x v="0"/>
    <x v="0"/>
  </r>
  <r>
    <n v="61700"/>
    <x v="3"/>
    <x v="8"/>
    <x v="78"/>
    <s v=""/>
    <n v="-150"/>
    <x v="9"/>
    <x v="1"/>
    <x v="0"/>
    <x v="0"/>
  </r>
  <r>
    <n v="61701"/>
    <x v="3"/>
    <x v="7"/>
    <x v="78"/>
    <s v=""/>
    <n v="-60"/>
    <x v="9"/>
    <x v="1"/>
    <x v="0"/>
    <x v="0"/>
  </r>
  <r>
    <n v="61702"/>
    <x v="3"/>
    <x v="5"/>
    <x v="78"/>
    <s v=""/>
    <n v="-250"/>
    <x v="9"/>
    <x v="1"/>
    <x v="0"/>
    <x v="0"/>
  </r>
  <r>
    <n v="60409"/>
    <x v="0"/>
    <x v="0"/>
    <x v="79"/>
    <s v=""/>
    <n v="13.48"/>
    <x v="27"/>
    <x v="0"/>
    <x v="0"/>
    <x v="0"/>
  </r>
  <r>
    <n v="61319"/>
    <x v="0"/>
    <x v="2"/>
    <x v="79"/>
    <s v=""/>
    <n v="12.69"/>
    <x v="10"/>
    <x v="4"/>
    <x v="0"/>
    <x v="0"/>
  </r>
  <r>
    <n v="61320"/>
    <x v="0"/>
    <x v="2"/>
    <x v="79"/>
    <s v=""/>
    <n v="34"/>
    <x v="133"/>
    <x v="8"/>
    <x v="0"/>
    <x v="0"/>
  </r>
  <r>
    <n v="61321"/>
    <x v="0"/>
    <x v="2"/>
    <x v="79"/>
    <s v=""/>
    <n v="36.54"/>
    <x v="32"/>
    <x v="12"/>
    <x v="0"/>
    <x v="0"/>
  </r>
  <r>
    <n v="60405"/>
    <x v="2"/>
    <x v="0"/>
    <x v="80"/>
    <s v=""/>
    <n v="50"/>
    <x v="36"/>
    <x v="3"/>
    <x v="0"/>
    <x v="0"/>
  </r>
  <r>
    <n v="60406"/>
    <x v="1"/>
    <x v="0"/>
    <x v="80"/>
    <s v=""/>
    <n v="100"/>
    <x v="28"/>
    <x v="1"/>
    <x v="0"/>
    <x v="0"/>
  </r>
  <r>
    <n v="60407"/>
    <x v="1"/>
    <x v="0"/>
    <x v="80"/>
    <s v=""/>
    <n v="100"/>
    <x v="28"/>
    <x v="1"/>
    <x v="0"/>
    <x v="0"/>
  </r>
  <r>
    <n v="60408"/>
    <x v="0"/>
    <x v="0"/>
    <x v="80"/>
    <s v="James Herbal"/>
    <n v="46"/>
    <x v="134"/>
    <x v="6"/>
    <x v="0"/>
    <x v="0"/>
  </r>
  <r>
    <n v="61041"/>
    <x v="0"/>
    <x v="1"/>
    <x v="80"/>
    <s v=""/>
    <n v="109.65"/>
    <x v="13"/>
    <x v="4"/>
    <x v="0"/>
    <x v="0"/>
  </r>
  <r>
    <n v="61284"/>
    <x v="0"/>
    <x v="2"/>
    <x v="80"/>
    <s v=""/>
    <n v="12"/>
    <x v="41"/>
    <x v="15"/>
    <x v="0"/>
    <x v="0"/>
  </r>
  <r>
    <n v="61703"/>
    <x v="3"/>
    <x v="9"/>
    <x v="80"/>
    <s v=""/>
    <n v="-100"/>
    <x v="9"/>
    <x v="1"/>
    <x v="0"/>
    <x v="0"/>
  </r>
  <r>
    <n v="61704"/>
    <x v="3"/>
    <x v="10"/>
    <x v="80"/>
    <s v=""/>
    <n v="-100"/>
    <x v="9"/>
    <x v="1"/>
    <x v="0"/>
    <x v="0"/>
  </r>
  <r>
    <n v="60404"/>
    <x v="1"/>
    <x v="0"/>
    <x v="81"/>
    <s v=""/>
    <n v="50"/>
    <x v="15"/>
    <x v="1"/>
    <x v="0"/>
    <x v="0"/>
  </r>
  <r>
    <n v="61285"/>
    <x v="0"/>
    <x v="2"/>
    <x v="81"/>
    <s v=""/>
    <n v="12"/>
    <x v="135"/>
    <x v="5"/>
    <x v="0"/>
    <x v="0"/>
  </r>
  <r>
    <n v="61286"/>
    <x v="0"/>
    <x v="2"/>
    <x v="81"/>
    <s v=""/>
    <n v="8.1"/>
    <x v="41"/>
    <x v="19"/>
    <x v="0"/>
    <x v="0"/>
  </r>
  <r>
    <n v="61287"/>
    <x v="0"/>
    <x v="2"/>
    <x v="81"/>
    <s v=""/>
    <n v="12"/>
    <x v="41"/>
    <x v="15"/>
    <x v="0"/>
    <x v="0"/>
  </r>
  <r>
    <n v="61288"/>
    <x v="0"/>
    <x v="2"/>
    <x v="81"/>
    <s v=""/>
    <n v="16.98"/>
    <x v="62"/>
    <x v="8"/>
    <x v="0"/>
    <x v="0"/>
  </r>
  <r>
    <n v="61289"/>
    <x v="0"/>
    <x v="2"/>
    <x v="81"/>
    <s v=""/>
    <n v="32.5"/>
    <x v="136"/>
    <x v="11"/>
    <x v="0"/>
    <x v="0"/>
  </r>
  <r>
    <n v="61290"/>
    <x v="0"/>
    <x v="2"/>
    <x v="81"/>
    <s v=""/>
    <n v="20"/>
    <x v="86"/>
    <x v="19"/>
    <x v="0"/>
    <x v="0"/>
  </r>
  <r>
    <n v="61475"/>
    <x v="3"/>
    <x v="4"/>
    <x v="81"/>
    <s v=""/>
    <n v="-50"/>
    <x v="9"/>
    <x v="1"/>
    <x v="0"/>
    <x v="0"/>
  </r>
  <r>
    <n v="60403"/>
    <x v="0"/>
    <x v="0"/>
    <x v="82"/>
    <s v="Pay back Mick for Lift Passes"/>
    <n v="170.14"/>
    <x v="80"/>
    <x v="14"/>
    <x v="0"/>
    <x v="0"/>
  </r>
  <r>
    <n v="61292"/>
    <x v="0"/>
    <x v="2"/>
    <x v="82"/>
    <s v=""/>
    <n v="12"/>
    <x v="41"/>
    <x v="15"/>
    <x v="0"/>
    <x v="0"/>
  </r>
  <r>
    <n v="61293"/>
    <x v="0"/>
    <x v="2"/>
    <x v="83"/>
    <s v=""/>
    <n v="12"/>
    <x v="41"/>
    <x v="15"/>
    <x v="0"/>
    <x v="0"/>
  </r>
  <r>
    <n v="61282"/>
    <x v="0"/>
    <x v="2"/>
    <x v="84"/>
    <s v=""/>
    <n v="35.590000000000003"/>
    <x v="104"/>
    <x v="4"/>
    <x v="0"/>
    <x v="0"/>
  </r>
  <r>
    <n v="61294"/>
    <x v="0"/>
    <x v="2"/>
    <x v="84"/>
    <s v=""/>
    <n v="60"/>
    <x v="137"/>
    <x v="11"/>
    <x v="0"/>
    <x v="0"/>
  </r>
  <r>
    <n v="61705"/>
    <x v="1"/>
    <x v="6"/>
    <x v="84"/>
    <s v=""/>
    <n v="400"/>
    <x v="9"/>
    <x v="1"/>
    <x v="0"/>
    <x v="0"/>
  </r>
  <r>
    <n v="61706"/>
    <x v="1"/>
    <x v="6"/>
    <x v="84"/>
    <s v=""/>
    <n v="6600"/>
    <x v="9"/>
    <x v="1"/>
    <x v="0"/>
    <x v="0"/>
  </r>
  <r>
    <n v="61707"/>
    <x v="1"/>
    <x v="5"/>
    <x v="84"/>
    <s v=""/>
    <n v="200"/>
    <x v="9"/>
    <x v="1"/>
    <x v="0"/>
    <x v="0"/>
  </r>
  <r>
    <n v="61708"/>
    <x v="1"/>
    <x v="8"/>
    <x v="84"/>
    <s v=""/>
    <n v="400"/>
    <x v="9"/>
    <x v="1"/>
    <x v="0"/>
    <x v="0"/>
  </r>
  <r>
    <n v="61709"/>
    <x v="1"/>
    <x v="10"/>
    <x v="84"/>
    <s v=""/>
    <n v="200"/>
    <x v="9"/>
    <x v="1"/>
    <x v="0"/>
    <x v="0"/>
  </r>
  <r>
    <n v="60402"/>
    <x v="0"/>
    <x v="0"/>
    <x v="85"/>
    <s v=""/>
    <n v="19.989999999999998"/>
    <x v="46"/>
    <x v="7"/>
    <x v="0"/>
    <x v="0"/>
  </r>
  <r>
    <n v="61295"/>
    <x v="0"/>
    <x v="2"/>
    <x v="85"/>
    <s v=""/>
    <n v="78"/>
    <x v="117"/>
    <x v="11"/>
    <x v="0"/>
    <x v="0"/>
  </r>
  <r>
    <n v="61296"/>
    <x v="0"/>
    <x v="2"/>
    <x v="85"/>
    <s v=""/>
    <n v="8.1"/>
    <x v="41"/>
    <x v="19"/>
    <x v="0"/>
    <x v="0"/>
  </r>
  <r>
    <n v="61297"/>
    <x v="0"/>
    <x v="2"/>
    <x v="85"/>
    <s v=""/>
    <n v="76"/>
    <x v="10"/>
    <x v="4"/>
    <x v="0"/>
    <x v="0"/>
  </r>
  <r>
    <n v="61298"/>
    <x v="0"/>
    <x v="2"/>
    <x v="85"/>
    <s v=""/>
    <n v="65.98"/>
    <x v="61"/>
    <x v="17"/>
    <x v="0"/>
    <x v="0"/>
  </r>
  <r>
    <n v="60395"/>
    <x v="0"/>
    <x v="0"/>
    <x v="86"/>
    <s v=""/>
    <n v="300"/>
    <x v="10"/>
    <x v="4"/>
    <x v="0"/>
    <x v="0"/>
  </r>
  <r>
    <n v="60396"/>
    <x v="3"/>
    <x v="0"/>
    <x v="86"/>
    <s v=""/>
    <n v="-400"/>
    <x v="28"/>
    <x v="1"/>
    <x v="0"/>
    <x v="0"/>
  </r>
  <r>
    <n v="60397"/>
    <x v="3"/>
    <x v="0"/>
    <x v="86"/>
    <s v=""/>
    <n v="-6600"/>
    <x v="28"/>
    <x v="1"/>
    <x v="0"/>
    <x v="0"/>
  </r>
  <r>
    <n v="60398"/>
    <x v="3"/>
    <x v="0"/>
    <x v="86"/>
    <s v=""/>
    <n v="-200"/>
    <x v="28"/>
    <x v="1"/>
    <x v="0"/>
    <x v="0"/>
  </r>
  <r>
    <n v="60399"/>
    <x v="0"/>
    <x v="0"/>
    <x v="86"/>
    <s v="James Lunches"/>
    <n v="20"/>
    <x v="138"/>
    <x v="4"/>
    <x v="0"/>
    <x v="0"/>
  </r>
  <r>
    <n v="60400"/>
    <x v="3"/>
    <x v="0"/>
    <x v="86"/>
    <s v=""/>
    <n v="-400"/>
    <x v="28"/>
    <x v="1"/>
    <x v="0"/>
    <x v="0"/>
  </r>
  <r>
    <n v="60401"/>
    <x v="3"/>
    <x v="0"/>
    <x v="86"/>
    <s v=""/>
    <n v="-200"/>
    <x v="28"/>
    <x v="1"/>
    <x v="0"/>
    <x v="0"/>
  </r>
  <r>
    <n v="61299"/>
    <x v="0"/>
    <x v="2"/>
    <x v="86"/>
    <s v=""/>
    <n v="9.98"/>
    <x v="79"/>
    <x v="7"/>
    <x v="0"/>
    <x v="0"/>
  </r>
  <r>
    <n v="61300"/>
    <x v="0"/>
    <x v="2"/>
    <x v="86"/>
    <s v=""/>
    <n v="90.75"/>
    <x v="139"/>
    <x v="7"/>
    <x v="0"/>
    <x v="0"/>
  </r>
  <r>
    <n v="60393"/>
    <x v="0"/>
    <x v="0"/>
    <x v="87"/>
    <s v=""/>
    <n v="17.04"/>
    <x v="19"/>
    <x v="0"/>
    <x v="0"/>
    <x v="0"/>
  </r>
  <r>
    <n v="60394"/>
    <x v="2"/>
    <x v="0"/>
    <x v="87"/>
    <s v=""/>
    <n v="79.790000000000006"/>
    <x v="51"/>
    <x v="3"/>
    <x v="0"/>
    <x v="0"/>
  </r>
  <r>
    <n v="61301"/>
    <x v="0"/>
    <x v="2"/>
    <x v="87"/>
    <s v=""/>
    <n v="12"/>
    <x v="41"/>
    <x v="15"/>
    <x v="0"/>
    <x v="0"/>
  </r>
  <r>
    <n v="60392"/>
    <x v="1"/>
    <x v="0"/>
    <x v="88"/>
    <s v=""/>
    <n v="40"/>
    <x v="15"/>
    <x v="1"/>
    <x v="0"/>
    <x v="0"/>
  </r>
  <r>
    <n v="61369"/>
    <x v="0"/>
    <x v="2"/>
    <x v="88"/>
    <s v=""/>
    <n v="12"/>
    <x v="41"/>
    <x v="15"/>
    <x v="0"/>
    <x v="0"/>
  </r>
  <r>
    <n v="61370"/>
    <x v="0"/>
    <x v="2"/>
    <x v="88"/>
    <s v=""/>
    <n v="12"/>
    <x v="41"/>
    <x v="15"/>
    <x v="0"/>
    <x v="0"/>
  </r>
  <r>
    <n v="61371"/>
    <x v="0"/>
    <x v="2"/>
    <x v="88"/>
    <s v=""/>
    <n v="32.659999999999997"/>
    <x v="10"/>
    <x v="4"/>
    <x v="0"/>
    <x v="0"/>
  </r>
  <r>
    <n v="61372"/>
    <x v="0"/>
    <x v="2"/>
    <x v="88"/>
    <s v=""/>
    <n v="10"/>
    <x v="86"/>
    <x v="15"/>
    <x v="0"/>
    <x v="0"/>
  </r>
  <r>
    <n v="61474"/>
    <x v="3"/>
    <x v="4"/>
    <x v="88"/>
    <s v=""/>
    <n v="-40"/>
    <x v="9"/>
    <x v="1"/>
    <x v="0"/>
    <x v="0"/>
  </r>
  <r>
    <n v="61291"/>
    <x v="0"/>
    <x v="2"/>
    <x v="89"/>
    <s v="Bar bill on train"/>
    <n v="39.5"/>
    <x v="140"/>
    <x v="14"/>
    <x v="0"/>
    <x v="0"/>
  </r>
  <r>
    <n v="61373"/>
    <x v="0"/>
    <x v="2"/>
    <x v="89"/>
    <s v=""/>
    <n v="12"/>
    <x v="41"/>
    <x v="15"/>
    <x v="0"/>
    <x v="0"/>
  </r>
  <r>
    <n v="61374"/>
    <x v="0"/>
    <x v="2"/>
    <x v="89"/>
    <s v=""/>
    <n v="104.98"/>
    <x v="108"/>
    <x v="8"/>
    <x v="0"/>
    <x v="0"/>
  </r>
  <r>
    <n v="61375"/>
    <x v="0"/>
    <x v="2"/>
    <x v="89"/>
    <s v=""/>
    <n v="10"/>
    <x v="108"/>
    <x v="8"/>
    <x v="0"/>
    <x v="0"/>
  </r>
  <r>
    <n v="61376"/>
    <x v="0"/>
    <x v="2"/>
    <x v="89"/>
    <s v=""/>
    <n v="3.82"/>
    <x v="10"/>
    <x v="4"/>
    <x v="0"/>
    <x v="0"/>
  </r>
  <r>
    <n v="60391"/>
    <x v="1"/>
    <x v="0"/>
    <x v="90"/>
    <s v=""/>
    <n v="20"/>
    <x v="15"/>
    <x v="1"/>
    <x v="0"/>
    <x v="0"/>
  </r>
  <r>
    <n v="61377"/>
    <x v="0"/>
    <x v="2"/>
    <x v="90"/>
    <s v=""/>
    <n v="57.44"/>
    <x v="141"/>
    <x v="12"/>
    <x v="0"/>
    <x v="0"/>
  </r>
  <r>
    <n v="61378"/>
    <x v="0"/>
    <x v="2"/>
    <x v="90"/>
    <s v=""/>
    <n v="36.86"/>
    <x v="32"/>
    <x v="12"/>
    <x v="0"/>
    <x v="0"/>
  </r>
  <r>
    <n v="61379"/>
    <x v="0"/>
    <x v="2"/>
    <x v="90"/>
    <s v=""/>
    <n v="23.87"/>
    <x v="10"/>
    <x v="4"/>
    <x v="0"/>
    <x v="0"/>
  </r>
  <r>
    <n v="61473"/>
    <x v="3"/>
    <x v="4"/>
    <x v="90"/>
    <s v=""/>
    <n v="-20"/>
    <x v="9"/>
    <x v="1"/>
    <x v="0"/>
    <x v="0"/>
  </r>
  <r>
    <n v="60390"/>
    <x v="1"/>
    <x v="0"/>
    <x v="91"/>
    <s v=""/>
    <n v="20"/>
    <x v="15"/>
    <x v="1"/>
    <x v="0"/>
    <x v="0"/>
  </r>
  <r>
    <n v="61380"/>
    <x v="0"/>
    <x v="2"/>
    <x v="91"/>
    <s v=""/>
    <n v="80"/>
    <x v="94"/>
    <x v="11"/>
    <x v="0"/>
    <x v="0"/>
  </r>
  <r>
    <n v="61472"/>
    <x v="3"/>
    <x v="4"/>
    <x v="91"/>
    <s v=""/>
    <n v="-20"/>
    <x v="9"/>
    <x v="1"/>
    <x v="0"/>
    <x v="0"/>
  </r>
  <r>
    <n v="61573"/>
    <x v="0"/>
    <x v="3"/>
    <x v="91"/>
    <s v=""/>
    <n v="32.04"/>
    <x v="115"/>
    <x v="7"/>
    <x v="0"/>
    <x v="0"/>
  </r>
  <r>
    <n v="60389"/>
    <x v="0"/>
    <x v="0"/>
    <x v="92"/>
    <s v=""/>
    <n v="39.86"/>
    <x v="60"/>
    <x v="0"/>
    <x v="0"/>
    <x v="0"/>
  </r>
  <r>
    <n v="61042"/>
    <x v="0"/>
    <x v="1"/>
    <x v="92"/>
    <s v=""/>
    <n v="115.55"/>
    <x v="13"/>
    <x v="4"/>
    <x v="0"/>
    <x v="0"/>
  </r>
  <r>
    <n v="61381"/>
    <x v="0"/>
    <x v="2"/>
    <x v="93"/>
    <s v=""/>
    <n v="12"/>
    <x v="41"/>
    <x v="15"/>
    <x v="0"/>
    <x v="0"/>
  </r>
  <r>
    <n v="61382"/>
    <x v="0"/>
    <x v="2"/>
    <x v="93"/>
    <s v=""/>
    <n v="17.920000000000002"/>
    <x v="10"/>
    <x v="4"/>
    <x v="0"/>
    <x v="0"/>
  </r>
  <r>
    <n v="60388"/>
    <x v="6"/>
    <x v="0"/>
    <x v="94"/>
    <s v=""/>
    <n v="339.32"/>
    <x v="9"/>
    <x v="0"/>
    <x v="0"/>
    <x v="1"/>
  </r>
  <r>
    <n v="61383"/>
    <x v="0"/>
    <x v="2"/>
    <x v="94"/>
    <s v=""/>
    <n v="12"/>
    <x v="41"/>
    <x v="15"/>
    <x v="0"/>
    <x v="0"/>
  </r>
  <r>
    <n v="61384"/>
    <x v="0"/>
    <x v="2"/>
    <x v="94"/>
    <s v=""/>
    <n v="39.619999999999997"/>
    <x v="24"/>
    <x v="12"/>
    <x v="0"/>
    <x v="0"/>
  </r>
  <r>
    <n v="61385"/>
    <x v="0"/>
    <x v="2"/>
    <x v="95"/>
    <s v=""/>
    <n v="12"/>
    <x v="41"/>
    <x v="15"/>
    <x v="0"/>
    <x v="0"/>
  </r>
  <r>
    <n v="60385"/>
    <x v="1"/>
    <x v="0"/>
    <x v="96"/>
    <s v=""/>
    <n v="50"/>
    <x v="15"/>
    <x v="1"/>
    <x v="0"/>
    <x v="0"/>
  </r>
  <r>
    <n v="60386"/>
    <x v="0"/>
    <x v="0"/>
    <x v="96"/>
    <s v=""/>
    <n v="36.06"/>
    <x v="63"/>
    <x v="15"/>
    <x v="0"/>
    <x v="0"/>
  </r>
  <r>
    <n v="60387"/>
    <x v="1"/>
    <x v="0"/>
    <x v="96"/>
    <s v=""/>
    <n v="20"/>
    <x v="15"/>
    <x v="1"/>
    <x v="0"/>
    <x v="0"/>
  </r>
  <r>
    <n v="61386"/>
    <x v="0"/>
    <x v="2"/>
    <x v="96"/>
    <s v=""/>
    <n v="81.44"/>
    <x v="13"/>
    <x v="4"/>
    <x v="0"/>
    <x v="0"/>
  </r>
  <r>
    <n v="61470"/>
    <x v="3"/>
    <x v="4"/>
    <x v="96"/>
    <s v=""/>
    <n v="-50"/>
    <x v="9"/>
    <x v="1"/>
    <x v="0"/>
    <x v="0"/>
  </r>
  <r>
    <n v="61471"/>
    <x v="3"/>
    <x v="4"/>
    <x v="96"/>
    <s v=""/>
    <n v="-20"/>
    <x v="9"/>
    <x v="1"/>
    <x v="0"/>
    <x v="0"/>
  </r>
  <r>
    <n v="60384"/>
    <x v="0"/>
    <x v="0"/>
    <x v="97"/>
    <s v="Chidrens Riding Holiday"/>
    <n v="638"/>
    <x v="92"/>
    <x v="14"/>
    <x v="0"/>
    <x v="0"/>
  </r>
  <r>
    <n v="61043"/>
    <x v="0"/>
    <x v="1"/>
    <x v="97"/>
    <s v=""/>
    <n v="146.16"/>
    <x v="13"/>
    <x v="4"/>
    <x v="0"/>
    <x v="0"/>
  </r>
  <r>
    <n v="61387"/>
    <x v="0"/>
    <x v="2"/>
    <x v="97"/>
    <s v=""/>
    <n v="5.99"/>
    <x v="97"/>
    <x v="8"/>
    <x v="0"/>
    <x v="0"/>
  </r>
  <r>
    <n v="61388"/>
    <x v="0"/>
    <x v="2"/>
    <x v="97"/>
    <s v=""/>
    <n v="5.47"/>
    <x v="62"/>
    <x v="8"/>
    <x v="0"/>
    <x v="0"/>
  </r>
  <r>
    <n v="60380"/>
    <x v="0"/>
    <x v="0"/>
    <x v="98"/>
    <s v=""/>
    <n v="10.98"/>
    <x v="69"/>
    <x v="18"/>
    <x v="0"/>
    <x v="0"/>
  </r>
  <r>
    <n v="60381"/>
    <x v="0"/>
    <x v="0"/>
    <x v="98"/>
    <s v="Unknown"/>
    <n v="19.25"/>
    <x v="53"/>
    <x v="8"/>
    <x v="0"/>
    <x v="0"/>
  </r>
  <r>
    <n v="60382"/>
    <x v="0"/>
    <x v="0"/>
    <x v="98"/>
    <s v="Scouts Subs"/>
    <n v="25"/>
    <x v="128"/>
    <x v="2"/>
    <x v="0"/>
    <x v="0"/>
  </r>
  <r>
    <n v="60383"/>
    <x v="0"/>
    <x v="0"/>
    <x v="98"/>
    <s v=""/>
    <n v="144"/>
    <x v="81"/>
    <x v="6"/>
    <x v="0"/>
    <x v="0"/>
  </r>
  <r>
    <n v="61512"/>
    <x v="0"/>
    <x v="4"/>
    <x v="98"/>
    <s v="Cash Correction"/>
    <n v="290"/>
    <x v="53"/>
    <x v="8"/>
    <x v="0"/>
    <x v="0"/>
  </r>
  <r>
    <n v="61771"/>
    <x v="4"/>
    <x v="6"/>
    <x v="98"/>
    <s v=""/>
    <n v="-26.74"/>
    <x v="70"/>
    <x v="10"/>
    <x v="0"/>
    <x v="0"/>
  </r>
  <r>
    <n v="61783"/>
    <x v="4"/>
    <x v="7"/>
    <x v="98"/>
    <s v=""/>
    <n v="-1.86"/>
    <x v="71"/>
    <x v="10"/>
    <x v="0"/>
    <x v="0"/>
  </r>
  <r>
    <n v="61795"/>
    <x v="4"/>
    <x v="9"/>
    <x v="98"/>
    <s v=""/>
    <n v="-2.52"/>
    <x v="71"/>
    <x v="10"/>
    <x v="0"/>
    <x v="0"/>
  </r>
  <r>
    <n v="61807"/>
    <x v="4"/>
    <x v="10"/>
    <x v="98"/>
    <s v=""/>
    <n v="-2.66"/>
    <x v="72"/>
    <x v="10"/>
    <x v="0"/>
    <x v="0"/>
  </r>
  <r>
    <n v="61819"/>
    <x v="4"/>
    <x v="8"/>
    <x v="98"/>
    <s v=""/>
    <n v="-2.83"/>
    <x v="73"/>
    <x v="10"/>
    <x v="0"/>
    <x v="0"/>
  </r>
  <r>
    <n v="61831"/>
    <x v="4"/>
    <x v="5"/>
    <x v="98"/>
    <s v=""/>
    <n v="-3.45"/>
    <x v="74"/>
    <x v="10"/>
    <x v="0"/>
    <x v="0"/>
  </r>
  <r>
    <n v="60372"/>
    <x v="0"/>
    <x v="0"/>
    <x v="99"/>
    <s v=""/>
    <n v="174"/>
    <x v="18"/>
    <x v="0"/>
    <x v="0"/>
    <x v="0"/>
  </r>
  <r>
    <n v="60373"/>
    <x v="0"/>
    <x v="0"/>
    <x v="99"/>
    <s v=""/>
    <n v="31.39"/>
    <x v="3"/>
    <x v="0"/>
    <x v="0"/>
    <x v="0"/>
  </r>
  <r>
    <n v="60374"/>
    <x v="0"/>
    <x v="0"/>
    <x v="99"/>
    <s v=""/>
    <n v="11.61"/>
    <x v="8"/>
    <x v="0"/>
    <x v="0"/>
    <x v="0"/>
  </r>
  <r>
    <n v="60375"/>
    <x v="0"/>
    <x v="0"/>
    <x v="99"/>
    <s v=""/>
    <n v="25"/>
    <x v="4"/>
    <x v="2"/>
    <x v="0"/>
    <x v="0"/>
  </r>
  <r>
    <n v="60376"/>
    <x v="2"/>
    <x v="0"/>
    <x v="99"/>
    <s v=""/>
    <n v="250"/>
    <x v="5"/>
    <x v="3"/>
    <x v="0"/>
    <x v="0"/>
  </r>
  <r>
    <n v="60377"/>
    <x v="1"/>
    <x v="0"/>
    <x v="99"/>
    <s v=""/>
    <n v="5"/>
    <x v="6"/>
    <x v="1"/>
    <x v="0"/>
    <x v="0"/>
  </r>
  <r>
    <n v="60378"/>
    <x v="1"/>
    <x v="0"/>
    <x v="99"/>
    <s v=""/>
    <n v="5"/>
    <x v="7"/>
    <x v="1"/>
    <x v="0"/>
    <x v="0"/>
  </r>
  <r>
    <n v="60379"/>
    <x v="1"/>
    <x v="0"/>
    <x v="99"/>
    <s v=""/>
    <n v="300"/>
    <x v="1"/>
    <x v="1"/>
    <x v="0"/>
    <x v="0"/>
  </r>
  <r>
    <n v="61044"/>
    <x v="3"/>
    <x v="1"/>
    <x v="99"/>
    <s v=""/>
    <n v="-300"/>
    <x v="9"/>
    <x v="1"/>
    <x v="0"/>
    <x v="0"/>
  </r>
  <r>
    <n v="61389"/>
    <x v="0"/>
    <x v="2"/>
    <x v="99"/>
    <s v=""/>
    <n v="12"/>
    <x v="41"/>
    <x v="15"/>
    <x v="0"/>
    <x v="0"/>
  </r>
  <r>
    <n v="61390"/>
    <x v="0"/>
    <x v="2"/>
    <x v="99"/>
    <s v=""/>
    <n v="8.09"/>
    <x v="10"/>
    <x v="4"/>
    <x v="0"/>
    <x v="0"/>
  </r>
  <r>
    <n v="61391"/>
    <x v="0"/>
    <x v="2"/>
    <x v="99"/>
    <s v=""/>
    <n v="38.020000000000003"/>
    <x v="32"/>
    <x v="12"/>
    <x v="0"/>
    <x v="0"/>
  </r>
  <r>
    <n v="61392"/>
    <x v="0"/>
    <x v="2"/>
    <x v="99"/>
    <s v=""/>
    <n v="20"/>
    <x v="86"/>
    <x v="19"/>
    <x v="0"/>
    <x v="0"/>
  </r>
  <r>
    <n v="61574"/>
    <x v="0"/>
    <x v="3"/>
    <x v="99"/>
    <s v=""/>
    <n v="253.48"/>
    <x v="142"/>
    <x v="7"/>
    <x v="0"/>
    <x v="0"/>
  </r>
  <r>
    <n v="61710"/>
    <x v="1"/>
    <x v="6"/>
    <x v="99"/>
    <s v=""/>
    <n v="600"/>
    <x v="9"/>
    <x v="1"/>
    <x v="0"/>
    <x v="0"/>
  </r>
  <r>
    <n v="61711"/>
    <x v="1"/>
    <x v="7"/>
    <x v="99"/>
    <s v=""/>
    <n v="250"/>
    <x v="9"/>
    <x v="1"/>
    <x v="0"/>
    <x v="0"/>
  </r>
  <r>
    <n v="60366"/>
    <x v="1"/>
    <x v="0"/>
    <x v="100"/>
    <s v=""/>
    <n v="50"/>
    <x v="15"/>
    <x v="1"/>
    <x v="0"/>
    <x v="0"/>
  </r>
  <r>
    <n v="60367"/>
    <x v="0"/>
    <x v="0"/>
    <x v="100"/>
    <s v=""/>
    <n v="12"/>
    <x v="0"/>
    <x v="8"/>
    <x v="0"/>
    <x v="0"/>
  </r>
  <r>
    <n v="60368"/>
    <x v="0"/>
    <x v="0"/>
    <x v="100"/>
    <s v=""/>
    <n v="26.95"/>
    <x v="17"/>
    <x v="0"/>
    <x v="0"/>
    <x v="0"/>
  </r>
  <r>
    <n v="60369"/>
    <x v="1"/>
    <x v="0"/>
    <x v="100"/>
    <s v=""/>
    <n v="3395.05"/>
    <x v="75"/>
    <x v="1"/>
    <x v="0"/>
    <x v="0"/>
  </r>
  <r>
    <n v="60370"/>
    <x v="0"/>
    <x v="0"/>
    <x v="100"/>
    <s v=""/>
    <n v="37"/>
    <x v="0"/>
    <x v="0"/>
    <x v="0"/>
    <x v="0"/>
  </r>
  <r>
    <n v="60371"/>
    <x v="0"/>
    <x v="0"/>
    <x v="100"/>
    <s v=""/>
    <n v="39"/>
    <x v="0"/>
    <x v="0"/>
    <x v="0"/>
    <x v="0"/>
  </r>
  <r>
    <n v="61045"/>
    <x v="4"/>
    <x v="1"/>
    <x v="100"/>
    <s v=""/>
    <n v="-0.22"/>
    <x v="1"/>
    <x v="10"/>
    <x v="0"/>
    <x v="0"/>
  </r>
  <r>
    <n v="61283"/>
    <x v="0"/>
    <x v="2"/>
    <x v="100"/>
    <s v=""/>
    <n v="43.79"/>
    <x v="85"/>
    <x v="12"/>
    <x v="0"/>
    <x v="0"/>
  </r>
  <r>
    <n v="61393"/>
    <x v="0"/>
    <x v="2"/>
    <x v="100"/>
    <s v=""/>
    <n v="69.709999999999994"/>
    <x v="110"/>
    <x v="6"/>
    <x v="0"/>
    <x v="0"/>
  </r>
  <r>
    <n v="61394"/>
    <x v="0"/>
    <x v="2"/>
    <x v="100"/>
    <s v=""/>
    <n v="12"/>
    <x v="41"/>
    <x v="15"/>
    <x v="0"/>
    <x v="0"/>
  </r>
  <r>
    <n v="61469"/>
    <x v="3"/>
    <x v="4"/>
    <x v="100"/>
    <s v=""/>
    <n v="-50"/>
    <x v="9"/>
    <x v="1"/>
    <x v="0"/>
    <x v="0"/>
  </r>
  <r>
    <n v="61673"/>
    <x v="3"/>
    <x v="2"/>
    <x v="100"/>
    <s v=""/>
    <n v="-3395.05"/>
    <x v="9"/>
    <x v="1"/>
    <x v="0"/>
    <x v="0"/>
  </r>
  <r>
    <n v="60363"/>
    <x v="3"/>
    <x v="0"/>
    <x v="101"/>
    <s v=""/>
    <n v="-600"/>
    <x v="28"/>
    <x v="1"/>
    <x v="0"/>
    <x v="0"/>
  </r>
  <r>
    <n v="60364"/>
    <x v="3"/>
    <x v="0"/>
    <x v="101"/>
    <s v=""/>
    <n v="-250"/>
    <x v="28"/>
    <x v="1"/>
    <x v="0"/>
    <x v="0"/>
  </r>
  <r>
    <n v="60365"/>
    <x v="0"/>
    <x v="0"/>
    <x v="101"/>
    <s v=""/>
    <n v="14.99"/>
    <x v="33"/>
    <x v="0"/>
    <x v="0"/>
    <x v="0"/>
  </r>
  <r>
    <n v="61395"/>
    <x v="0"/>
    <x v="2"/>
    <x v="101"/>
    <s v=""/>
    <n v="12"/>
    <x v="41"/>
    <x v="15"/>
    <x v="0"/>
    <x v="0"/>
  </r>
  <r>
    <n v="61396"/>
    <x v="0"/>
    <x v="2"/>
    <x v="101"/>
    <s v=""/>
    <n v="104.88"/>
    <x v="44"/>
    <x v="16"/>
    <x v="0"/>
    <x v="0"/>
  </r>
  <r>
    <n v="61397"/>
    <x v="0"/>
    <x v="2"/>
    <x v="101"/>
    <s v=""/>
    <n v="22.85"/>
    <x v="143"/>
    <x v="11"/>
    <x v="0"/>
    <x v="0"/>
  </r>
  <r>
    <n v="61398"/>
    <x v="0"/>
    <x v="2"/>
    <x v="101"/>
    <s v=""/>
    <n v="22.17"/>
    <x v="10"/>
    <x v="4"/>
    <x v="0"/>
    <x v="0"/>
  </r>
  <r>
    <n v="61399"/>
    <x v="0"/>
    <x v="2"/>
    <x v="101"/>
    <s v=""/>
    <n v="49.1"/>
    <x v="24"/>
    <x v="12"/>
    <x v="0"/>
    <x v="0"/>
  </r>
  <r>
    <n v="60354"/>
    <x v="1"/>
    <x v="0"/>
    <x v="102"/>
    <s v=""/>
    <n v="250"/>
    <x v="28"/>
    <x v="1"/>
    <x v="0"/>
    <x v="0"/>
  </r>
  <r>
    <n v="60355"/>
    <x v="0"/>
    <x v="0"/>
    <x v="102"/>
    <s v=""/>
    <n v="12"/>
    <x v="21"/>
    <x v="9"/>
    <x v="0"/>
    <x v="0"/>
  </r>
  <r>
    <n v="60356"/>
    <x v="1"/>
    <x v="0"/>
    <x v="102"/>
    <s v=""/>
    <n v="500"/>
    <x v="28"/>
    <x v="1"/>
    <x v="0"/>
    <x v="0"/>
  </r>
  <r>
    <n v="60357"/>
    <x v="0"/>
    <x v="0"/>
    <x v="102"/>
    <s v=""/>
    <n v="14.25"/>
    <x v="27"/>
    <x v="0"/>
    <x v="0"/>
    <x v="0"/>
  </r>
  <r>
    <n v="60358"/>
    <x v="1"/>
    <x v="0"/>
    <x v="102"/>
    <s v=""/>
    <n v="50"/>
    <x v="15"/>
    <x v="1"/>
    <x v="0"/>
    <x v="0"/>
  </r>
  <r>
    <n v="60359"/>
    <x v="0"/>
    <x v="0"/>
    <x v="102"/>
    <s v=""/>
    <n v="5"/>
    <x v="30"/>
    <x v="9"/>
    <x v="0"/>
    <x v="0"/>
  </r>
  <r>
    <n v="60360"/>
    <x v="1"/>
    <x v="0"/>
    <x v="102"/>
    <s v=""/>
    <n v="60"/>
    <x v="28"/>
    <x v="1"/>
    <x v="0"/>
    <x v="0"/>
  </r>
  <r>
    <n v="60361"/>
    <x v="1"/>
    <x v="0"/>
    <x v="102"/>
    <s v=""/>
    <n v="150"/>
    <x v="28"/>
    <x v="1"/>
    <x v="0"/>
    <x v="0"/>
  </r>
  <r>
    <n v="60362"/>
    <x v="0"/>
    <x v="0"/>
    <x v="102"/>
    <s v=""/>
    <n v="8.19"/>
    <x v="29"/>
    <x v="0"/>
    <x v="0"/>
    <x v="0"/>
  </r>
  <r>
    <n v="61046"/>
    <x v="0"/>
    <x v="1"/>
    <x v="102"/>
    <s v=""/>
    <n v="122.8"/>
    <x v="13"/>
    <x v="4"/>
    <x v="0"/>
    <x v="0"/>
  </r>
  <r>
    <n v="61400"/>
    <x v="0"/>
    <x v="2"/>
    <x v="102"/>
    <s v=""/>
    <n v="53.5"/>
    <x v="41"/>
    <x v="15"/>
    <x v="0"/>
    <x v="0"/>
  </r>
  <r>
    <n v="61401"/>
    <x v="0"/>
    <x v="2"/>
    <x v="102"/>
    <s v=""/>
    <n v="190.95"/>
    <x v="144"/>
    <x v="7"/>
    <x v="0"/>
    <x v="0"/>
  </r>
  <r>
    <n v="61468"/>
    <x v="3"/>
    <x v="4"/>
    <x v="102"/>
    <s v=""/>
    <n v="-50"/>
    <x v="9"/>
    <x v="1"/>
    <x v="0"/>
    <x v="0"/>
  </r>
  <r>
    <n v="61712"/>
    <x v="3"/>
    <x v="5"/>
    <x v="102"/>
    <s v=""/>
    <n v="-250"/>
    <x v="9"/>
    <x v="1"/>
    <x v="0"/>
    <x v="0"/>
  </r>
  <r>
    <n v="61713"/>
    <x v="3"/>
    <x v="6"/>
    <x v="102"/>
    <s v=""/>
    <n v="-500"/>
    <x v="9"/>
    <x v="1"/>
    <x v="0"/>
    <x v="0"/>
  </r>
  <r>
    <n v="61714"/>
    <x v="3"/>
    <x v="7"/>
    <x v="102"/>
    <s v=""/>
    <n v="-60"/>
    <x v="9"/>
    <x v="1"/>
    <x v="0"/>
    <x v="0"/>
  </r>
  <r>
    <n v="61715"/>
    <x v="3"/>
    <x v="8"/>
    <x v="102"/>
    <s v=""/>
    <n v="-150"/>
    <x v="9"/>
    <x v="1"/>
    <x v="0"/>
    <x v="0"/>
  </r>
  <r>
    <n v="60352"/>
    <x v="0"/>
    <x v="0"/>
    <x v="103"/>
    <s v=""/>
    <n v="10.09"/>
    <x v="13"/>
    <x v="0"/>
    <x v="0"/>
    <x v="0"/>
  </r>
  <r>
    <n v="60353"/>
    <x v="2"/>
    <x v="0"/>
    <x v="103"/>
    <s v=""/>
    <n v="20.8"/>
    <x v="58"/>
    <x v="3"/>
    <x v="0"/>
    <x v="0"/>
  </r>
  <r>
    <n v="61402"/>
    <x v="0"/>
    <x v="2"/>
    <x v="103"/>
    <s v=""/>
    <n v="12"/>
    <x v="41"/>
    <x v="15"/>
    <x v="0"/>
    <x v="0"/>
  </r>
  <r>
    <n v="60349"/>
    <x v="1"/>
    <x v="0"/>
    <x v="104"/>
    <s v=""/>
    <n v="100"/>
    <x v="28"/>
    <x v="1"/>
    <x v="0"/>
    <x v="0"/>
  </r>
  <r>
    <n v="60350"/>
    <x v="2"/>
    <x v="0"/>
    <x v="104"/>
    <s v=""/>
    <n v="50"/>
    <x v="36"/>
    <x v="3"/>
    <x v="0"/>
    <x v="0"/>
  </r>
  <r>
    <n v="60351"/>
    <x v="1"/>
    <x v="0"/>
    <x v="104"/>
    <s v=""/>
    <n v="100"/>
    <x v="28"/>
    <x v="1"/>
    <x v="0"/>
    <x v="0"/>
  </r>
  <r>
    <n v="60928"/>
    <x v="0"/>
    <x v="2"/>
    <x v="104"/>
    <s v=""/>
    <n v="12"/>
    <x v="41"/>
    <x v="19"/>
    <x v="0"/>
    <x v="0"/>
  </r>
  <r>
    <n v="60929"/>
    <x v="0"/>
    <x v="2"/>
    <x v="104"/>
    <s v="Tyres"/>
    <n v="210.6"/>
    <x v="145"/>
    <x v="12"/>
    <x v="0"/>
    <x v="0"/>
  </r>
  <r>
    <n v="60930"/>
    <x v="0"/>
    <x v="2"/>
    <x v="104"/>
    <s v=""/>
    <n v="25.74"/>
    <x v="42"/>
    <x v="8"/>
    <x v="0"/>
    <x v="0"/>
  </r>
  <r>
    <n v="61000"/>
    <x v="0"/>
    <x v="2"/>
    <x v="104"/>
    <s v=""/>
    <n v="75"/>
    <x v="31"/>
    <x v="8"/>
    <x v="0"/>
    <x v="0"/>
  </r>
  <r>
    <n v="61716"/>
    <x v="3"/>
    <x v="9"/>
    <x v="104"/>
    <s v=""/>
    <n v="-100"/>
    <x v="9"/>
    <x v="1"/>
    <x v="0"/>
    <x v="0"/>
  </r>
  <r>
    <n v="61717"/>
    <x v="3"/>
    <x v="10"/>
    <x v="104"/>
    <s v=""/>
    <n v="-100"/>
    <x v="9"/>
    <x v="1"/>
    <x v="0"/>
    <x v="0"/>
  </r>
  <r>
    <n v="60931"/>
    <x v="0"/>
    <x v="2"/>
    <x v="105"/>
    <s v=""/>
    <n v="8.99"/>
    <x v="62"/>
    <x v="8"/>
    <x v="0"/>
    <x v="0"/>
  </r>
  <r>
    <n v="60347"/>
    <x v="1"/>
    <x v="0"/>
    <x v="106"/>
    <s v=""/>
    <n v="100"/>
    <x v="15"/>
    <x v="1"/>
    <x v="0"/>
    <x v="0"/>
  </r>
  <r>
    <n v="60348"/>
    <x v="1"/>
    <x v="0"/>
    <x v="106"/>
    <s v=""/>
    <n v="40"/>
    <x v="15"/>
    <x v="1"/>
    <x v="0"/>
    <x v="0"/>
  </r>
  <r>
    <n v="60932"/>
    <x v="0"/>
    <x v="2"/>
    <x v="106"/>
    <s v=""/>
    <n v="62.95"/>
    <x v="40"/>
    <x v="6"/>
    <x v="0"/>
    <x v="0"/>
  </r>
  <r>
    <n v="60933"/>
    <x v="0"/>
    <x v="2"/>
    <x v="106"/>
    <s v="Sarah's 40th Birthday Meal"/>
    <n v="236.94"/>
    <x v="146"/>
    <x v="11"/>
    <x v="0"/>
    <x v="0"/>
  </r>
  <r>
    <n v="60934"/>
    <x v="0"/>
    <x v="2"/>
    <x v="106"/>
    <s v=""/>
    <n v="53.94"/>
    <x v="13"/>
    <x v="4"/>
    <x v="0"/>
    <x v="0"/>
  </r>
  <r>
    <n v="60935"/>
    <x v="0"/>
    <x v="2"/>
    <x v="106"/>
    <s v=""/>
    <n v="-27.45"/>
    <x v="44"/>
    <x v="16"/>
    <x v="0"/>
    <x v="0"/>
  </r>
  <r>
    <n v="60936"/>
    <x v="0"/>
    <x v="2"/>
    <x v="106"/>
    <s v=""/>
    <n v="20"/>
    <x v="86"/>
    <x v="15"/>
    <x v="0"/>
    <x v="0"/>
  </r>
  <r>
    <n v="61466"/>
    <x v="3"/>
    <x v="4"/>
    <x v="106"/>
    <s v=""/>
    <n v="-100"/>
    <x v="9"/>
    <x v="1"/>
    <x v="0"/>
    <x v="0"/>
  </r>
  <r>
    <n v="61467"/>
    <x v="3"/>
    <x v="4"/>
    <x v="106"/>
    <s v=""/>
    <n v="-40"/>
    <x v="9"/>
    <x v="1"/>
    <x v="0"/>
    <x v="0"/>
  </r>
  <r>
    <n v="60346"/>
    <x v="0"/>
    <x v="0"/>
    <x v="107"/>
    <s v="Scout Shop"/>
    <n v="36.700000000000003"/>
    <x v="128"/>
    <x v="2"/>
    <x v="0"/>
    <x v="0"/>
  </r>
  <r>
    <n v="60937"/>
    <x v="0"/>
    <x v="2"/>
    <x v="107"/>
    <s v="Train for Sarah's birthday picnic"/>
    <n v="21"/>
    <x v="41"/>
    <x v="11"/>
    <x v="0"/>
    <x v="0"/>
  </r>
  <r>
    <n v="61001"/>
    <x v="0"/>
    <x v="2"/>
    <x v="107"/>
    <s v=""/>
    <n v="25.33"/>
    <x v="104"/>
    <x v="4"/>
    <x v="0"/>
    <x v="0"/>
  </r>
  <r>
    <n v="60342"/>
    <x v="0"/>
    <x v="0"/>
    <x v="108"/>
    <s v="James Lunches"/>
    <n v="20"/>
    <x v="138"/>
    <x v="4"/>
    <x v="0"/>
    <x v="0"/>
  </r>
  <r>
    <n v="60343"/>
    <x v="0"/>
    <x v="0"/>
    <x v="108"/>
    <s v="Jenny Guides "/>
    <n v="40"/>
    <x v="122"/>
    <x v="2"/>
    <x v="0"/>
    <x v="0"/>
  </r>
  <r>
    <n v="60344"/>
    <x v="0"/>
    <x v="0"/>
    <x v="108"/>
    <s v=""/>
    <n v="240"/>
    <x v="81"/>
    <x v="6"/>
    <x v="0"/>
    <x v="0"/>
  </r>
  <r>
    <n v="60345"/>
    <x v="0"/>
    <x v="0"/>
    <x v="108"/>
    <s v=""/>
    <n v="17"/>
    <x v="53"/>
    <x v="8"/>
    <x v="0"/>
    <x v="0"/>
  </r>
  <r>
    <n v="60938"/>
    <x v="0"/>
    <x v="2"/>
    <x v="108"/>
    <s v=""/>
    <n v="53.5"/>
    <x v="41"/>
    <x v="15"/>
    <x v="0"/>
    <x v="0"/>
  </r>
  <r>
    <n v="60939"/>
    <x v="0"/>
    <x v="2"/>
    <x v="108"/>
    <s v=""/>
    <n v="33.49"/>
    <x v="10"/>
    <x v="4"/>
    <x v="0"/>
    <x v="0"/>
  </r>
  <r>
    <n v="60940"/>
    <x v="0"/>
    <x v="2"/>
    <x v="108"/>
    <s v=""/>
    <n v="20.5"/>
    <x v="147"/>
    <x v="5"/>
    <x v="0"/>
    <x v="0"/>
  </r>
  <r>
    <n v="60941"/>
    <x v="0"/>
    <x v="2"/>
    <x v="108"/>
    <s v=""/>
    <n v="14"/>
    <x v="147"/>
    <x v="5"/>
    <x v="0"/>
    <x v="0"/>
  </r>
  <r>
    <n v="60942"/>
    <x v="0"/>
    <x v="2"/>
    <x v="109"/>
    <s v=""/>
    <n v="12"/>
    <x v="41"/>
    <x v="19"/>
    <x v="0"/>
    <x v="0"/>
  </r>
  <r>
    <n v="60943"/>
    <x v="0"/>
    <x v="2"/>
    <x v="109"/>
    <s v=""/>
    <n v="23"/>
    <x v="143"/>
    <x v="11"/>
    <x v="0"/>
    <x v="0"/>
  </r>
  <r>
    <n v="60341"/>
    <x v="0"/>
    <x v="0"/>
    <x v="110"/>
    <s v="James Scout Camp"/>
    <n v="25"/>
    <x v="128"/>
    <x v="2"/>
    <x v="0"/>
    <x v="0"/>
  </r>
  <r>
    <n v="60944"/>
    <x v="0"/>
    <x v="2"/>
    <x v="110"/>
    <s v="Vaccinations"/>
    <n v="145"/>
    <x v="148"/>
    <x v="14"/>
    <x v="0"/>
    <x v="0"/>
  </r>
  <r>
    <n v="61047"/>
    <x v="0"/>
    <x v="1"/>
    <x v="110"/>
    <s v=""/>
    <n v="94.15"/>
    <x v="13"/>
    <x v="4"/>
    <x v="0"/>
    <x v="0"/>
  </r>
  <r>
    <n v="60945"/>
    <x v="0"/>
    <x v="2"/>
    <x v="111"/>
    <s v=""/>
    <n v="97.75"/>
    <x v="40"/>
    <x v="6"/>
    <x v="0"/>
    <x v="0"/>
  </r>
  <r>
    <n v="61575"/>
    <x v="0"/>
    <x v="3"/>
    <x v="112"/>
    <s v=""/>
    <n v="63.02"/>
    <x v="115"/>
    <x v="7"/>
    <x v="0"/>
    <x v="0"/>
  </r>
  <r>
    <n v="60337"/>
    <x v="0"/>
    <x v="0"/>
    <x v="113"/>
    <s v=""/>
    <n v="17.04"/>
    <x v="19"/>
    <x v="0"/>
    <x v="0"/>
    <x v="0"/>
  </r>
  <r>
    <n v="60338"/>
    <x v="2"/>
    <x v="0"/>
    <x v="113"/>
    <s v=""/>
    <n v="79.790000000000006"/>
    <x v="51"/>
    <x v="3"/>
    <x v="0"/>
    <x v="0"/>
  </r>
  <r>
    <n v="60339"/>
    <x v="1"/>
    <x v="0"/>
    <x v="113"/>
    <s v=""/>
    <n v="50"/>
    <x v="15"/>
    <x v="1"/>
    <x v="0"/>
    <x v="0"/>
  </r>
  <r>
    <n v="60340.1"/>
    <x v="0"/>
    <x v="0"/>
    <x v="113"/>
    <s v="Feb Expenses"/>
    <n v="-672.65"/>
    <x v="45"/>
    <x v="15"/>
    <x v="0"/>
    <x v="0"/>
  </r>
  <r>
    <n v="60340.2"/>
    <x v="0"/>
    <x v="0"/>
    <x v="113"/>
    <s v="Mar Expenses"/>
    <n v="-486.14"/>
    <x v="45"/>
    <x v="15"/>
    <x v="0"/>
    <x v="0"/>
  </r>
  <r>
    <n v="60340.3"/>
    <x v="0"/>
    <x v="0"/>
    <x v="113"/>
    <s v="Apr Expenses"/>
    <n v="-665.62"/>
    <x v="45"/>
    <x v="15"/>
    <x v="0"/>
    <x v="0"/>
  </r>
  <r>
    <n v="60946"/>
    <x v="0"/>
    <x v="2"/>
    <x v="113"/>
    <s v=""/>
    <n v="361.02"/>
    <x v="40"/>
    <x v="6"/>
    <x v="0"/>
    <x v="0"/>
  </r>
  <r>
    <n v="60947"/>
    <x v="0"/>
    <x v="2"/>
    <x v="113"/>
    <s v=""/>
    <n v="6.7"/>
    <x v="40"/>
    <x v="6"/>
    <x v="0"/>
    <x v="0"/>
  </r>
  <r>
    <n v="60948"/>
    <x v="0"/>
    <x v="2"/>
    <x v="113"/>
    <s v=""/>
    <n v="28.51"/>
    <x v="149"/>
    <x v="7"/>
    <x v="0"/>
    <x v="0"/>
  </r>
  <r>
    <n v="60949"/>
    <x v="0"/>
    <x v="2"/>
    <x v="113"/>
    <s v=""/>
    <n v="8.34"/>
    <x v="10"/>
    <x v="4"/>
    <x v="0"/>
    <x v="0"/>
  </r>
  <r>
    <n v="61048"/>
    <x v="0"/>
    <x v="1"/>
    <x v="113"/>
    <s v="Refund"/>
    <n v="-6"/>
    <x v="13"/>
    <x v="4"/>
    <x v="0"/>
    <x v="0"/>
  </r>
  <r>
    <n v="61049"/>
    <x v="0"/>
    <x v="1"/>
    <x v="113"/>
    <s v=""/>
    <n v="10.78"/>
    <x v="13"/>
    <x v="4"/>
    <x v="0"/>
    <x v="0"/>
  </r>
  <r>
    <n v="61465"/>
    <x v="3"/>
    <x v="4"/>
    <x v="113"/>
    <s v=""/>
    <n v="-50"/>
    <x v="9"/>
    <x v="1"/>
    <x v="0"/>
    <x v="0"/>
  </r>
  <r>
    <n v="61718"/>
    <x v="1"/>
    <x v="5"/>
    <x v="113"/>
    <s v=""/>
    <n v="1200"/>
    <x v="9"/>
    <x v="1"/>
    <x v="0"/>
    <x v="0"/>
  </r>
  <r>
    <n v="61719"/>
    <x v="1"/>
    <x v="6"/>
    <x v="113"/>
    <s v=""/>
    <n v="140"/>
    <x v="9"/>
    <x v="1"/>
    <x v="0"/>
    <x v="0"/>
  </r>
  <r>
    <n v="61720"/>
    <x v="1"/>
    <x v="8"/>
    <x v="113"/>
    <s v=""/>
    <n v="450"/>
    <x v="9"/>
    <x v="1"/>
    <x v="0"/>
    <x v="0"/>
  </r>
  <r>
    <n v="60335"/>
    <x v="0"/>
    <x v="0"/>
    <x v="114"/>
    <s v=""/>
    <n v="1200"/>
    <x v="89"/>
    <x v="13"/>
    <x v="0"/>
    <x v="0"/>
  </r>
  <r>
    <n v="60336"/>
    <x v="0"/>
    <x v="0"/>
    <x v="114"/>
    <s v="India Holiday"/>
    <n v="190"/>
    <x v="127"/>
    <x v="14"/>
    <x v="0"/>
    <x v="0"/>
  </r>
  <r>
    <n v="60950"/>
    <x v="0"/>
    <x v="2"/>
    <x v="114"/>
    <s v=""/>
    <n v="12.5"/>
    <x v="41"/>
    <x v="19"/>
    <x v="0"/>
    <x v="0"/>
  </r>
  <r>
    <n v="60951"/>
    <x v="0"/>
    <x v="2"/>
    <x v="114"/>
    <s v=""/>
    <n v="9"/>
    <x v="41"/>
    <x v="11"/>
    <x v="0"/>
    <x v="0"/>
  </r>
  <r>
    <n v="61050"/>
    <x v="0"/>
    <x v="1"/>
    <x v="114"/>
    <s v=""/>
    <n v="96.42"/>
    <x v="13"/>
    <x v="4"/>
    <x v="0"/>
    <x v="0"/>
  </r>
  <r>
    <n v="60331"/>
    <x v="3"/>
    <x v="0"/>
    <x v="115"/>
    <s v=""/>
    <n v="-1200"/>
    <x v="28"/>
    <x v="1"/>
    <x v="0"/>
    <x v="0"/>
  </r>
  <r>
    <n v="60332"/>
    <x v="3"/>
    <x v="0"/>
    <x v="115"/>
    <s v=""/>
    <n v="-140"/>
    <x v="28"/>
    <x v="1"/>
    <x v="0"/>
    <x v="0"/>
  </r>
  <r>
    <n v="60333"/>
    <x v="1"/>
    <x v="0"/>
    <x v="115"/>
    <s v=""/>
    <n v="30"/>
    <x v="15"/>
    <x v="1"/>
    <x v="0"/>
    <x v="0"/>
  </r>
  <r>
    <n v="60334"/>
    <x v="3"/>
    <x v="0"/>
    <x v="115"/>
    <s v=""/>
    <n v="-450"/>
    <x v="28"/>
    <x v="1"/>
    <x v="0"/>
    <x v="0"/>
  </r>
  <r>
    <n v="60952"/>
    <x v="0"/>
    <x v="2"/>
    <x v="115"/>
    <s v=""/>
    <n v="18.059999999999999"/>
    <x v="40"/>
    <x v="6"/>
    <x v="0"/>
    <x v="0"/>
  </r>
  <r>
    <n v="60953"/>
    <x v="0"/>
    <x v="2"/>
    <x v="115"/>
    <s v=""/>
    <n v="20"/>
    <x v="86"/>
    <x v="15"/>
    <x v="0"/>
    <x v="0"/>
  </r>
  <r>
    <n v="61464"/>
    <x v="3"/>
    <x v="4"/>
    <x v="115"/>
    <s v=""/>
    <n v="-30"/>
    <x v="9"/>
    <x v="1"/>
    <x v="0"/>
    <x v="0"/>
  </r>
  <r>
    <n v="60329"/>
    <x v="2"/>
    <x v="0"/>
    <x v="116"/>
    <s v=""/>
    <n v="20.8"/>
    <x v="58"/>
    <x v="3"/>
    <x v="0"/>
    <x v="0"/>
  </r>
  <r>
    <n v="60330"/>
    <x v="1"/>
    <x v="0"/>
    <x v="116"/>
    <s v=""/>
    <n v="30"/>
    <x v="15"/>
    <x v="1"/>
    <x v="0"/>
    <x v="0"/>
  </r>
  <r>
    <n v="60954"/>
    <x v="0"/>
    <x v="2"/>
    <x v="116"/>
    <s v=""/>
    <n v="29.29"/>
    <x v="40"/>
    <x v="6"/>
    <x v="0"/>
    <x v="0"/>
  </r>
  <r>
    <n v="60955"/>
    <x v="0"/>
    <x v="2"/>
    <x v="116"/>
    <s v=""/>
    <n v="12.5"/>
    <x v="41"/>
    <x v="19"/>
    <x v="0"/>
    <x v="0"/>
  </r>
  <r>
    <n v="60956"/>
    <x v="0"/>
    <x v="2"/>
    <x v="116"/>
    <s v=""/>
    <n v="12"/>
    <x v="41"/>
    <x v="19"/>
    <x v="0"/>
    <x v="0"/>
  </r>
  <r>
    <n v="60957"/>
    <x v="0"/>
    <x v="2"/>
    <x v="116"/>
    <s v=""/>
    <n v="10.23"/>
    <x v="10"/>
    <x v="4"/>
    <x v="0"/>
    <x v="0"/>
  </r>
  <r>
    <n v="60958"/>
    <x v="0"/>
    <x v="2"/>
    <x v="116"/>
    <s v=""/>
    <n v="23.46"/>
    <x v="10"/>
    <x v="4"/>
    <x v="0"/>
    <x v="0"/>
  </r>
  <r>
    <n v="61463"/>
    <x v="3"/>
    <x v="4"/>
    <x v="116"/>
    <s v=""/>
    <n v="-30"/>
    <x v="9"/>
    <x v="1"/>
    <x v="0"/>
    <x v="0"/>
  </r>
  <r>
    <n v="60326"/>
    <x v="0"/>
    <x v="0"/>
    <x v="117"/>
    <s v="Deposit fo Waxham"/>
    <n v="20"/>
    <x v="150"/>
    <x v="14"/>
    <x v="0"/>
    <x v="0"/>
  </r>
  <r>
    <n v="60327"/>
    <x v="0"/>
    <x v="0"/>
    <x v="117"/>
    <s v="Kitchen Larder Cupboard"/>
    <n v="816.62"/>
    <x v="151"/>
    <x v="16"/>
    <x v="0"/>
    <x v="0"/>
  </r>
  <r>
    <n v="60328"/>
    <x v="0"/>
    <x v="0"/>
    <x v="117"/>
    <s v="Pay back Will for Scotland Trip"/>
    <n v="73.95"/>
    <x v="80"/>
    <x v="14"/>
    <x v="0"/>
    <x v="0"/>
  </r>
  <r>
    <n v="60959"/>
    <x v="0"/>
    <x v="2"/>
    <x v="117"/>
    <s v=""/>
    <n v="12.5"/>
    <x v="41"/>
    <x v="19"/>
    <x v="0"/>
    <x v="0"/>
  </r>
  <r>
    <n v="60960"/>
    <x v="0"/>
    <x v="2"/>
    <x v="117"/>
    <s v=""/>
    <n v="22.97"/>
    <x v="99"/>
    <x v="7"/>
    <x v="0"/>
    <x v="0"/>
  </r>
  <r>
    <n v="60961"/>
    <x v="0"/>
    <x v="2"/>
    <x v="117"/>
    <s v=""/>
    <n v="29.86"/>
    <x v="49"/>
    <x v="4"/>
    <x v="0"/>
    <x v="0"/>
  </r>
  <r>
    <n v="60962"/>
    <x v="0"/>
    <x v="2"/>
    <x v="118"/>
    <s v=""/>
    <n v="59.08"/>
    <x v="32"/>
    <x v="12"/>
    <x v="0"/>
    <x v="0"/>
  </r>
  <r>
    <n v="60322"/>
    <x v="1"/>
    <x v="0"/>
    <x v="119"/>
    <s v=""/>
    <n v="50"/>
    <x v="15"/>
    <x v="1"/>
    <x v="0"/>
    <x v="0"/>
  </r>
  <r>
    <n v="60323"/>
    <x v="1"/>
    <x v="0"/>
    <x v="119"/>
    <s v=""/>
    <n v="50"/>
    <x v="15"/>
    <x v="1"/>
    <x v="0"/>
    <x v="0"/>
  </r>
  <r>
    <n v="60324"/>
    <x v="1"/>
    <x v="0"/>
    <x v="119"/>
    <s v=""/>
    <n v="100"/>
    <x v="15"/>
    <x v="1"/>
    <x v="0"/>
    <x v="0"/>
  </r>
  <r>
    <n v="60325"/>
    <x v="6"/>
    <x v="0"/>
    <x v="119"/>
    <s v=""/>
    <n v="383.16"/>
    <x v="9"/>
    <x v="0"/>
    <x v="0"/>
    <x v="1"/>
  </r>
  <r>
    <n v="60963"/>
    <x v="0"/>
    <x v="2"/>
    <x v="119"/>
    <s v=""/>
    <n v="12.95"/>
    <x v="40"/>
    <x v="6"/>
    <x v="0"/>
    <x v="0"/>
  </r>
  <r>
    <n v="60964"/>
    <x v="0"/>
    <x v="2"/>
    <x v="119"/>
    <s v=""/>
    <n v="12.5"/>
    <x v="41"/>
    <x v="15"/>
    <x v="0"/>
    <x v="0"/>
  </r>
  <r>
    <n v="60965"/>
    <x v="0"/>
    <x v="2"/>
    <x v="119"/>
    <s v=""/>
    <n v="27.55"/>
    <x v="85"/>
    <x v="12"/>
    <x v="0"/>
    <x v="0"/>
  </r>
  <r>
    <n v="60966"/>
    <x v="0"/>
    <x v="2"/>
    <x v="119"/>
    <s v=""/>
    <n v="8.99"/>
    <x v="53"/>
    <x v="8"/>
    <x v="0"/>
    <x v="0"/>
  </r>
  <r>
    <n v="60967"/>
    <x v="0"/>
    <x v="2"/>
    <x v="119"/>
    <s v=""/>
    <n v="53.94"/>
    <x v="85"/>
    <x v="12"/>
    <x v="0"/>
    <x v="0"/>
  </r>
  <r>
    <n v="60968"/>
    <x v="0"/>
    <x v="2"/>
    <x v="119"/>
    <s v="Phone charger"/>
    <n v="5.49"/>
    <x v="68"/>
    <x v="6"/>
    <x v="0"/>
    <x v="0"/>
  </r>
  <r>
    <n v="60969"/>
    <x v="0"/>
    <x v="2"/>
    <x v="119"/>
    <s v=""/>
    <n v="10.66"/>
    <x v="49"/>
    <x v="4"/>
    <x v="0"/>
    <x v="0"/>
  </r>
  <r>
    <n v="60970"/>
    <x v="0"/>
    <x v="2"/>
    <x v="119"/>
    <s v=""/>
    <n v="32.950000000000003"/>
    <x v="53"/>
    <x v="8"/>
    <x v="0"/>
    <x v="0"/>
  </r>
  <r>
    <n v="61051"/>
    <x v="0"/>
    <x v="1"/>
    <x v="119"/>
    <s v=""/>
    <n v="55.91"/>
    <x v="13"/>
    <x v="4"/>
    <x v="0"/>
    <x v="0"/>
  </r>
  <r>
    <n v="61052"/>
    <x v="0"/>
    <x v="1"/>
    <x v="119"/>
    <s v=""/>
    <n v="28.57"/>
    <x v="13"/>
    <x v="12"/>
    <x v="0"/>
    <x v="0"/>
  </r>
  <r>
    <n v="61460"/>
    <x v="3"/>
    <x v="4"/>
    <x v="119"/>
    <s v=""/>
    <n v="-50"/>
    <x v="9"/>
    <x v="1"/>
    <x v="0"/>
    <x v="0"/>
  </r>
  <r>
    <n v="61461"/>
    <x v="3"/>
    <x v="4"/>
    <x v="119"/>
    <s v=""/>
    <n v="-50"/>
    <x v="9"/>
    <x v="1"/>
    <x v="0"/>
    <x v="0"/>
  </r>
  <r>
    <n v="61462"/>
    <x v="3"/>
    <x v="4"/>
    <x v="119"/>
    <s v=""/>
    <n v="-100"/>
    <x v="9"/>
    <x v="1"/>
    <x v="0"/>
    <x v="0"/>
  </r>
  <r>
    <n v="60319"/>
    <x v="0"/>
    <x v="0"/>
    <x v="120"/>
    <s v=""/>
    <n v="31.38"/>
    <x v="63"/>
    <x v="15"/>
    <x v="0"/>
    <x v="0"/>
  </r>
  <r>
    <n v="60320"/>
    <x v="0"/>
    <x v="0"/>
    <x v="120"/>
    <s v=""/>
    <n v="39.86"/>
    <x v="60"/>
    <x v="0"/>
    <x v="0"/>
    <x v="0"/>
  </r>
  <r>
    <n v="60321"/>
    <x v="1"/>
    <x v="0"/>
    <x v="120"/>
    <s v=""/>
    <n v="40"/>
    <x v="15"/>
    <x v="1"/>
    <x v="0"/>
    <x v="0"/>
  </r>
  <r>
    <n v="60971"/>
    <x v="0"/>
    <x v="2"/>
    <x v="120"/>
    <s v=""/>
    <n v="48.8"/>
    <x v="143"/>
    <x v="11"/>
    <x v="0"/>
    <x v="0"/>
  </r>
  <r>
    <n v="60972"/>
    <x v="0"/>
    <x v="2"/>
    <x v="120"/>
    <s v=""/>
    <n v="22.98"/>
    <x v="10"/>
    <x v="4"/>
    <x v="0"/>
    <x v="0"/>
  </r>
  <r>
    <n v="61459"/>
    <x v="3"/>
    <x v="4"/>
    <x v="120"/>
    <s v=""/>
    <n v="-40"/>
    <x v="9"/>
    <x v="1"/>
    <x v="0"/>
    <x v="0"/>
  </r>
  <r>
    <n v="60318"/>
    <x v="0"/>
    <x v="0"/>
    <x v="121"/>
    <s v=""/>
    <n v="24.22"/>
    <x v="39"/>
    <x v="4"/>
    <x v="0"/>
    <x v="0"/>
  </r>
  <r>
    <n v="60973"/>
    <x v="0"/>
    <x v="2"/>
    <x v="121"/>
    <s v=""/>
    <n v="12.95"/>
    <x v="40"/>
    <x v="6"/>
    <x v="0"/>
    <x v="0"/>
  </r>
  <r>
    <n v="60974"/>
    <x v="0"/>
    <x v="2"/>
    <x v="121"/>
    <s v=""/>
    <n v="7.44"/>
    <x v="97"/>
    <x v="8"/>
    <x v="0"/>
    <x v="0"/>
  </r>
  <r>
    <n v="60975"/>
    <x v="0"/>
    <x v="2"/>
    <x v="121"/>
    <s v=""/>
    <n v="81"/>
    <x v="14"/>
    <x v="5"/>
    <x v="0"/>
    <x v="0"/>
  </r>
  <r>
    <n v="60976"/>
    <x v="0"/>
    <x v="2"/>
    <x v="121"/>
    <s v=""/>
    <n v="25"/>
    <x v="41"/>
    <x v="15"/>
    <x v="0"/>
    <x v="0"/>
  </r>
  <r>
    <n v="60977"/>
    <x v="0"/>
    <x v="2"/>
    <x v="121"/>
    <s v=""/>
    <n v="37"/>
    <x v="41"/>
    <x v="15"/>
    <x v="0"/>
    <x v="0"/>
  </r>
  <r>
    <n v="60978"/>
    <x v="0"/>
    <x v="2"/>
    <x v="121"/>
    <s v=""/>
    <n v="12.5"/>
    <x v="41"/>
    <x v="19"/>
    <x v="0"/>
    <x v="0"/>
  </r>
  <r>
    <n v="60979"/>
    <x v="0"/>
    <x v="2"/>
    <x v="121"/>
    <s v=""/>
    <n v="34"/>
    <x v="53"/>
    <x v="8"/>
    <x v="0"/>
    <x v="0"/>
  </r>
  <r>
    <n v="60315"/>
    <x v="1"/>
    <x v="0"/>
    <x v="122"/>
    <s v=""/>
    <n v="50"/>
    <x v="15"/>
    <x v="1"/>
    <x v="0"/>
    <x v="0"/>
  </r>
  <r>
    <n v="60316"/>
    <x v="0"/>
    <x v="0"/>
    <x v="122"/>
    <s v="Foreign Currency for India"/>
    <n v="425.53"/>
    <x v="152"/>
    <x v="14"/>
    <x v="0"/>
    <x v="0"/>
  </r>
  <r>
    <n v="60317"/>
    <x v="1"/>
    <x v="0"/>
    <x v="122"/>
    <s v=""/>
    <n v="300"/>
    <x v="15"/>
    <x v="1"/>
    <x v="0"/>
    <x v="0"/>
  </r>
  <r>
    <n v="60980"/>
    <x v="0"/>
    <x v="2"/>
    <x v="122"/>
    <s v=""/>
    <n v="65"/>
    <x v="53"/>
    <x v="8"/>
    <x v="0"/>
    <x v="0"/>
  </r>
  <r>
    <n v="60981"/>
    <x v="0"/>
    <x v="2"/>
    <x v="122"/>
    <s v=""/>
    <n v="32"/>
    <x v="94"/>
    <x v="11"/>
    <x v="0"/>
    <x v="0"/>
  </r>
  <r>
    <n v="60982"/>
    <x v="0"/>
    <x v="2"/>
    <x v="122"/>
    <s v=""/>
    <n v="18.05"/>
    <x v="42"/>
    <x v="6"/>
    <x v="0"/>
    <x v="0"/>
  </r>
  <r>
    <n v="60983"/>
    <x v="0"/>
    <x v="2"/>
    <x v="122"/>
    <s v=""/>
    <n v="23.87"/>
    <x v="10"/>
    <x v="4"/>
    <x v="0"/>
    <x v="0"/>
  </r>
  <r>
    <n v="60984"/>
    <x v="0"/>
    <x v="2"/>
    <x v="122"/>
    <s v=""/>
    <n v="41"/>
    <x v="147"/>
    <x v="5"/>
    <x v="0"/>
    <x v="0"/>
  </r>
  <r>
    <n v="60985"/>
    <x v="0"/>
    <x v="2"/>
    <x v="122"/>
    <s v=""/>
    <n v="17"/>
    <x v="153"/>
    <x v="5"/>
    <x v="0"/>
    <x v="0"/>
  </r>
  <r>
    <n v="61002"/>
    <x v="0"/>
    <x v="2"/>
    <x v="122"/>
    <s v=""/>
    <n v="29"/>
    <x v="31"/>
    <x v="8"/>
    <x v="0"/>
    <x v="0"/>
  </r>
  <r>
    <n v="61003"/>
    <x v="0"/>
    <x v="2"/>
    <x v="122"/>
    <s v=""/>
    <n v="15"/>
    <x v="31"/>
    <x v="8"/>
    <x v="0"/>
    <x v="0"/>
  </r>
  <r>
    <n v="61457"/>
    <x v="3"/>
    <x v="4"/>
    <x v="122"/>
    <s v=""/>
    <n v="-50"/>
    <x v="9"/>
    <x v="1"/>
    <x v="0"/>
    <x v="0"/>
  </r>
  <r>
    <n v="61458"/>
    <x v="3"/>
    <x v="4"/>
    <x v="122"/>
    <s v=""/>
    <n v="-300"/>
    <x v="9"/>
    <x v="1"/>
    <x v="0"/>
    <x v="0"/>
  </r>
  <r>
    <n v="61513"/>
    <x v="0"/>
    <x v="4"/>
    <x v="123"/>
    <s v="Cash Correction"/>
    <n v="940"/>
    <x v="53"/>
    <x v="8"/>
    <x v="0"/>
    <x v="0"/>
  </r>
  <r>
    <n v="61772"/>
    <x v="4"/>
    <x v="6"/>
    <x v="123"/>
    <s v=""/>
    <n v="-16.309999999999999"/>
    <x v="70"/>
    <x v="10"/>
    <x v="0"/>
    <x v="0"/>
  </r>
  <r>
    <n v="61784"/>
    <x v="4"/>
    <x v="7"/>
    <x v="123"/>
    <s v=""/>
    <n v="-1.24"/>
    <x v="71"/>
    <x v="10"/>
    <x v="0"/>
    <x v="0"/>
  </r>
  <r>
    <n v="61796"/>
    <x v="4"/>
    <x v="9"/>
    <x v="123"/>
    <s v=""/>
    <n v="-2.81"/>
    <x v="71"/>
    <x v="10"/>
    <x v="0"/>
    <x v="0"/>
  </r>
  <r>
    <n v="61808"/>
    <x v="4"/>
    <x v="10"/>
    <x v="123"/>
    <s v=""/>
    <n v="-2.67"/>
    <x v="72"/>
    <x v="10"/>
    <x v="0"/>
    <x v="0"/>
  </r>
  <r>
    <n v="61820"/>
    <x v="4"/>
    <x v="8"/>
    <x v="123"/>
    <s v=""/>
    <n v="-2.13"/>
    <x v="73"/>
    <x v="10"/>
    <x v="0"/>
    <x v="0"/>
  </r>
  <r>
    <n v="61832"/>
    <x v="4"/>
    <x v="5"/>
    <x v="123"/>
    <s v=""/>
    <n v="-2.34"/>
    <x v="74"/>
    <x v="10"/>
    <x v="0"/>
    <x v="0"/>
  </r>
  <r>
    <n v="60302"/>
    <x v="1"/>
    <x v="0"/>
    <x v="124"/>
    <s v=""/>
    <n v="5"/>
    <x v="7"/>
    <x v="1"/>
    <x v="0"/>
    <x v="0"/>
  </r>
  <r>
    <n v="60303"/>
    <x v="1"/>
    <x v="0"/>
    <x v="124"/>
    <s v=""/>
    <n v="5"/>
    <x v="6"/>
    <x v="1"/>
    <x v="0"/>
    <x v="0"/>
  </r>
  <r>
    <n v="60304"/>
    <x v="2"/>
    <x v="0"/>
    <x v="124"/>
    <s v=""/>
    <n v="250"/>
    <x v="5"/>
    <x v="3"/>
    <x v="0"/>
    <x v="0"/>
  </r>
  <r>
    <n v="60305"/>
    <x v="0"/>
    <x v="0"/>
    <x v="124"/>
    <s v=""/>
    <n v="25"/>
    <x v="4"/>
    <x v="2"/>
    <x v="0"/>
    <x v="0"/>
  </r>
  <r>
    <n v="60306"/>
    <x v="0"/>
    <x v="0"/>
    <x v="124"/>
    <s v=""/>
    <n v="11.61"/>
    <x v="8"/>
    <x v="0"/>
    <x v="0"/>
    <x v="0"/>
  </r>
  <r>
    <n v="60307"/>
    <x v="0"/>
    <x v="0"/>
    <x v="124"/>
    <s v=""/>
    <n v="31.39"/>
    <x v="3"/>
    <x v="0"/>
    <x v="0"/>
    <x v="0"/>
  </r>
  <r>
    <n v="60308"/>
    <x v="0"/>
    <x v="0"/>
    <x v="124"/>
    <s v=""/>
    <n v="26.95"/>
    <x v="17"/>
    <x v="0"/>
    <x v="0"/>
    <x v="0"/>
  </r>
  <r>
    <n v="60309"/>
    <x v="1"/>
    <x v="0"/>
    <x v="124"/>
    <s v=""/>
    <n v="285.52"/>
    <x v="2"/>
    <x v="1"/>
    <x v="0"/>
    <x v="0"/>
  </r>
  <r>
    <n v="60310"/>
    <x v="1"/>
    <x v="0"/>
    <x v="124"/>
    <s v=""/>
    <n v="1866.61"/>
    <x v="75"/>
    <x v="1"/>
    <x v="0"/>
    <x v="0"/>
  </r>
  <r>
    <n v="60311"/>
    <x v="0"/>
    <x v="0"/>
    <x v="124"/>
    <s v=""/>
    <n v="174"/>
    <x v="18"/>
    <x v="0"/>
    <x v="0"/>
    <x v="0"/>
  </r>
  <r>
    <n v="60312"/>
    <x v="1"/>
    <x v="0"/>
    <x v="124"/>
    <s v=""/>
    <n v="300"/>
    <x v="1"/>
    <x v="1"/>
    <x v="0"/>
    <x v="0"/>
  </r>
  <r>
    <n v="60313"/>
    <x v="0"/>
    <x v="0"/>
    <x v="124"/>
    <s v=""/>
    <n v="37"/>
    <x v="0"/>
    <x v="0"/>
    <x v="0"/>
    <x v="0"/>
  </r>
  <r>
    <n v="60314"/>
    <x v="0"/>
    <x v="0"/>
    <x v="124"/>
    <s v=""/>
    <n v="39"/>
    <x v="0"/>
    <x v="0"/>
    <x v="0"/>
    <x v="0"/>
  </r>
  <r>
    <n v="60986"/>
    <x v="0"/>
    <x v="2"/>
    <x v="124"/>
    <s v="SLR Camera"/>
    <n v="264.98"/>
    <x v="154"/>
    <x v="7"/>
    <x v="0"/>
    <x v="0"/>
  </r>
  <r>
    <n v="60987"/>
    <x v="0"/>
    <x v="2"/>
    <x v="124"/>
    <s v=""/>
    <n v="11.71"/>
    <x v="40"/>
    <x v="6"/>
    <x v="0"/>
    <x v="0"/>
  </r>
  <r>
    <n v="60988"/>
    <x v="0"/>
    <x v="2"/>
    <x v="124"/>
    <s v=""/>
    <n v="29.53"/>
    <x v="10"/>
    <x v="12"/>
    <x v="0"/>
    <x v="0"/>
  </r>
  <r>
    <n v="60989"/>
    <x v="0"/>
    <x v="2"/>
    <x v="124"/>
    <s v=""/>
    <n v="33.39"/>
    <x v="53"/>
    <x v="8"/>
    <x v="0"/>
    <x v="0"/>
  </r>
  <r>
    <n v="60990"/>
    <x v="0"/>
    <x v="2"/>
    <x v="124"/>
    <s v=""/>
    <n v="16"/>
    <x v="41"/>
    <x v="19"/>
    <x v="0"/>
    <x v="0"/>
  </r>
  <r>
    <n v="60991"/>
    <x v="0"/>
    <x v="2"/>
    <x v="124"/>
    <s v=""/>
    <n v="25.88"/>
    <x v="10"/>
    <x v="4"/>
    <x v="0"/>
    <x v="0"/>
  </r>
  <r>
    <n v="60992"/>
    <x v="0"/>
    <x v="2"/>
    <x v="124"/>
    <s v=""/>
    <n v="20.87"/>
    <x v="42"/>
    <x v="6"/>
    <x v="0"/>
    <x v="0"/>
  </r>
  <r>
    <n v="60993"/>
    <x v="0"/>
    <x v="2"/>
    <x v="124"/>
    <s v=""/>
    <n v="25"/>
    <x v="23"/>
    <x v="5"/>
    <x v="0"/>
    <x v="0"/>
  </r>
  <r>
    <n v="60994"/>
    <x v="0"/>
    <x v="2"/>
    <x v="124"/>
    <s v=""/>
    <n v="39.99"/>
    <x v="14"/>
    <x v="5"/>
    <x v="0"/>
    <x v="0"/>
  </r>
  <r>
    <n v="60995"/>
    <x v="0"/>
    <x v="2"/>
    <x v="124"/>
    <s v="Luggage bag"/>
    <n v="29"/>
    <x v="14"/>
    <x v="14"/>
    <x v="0"/>
    <x v="0"/>
  </r>
  <r>
    <n v="61004"/>
    <x v="0"/>
    <x v="2"/>
    <x v="124"/>
    <s v=""/>
    <n v="44.95"/>
    <x v="31"/>
    <x v="8"/>
    <x v="0"/>
    <x v="0"/>
  </r>
  <r>
    <n v="61053"/>
    <x v="3"/>
    <x v="1"/>
    <x v="124"/>
    <s v=""/>
    <n v="-300"/>
    <x v="9"/>
    <x v="1"/>
    <x v="0"/>
    <x v="0"/>
  </r>
  <r>
    <n v="61576"/>
    <x v="3"/>
    <x v="3"/>
    <x v="124"/>
    <s v=""/>
    <n v="-285.52"/>
    <x v="9"/>
    <x v="1"/>
    <x v="0"/>
    <x v="0"/>
  </r>
  <r>
    <n v="61674"/>
    <x v="3"/>
    <x v="2"/>
    <x v="124"/>
    <s v=""/>
    <n v="-1866.61"/>
    <x v="9"/>
    <x v="1"/>
    <x v="0"/>
    <x v="0"/>
  </r>
  <r>
    <n v="60301"/>
    <x v="0"/>
    <x v="0"/>
    <x v="125"/>
    <s v=""/>
    <n v="12"/>
    <x v="0"/>
    <x v="8"/>
    <x v="0"/>
    <x v="0"/>
  </r>
  <r>
    <n v="60996"/>
    <x v="0"/>
    <x v="2"/>
    <x v="125"/>
    <s v=""/>
    <n v="55.59"/>
    <x v="146"/>
    <x v="14"/>
    <x v="0"/>
    <x v="0"/>
  </r>
  <r>
    <n v="60299"/>
    <x v="0"/>
    <x v="0"/>
    <x v="126"/>
    <s v="Scout Camp"/>
    <n v="20"/>
    <x v="128"/>
    <x v="2"/>
    <x v="0"/>
    <x v="0"/>
  </r>
  <r>
    <n v="60300"/>
    <x v="0"/>
    <x v="0"/>
    <x v="126"/>
    <s v=""/>
    <n v="12"/>
    <x v="21"/>
    <x v="9"/>
    <x v="0"/>
    <x v="0"/>
  </r>
  <r>
    <n v="61054"/>
    <x v="4"/>
    <x v="1"/>
    <x v="126"/>
    <s v=""/>
    <n v="-0.16"/>
    <x v="1"/>
    <x v="10"/>
    <x v="0"/>
    <x v="0"/>
  </r>
  <r>
    <n v="60298"/>
    <x v="0"/>
    <x v="0"/>
    <x v="127"/>
    <s v=""/>
    <n v="14.99"/>
    <x v="33"/>
    <x v="0"/>
    <x v="0"/>
    <x v="0"/>
  </r>
  <r>
    <n v="60998"/>
    <x v="0"/>
    <x v="2"/>
    <x v="127"/>
    <s v=""/>
    <n v="36.32"/>
    <x v="146"/>
    <x v="14"/>
    <x v="0"/>
    <x v="0"/>
  </r>
  <r>
    <n v="60296"/>
    <x v="0"/>
    <x v="0"/>
    <x v="128"/>
    <s v=""/>
    <n v="10.73"/>
    <x v="13"/>
    <x v="0"/>
    <x v="0"/>
    <x v="0"/>
  </r>
  <r>
    <n v="60297"/>
    <x v="0"/>
    <x v="0"/>
    <x v="128"/>
    <s v=""/>
    <n v="313"/>
    <x v="89"/>
    <x v="2"/>
    <x v="0"/>
    <x v="0"/>
  </r>
  <r>
    <n v="60286"/>
    <x v="1"/>
    <x v="0"/>
    <x v="129"/>
    <s v=""/>
    <n v="100"/>
    <x v="28"/>
    <x v="1"/>
    <x v="0"/>
    <x v="0"/>
  </r>
  <r>
    <n v="60287"/>
    <x v="1"/>
    <x v="0"/>
    <x v="129"/>
    <s v=""/>
    <n v="100"/>
    <x v="28"/>
    <x v="1"/>
    <x v="0"/>
    <x v="0"/>
  </r>
  <r>
    <n v="60288"/>
    <x v="1"/>
    <x v="0"/>
    <x v="129"/>
    <s v=""/>
    <n v="500"/>
    <x v="28"/>
    <x v="1"/>
    <x v="0"/>
    <x v="0"/>
  </r>
  <r>
    <n v="60289"/>
    <x v="0"/>
    <x v="0"/>
    <x v="129"/>
    <s v=""/>
    <n v="8.19"/>
    <x v="29"/>
    <x v="0"/>
    <x v="0"/>
    <x v="0"/>
  </r>
  <r>
    <n v="60290"/>
    <x v="1"/>
    <x v="0"/>
    <x v="129"/>
    <s v=""/>
    <n v="150"/>
    <x v="28"/>
    <x v="1"/>
    <x v="0"/>
    <x v="0"/>
  </r>
  <r>
    <n v="60291"/>
    <x v="1"/>
    <x v="0"/>
    <x v="129"/>
    <s v=""/>
    <n v="60"/>
    <x v="28"/>
    <x v="1"/>
    <x v="0"/>
    <x v="0"/>
  </r>
  <r>
    <n v="60292"/>
    <x v="2"/>
    <x v="0"/>
    <x v="129"/>
    <s v=""/>
    <n v="50"/>
    <x v="36"/>
    <x v="3"/>
    <x v="0"/>
    <x v="0"/>
  </r>
  <r>
    <n v="60293"/>
    <x v="1"/>
    <x v="0"/>
    <x v="129"/>
    <s v=""/>
    <n v="250"/>
    <x v="28"/>
    <x v="1"/>
    <x v="0"/>
    <x v="0"/>
  </r>
  <r>
    <n v="60294"/>
    <x v="0"/>
    <x v="0"/>
    <x v="129"/>
    <s v=""/>
    <n v="5"/>
    <x v="30"/>
    <x v="9"/>
    <x v="0"/>
    <x v="0"/>
  </r>
  <r>
    <n v="60295"/>
    <x v="0"/>
    <x v="0"/>
    <x v="129"/>
    <s v=""/>
    <n v="14.25"/>
    <x v="27"/>
    <x v="0"/>
    <x v="0"/>
    <x v="0"/>
  </r>
  <r>
    <n v="61721"/>
    <x v="3"/>
    <x v="9"/>
    <x v="129"/>
    <s v=""/>
    <n v="-100"/>
    <x v="9"/>
    <x v="1"/>
    <x v="0"/>
    <x v="0"/>
  </r>
  <r>
    <n v="61722"/>
    <x v="3"/>
    <x v="10"/>
    <x v="129"/>
    <s v=""/>
    <n v="-100"/>
    <x v="9"/>
    <x v="1"/>
    <x v="0"/>
    <x v="0"/>
  </r>
  <r>
    <n v="61723"/>
    <x v="3"/>
    <x v="6"/>
    <x v="129"/>
    <s v=""/>
    <n v="-500"/>
    <x v="9"/>
    <x v="1"/>
    <x v="0"/>
    <x v="0"/>
  </r>
  <r>
    <n v="61724"/>
    <x v="3"/>
    <x v="8"/>
    <x v="129"/>
    <s v=""/>
    <n v="-150"/>
    <x v="9"/>
    <x v="1"/>
    <x v="0"/>
    <x v="0"/>
  </r>
  <r>
    <n v="61725"/>
    <x v="3"/>
    <x v="7"/>
    <x v="129"/>
    <s v=""/>
    <n v="-60"/>
    <x v="9"/>
    <x v="1"/>
    <x v="0"/>
    <x v="0"/>
  </r>
  <r>
    <n v="61726"/>
    <x v="3"/>
    <x v="5"/>
    <x v="129"/>
    <s v=""/>
    <n v="-250"/>
    <x v="9"/>
    <x v="1"/>
    <x v="0"/>
    <x v="0"/>
  </r>
  <r>
    <n v="60285"/>
    <x v="1"/>
    <x v="0"/>
    <x v="130"/>
    <s v=""/>
    <n v="30"/>
    <x v="15"/>
    <x v="1"/>
    <x v="0"/>
    <x v="0"/>
  </r>
  <r>
    <n v="60884"/>
    <x v="0"/>
    <x v="2"/>
    <x v="130"/>
    <s v=""/>
    <n v="542.38"/>
    <x v="146"/>
    <x v="14"/>
    <x v="0"/>
    <x v="0"/>
  </r>
  <r>
    <n v="60885"/>
    <x v="0"/>
    <x v="2"/>
    <x v="130"/>
    <s v=""/>
    <n v="0"/>
    <x v="53"/>
    <x v="8"/>
    <x v="0"/>
    <x v="0"/>
  </r>
  <r>
    <n v="60886"/>
    <x v="0"/>
    <x v="2"/>
    <x v="130"/>
    <s v=""/>
    <n v="16.399999999999999"/>
    <x v="41"/>
    <x v="15"/>
    <x v="0"/>
    <x v="0"/>
  </r>
  <r>
    <n v="60887"/>
    <x v="0"/>
    <x v="2"/>
    <x v="130"/>
    <s v=""/>
    <n v="10"/>
    <x v="86"/>
    <x v="19"/>
    <x v="0"/>
    <x v="0"/>
  </r>
  <r>
    <n v="60888"/>
    <x v="0"/>
    <x v="2"/>
    <x v="130"/>
    <s v=""/>
    <n v="20"/>
    <x v="86"/>
    <x v="15"/>
    <x v="0"/>
    <x v="0"/>
  </r>
  <r>
    <n v="61456"/>
    <x v="3"/>
    <x v="4"/>
    <x v="130"/>
    <s v=""/>
    <n v="-30"/>
    <x v="9"/>
    <x v="1"/>
    <x v="0"/>
    <x v="0"/>
  </r>
  <r>
    <n v="60889"/>
    <x v="0"/>
    <x v="2"/>
    <x v="131"/>
    <s v=""/>
    <n v="65.489999999999995"/>
    <x v="146"/>
    <x v="14"/>
    <x v="0"/>
    <x v="0"/>
  </r>
  <r>
    <n v="60891"/>
    <x v="0"/>
    <x v="2"/>
    <x v="131"/>
    <s v=""/>
    <n v="63.59"/>
    <x v="85"/>
    <x v="12"/>
    <x v="0"/>
    <x v="0"/>
  </r>
  <r>
    <n v="60892"/>
    <x v="0"/>
    <x v="2"/>
    <x v="131"/>
    <s v=""/>
    <n v="59.99"/>
    <x v="82"/>
    <x v="8"/>
    <x v="0"/>
    <x v="0"/>
  </r>
  <r>
    <n v="60893"/>
    <x v="0"/>
    <x v="2"/>
    <x v="131"/>
    <s v=""/>
    <n v="81.44"/>
    <x v="52"/>
    <x v="4"/>
    <x v="0"/>
    <x v="0"/>
  </r>
  <r>
    <n v="60894"/>
    <x v="0"/>
    <x v="2"/>
    <x v="131"/>
    <s v=""/>
    <n v="163"/>
    <x v="155"/>
    <x v="8"/>
    <x v="0"/>
    <x v="0"/>
  </r>
  <r>
    <n v="60284"/>
    <x v="1"/>
    <x v="0"/>
    <x v="132"/>
    <s v=""/>
    <n v="50"/>
    <x v="15"/>
    <x v="1"/>
    <x v="0"/>
    <x v="0"/>
  </r>
  <r>
    <n v="60895"/>
    <x v="0"/>
    <x v="2"/>
    <x v="132"/>
    <s v=""/>
    <n v="12.5"/>
    <x v="41"/>
    <x v="19"/>
    <x v="0"/>
    <x v="0"/>
  </r>
  <r>
    <n v="61455"/>
    <x v="3"/>
    <x v="4"/>
    <x v="132"/>
    <s v=""/>
    <n v="-50"/>
    <x v="9"/>
    <x v="1"/>
    <x v="0"/>
    <x v="0"/>
  </r>
  <r>
    <n v="60896"/>
    <x v="0"/>
    <x v="2"/>
    <x v="133"/>
    <s v=""/>
    <n v="12.5"/>
    <x v="41"/>
    <x v="19"/>
    <x v="0"/>
    <x v="0"/>
  </r>
  <r>
    <n v="60897"/>
    <x v="0"/>
    <x v="2"/>
    <x v="133"/>
    <s v=""/>
    <n v="34.549999999999997"/>
    <x v="10"/>
    <x v="4"/>
    <x v="0"/>
    <x v="0"/>
  </r>
  <r>
    <n v="60898"/>
    <x v="0"/>
    <x v="2"/>
    <x v="133"/>
    <s v=""/>
    <n v="25.45"/>
    <x v="52"/>
    <x v="4"/>
    <x v="0"/>
    <x v="0"/>
  </r>
  <r>
    <n v="60899"/>
    <x v="0"/>
    <x v="2"/>
    <x v="133"/>
    <s v=""/>
    <n v="30.06"/>
    <x v="32"/>
    <x v="12"/>
    <x v="0"/>
    <x v="0"/>
  </r>
  <r>
    <n v="60900"/>
    <x v="0"/>
    <x v="2"/>
    <x v="134"/>
    <s v="Warhammer figures"/>
    <n v="62"/>
    <x v="96"/>
    <x v="11"/>
    <x v="0"/>
    <x v="0"/>
  </r>
  <r>
    <n v="60901"/>
    <x v="0"/>
    <x v="2"/>
    <x v="134"/>
    <s v=""/>
    <n v="28.68"/>
    <x v="14"/>
    <x v="8"/>
    <x v="0"/>
    <x v="0"/>
  </r>
  <r>
    <n v="60927"/>
    <x v="0"/>
    <x v="2"/>
    <x v="134"/>
    <s v=""/>
    <n v="22.76"/>
    <x v="104"/>
    <x v="4"/>
    <x v="0"/>
    <x v="0"/>
  </r>
  <r>
    <n v="61055"/>
    <x v="0"/>
    <x v="1"/>
    <x v="134"/>
    <s v=""/>
    <n v="7.48"/>
    <x v="13"/>
    <x v="4"/>
    <x v="0"/>
    <x v="0"/>
  </r>
  <r>
    <n v="60280"/>
    <x v="1"/>
    <x v="0"/>
    <x v="135"/>
    <s v=""/>
    <n v="40"/>
    <x v="15"/>
    <x v="1"/>
    <x v="0"/>
    <x v="0"/>
  </r>
  <r>
    <n v="60281"/>
    <x v="0"/>
    <x v="0"/>
    <x v="135"/>
    <s v="Enrichment Week"/>
    <n v="22"/>
    <x v="156"/>
    <x v="19"/>
    <x v="0"/>
    <x v="0"/>
  </r>
  <r>
    <n v="60282"/>
    <x v="2"/>
    <x v="0"/>
    <x v="135"/>
    <s v=""/>
    <n v="79.790000000000006"/>
    <x v="51"/>
    <x v="3"/>
    <x v="0"/>
    <x v="0"/>
  </r>
  <r>
    <n v="60283"/>
    <x v="0"/>
    <x v="0"/>
    <x v="135"/>
    <s v=""/>
    <n v="17.04"/>
    <x v="19"/>
    <x v="0"/>
    <x v="0"/>
    <x v="0"/>
  </r>
  <r>
    <n v="60902"/>
    <x v="0"/>
    <x v="2"/>
    <x v="135"/>
    <s v=""/>
    <n v="54"/>
    <x v="41"/>
    <x v="15"/>
    <x v="0"/>
    <x v="0"/>
  </r>
  <r>
    <n v="61454"/>
    <x v="3"/>
    <x v="4"/>
    <x v="135"/>
    <s v=""/>
    <n v="-40"/>
    <x v="9"/>
    <x v="1"/>
    <x v="0"/>
    <x v="0"/>
  </r>
  <r>
    <n v="60277"/>
    <x v="0"/>
    <x v="0"/>
    <x v="136"/>
    <s v=""/>
    <n v="10"/>
    <x v="48"/>
    <x v="6"/>
    <x v="0"/>
    <x v="0"/>
  </r>
  <r>
    <n v="60278"/>
    <x v="0"/>
    <x v="0"/>
    <x v="136"/>
    <s v=""/>
    <n v="5"/>
    <x v="53"/>
    <x v="8"/>
    <x v="0"/>
    <x v="0"/>
  </r>
  <r>
    <n v="60279"/>
    <x v="0"/>
    <x v="0"/>
    <x v="136"/>
    <s v="Guides (wobbly boarding)"/>
    <n v="8"/>
    <x v="122"/>
    <x v="2"/>
    <x v="0"/>
    <x v="0"/>
  </r>
  <r>
    <n v="61056"/>
    <x v="0"/>
    <x v="1"/>
    <x v="136"/>
    <s v=""/>
    <n v="75.239999999999995"/>
    <x v="13"/>
    <x v="4"/>
    <x v="0"/>
    <x v="0"/>
  </r>
  <r>
    <n v="61727"/>
    <x v="1"/>
    <x v="7"/>
    <x v="136"/>
    <s v=""/>
    <n v="400"/>
    <x v="9"/>
    <x v="1"/>
    <x v="0"/>
    <x v="0"/>
  </r>
  <r>
    <n v="61728"/>
    <x v="1"/>
    <x v="8"/>
    <x v="136"/>
    <s v=""/>
    <n v="300"/>
    <x v="9"/>
    <x v="1"/>
    <x v="0"/>
    <x v="0"/>
  </r>
  <r>
    <n v="61729"/>
    <x v="1"/>
    <x v="10"/>
    <x v="136"/>
    <s v=""/>
    <n v="200"/>
    <x v="9"/>
    <x v="1"/>
    <x v="0"/>
    <x v="0"/>
  </r>
  <r>
    <n v="60276"/>
    <x v="0"/>
    <x v="0"/>
    <x v="137"/>
    <s v=""/>
    <n v="30.75"/>
    <x v="123"/>
    <x v="7"/>
    <x v="0"/>
    <x v="0"/>
  </r>
  <r>
    <n v="60903"/>
    <x v="0"/>
    <x v="2"/>
    <x v="137"/>
    <s v="Acer Aspire 7520 17&quot; Gemstone Laptop (replacement for stolen one)"/>
    <n v="349"/>
    <x v="13"/>
    <x v="7"/>
    <x v="0"/>
    <x v="2"/>
  </r>
  <r>
    <n v="60904"/>
    <x v="0"/>
    <x v="2"/>
    <x v="137"/>
    <s v=""/>
    <n v="6.65"/>
    <x v="76"/>
    <x v="4"/>
    <x v="0"/>
    <x v="0"/>
  </r>
  <r>
    <n v="60905"/>
    <x v="0"/>
    <x v="2"/>
    <x v="137"/>
    <s v=""/>
    <n v="47.96"/>
    <x v="34"/>
    <x v="6"/>
    <x v="0"/>
    <x v="0"/>
  </r>
  <r>
    <n v="60272"/>
    <x v="3"/>
    <x v="0"/>
    <x v="138"/>
    <s v=""/>
    <n v="-400"/>
    <x v="28"/>
    <x v="1"/>
    <x v="0"/>
    <x v="0"/>
  </r>
  <r>
    <n v="60273"/>
    <x v="3"/>
    <x v="0"/>
    <x v="138"/>
    <s v=""/>
    <n v="-300"/>
    <x v="28"/>
    <x v="1"/>
    <x v="0"/>
    <x v="0"/>
  </r>
  <r>
    <n v="60274"/>
    <x v="3"/>
    <x v="0"/>
    <x v="138"/>
    <s v=""/>
    <n v="-200"/>
    <x v="28"/>
    <x v="1"/>
    <x v="0"/>
    <x v="0"/>
  </r>
  <r>
    <n v="60275"/>
    <x v="1"/>
    <x v="0"/>
    <x v="138"/>
    <s v=""/>
    <n v="30"/>
    <x v="15"/>
    <x v="1"/>
    <x v="0"/>
    <x v="0"/>
  </r>
  <r>
    <n v="60906"/>
    <x v="0"/>
    <x v="2"/>
    <x v="138"/>
    <s v=""/>
    <n v="35.4"/>
    <x v="117"/>
    <x v="11"/>
    <x v="0"/>
    <x v="0"/>
  </r>
  <r>
    <n v="61453"/>
    <x v="3"/>
    <x v="4"/>
    <x v="138"/>
    <s v=""/>
    <n v="-30"/>
    <x v="9"/>
    <x v="1"/>
    <x v="0"/>
    <x v="0"/>
  </r>
  <r>
    <n v="60271.1"/>
    <x v="5"/>
    <x v="0"/>
    <x v="139"/>
    <s v=""/>
    <n v="-53.82"/>
    <x v="102"/>
    <x v="10"/>
    <x v="0"/>
    <x v="0"/>
  </r>
  <r>
    <n v="60271.199999999997"/>
    <x v="5"/>
    <x v="0"/>
    <x v="139"/>
    <s v=""/>
    <n v="-17.940000000000001"/>
    <x v="101"/>
    <x v="10"/>
    <x v="0"/>
    <x v="0"/>
  </r>
  <r>
    <n v="60271.3"/>
    <x v="5"/>
    <x v="0"/>
    <x v="139"/>
    <s v=""/>
    <n v="-42.63"/>
    <x v="157"/>
    <x v="10"/>
    <x v="0"/>
    <x v="0"/>
  </r>
  <r>
    <n v="60271.4"/>
    <x v="7"/>
    <x v="0"/>
    <x v="139"/>
    <s v="Insurance for stolen laptop"/>
    <n v="-549.99"/>
    <x v="158"/>
    <x v="7"/>
    <x v="0"/>
    <x v="0"/>
  </r>
  <r>
    <n v="60907"/>
    <x v="0"/>
    <x v="2"/>
    <x v="139"/>
    <s v=""/>
    <n v="7.06"/>
    <x v="14"/>
    <x v="8"/>
    <x v="0"/>
    <x v="0"/>
  </r>
  <r>
    <n v="60908"/>
    <x v="0"/>
    <x v="2"/>
    <x v="139"/>
    <s v=""/>
    <n v="84.98"/>
    <x v="108"/>
    <x v="8"/>
    <x v="0"/>
    <x v="0"/>
  </r>
  <r>
    <n v="60909"/>
    <x v="0"/>
    <x v="2"/>
    <x v="139"/>
    <s v=""/>
    <n v="25.25"/>
    <x v="96"/>
    <x v="8"/>
    <x v="0"/>
    <x v="0"/>
  </r>
  <r>
    <n v="61057"/>
    <x v="0"/>
    <x v="1"/>
    <x v="139"/>
    <s v=""/>
    <n v="41.82"/>
    <x v="13"/>
    <x v="4"/>
    <x v="0"/>
    <x v="0"/>
  </r>
  <r>
    <n v="60268"/>
    <x v="0"/>
    <x v="0"/>
    <x v="140"/>
    <s v=""/>
    <n v="39.86"/>
    <x v="60"/>
    <x v="0"/>
    <x v="0"/>
    <x v="0"/>
  </r>
  <r>
    <n v="60269"/>
    <x v="2"/>
    <x v="0"/>
    <x v="140"/>
    <s v=""/>
    <n v="20.8"/>
    <x v="58"/>
    <x v="3"/>
    <x v="0"/>
    <x v="0"/>
  </r>
  <r>
    <n v="60270"/>
    <x v="6"/>
    <x v="0"/>
    <x v="140"/>
    <s v=""/>
    <n v="424.45"/>
    <x v="9"/>
    <x v="0"/>
    <x v="0"/>
    <x v="1"/>
  </r>
  <r>
    <n v="60910"/>
    <x v="0"/>
    <x v="2"/>
    <x v="140"/>
    <s v=""/>
    <n v="54"/>
    <x v="41"/>
    <x v="15"/>
    <x v="0"/>
    <x v="0"/>
  </r>
  <r>
    <n v="60911"/>
    <x v="0"/>
    <x v="2"/>
    <x v="140"/>
    <s v=""/>
    <n v="26.52"/>
    <x v="10"/>
    <x v="4"/>
    <x v="0"/>
    <x v="0"/>
  </r>
  <r>
    <n v="60912"/>
    <x v="0"/>
    <x v="2"/>
    <x v="140"/>
    <s v=""/>
    <n v="24.15"/>
    <x v="112"/>
    <x v="11"/>
    <x v="0"/>
    <x v="0"/>
  </r>
  <r>
    <n v="60913"/>
    <x v="0"/>
    <x v="2"/>
    <x v="141"/>
    <s v=""/>
    <n v="6.08"/>
    <x v="10"/>
    <x v="4"/>
    <x v="0"/>
    <x v="0"/>
  </r>
  <r>
    <n v="61577"/>
    <x v="0"/>
    <x v="3"/>
    <x v="141"/>
    <s v=""/>
    <n v="317.48"/>
    <x v="159"/>
    <x v="12"/>
    <x v="0"/>
    <x v="0"/>
  </r>
  <r>
    <n v="60266"/>
    <x v="1"/>
    <x v="0"/>
    <x v="142"/>
    <s v=""/>
    <n v="30"/>
    <x v="15"/>
    <x v="1"/>
    <x v="0"/>
    <x v="0"/>
  </r>
  <r>
    <n v="60267"/>
    <x v="0"/>
    <x v="0"/>
    <x v="142"/>
    <s v=""/>
    <n v="22.92"/>
    <x v="63"/>
    <x v="15"/>
    <x v="0"/>
    <x v="0"/>
  </r>
  <r>
    <n v="60914"/>
    <x v="0"/>
    <x v="2"/>
    <x v="142"/>
    <s v=""/>
    <n v="14.97"/>
    <x v="130"/>
    <x v="16"/>
    <x v="0"/>
    <x v="0"/>
  </r>
  <r>
    <n v="60915"/>
    <x v="0"/>
    <x v="2"/>
    <x v="142"/>
    <s v=""/>
    <n v="122.96"/>
    <x v="61"/>
    <x v="17"/>
    <x v="0"/>
    <x v="0"/>
  </r>
  <r>
    <n v="61058"/>
    <x v="0"/>
    <x v="1"/>
    <x v="142"/>
    <s v=""/>
    <n v="107.61"/>
    <x v="13"/>
    <x v="4"/>
    <x v="0"/>
    <x v="0"/>
  </r>
  <r>
    <n v="61452"/>
    <x v="3"/>
    <x v="4"/>
    <x v="142"/>
    <s v=""/>
    <n v="-30"/>
    <x v="9"/>
    <x v="1"/>
    <x v="0"/>
    <x v="0"/>
  </r>
  <r>
    <n v="60916"/>
    <x v="0"/>
    <x v="2"/>
    <x v="143"/>
    <s v=""/>
    <n v="19.95"/>
    <x v="61"/>
    <x v="17"/>
    <x v="0"/>
    <x v="0"/>
  </r>
  <r>
    <n v="60918"/>
    <x v="0"/>
    <x v="2"/>
    <x v="144"/>
    <s v=""/>
    <n v="25.38"/>
    <x v="160"/>
    <x v="16"/>
    <x v="0"/>
    <x v="0"/>
  </r>
  <r>
    <n v="60919"/>
    <x v="0"/>
    <x v="2"/>
    <x v="144"/>
    <s v=""/>
    <n v="39.799999999999997"/>
    <x v="161"/>
    <x v="5"/>
    <x v="0"/>
    <x v="0"/>
  </r>
  <r>
    <n v="60920"/>
    <x v="0"/>
    <x v="2"/>
    <x v="144"/>
    <s v="Hamster Cage"/>
    <n v="40.15"/>
    <x v="14"/>
    <x v="6"/>
    <x v="0"/>
    <x v="0"/>
  </r>
  <r>
    <n v="61578"/>
    <x v="0"/>
    <x v="3"/>
    <x v="144"/>
    <s v=""/>
    <n v="41.71"/>
    <x v="162"/>
    <x v="4"/>
    <x v="0"/>
    <x v="0"/>
  </r>
  <r>
    <n v="60264"/>
    <x v="1"/>
    <x v="0"/>
    <x v="145"/>
    <s v=""/>
    <n v="40"/>
    <x v="15"/>
    <x v="1"/>
    <x v="0"/>
    <x v="0"/>
  </r>
  <r>
    <n v="60265"/>
    <x v="1"/>
    <x v="0"/>
    <x v="145"/>
    <s v=""/>
    <n v="50"/>
    <x v="15"/>
    <x v="1"/>
    <x v="0"/>
    <x v="0"/>
  </r>
  <r>
    <n v="60917"/>
    <x v="0"/>
    <x v="2"/>
    <x v="145"/>
    <s v=""/>
    <n v="20"/>
    <x v="86"/>
    <x v="19"/>
    <x v="0"/>
    <x v="0"/>
  </r>
  <r>
    <n v="61059"/>
    <x v="0"/>
    <x v="1"/>
    <x v="145"/>
    <s v=""/>
    <n v="10.34"/>
    <x v="13"/>
    <x v="4"/>
    <x v="0"/>
    <x v="0"/>
  </r>
  <r>
    <n v="61450"/>
    <x v="3"/>
    <x v="4"/>
    <x v="145"/>
    <s v=""/>
    <n v="-40"/>
    <x v="9"/>
    <x v="1"/>
    <x v="0"/>
    <x v="0"/>
  </r>
  <r>
    <n v="61451"/>
    <x v="3"/>
    <x v="4"/>
    <x v="145"/>
    <s v=""/>
    <n v="-50"/>
    <x v="9"/>
    <x v="1"/>
    <x v="0"/>
    <x v="0"/>
  </r>
  <r>
    <n v="61514"/>
    <x v="0"/>
    <x v="4"/>
    <x v="145"/>
    <s v="Cash Correction"/>
    <n v="270"/>
    <x v="53"/>
    <x v="8"/>
    <x v="0"/>
    <x v="0"/>
  </r>
  <r>
    <n v="61579"/>
    <x v="0"/>
    <x v="3"/>
    <x v="145"/>
    <s v=""/>
    <n v="19.149999999999999"/>
    <x v="24"/>
    <x v="12"/>
    <x v="0"/>
    <x v="0"/>
  </r>
  <r>
    <n v="61580"/>
    <x v="0"/>
    <x v="3"/>
    <x v="145"/>
    <s v=""/>
    <n v="125.38"/>
    <x v="10"/>
    <x v="4"/>
    <x v="0"/>
    <x v="0"/>
  </r>
  <r>
    <n v="61581"/>
    <x v="0"/>
    <x v="3"/>
    <x v="145"/>
    <s v=""/>
    <n v="54"/>
    <x v="41"/>
    <x v="15"/>
    <x v="0"/>
    <x v="0"/>
  </r>
  <r>
    <n v="61773"/>
    <x v="4"/>
    <x v="6"/>
    <x v="145"/>
    <s v=""/>
    <n v="-17"/>
    <x v="70"/>
    <x v="10"/>
    <x v="0"/>
    <x v="0"/>
  </r>
  <r>
    <n v="61785"/>
    <x v="4"/>
    <x v="7"/>
    <x v="145"/>
    <s v=""/>
    <n v="-0.84"/>
    <x v="71"/>
    <x v="10"/>
    <x v="0"/>
    <x v="0"/>
  </r>
  <r>
    <n v="61797"/>
    <x v="4"/>
    <x v="9"/>
    <x v="145"/>
    <s v=""/>
    <n v="-3.02"/>
    <x v="71"/>
    <x v="10"/>
    <x v="0"/>
    <x v="0"/>
  </r>
  <r>
    <n v="61809"/>
    <x v="4"/>
    <x v="10"/>
    <x v="145"/>
    <s v=""/>
    <n v="-2.63"/>
    <x v="72"/>
    <x v="10"/>
    <x v="0"/>
    <x v="0"/>
  </r>
  <r>
    <n v="61821"/>
    <x v="4"/>
    <x v="8"/>
    <x v="145"/>
    <s v=""/>
    <n v="-1.3"/>
    <x v="73"/>
    <x v="10"/>
    <x v="0"/>
    <x v="0"/>
  </r>
  <r>
    <n v="61833"/>
    <x v="4"/>
    <x v="5"/>
    <x v="145"/>
    <s v=""/>
    <n v="-0.85"/>
    <x v="74"/>
    <x v="10"/>
    <x v="0"/>
    <x v="0"/>
  </r>
  <r>
    <n v="60255"/>
    <x v="0"/>
    <x v="0"/>
    <x v="146"/>
    <s v=""/>
    <n v="174"/>
    <x v="18"/>
    <x v="0"/>
    <x v="0"/>
    <x v="0"/>
  </r>
  <r>
    <n v="60256"/>
    <x v="0"/>
    <x v="0"/>
    <x v="146"/>
    <s v=""/>
    <n v="5"/>
    <x v="163"/>
    <x v="9"/>
    <x v="0"/>
    <x v="0"/>
  </r>
  <r>
    <n v="60257"/>
    <x v="0"/>
    <x v="0"/>
    <x v="146"/>
    <s v=""/>
    <n v="31.39"/>
    <x v="3"/>
    <x v="0"/>
    <x v="0"/>
    <x v="0"/>
  </r>
  <r>
    <n v="60258"/>
    <x v="0"/>
    <x v="0"/>
    <x v="146"/>
    <s v=""/>
    <n v="11.61"/>
    <x v="8"/>
    <x v="0"/>
    <x v="0"/>
    <x v="0"/>
  </r>
  <r>
    <n v="60259"/>
    <x v="1"/>
    <x v="0"/>
    <x v="146"/>
    <s v=""/>
    <n v="300"/>
    <x v="1"/>
    <x v="1"/>
    <x v="0"/>
    <x v="0"/>
  </r>
  <r>
    <n v="60260"/>
    <x v="1"/>
    <x v="0"/>
    <x v="146"/>
    <s v=""/>
    <n v="10"/>
    <x v="6"/>
    <x v="1"/>
    <x v="0"/>
    <x v="0"/>
  </r>
  <r>
    <n v="60261"/>
    <x v="1"/>
    <x v="0"/>
    <x v="146"/>
    <s v=""/>
    <n v="10"/>
    <x v="7"/>
    <x v="1"/>
    <x v="0"/>
    <x v="0"/>
  </r>
  <r>
    <n v="60262"/>
    <x v="8"/>
    <x v="0"/>
    <x v="146"/>
    <s v=""/>
    <n v="-2475"/>
    <x v="164"/>
    <x v="10"/>
    <x v="0"/>
    <x v="0"/>
  </r>
  <r>
    <n v="60263"/>
    <x v="0"/>
    <x v="0"/>
    <x v="146"/>
    <s v=""/>
    <n v="25"/>
    <x v="4"/>
    <x v="2"/>
    <x v="0"/>
    <x v="0"/>
  </r>
  <r>
    <n v="61582"/>
    <x v="0"/>
    <x v="3"/>
    <x v="146"/>
    <s v=""/>
    <n v="9.99"/>
    <x v="11"/>
    <x v="5"/>
    <x v="0"/>
    <x v="0"/>
  </r>
  <r>
    <n v="61583"/>
    <x v="0"/>
    <x v="3"/>
    <x v="146"/>
    <s v=""/>
    <n v="83.5"/>
    <x v="31"/>
    <x v="8"/>
    <x v="0"/>
    <x v="0"/>
  </r>
  <r>
    <n v="60249"/>
    <x v="0"/>
    <x v="0"/>
    <x v="147"/>
    <s v=""/>
    <n v="8.85"/>
    <x v="16"/>
    <x v="7"/>
    <x v="0"/>
    <x v="0"/>
  </r>
  <r>
    <n v="60250"/>
    <x v="0"/>
    <x v="0"/>
    <x v="147"/>
    <s v=""/>
    <n v="26.95"/>
    <x v="17"/>
    <x v="0"/>
    <x v="0"/>
    <x v="0"/>
  </r>
  <r>
    <n v="60251"/>
    <x v="1"/>
    <x v="0"/>
    <x v="147"/>
    <s v=""/>
    <n v="63.02"/>
    <x v="2"/>
    <x v="1"/>
    <x v="0"/>
    <x v="0"/>
  </r>
  <r>
    <n v="60252"/>
    <x v="0"/>
    <x v="0"/>
    <x v="147"/>
    <s v=""/>
    <n v="37"/>
    <x v="0"/>
    <x v="0"/>
    <x v="0"/>
    <x v="0"/>
  </r>
  <r>
    <n v="60253"/>
    <x v="0"/>
    <x v="0"/>
    <x v="147"/>
    <s v=""/>
    <n v="39"/>
    <x v="0"/>
    <x v="0"/>
    <x v="0"/>
    <x v="0"/>
  </r>
  <r>
    <n v="60254"/>
    <x v="0"/>
    <x v="0"/>
    <x v="147"/>
    <s v=""/>
    <n v="12"/>
    <x v="0"/>
    <x v="8"/>
    <x v="0"/>
    <x v="0"/>
  </r>
  <r>
    <n v="61060"/>
    <x v="3"/>
    <x v="1"/>
    <x v="147"/>
    <s v=""/>
    <n v="-300"/>
    <x v="9"/>
    <x v="1"/>
    <x v="0"/>
    <x v="0"/>
  </r>
  <r>
    <n v="61584"/>
    <x v="0"/>
    <x v="3"/>
    <x v="147"/>
    <s v=""/>
    <n v="259.45"/>
    <x v="159"/>
    <x v="12"/>
    <x v="0"/>
    <x v="0"/>
  </r>
  <r>
    <n v="61585"/>
    <x v="0"/>
    <x v="3"/>
    <x v="147"/>
    <s v=""/>
    <n v="8"/>
    <x v="165"/>
    <x v="11"/>
    <x v="0"/>
    <x v="0"/>
  </r>
  <r>
    <n v="61586"/>
    <x v="0"/>
    <x v="3"/>
    <x v="147"/>
    <s v=""/>
    <n v="11.37"/>
    <x v="10"/>
    <x v="4"/>
    <x v="0"/>
    <x v="0"/>
  </r>
  <r>
    <n v="61587"/>
    <x v="0"/>
    <x v="3"/>
    <x v="147"/>
    <s v=""/>
    <n v="9"/>
    <x v="41"/>
    <x v="15"/>
    <x v="0"/>
    <x v="0"/>
  </r>
  <r>
    <n v="61588"/>
    <x v="3"/>
    <x v="3"/>
    <x v="147"/>
    <s v=""/>
    <n v="-63.02"/>
    <x v="9"/>
    <x v="1"/>
    <x v="0"/>
    <x v="0"/>
  </r>
  <r>
    <n v="60247"/>
    <x v="1"/>
    <x v="0"/>
    <x v="148"/>
    <s v=""/>
    <n v="3121.13"/>
    <x v="75"/>
    <x v="1"/>
    <x v="0"/>
    <x v="0"/>
  </r>
  <r>
    <n v="60248"/>
    <x v="8"/>
    <x v="0"/>
    <x v="148"/>
    <s v=""/>
    <n v="-825"/>
    <x v="164"/>
    <x v="10"/>
    <x v="0"/>
    <x v="0"/>
  </r>
  <r>
    <n v="61589"/>
    <x v="0"/>
    <x v="3"/>
    <x v="148"/>
    <s v=""/>
    <n v="337.74"/>
    <x v="166"/>
    <x v="12"/>
    <x v="0"/>
    <x v="0"/>
  </r>
  <r>
    <n v="61590"/>
    <x v="0"/>
    <x v="3"/>
    <x v="148"/>
    <s v=""/>
    <n v="187.5"/>
    <x v="95"/>
    <x v="12"/>
    <x v="0"/>
    <x v="0"/>
  </r>
  <r>
    <n v="61675"/>
    <x v="3"/>
    <x v="2"/>
    <x v="148"/>
    <s v=""/>
    <n v="-3121.13"/>
    <x v="9"/>
    <x v="1"/>
    <x v="0"/>
    <x v="0"/>
  </r>
  <r>
    <n v="60242"/>
    <x v="0"/>
    <x v="0"/>
    <x v="149"/>
    <s v=""/>
    <n v="12"/>
    <x v="21"/>
    <x v="9"/>
    <x v="0"/>
    <x v="0"/>
  </r>
  <r>
    <n v="60243"/>
    <x v="5"/>
    <x v="0"/>
    <x v="149"/>
    <s v=""/>
    <n v="-474.25"/>
    <x v="13"/>
    <x v="10"/>
    <x v="0"/>
    <x v="0"/>
  </r>
  <r>
    <n v="60244"/>
    <x v="1"/>
    <x v="0"/>
    <x v="149"/>
    <s v=""/>
    <n v="30"/>
    <x v="15"/>
    <x v="1"/>
    <x v="0"/>
    <x v="0"/>
  </r>
  <r>
    <n v="60245"/>
    <x v="0"/>
    <x v="0"/>
    <x v="149"/>
    <s v=""/>
    <n v="14.99"/>
    <x v="33"/>
    <x v="0"/>
    <x v="0"/>
    <x v="0"/>
  </r>
  <r>
    <n v="60246"/>
    <x v="0"/>
    <x v="0"/>
    <x v="149"/>
    <s v=""/>
    <n v="75"/>
    <x v="106"/>
    <x v="2"/>
    <x v="0"/>
    <x v="0"/>
  </r>
  <r>
    <n v="61061"/>
    <x v="4"/>
    <x v="1"/>
    <x v="149"/>
    <s v=""/>
    <n v="-0.17"/>
    <x v="1"/>
    <x v="10"/>
    <x v="0"/>
    <x v="0"/>
  </r>
  <r>
    <n v="61449"/>
    <x v="3"/>
    <x v="4"/>
    <x v="149"/>
    <s v=""/>
    <n v="-30"/>
    <x v="9"/>
    <x v="1"/>
    <x v="0"/>
    <x v="0"/>
  </r>
  <r>
    <n v="61591"/>
    <x v="0"/>
    <x v="3"/>
    <x v="149"/>
    <s v=""/>
    <n v="19.46"/>
    <x v="167"/>
    <x v="8"/>
    <x v="0"/>
    <x v="0"/>
  </r>
  <r>
    <n v="60921"/>
    <x v="0"/>
    <x v="2"/>
    <x v="150"/>
    <s v=""/>
    <n v="19.98"/>
    <x v="168"/>
    <x v="5"/>
    <x v="0"/>
    <x v="0"/>
  </r>
  <r>
    <n v="60922"/>
    <x v="0"/>
    <x v="2"/>
    <x v="150"/>
    <s v=""/>
    <n v="40.99"/>
    <x v="49"/>
    <x v="8"/>
    <x v="0"/>
    <x v="0"/>
  </r>
  <r>
    <n v="60233"/>
    <x v="1"/>
    <x v="0"/>
    <x v="151"/>
    <s v=""/>
    <n v="250"/>
    <x v="28"/>
    <x v="1"/>
    <x v="0"/>
    <x v="0"/>
  </r>
  <r>
    <n v="60234"/>
    <x v="1"/>
    <x v="0"/>
    <x v="151"/>
    <s v=""/>
    <n v="60"/>
    <x v="28"/>
    <x v="1"/>
    <x v="0"/>
    <x v="0"/>
  </r>
  <r>
    <n v="60235"/>
    <x v="1"/>
    <x v="0"/>
    <x v="151"/>
    <s v=""/>
    <n v="500"/>
    <x v="28"/>
    <x v="1"/>
    <x v="0"/>
    <x v="0"/>
  </r>
  <r>
    <n v="60236"/>
    <x v="0"/>
    <x v="0"/>
    <x v="151"/>
    <s v=""/>
    <n v="8.19"/>
    <x v="29"/>
    <x v="0"/>
    <x v="0"/>
    <x v="0"/>
  </r>
  <r>
    <n v="60237"/>
    <x v="0"/>
    <x v="0"/>
    <x v="151"/>
    <s v=""/>
    <n v="14.4"/>
    <x v="27"/>
    <x v="0"/>
    <x v="0"/>
    <x v="0"/>
  </r>
  <r>
    <n v="60238"/>
    <x v="1"/>
    <x v="0"/>
    <x v="151"/>
    <s v=""/>
    <n v="30"/>
    <x v="15"/>
    <x v="1"/>
    <x v="0"/>
    <x v="0"/>
  </r>
  <r>
    <n v="60239"/>
    <x v="1"/>
    <x v="0"/>
    <x v="151"/>
    <s v=""/>
    <n v="100"/>
    <x v="15"/>
    <x v="1"/>
    <x v="0"/>
    <x v="0"/>
  </r>
  <r>
    <n v="60240"/>
    <x v="0"/>
    <x v="0"/>
    <x v="151"/>
    <s v=""/>
    <n v="5"/>
    <x v="30"/>
    <x v="9"/>
    <x v="0"/>
    <x v="0"/>
  </r>
  <r>
    <n v="60241"/>
    <x v="1"/>
    <x v="0"/>
    <x v="151"/>
    <s v=""/>
    <n v="150"/>
    <x v="28"/>
    <x v="1"/>
    <x v="0"/>
    <x v="0"/>
  </r>
  <r>
    <n v="60923"/>
    <x v="0"/>
    <x v="2"/>
    <x v="151"/>
    <s v=""/>
    <n v="66.98"/>
    <x v="13"/>
    <x v="4"/>
    <x v="0"/>
    <x v="0"/>
  </r>
  <r>
    <n v="60924"/>
    <x v="0"/>
    <x v="2"/>
    <x v="151"/>
    <s v=""/>
    <n v="11.95"/>
    <x v="14"/>
    <x v="13"/>
    <x v="0"/>
    <x v="0"/>
  </r>
  <r>
    <n v="61062"/>
    <x v="0"/>
    <x v="1"/>
    <x v="151"/>
    <s v=""/>
    <n v="121.9"/>
    <x v="13"/>
    <x v="4"/>
    <x v="0"/>
    <x v="0"/>
  </r>
  <r>
    <n v="61447"/>
    <x v="3"/>
    <x v="4"/>
    <x v="151"/>
    <s v=""/>
    <n v="-30"/>
    <x v="9"/>
    <x v="1"/>
    <x v="0"/>
    <x v="0"/>
  </r>
  <r>
    <n v="61448"/>
    <x v="3"/>
    <x v="4"/>
    <x v="151"/>
    <s v=""/>
    <n v="-100"/>
    <x v="9"/>
    <x v="1"/>
    <x v="0"/>
    <x v="0"/>
  </r>
  <r>
    <n v="61730"/>
    <x v="3"/>
    <x v="5"/>
    <x v="151"/>
    <s v=""/>
    <n v="-250"/>
    <x v="9"/>
    <x v="1"/>
    <x v="0"/>
    <x v="0"/>
  </r>
  <r>
    <n v="61731"/>
    <x v="3"/>
    <x v="7"/>
    <x v="151"/>
    <s v=""/>
    <n v="-60"/>
    <x v="9"/>
    <x v="1"/>
    <x v="0"/>
    <x v="0"/>
  </r>
  <r>
    <n v="61732"/>
    <x v="3"/>
    <x v="6"/>
    <x v="151"/>
    <s v=""/>
    <n v="-500"/>
    <x v="9"/>
    <x v="1"/>
    <x v="0"/>
    <x v="0"/>
  </r>
  <r>
    <n v="61733"/>
    <x v="3"/>
    <x v="8"/>
    <x v="151"/>
    <s v=""/>
    <n v="-150"/>
    <x v="9"/>
    <x v="1"/>
    <x v="0"/>
    <x v="0"/>
  </r>
  <r>
    <n v="60231"/>
    <x v="0"/>
    <x v="0"/>
    <x v="152"/>
    <s v=""/>
    <n v="82"/>
    <x v="169"/>
    <x v="2"/>
    <x v="0"/>
    <x v="0"/>
  </r>
  <r>
    <n v="60232"/>
    <x v="0"/>
    <x v="0"/>
    <x v="152"/>
    <s v=""/>
    <n v="12.61"/>
    <x v="13"/>
    <x v="0"/>
    <x v="0"/>
    <x v="0"/>
  </r>
  <r>
    <n v="60925"/>
    <x v="0"/>
    <x v="2"/>
    <x v="152"/>
    <s v=""/>
    <n v="54"/>
    <x v="41"/>
    <x v="15"/>
    <x v="0"/>
    <x v="0"/>
  </r>
  <r>
    <n v="60926"/>
    <x v="0"/>
    <x v="2"/>
    <x v="152"/>
    <s v=""/>
    <n v="48.5"/>
    <x v="14"/>
    <x v="8"/>
    <x v="0"/>
    <x v="0"/>
  </r>
  <r>
    <n v="60227"/>
    <x v="1"/>
    <x v="0"/>
    <x v="153"/>
    <s v=""/>
    <n v="100"/>
    <x v="28"/>
    <x v="1"/>
    <x v="0"/>
    <x v="0"/>
  </r>
  <r>
    <n v="60228"/>
    <x v="1"/>
    <x v="0"/>
    <x v="153"/>
    <s v=""/>
    <n v="100"/>
    <x v="28"/>
    <x v="1"/>
    <x v="0"/>
    <x v="0"/>
  </r>
  <r>
    <n v="60229"/>
    <x v="0"/>
    <x v="0"/>
    <x v="153"/>
    <s v=""/>
    <n v="20.65"/>
    <x v="53"/>
    <x v="8"/>
    <x v="0"/>
    <x v="0"/>
  </r>
  <r>
    <n v="60230"/>
    <x v="2"/>
    <x v="0"/>
    <x v="153"/>
    <s v=""/>
    <n v="50"/>
    <x v="36"/>
    <x v="3"/>
    <x v="0"/>
    <x v="0"/>
  </r>
  <r>
    <n v="61734"/>
    <x v="3"/>
    <x v="9"/>
    <x v="153"/>
    <s v=""/>
    <n v="-100"/>
    <x v="9"/>
    <x v="1"/>
    <x v="0"/>
    <x v="0"/>
  </r>
  <r>
    <n v="61735"/>
    <x v="3"/>
    <x v="10"/>
    <x v="153"/>
    <s v=""/>
    <n v="-100"/>
    <x v="9"/>
    <x v="1"/>
    <x v="0"/>
    <x v="0"/>
  </r>
  <r>
    <n v="60226"/>
    <x v="1"/>
    <x v="0"/>
    <x v="154"/>
    <s v=""/>
    <n v="50"/>
    <x v="15"/>
    <x v="1"/>
    <x v="0"/>
    <x v="0"/>
  </r>
  <r>
    <n v="60809"/>
    <x v="0"/>
    <x v="2"/>
    <x v="154"/>
    <s v=""/>
    <n v="49.75"/>
    <x v="53"/>
    <x v="8"/>
    <x v="0"/>
    <x v="0"/>
  </r>
  <r>
    <n v="60810"/>
    <x v="0"/>
    <x v="2"/>
    <x v="154"/>
    <s v=""/>
    <n v="20"/>
    <x v="86"/>
    <x v="15"/>
    <x v="0"/>
    <x v="0"/>
  </r>
  <r>
    <n v="61446"/>
    <x v="3"/>
    <x v="4"/>
    <x v="154"/>
    <s v=""/>
    <n v="-50"/>
    <x v="9"/>
    <x v="1"/>
    <x v="0"/>
    <x v="0"/>
  </r>
  <r>
    <n v="60224"/>
    <x v="0"/>
    <x v="0"/>
    <x v="155"/>
    <s v="School Uniform"/>
    <n v="20.5"/>
    <x v="170"/>
    <x v="19"/>
    <x v="0"/>
    <x v="0"/>
  </r>
  <r>
    <n v="60225"/>
    <x v="1"/>
    <x v="0"/>
    <x v="155"/>
    <s v=""/>
    <n v="100"/>
    <x v="15"/>
    <x v="1"/>
    <x v="0"/>
    <x v="0"/>
  </r>
  <r>
    <n v="60811"/>
    <x v="0"/>
    <x v="2"/>
    <x v="155"/>
    <s v=""/>
    <n v="29.39"/>
    <x v="10"/>
    <x v="4"/>
    <x v="0"/>
    <x v="0"/>
  </r>
  <r>
    <n v="60812"/>
    <x v="0"/>
    <x v="2"/>
    <x v="155"/>
    <s v="Steve's Work Shoes"/>
    <n v="71.989999999999995"/>
    <x v="14"/>
    <x v="5"/>
    <x v="0"/>
    <x v="0"/>
  </r>
  <r>
    <n v="61445"/>
    <x v="3"/>
    <x v="4"/>
    <x v="155"/>
    <s v=""/>
    <n v="-100"/>
    <x v="9"/>
    <x v="1"/>
    <x v="0"/>
    <x v="0"/>
  </r>
  <r>
    <n v="60813"/>
    <x v="0"/>
    <x v="2"/>
    <x v="156"/>
    <s v=""/>
    <n v="290.24"/>
    <x v="84"/>
    <x v="12"/>
    <x v="0"/>
    <x v="0"/>
  </r>
  <r>
    <n v="60221"/>
    <x v="0"/>
    <x v="0"/>
    <x v="157"/>
    <s v="Dad's Camping Suffolk"/>
    <n v="36"/>
    <x v="150"/>
    <x v="14"/>
    <x v="0"/>
    <x v="0"/>
  </r>
  <r>
    <n v="60222"/>
    <x v="0"/>
    <x v="0"/>
    <x v="157"/>
    <s v=""/>
    <n v="35.79"/>
    <x v="104"/>
    <x v="4"/>
    <x v="0"/>
    <x v="0"/>
  </r>
  <r>
    <n v="60223"/>
    <x v="1"/>
    <x v="0"/>
    <x v="157"/>
    <s v=""/>
    <n v="30"/>
    <x v="15"/>
    <x v="1"/>
    <x v="0"/>
    <x v="0"/>
  </r>
  <r>
    <n v="60814"/>
    <x v="0"/>
    <x v="2"/>
    <x v="157"/>
    <s v=""/>
    <n v="10.8"/>
    <x v="94"/>
    <x v="11"/>
    <x v="0"/>
    <x v="0"/>
  </r>
  <r>
    <n v="60816"/>
    <x v="0"/>
    <x v="2"/>
    <x v="157"/>
    <s v=""/>
    <n v="32.299999999999997"/>
    <x v="143"/>
    <x v="11"/>
    <x v="0"/>
    <x v="0"/>
  </r>
  <r>
    <n v="61444"/>
    <x v="3"/>
    <x v="4"/>
    <x v="157"/>
    <s v=""/>
    <n v="-30"/>
    <x v="9"/>
    <x v="1"/>
    <x v="0"/>
    <x v="0"/>
  </r>
  <r>
    <n v="60220"/>
    <x v="0"/>
    <x v="0"/>
    <x v="158"/>
    <s v=""/>
    <n v="19.989999999999998"/>
    <x v="46"/>
    <x v="7"/>
    <x v="0"/>
    <x v="0"/>
  </r>
  <r>
    <n v="60815"/>
    <x v="0"/>
    <x v="2"/>
    <x v="158"/>
    <s v=""/>
    <n v="2.36"/>
    <x v="14"/>
    <x v="8"/>
    <x v="0"/>
    <x v="0"/>
  </r>
  <r>
    <n v="60817"/>
    <x v="0"/>
    <x v="2"/>
    <x v="158"/>
    <s v=""/>
    <n v="54"/>
    <x v="41"/>
    <x v="15"/>
    <x v="0"/>
    <x v="0"/>
  </r>
  <r>
    <n v="60818"/>
    <x v="0"/>
    <x v="2"/>
    <x v="158"/>
    <s v=""/>
    <n v="9"/>
    <x v="41"/>
    <x v="19"/>
    <x v="0"/>
    <x v="0"/>
  </r>
  <r>
    <n v="60819"/>
    <x v="0"/>
    <x v="2"/>
    <x v="158"/>
    <s v=""/>
    <n v="16.28"/>
    <x v="42"/>
    <x v="8"/>
    <x v="0"/>
    <x v="0"/>
  </r>
  <r>
    <n v="60820"/>
    <x v="0"/>
    <x v="2"/>
    <x v="158"/>
    <s v=""/>
    <n v="28.02"/>
    <x v="10"/>
    <x v="4"/>
    <x v="0"/>
    <x v="0"/>
  </r>
  <r>
    <n v="60219"/>
    <x v="0"/>
    <x v="0"/>
    <x v="159"/>
    <s v=""/>
    <n v="384"/>
    <x v="81"/>
    <x v="6"/>
    <x v="0"/>
    <x v="0"/>
  </r>
  <r>
    <n v="60821"/>
    <x v="0"/>
    <x v="2"/>
    <x v="159"/>
    <s v=""/>
    <n v="15"/>
    <x v="171"/>
    <x v="11"/>
    <x v="0"/>
    <x v="0"/>
  </r>
  <r>
    <n v="60822"/>
    <x v="0"/>
    <x v="2"/>
    <x v="159"/>
    <s v=""/>
    <n v="15.22"/>
    <x v="62"/>
    <x v="8"/>
    <x v="0"/>
    <x v="0"/>
  </r>
  <r>
    <n v="60823"/>
    <x v="0"/>
    <x v="2"/>
    <x v="159"/>
    <s v=""/>
    <n v="5.14"/>
    <x v="10"/>
    <x v="4"/>
    <x v="0"/>
    <x v="0"/>
  </r>
  <r>
    <n v="60217"/>
    <x v="0"/>
    <x v="0"/>
    <x v="160"/>
    <s v=""/>
    <n v="17.04"/>
    <x v="19"/>
    <x v="0"/>
    <x v="0"/>
    <x v="0"/>
  </r>
  <r>
    <n v="60218"/>
    <x v="2"/>
    <x v="0"/>
    <x v="160"/>
    <s v=""/>
    <n v="79.790000000000006"/>
    <x v="51"/>
    <x v="3"/>
    <x v="0"/>
    <x v="0"/>
  </r>
  <r>
    <n v="60824"/>
    <x v="0"/>
    <x v="2"/>
    <x v="160"/>
    <s v=""/>
    <n v="30.15"/>
    <x v="52"/>
    <x v="4"/>
    <x v="0"/>
    <x v="0"/>
  </r>
  <r>
    <n v="60825"/>
    <x v="0"/>
    <x v="2"/>
    <x v="160"/>
    <s v=""/>
    <n v="33.53"/>
    <x v="52"/>
    <x v="12"/>
    <x v="0"/>
    <x v="0"/>
  </r>
  <r>
    <n v="60216"/>
    <x v="1"/>
    <x v="0"/>
    <x v="161"/>
    <s v=""/>
    <n v="50"/>
    <x v="15"/>
    <x v="1"/>
    <x v="0"/>
    <x v="0"/>
  </r>
  <r>
    <n v="60826"/>
    <x v="0"/>
    <x v="2"/>
    <x v="161"/>
    <s v=""/>
    <n v="54.07"/>
    <x v="10"/>
    <x v="4"/>
    <x v="0"/>
    <x v="0"/>
  </r>
  <r>
    <n v="61443"/>
    <x v="3"/>
    <x v="4"/>
    <x v="161"/>
    <s v=""/>
    <n v="-50"/>
    <x v="9"/>
    <x v="1"/>
    <x v="0"/>
    <x v="0"/>
  </r>
  <r>
    <n v="60827"/>
    <x v="0"/>
    <x v="2"/>
    <x v="162"/>
    <s v=""/>
    <n v="28.3"/>
    <x v="94"/>
    <x v="11"/>
    <x v="0"/>
    <x v="0"/>
  </r>
  <r>
    <n v="60215"/>
    <x v="1"/>
    <x v="0"/>
    <x v="163"/>
    <s v=""/>
    <n v="50"/>
    <x v="15"/>
    <x v="1"/>
    <x v="0"/>
    <x v="0"/>
  </r>
  <r>
    <n v="60828"/>
    <x v="0"/>
    <x v="2"/>
    <x v="163"/>
    <s v=""/>
    <n v="29.46"/>
    <x v="10"/>
    <x v="4"/>
    <x v="0"/>
    <x v="0"/>
  </r>
  <r>
    <n v="60829"/>
    <x v="0"/>
    <x v="2"/>
    <x v="163"/>
    <s v=""/>
    <n v="47.53"/>
    <x v="85"/>
    <x v="12"/>
    <x v="0"/>
    <x v="0"/>
  </r>
  <r>
    <n v="60883"/>
    <x v="0"/>
    <x v="2"/>
    <x v="163"/>
    <s v=""/>
    <n v="199"/>
    <x v="31"/>
    <x v="8"/>
    <x v="0"/>
    <x v="0"/>
  </r>
  <r>
    <n v="61442"/>
    <x v="3"/>
    <x v="4"/>
    <x v="163"/>
    <s v=""/>
    <n v="-50"/>
    <x v="9"/>
    <x v="1"/>
    <x v="0"/>
    <x v="0"/>
  </r>
  <r>
    <n v="60214"/>
    <x v="2"/>
    <x v="0"/>
    <x v="164"/>
    <s v=""/>
    <n v="20.8"/>
    <x v="58"/>
    <x v="3"/>
    <x v="0"/>
    <x v="0"/>
  </r>
  <r>
    <n v="60831"/>
    <x v="0"/>
    <x v="2"/>
    <x v="164"/>
    <s v=""/>
    <n v="24"/>
    <x v="135"/>
    <x v="5"/>
    <x v="0"/>
    <x v="0"/>
  </r>
  <r>
    <n v="60832"/>
    <x v="0"/>
    <x v="2"/>
    <x v="164"/>
    <s v=""/>
    <n v="15"/>
    <x v="41"/>
    <x v="19"/>
    <x v="0"/>
    <x v="0"/>
  </r>
  <r>
    <n v="60833"/>
    <x v="0"/>
    <x v="2"/>
    <x v="164"/>
    <s v=""/>
    <n v="54"/>
    <x v="41"/>
    <x v="15"/>
    <x v="0"/>
    <x v="0"/>
  </r>
  <r>
    <n v="61063"/>
    <x v="0"/>
    <x v="1"/>
    <x v="164"/>
    <s v=""/>
    <n v="94.62"/>
    <x v="13"/>
    <x v="4"/>
    <x v="0"/>
    <x v="0"/>
  </r>
  <r>
    <n v="61592"/>
    <x v="0"/>
    <x v="3"/>
    <x v="164"/>
    <s v=""/>
    <n v="26.07"/>
    <x v="115"/>
    <x v="7"/>
    <x v="0"/>
    <x v="0"/>
  </r>
  <r>
    <n v="60211"/>
    <x v="0"/>
    <x v="0"/>
    <x v="165"/>
    <s v=""/>
    <n v="130"/>
    <x v="89"/>
    <x v="2"/>
    <x v="0"/>
    <x v="0"/>
  </r>
  <r>
    <n v="60212"/>
    <x v="0"/>
    <x v="0"/>
    <x v="165"/>
    <s v=""/>
    <n v="18"/>
    <x v="48"/>
    <x v="6"/>
    <x v="0"/>
    <x v="0"/>
  </r>
  <r>
    <n v="60213"/>
    <x v="0"/>
    <x v="0"/>
    <x v="165"/>
    <s v=""/>
    <n v="39.86"/>
    <x v="60"/>
    <x v="0"/>
    <x v="0"/>
    <x v="0"/>
  </r>
  <r>
    <n v="60834"/>
    <x v="0"/>
    <x v="2"/>
    <x v="165"/>
    <s v=""/>
    <n v="13.36"/>
    <x v="14"/>
    <x v="8"/>
    <x v="0"/>
    <x v="0"/>
  </r>
  <r>
    <n v="60835"/>
    <x v="0"/>
    <x v="2"/>
    <x v="165"/>
    <s v=""/>
    <n v="16.579999999999998"/>
    <x v="42"/>
    <x v="8"/>
    <x v="0"/>
    <x v="0"/>
  </r>
  <r>
    <n v="60836"/>
    <x v="0"/>
    <x v="2"/>
    <x v="165"/>
    <s v=""/>
    <n v="17"/>
    <x v="153"/>
    <x v="5"/>
    <x v="0"/>
    <x v="0"/>
  </r>
  <r>
    <n v="60837"/>
    <x v="0"/>
    <x v="2"/>
    <x v="166"/>
    <s v=""/>
    <n v="20.49"/>
    <x v="49"/>
    <x v="5"/>
    <x v="0"/>
    <x v="0"/>
  </r>
  <r>
    <n v="60838"/>
    <x v="0"/>
    <x v="2"/>
    <x v="166"/>
    <s v=""/>
    <n v="20"/>
    <x v="86"/>
    <x v="19"/>
    <x v="0"/>
    <x v="0"/>
  </r>
  <r>
    <n v="60209"/>
    <x v="6"/>
    <x v="0"/>
    <x v="167"/>
    <s v=""/>
    <n v="411"/>
    <x v="9"/>
    <x v="0"/>
    <x v="0"/>
    <x v="1"/>
  </r>
  <r>
    <n v="60210"/>
    <x v="0"/>
    <x v="0"/>
    <x v="167"/>
    <s v=""/>
    <n v="11.32"/>
    <x v="172"/>
    <x v="4"/>
    <x v="0"/>
    <x v="0"/>
  </r>
  <r>
    <n v="60839"/>
    <x v="0"/>
    <x v="2"/>
    <x v="167"/>
    <s v=""/>
    <n v="10.039999999999999"/>
    <x v="55"/>
    <x v="4"/>
    <x v="0"/>
    <x v="0"/>
  </r>
  <r>
    <n v="60840"/>
    <x v="0"/>
    <x v="2"/>
    <x v="167"/>
    <s v="Sarah's Boots"/>
    <n v="110"/>
    <x v="155"/>
    <x v="7"/>
    <x v="0"/>
    <x v="0"/>
  </r>
  <r>
    <n v="60841"/>
    <x v="0"/>
    <x v="2"/>
    <x v="167"/>
    <s v=""/>
    <n v="23.96"/>
    <x v="125"/>
    <x v="7"/>
    <x v="0"/>
    <x v="0"/>
  </r>
  <r>
    <n v="60830"/>
    <x v="0"/>
    <x v="2"/>
    <x v="168"/>
    <s v=""/>
    <n v="27.5"/>
    <x v="173"/>
    <x v="11"/>
    <x v="0"/>
    <x v="0"/>
  </r>
  <r>
    <n v="60842"/>
    <x v="0"/>
    <x v="2"/>
    <x v="168"/>
    <s v=""/>
    <n v="15.93"/>
    <x v="174"/>
    <x v="8"/>
    <x v="0"/>
    <x v="0"/>
  </r>
  <r>
    <n v="60843"/>
    <x v="0"/>
    <x v="2"/>
    <x v="168"/>
    <s v=""/>
    <n v="4.2"/>
    <x v="174"/>
    <x v="8"/>
    <x v="0"/>
    <x v="0"/>
  </r>
  <r>
    <n v="60844"/>
    <x v="0"/>
    <x v="2"/>
    <x v="168"/>
    <s v=""/>
    <n v="136.91999999999999"/>
    <x v="131"/>
    <x v="13"/>
    <x v="0"/>
    <x v="0"/>
  </r>
  <r>
    <n v="60205"/>
    <x v="0"/>
    <x v="0"/>
    <x v="169"/>
    <s v=""/>
    <n v="23.76"/>
    <x v="63"/>
    <x v="15"/>
    <x v="0"/>
    <x v="0"/>
  </r>
  <r>
    <n v="60206"/>
    <x v="1"/>
    <x v="0"/>
    <x v="169"/>
    <s v=""/>
    <n v="100"/>
    <x v="15"/>
    <x v="1"/>
    <x v="0"/>
    <x v="0"/>
  </r>
  <r>
    <n v="60207"/>
    <x v="0"/>
    <x v="0"/>
    <x v="169"/>
    <s v=""/>
    <n v="3.74"/>
    <x v="27"/>
    <x v="0"/>
    <x v="0"/>
    <x v="0"/>
  </r>
  <r>
    <n v="60208"/>
    <x v="1"/>
    <x v="0"/>
    <x v="169"/>
    <s v=""/>
    <n v="50"/>
    <x v="15"/>
    <x v="1"/>
    <x v="0"/>
    <x v="0"/>
  </r>
  <r>
    <n v="60845"/>
    <x v="0"/>
    <x v="2"/>
    <x v="169"/>
    <s v=""/>
    <n v="12.3"/>
    <x v="41"/>
    <x v="19"/>
    <x v="0"/>
    <x v="0"/>
  </r>
  <r>
    <n v="60846"/>
    <x v="0"/>
    <x v="2"/>
    <x v="169"/>
    <s v=""/>
    <n v="40.549999999999997"/>
    <x v="24"/>
    <x v="12"/>
    <x v="0"/>
    <x v="0"/>
  </r>
  <r>
    <n v="60847"/>
    <x v="0"/>
    <x v="2"/>
    <x v="169"/>
    <s v="Electric Guitar"/>
    <n v="288.99"/>
    <x v="175"/>
    <x v="7"/>
    <x v="0"/>
    <x v="0"/>
  </r>
  <r>
    <n v="60848"/>
    <x v="0"/>
    <x v="2"/>
    <x v="169"/>
    <s v=""/>
    <n v="9.6"/>
    <x v="22"/>
    <x v="11"/>
    <x v="0"/>
    <x v="0"/>
  </r>
  <r>
    <n v="60849"/>
    <x v="0"/>
    <x v="2"/>
    <x v="169"/>
    <s v=""/>
    <n v="24.83"/>
    <x v="10"/>
    <x v="4"/>
    <x v="0"/>
    <x v="0"/>
  </r>
  <r>
    <n v="60850"/>
    <x v="0"/>
    <x v="2"/>
    <x v="169"/>
    <s v=""/>
    <n v="38.5"/>
    <x v="176"/>
    <x v="5"/>
    <x v="0"/>
    <x v="0"/>
  </r>
  <r>
    <n v="60851"/>
    <x v="0"/>
    <x v="2"/>
    <x v="169"/>
    <s v=""/>
    <n v="70"/>
    <x v="155"/>
    <x v="8"/>
    <x v="0"/>
    <x v="0"/>
  </r>
  <r>
    <n v="60852"/>
    <x v="0"/>
    <x v="2"/>
    <x v="169"/>
    <s v=""/>
    <n v="35"/>
    <x v="155"/>
    <x v="8"/>
    <x v="0"/>
    <x v="0"/>
  </r>
  <r>
    <n v="60854"/>
    <x v="0"/>
    <x v="2"/>
    <x v="169"/>
    <s v=""/>
    <n v="14.39"/>
    <x v="10"/>
    <x v="4"/>
    <x v="0"/>
    <x v="0"/>
  </r>
  <r>
    <n v="60855"/>
    <x v="0"/>
    <x v="2"/>
    <x v="169"/>
    <s v=""/>
    <n v="25.8"/>
    <x v="112"/>
    <x v="11"/>
    <x v="0"/>
    <x v="0"/>
  </r>
  <r>
    <n v="61440"/>
    <x v="3"/>
    <x v="4"/>
    <x v="169"/>
    <s v=""/>
    <n v="-100"/>
    <x v="9"/>
    <x v="1"/>
    <x v="0"/>
    <x v="0"/>
  </r>
  <r>
    <n v="61441"/>
    <x v="3"/>
    <x v="4"/>
    <x v="169"/>
    <s v=""/>
    <n v="-50"/>
    <x v="9"/>
    <x v="1"/>
    <x v="0"/>
    <x v="0"/>
  </r>
  <r>
    <n v="60853"/>
    <x v="0"/>
    <x v="2"/>
    <x v="170"/>
    <s v=""/>
    <n v="15"/>
    <x v="25"/>
    <x v="8"/>
    <x v="0"/>
    <x v="0"/>
  </r>
  <r>
    <n v="60856"/>
    <x v="0"/>
    <x v="2"/>
    <x v="170"/>
    <s v=""/>
    <n v="59.41"/>
    <x v="13"/>
    <x v="12"/>
    <x v="0"/>
    <x v="0"/>
  </r>
  <r>
    <n v="60857"/>
    <x v="0"/>
    <x v="2"/>
    <x v="170"/>
    <s v=""/>
    <n v="54"/>
    <x v="41"/>
    <x v="15"/>
    <x v="0"/>
    <x v="0"/>
  </r>
  <r>
    <n v="60858"/>
    <x v="0"/>
    <x v="2"/>
    <x v="170"/>
    <s v=""/>
    <n v="17.88"/>
    <x v="10"/>
    <x v="4"/>
    <x v="0"/>
    <x v="0"/>
  </r>
  <r>
    <n v="60859"/>
    <x v="0"/>
    <x v="2"/>
    <x v="171"/>
    <s v=""/>
    <n v="20.6"/>
    <x v="117"/>
    <x v="11"/>
    <x v="0"/>
    <x v="0"/>
  </r>
  <r>
    <n v="61064"/>
    <x v="0"/>
    <x v="1"/>
    <x v="171"/>
    <s v=""/>
    <n v="50.38"/>
    <x v="13"/>
    <x v="4"/>
    <x v="0"/>
    <x v="0"/>
  </r>
  <r>
    <n v="61515"/>
    <x v="0"/>
    <x v="4"/>
    <x v="171"/>
    <s v="Cash Correction"/>
    <n v="590"/>
    <x v="53"/>
    <x v="8"/>
    <x v="0"/>
    <x v="0"/>
  </r>
  <r>
    <n v="61774"/>
    <x v="4"/>
    <x v="6"/>
    <x v="171"/>
    <s v=""/>
    <n v="-19.309999999999999"/>
    <x v="70"/>
    <x v="10"/>
    <x v="0"/>
    <x v="0"/>
  </r>
  <r>
    <n v="61786"/>
    <x v="4"/>
    <x v="7"/>
    <x v="171"/>
    <s v=""/>
    <n v="-0.36"/>
    <x v="71"/>
    <x v="10"/>
    <x v="0"/>
    <x v="0"/>
  </r>
  <r>
    <n v="61798"/>
    <x v="4"/>
    <x v="9"/>
    <x v="171"/>
    <s v=""/>
    <n v="-3.46"/>
    <x v="71"/>
    <x v="10"/>
    <x v="0"/>
    <x v="0"/>
  </r>
  <r>
    <n v="61810"/>
    <x v="4"/>
    <x v="10"/>
    <x v="171"/>
    <s v=""/>
    <n v="-2.69"/>
    <x v="72"/>
    <x v="10"/>
    <x v="0"/>
    <x v="0"/>
  </r>
  <r>
    <n v="61822"/>
    <x v="4"/>
    <x v="8"/>
    <x v="171"/>
    <s v=""/>
    <n v="-1.31"/>
    <x v="73"/>
    <x v="10"/>
    <x v="0"/>
    <x v="0"/>
  </r>
  <r>
    <n v="61834"/>
    <x v="4"/>
    <x v="5"/>
    <x v="171"/>
    <s v=""/>
    <n v="-1.73"/>
    <x v="74"/>
    <x v="10"/>
    <x v="0"/>
    <x v="0"/>
  </r>
  <r>
    <n v="60195"/>
    <x v="1"/>
    <x v="0"/>
    <x v="172"/>
    <s v=""/>
    <n v="10"/>
    <x v="7"/>
    <x v="1"/>
    <x v="0"/>
    <x v="0"/>
  </r>
  <r>
    <n v="60196"/>
    <x v="1"/>
    <x v="0"/>
    <x v="172"/>
    <s v=""/>
    <n v="10"/>
    <x v="6"/>
    <x v="1"/>
    <x v="0"/>
    <x v="0"/>
  </r>
  <r>
    <n v="60197"/>
    <x v="0"/>
    <x v="0"/>
    <x v="172"/>
    <s v=""/>
    <n v="25"/>
    <x v="4"/>
    <x v="2"/>
    <x v="0"/>
    <x v="0"/>
  </r>
  <r>
    <n v="60198"/>
    <x v="0"/>
    <x v="0"/>
    <x v="172"/>
    <s v=""/>
    <n v="11.61"/>
    <x v="8"/>
    <x v="0"/>
    <x v="0"/>
    <x v="0"/>
  </r>
  <r>
    <n v="60199"/>
    <x v="0"/>
    <x v="0"/>
    <x v="172"/>
    <s v=""/>
    <n v="31.39"/>
    <x v="3"/>
    <x v="0"/>
    <x v="0"/>
    <x v="0"/>
  </r>
  <r>
    <n v="60200"/>
    <x v="0"/>
    <x v="0"/>
    <x v="172"/>
    <s v=""/>
    <n v="5"/>
    <x v="163"/>
    <x v="9"/>
    <x v="0"/>
    <x v="0"/>
  </r>
  <r>
    <n v="60201"/>
    <x v="1"/>
    <x v="0"/>
    <x v="172"/>
    <s v=""/>
    <n v="1483.73"/>
    <x v="2"/>
    <x v="1"/>
    <x v="0"/>
    <x v="0"/>
  </r>
  <r>
    <n v="60202"/>
    <x v="1"/>
    <x v="0"/>
    <x v="172"/>
    <s v=""/>
    <n v="2497.4499999999998"/>
    <x v="75"/>
    <x v="1"/>
    <x v="0"/>
    <x v="0"/>
  </r>
  <r>
    <n v="60203"/>
    <x v="1"/>
    <x v="0"/>
    <x v="172"/>
    <s v=""/>
    <n v="300"/>
    <x v="1"/>
    <x v="1"/>
    <x v="0"/>
    <x v="0"/>
  </r>
  <r>
    <n v="60204"/>
    <x v="0"/>
    <x v="0"/>
    <x v="172"/>
    <s v=""/>
    <n v="174"/>
    <x v="18"/>
    <x v="0"/>
    <x v="0"/>
    <x v="0"/>
  </r>
  <r>
    <n v="60860"/>
    <x v="0"/>
    <x v="2"/>
    <x v="172"/>
    <s v=""/>
    <n v="4.13"/>
    <x v="14"/>
    <x v="6"/>
    <x v="0"/>
    <x v="0"/>
  </r>
  <r>
    <n v="60862"/>
    <x v="0"/>
    <x v="2"/>
    <x v="172"/>
    <s v=""/>
    <n v="4.63"/>
    <x v="10"/>
    <x v="4"/>
    <x v="0"/>
    <x v="0"/>
  </r>
  <r>
    <n v="61065"/>
    <x v="3"/>
    <x v="1"/>
    <x v="172"/>
    <s v=""/>
    <n v="-300"/>
    <x v="9"/>
    <x v="1"/>
    <x v="0"/>
    <x v="0"/>
  </r>
  <r>
    <n v="61066"/>
    <x v="4"/>
    <x v="1"/>
    <x v="172"/>
    <s v=""/>
    <n v="-0.17"/>
    <x v="1"/>
    <x v="10"/>
    <x v="0"/>
    <x v="0"/>
  </r>
  <r>
    <n v="61593"/>
    <x v="3"/>
    <x v="3"/>
    <x v="172"/>
    <s v=""/>
    <n v="-1483.73"/>
    <x v="9"/>
    <x v="1"/>
    <x v="0"/>
    <x v="0"/>
  </r>
  <r>
    <n v="61676"/>
    <x v="3"/>
    <x v="2"/>
    <x v="172"/>
    <s v=""/>
    <n v="-2497.4499999999998"/>
    <x v="9"/>
    <x v="1"/>
    <x v="0"/>
    <x v="0"/>
  </r>
  <r>
    <n v="60863"/>
    <x v="0"/>
    <x v="2"/>
    <x v="173"/>
    <s v=""/>
    <n v="17.3"/>
    <x v="173"/>
    <x v="11"/>
    <x v="0"/>
    <x v="0"/>
  </r>
  <r>
    <n v="60864"/>
    <x v="0"/>
    <x v="2"/>
    <x v="173"/>
    <s v=""/>
    <n v="20"/>
    <x v="86"/>
    <x v="15"/>
    <x v="0"/>
    <x v="0"/>
  </r>
  <r>
    <n v="60191"/>
    <x v="0"/>
    <x v="0"/>
    <x v="174"/>
    <s v=""/>
    <n v="12"/>
    <x v="0"/>
    <x v="8"/>
    <x v="0"/>
    <x v="0"/>
  </r>
  <r>
    <n v="60192"/>
    <x v="0"/>
    <x v="0"/>
    <x v="174"/>
    <s v=""/>
    <n v="26.95"/>
    <x v="17"/>
    <x v="0"/>
    <x v="0"/>
    <x v="0"/>
  </r>
  <r>
    <n v="60193"/>
    <x v="0"/>
    <x v="0"/>
    <x v="174"/>
    <s v=""/>
    <n v="37"/>
    <x v="0"/>
    <x v="0"/>
    <x v="0"/>
    <x v="0"/>
  </r>
  <r>
    <n v="60194"/>
    <x v="0"/>
    <x v="0"/>
    <x v="174"/>
    <s v=""/>
    <n v="39"/>
    <x v="0"/>
    <x v="0"/>
    <x v="0"/>
    <x v="0"/>
  </r>
  <r>
    <n v="60865"/>
    <x v="0"/>
    <x v="2"/>
    <x v="174"/>
    <s v=""/>
    <n v="37.99"/>
    <x v="177"/>
    <x v="16"/>
    <x v="0"/>
    <x v="0"/>
  </r>
  <r>
    <n v="60866"/>
    <x v="0"/>
    <x v="2"/>
    <x v="174"/>
    <s v=""/>
    <n v="27.5"/>
    <x v="54"/>
    <x v="2"/>
    <x v="0"/>
    <x v="0"/>
  </r>
  <r>
    <n v="60867"/>
    <x v="0"/>
    <x v="2"/>
    <x v="174"/>
    <s v=""/>
    <n v="51.71"/>
    <x v="10"/>
    <x v="4"/>
    <x v="0"/>
    <x v="0"/>
  </r>
  <r>
    <n v="60868"/>
    <x v="0"/>
    <x v="2"/>
    <x v="174"/>
    <s v=""/>
    <n v="63.85"/>
    <x v="85"/>
    <x v="12"/>
    <x v="0"/>
    <x v="0"/>
  </r>
  <r>
    <n v="61067"/>
    <x v="0"/>
    <x v="1"/>
    <x v="174"/>
    <s v=""/>
    <n v="12.72"/>
    <x v="13"/>
    <x v="4"/>
    <x v="0"/>
    <x v="0"/>
  </r>
  <r>
    <n v="61068"/>
    <x v="0"/>
    <x v="1"/>
    <x v="174"/>
    <s v=""/>
    <n v="46.61"/>
    <x v="13"/>
    <x v="4"/>
    <x v="0"/>
    <x v="0"/>
  </r>
  <r>
    <n v="60188"/>
    <x v="0"/>
    <x v="0"/>
    <x v="175"/>
    <s v=""/>
    <n v="12"/>
    <x v="21"/>
    <x v="9"/>
    <x v="0"/>
    <x v="0"/>
  </r>
  <r>
    <n v="60189"/>
    <x v="8"/>
    <x v="0"/>
    <x v="175"/>
    <s v=""/>
    <n v="-825"/>
    <x v="164"/>
    <x v="10"/>
    <x v="0"/>
    <x v="0"/>
  </r>
  <r>
    <n v="60190"/>
    <x v="0"/>
    <x v="0"/>
    <x v="175"/>
    <s v=""/>
    <n v="-270"/>
    <x v="53"/>
    <x v="8"/>
    <x v="0"/>
    <x v="0"/>
  </r>
  <r>
    <n v="60869"/>
    <x v="0"/>
    <x v="2"/>
    <x v="175"/>
    <s v=""/>
    <n v="54"/>
    <x v="41"/>
    <x v="15"/>
    <x v="0"/>
    <x v="0"/>
  </r>
  <r>
    <n v="60870"/>
    <x v="0"/>
    <x v="2"/>
    <x v="175"/>
    <s v=""/>
    <n v="20.54"/>
    <x v="10"/>
    <x v="4"/>
    <x v="0"/>
    <x v="0"/>
  </r>
  <r>
    <n v="61069"/>
    <x v="0"/>
    <x v="1"/>
    <x v="175"/>
    <s v=""/>
    <n v="86.39"/>
    <x v="13"/>
    <x v="4"/>
    <x v="0"/>
    <x v="0"/>
  </r>
  <r>
    <n v="60187"/>
    <x v="0"/>
    <x v="0"/>
    <x v="176"/>
    <s v=""/>
    <n v="14.99"/>
    <x v="33"/>
    <x v="0"/>
    <x v="0"/>
    <x v="0"/>
  </r>
  <r>
    <n v="60871"/>
    <x v="0"/>
    <x v="2"/>
    <x v="176"/>
    <s v=""/>
    <n v="15"/>
    <x v="178"/>
    <x v="15"/>
    <x v="0"/>
    <x v="0"/>
  </r>
  <r>
    <n v="60872"/>
    <x v="0"/>
    <x v="2"/>
    <x v="176"/>
    <s v=""/>
    <n v="55.95"/>
    <x v="90"/>
    <x v="14"/>
    <x v="0"/>
    <x v="0"/>
  </r>
  <r>
    <n v="60873"/>
    <x v="0"/>
    <x v="2"/>
    <x v="176"/>
    <s v=""/>
    <n v="9.49"/>
    <x v="53"/>
    <x v="8"/>
    <x v="0"/>
    <x v="0"/>
  </r>
  <r>
    <n v="60874"/>
    <x v="0"/>
    <x v="2"/>
    <x v="176"/>
    <s v=""/>
    <n v="43"/>
    <x v="53"/>
    <x v="8"/>
    <x v="0"/>
    <x v="0"/>
  </r>
  <r>
    <n v="60875"/>
    <x v="0"/>
    <x v="2"/>
    <x v="176"/>
    <s v=""/>
    <n v="6.99"/>
    <x v="99"/>
    <x v="7"/>
    <x v="0"/>
    <x v="0"/>
  </r>
  <r>
    <n v="60178"/>
    <x v="1"/>
    <x v="0"/>
    <x v="177"/>
    <s v=""/>
    <n v="250"/>
    <x v="28"/>
    <x v="1"/>
    <x v="0"/>
    <x v="0"/>
  </r>
  <r>
    <n v="60179"/>
    <x v="1"/>
    <x v="0"/>
    <x v="177"/>
    <s v=""/>
    <n v="150"/>
    <x v="28"/>
    <x v="1"/>
    <x v="0"/>
    <x v="0"/>
  </r>
  <r>
    <n v="60180"/>
    <x v="1"/>
    <x v="0"/>
    <x v="177"/>
    <s v=""/>
    <n v="500"/>
    <x v="28"/>
    <x v="1"/>
    <x v="0"/>
    <x v="0"/>
  </r>
  <r>
    <n v="60181"/>
    <x v="0"/>
    <x v="0"/>
    <x v="177"/>
    <s v=""/>
    <n v="8.19"/>
    <x v="29"/>
    <x v="0"/>
    <x v="0"/>
    <x v="0"/>
  </r>
  <r>
    <n v="60182"/>
    <x v="0"/>
    <x v="0"/>
    <x v="177"/>
    <s v="Herbs for Ginny"/>
    <n v="13"/>
    <x v="179"/>
    <x v="13"/>
    <x v="0"/>
    <x v="0"/>
  </r>
  <r>
    <n v="60183"/>
    <x v="0"/>
    <x v="0"/>
    <x v="177"/>
    <s v=""/>
    <n v="11.36"/>
    <x v="13"/>
    <x v="0"/>
    <x v="0"/>
    <x v="0"/>
  </r>
  <r>
    <n v="60184"/>
    <x v="0"/>
    <x v="0"/>
    <x v="177"/>
    <s v=""/>
    <n v="21.99"/>
    <x v="46"/>
    <x v="7"/>
    <x v="0"/>
    <x v="0"/>
  </r>
  <r>
    <n v="60185"/>
    <x v="0"/>
    <x v="0"/>
    <x v="177"/>
    <s v=""/>
    <n v="5"/>
    <x v="30"/>
    <x v="9"/>
    <x v="0"/>
    <x v="0"/>
  </r>
  <r>
    <n v="60186"/>
    <x v="1"/>
    <x v="0"/>
    <x v="177"/>
    <s v=""/>
    <n v="60"/>
    <x v="28"/>
    <x v="1"/>
    <x v="0"/>
    <x v="0"/>
  </r>
  <r>
    <n v="60876"/>
    <x v="0"/>
    <x v="2"/>
    <x v="177"/>
    <s v=""/>
    <n v="13.81"/>
    <x v="76"/>
    <x v="4"/>
    <x v="0"/>
    <x v="0"/>
  </r>
  <r>
    <n v="60877"/>
    <x v="0"/>
    <x v="2"/>
    <x v="177"/>
    <s v=""/>
    <n v="17.5"/>
    <x v="180"/>
    <x v="11"/>
    <x v="0"/>
    <x v="0"/>
  </r>
  <r>
    <n v="61736"/>
    <x v="3"/>
    <x v="5"/>
    <x v="177"/>
    <s v=""/>
    <n v="-250"/>
    <x v="9"/>
    <x v="1"/>
    <x v="0"/>
    <x v="0"/>
  </r>
  <r>
    <n v="61737"/>
    <x v="3"/>
    <x v="8"/>
    <x v="177"/>
    <s v=""/>
    <n v="-150"/>
    <x v="9"/>
    <x v="1"/>
    <x v="0"/>
    <x v="0"/>
  </r>
  <r>
    <n v="61738"/>
    <x v="3"/>
    <x v="6"/>
    <x v="177"/>
    <s v=""/>
    <n v="-500"/>
    <x v="9"/>
    <x v="1"/>
    <x v="0"/>
    <x v="0"/>
  </r>
  <r>
    <n v="61739"/>
    <x v="3"/>
    <x v="7"/>
    <x v="177"/>
    <s v=""/>
    <n v="-60"/>
    <x v="9"/>
    <x v="1"/>
    <x v="0"/>
    <x v="0"/>
  </r>
  <r>
    <n v="61742"/>
    <x v="1"/>
    <x v="6"/>
    <x v="177"/>
    <s v=""/>
    <n v="1000"/>
    <x v="9"/>
    <x v="1"/>
    <x v="0"/>
    <x v="0"/>
  </r>
  <r>
    <n v="61743"/>
    <x v="1"/>
    <x v="10"/>
    <x v="177"/>
    <s v=""/>
    <n v="350"/>
    <x v="9"/>
    <x v="1"/>
    <x v="0"/>
    <x v="0"/>
  </r>
  <r>
    <n v="61744"/>
    <x v="1"/>
    <x v="9"/>
    <x v="177"/>
    <s v=""/>
    <n v="1000"/>
    <x v="9"/>
    <x v="1"/>
    <x v="0"/>
    <x v="0"/>
  </r>
  <r>
    <n v="60177"/>
    <x v="1"/>
    <x v="0"/>
    <x v="178"/>
    <s v=""/>
    <n v="100"/>
    <x v="15"/>
    <x v="1"/>
    <x v="0"/>
    <x v="0"/>
  </r>
  <r>
    <n v="60878"/>
    <x v="0"/>
    <x v="2"/>
    <x v="178"/>
    <s v=""/>
    <n v="16.28"/>
    <x v="49"/>
    <x v="4"/>
    <x v="0"/>
    <x v="0"/>
  </r>
  <r>
    <n v="60879"/>
    <x v="0"/>
    <x v="2"/>
    <x v="178"/>
    <s v=""/>
    <n v="6.9"/>
    <x v="181"/>
    <x v="9"/>
    <x v="0"/>
    <x v="0"/>
  </r>
  <r>
    <n v="60880"/>
    <x v="0"/>
    <x v="2"/>
    <x v="178"/>
    <s v=""/>
    <n v="14.99"/>
    <x v="53"/>
    <x v="8"/>
    <x v="0"/>
    <x v="0"/>
  </r>
  <r>
    <n v="60881"/>
    <x v="0"/>
    <x v="2"/>
    <x v="178"/>
    <s v=""/>
    <n v="46.38"/>
    <x v="53"/>
    <x v="8"/>
    <x v="0"/>
    <x v="0"/>
  </r>
  <r>
    <n v="60882"/>
    <x v="0"/>
    <x v="2"/>
    <x v="178"/>
    <s v=""/>
    <n v="20.98"/>
    <x v="96"/>
    <x v="8"/>
    <x v="0"/>
    <x v="0"/>
  </r>
  <r>
    <n v="61439"/>
    <x v="3"/>
    <x v="4"/>
    <x v="178"/>
    <s v=""/>
    <n v="-100"/>
    <x v="9"/>
    <x v="1"/>
    <x v="0"/>
    <x v="0"/>
  </r>
  <r>
    <n v="60744"/>
    <x v="0"/>
    <x v="2"/>
    <x v="179"/>
    <s v=""/>
    <n v="15.84"/>
    <x v="53"/>
    <x v="8"/>
    <x v="0"/>
    <x v="0"/>
  </r>
  <r>
    <n v="60171"/>
    <x v="3"/>
    <x v="0"/>
    <x v="180"/>
    <s v=""/>
    <n v="-1000"/>
    <x v="28"/>
    <x v="1"/>
    <x v="0"/>
    <x v="0"/>
  </r>
  <r>
    <n v="60172"/>
    <x v="1"/>
    <x v="0"/>
    <x v="180"/>
    <s v=""/>
    <n v="100"/>
    <x v="28"/>
    <x v="1"/>
    <x v="0"/>
    <x v="0"/>
  </r>
  <r>
    <n v="60173"/>
    <x v="3"/>
    <x v="0"/>
    <x v="180"/>
    <s v=""/>
    <n v="-350"/>
    <x v="28"/>
    <x v="1"/>
    <x v="0"/>
    <x v="0"/>
  </r>
  <r>
    <n v="60174"/>
    <x v="3"/>
    <x v="0"/>
    <x v="180"/>
    <s v=""/>
    <n v="-1000"/>
    <x v="28"/>
    <x v="1"/>
    <x v="0"/>
    <x v="0"/>
  </r>
  <r>
    <n v="60175"/>
    <x v="2"/>
    <x v="0"/>
    <x v="180"/>
    <s v=""/>
    <n v="50"/>
    <x v="36"/>
    <x v="3"/>
    <x v="0"/>
    <x v="0"/>
  </r>
  <r>
    <n v="60176"/>
    <x v="1"/>
    <x v="0"/>
    <x v="180"/>
    <s v=""/>
    <n v="100"/>
    <x v="28"/>
    <x v="1"/>
    <x v="0"/>
    <x v="0"/>
  </r>
  <r>
    <n v="60746"/>
    <x v="0"/>
    <x v="2"/>
    <x v="180"/>
    <s v=""/>
    <n v="33.299999999999997"/>
    <x v="110"/>
    <x v="6"/>
    <x v="0"/>
    <x v="0"/>
  </r>
  <r>
    <n v="60747"/>
    <x v="0"/>
    <x v="2"/>
    <x v="180"/>
    <s v=""/>
    <n v="12"/>
    <x v="44"/>
    <x v="16"/>
    <x v="0"/>
    <x v="0"/>
  </r>
  <r>
    <n v="61070"/>
    <x v="0"/>
    <x v="1"/>
    <x v="180"/>
    <s v=""/>
    <n v="180.95"/>
    <x v="13"/>
    <x v="4"/>
    <x v="0"/>
    <x v="0"/>
  </r>
  <r>
    <n v="61740"/>
    <x v="3"/>
    <x v="9"/>
    <x v="180"/>
    <s v=""/>
    <n v="-100"/>
    <x v="9"/>
    <x v="1"/>
    <x v="0"/>
    <x v="0"/>
  </r>
  <r>
    <n v="61741"/>
    <x v="3"/>
    <x v="10"/>
    <x v="180"/>
    <s v=""/>
    <n v="-100"/>
    <x v="9"/>
    <x v="1"/>
    <x v="0"/>
    <x v="0"/>
  </r>
  <r>
    <n v="60748"/>
    <x v="0"/>
    <x v="2"/>
    <x v="181"/>
    <s v=""/>
    <n v="70"/>
    <x v="136"/>
    <x v="11"/>
    <x v="0"/>
    <x v="0"/>
  </r>
  <r>
    <n v="60749"/>
    <x v="0"/>
    <x v="2"/>
    <x v="181"/>
    <s v=""/>
    <n v="13.84"/>
    <x v="49"/>
    <x v="4"/>
    <x v="0"/>
    <x v="0"/>
  </r>
  <r>
    <n v="60750"/>
    <x v="0"/>
    <x v="2"/>
    <x v="181"/>
    <s v=""/>
    <n v="17.899999999999999"/>
    <x v="90"/>
    <x v="14"/>
    <x v="0"/>
    <x v="0"/>
  </r>
  <r>
    <n v="60751"/>
    <x v="0"/>
    <x v="2"/>
    <x v="181"/>
    <s v=""/>
    <n v="47.07"/>
    <x v="24"/>
    <x v="12"/>
    <x v="0"/>
    <x v="0"/>
  </r>
  <r>
    <n v="60752"/>
    <x v="0"/>
    <x v="2"/>
    <x v="182"/>
    <s v=""/>
    <n v="256.51"/>
    <x v="159"/>
    <x v="12"/>
    <x v="0"/>
    <x v="0"/>
  </r>
  <r>
    <n v="60753"/>
    <x v="0"/>
    <x v="2"/>
    <x v="182"/>
    <s v=""/>
    <n v="260.14999999999998"/>
    <x v="84"/>
    <x v="0"/>
    <x v="0"/>
    <x v="0"/>
  </r>
  <r>
    <n v="60754"/>
    <x v="0"/>
    <x v="2"/>
    <x v="182"/>
    <s v=""/>
    <n v="5.15"/>
    <x v="55"/>
    <x v="4"/>
    <x v="0"/>
    <x v="0"/>
  </r>
  <r>
    <n v="60755"/>
    <x v="0"/>
    <x v="2"/>
    <x v="182"/>
    <s v=""/>
    <n v="50.9"/>
    <x v="90"/>
    <x v="14"/>
    <x v="0"/>
    <x v="0"/>
  </r>
  <r>
    <n v="60756"/>
    <x v="0"/>
    <x v="2"/>
    <x v="182"/>
    <s v=""/>
    <n v="14.99"/>
    <x v="38"/>
    <x v="7"/>
    <x v="0"/>
    <x v="0"/>
  </r>
  <r>
    <n v="60169"/>
    <x v="0"/>
    <x v="0"/>
    <x v="183"/>
    <s v="Raffle"/>
    <n v="6"/>
    <x v="182"/>
    <x v="9"/>
    <x v="0"/>
    <x v="0"/>
  </r>
  <r>
    <n v="60170"/>
    <x v="0"/>
    <x v="0"/>
    <x v="183"/>
    <s v=""/>
    <n v="192"/>
    <x v="81"/>
    <x v="6"/>
    <x v="0"/>
    <x v="0"/>
  </r>
  <r>
    <n v="60757"/>
    <x v="0"/>
    <x v="2"/>
    <x v="183"/>
    <s v=""/>
    <n v="46.48"/>
    <x v="53"/>
    <x v="8"/>
    <x v="0"/>
    <x v="0"/>
  </r>
  <r>
    <n v="60758"/>
    <x v="0"/>
    <x v="2"/>
    <x v="183"/>
    <s v=""/>
    <n v="41.17"/>
    <x v="183"/>
    <x v="14"/>
    <x v="0"/>
    <x v="0"/>
  </r>
  <r>
    <n v="60759"/>
    <x v="0"/>
    <x v="2"/>
    <x v="183"/>
    <s v=""/>
    <n v="26"/>
    <x v="53"/>
    <x v="8"/>
    <x v="0"/>
    <x v="0"/>
  </r>
  <r>
    <n v="60165"/>
    <x v="0"/>
    <x v="0"/>
    <x v="184"/>
    <s v=""/>
    <n v="56"/>
    <x v="85"/>
    <x v="14"/>
    <x v="0"/>
    <x v="0"/>
  </r>
  <r>
    <n v="60166"/>
    <x v="1"/>
    <x v="0"/>
    <x v="184"/>
    <s v=""/>
    <n v="50"/>
    <x v="15"/>
    <x v="1"/>
    <x v="0"/>
    <x v="0"/>
  </r>
  <r>
    <n v="60167"/>
    <x v="0"/>
    <x v="0"/>
    <x v="184"/>
    <s v="Thyroid Blood Test"/>
    <n v="40"/>
    <x v="184"/>
    <x v="6"/>
    <x v="0"/>
    <x v="0"/>
  </r>
  <r>
    <n v="60168"/>
    <x v="0"/>
    <x v="0"/>
    <x v="184"/>
    <s v=""/>
    <n v="16.52"/>
    <x v="39"/>
    <x v="4"/>
    <x v="0"/>
    <x v="0"/>
  </r>
  <r>
    <n v="60760"/>
    <x v="0"/>
    <x v="2"/>
    <x v="184"/>
    <s v=""/>
    <n v="18.46"/>
    <x v="117"/>
    <x v="14"/>
    <x v="0"/>
    <x v="0"/>
  </r>
  <r>
    <n v="61438"/>
    <x v="3"/>
    <x v="4"/>
    <x v="184"/>
    <s v=""/>
    <n v="-50"/>
    <x v="9"/>
    <x v="1"/>
    <x v="0"/>
    <x v="0"/>
  </r>
  <r>
    <n v="60761"/>
    <x v="0"/>
    <x v="2"/>
    <x v="185"/>
    <s v=""/>
    <n v="47.8"/>
    <x v="143"/>
    <x v="14"/>
    <x v="0"/>
    <x v="0"/>
  </r>
  <r>
    <n v="60762"/>
    <x v="0"/>
    <x v="2"/>
    <x v="185"/>
    <s v=""/>
    <n v="32.549999999999997"/>
    <x v="143"/>
    <x v="14"/>
    <x v="0"/>
    <x v="0"/>
  </r>
  <r>
    <n v="60162"/>
    <x v="2"/>
    <x v="0"/>
    <x v="186"/>
    <s v=""/>
    <n v="79.790000000000006"/>
    <x v="51"/>
    <x v="3"/>
    <x v="0"/>
    <x v="0"/>
  </r>
  <r>
    <n v="60163"/>
    <x v="0"/>
    <x v="0"/>
    <x v="186"/>
    <s v=""/>
    <n v="25.49"/>
    <x v="185"/>
    <x v="14"/>
    <x v="0"/>
    <x v="0"/>
  </r>
  <r>
    <n v="60164"/>
    <x v="1"/>
    <x v="0"/>
    <x v="186"/>
    <s v=""/>
    <n v="50"/>
    <x v="15"/>
    <x v="1"/>
    <x v="0"/>
    <x v="0"/>
  </r>
  <r>
    <n v="60763"/>
    <x v="0"/>
    <x v="2"/>
    <x v="186"/>
    <s v=""/>
    <n v="22.3"/>
    <x v="132"/>
    <x v="7"/>
    <x v="0"/>
    <x v="0"/>
  </r>
  <r>
    <n v="60764"/>
    <x v="0"/>
    <x v="2"/>
    <x v="186"/>
    <s v=""/>
    <n v="16.98"/>
    <x v="111"/>
    <x v="7"/>
    <x v="0"/>
    <x v="0"/>
  </r>
  <r>
    <n v="60765"/>
    <x v="0"/>
    <x v="2"/>
    <x v="186"/>
    <s v=""/>
    <n v="36.28"/>
    <x v="183"/>
    <x v="14"/>
    <x v="0"/>
    <x v="0"/>
  </r>
  <r>
    <n v="60766"/>
    <x v="0"/>
    <x v="2"/>
    <x v="186"/>
    <s v=""/>
    <n v="34"/>
    <x v="169"/>
    <x v="2"/>
    <x v="0"/>
    <x v="0"/>
  </r>
  <r>
    <n v="61437"/>
    <x v="3"/>
    <x v="4"/>
    <x v="186"/>
    <s v=""/>
    <n v="-50"/>
    <x v="9"/>
    <x v="1"/>
    <x v="0"/>
    <x v="0"/>
  </r>
  <r>
    <n v="60161"/>
    <x v="0"/>
    <x v="0"/>
    <x v="187"/>
    <s v=""/>
    <n v="17.04"/>
    <x v="19"/>
    <x v="0"/>
    <x v="0"/>
    <x v="0"/>
  </r>
  <r>
    <n v="60767"/>
    <x v="0"/>
    <x v="2"/>
    <x v="187"/>
    <s v=""/>
    <n v="39.979999999999997"/>
    <x v="186"/>
    <x v="7"/>
    <x v="0"/>
    <x v="0"/>
  </r>
  <r>
    <n v="60160"/>
    <x v="1"/>
    <x v="0"/>
    <x v="188"/>
    <s v=""/>
    <n v="80"/>
    <x v="15"/>
    <x v="1"/>
    <x v="0"/>
    <x v="0"/>
  </r>
  <r>
    <n v="61071"/>
    <x v="0"/>
    <x v="1"/>
    <x v="188"/>
    <s v=""/>
    <n v="16.510000000000002"/>
    <x v="13"/>
    <x v="4"/>
    <x v="0"/>
    <x v="0"/>
  </r>
  <r>
    <n v="61436"/>
    <x v="3"/>
    <x v="4"/>
    <x v="188"/>
    <s v=""/>
    <n v="-80"/>
    <x v="9"/>
    <x v="1"/>
    <x v="0"/>
    <x v="0"/>
  </r>
  <r>
    <n v="60159"/>
    <x v="0"/>
    <x v="0"/>
    <x v="189"/>
    <s v="Jenny's Bus Pass"/>
    <n v="10"/>
    <x v="187"/>
    <x v="19"/>
    <x v="0"/>
    <x v="0"/>
  </r>
  <r>
    <n v="60768"/>
    <x v="0"/>
    <x v="2"/>
    <x v="189"/>
    <s v=""/>
    <n v="120"/>
    <x v="146"/>
    <x v="14"/>
    <x v="0"/>
    <x v="0"/>
  </r>
  <r>
    <n v="60769"/>
    <x v="0"/>
    <x v="2"/>
    <x v="189"/>
    <s v=""/>
    <n v="43.4"/>
    <x v="117"/>
    <x v="14"/>
    <x v="0"/>
    <x v="0"/>
  </r>
  <r>
    <n v="60770"/>
    <x v="0"/>
    <x v="2"/>
    <x v="189"/>
    <s v=""/>
    <n v="10.55"/>
    <x v="42"/>
    <x v="6"/>
    <x v="0"/>
    <x v="0"/>
  </r>
  <r>
    <n v="60771"/>
    <x v="0"/>
    <x v="2"/>
    <x v="189"/>
    <s v=""/>
    <n v="57.95"/>
    <x v="90"/>
    <x v="14"/>
    <x v="0"/>
    <x v="0"/>
  </r>
  <r>
    <n v="60772"/>
    <x v="0"/>
    <x v="2"/>
    <x v="189"/>
    <s v=""/>
    <n v="30.96"/>
    <x v="125"/>
    <x v="7"/>
    <x v="0"/>
    <x v="0"/>
  </r>
  <r>
    <n v="60157"/>
    <x v="2"/>
    <x v="0"/>
    <x v="190"/>
    <s v=""/>
    <n v="20.8"/>
    <x v="58"/>
    <x v="3"/>
    <x v="0"/>
    <x v="0"/>
  </r>
  <r>
    <n v="60158"/>
    <x v="1"/>
    <x v="0"/>
    <x v="190"/>
    <s v=""/>
    <n v="40"/>
    <x v="15"/>
    <x v="1"/>
    <x v="0"/>
    <x v="0"/>
  </r>
  <r>
    <n v="60773"/>
    <x v="0"/>
    <x v="2"/>
    <x v="190"/>
    <s v=""/>
    <n v="18.39"/>
    <x v="55"/>
    <x v="4"/>
    <x v="0"/>
    <x v="0"/>
  </r>
  <r>
    <n v="60774"/>
    <x v="0"/>
    <x v="2"/>
    <x v="190"/>
    <s v=""/>
    <n v="52.55"/>
    <x v="53"/>
    <x v="8"/>
    <x v="0"/>
    <x v="0"/>
  </r>
  <r>
    <n v="61435"/>
    <x v="3"/>
    <x v="4"/>
    <x v="190"/>
    <s v=""/>
    <n v="-40"/>
    <x v="9"/>
    <x v="1"/>
    <x v="0"/>
    <x v="0"/>
  </r>
  <r>
    <n v="60775"/>
    <x v="0"/>
    <x v="2"/>
    <x v="191"/>
    <s v=""/>
    <n v="29.93"/>
    <x v="10"/>
    <x v="4"/>
    <x v="0"/>
    <x v="0"/>
  </r>
  <r>
    <n v="60776"/>
    <x v="0"/>
    <x v="2"/>
    <x v="191"/>
    <s v=""/>
    <n v="14.99"/>
    <x v="188"/>
    <x v="5"/>
    <x v="0"/>
    <x v="0"/>
  </r>
  <r>
    <n v="60777"/>
    <x v="0"/>
    <x v="2"/>
    <x v="191"/>
    <s v=""/>
    <n v="37.19"/>
    <x v="49"/>
    <x v="5"/>
    <x v="0"/>
    <x v="0"/>
  </r>
  <r>
    <n v="60778"/>
    <x v="0"/>
    <x v="2"/>
    <x v="191"/>
    <s v=""/>
    <n v="17.739999999999998"/>
    <x v="62"/>
    <x v="7"/>
    <x v="0"/>
    <x v="0"/>
  </r>
  <r>
    <n v="60155"/>
    <x v="6"/>
    <x v="0"/>
    <x v="192"/>
    <s v=""/>
    <n v="463.73"/>
    <x v="9"/>
    <x v="0"/>
    <x v="0"/>
    <x v="1"/>
  </r>
  <r>
    <n v="60156"/>
    <x v="1"/>
    <x v="0"/>
    <x v="192"/>
    <s v=""/>
    <n v="20"/>
    <x v="15"/>
    <x v="1"/>
    <x v="0"/>
    <x v="0"/>
  </r>
  <r>
    <n v="60779"/>
    <x v="0"/>
    <x v="2"/>
    <x v="192"/>
    <s v=""/>
    <n v="26.57"/>
    <x v="10"/>
    <x v="4"/>
    <x v="0"/>
    <x v="0"/>
  </r>
  <r>
    <n v="60780"/>
    <x v="0"/>
    <x v="2"/>
    <x v="192"/>
    <s v=""/>
    <n v="27.98"/>
    <x v="44"/>
    <x v="16"/>
    <x v="0"/>
    <x v="0"/>
  </r>
  <r>
    <n v="60781"/>
    <x v="0"/>
    <x v="2"/>
    <x v="192"/>
    <s v=""/>
    <n v="17.36"/>
    <x v="44"/>
    <x v="16"/>
    <x v="0"/>
    <x v="0"/>
  </r>
  <r>
    <n v="60782"/>
    <x v="0"/>
    <x v="2"/>
    <x v="192"/>
    <s v=""/>
    <n v="9.09"/>
    <x v="32"/>
    <x v="12"/>
    <x v="0"/>
    <x v="0"/>
  </r>
  <r>
    <n v="61434"/>
    <x v="3"/>
    <x v="4"/>
    <x v="192"/>
    <s v=""/>
    <n v="-20"/>
    <x v="9"/>
    <x v="1"/>
    <x v="0"/>
    <x v="0"/>
  </r>
  <r>
    <n v="60151"/>
    <x v="5"/>
    <x v="0"/>
    <x v="193"/>
    <s v=""/>
    <n v="-18000"/>
    <x v="45"/>
    <x v="10"/>
    <x v="0"/>
    <x v="0"/>
  </r>
  <r>
    <n v="60152"/>
    <x v="0"/>
    <x v="0"/>
    <x v="193"/>
    <s v=""/>
    <n v="-901.56"/>
    <x v="45"/>
    <x v="15"/>
    <x v="0"/>
    <x v="0"/>
  </r>
  <r>
    <n v="60153"/>
    <x v="0"/>
    <x v="0"/>
    <x v="193"/>
    <s v=""/>
    <n v="23.11"/>
    <x v="63"/>
    <x v="15"/>
    <x v="0"/>
    <x v="0"/>
  </r>
  <r>
    <n v="60154"/>
    <x v="0"/>
    <x v="0"/>
    <x v="193"/>
    <s v=""/>
    <n v="39.86"/>
    <x v="60"/>
    <x v="0"/>
    <x v="0"/>
    <x v="0"/>
  </r>
  <r>
    <n v="60783"/>
    <x v="0"/>
    <x v="2"/>
    <x v="193"/>
    <s v=""/>
    <n v="54"/>
    <x v="41"/>
    <x v="15"/>
    <x v="0"/>
    <x v="0"/>
  </r>
  <r>
    <n v="60784"/>
    <x v="0"/>
    <x v="2"/>
    <x v="193"/>
    <s v=""/>
    <n v="179.83"/>
    <x v="13"/>
    <x v="4"/>
    <x v="0"/>
    <x v="0"/>
  </r>
  <r>
    <n v="60785"/>
    <x v="0"/>
    <x v="2"/>
    <x v="193"/>
    <s v=""/>
    <n v="-15.99"/>
    <x v="13"/>
    <x v="4"/>
    <x v="0"/>
    <x v="0"/>
  </r>
  <r>
    <n v="61841"/>
    <x v="5"/>
    <x v="5"/>
    <x v="193"/>
    <s v="Acudantia Dividend"/>
    <n v="-12000"/>
    <x v="45"/>
    <x v="10"/>
    <x v="0"/>
    <x v="0"/>
  </r>
  <r>
    <n v="60786"/>
    <x v="0"/>
    <x v="2"/>
    <x v="194"/>
    <s v=""/>
    <n v="45.74"/>
    <x v="14"/>
    <x v="5"/>
    <x v="0"/>
    <x v="0"/>
  </r>
  <r>
    <n v="60787"/>
    <x v="0"/>
    <x v="2"/>
    <x v="194"/>
    <s v=""/>
    <n v="21.19"/>
    <x v="49"/>
    <x v="5"/>
    <x v="0"/>
    <x v="0"/>
  </r>
  <r>
    <n v="60788"/>
    <x v="0"/>
    <x v="2"/>
    <x v="194"/>
    <s v=""/>
    <n v="22.36"/>
    <x v="10"/>
    <x v="4"/>
    <x v="0"/>
    <x v="0"/>
  </r>
  <r>
    <n v="60789"/>
    <x v="0"/>
    <x v="2"/>
    <x v="194"/>
    <s v=""/>
    <n v="75"/>
    <x v="189"/>
    <x v="19"/>
    <x v="0"/>
    <x v="0"/>
  </r>
  <r>
    <n v="60790"/>
    <x v="0"/>
    <x v="2"/>
    <x v="194"/>
    <s v=""/>
    <n v="88"/>
    <x v="53"/>
    <x v="8"/>
    <x v="0"/>
    <x v="0"/>
  </r>
  <r>
    <n v="60791"/>
    <x v="0"/>
    <x v="2"/>
    <x v="194"/>
    <s v=""/>
    <n v="12.98"/>
    <x v="38"/>
    <x v="8"/>
    <x v="0"/>
    <x v="0"/>
  </r>
  <r>
    <n v="60806"/>
    <x v="0"/>
    <x v="2"/>
    <x v="194"/>
    <s v=""/>
    <n v="16"/>
    <x v="31"/>
    <x v="8"/>
    <x v="0"/>
    <x v="0"/>
  </r>
  <r>
    <n v="61594"/>
    <x v="0"/>
    <x v="3"/>
    <x v="194"/>
    <s v=""/>
    <n v="18.55"/>
    <x v="190"/>
    <x v="8"/>
    <x v="0"/>
    <x v="0"/>
  </r>
  <r>
    <n v="61595"/>
    <x v="0"/>
    <x v="3"/>
    <x v="194"/>
    <s v=""/>
    <n v="55"/>
    <x v="94"/>
    <x v="11"/>
    <x v="0"/>
    <x v="0"/>
  </r>
  <r>
    <n v="61596"/>
    <x v="0"/>
    <x v="3"/>
    <x v="194"/>
    <s v=""/>
    <n v="7.66"/>
    <x v="191"/>
    <x v="6"/>
    <x v="0"/>
    <x v="0"/>
  </r>
  <r>
    <n v="61597"/>
    <x v="0"/>
    <x v="3"/>
    <x v="194"/>
    <s v=""/>
    <n v="96.5"/>
    <x v="192"/>
    <x v="8"/>
    <x v="0"/>
    <x v="0"/>
  </r>
  <r>
    <n v="61598"/>
    <x v="0"/>
    <x v="3"/>
    <x v="195"/>
    <s v=""/>
    <n v="20.25"/>
    <x v="85"/>
    <x v="12"/>
    <x v="0"/>
    <x v="0"/>
  </r>
  <r>
    <n v="60792"/>
    <x v="0"/>
    <x v="2"/>
    <x v="196"/>
    <s v=""/>
    <n v="20.29"/>
    <x v="97"/>
    <x v="8"/>
    <x v="0"/>
    <x v="0"/>
  </r>
  <r>
    <n v="61516"/>
    <x v="0"/>
    <x v="4"/>
    <x v="197"/>
    <s v="Cash Correction"/>
    <n v="340"/>
    <x v="53"/>
    <x v="8"/>
    <x v="0"/>
    <x v="0"/>
  </r>
  <r>
    <n v="61775"/>
    <x v="4"/>
    <x v="6"/>
    <x v="197"/>
    <s v=""/>
    <n v="-18.399999999999999"/>
    <x v="70"/>
    <x v="10"/>
    <x v="0"/>
    <x v="0"/>
  </r>
  <r>
    <n v="61787"/>
    <x v="4"/>
    <x v="7"/>
    <x v="197"/>
    <s v=""/>
    <n v="-0.55000000000000004"/>
    <x v="71"/>
    <x v="10"/>
    <x v="0"/>
    <x v="0"/>
  </r>
  <r>
    <n v="61799"/>
    <x v="4"/>
    <x v="9"/>
    <x v="197"/>
    <s v=""/>
    <n v="-1.22"/>
    <x v="71"/>
    <x v="10"/>
    <x v="0"/>
    <x v="0"/>
  </r>
  <r>
    <n v="61811"/>
    <x v="4"/>
    <x v="10"/>
    <x v="197"/>
    <s v=""/>
    <n v="-2.1"/>
    <x v="72"/>
    <x v="10"/>
    <x v="0"/>
    <x v="0"/>
  </r>
  <r>
    <n v="61823"/>
    <x v="4"/>
    <x v="8"/>
    <x v="197"/>
    <s v=""/>
    <n v="-1.79"/>
    <x v="73"/>
    <x v="10"/>
    <x v="0"/>
    <x v="0"/>
  </r>
  <r>
    <n v="61835"/>
    <x v="4"/>
    <x v="5"/>
    <x v="197"/>
    <s v=""/>
    <n v="-8.6199999999999992"/>
    <x v="74"/>
    <x v="10"/>
    <x v="0"/>
    <x v="0"/>
  </r>
  <r>
    <n v="60141"/>
    <x v="0"/>
    <x v="0"/>
    <x v="198"/>
    <s v=""/>
    <n v="174"/>
    <x v="18"/>
    <x v="0"/>
    <x v="0"/>
    <x v="0"/>
  </r>
  <r>
    <n v="60142"/>
    <x v="1"/>
    <x v="0"/>
    <x v="198"/>
    <s v=""/>
    <n v="26.07"/>
    <x v="2"/>
    <x v="1"/>
    <x v="0"/>
    <x v="0"/>
  </r>
  <r>
    <n v="60143"/>
    <x v="0"/>
    <x v="0"/>
    <x v="198"/>
    <s v=""/>
    <n v="25"/>
    <x v="4"/>
    <x v="2"/>
    <x v="0"/>
    <x v="0"/>
  </r>
  <r>
    <n v="60144"/>
    <x v="0"/>
    <x v="0"/>
    <x v="198"/>
    <s v=""/>
    <n v="11.61"/>
    <x v="8"/>
    <x v="0"/>
    <x v="0"/>
    <x v="0"/>
  </r>
  <r>
    <n v="60145"/>
    <x v="1"/>
    <x v="0"/>
    <x v="198"/>
    <s v=""/>
    <n v="300"/>
    <x v="1"/>
    <x v="1"/>
    <x v="0"/>
    <x v="0"/>
  </r>
  <r>
    <n v="60146"/>
    <x v="0"/>
    <x v="0"/>
    <x v="198"/>
    <s v=""/>
    <n v="31.39"/>
    <x v="3"/>
    <x v="0"/>
    <x v="0"/>
    <x v="0"/>
  </r>
  <r>
    <n v="60147"/>
    <x v="0"/>
    <x v="0"/>
    <x v="198"/>
    <s v=""/>
    <n v="5"/>
    <x v="163"/>
    <x v="9"/>
    <x v="0"/>
    <x v="0"/>
  </r>
  <r>
    <n v="60148"/>
    <x v="1"/>
    <x v="0"/>
    <x v="198"/>
    <s v=""/>
    <n v="10"/>
    <x v="6"/>
    <x v="1"/>
    <x v="0"/>
    <x v="0"/>
  </r>
  <r>
    <n v="60149"/>
    <x v="1"/>
    <x v="0"/>
    <x v="198"/>
    <s v=""/>
    <n v="20"/>
    <x v="15"/>
    <x v="1"/>
    <x v="0"/>
    <x v="0"/>
  </r>
  <r>
    <n v="60150"/>
    <x v="1"/>
    <x v="0"/>
    <x v="198"/>
    <s v=""/>
    <n v="10"/>
    <x v="7"/>
    <x v="1"/>
    <x v="0"/>
    <x v="0"/>
  </r>
  <r>
    <n v="60793"/>
    <x v="0"/>
    <x v="2"/>
    <x v="198"/>
    <s v=""/>
    <n v="7.59"/>
    <x v="177"/>
    <x v="16"/>
    <x v="0"/>
    <x v="0"/>
  </r>
  <r>
    <n v="60794"/>
    <x v="0"/>
    <x v="2"/>
    <x v="198"/>
    <s v="Printer"/>
    <n v="57.49"/>
    <x v="108"/>
    <x v="7"/>
    <x v="0"/>
    <x v="0"/>
  </r>
  <r>
    <n v="61072"/>
    <x v="3"/>
    <x v="1"/>
    <x v="198"/>
    <s v=""/>
    <n v="-300"/>
    <x v="9"/>
    <x v="1"/>
    <x v="0"/>
    <x v="0"/>
  </r>
  <r>
    <n v="61433"/>
    <x v="3"/>
    <x v="4"/>
    <x v="198"/>
    <s v=""/>
    <n v="-20"/>
    <x v="9"/>
    <x v="1"/>
    <x v="0"/>
    <x v="0"/>
  </r>
  <r>
    <n v="61599"/>
    <x v="0"/>
    <x v="3"/>
    <x v="198"/>
    <s v=""/>
    <n v="10"/>
    <x v="63"/>
    <x v="0"/>
    <x v="0"/>
    <x v="0"/>
  </r>
  <r>
    <n v="61600"/>
    <x v="3"/>
    <x v="3"/>
    <x v="198"/>
    <s v=""/>
    <n v="-26.07"/>
    <x v="9"/>
    <x v="1"/>
    <x v="0"/>
    <x v="0"/>
  </r>
  <r>
    <n v="60136"/>
    <x v="0"/>
    <x v="0"/>
    <x v="199"/>
    <s v=""/>
    <n v="26.95"/>
    <x v="17"/>
    <x v="0"/>
    <x v="0"/>
    <x v="0"/>
  </r>
  <r>
    <n v="60137"/>
    <x v="1"/>
    <x v="0"/>
    <x v="199"/>
    <s v=""/>
    <n v="2876.28"/>
    <x v="75"/>
    <x v="1"/>
    <x v="0"/>
    <x v="0"/>
  </r>
  <r>
    <n v="60138"/>
    <x v="0"/>
    <x v="0"/>
    <x v="199"/>
    <s v=""/>
    <n v="37"/>
    <x v="0"/>
    <x v="0"/>
    <x v="0"/>
    <x v="0"/>
  </r>
  <r>
    <n v="60139"/>
    <x v="0"/>
    <x v="0"/>
    <x v="199"/>
    <s v=""/>
    <n v="39"/>
    <x v="0"/>
    <x v="0"/>
    <x v="0"/>
    <x v="0"/>
  </r>
  <r>
    <n v="60140"/>
    <x v="1"/>
    <x v="0"/>
    <x v="199"/>
    <s v=""/>
    <n v="40"/>
    <x v="15"/>
    <x v="1"/>
    <x v="0"/>
    <x v="0"/>
  </r>
  <r>
    <n v="60795"/>
    <x v="0"/>
    <x v="2"/>
    <x v="199"/>
    <s v=""/>
    <n v="54"/>
    <x v="41"/>
    <x v="15"/>
    <x v="0"/>
    <x v="0"/>
  </r>
  <r>
    <n v="61073"/>
    <x v="0"/>
    <x v="1"/>
    <x v="199"/>
    <s v=""/>
    <n v="80.58"/>
    <x v="13"/>
    <x v="4"/>
    <x v="0"/>
    <x v="0"/>
  </r>
  <r>
    <n v="61074"/>
    <x v="4"/>
    <x v="1"/>
    <x v="199"/>
    <s v=""/>
    <n v="-0.1"/>
    <x v="1"/>
    <x v="10"/>
    <x v="0"/>
    <x v="0"/>
  </r>
  <r>
    <n v="61432"/>
    <x v="3"/>
    <x v="4"/>
    <x v="199"/>
    <s v=""/>
    <n v="-40"/>
    <x v="9"/>
    <x v="1"/>
    <x v="0"/>
    <x v="0"/>
  </r>
  <r>
    <n v="61677"/>
    <x v="3"/>
    <x v="2"/>
    <x v="199"/>
    <s v=""/>
    <n v="-2876.28"/>
    <x v="9"/>
    <x v="1"/>
    <x v="0"/>
    <x v="0"/>
  </r>
  <r>
    <n v="60133"/>
    <x v="0"/>
    <x v="0"/>
    <x v="200"/>
    <s v=""/>
    <n v="12"/>
    <x v="0"/>
    <x v="8"/>
    <x v="0"/>
    <x v="0"/>
  </r>
  <r>
    <n v="60134"/>
    <x v="1"/>
    <x v="0"/>
    <x v="200"/>
    <s v=""/>
    <n v="20"/>
    <x v="15"/>
    <x v="1"/>
    <x v="0"/>
    <x v="0"/>
  </r>
  <r>
    <n v="60135"/>
    <x v="8"/>
    <x v="0"/>
    <x v="200"/>
    <s v=""/>
    <n v="-825"/>
    <x v="164"/>
    <x v="10"/>
    <x v="0"/>
    <x v="0"/>
  </r>
  <r>
    <n v="60796"/>
    <x v="0"/>
    <x v="2"/>
    <x v="200"/>
    <s v=""/>
    <n v="23.03"/>
    <x v="10"/>
    <x v="4"/>
    <x v="0"/>
    <x v="0"/>
  </r>
  <r>
    <n v="60797"/>
    <x v="0"/>
    <x v="2"/>
    <x v="200"/>
    <s v=""/>
    <n v="26.66"/>
    <x v="193"/>
    <x v="6"/>
    <x v="0"/>
    <x v="0"/>
  </r>
  <r>
    <n v="60798"/>
    <x v="0"/>
    <x v="2"/>
    <x v="200"/>
    <s v=""/>
    <n v="20"/>
    <x v="86"/>
    <x v="15"/>
    <x v="0"/>
    <x v="0"/>
  </r>
  <r>
    <n v="61431"/>
    <x v="3"/>
    <x v="4"/>
    <x v="200"/>
    <s v=""/>
    <n v="-20"/>
    <x v="9"/>
    <x v="1"/>
    <x v="0"/>
    <x v="0"/>
  </r>
  <r>
    <n v="61745"/>
    <x v="1"/>
    <x v="5"/>
    <x v="200"/>
    <s v=""/>
    <n v="12000"/>
    <x v="9"/>
    <x v="1"/>
    <x v="0"/>
    <x v="0"/>
  </r>
  <r>
    <n v="60130"/>
    <x v="0"/>
    <x v="0"/>
    <x v="201"/>
    <s v=""/>
    <n v="46.51"/>
    <x v="33"/>
    <x v="0"/>
    <x v="0"/>
    <x v="0"/>
  </r>
  <r>
    <n v="60131"/>
    <x v="1"/>
    <x v="0"/>
    <x v="201"/>
    <s v=""/>
    <n v="100"/>
    <x v="15"/>
    <x v="1"/>
    <x v="0"/>
    <x v="0"/>
  </r>
  <r>
    <n v="60132"/>
    <x v="0"/>
    <x v="0"/>
    <x v="201"/>
    <s v=""/>
    <n v="12"/>
    <x v="21"/>
    <x v="9"/>
    <x v="0"/>
    <x v="0"/>
  </r>
  <r>
    <n v="60799"/>
    <x v="0"/>
    <x v="2"/>
    <x v="201"/>
    <s v=""/>
    <n v="32.01"/>
    <x v="10"/>
    <x v="4"/>
    <x v="0"/>
    <x v="0"/>
  </r>
  <r>
    <n v="60800"/>
    <x v="0"/>
    <x v="2"/>
    <x v="201"/>
    <s v=""/>
    <n v="45"/>
    <x v="53"/>
    <x v="8"/>
    <x v="0"/>
    <x v="0"/>
  </r>
  <r>
    <n v="60807"/>
    <x v="0"/>
    <x v="2"/>
    <x v="201"/>
    <s v="Screen"/>
    <n v="359"/>
    <x v="31"/>
    <x v="7"/>
    <x v="0"/>
    <x v="0"/>
  </r>
  <r>
    <n v="61430"/>
    <x v="3"/>
    <x v="4"/>
    <x v="201"/>
    <s v=""/>
    <n v="-100"/>
    <x v="9"/>
    <x v="1"/>
    <x v="0"/>
    <x v="0"/>
  </r>
  <r>
    <n v="60129"/>
    <x v="3"/>
    <x v="0"/>
    <x v="202"/>
    <s v=""/>
    <n v="-12000"/>
    <x v="28"/>
    <x v="1"/>
    <x v="0"/>
    <x v="0"/>
  </r>
  <r>
    <n v="60808"/>
    <x v="0"/>
    <x v="2"/>
    <x v="202"/>
    <s v=""/>
    <n v="19.899999999999999"/>
    <x v="31"/>
    <x v="8"/>
    <x v="0"/>
    <x v="0"/>
  </r>
  <r>
    <n v="60801"/>
    <x v="0"/>
    <x v="2"/>
    <x v="203"/>
    <s v=""/>
    <n v="115.98"/>
    <x v="61"/>
    <x v="17"/>
    <x v="0"/>
    <x v="0"/>
  </r>
  <r>
    <n v="60121"/>
    <x v="0"/>
    <x v="0"/>
    <x v="204"/>
    <s v=""/>
    <n v="31.3"/>
    <x v="179"/>
    <x v="13"/>
    <x v="0"/>
    <x v="0"/>
  </r>
  <r>
    <n v="60122"/>
    <x v="1"/>
    <x v="0"/>
    <x v="204"/>
    <s v=""/>
    <n v="250"/>
    <x v="28"/>
    <x v="1"/>
    <x v="0"/>
    <x v="0"/>
  </r>
  <r>
    <n v="60123"/>
    <x v="1"/>
    <x v="0"/>
    <x v="204"/>
    <s v=""/>
    <n v="60"/>
    <x v="28"/>
    <x v="1"/>
    <x v="0"/>
    <x v="0"/>
  </r>
  <r>
    <n v="60124"/>
    <x v="1"/>
    <x v="0"/>
    <x v="204"/>
    <s v=""/>
    <n v="150"/>
    <x v="28"/>
    <x v="1"/>
    <x v="0"/>
    <x v="0"/>
  </r>
  <r>
    <n v="60125"/>
    <x v="1"/>
    <x v="0"/>
    <x v="204"/>
    <s v=""/>
    <n v="500"/>
    <x v="28"/>
    <x v="1"/>
    <x v="0"/>
    <x v="0"/>
  </r>
  <r>
    <n v="60126"/>
    <x v="0"/>
    <x v="0"/>
    <x v="204"/>
    <s v=""/>
    <n v="8.19"/>
    <x v="29"/>
    <x v="0"/>
    <x v="0"/>
    <x v="0"/>
  </r>
  <r>
    <n v="60127"/>
    <x v="1"/>
    <x v="0"/>
    <x v="204"/>
    <s v=""/>
    <n v="80"/>
    <x v="15"/>
    <x v="1"/>
    <x v="0"/>
    <x v="0"/>
  </r>
  <r>
    <n v="60128"/>
    <x v="0"/>
    <x v="0"/>
    <x v="204"/>
    <s v=""/>
    <n v="5"/>
    <x v="30"/>
    <x v="9"/>
    <x v="0"/>
    <x v="0"/>
  </r>
  <r>
    <n v="60802"/>
    <x v="0"/>
    <x v="2"/>
    <x v="204"/>
    <s v=""/>
    <n v="54.98"/>
    <x v="194"/>
    <x v="8"/>
    <x v="0"/>
    <x v="0"/>
  </r>
  <r>
    <n v="60803"/>
    <x v="0"/>
    <x v="2"/>
    <x v="204"/>
    <s v=""/>
    <n v="61.04"/>
    <x v="76"/>
    <x v="12"/>
    <x v="0"/>
    <x v="0"/>
  </r>
  <r>
    <n v="60804"/>
    <x v="0"/>
    <x v="2"/>
    <x v="204"/>
    <s v=""/>
    <n v="14.99"/>
    <x v="188"/>
    <x v="5"/>
    <x v="0"/>
    <x v="0"/>
  </r>
  <r>
    <n v="60805"/>
    <x v="0"/>
    <x v="2"/>
    <x v="204"/>
    <s v=""/>
    <n v="12.65"/>
    <x v="195"/>
    <x v="11"/>
    <x v="0"/>
    <x v="0"/>
  </r>
  <r>
    <n v="61075"/>
    <x v="0"/>
    <x v="1"/>
    <x v="204"/>
    <s v=""/>
    <n v="100.42"/>
    <x v="13"/>
    <x v="4"/>
    <x v="0"/>
    <x v="0"/>
  </r>
  <r>
    <n v="61429"/>
    <x v="3"/>
    <x v="4"/>
    <x v="204"/>
    <s v=""/>
    <n v="-80"/>
    <x v="9"/>
    <x v="1"/>
    <x v="0"/>
    <x v="0"/>
  </r>
  <r>
    <n v="61746"/>
    <x v="3"/>
    <x v="5"/>
    <x v="204"/>
    <s v=""/>
    <n v="-250"/>
    <x v="9"/>
    <x v="1"/>
    <x v="0"/>
    <x v="0"/>
  </r>
  <r>
    <n v="61747"/>
    <x v="3"/>
    <x v="7"/>
    <x v="204"/>
    <s v=""/>
    <n v="-60"/>
    <x v="9"/>
    <x v="1"/>
    <x v="0"/>
    <x v="0"/>
  </r>
  <r>
    <n v="61748"/>
    <x v="3"/>
    <x v="8"/>
    <x v="204"/>
    <s v=""/>
    <n v="-150"/>
    <x v="9"/>
    <x v="1"/>
    <x v="0"/>
    <x v="0"/>
  </r>
  <r>
    <n v="61749"/>
    <x v="3"/>
    <x v="6"/>
    <x v="204"/>
    <s v=""/>
    <n v="-500"/>
    <x v="9"/>
    <x v="1"/>
    <x v="0"/>
    <x v="0"/>
  </r>
  <r>
    <n v="60118"/>
    <x v="1"/>
    <x v="0"/>
    <x v="205"/>
    <s v=""/>
    <n v="100"/>
    <x v="28"/>
    <x v="1"/>
    <x v="0"/>
    <x v="0"/>
  </r>
  <r>
    <n v="60119"/>
    <x v="1"/>
    <x v="0"/>
    <x v="205"/>
    <s v=""/>
    <n v="100"/>
    <x v="28"/>
    <x v="1"/>
    <x v="0"/>
    <x v="0"/>
  </r>
  <r>
    <n v="60120"/>
    <x v="2"/>
    <x v="0"/>
    <x v="205"/>
    <s v=""/>
    <n v="50"/>
    <x v="36"/>
    <x v="3"/>
    <x v="0"/>
    <x v="0"/>
  </r>
  <r>
    <n v="60672"/>
    <x v="0"/>
    <x v="2"/>
    <x v="205"/>
    <s v=""/>
    <n v="10"/>
    <x v="42"/>
    <x v="6"/>
    <x v="0"/>
    <x v="0"/>
  </r>
  <r>
    <n v="60673"/>
    <x v="0"/>
    <x v="2"/>
    <x v="205"/>
    <s v=""/>
    <n v="4.5"/>
    <x v="173"/>
    <x v="11"/>
    <x v="0"/>
    <x v="0"/>
  </r>
  <r>
    <n v="60674"/>
    <x v="0"/>
    <x v="2"/>
    <x v="205"/>
    <s v=""/>
    <n v="16.14"/>
    <x v="10"/>
    <x v="4"/>
    <x v="0"/>
    <x v="0"/>
  </r>
  <r>
    <n v="60741"/>
    <x v="0"/>
    <x v="2"/>
    <x v="205"/>
    <s v=""/>
    <n v="9"/>
    <x v="31"/>
    <x v="6"/>
    <x v="0"/>
    <x v="0"/>
  </r>
  <r>
    <n v="61750"/>
    <x v="3"/>
    <x v="9"/>
    <x v="205"/>
    <s v=""/>
    <n v="-100"/>
    <x v="9"/>
    <x v="1"/>
    <x v="0"/>
    <x v="0"/>
  </r>
  <r>
    <n v="61751"/>
    <x v="3"/>
    <x v="10"/>
    <x v="205"/>
    <s v=""/>
    <n v="-100"/>
    <x v="9"/>
    <x v="1"/>
    <x v="0"/>
    <x v="0"/>
  </r>
  <r>
    <n v="60671"/>
    <x v="0"/>
    <x v="2"/>
    <x v="206"/>
    <s v=""/>
    <n v="12.8"/>
    <x v="196"/>
    <x v="11"/>
    <x v="0"/>
    <x v="0"/>
  </r>
  <r>
    <n v="60675"/>
    <x v="0"/>
    <x v="2"/>
    <x v="206"/>
    <s v=""/>
    <n v="54"/>
    <x v="41"/>
    <x v="15"/>
    <x v="0"/>
    <x v="0"/>
  </r>
  <r>
    <n v="60676"/>
    <x v="0"/>
    <x v="2"/>
    <x v="206"/>
    <s v=""/>
    <n v="18.989999999999998"/>
    <x v="125"/>
    <x v="7"/>
    <x v="0"/>
    <x v="0"/>
  </r>
  <r>
    <n v="60677"/>
    <x v="0"/>
    <x v="2"/>
    <x v="206"/>
    <s v=""/>
    <n v="22.4"/>
    <x v="135"/>
    <x v="5"/>
    <x v="0"/>
    <x v="0"/>
  </r>
  <r>
    <n v="60678"/>
    <x v="0"/>
    <x v="2"/>
    <x v="206"/>
    <s v=""/>
    <n v="44.5"/>
    <x v="66"/>
    <x v="5"/>
    <x v="0"/>
    <x v="0"/>
  </r>
  <r>
    <n v="60679"/>
    <x v="0"/>
    <x v="2"/>
    <x v="207"/>
    <s v=""/>
    <n v="10.97"/>
    <x v="174"/>
    <x v="7"/>
    <x v="0"/>
    <x v="0"/>
  </r>
  <r>
    <n v="60117"/>
    <x v="1"/>
    <x v="0"/>
    <x v="208"/>
    <s v=""/>
    <n v="100"/>
    <x v="15"/>
    <x v="1"/>
    <x v="0"/>
    <x v="0"/>
  </r>
  <r>
    <n v="60680"/>
    <x v="0"/>
    <x v="2"/>
    <x v="208"/>
    <s v=""/>
    <n v="-34.99"/>
    <x v="194"/>
    <x v="8"/>
    <x v="0"/>
    <x v="0"/>
  </r>
  <r>
    <n v="60681"/>
    <x v="0"/>
    <x v="2"/>
    <x v="208"/>
    <s v=""/>
    <n v="14"/>
    <x v="197"/>
    <x v="5"/>
    <x v="0"/>
    <x v="0"/>
  </r>
  <r>
    <n v="60682"/>
    <x v="0"/>
    <x v="2"/>
    <x v="208"/>
    <s v=""/>
    <n v="18.309999999999999"/>
    <x v="10"/>
    <x v="4"/>
    <x v="0"/>
    <x v="0"/>
  </r>
  <r>
    <n v="61428"/>
    <x v="3"/>
    <x v="4"/>
    <x v="208"/>
    <s v=""/>
    <n v="-100"/>
    <x v="9"/>
    <x v="1"/>
    <x v="0"/>
    <x v="0"/>
  </r>
  <r>
    <n v="60683"/>
    <x v="0"/>
    <x v="2"/>
    <x v="209"/>
    <s v=""/>
    <n v="76.06"/>
    <x v="110"/>
    <x v="6"/>
    <x v="0"/>
    <x v="0"/>
  </r>
  <r>
    <n v="60684"/>
    <x v="0"/>
    <x v="2"/>
    <x v="210"/>
    <s v=""/>
    <n v="17.350000000000001"/>
    <x v="10"/>
    <x v="4"/>
    <x v="0"/>
    <x v="0"/>
  </r>
  <r>
    <n v="60685"/>
    <x v="0"/>
    <x v="2"/>
    <x v="210"/>
    <s v=""/>
    <n v="97.85"/>
    <x v="143"/>
    <x v="11"/>
    <x v="0"/>
    <x v="0"/>
  </r>
  <r>
    <n v="60686"/>
    <x v="0"/>
    <x v="2"/>
    <x v="211"/>
    <s v=""/>
    <n v="60"/>
    <x v="85"/>
    <x v="12"/>
    <x v="0"/>
    <x v="0"/>
  </r>
  <r>
    <n v="60687"/>
    <x v="0"/>
    <x v="2"/>
    <x v="211"/>
    <s v=""/>
    <n v="54"/>
    <x v="41"/>
    <x v="15"/>
    <x v="0"/>
    <x v="0"/>
  </r>
  <r>
    <n v="61076"/>
    <x v="0"/>
    <x v="1"/>
    <x v="211"/>
    <s v=""/>
    <n v="126.87"/>
    <x v="13"/>
    <x v="4"/>
    <x v="0"/>
    <x v="0"/>
  </r>
  <r>
    <n v="60114"/>
    <x v="2"/>
    <x v="0"/>
    <x v="212"/>
    <s v=""/>
    <n v="79.790000000000006"/>
    <x v="51"/>
    <x v="3"/>
    <x v="0"/>
    <x v="0"/>
  </r>
  <r>
    <n v="60115"/>
    <x v="0"/>
    <x v="0"/>
    <x v="212"/>
    <s v=""/>
    <n v="17.04"/>
    <x v="19"/>
    <x v="0"/>
    <x v="0"/>
    <x v="0"/>
  </r>
  <r>
    <n v="60116"/>
    <x v="0"/>
    <x v="0"/>
    <x v="212"/>
    <s v=""/>
    <n v="30"/>
    <x v="138"/>
    <x v="4"/>
    <x v="0"/>
    <x v="0"/>
  </r>
  <r>
    <n v="60112"/>
    <x v="1"/>
    <x v="0"/>
    <x v="213"/>
    <s v=""/>
    <n v="50"/>
    <x v="15"/>
    <x v="1"/>
    <x v="0"/>
    <x v="0"/>
  </r>
  <r>
    <n v="60113"/>
    <x v="0"/>
    <x v="0"/>
    <x v="213"/>
    <s v=""/>
    <n v="30.75"/>
    <x v="123"/>
    <x v="7"/>
    <x v="0"/>
    <x v="0"/>
  </r>
  <r>
    <n v="60688"/>
    <x v="0"/>
    <x v="2"/>
    <x v="213"/>
    <s v=""/>
    <n v="25.93"/>
    <x v="62"/>
    <x v="8"/>
    <x v="0"/>
    <x v="0"/>
  </r>
  <r>
    <n v="60689"/>
    <x v="0"/>
    <x v="2"/>
    <x v="213"/>
    <s v=""/>
    <n v="25"/>
    <x v="94"/>
    <x v="11"/>
    <x v="0"/>
    <x v="0"/>
  </r>
  <r>
    <n v="60690"/>
    <x v="0"/>
    <x v="2"/>
    <x v="213"/>
    <s v=""/>
    <n v="19.170000000000002"/>
    <x v="10"/>
    <x v="4"/>
    <x v="0"/>
    <x v="0"/>
  </r>
  <r>
    <n v="60691"/>
    <x v="0"/>
    <x v="2"/>
    <x v="213"/>
    <s v=""/>
    <n v="17"/>
    <x v="153"/>
    <x v="5"/>
    <x v="0"/>
    <x v="0"/>
  </r>
  <r>
    <n v="61427"/>
    <x v="3"/>
    <x v="4"/>
    <x v="213"/>
    <s v=""/>
    <n v="-50"/>
    <x v="9"/>
    <x v="1"/>
    <x v="0"/>
    <x v="0"/>
  </r>
  <r>
    <n v="60111"/>
    <x v="0"/>
    <x v="0"/>
    <x v="214"/>
    <s v="Romeo and Juliet"/>
    <n v="15"/>
    <x v="156"/>
    <x v="19"/>
    <x v="0"/>
    <x v="0"/>
  </r>
  <r>
    <n v="60692"/>
    <x v="0"/>
    <x v="2"/>
    <x v="214"/>
    <s v=""/>
    <n v="20"/>
    <x v="86"/>
    <x v="15"/>
    <x v="0"/>
    <x v="0"/>
  </r>
  <r>
    <n v="60693"/>
    <x v="0"/>
    <x v="2"/>
    <x v="214"/>
    <s v=""/>
    <n v="18.95"/>
    <x v="143"/>
    <x v="11"/>
    <x v="0"/>
    <x v="0"/>
  </r>
  <r>
    <n v="60694"/>
    <x v="0"/>
    <x v="2"/>
    <x v="215"/>
    <s v=""/>
    <n v="14.96"/>
    <x v="10"/>
    <x v="4"/>
    <x v="0"/>
    <x v="0"/>
  </r>
  <r>
    <n v="60109"/>
    <x v="1"/>
    <x v="0"/>
    <x v="216"/>
    <s v=""/>
    <n v="50"/>
    <x v="15"/>
    <x v="1"/>
    <x v="0"/>
    <x v="0"/>
  </r>
  <r>
    <n v="60110"/>
    <x v="0"/>
    <x v="0"/>
    <x v="216"/>
    <s v="Yoga"/>
    <n v="31"/>
    <x v="198"/>
    <x v="2"/>
    <x v="0"/>
    <x v="0"/>
  </r>
  <r>
    <n v="60695"/>
    <x v="0"/>
    <x v="2"/>
    <x v="216"/>
    <s v=""/>
    <n v="5.99"/>
    <x v="42"/>
    <x v="6"/>
    <x v="0"/>
    <x v="0"/>
  </r>
  <r>
    <n v="60696"/>
    <x v="0"/>
    <x v="2"/>
    <x v="216"/>
    <s v=""/>
    <n v="25"/>
    <x v="54"/>
    <x v="2"/>
    <x v="0"/>
    <x v="0"/>
  </r>
  <r>
    <n v="60697"/>
    <x v="0"/>
    <x v="2"/>
    <x v="216"/>
    <s v=""/>
    <n v="17"/>
    <x v="41"/>
    <x v="11"/>
    <x v="0"/>
    <x v="0"/>
  </r>
  <r>
    <n v="60699"/>
    <x v="0"/>
    <x v="2"/>
    <x v="216"/>
    <s v=""/>
    <n v="25.08"/>
    <x v="10"/>
    <x v="4"/>
    <x v="0"/>
    <x v="0"/>
  </r>
  <r>
    <n v="60700"/>
    <x v="0"/>
    <x v="2"/>
    <x v="216"/>
    <s v=""/>
    <n v="8.49"/>
    <x v="62"/>
    <x v="6"/>
    <x v="0"/>
    <x v="0"/>
  </r>
  <r>
    <n v="60701"/>
    <x v="0"/>
    <x v="2"/>
    <x v="216"/>
    <s v=""/>
    <n v="7.56"/>
    <x v="44"/>
    <x v="16"/>
    <x v="0"/>
    <x v="0"/>
  </r>
  <r>
    <n v="60702"/>
    <x v="0"/>
    <x v="2"/>
    <x v="216"/>
    <s v=""/>
    <n v="27.26"/>
    <x v="32"/>
    <x v="12"/>
    <x v="0"/>
    <x v="0"/>
  </r>
  <r>
    <n v="61426"/>
    <x v="3"/>
    <x v="4"/>
    <x v="216"/>
    <s v=""/>
    <n v="-50"/>
    <x v="9"/>
    <x v="1"/>
    <x v="0"/>
    <x v="0"/>
  </r>
  <r>
    <n v="60105"/>
    <x v="6"/>
    <x v="0"/>
    <x v="217"/>
    <s v=""/>
    <n v="478.94"/>
    <x v="9"/>
    <x v="0"/>
    <x v="0"/>
    <x v="1"/>
  </r>
  <r>
    <n v="60106"/>
    <x v="1"/>
    <x v="0"/>
    <x v="217"/>
    <s v=""/>
    <n v="40"/>
    <x v="15"/>
    <x v="1"/>
    <x v="0"/>
    <x v="0"/>
  </r>
  <r>
    <n v="60107"/>
    <x v="0"/>
    <x v="0"/>
    <x v="217"/>
    <s v=""/>
    <n v="39.86"/>
    <x v="60"/>
    <x v="0"/>
    <x v="0"/>
    <x v="0"/>
  </r>
  <r>
    <n v="60108"/>
    <x v="2"/>
    <x v="0"/>
    <x v="217"/>
    <s v=""/>
    <n v="20.8"/>
    <x v="58"/>
    <x v="3"/>
    <x v="0"/>
    <x v="0"/>
  </r>
  <r>
    <n v="60698"/>
    <x v="0"/>
    <x v="2"/>
    <x v="217"/>
    <s v=""/>
    <n v="33"/>
    <x v="117"/>
    <x v="11"/>
    <x v="0"/>
    <x v="0"/>
  </r>
  <r>
    <n v="60703"/>
    <x v="0"/>
    <x v="2"/>
    <x v="217"/>
    <s v=""/>
    <n v="14.5"/>
    <x v="41"/>
    <x v="19"/>
    <x v="0"/>
    <x v="0"/>
  </r>
  <r>
    <n v="60704"/>
    <x v="0"/>
    <x v="2"/>
    <x v="217"/>
    <s v=""/>
    <n v="8"/>
    <x v="165"/>
    <x v="9"/>
    <x v="0"/>
    <x v="0"/>
  </r>
  <r>
    <n v="60705"/>
    <x v="0"/>
    <x v="2"/>
    <x v="217"/>
    <s v=""/>
    <n v="11.95"/>
    <x v="117"/>
    <x v="11"/>
    <x v="0"/>
    <x v="0"/>
  </r>
  <r>
    <n v="60706"/>
    <x v="0"/>
    <x v="2"/>
    <x v="217"/>
    <s v=""/>
    <n v="69.5"/>
    <x v="165"/>
    <x v="9"/>
    <x v="0"/>
    <x v="0"/>
  </r>
  <r>
    <n v="61425"/>
    <x v="3"/>
    <x v="4"/>
    <x v="217"/>
    <s v=""/>
    <n v="-40"/>
    <x v="9"/>
    <x v="1"/>
    <x v="0"/>
    <x v="0"/>
  </r>
  <r>
    <n v="60104"/>
    <x v="0"/>
    <x v="0"/>
    <x v="218"/>
    <s v="Herbs for Ginny"/>
    <n v="28"/>
    <x v="179"/>
    <x v="13"/>
    <x v="0"/>
    <x v="0"/>
  </r>
  <r>
    <n v="60707"/>
    <x v="0"/>
    <x v="2"/>
    <x v="218"/>
    <s v=""/>
    <n v="113.63"/>
    <x v="13"/>
    <x v="4"/>
    <x v="0"/>
    <x v="0"/>
  </r>
  <r>
    <n v="60708"/>
    <x v="0"/>
    <x v="2"/>
    <x v="218"/>
    <s v=""/>
    <n v="54"/>
    <x v="41"/>
    <x v="15"/>
    <x v="0"/>
    <x v="0"/>
  </r>
  <r>
    <n v="60709"/>
    <x v="0"/>
    <x v="2"/>
    <x v="218"/>
    <s v="Blossom Lights"/>
    <n v="55"/>
    <x v="199"/>
    <x v="16"/>
    <x v="0"/>
    <x v="0"/>
  </r>
  <r>
    <n v="60710"/>
    <x v="0"/>
    <x v="2"/>
    <x v="219"/>
    <s v=""/>
    <n v="6.65"/>
    <x v="22"/>
    <x v="11"/>
    <x v="0"/>
    <x v="0"/>
  </r>
  <r>
    <n v="60711"/>
    <x v="0"/>
    <x v="2"/>
    <x v="219"/>
    <s v=""/>
    <n v="15"/>
    <x v="53"/>
    <x v="8"/>
    <x v="0"/>
    <x v="0"/>
  </r>
  <r>
    <n v="60712"/>
    <x v="0"/>
    <x v="2"/>
    <x v="219"/>
    <s v=""/>
    <n v="50"/>
    <x v="131"/>
    <x v="13"/>
    <x v="0"/>
    <x v="0"/>
  </r>
  <r>
    <n v="60103"/>
    <x v="0"/>
    <x v="0"/>
    <x v="220"/>
    <s v=""/>
    <n v="19.989999999999998"/>
    <x v="63"/>
    <x v="15"/>
    <x v="0"/>
    <x v="0"/>
  </r>
  <r>
    <n v="60713"/>
    <x v="0"/>
    <x v="2"/>
    <x v="220"/>
    <s v=""/>
    <n v="8"/>
    <x v="200"/>
    <x v="6"/>
    <x v="0"/>
    <x v="0"/>
  </r>
  <r>
    <n v="60714"/>
    <x v="0"/>
    <x v="2"/>
    <x v="220"/>
    <s v=""/>
    <n v="3.79"/>
    <x v="97"/>
    <x v="6"/>
    <x v="0"/>
    <x v="0"/>
  </r>
  <r>
    <n v="60715"/>
    <x v="0"/>
    <x v="2"/>
    <x v="220"/>
    <s v=""/>
    <n v="57.71"/>
    <x v="24"/>
    <x v="12"/>
    <x v="0"/>
    <x v="0"/>
  </r>
  <r>
    <n v="60716"/>
    <x v="0"/>
    <x v="2"/>
    <x v="221"/>
    <s v=""/>
    <n v="10"/>
    <x v="63"/>
    <x v="0"/>
    <x v="0"/>
    <x v="0"/>
  </r>
  <r>
    <n v="60717"/>
    <x v="0"/>
    <x v="2"/>
    <x v="221"/>
    <s v=""/>
    <n v="26"/>
    <x v="34"/>
    <x v="6"/>
    <x v="0"/>
    <x v="0"/>
  </r>
  <r>
    <n v="60718"/>
    <x v="0"/>
    <x v="2"/>
    <x v="222"/>
    <s v=""/>
    <n v="19.46"/>
    <x v="183"/>
    <x v="4"/>
    <x v="0"/>
    <x v="0"/>
  </r>
  <r>
    <n v="60719"/>
    <x v="0"/>
    <x v="2"/>
    <x v="222"/>
    <s v=""/>
    <n v="12.4"/>
    <x v="54"/>
    <x v="2"/>
    <x v="0"/>
    <x v="0"/>
  </r>
  <r>
    <n v="60102"/>
    <x v="1"/>
    <x v="0"/>
    <x v="223"/>
    <s v=""/>
    <n v="50"/>
    <x v="15"/>
    <x v="1"/>
    <x v="0"/>
    <x v="0"/>
  </r>
  <r>
    <n v="60720"/>
    <x v="0"/>
    <x v="2"/>
    <x v="223"/>
    <s v=""/>
    <n v="54"/>
    <x v="41"/>
    <x v="15"/>
    <x v="0"/>
    <x v="0"/>
  </r>
  <r>
    <n v="60721"/>
    <x v="0"/>
    <x v="2"/>
    <x v="223"/>
    <s v=""/>
    <n v="12"/>
    <x v="41"/>
    <x v="19"/>
    <x v="0"/>
    <x v="0"/>
  </r>
  <r>
    <n v="60722"/>
    <x v="0"/>
    <x v="2"/>
    <x v="223"/>
    <s v=""/>
    <n v="5.99"/>
    <x v="111"/>
    <x v="7"/>
    <x v="0"/>
    <x v="0"/>
  </r>
  <r>
    <n v="60723"/>
    <x v="0"/>
    <x v="2"/>
    <x v="223"/>
    <s v=""/>
    <n v="9.1"/>
    <x v="54"/>
    <x v="2"/>
    <x v="0"/>
    <x v="0"/>
  </r>
  <r>
    <n v="60724"/>
    <x v="0"/>
    <x v="2"/>
    <x v="223"/>
    <s v=""/>
    <n v="165.22"/>
    <x v="13"/>
    <x v="4"/>
    <x v="0"/>
    <x v="0"/>
  </r>
  <r>
    <n v="60725"/>
    <x v="0"/>
    <x v="2"/>
    <x v="223"/>
    <s v=""/>
    <n v="20"/>
    <x v="86"/>
    <x v="15"/>
    <x v="0"/>
    <x v="0"/>
  </r>
  <r>
    <n v="60726"/>
    <x v="0"/>
    <x v="2"/>
    <x v="223"/>
    <s v=""/>
    <n v="7.96"/>
    <x v="201"/>
    <x v="6"/>
    <x v="0"/>
    <x v="0"/>
  </r>
  <r>
    <n v="60727"/>
    <x v="0"/>
    <x v="2"/>
    <x v="223"/>
    <s v=""/>
    <n v="20"/>
    <x v="86"/>
    <x v="19"/>
    <x v="0"/>
    <x v="0"/>
  </r>
  <r>
    <n v="61424"/>
    <x v="3"/>
    <x v="4"/>
    <x v="223"/>
    <s v=""/>
    <n v="-50"/>
    <x v="9"/>
    <x v="1"/>
    <x v="0"/>
    <x v="0"/>
  </r>
  <r>
    <n v="61517"/>
    <x v="0"/>
    <x v="4"/>
    <x v="223"/>
    <s v="Cash Correction"/>
    <n v="550"/>
    <x v="53"/>
    <x v="8"/>
    <x v="0"/>
    <x v="0"/>
  </r>
  <r>
    <n v="61776"/>
    <x v="4"/>
    <x v="6"/>
    <x v="223"/>
    <s v=""/>
    <n v="-18.739999999999998"/>
    <x v="70"/>
    <x v="10"/>
    <x v="0"/>
    <x v="0"/>
  </r>
  <r>
    <n v="61788"/>
    <x v="4"/>
    <x v="7"/>
    <x v="223"/>
    <s v=""/>
    <n v="-0.71"/>
    <x v="71"/>
    <x v="10"/>
    <x v="0"/>
    <x v="0"/>
  </r>
  <r>
    <n v="61800"/>
    <x v="4"/>
    <x v="9"/>
    <x v="223"/>
    <s v=""/>
    <n v="-0.91"/>
    <x v="71"/>
    <x v="10"/>
    <x v="0"/>
    <x v="0"/>
  </r>
  <r>
    <n v="61812"/>
    <x v="4"/>
    <x v="10"/>
    <x v="223"/>
    <s v=""/>
    <n v="-2.16"/>
    <x v="72"/>
    <x v="10"/>
    <x v="0"/>
    <x v="0"/>
  </r>
  <r>
    <n v="61824"/>
    <x v="4"/>
    <x v="8"/>
    <x v="223"/>
    <s v=""/>
    <n v="-2.1800000000000002"/>
    <x v="73"/>
    <x v="10"/>
    <x v="0"/>
    <x v="0"/>
  </r>
  <r>
    <n v="61836"/>
    <x v="4"/>
    <x v="5"/>
    <x v="223"/>
    <s v=""/>
    <n v="-5.63"/>
    <x v="74"/>
    <x v="10"/>
    <x v="0"/>
    <x v="0"/>
  </r>
  <r>
    <n v="60093"/>
    <x v="0"/>
    <x v="0"/>
    <x v="224"/>
    <s v=""/>
    <n v="174"/>
    <x v="18"/>
    <x v="0"/>
    <x v="0"/>
    <x v="0"/>
  </r>
  <r>
    <n v="60094"/>
    <x v="0"/>
    <x v="0"/>
    <x v="224"/>
    <s v=""/>
    <n v="5"/>
    <x v="163"/>
    <x v="9"/>
    <x v="0"/>
    <x v="0"/>
  </r>
  <r>
    <n v="60095"/>
    <x v="0"/>
    <x v="0"/>
    <x v="224"/>
    <s v=""/>
    <n v="31.39"/>
    <x v="3"/>
    <x v="0"/>
    <x v="0"/>
    <x v="0"/>
  </r>
  <r>
    <n v="60096"/>
    <x v="0"/>
    <x v="0"/>
    <x v="224"/>
    <s v=""/>
    <n v="9.9499999999999993"/>
    <x v="8"/>
    <x v="0"/>
    <x v="0"/>
    <x v="0"/>
  </r>
  <r>
    <n v="60097"/>
    <x v="1"/>
    <x v="0"/>
    <x v="224"/>
    <s v=""/>
    <n v="300"/>
    <x v="1"/>
    <x v="1"/>
    <x v="0"/>
    <x v="0"/>
  </r>
  <r>
    <n v="60098"/>
    <x v="0"/>
    <x v="0"/>
    <x v="224"/>
    <s v=""/>
    <n v="25"/>
    <x v="4"/>
    <x v="2"/>
    <x v="0"/>
    <x v="0"/>
  </r>
  <r>
    <n v="60099"/>
    <x v="1"/>
    <x v="0"/>
    <x v="224"/>
    <s v=""/>
    <n v="10"/>
    <x v="6"/>
    <x v="1"/>
    <x v="0"/>
    <x v="0"/>
  </r>
  <r>
    <n v="60100"/>
    <x v="1"/>
    <x v="0"/>
    <x v="224"/>
    <s v=""/>
    <n v="10"/>
    <x v="7"/>
    <x v="1"/>
    <x v="0"/>
    <x v="0"/>
  </r>
  <r>
    <n v="60101"/>
    <x v="0"/>
    <x v="0"/>
    <x v="224"/>
    <s v="Subs"/>
    <n v="54.63"/>
    <x v="122"/>
    <x v="2"/>
    <x v="0"/>
    <x v="0"/>
  </r>
  <r>
    <n v="60728"/>
    <x v="0"/>
    <x v="2"/>
    <x v="224"/>
    <s v=""/>
    <n v="13.9"/>
    <x v="10"/>
    <x v="4"/>
    <x v="0"/>
    <x v="0"/>
  </r>
  <r>
    <n v="61077"/>
    <x v="3"/>
    <x v="1"/>
    <x v="224"/>
    <s v=""/>
    <n v="-300"/>
    <x v="9"/>
    <x v="1"/>
    <x v="0"/>
    <x v="0"/>
  </r>
  <r>
    <n v="61078"/>
    <x v="4"/>
    <x v="1"/>
    <x v="224"/>
    <s v=""/>
    <n v="-0.1"/>
    <x v="1"/>
    <x v="10"/>
    <x v="0"/>
    <x v="0"/>
  </r>
  <r>
    <n v="60085"/>
    <x v="0"/>
    <x v="0"/>
    <x v="225"/>
    <s v=""/>
    <n v="8.85"/>
    <x v="16"/>
    <x v="7"/>
    <x v="0"/>
    <x v="0"/>
  </r>
  <r>
    <n v="60086"/>
    <x v="0"/>
    <x v="0"/>
    <x v="225"/>
    <s v=""/>
    <n v="130"/>
    <x v="89"/>
    <x v="2"/>
    <x v="0"/>
    <x v="0"/>
  </r>
  <r>
    <n v="60087"/>
    <x v="0"/>
    <x v="0"/>
    <x v="225"/>
    <s v=""/>
    <n v="12"/>
    <x v="0"/>
    <x v="8"/>
    <x v="0"/>
    <x v="0"/>
  </r>
  <r>
    <n v="60088"/>
    <x v="0"/>
    <x v="0"/>
    <x v="225"/>
    <s v=""/>
    <n v="26.95"/>
    <x v="17"/>
    <x v="0"/>
    <x v="0"/>
    <x v="0"/>
  </r>
  <r>
    <n v="60089"/>
    <x v="1"/>
    <x v="0"/>
    <x v="225"/>
    <s v=""/>
    <n v="207.96"/>
    <x v="2"/>
    <x v="1"/>
    <x v="0"/>
    <x v="0"/>
  </r>
  <r>
    <n v="60090"/>
    <x v="0"/>
    <x v="0"/>
    <x v="225"/>
    <s v=""/>
    <n v="85"/>
    <x v="0"/>
    <x v="0"/>
    <x v="0"/>
    <x v="0"/>
  </r>
  <r>
    <n v="60091"/>
    <x v="0"/>
    <x v="0"/>
    <x v="225"/>
    <s v=""/>
    <n v="39"/>
    <x v="0"/>
    <x v="0"/>
    <x v="0"/>
    <x v="0"/>
  </r>
  <r>
    <n v="60092"/>
    <x v="0"/>
    <x v="0"/>
    <x v="225"/>
    <s v=""/>
    <n v="570"/>
    <x v="89"/>
    <x v="13"/>
    <x v="0"/>
    <x v="0"/>
  </r>
  <r>
    <n v="60729"/>
    <x v="0"/>
    <x v="2"/>
    <x v="225"/>
    <s v=""/>
    <n v="12"/>
    <x v="41"/>
    <x v="19"/>
    <x v="0"/>
    <x v="0"/>
  </r>
  <r>
    <n v="60730"/>
    <x v="0"/>
    <x v="2"/>
    <x v="225"/>
    <s v=""/>
    <n v="12.79"/>
    <x v="42"/>
    <x v="6"/>
    <x v="0"/>
    <x v="0"/>
  </r>
  <r>
    <n v="60731"/>
    <x v="0"/>
    <x v="2"/>
    <x v="225"/>
    <s v=""/>
    <n v="9"/>
    <x v="41"/>
    <x v="19"/>
    <x v="0"/>
    <x v="0"/>
  </r>
  <r>
    <n v="60732"/>
    <x v="0"/>
    <x v="2"/>
    <x v="225"/>
    <s v=""/>
    <n v="21.99"/>
    <x v="111"/>
    <x v="7"/>
    <x v="0"/>
    <x v="0"/>
  </r>
  <r>
    <n v="61601"/>
    <x v="3"/>
    <x v="3"/>
    <x v="225"/>
    <s v=""/>
    <n v="-207.96"/>
    <x v="9"/>
    <x v="1"/>
    <x v="0"/>
    <x v="0"/>
  </r>
  <r>
    <n v="60082"/>
    <x v="8"/>
    <x v="0"/>
    <x v="226"/>
    <s v=""/>
    <n v="-825"/>
    <x v="164"/>
    <x v="10"/>
    <x v="0"/>
    <x v="0"/>
  </r>
  <r>
    <n v="60083"/>
    <x v="1"/>
    <x v="0"/>
    <x v="226"/>
    <s v=""/>
    <n v="30"/>
    <x v="15"/>
    <x v="1"/>
    <x v="0"/>
    <x v="0"/>
  </r>
  <r>
    <n v="60084"/>
    <x v="1"/>
    <x v="0"/>
    <x v="226"/>
    <s v=""/>
    <n v="3098.02"/>
    <x v="75"/>
    <x v="1"/>
    <x v="0"/>
    <x v="0"/>
  </r>
  <r>
    <n v="60733"/>
    <x v="0"/>
    <x v="2"/>
    <x v="226"/>
    <s v=""/>
    <n v="281"/>
    <x v="66"/>
    <x v="5"/>
    <x v="0"/>
    <x v="0"/>
  </r>
  <r>
    <n v="61423"/>
    <x v="3"/>
    <x v="4"/>
    <x v="226"/>
    <s v=""/>
    <n v="-30"/>
    <x v="9"/>
    <x v="1"/>
    <x v="0"/>
    <x v="0"/>
  </r>
  <r>
    <n v="61678"/>
    <x v="3"/>
    <x v="2"/>
    <x v="226"/>
    <s v=""/>
    <n v="-3098.02"/>
    <x v="9"/>
    <x v="1"/>
    <x v="0"/>
    <x v="0"/>
  </r>
  <r>
    <n v="61756"/>
    <x v="1"/>
    <x v="6"/>
    <x v="226"/>
    <s v=""/>
    <n v="1500"/>
    <x v="9"/>
    <x v="1"/>
    <x v="0"/>
    <x v="0"/>
  </r>
  <r>
    <n v="61757"/>
    <x v="1"/>
    <x v="10"/>
    <x v="226"/>
    <s v=""/>
    <n v="100"/>
    <x v="9"/>
    <x v="1"/>
    <x v="0"/>
    <x v="0"/>
  </r>
  <r>
    <n v="61758"/>
    <x v="1"/>
    <x v="5"/>
    <x v="226"/>
    <s v=""/>
    <n v="600"/>
    <x v="9"/>
    <x v="1"/>
    <x v="0"/>
    <x v="0"/>
  </r>
  <r>
    <n v="61759"/>
    <x v="1"/>
    <x v="8"/>
    <x v="226"/>
    <s v=""/>
    <n v="400"/>
    <x v="9"/>
    <x v="1"/>
    <x v="0"/>
    <x v="0"/>
  </r>
  <r>
    <n v="60734"/>
    <x v="0"/>
    <x v="2"/>
    <x v="227"/>
    <s v=""/>
    <n v="40.5"/>
    <x v="10"/>
    <x v="4"/>
    <x v="0"/>
    <x v="0"/>
  </r>
  <r>
    <n v="60742"/>
    <x v="0"/>
    <x v="2"/>
    <x v="227"/>
    <s v=""/>
    <n v="22.27"/>
    <x v="104"/>
    <x v="4"/>
    <x v="0"/>
    <x v="0"/>
  </r>
  <r>
    <n v="61602"/>
    <x v="0"/>
    <x v="3"/>
    <x v="228"/>
    <s v=""/>
    <n v="14.24"/>
    <x v="115"/>
    <x v="7"/>
    <x v="0"/>
    <x v="0"/>
  </r>
  <r>
    <n v="61603"/>
    <x v="0"/>
    <x v="3"/>
    <x v="228"/>
    <s v=""/>
    <n v="7.17"/>
    <x v="115"/>
    <x v="7"/>
    <x v="0"/>
    <x v="0"/>
  </r>
  <r>
    <n v="60077"/>
    <x v="0"/>
    <x v="0"/>
    <x v="229"/>
    <s v=""/>
    <n v="12"/>
    <x v="21"/>
    <x v="9"/>
    <x v="0"/>
    <x v="0"/>
  </r>
  <r>
    <n v="60078"/>
    <x v="1"/>
    <x v="0"/>
    <x v="229"/>
    <s v=""/>
    <n v="50"/>
    <x v="15"/>
    <x v="1"/>
    <x v="0"/>
    <x v="0"/>
  </r>
  <r>
    <n v="60079"/>
    <x v="1"/>
    <x v="0"/>
    <x v="229"/>
    <s v=""/>
    <n v="70"/>
    <x v="15"/>
    <x v="1"/>
    <x v="0"/>
    <x v="0"/>
  </r>
  <r>
    <n v="60080"/>
    <x v="0"/>
    <x v="0"/>
    <x v="229"/>
    <s v=""/>
    <n v="17.010000000000002"/>
    <x v="33"/>
    <x v="0"/>
    <x v="0"/>
    <x v="0"/>
  </r>
  <r>
    <n v="60081"/>
    <x v="0"/>
    <x v="0"/>
    <x v="229"/>
    <s v="James's Revision Guides"/>
    <n v="29.65"/>
    <x v="53"/>
    <x v="19"/>
    <x v="0"/>
    <x v="0"/>
  </r>
  <r>
    <n v="60735"/>
    <x v="0"/>
    <x v="2"/>
    <x v="229"/>
    <s v=""/>
    <n v="25.95"/>
    <x v="14"/>
    <x v="8"/>
    <x v="0"/>
    <x v="0"/>
  </r>
  <r>
    <n v="60736"/>
    <x v="0"/>
    <x v="2"/>
    <x v="229"/>
    <s v=""/>
    <n v="12.4"/>
    <x v="54"/>
    <x v="2"/>
    <x v="0"/>
    <x v="0"/>
  </r>
  <r>
    <n v="60743"/>
    <x v="0"/>
    <x v="2"/>
    <x v="229"/>
    <s v=""/>
    <n v="10.44"/>
    <x v="104"/>
    <x v="4"/>
    <x v="0"/>
    <x v="0"/>
  </r>
  <r>
    <n v="61421"/>
    <x v="3"/>
    <x v="4"/>
    <x v="229"/>
    <s v=""/>
    <n v="-50"/>
    <x v="9"/>
    <x v="1"/>
    <x v="0"/>
    <x v="0"/>
  </r>
  <r>
    <n v="61422"/>
    <x v="3"/>
    <x v="4"/>
    <x v="229"/>
    <s v=""/>
    <n v="-70"/>
    <x v="9"/>
    <x v="1"/>
    <x v="0"/>
    <x v="0"/>
  </r>
  <r>
    <n v="60067"/>
    <x v="1"/>
    <x v="0"/>
    <x v="230"/>
    <s v=""/>
    <n v="250"/>
    <x v="28"/>
    <x v="1"/>
    <x v="0"/>
    <x v="0"/>
  </r>
  <r>
    <n v="60068"/>
    <x v="1"/>
    <x v="0"/>
    <x v="230"/>
    <s v=""/>
    <n v="60"/>
    <x v="28"/>
    <x v="1"/>
    <x v="0"/>
    <x v="0"/>
  </r>
  <r>
    <n v="60069"/>
    <x v="1"/>
    <x v="0"/>
    <x v="230"/>
    <s v=""/>
    <n v="150"/>
    <x v="28"/>
    <x v="1"/>
    <x v="0"/>
    <x v="0"/>
  </r>
  <r>
    <n v="60070"/>
    <x v="1"/>
    <x v="0"/>
    <x v="230"/>
    <s v=""/>
    <n v="500"/>
    <x v="28"/>
    <x v="1"/>
    <x v="0"/>
    <x v="0"/>
  </r>
  <r>
    <n v="60071"/>
    <x v="0"/>
    <x v="0"/>
    <x v="230"/>
    <s v=""/>
    <n v="5"/>
    <x v="30"/>
    <x v="9"/>
    <x v="0"/>
    <x v="0"/>
  </r>
  <r>
    <n v="60072"/>
    <x v="3"/>
    <x v="0"/>
    <x v="230"/>
    <s v=""/>
    <n v="-1500"/>
    <x v="28"/>
    <x v="1"/>
    <x v="0"/>
    <x v="0"/>
  </r>
  <r>
    <n v="60073"/>
    <x v="3"/>
    <x v="0"/>
    <x v="230"/>
    <s v=""/>
    <n v="-100"/>
    <x v="28"/>
    <x v="1"/>
    <x v="0"/>
    <x v="0"/>
  </r>
  <r>
    <n v="60074"/>
    <x v="3"/>
    <x v="0"/>
    <x v="230"/>
    <s v=""/>
    <n v="-600"/>
    <x v="28"/>
    <x v="1"/>
    <x v="0"/>
    <x v="0"/>
  </r>
  <r>
    <n v="60075"/>
    <x v="3"/>
    <x v="0"/>
    <x v="230"/>
    <s v=""/>
    <n v="-400"/>
    <x v="28"/>
    <x v="1"/>
    <x v="0"/>
    <x v="0"/>
  </r>
  <r>
    <n v="60076"/>
    <x v="0"/>
    <x v="0"/>
    <x v="230"/>
    <s v=""/>
    <n v="8.19"/>
    <x v="29"/>
    <x v="0"/>
    <x v="0"/>
    <x v="0"/>
  </r>
  <r>
    <n v="60737"/>
    <x v="0"/>
    <x v="2"/>
    <x v="230"/>
    <s v=""/>
    <n v="12"/>
    <x v="41"/>
    <x v="19"/>
    <x v="0"/>
    <x v="0"/>
  </r>
  <r>
    <n v="60738"/>
    <x v="0"/>
    <x v="2"/>
    <x v="230"/>
    <s v=""/>
    <n v="46.7"/>
    <x v="10"/>
    <x v="4"/>
    <x v="0"/>
    <x v="0"/>
  </r>
  <r>
    <n v="61752"/>
    <x v="3"/>
    <x v="5"/>
    <x v="230"/>
    <s v=""/>
    <n v="-250"/>
    <x v="9"/>
    <x v="1"/>
    <x v="0"/>
    <x v="0"/>
  </r>
  <r>
    <n v="61753"/>
    <x v="3"/>
    <x v="7"/>
    <x v="230"/>
    <s v=""/>
    <n v="-60"/>
    <x v="9"/>
    <x v="1"/>
    <x v="0"/>
    <x v="0"/>
  </r>
  <r>
    <n v="61754"/>
    <x v="3"/>
    <x v="8"/>
    <x v="230"/>
    <s v=""/>
    <n v="-150"/>
    <x v="9"/>
    <x v="1"/>
    <x v="0"/>
    <x v="0"/>
  </r>
  <r>
    <n v="61755"/>
    <x v="3"/>
    <x v="6"/>
    <x v="230"/>
    <s v=""/>
    <n v="-500"/>
    <x v="9"/>
    <x v="1"/>
    <x v="0"/>
    <x v="0"/>
  </r>
  <r>
    <n v="60065"/>
    <x v="0"/>
    <x v="0"/>
    <x v="231"/>
    <s v=""/>
    <n v="25.96"/>
    <x v="39"/>
    <x v="4"/>
    <x v="0"/>
    <x v="0"/>
  </r>
  <r>
    <n v="60066"/>
    <x v="1"/>
    <x v="0"/>
    <x v="231"/>
    <s v=""/>
    <n v="40"/>
    <x v="15"/>
    <x v="1"/>
    <x v="0"/>
    <x v="0"/>
  </r>
  <r>
    <n v="60739"/>
    <x v="0"/>
    <x v="2"/>
    <x v="231"/>
    <s v=""/>
    <n v="54"/>
    <x v="41"/>
    <x v="15"/>
    <x v="0"/>
    <x v="0"/>
  </r>
  <r>
    <n v="60740"/>
    <x v="0"/>
    <x v="2"/>
    <x v="231"/>
    <s v=""/>
    <n v="12"/>
    <x v="41"/>
    <x v="19"/>
    <x v="0"/>
    <x v="0"/>
  </r>
  <r>
    <n v="61420"/>
    <x v="3"/>
    <x v="4"/>
    <x v="231"/>
    <s v=""/>
    <n v="-40"/>
    <x v="9"/>
    <x v="1"/>
    <x v="0"/>
    <x v="0"/>
  </r>
  <r>
    <n v="61604"/>
    <x v="0"/>
    <x v="3"/>
    <x v="231"/>
    <s v=""/>
    <n v="55.3"/>
    <x v="115"/>
    <x v="7"/>
    <x v="0"/>
    <x v="0"/>
  </r>
  <r>
    <n v="60062"/>
    <x v="1"/>
    <x v="0"/>
    <x v="232"/>
    <s v=""/>
    <n v="100"/>
    <x v="28"/>
    <x v="1"/>
    <x v="0"/>
    <x v="0"/>
  </r>
  <r>
    <n v="60063"/>
    <x v="2"/>
    <x v="0"/>
    <x v="232"/>
    <s v=""/>
    <n v="50"/>
    <x v="36"/>
    <x v="3"/>
    <x v="0"/>
    <x v="0"/>
  </r>
  <r>
    <n v="60064"/>
    <x v="1"/>
    <x v="0"/>
    <x v="232"/>
    <s v=""/>
    <n v="100"/>
    <x v="28"/>
    <x v="1"/>
    <x v="0"/>
    <x v="0"/>
  </r>
  <r>
    <n v="61760"/>
    <x v="3"/>
    <x v="9"/>
    <x v="232"/>
    <s v=""/>
    <n v="-100"/>
    <x v="9"/>
    <x v="1"/>
    <x v="0"/>
    <x v="0"/>
  </r>
  <r>
    <n v="61761"/>
    <x v="3"/>
    <x v="10"/>
    <x v="232"/>
    <s v=""/>
    <n v="-100"/>
    <x v="9"/>
    <x v="1"/>
    <x v="0"/>
    <x v="0"/>
  </r>
  <r>
    <n v="60605"/>
    <x v="0"/>
    <x v="2"/>
    <x v="233"/>
    <s v="Glasses"/>
    <n v="40"/>
    <x v="103"/>
    <x v="7"/>
    <x v="0"/>
    <x v="0"/>
  </r>
  <r>
    <n v="60606"/>
    <x v="0"/>
    <x v="2"/>
    <x v="233"/>
    <s v=""/>
    <n v="93.51"/>
    <x v="10"/>
    <x v="4"/>
    <x v="0"/>
    <x v="0"/>
  </r>
  <r>
    <n v="60607"/>
    <x v="0"/>
    <x v="2"/>
    <x v="233"/>
    <s v=""/>
    <n v="-15.98"/>
    <x v="10"/>
    <x v="4"/>
    <x v="0"/>
    <x v="0"/>
  </r>
  <r>
    <n v="60608"/>
    <x v="0"/>
    <x v="2"/>
    <x v="234"/>
    <s v=""/>
    <n v="20"/>
    <x v="86"/>
    <x v="19"/>
    <x v="0"/>
    <x v="0"/>
  </r>
  <r>
    <n v="60609"/>
    <x v="0"/>
    <x v="2"/>
    <x v="234"/>
    <s v=""/>
    <n v="36.299999999999997"/>
    <x v="10"/>
    <x v="4"/>
    <x v="0"/>
    <x v="0"/>
  </r>
  <r>
    <n v="60610"/>
    <x v="0"/>
    <x v="2"/>
    <x v="234"/>
    <s v=""/>
    <n v="200"/>
    <x v="202"/>
    <x v="14"/>
    <x v="0"/>
    <x v="0"/>
  </r>
  <r>
    <n v="60665"/>
    <x v="0"/>
    <x v="2"/>
    <x v="234"/>
    <s v=""/>
    <n v="15"/>
    <x v="31"/>
    <x v="6"/>
    <x v="0"/>
    <x v="0"/>
  </r>
  <r>
    <n v="60611"/>
    <x v="0"/>
    <x v="2"/>
    <x v="235"/>
    <s v="Repaired Machine"/>
    <n v="59"/>
    <x v="14"/>
    <x v="6"/>
    <x v="0"/>
    <x v="0"/>
  </r>
  <r>
    <n v="60612"/>
    <x v="0"/>
    <x v="2"/>
    <x v="235"/>
    <s v=""/>
    <n v="12.4"/>
    <x v="54"/>
    <x v="2"/>
    <x v="0"/>
    <x v="0"/>
  </r>
  <r>
    <n v="60058"/>
    <x v="1"/>
    <x v="0"/>
    <x v="236"/>
    <s v=""/>
    <n v="20"/>
    <x v="15"/>
    <x v="1"/>
    <x v="0"/>
    <x v="0"/>
  </r>
  <r>
    <n v="60059"/>
    <x v="0"/>
    <x v="0"/>
    <x v="236"/>
    <s v=""/>
    <n v="19.989999999999998"/>
    <x v="46"/>
    <x v="7"/>
    <x v="0"/>
    <x v="0"/>
  </r>
  <r>
    <n v="60060"/>
    <x v="0"/>
    <x v="0"/>
    <x v="236"/>
    <s v=""/>
    <n v="4.6500000000000004"/>
    <x v="13"/>
    <x v="4"/>
    <x v="0"/>
    <x v="0"/>
  </r>
  <r>
    <n v="60061"/>
    <x v="1"/>
    <x v="0"/>
    <x v="236"/>
    <s v=""/>
    <n v="30"/>
    <x v="15"/>
    <x v="1"/>
    <x v="0"/>
    <x v="0"/>
  </r>
  <r>
    <n v="60613"/>
    <x v="0"/>
    <x v="2"/>
    <x v="236"/>
    <s v=""/>
    <n v="55.22"/>
    <x v="13"/>
    <x v="4"/>
    <x v="0"/>
    <x v="0"/>
  </r>
  <r>
    <n v="60614"/>
    <x v="0"/>
    <x v="2"/>
    <x v="236"/>
    <s v=""/>
    <n v="54"/>
    <x v="41"/>
    <x v="15"/>
    <x v="0"/>
    <x v="0"/>
  </r>
  <r>
    <n v="60615"/>
    <x v="0"/>
    <x v="2"/>
    <x v="236"/>
    <s v=""/>
    <n v="12"/>
    <x v="41"/>
    <x v="19"/>
    <x v="0"/>
    <x v="0"/>
  </r>
  <r>
    <n v="61079"/>
    <x v="0"/>
    <x v="1"/>
    <x v="236"/>
    <s v=""/>
    <n v="69.290000000000006"/>
    <x v="13"/>
    <x v="4"/>
    <x v="0"/>
    <x v="0"/>
  </r>
  <r>
    <n v="61418"/>
    <x v="3"/>
    <x v="4"/>
    <x v="236"/>
    <s v=""/>
    <n v="-20"/>
    <x v="9"/>
    <x v="1"/>
    <x v="0"/>
    <x v="0"/>
  </r>
  <r>
    <n v="61419"/>
    <x v="3"/>
    <x v="4"/>
    <x v="236"/>
    <s v=""/>
    <n v="-30"/>
    <x v="9"/>
    <x v="1"/>
    <x v="0"/>
    <x v="0"/>
  </r>
  <r>
    <n v="60056"/>
    <x v="0"/>
    <x v="0"/>
    <x v="237"/>
    <s v="Subs"/>
    <n v="30"/>
    <x v="128"/>
    <x v="2"/>
    <x v="0"/>
    <x v="0"/>
  </r>
  <r>
    <n v="60057"/>
    <x v="0"/>
    <x v="0"/>
    <x v="237"/>
    <s v="James's Lunches"/>
    <n v="30"/>
    <x v="138"/>
    <x v="4"/>
    <x v="0"/>
    <x v="0"/>
  </r>
  <r>
    <n v="60616"/>
    <x v="0"/>
    <x v="2"/>
    <x v="237"/>
    <s v=""/>
    <n v="12"/>
    <x v="41"/>
    <x v="19"/>
    <x v="0"/>
    <x v="0"/>
  </r>
  <r>
    <n v="60054"/>
    <x v="1"/>
    <x v="0"/>
    <x v="238"/>
    <s v=""/>
    <n v="30"/>
    <x v="15"/>
    <x v="1"/>
    <x v="0"/>
    <x v="0"/>
  </r>
  <r>
    <n v="60055"/>
    <x v="1"/>
    <x v="0"/>
    <x v="238"/>
    <s v=""/>
    <n v="40"/>
    <x v="15"/>
    <x v="1"/>
    <x v="0"/>
    <x v="0"/>
  </r>
  <r>
    <n v="60617"/>
    <x v="0"/>
    <x v="2"/>
    <x v="238"/>
    <s v=""/>
    <n v="12"/>
    <x v="41"/>
    <x v="19"/>
    <x v="0"/>
    <x v="0"/>
  </r>
  <r>
    <n v="61416"/>
    <x v="3"/>
    <x v="4"/>
    <x v="238"/>
    <s v=""/>
    <n v="-30"/>
    <x v="9"/>
    <x v="1"/>
    <x v="0"/>
    <x v="0"/>
  </r>
  <r>
    <n v="61417"/>
    <x v="3"/>
    <x v="4"/>
    <x v="238"/>
    <s v=""/>
    <n v="-40"/>
    <x v="9"/>
    <x v="1"/>
    <x v="0"/>
    <x v="0"/>
  </r>
  <r>
    <n v="60052"/>
    <x v="2"/>
    <x v="0"/>
    <x v="239"/>
    <s v=""/>
    <n v="79.790000000000006"/>
    <x v="51"/>
    <x v="3"/>
    <x v="0"/>
    <x v="0"/>
  </r>
  <r>
    <n v="60053"/>
    <x v="0"/>
    <x v="0"/>
    <x v="239"/>
    <s v=""/>
    <n v="17.04"/>
    <x v="19"/>
    <x v="0"/>
    <x v="0"/>
    <x v="0"/>
  </r>
  <r>
    <n v="60619"/>
    <x v="0"/>
    <x v="2"/>
    <x v="240"/>
    <s v=""/>
    <n v="13.49"/>
    <x v="10"/>
    <x v="4"/>
    <x v="0"/>
    <x v="0"/>
  </r>
  <r>
    <n v="60620"/>
    <x v="0"/>
    <x v="2"/>
    <x v="240"/>
    <s v=""/>
    <n v="59.04"/>
    <x v="10"/>
    <x v="4"/>
    <x v="0"/>
    <x v="0"/>
  </r>
  <r>
    <n v="60051"/>
    <x v="1"/>
    <x v="0"/>
    <x v="241"/>
    <s v=""/>
    <n v="40"/>
    <x v="15"/>
    <x v="1"/>
    <x v="0"/>
    <x v="0"/>
  </r>
  <r>
    <n v="60621"/>
    <x v="0"/>
    <x v="2"/>
    <x v="241"/>
    <s v=""/>
    <n v="21"/>
    <x v="54"/>
    <x v="2"/>
    <x v="0"/>
    <x v="0"/>
  </r>
  <r>
    <n v="61415"/>
    <x v="3"/>
    <x v="4"/>
    <x v="241"/>
    <s v=""/>
    <n v="-40"/>
    <x v="9"/>
    <x v="1"/>
    <x v="0"/>
    <x v="0"/>
  </r>
  <r>
    <n v="60049"/>
    <x v="0"/>
    <x v="0"/>
    <x v="242"/>
    <s v=""/>
    <n v="2.0099999999999998"/>
    <x v="13"/>
    <x v="4"/>
    <x v="0"/>
    <x v="0"/>
  </r>
  <r>
    <n v="60050"/>
    <x v="1"/>
    <x v="0"/>
    <x v="242"/>
    <s v=""/>
    <n v="30"/>
    <x v="15"/>
    <x v="1"/>
    <x v="0"/>
    <x v="0"/>
  </r>
  <r>
    <n v="60618"/>
    <x v="0"/>
    <x v="2"/>
    <x v="242"/>
    <s v=""/>
    <n v="37.869999999999997"/>
    <x v="203"/>
    <x v="13"/>
    <x v="0"/>
    <x v="0"/>
  </r>
  <r>
    <n v="60622"/>
    <x v="0"/>
    <x v="2"/>
    <x v="242"/>
    <s v=""/>
    <n v="12"/>
    <x v="41"/>
    <x v="19"/>
    <x v="0"/>
    <x v="0"/>
  </r>
  <r>
    <n v="60623"/>
    <x v="0"/>
    <x v="2"/>
    <x v="242"/>
    <s v=""/>
    <n v="20"/>
    <x v="86"/>
    <x v="15"/>
    <x v="0"/>
    <x v="0"/>
  </r>
  <r>
    <n v="61080"/>
    <x v="0"/>
    <x v="1"/>
    <x v="242"/>
    <s v=""/>
    <n v="134.44"/>
    <x v="13"/>
    <x v="4"/>
    <x v="0"/>
    <x v="0"/>
  </r>
  <r>
    <n v="61414"/>
    <x v="3"/>
    <x v="4"/>
    <x v="242"/>
    <s v=""/>
    <n v="-30"/>
    <x v="9"/>
    <x v="1"/>
    <x v="0"/>
    <x v="0"/>
  </r>
  <r>
    <n v="60047"/>
    <x v="0"/>
    <x v="0"/>
    <x v="243"/>
    <s v=""/>
    <n v="288"/>
    <x v="81"/>
    <x v="6"/>
    <x v="0"/>
    <x v="0"/>
  </r>
  <r>
    <n v="60048"/>
    <x v="2"/>
    <x v="0"/>
    <x v="243"/>
    <s v=""/>
    <n v="20.8"/>
    <x v="58"/>
    <x v="3"/>
    <x v="0"/>
    <x v="0"/>
  </r>
  <r>
    <n v="60624"/>
    <x v="0"/>
    <x v="2"/>
    <x v="243"/>
    <s v=""/>
    <n v="54"/>
    <x v="41"/>
    <x v="15"/>
    <x v="0"/>
    <x v="0"/>
  </r>
  <r>
    <n v="60625"/>
    <x v="0"/>
    <x v="2"/>
    <x v="243"/>
    <s v=""/>
    <n v="12"/>
    <x v="41"/>
    <x v="19"/>
    <x v="0"/>
    <x v="0"/>
  </r>
  <r>
    <n v="61081"/>
    <x v="0"/>
    <x v="1"/>
    <x v="243"/>
    <s v=""/>
    <n v="37.21"/>
    <x v="13"/>
    <x v="12"/>
    <x v="0"/>
    <x v="0"/>
  </r>
  <r>
    <n v="60046"/>
    <x v="0"/>
    <x v="0"/>
    <x v="244"/>
    <s v=""/>
    <n v="41.58"/>
    <x v="60"/>
    <x v="0"/>
    <x v="0"/>
    <x v="0"/>
  </r>
  <r>
    <n v="60626"/>
    <x v="0"/>
    <x v="2"/>
    <x v="244"/>
    <s v=""/>
    <n v="12"/>
    <x v="41"/>
    <x v="19"/>
    <x v="0"/>
    <x v="0"/>
  </r>
  <r>
    <n v="60045"/>
    <x v="1"/>
    <x v="0"/>
    <x v="245"/>
    <s v=""/>
    <n v="50"/>
    <x v="15"/>
    <x v="1"/>
    <x v="0"/>
    <x v="0"/>
  </r>
  <r>
    <n v="60627"/>
    <x v="0"/>
    <x v="2"/>
    <x v="245"/>
    <s v=""/>
    <n v="12"/>
    <x v="41"/>
    <x v="19"/>
    <x v="0"/>
    <x v="0"/>
  </r>
  <r>
    <n v="60666"/>
    <x v="0"/>
    <x v="2"/>
    <x v="245"/>
    <s v=""/>
    <n v="108"/>
    <x v="31"/>
    <x v="8"/>
    <x v="0"/>
    <x v="0"/>
  </r>
  <r>
    <n v="60667"/>
    <x v="0"/>
    <x v="2"/>
    <x v="245"/>
    <s v=""/>
    <n v="12"/>
    <x v="31"/>
    <x v="6"/>
    <x v="0"/>
    <x v="0"/>
  </r>
  <r>
    <n v="60668"/>
    <x v="0"/>
    <x v="2"/>
    <x v="245"/>
    <s v=""/>
    <n v="14.81"/>
    <x v="104"/>
    <x v="4"/>
    <x v="0"/>
    <x v="0"/>
  </r>
  <r>
    <n v="61413"/>
    <x v="3"/>
    <x v="4"/>
    <x v="245"/>
    <s v=""/>
    <n v="-50"/>
    <x v="9"/>
    <x v="1"/>
    <x v="0"/>
    <x v="0"/>
  </r>
  <r>
    <n v="60628"/>
    <x v="0"/>
    <x v="2"/>
    <x v="246"/>
    <s v=""/>
    <n v="19.989999999999998"/>
    <x v="14"/>
    <x v="7"/>
    <x v="0"/>
    <x v="0"/>
  </r>
  <r>
    <n v="60629"/>
    <x v="0"/>
    <x v="2"/>
    <x v="246"/>
    <s v=""/>
    <n v="33.159999999999997"/>
    <x v="10"/>
    <x v="4"/>
    <x v="0"/>
    <x v="0"/>
  </r>
  <r>
    <n v="60630"/>
    <x v="0"/>
    <x v="2"/>
    <x v="246"/>
    <s v=""/>
    <n v="12"/>
    <x v="176"/>
    <x v="5"/>
    <x v="0"/>
    <x v="0"/>
  </r>
  <r>
    <n v="60631"/>
    <x v="0"/>
    <x v="2"/>
    <x v="246"/>
    <s v=""/>
    <n v="6"/>
    <x v="49"/>
    <x v="4"/>
    <x v="0"/>
    <x v="0"/>
  </r>
  <r>
    <n v="60632"/>
    <x v="0"/>
    <x v="2"/>
    <x v="246"/>
    <s v=""/>
    <n v="19.98"/>
    <x v="79"/>
    <x v="7"/>
    <x v="0"/>
    <x v="0"/>
  </r>
  <r>
    <n v="60043"/>
    <x v="6"/>
    <x v="0"/>
    <x v="247"/>
    <s v=""/>
    <n v="345.32"/>
    <x v="9"/>
    <x v="0"/>
    <x v="0"/>
    <x v="1"/>
  </r>
  <r>
    <n v="60044"/>
    <x v="1"/>
    <x v="0"/>
    <x v="247"/>
    <s v=""/>
    <n v="30"/>
    <x v="15"/>
    <x v="1"/>
    <x v="0"/>
    <x v="0"/>
  </r>
  <r>
    <n v="60633"/>
    <x v="0"/>
    <x v="2"/>
    <x v="247"/>
    <s v=""/>
    <n v="5.35"/>
    <x v="22"/>
    <x v="11"/>
    <x v="0"/>
    <x v="0"/>
  </r>
  <r>
    <n v="60634"/>
    <x v="0"/>
    <x v="2"/>
    <x v="247"/>
    <s v=""/>
    <n v="49.07"/>
    <x v="10"/>
    <x v="4"/>
    <x v="0"/>
    <x v="0"/>
  </r>
  <r>
    <n v="60669"/>
    <x v="0"/>
    <x v="2"/>
    <x v="247"/>
    <s v=""/>
    <n v="26"/>
    <x v="31"/>
    <x v="8"/>
    <x v="0"/>
    <x v="0"/>
  </r>
  <r>
    <n v="61412"/>
    <x v="3"/>
    <x v="4"/>
    <x v="247"/>
    <s v=""/>
    <n v="-30"/>
    <x v="9"/>
    <x v="1"/>
    <x v="0"/>
    <x v="0"/>
  </r>
  <r>
    <n v="60635"/>
    <x v="0"/>
    <x v="2"/>
    <x v="248"/>
    <s v=""/>
    <n v="12"/>
    <x v="41"/>
    <x v="19"/>
    <x v="0"/>
    <x v="0"/>
  </r>
  <r>
    <n v="60636"/>
    <x v="0"/>
    <x v="2"/>
    <x v="248"/>
    <s v=""/>
    <n v="40"/>
    <x v="63"/>
    <x v="0"/>
    <x v="0"/>
    <x v="0"/>
  </r>
  <r>
    <n v="60040"/>
    <x v="0"/>
    <x v="0"/>
    <x v="249"/>
    <s v=""/>
    <n v="21.47"/>
    <x v="63"/>
    <x v="15"/>
    <x v="0"/>
    <x v="0"/>
  </r>
  <r>
    <n v="60041"/>
    <x v="0"/>
    <x v="0"/>
    <x v="249"/>
    <s v=""/>
    <n v="12.96"/>
    <x v="13"/>
    <x v="4"/>
    <x v="0"/>
    <x v="0"/>
  </r>
  <r>
    <n v="60042"/>
    <x v="1"/>
    <x v="0"/>
    <x v="249"/>
    <s v=""/>
    <n v="50"/>
    <x v="15"/>
    <x v="1"/>
    <x v="0"/>
    <x v="0"/>
  </r>
  <r>
    <n v="60637"/>
    <x v="0"/>
    <x v="2"/>
    <x v="249"/>
    <s v=""/>
    <n v="12"/>
    <x v="41"/>
    <x v="19"/>
    <x v="0"/>
    <x v="0"/>
  </r>
  <r>
    <n v="60638"/>
    <x v="0"/>
    <x v="2"/>
    <x v="249"/>
    <s v=""/>
    <n v="41.51"/>
    <x v="13"/>
    <x v="4"/>
    <x v="0"/>
    <x v="0"/>
  </r>
  <r>
    <n v="60639"/>
    <x v="0"/>
    <x v="2"/>
    <x v="249"/>
    <s v=""/>
    <n v="41"/>
    <x v="53"/>
    <x v="8"/>
    <x v="0"/>
    <x v="0"/>
  </r>
  <r>
    <n v="61411"/>
    <x v="3"/>
    <x v="4"/>
    <x v="249"/>
    <s v=""/>
    <n v="-50"/>
    <x v="9"/>
    <x v="1"/>
    <x v="0"/>
    <x v="0"/>
  </r>
  <r>
    <n v="60640"/>
    <x v="0"/>
    <x v="2"/>
    <x v="250"/>
    <s v=""/>
    <n v="54"/>
    <x v="41"/>
    <x v="15"/>
    <x v="0"/>
    <x v="0"/>
  </r>
  <r>
    <n v="60641"/>
    <x v="0"/>
    <x v="2"/>
    <x v="250"/>
    <s v=""/>
    <n v="12"/>
    <x v="41"/>
    <x v="19"/>
    <x v="0"/>
    <x v="0"/>
  </r>
  <r>
    <n v="60642"/>
    <x v="0"/>
    <x v="2"/>
    <x v="250"/>
    <s v=""/>
    <n v="20"/>
    <x v="86"/>
    <x v="15"/>
    <x v="0"/>
    <x v="0"/>
  </r>
  <r>
    <n v="60643"/>
    <x v="0"/>
    <x v="2"/>
    <x v="250"/>
    <s v=""/>
    <n v="21.78"/>
    <x v="49"/>
    <x v="4"/>
    <x v="0"/>
    <x v="0"/>
  </r>
  <r>
    <n v="61082"/>
    <x v="0"/>
    <x v="1"/>
    <x v="250"/>
    <s v=""/>
    <n v="132.35"/>
    <x v="13"/>
    <x v="4"/>
    <x v="0"/>
    <x v="0"/>
  </r>
  <r>
    <n v="60038"/>
    <x v="1"/>
    <x v="0"/>
    <x v="251"/>
    <s v=""/>
    <n v="50"/>
    <x v="15"/>
    <x v="1"/>
    <x v="0"/>
    <x v="0"/>
  </r>
  <r>
    <n v="60039"/>
    <x v="1"/>
    <x v="0"/>
    <x v="251"/>
    <s v=""/>
    <n v="2213.0700000000002"/>
    <x v="75"/>
    <x v="1"/>
    <x v="0"/>
    <x v="0"/>
  </r>
  <r>
    <n v="60644"/>
    <x v="0"/>
    <x v="2"/>
    <x v="251"/>
    <s v=""/>
    <n v="13.87"/>
    <x v="10"/>
    <x v="4"/>
    <x v="0"/>
    <x v="0"/>
  </r>
  <r>
    <n v="61410"/>
    <x v="3"/>
    <x v="4"/>
    <x v="251"/>
    <s v=""/>
    <n v="-50"/>
    <x v="9"/>
    <x v="1"/>
    <x v="0"/>
    <x v="0"/>
  </r>
  <r>
    <n v="61518"/>
    <x v="0"/>
    <x v="4"/>
    <x v="251"/>
    <s v="Cash Correction"/>
    <n v="560"/>
    <x v="53"/>
    <x v="8"/>
    <x v="0"/>
    <x v="0"/>
  </r>
  <r>
    <n v="61679"/>
    <x v="3"/>
    <x v="2"/>
    <x v="251"/>
    <s v=""/>
    <n v="-2213.0700000000002"/>
    <x v="9"/>
    <x v="1"/>
    <x v="0"/>
    <x v="0"/>
  </r>
  <r>
    <n v="61777"/>
    <x v="4"/>
    <x v="6"/>
    <x v="251"/>
    <s v=""/>
    <n v="-15.7"/>
    <x v="70"/>
    <x v="10"/>
    <x v="0"/>
    <x v="0"/>
  </r>
  <r>
    <n v="61789"/>
    <x v="4"/>
    <x v="7"/>
    <x v="251"/>
    <s v=""/>
    <n v="-0.88"/>
    <x v="71"/>
    <x v="10"/>
    <x v="0"/>
    <x v="0"/>
  </r>
  <r>
    <n v="61801"/>
    <x v="4"/>
    <x v="9"/>
    <x v="251"/>
    <s v=""/>
    <n v="-1.19"/>
    <x v="71"/>
    <x v="10"/>
    <x v="0"/>
    <x v="0"/>
  </r>
  <r>
    <n v="61813"/>
    <x v="4"/>
    <x v="10"/>
    <x v="251"/>
    <s v=""/>
    <n v="-2.13"/>
    <x v="72"/>
    <x v="10"/>
    <x v="0"/>
    <x v="0"/>
  </r>
  <r>
    <n v="61825"/>
    <x v="4"/>
    <x v="8"/>
    <x v="251"/>
    <s v=""/>
    <n v="-1.48"/>
    <x v="73"/>
    <x v="10"/>
    <x v="0"/>
    <x v="0"/>
  </r>
  <r>
    <n v="61837"/>
    <x v="4"/>
    <x v="5"/>
    <x v="251"/>
    <s v=""/>
    <n v="-2.23"/>
    <x v="74"/>
    <x v="10"/>
    <x v="0"/>
    <x v="0"/>
  </r>
  <r>
    <n v="60645"/>
    <x v="0"/>
    <x v="2"/>
    <x v="252"/>
    <s v=""/>
    <n v="21.57"/>
    <x v="42"/>
    <x v="6"/>
    <x v="0"/>
    <x v="0"/>
  </r>
  <r>
    <n v="60646"/>
    <x v="0"/>
    <x v="2"/>
    <x v="252"/>
    <s v=""/>
    <n v="68.63"/>
    <x v="131"/>
    <x v="13"/>
    <x v="0"/>
    <x v="0"/>
  </r>
  <r>
    <n v="60670"/>
    <x v="0"/>
    <x v="2"/>
    <x v="252"/>
    <s v=""/>
    <n v="12"/>
    <x v="31"/>
    <x v="6"/>
    <x v="0"/>
    <x v="0"/>
  </r>
  <r>
    <n v="61779"/>
    <x v="4"/>
    <x v="6"/>
    <x v="253"/>
    <s v=""/>
    <n v="-2.34"/>
    <x v="70"/>
    <x v="10"/>
    <x v="0"/>
    <x v="0"/>
  </r>
  <r>
    <n v="61791"/>
    <x v="4"/>
    <x v="7"/>
    <x v="253"/>
    <s v=""/>
    <n v="-0.02"/>
    <x v="71"/>
    <x v="10"/>
    <x v="0"/>
    <x v="0"/>
  </r>
  <r>
    <n v="61803"/>
    <x v="4"/>
    <x v="9"/>
    <x v="253"/>
    <s v=""/>
    <n v="-0.24"/>
    <x v="71"/>
    <x v="10"/>
    <x v="0"/>
    <x v="0"/>
  </r>
  <r>
    <n v="61815"/>
    <x v="4"/>
    <x v="10"/>
    <x v="253"/>
    <s v=""/>
    <n v="-0.04"/>
    <x v="72"/>
    <x v="10"/>
    <x v="0"/>
    <x v="0"/>
  </r>
  <r>
    <n v="61827"/>
    <x v="4"/>
    <x v="8"/>
    <x v="253"/>
    <s v=""/>
    <n v="-0.46"/>
    <x v="73"/>
    <x v="10"/>
    <x v="0"/>
    <x v="0"/>
  </r>
  <r>
    <n v="61839"/>
    <x v="4"/>
    <x v="5"/>
    <x v="253"/>
    <s v=""/>
    <n v="-1.48"/>
    <x v="74"/>
    <x v="10"/>
    <x v="0"/>
    <x v="0"/>
  </r>
  <r>
    <n v="60025"/>
    <x v="0"/>
    <x v="0"/>
    <x v="254"/>
    <s v=""/>
    <n v="174"/>
    <x v="18"/>
    <x v="0"/>
    <x v="0"/>
    <x v="0"/>
  </r>
  <r>
    <n v="60026"/>
    <x v="1"/>
    <x v="0"/>
    <x v="254"/>
    <s v=""/>
    <n v="76.709999999999994"/>
    <x v="2"/>
    <x v="1"/>
    <x v="0"/>
    <x v="0"/>
  </r>
  <r>
    <n v="60027"/>
    <x v="0"/>
    <x v="0"/>
    <x v="254"/>
    <s v=""/>
    <n v="26.95"/>
    <x v="17"/>
    <x v="0"/>
    <x v="0"/>
    <x v="0"/>
  </r>
  <r>
    <n v="60028"/>
    <x v="0"/>
    <x v="0"/>
    <x v="254"/>
    <s v=""/>
    <n v="31.39"/>
    <x v="3"/>
    <x v="0"/>
    <x v="0"/>
    <x v="0"/>
  </r>
  <r>
    <n v="60029"/>
    <x v="0"/>
    <x v="0"/>
    <x v="254"/>
    <s v=""/>
    <n v="11.95"/>
    <x v="8"/>
    <x v="0"/>
    <x v="0"/>
    <x v="0"/>
  </r>
  <r>
    <n v="60030"/>
    <x v="0"/>
    <x v="0"/>
    <x v="254"/>
    <s v=""/>
    <n v="25"/>
    <x v="4"/>
    <x v="2"/>
    <x v="0"/>
    <x v="0"/>
  </r>
  <r>
    <n v="60031"/>
    <x v="1"/>
    <x v="0"/>
    <x v="254"/>
    <s v=""/>
    <n v="50"/>
    <x v="15"/>
    <x v="1"/>
    <x v="0"/>
    <x v="0"/>
  </r>
  <r>
    <n v="60032"/>
    <x v="1"/>
    <x v="0"/>
    <x v="254"/>
    <s v=""/>
    <n v="10"/>
    <x v="6"/>
    <x v="1"/>
    <x v="0"/>
    <x v="0"/>
  </r>
  <r>
    <n v="60033"/>
    <x v="1"/>
    <x v="0"/>
    <x v="254"/>
    <s v=""/>
    <n v="10"/>
    <x v="7"/>
    <x v="1"/>
    <x v="0"/>
    <x v="0"/>
  </r>
  <r>
    <n v="60034"/>
    <x v="1"/>
    <x v="0"/>
    <x v="254"/>
    <s v=""/>
    <n v="300"/>
    <x v="1"/>
    <x v="1"/>
    <x v="0"/>
    <x v="0"/>
  </r>
  <r>
    <n v="60035"/>
    <x v="0"/>
    <x v="0"/>
    <x v="254"/>
    <s v=""/>
    <n v="85"/>
    <x v="0"/>
    <x v="0"/>
    <x v="0"/>
    <x v="0"/>
  </r>
  <r>
    <n v="60036"/>
    <x v="0"/>
    <x v="0"/>
    <x v="254"/>
    <s v=""/>
    <n v="39"/>
    <x v="0"/>
    <x v="0"/>
    <x v="0"/>
    <x v="0"/>
  </r>
  <r>
    <n v="60037"/>
    <x v="0"/>
    <x v="0"/>
    <x v="254"/>
    <s v=""/>
    <n v="5"/>
    <x v="163"/>
    <x v="9"/>
    <x v="0"/>
    <x v="0"/>
  </r>
  <r>
    <n v="60647"/>
    <x v="0"/>
    <x v="2"/>
    <x v="254"/>
    <s v=""/>
    <n v="30"/>
    <x v="204"/>
    <x v="5"/>
    <x v="0"/>
    <x v="0"/>
  </r>
  <r>
    <n v="60648"/>
    <x v="0"/>
    <x v="2"/>
    <x v="254"/>
    <s v=""/>
    <n v="9.1"/>
    <x v="97"/>
    <x v="6"/>
    <x v="0"/>
    <x v="0"/>
  </r>
  <r>
    <n v="60649"/>
    <x v="0"/>
    <x v="2"/>
    <x v="254"/>
    <s v=""/>
    <n v="13.8"/>
    <x v="205"/>
    <x v="12"/>
    <x v="0"/>
    <x v="0"/>
  </r>
  <r>
    <n v="60650"/>
    <x v="0"/>
    <x v="2"/>
    <x v="254"/>
    <s v=""/>
    <n v="13.83"/>
    <x v="10"/>
    <x v="4"/>
    <x v="0"/>
    <x v="0"/>
  </r>
  <r>
    <n v="61083"/>
    <x v="3"/>
    <x v="1"/>
    <x v="254"/>
    <s v=""/>
    <n v="-300"/>
    <x v="9"/>
    <x v="1"/>
    <x v="0"/>
    <x v="0"/>
  </r>
  <r>
    <n v="61409"/>
    <x v="3"/>
    <x v="4"/>
    <x v="254"/>
    <s v=""/>
    <n v="-50"/>
    <x v="9"/>
    <x v="1"/>
    <x v="0"/>
    <x v="0"/>
  </r>
  <r>
    <n v="61605"/>
    <x v="3"/>
    <x v="3"/>
    <x v="254"/>
    <s v=""/>
    <n v="-76.709999999999994"/>
    <x v="9"/>
    <x v="1"/>
    <x v="0"/>
    <x v="0"/>
  </r>
  <r>
    <n v="60023"/>
    <x v="0"/>
    <x v="0"/>
    <x v="255"/>
    <s v=""/>
    <n v="15.31"/>
    <x v="0"/>
    <x v="8"/>
    <x v="0"/>
    <x v="0"/>
  </r>
  <r>
    <n v="60024"/>
    <x v="0"/>
    <x v="0"/>
    <x v="255"/>
    <s v=""/>
    <n v="12"/>
    <x v="21"/>
    <x v="9"/>
    <x v="0"/>
    <x v="0"/>
  </r>
  <r>
    <n v="60651"/>
    <x v="0"/>
    <x v="2"/>
    <x v="255"/>
    <s v=""/>
    <n v="19.989999999999998"/>
    <x v="14"/>
    <x v="7"/>
    <x v="0"/>
    <x v="0"/>
  </r>
  <r>
    <n v="60652"/>
    <x v="0"/>
    <x v="2"/>
    <x v="255"/>
    <s v=""/>
    <n v="100.75"/>
    <x v="13"/>
    <x v="4"/>
    <x v="0"/>
    <x v="0"/>
  </r>
  <r>
    <n v="60653"/>
    <x v="0"/>
    <x v="2"/>
    <x v="255"/>
    <s v=""/>
    <n v="12"/>
    <x v="41"/>
    <x v="19"/>
    <x v="0"/>
    <x v="0"/>
  </r>
  <r>
    <n v="60654"/>
    <x v="0"/>
    <x v="2"/>
    <x v="255"/>
    <s v=""/>
    <n v="11.25"/>
    <x v="34"/>
    <x v="6"/>
    <x v="0"/>
    <x v="0"/>
  </r>
  <r>
    <n v="61084"/>
    <x v="4"/>
    <x v="1"/>
    <x v="255"/>
    <s v=""/>
    <n v="-0.16"/>
    <x v="1"/>
    <x v="10"/>
    <x v="0"/>
    <x v="0"/>
  </r>
  <r>
    <n v="60022"/>
    <x v="8"/>
    <x v="0"/>
    <x v="256"/>
    <s v=""/>
    <n v="-825"/>
    <x v="164"/>
    <x v="10"/>
    <x v="0"/>
    <x v="0"/>
  </r>
  <r>
    <n v="60655"/>
    <x v="0"/>
    <x v="2"/>
    <x v="256"/>
    <s v=""/>
    <n v="64.59"/>
    <x v="110"/>
    <x v="6"/>
    <x v="0"/>
    <x v="0"/>
  </r>
  <r>
    <n v="60656"/>
    <x v="0"/>
    <x v="2"/>
    <x v="256"/>
    <s v=""/>
    <n v="12"/>
    <x v="41"/>
    <x v="19"/>
    <x v="0"/>
    <x v="0"/>
  </r>
  <r>
    <n v="60019"/>
    <x v="0"/>
    <x v="0"/>
    <x v="257"/>
    <s v=""/>
    <n v="17.850000000000001"/>
    <x v="33"/>
    <x v="0"/>
    <x v="0"/>
    <x v="0"/>
  </r>
  <r>
    <n v="60020"/>
    <x v="1"/>
    <x v="0"/>
    <x v="257"/>
    <s v=""/>
    <n v="30"/>
    <x v="15"/>
    <x v="1"/>
    <x v="0"/>
    <x v="0"/>
  </r>
  <r>
    <n v="60021"/>
    <x v="1"/>
    <x v="0"/>
    <x v="257"/>
    <s v=""/>
    <n v="50"/>
    <x v="15"/>
    <x v="1"/>
    <x v="0"/>
    <x v="0"/>
  </r>
  <r>
    <n v="60657"/>
    <x v="0"/>
    <x v="2"/>
    <x v="257"/>
    <s v=""/>
    <n v="13.96"/>
    <x v="14"/>
    <x v="6"/>
    <x v="0"/>
    <x v="0"/>
  </r>
  <r>
    <n v="60658"/>
    <x v="0"/>
    <x v="2"/>
    <x v="257"/>
    <s v=""/>
    <n v="65.53"/>
    <x v="76"/>
    <x v="4"/>
    <x v="0"/>
    <x v="0"/>
  </r>
  <r>
    <n v="60659"/>
    <x v="0"/>
    <x v="2"/>
    <x v="257"/>
    <s v=""/>
    <n v="9"/>
    <x v="41"/>
    <x v="19"/>
    <x v="0"/>
    <x v="0"/>
  </r>
  <r>
    <n v="60660"/>
    <x v="0"/>
    <x v="2"/>
    <x v="257"/>
    <s v=""/>
    <n v="54"/>
    <x v="41"/>
    <x v="15"/>
    <x v="0"/>
    <x v="0"/>
  </r>
  <r>
    <n v="60661"/>
    <x v="0"/>
    <x v="2"/>
    <x v="257"/>
    <s v=""/>
    <n v="20"/>
    <x v="86"/>
    <x v="15"/>
    <x v="0"/>
    <x v="0"/>
  </r>
  <r>
    <n v="61407"/>
    <x v="3"/>
    <x v="4"/>
    <x v="257"/>
    <s v=""/>
    <n v="-30"/>
    <x v="9"/>
    <x v="1"/>
    <x v="0"/>
    <x v="0"/>
  </r>
  <r>
    <n v="61408"/>
    <x v="3"/>
    <x v="4"/>
    <x v="257"/>
    <s v=""/>
    <n v="-50"/>
    <x v="9"/>
    <x v="1"/>
    <x v="0"/>
    <x v="0"/>
  </r>
  <r>
    <n v="60012"/>
    <x v="1"/>
    <x v="0"/>
    <x v="258"/>
    <m/>
    <n v="60"/>
    <x v="28"/>
    <x v="1"/>
    <x v="1"/>
    <x v="3"/>
  </r>
  <r>
    <n v="60013"/>
    <x v="1"/>
    <x v="0"/>
    <x v="258"/>
    <m/>
    <n v="150"/>
    <x v="28"/>
    <x v="1"/>
    <x v="1"/>
    <x v="3"/>
  </r>
  <r>
    <n v="60014"/>
    <x v="1"/>
    <x v="0"/>
    <x v="258"/>
    <m/>
    <n v="500"/>
    <x v="28"/>
    <x v="1"/>
    <x v="1"/>
    <x v="3"/>
  </r>
  <r>
    <n v="60015"/>
    <x v="0"/>
    <x v="0"/>
    <x v="258"/>
    <m/>
    <n v="8.19"/>
    <x v="29"/>
    <x v="0"/>
    <x v="1"/>
    <x v="3"/>
  </r>
  <r>
    <n v="60016"/>
    <x v="0"/>
    <x v="0"/>
    <x v="258"/>
    <m/>
    <n v="5"/>
    <x v="30"/>
    <x v="9"/>
    <x v="1"/>
    <x v="3"/>
  </r>
  <r>
    <n v="60018"/>
    <x v="1"/>
    <x v="0"/>
    <x v="258"/>
    <s v=""/>
    <n v="250"/>
    <x v="28"/>
    <x v="1"/>
    <x v="0"/>
    <x v="0"/>
  </r>
  <r>
    <n v="60662"/>
    <x v="0"/>
    <x v="2"/>
    <x v="258"/>
    <s v=""/>
    <n v="70"/>
    <x v="206"/>
    <x v="13"/>
    <x v="0"/>
    <x v="0"/>
  </r>
  <r>
    <n v="61762"/>
    <x v="3"/>
    <x v="7"/>
    <x v="258"/>
    <s v=""/>
    <n v="-60"/>
    <x v="9"/>
    <x v="1"/>
    <x v="0"/>
    <x v="0"/>
  </r>
  <r>
    <n v="61763"/>
    <x v="3"/>
    <x v="8"/>
    <x v="258"/>
    <s v=""/>
    <n v="-150"/>
    <x v="9"/>
    <x v="1"/>
    <x v="0"/>
    <x v="0"/>
  </r>
  <r>
    <n v="61764"/>
    <x v="3"/>
    <x v="6"/>
    <x v="258"/>
    <s v=""/>
    <n v="-500"/>
    <x v="9"/>
    <x v="1"/>
    <x v="0"/>
    <x v="0"/>
  </r>
  <r>
    <n v="61765"/>
    <x v="3"/>
    <x v="5"/>
    <x v="258"/>
    <s v=""/>
    <n v="-250"/>
    <x v="9"/>
    <x v="1"/>
    <x v="0"/>
    <x v="0"/>
  </r>
  <r>
    <n v="60663"/>
    <x v="0"/>
    <x v="2"/>
    <x v="259"/>
    <s v=""/>
    <n v="54.52"/>
    <x v="10"/>
    <x v="4"/>
    <x v="0"/>
    <x v="0"/>
  </r>
  <r>
    <n v="60664"/>
    <x v="0"/>
    <x v="2"/>
    <x v="259"/>
    <s v=""/>
    <n v="14.99"/>
    <x v="10"/>
    <x v="4"/>
    <x v="0"/>
    <x v="0"/>
  </r>
  <r>
    <n v="60008"/>
    <x v="2"/>
    <x v="0"/>
    <x v="260"/>
    <m/>
    <n v="50"/>
    <x v="36"/>
    <x v="3"/>
    <x v="1"/>
    <x v="3"/>
  </r>
  <r>
    <n v="60009"/>
    <x v="1"/>
    <x v="0"/>
    <x v="260"/>
    <m/>
    <n v="100"/>
    <x v="28"/>
    <x v="1"/>
    <x v="1"/>
    <x v="3"/>
  </r>
  <r>
    <n v="60010"/>
    <x v="1"/>
    <x v="0"/>
    <x v="260"/>
    <m/>
    <n v="100"/>
    <x v="28"/>
    <x v="1"/>
    <x v="1"/>
    <x v="3"/>
  </r>
  <r>
    <n v="60011"/>
    <x v="0"/>
    <x v="0"/>
    <x v="260"/>
    <s v="Yoga Class"/>
    <n v="42"/>
    <x v="198"/>
    <x v="2"/>
    <x v="1"/>
    <x v="3"/>
  </r>
  <r>
    <n v="61766"/>
    <x v="3"/>
    <x v="9"/>
    <x v="260"/>
    <s v=""/>
    <n v="-100"/>
    <x v="9"/>
    <x v="1"/>
    <x v="0"/>
    <x v="0"/>
  </r>
  <r>
    <n v="61767"/>
    <x v="3"/>
    <x v="10"/>
    <x v="260"/>
    <s v=""/>
    <n v="-100"/>
    <x v="9"/>
    <x v="1"/>
    <x v="0"/>
    <x v="0"/>
  </r>
  <r>
    <n v="60003"/>
    <x v="0"/>
    <x v="0"/>
    <x v="261"/>
    <s v="Jenny's Lunches"/>
    <n v="30"/>
    <x v="138"/>
    <x v="4"/>
    <x v="0"/>
    <x v="0"/>
  </r>
  <r>
    <n v="60004"/>
    <x v="1"/>
    <x v="0"/>
    <x v="261"/>
    <s v=""/>
    <n v="30"/>
    <x v="15"/>
    <x v="1"/>
    <x v="0"/>
    <x v="0"/>
  </r>
  <r>
    <n v="60005"/>
    <x v="1"/>
    <x v="0"/>
    <x v="261"/>
    <s v=""/>
    <n v="20"/>
    <x v="15"/>
    <x v="1"/>
    <x v="0"/>
    <x v="0"/>
  </r>
  <r>
    <n v="60006"/>
    <x v="5"/>
    <x v="0"/>
    <x v="261"/>
    <s v=""/>
    <n v="-8.6999999999999993"/>
    <x v="101"/>
    <x v="10"/>
    <x v="0"/>
    <x v="0"/>
  </r>
  <r>
    <n v="60007"/>
    <x v="0"/>
    <x v="0"/>
    <x v="261"/>
    <s v="Jenny's Trip to St.Albans"/>
    <n v="10"/>
    <x v="170"/>
    <x v="19"/>
    <x v="1"/>
    <x v="3"/>
  </r>
  <r>
    <n v="61405"/>
    <x v="3"/>
    <x v="4"/>
    <x v="261"/>
    <s v=""/>
    <n v="-30"/>
    <x v="9"/>
    <x v="1"/>
    <x v="0"/>
    <x v="0"/>
  </r>
  <r>
    <n v="61406"/>
    <x v="3"/>
    <x v="4"/>
    <x v="261"/>
    <s v=""/>
    <n v="-20"/>
    <x v="9"/>
    <x v="1"/>
    <x v="0"/>
    <x v="0"/>
  </r>
  <r>
    <n v="60001"/>
    <x v="0"/>
    <x v="0"/>
    <x v="262"/>
    <s v="   "/>
    <n v="15"/>
    <x v="207"/>
    <x v="7"/>
    <x v="0"/>
    <x v="0"/>
  </r>
  <r>
    <n v="60002"/>
    <x v="0"/>
    <x v="0"/>
    <x v="262"/>
    <s v=""/>
    <n v="24.78"/>
    <x v="39"/>
    <x v="4"/>
    <x v="0"/>
    <x v="0"/>
  </r>
  <r>
    <n v="61606"/>
    <x v="0"/>
    <x v="3"/>
    <x v="263"/>
    <s v=""/>
    <n v="12.98"/>
    <x v="115"/>
    <x v="7"/>
    <x v="0"/>
    <x v="0"/>
  </r>
  <r>
    <n v="61010"/>
    <x v="0"/>
    <x v="4"/>
    <x v="264"/>
    <s v="Lunch"/>
    <n v="5"/>
    <x v="208"/>
    <x v="11"/>
    <x v="0"/>
    <x v="0"/>
  </r>
  <r>
    <n v="61888"/>
    <x v="2"/>
    <x v="0"/>
    <x v="264"/>
    <s v=""/>
    <n v="79.790000000000006"/>
    <x v="51"/>
    <x v="3"/>
    <x v="0"/>
    <x v="0"/>
  </r>
  <r>
    <n v="61892"/>
    <x v="1"/>
    <x v="0"/>
    <x v="264"/>
    <s v=""/>
    <n v="30"/>
    <x v="15"/>
    <x v="1"/>
    <x v="0"/>
    <x v="0"/>
  </r>
  <r>
    <n v="61895"/>
    <x v="1"/>
    <x v="0"/>
    <x v="264"/>
    <s v=""/>
    <n v="20"/>
    <x v="15"/>
    <x v="1"/>
    <x v="0"/>
    <x v="0"/>
  </r>
  <r>
    <n v="61866"/>
    <x v="0"/>
    <x v="0"/>
    <x v="265"/>
    <s v=""/>
    <n v="17.04"/>
    <x v="19"/>
    <x v="0"/>
    <x v="0"/>
    <x v="0"/>
  </r>
  <r>
    <n v="61009"/>
    <x v="0"/>
    <x v="4"/>
    <x v="266"/>
    <s v="Lunch"/>
    <n v="2"/>
    <x v="13"/>
    <x v="4"/>
    <x v="0"/>
    <x v="0"/>
  </r>
  <r>
    <n v="61011"/>
    <x v="0"/>
    <x v="4"/>
    <x v="266"/>
    <s v="Drinks in O'Neills"/>
    <n v="10"/>
    <x v="143"/>
    <x v="17"/>
    <x v="0"/>
    <x v="0"/>
  </r>
  <r>
    <n v="61850"/>
    <x v="0"/>
    <x v="0"/>
    <x v="266"/>
    <s v="Haircuts"/>
    <n v="25"/>
    <x v="48"/>
    <x v="6"/>
    <x v="0"/>
    <x v="0"/>
  </r>
  <r>
    <n v="61842"/>
    <x v="5"/>
    <x v="5"/>
    <x v="267"/>
    <s v="Acudantia Dividend"/>
    <n v="-12000"/>
    <x v="45"/>
    <x v="10"/>
    <x v="0"/>
    <x v="0"/>
  </r>
  <r>
    <n v="61847"/>
    <x v="5"/>
    <x v="0"/>
    <x v="267"/>
    <s v=""/>
    <n v="-18000"/>
    <x v="209"/>
    <x v="10"/>
    <x v="0"/>
    <x v="0"/>
  </r>
  <r>
    <n v="61860"/>
    <x v="0"/>
    <x v="0"/>
    <x v="267"/>
    <s v=""/>
    <n v="-734.6"/>
    <x v="45"/>
    <x v="15"/>
    <x v="0"/>
    <x v="0"/>
  </r>
  <r>
    <n v="61006"/>
    <x v="0"/>
    <x v="4"/>
    <x v="268"/>
    <s v="Judo (including grading)"/>
    <n v="16"/>
    <x v="114"/>
    <x v="2"/>
    <x v="0"/>
    <x v="0"/>
  </r>
  <r>
    <n v="61007"/>
    <x v="0"/>
    <x v="4"/>
    <x v="268"/>
    <s v="Badminton Court"/>
    <n v="7.4"/>
    <x v="210"/>
    <x v="2"/>
    <x v="0"/>
    <x v="0"/>
  </r>
  <r>
    <n v="61008"/>
    <x v="0"/>
    <x v="4"/>
    <x v="268"/>
    <s v="Lunch"/>
    <n v="4"/>
    <x v="208"/>
    <x v="11"/>
    <x v="0"/>
    <x v="0"/>
  </r>
  <r>
    <n v="61005"/>
    <x v="0"/>
    <x v="4"/>
    <x v="269"/>
    <s v="Gym"/>
    <n v="6.2"/>
    <x v="54"/>
    <x v="2"/>
    <x v="0"/>
    <x v="0"/>
  </r>
  <r>
    <n v="61012"/>
    <x v="0"/>
    <x v="4"/>
    <x v="270"/>
    <s v="Badminton Club"/>
    <n v="4"/>
    <x v="210"/>
    <x v="2"/>
    <x v="0"/>
    <x v="0"/>
  </r>
  <r>
    <n v="61607"/>
    <x v="0"/>
    <x v="3"/>
    <x v="270"/>
    <s v=""/>
    <n v="23.03"/>
    <x v="10"/>
    <x v="4"/>
    <x v="0"/>
    <x v="0"/>
  </r>
  <r>
    <n v="61608"/>
    <x v="0"/>
    <x v="3"/>
    <x v="271"/>
    <s v=""/>
    <n v="15.51"/>
    <x v="211"/>
    <x v="4"/>
    <x v="0"/>
    <x v="0"/>
  </r>
  <r>
    <n v="61609"/>
    <x v="0"/>
    <x v="3"/>
    <x v="271"/>
    <s v=""/>
    <n v="15.77"/>
    <x v="110"/>
    <x v="6"/>
    <x v="0"/>
    <x v="0"/>
  </r>
  <r>
    <n v="61610"/>
    <x v="0"/>
    <x v="3"/>
    <x v="271"/>
    <s v=""/>
    <n v="28"/>
    <x v="14"/>
    <x v="9"/>
    <x v="0"/>
    <x v="0"/>
  </r>
  <r>
    <n v="61611"/>
    <x v="0"/>
    <x v="3"/>
    <x v="271"/>
    <s v=""/>
    <n v="325.02999999999997"/>
    <x v="115"/>
    <x v="7"/>
    <x v="0"/>
    <x v="0"/>
  </r>
  <r>
    <n v="61612"/>
    <x v="0"/>
    <x v="3"/>
    <x v="271"/>
    <s v=""/>
    <n v="31.5"/>
    <x v="38"/>
    <x v="9"/>
    <x v="0"/>
    <x v="0"/>
  </r>
  <r>
    <n v="61613"/>
    <x v="0"/>
    <x v="3"/>
    <x v="271"/>
    <s v=""/>
    <n v="39.97"/>
    <x v="118"/>
    <x v="7"/>
    <x v="0"/>
    <x v="0"/>
  </r>
  <r>
    <n v="61614"/>
    <x v="0"/>
    <x v="3"/>
    <x v="271"/>
    <s v=""/>
    <n v="2.99"/>
    <x v="130"/>
    <x v="16"/>
    <x v="0"/>
    <x v="0"/>
  </r>
  <r>
    <n v="61615"/>
    <x v="0"/>
    <x v="3"/>
    <x v="271"/>
    <s v=""/>
    <n v="12"/>
    <x v="41"/>
    <x v="15"/>
    <x v="0"/>
    <x v="0"/>
  </r>
  <r>
    <n v="61848"/>
    <x v="5"/>
    <x v="0"/>
    <x v="271"/>
    <s v=""/>
    <n v="-12000"/>
    <x v="212"/>
    <x v="10"/>
    <x v="0"/>
    <x v="0"/>
  </r>
  <r>
    <n v="61886"/>
    <x v="2"/>
    <x v="0"/>
    <x v="271"/>
    <s v=""/>
    <n v="20.8"/>
    <x v="58"/>
    <x v="3"/>
    <x v="0"/>
    <x v="0"/>
  </r>
  <r>
    <n v="61890"/>
    <x v="3"/>
    <x v="0"/>
    <x v="271"/>
    <s v=""/>
    <n v="-600"/>
    <x v="28"/>
    <x v="1"/>
    <x v="0"/>
    <x v="0"/>
  </r>
  <r>
    <n v="61911"/>
    <x v="1"/>
    <x v="0"/>
    <x v="271"/>
    <s v=""/>
    <n v="80"/>
    <x v="15"/>
    <x v="1"/>
    <x v="0"/>
    <x v="0"/>
  </r>
  <r>
    <n v="61015"/>
    <x v="0"/>
    <x v="4"/>
    <x v="272"/>
    <s v="Lunch"/>
    <n v="3"/>
    <x v="13"/>
    <x v="4"/>
    <x v="0"/>
    <x v="0"/>
  </r>
  <r>
    <n v="61616"/>
    <x v="0"/>
    <x v="3"/>
    <x v="272"/>
    <s v=""/>
    <n v="10.199999999999999"/>
    <x v="13"/>
    <x v="4"/>
    <x v="0"/>
    <x v="0"/>
  </r>
  <r>
    <n v="61617"/>
    <x v="0"/>
    <x v="3"/>
    <x v="272"/>
    <s v=""/>
    <n v="54"/>
    <x v="41"/>
    <x v="15"/>
    <x v="0"/>
    <x v="0"/>
  </r>
  <r>
    <n v="61618"/>
    <x v="0"/>
    <x v="3"/>
    <x v="272"/>
    <s v=""/>
    <n v="23.2"/>
    <x v="10"/>
    <x v="4"/>
    <x v="0"/>
    <x v="0"/>
  </r>
  <r>
    <n v="61619"/>
    <x v="0"/>
    <x v="3"/>
    <x v="272"/>
    <s v=""/>
    <n v="12"/>
    <x v="41"/>
    <x v="15"/>
    <x v="0"/>
    <x v="0"/>
  </r>
  <r>
    <n v="61852"/>
    <x v="0"/>
    <x v="0"/>
    <x v="272"/>
    <s v="Jenny Smartcard"/>
    <n v="20"/>
    <x v="170"/>
    <x v="4"/>
    <x v="0"/>
    <x v="0"/>
  </r>
  <r>
    <n v="61871"/>
    <x v="0"/>
    <x v="0"/>
    <x v="272"/>
    <s v=""/>
    <n v="41.58"/>
    <x v="60"/>
    <x v="0"/>
    <x v="0"/>
    <x v="0"/>
  </r>
  <r>
    <n v="61882"/>
    <x v="6"/>
    <x v="0"/>
    <x v="272"/>
    <s v=""/>
    <n v="397.51"/>
    <x v="9"/>
    <x v="0"/>
    <x v="0"/>
    <x v="1"/>
  </r>
  <r>
    <n v="61898"/>
    <x v="1"/>
    <x v="0"/>
    <x v="272"/>
    <s v=""/>
    <n v="30"/>
    <x v="15"/>
    <x v="1"/>
    <x v="0"/>
    <x v="0"/>
  </r>
  <r>
    <n v="61014"/>
    <x v="0"/>
    <x v="4"/>
    <x v="273"/>
    <s v="Drinks in Cork"/>
    <n v="10"/>
    <x v="143"/>
    <x v="17"/>
    <x v="0"/>
    <x v="0"/>
  </r>
  <r>
    <n v="61620"/>
    <x v="0"/>
    <x v="3"/>
    <x v="273"/>
    <s v=""/>
    <n v="18.46"/>
    <x v="49"/>
    <x v="4"/>
    <x v="0"/>
    <x v="0"/>
  </r>
  <r>
    <n v="61621"/>
    <x v="0"/>
    <x v="3"/>
    <x v="273"/>
    <s v=""/>
    <n v="6.08"/>
    <x v="10"/>
    <x v="4"/>
    <x v="0"/>
    <x v="0"/>
  </r>
  <r>
    <n v="61622"/>
    <x v="0"/>
    <x v="3"/>
    <x v="273"/>
    <s v=""/>
    <n v="12"/>
    <x v="41"/>
    <x v="15"/>
    <x v="0"/>
    <x v="0"/>
  </r>
  <r>
    <n v="61623"/>
    <x v="0"/>
    <x v="3"/>
    <x v="273"/>
    <s v=""/>
    <n v="30"/>
    <x v="86"/>
    <x v="15"/>
    <x v="0"/>
    <x v="0"/>
  </r>
  <r>
    <n v="61853"/>
    <x v="0"/>
    <x v="0"/>
    <x v="273"/>
    <s v=""/>
    <n v="192"/>
    <x v="81"/>
    <x v="6"/>
    <x v="0"/>
    <x v="0"/>
  </r>
  <r>
    <n v="61880"/>
    <x v="0"/>
    <x v="0"/>
    <x v="273"/>
    <s v=""/>
    <n v="20.85"/>
    <x v="63"/>
    <x v="15"/>
    <x v="0"/>
    <x v="0"/>
  </r>
  <r>
    <n v="61013"/>
    <x v="0"/>
    <x v="4"/>
    <x v="274"/>
    <s v="Lunch"/>
    <n v="4"/>
    <x v="208"/>
    <x v="11"/>
    <x v="0"/>
    <x v="0"/>
  </r>
  <r>
    <n v="61016"/>
    <x v="0"/>
    <x v="4"/>
    <x v="274"/>
    <s v="Skiing dry slope"/>
    <n v="10"/>
    <x v="210"/>
    <x v="2"/>
    <x v="0"/>
    <x v="0"/>
  </r>
  <r>
    <n v="61624"/>
    <x v="0"/>
    <x v="3"/>
    <x v="274"/>
    <s v=""/>
    <n v="23.99"/>
    <x v="154"/>
    <x v="6"/>
    <x v="0"/>
    <x v="0"/>
  </r>
  <r>
    <n v="61625"/>
    <x v="0"/>
    <x v="3"/>
    <x v="274"/>
    <s v=""/>
    <n v="12.98"/>
    <x v="183"/>
    <x v="4"/>
    <x v="0"/>
    <x v="0"/>
  </r>
  <r>
    <n v="61626"/>
    <x v="0"/>
    <x v="3"/>
    <x v="274"/>
    <s v=""/>
    <n v="10"/>
    <x v="176"/>
    <x v="5"/>
    <x v="0"/>
    <x v="0"/>
  </r>
  <r>
    <n v="61908"/>
    <x v="1"/>
    <x v="0"/>
    <x v="274"/>
    <s v=""/>
    <n v="30"/>
    <x v="15"/>
    <x v="1"/>
    <x v="0"/>
    <x v="0"/>
  </r>
  <r>
    <n v="61627"/>
    <x v="0"/>
    <x v="3"/>
    <x v="275"/>
    <s v=""/>
    <n v="34.25"/>
    <x v="193"/>
    <x v="6"/>
    <x v="0"/>
    <x v="0"/>
  </r>
  <r>
    <n v="61628"/>
    <x v="0"/>
    <x v="3"/>
    <x v="275"/>
    <s v=""/>
    <n v="9.83"/>
    <x v="183"/>
    <x v="4"/>
    <x v="0"/>
    <x v="0"/>
  </r>
  <r>
    <n v="61017"/>
    <x v="0"/>
    <x v="4"/>
    <x v="276"/>
    <s v="Coffee"/>
    <n v="6"/>
    <x v="213"/>
    <x v="11"/>
    <x v="0"/>
    <x v="0"/>
  </r>
  <r>
    <n v="61018"/>
    <x v="0"/>
    <x v="4"/>
    <x v="276"/>
    <s v="Drinks at bowling"/>
    <n v="9"/>
    <x v="180"/>
    <x v="17"/>
    <x v="0"/>
    <x v="0"/>
  </r>
  <r>
    <n v="61629"/>
    <x v="0"/>
    <x v="3"/>
    <x v="276"/>
    <s v=""/>
    <n v="28.99"/>
    <x v="96"/>
    <x v="9"/>
    <x v="0"/>
    <x v="0"/>
  </r>
  <r>
    <n v="61630"/>
    <x v="0"/>
    <x v="3"/>
    <x v="276"/>
    <s v=""/>
    <n v="-325.02999999999997"/>
    <x v="115"/>
    <x v="7"/>
    <x v="0"/>
    <x v="0"/>
  </r>
  <r>
    <n v="61631"/>
    <x v="0"/>
    <x v="3"/>
    <x v="276"/>
    <s v=""/>
    <n v="63.3"/>
    <x v="214"/>
    <x v="11"/>
    <x v="0"/>
    <x v="0"/>
  </r>
  <r>
    <n v="61632"/>
    <x v="0"/>
    <x v="3"/>
    <x v="276"/>
    <s v=""/>
    <n v="22"/>
    <x v="180"/>
    <x v="11"/>
    <x v="0"/>
    <x v="0"/>
  </r>
  <r>
    <n v="61019"/>
    <x v="0"/>
    <x v="4"/>
    <x v="277"/>
    <s v="Tennis Coaching"/>
    <n v="22"/>
    <x v="215"/>
    <x v="2"/>
    <x v="0"/>
    <x v="0"/>
  </r>
  <r>
    <n v="61633"/>
    <x v="0"/>
    <x v="3"/>
    <x v="277"/>
    <s v=""/>
    <n v="14"/>
    <x v="135"/>
    <x v="5"/>
    <x v="0"/>
    <x v="0"/>
  </r>
  <r>
    <n v="61634"/>
    <x v="0"/>
    <x v="3"/>
    <x v="277"/>
    <s v=""/>
    <n v="18.399999999999999"/>
    <x v="53"/>
    <x v="8"/>
    <x v="0"/>
    <x v="0"/>
  </r>
  <r>
    <n v="61635"/>
    <x v="0"/>
    <x v="3"/>
    <x v="277"/>
    <s v=""/>
    <n v="31.1"/>
    <x v="32"/>
    <x v="12"/>
    <x v="0"/>
    <x v="0"/>
  </r>
  <r>
    <n v="61636"/>
    <x v="0"/>
    <x v="3"/>
    <x v="277"/>
    <s v=""/>
    <n v="119.97"/>
    <x v="216"/>
    <x v="5"/>
    <x v="0"/>
    <x v="0"/>
  </r>
  <r>
    <n v="61637"/>
    <x v="0"/>
    <x v="3"/>
    <x v="277"/>
    <s v=""/>
    <n v="10.37"/>
    <x v="191"/>
    <x v="6"/>
    <x v="0"/>
    <x v="0"/>
  </r>
  <r>
    <n v="61638"/>
    <x v="0"/>
    <x v="3"/>
    <x v="277"/>
    <s v=""/>
    <n v="20"/>
    <x v="217"/>
    <x v="7"/>
    <x v="0"/>
    <x v="0"/>
  </r>
  <r>
    <n v="61639"/>
    <x v="0"/>
    <x v="3"/>
    <x v="277"/>
    <s v=""/>
    <n v="54.99"/>
    <x v="188"/>
    <x v="5"/>
    <x v="0"/>
    <x v="0"/>
  </r>
  <r>
    <n v="61640"/>
    <x v="0"/>
    <x v="3"/>
    <x v="277"/>
    <s v=""/>
    <n v="52.34"/>
    <x v="10"/>
    <x v="4"/>
    <x v="0"/>
    <x v="0"/>
  </r>
  <r>
    <n v="61641"/>
    <x v="0"/>
    <x v="3"/>
    <x v="277"/>
    <s v=""/>
    <n v="43.96"/>
    <x v="218"/>
    <x v="5"/>
    <x v="0"/>
    <x v="0"/>
  </r>
  <r>
    <n v="61778"/>
    <x v="4"/>
    <x v="6"/>
    <x v="277"/>
    <s v=""/>
    <n v="-14.85"/>
    <x v="70"/>
    <x v="10"/>
    <x v="0"/>
    <x v="0"/>
  </r>
  <r>
    <n v="61790"/>
    <x v="4"/>
    <x v="7"/>
    <x v="277"/>
    <s v=""/>
    <n v="-0.93"/>
    <x v="71"/>
    <x v="10"/>
    <x v="0"/>
    <x v="0"/>
  </r>
  <r>
    <n v="61802"/>
    <x v="4"/>
    <x v="9"/>
    <x v="277"/>
    <s v=""/>
    <n v="-1.3"/>
    <x v="71"/>
    <x v="10"/>
    <x v="0"/>
    <x v="0"/>
  </r>
  <r>
    <n v="61814"/>
    <x v="4"/>
    <x v="10"/>
    <x v="277"/>
    <s v=""/>
    <n v="-1.58"/>
    <x v="72"/>
    <x v="10"/>
    <x v="0"/>
    <x v="0"/>
  </r>
  <r>
    <n v="61826"/>
    <x v="4"/>
    <x v="8"/>
    <x v="277"/>
    <s v=""/>
    <n v="-1.62"/>
    <x v="73"/>
    <x v="10"/>
    <x v="0"/>
    <x v="0"/>
  </r>
  <r>
    <n v="61838"/>
    <x v="4"/>
    <x v="5"/>
    <x v="277"/>
    <s v=""/>
    <n v="-2.5099999999999998"/>
    <x v="74"/>
    <x v="10"/>
    <x v="0"/>
    <x v="0"/>
  </r>
  <r>
    <n v="61020"/>
    <x v="0"/>
    <x v="4"/>
    <x v="278"/>
    <s v="Bus Fare for week"/>
    <n v="7"/>
    <x v="187"/>
    <x v="20"/>
    <x v="0"/>
    <x v="0"/>
  </r>
  <r>
    <n v="61021"/>
    <x v="0"/>
    <x v="4"/>
    <x v="278"/>
    <s v="Coffee"/>
    <n v="3"/>
    <x v="213"/>
    <x v="11"/>
    <x v="0"/>
    <x v="0"/>
  </r>
  <r>
    <n v="61022"/>
    <x v="0"/>
    <x v="4"/>
    <x v="278"/>
    <s v="Tea Club"/>
    <n v="3"/>
    <x v="219"/>
    <x v="4"/>
    <x v="0"/>
    <x v="0"/>
  </r>
  <r>
    <n v="61642"/>
    <x v="0"/>
    <x v="3"/>
    <x v="278"/>
    <s v=""/>
    <n v="12.5"/>
    <x v="197"/>
    <x v="9"/>
    <x v="0"/>
    <x v="0"/>
  </r>
  <r>
    <n v="61643"/>
    <x v="0"/>
    <x v="3"/>
    <x v="278"/>
    <s v=""/>
    <n v="89.99"/>
    <x v="216"/>
    <x v="5"/>
    <x v="0"/>
    <x v="0"/>
  </r>
  <r>
    <n v="61644"/>
    <x v="0"/>
    <x v="3"/>
    <x v="278"/>
    <s v=""/>
    <n v="28.89"/>
    <x v="76"/>
    <x v="4"/>
    <x v="0"/>
    <x v="0"/>
  </r>
  <r>
    <n v="61645"/>
    <x v="0"/>
    <x v="3"/>
    <x v="278"/>
    <s v=""/>
    <n v="20"/>
    <x v="86"/>
    <x v="19"/>
    <x v="0"/>
    <x v="0"/>
  </r>
  <r>
    <n v="61646"/>
    <x v="0"/>
    <x v="3"/>
    <x v="278"/>
    <s v=""/>
    <n v="12"/>
    <x v="41"/>
    <x v="15"/>
    <x v="0"/>
    <x v="0"/>
  </r>
  <r>
    <n v="61647"/>
    <x v="0"/>
    <x v="3"/>
    <x v="278"/>
    <s v=""/>
    <n v="10.31"/>
    <x v="10"/>
    <x v="4"/>
    <x v="0"/>
    <x v="0"/>
  </r>
  <r>
    <n v="61864"/>
    <x v="0"/>
    <x v="0"/>
    <x v="278"/>
    <s v=""/>
    <n v="5"/>
    <x v="163"/>
    <x v="9"/>
    <x v="0"/>
    <x v="0"/>
  </r>
  <r>
    <n v="61868"/>
    <x v="0"/>
    <x v="0"/>
    <x v="278"/>
    <s v=""/>
    <n v="26.75"/>
    <x v="4"/>
    <x v="2"/>
    <x v="0"/>
    <x v="0"/>
  </r>
  <r>
    <n v="61876"/>
    <x v="0"/>
    <x v="0"/>
    <x v="278"/>
    <s v=""/>
    <n v="31.39"/>
    <x v="3"/>
    <x v="0"/>
    <x v="0"/>
    <x v="0"/>
  </r>
  <r>
    <n v="61878"/>
    <x v="0"/>
    <x v="0"/>
    <x v="278"/>
    <s v=""/>
    <n v="11.95"/>
    <x v="8"/>
    <x v="0"/>
    <x v="0"/>
    <x v="0"/>
  </r>
  <r>
    <n v="61881"/>
    <x v="0"/>
    <x v="0"/>
    <x v="278"/>
    <s v=""/>
    <n v="174"/>
    <x v="18"/>
    <x v="0"/>
    <x v="0"/>
    <x v="0"/>
  </r>
  <r>
    <n v="61893"/>
    <x v="1"/>
    <x v="0"/>
    <x v="278"/>
    <s v=""/>
    <n v="30"/>
    <x v="15"/>
    <x v="1"/>
    <x v="0"/>
    <x v="0"/>
  </r>
  <r>
    <n v="61894"/>
    <x v="1"/>
    <x v="0"/>
    <x v="278"/>
    <s v=""/>
    <n v="30"/>
    <x v="15"/>
    <x v="1"/>
    <x v="0"/>
    <x v="0"/>
  </r>
  <r>
    <n v="61906"/>
    <x v="1"/>
    <x v="0"/>
    <x v="278"/>
    <s v=""/>
    <n v="10"/>
    <x v="7"/>
    <x v="1"/>
    <x v="0"/>
    <x v="0"/>
  </r>
  <r>
    <n v="61907"/>
    <x v="1"/>
    <x v="0"/>
    <x v="278"/>
    <s v=""/>
    <n v="10"/>
    <x v="6"/>
    <x v="1"/>
    <x v="0"/>
    <x v="0"/>
  </r>
  <r>
    <n v="61914"/>
    <x v="1"/>
    <x v="0"/>
    <x v="278"/>
    <s v=""/>
    <n v="5.49"/>
    <x v="15"/>
    <x v="1"/>
    <x v="0"/>
    <x v="0"/>
  </r>
  <r>
    <n v="61918"/>
    <x v="1"/>
    <x v="0"/>
    <x v="278"/>
    <s v=""/>
    <n v="300"/>
    <x v="1"/>
    <x v="1"/>
    <x v="0"/>
    <x v="0"/>
  </r>
  <r>
    <n v="61919"/>
    <x v="1"/>
    <x v="0"/>
    <x v="278"/>
    <s v=""/>
    <n v="30"/>
    <x v="15"/>
    <x v="1"/>
    <x v="0"/>
    <x v="0"/>
  </r>
  <r>
    <n v="61023"/>
    <x v="0"/>
    <x v="4"/>
    <x v="279"/>
    <s v="Lunch Sarah"/>
    <n v="6"/>
    <x v="213"/>
    <x v="11"/>
    <x v="0"/>
    <x v="0"/>
  </r>
  <r>
    <n v="61648"/>
    <x v="0"/>
    <x v="3"/>
    <x v="279"/>
    <s v=""/>
    <n v="54"/>
    <x v="41"/>
    <x v="15"/>
    <x v="0"/>
    <x v="0"/>
  </r>
  <r>
    <n v="61649"/>
    <x v="0"/>
    <x v="3"/>
    <x v="279"/>
    <s v=""/>
    <n v="12"/>
    <x v="41"/>
    <x v="15"/>
    <x v="0"/>
    <x v="0"/>
  </r>
  <r>
    <n v="61650"/>
    <x v="3"/>
    <x v="3"/>
    <x v="279"/>
    <s v=""/>
    <n v="-12.98"/>
    <x v="9"/>
    <x v="1"/>
    <x v="0"/>
    <x v="0"/>
  </r>
  <r>
    <n v="61861"/>
    <x v="0"/>
    <x v="0"/>
    <x v="279"/>
    <s v=""/>
    <n v="85"/>
    <x v="0"/>
    <x v="0"/>
    <x v="0"/>
    <x v="0"/>
  </r>
  <r>
    <n v="61862"/>
    <x v="0"/>
    <x v="0"/>
    <x v="279"/>
    <s v=""/>
    <n v="39"/>
    <x v="0"/>
    <x v="0"/>
    <x v="0"/>
    <x v="0"/>
  </r>
  <r>
    <n v="61873"/>
    <x v="0"/>
    <x v="0"/>
    <x v="279"/>
    <s v=""/>
    <n v="26.95"/>
    <x v="17"/>
    <x v="0"/>
    <x v="0"/>
    <x v="0"/>
  </r>
  <r>
    <n v="61913"/>
    <x v="1"/>
    <x v="0"/>
    <x v="279"/>
    <s v=""/>
    <n v="12.98"/>
    <x v="2"/>
    <x v="1"/>
    <x v="0"/>
    <x v="0"/>
  </r>
  <r>
    <n v="61851"/>
    <x v="0"/>
    <x v="0"/>
    <x v="280"/>
    <s v="Subs"/>
    <n v="30"/>
    <x v="122"/>
    <x v="2"/>
    <x v="0"/>
    <x v="0"/>
  </r>
  <r>
    <n v="61863"/>
    <x v="0"/>
    <x v="0"/>
    <x v="280"/>
    <s v=""/>
    <n v="15.22"/>
    <x v="0"/>
    <x v="0"/>
    <x v="0"/>
    <x v="0"/>
  </r>
  <r>
    <n v="61889"/>
    <x v="8"/>
    <x v="0"/>
    <x v="280"/>
    <s v=""/>
    <n v="-825"/>
    <x v="164"/>
    <x v="10"/>
    <x v="0"/>
    <x v="0"/>
  </r>
  <r>
    <n v="61522"/>
    <x v="0"/>
    <x v="4"/>
    <x v="281"/>
    <s v="Jenny's Smartcard"/>
    <n v="10"/>
    <x v="170"/>
    <x v="4"/>
    <x v="0"/>
    <x v="0"/>
  </r>
  <r>
    <n v="61867"/>
    <x v="1"/>
    <x v="0"/>
    <x v="281"/>
    <s v=""/>
    <n v="2124.88"/>
    <x v="75"/>
    <x v="1"/>
    <x v="0"/>
    <x v="0"/>
  </r>
  <r>
    <n v="61869"/>
    <x v="0"/>
    <x v="0"/>
    <x v="281"/>
    <s v=""/>
    <n v="12"/>
    <x v="21"/>
    <x v="9"/>
    <x v="0"/>
    <x v="0"/>
  </r>
  <r>
    <n v="61877"/>
    <x v="0"/>
    <x v="0"/>
    <x v="281"/>
    <s v=""/>
    <n v="18.420000000000002"/>
    <x v="33"/>
    <x v="0"/>
    <x v="0"/>
    <x v="0"/>
  </r>
  <r>
    <n v="61519"/>
    <x v="0"/>
    <x v="4"/>
    <x v="282"/>
    <s v="Judo"/>
    <n v="4"/>
    <x v="114"/>
    <x v="2"/>
    <x v="0"/>
    <x v="0"/>
  </r>
  <r>
    <n v="61520"/>
    <x v="0"/>
    <x v="4"/>
    <x v="282"/>
    <s v="Chinese Buffet Lunch"/>
    <n v="8"/>
    <x v="214"/>
    <x v="11"/>
    <x v="0"/>
    <x v="0"/>
  </r>
  <r>
    <n v="61521"/>
    <x v="0"/>
    <x v="4"/>
    <x v="282"/>
    <s v=""/>
    <n v="5"/>
    <x v="210"/>
    <x v="17"/>
    <x v="0"/>
    <x v="0"/>
  </r>
  <r>
    <n v="61523"/>
    <x v="0"/>
    <x v="4"/>
    <x v="282"/>
    <s v=""/>
    <n v="5"/>
    <x v="213"/>
    <x v="17"/>
    <x v="0"/>
    <x v="0"/>
  </r>
  <r>
    <n v="61909"/>
    <x v="1"/>
    <x v="0"/>
    <x v="282"/>
    <s v=""/>
    <n v="50"/>
    <x v="15"/>
    <x v="1"/>
    <x v="0"/>
    <x v="0"/>
  </r>
  <r>
    <n v="61915"/>
    <x v="1"/>
    <x v="0"/>
    <x v="282"/>
    <s v=""/>
    <n v="50"/>
    <x v="15"/>
    <x v="1"/>
    <x v="0"/>
    <x v="0"/>
  </r>
  <r>
    <n v="61526"/>
    <x v="0"/>
    <x v="4"/>
    <x v="283"/>
    <s v="Chinese Takeaway"/>
    <n v="23"/>
    <x v="214"/>
    <x v="11"/>
    <x v="0"/>
    <x v="0"/>
  </r>
  <r>
    <n v="61651"/>
    <x v="0"/>
    <x v="3"/>
    <x v="283"/>
    <s v=""/>
    <n v="7.2"/>
    <x v="67"/>
    <x v="13"/>
    <x v="0"/>
    <x v="0"/>
  </r>
  <r>
    <n v="61524"/>
    <x v="0"/>
    <x v="4"/>
    <x v="284"/>
    <s v="Hair Dye"/>
    <n v="4"/>
    <x v="42"/>
    <x v="6"/>
    <x v="0"/>
    <x v="0"/>
  </r>
  <r>
    <n v="61525"/>
    <x v="0"/>
    <x v="4"/>
    <x v="285"/>
    <s v="Jenny's bus fare"/>
    <n v="7"/>
    <x v="187"/>
    <x v="19"/>
    <x v="0"/>
    <x v="0"/>
  </r>
  <r>
    <n v="61874"/>
    <x v="0"/>
    <x v="0"/>
    <x v="285"/>
    <s v=""/>
    <n v="8.19"/>
    <x v="29"/>
    <x v="0"/>
    <x v="0"/>
    <x v="0"/>
  </r>
  <r>
    <n v="61875"/>
    <x v="0"/>
    <x v="0"/>
    <x v="285"/>
    <s v=""/>
    <n v="5"/>
    <x v="30"/>
    <x v="9"/>
    <x v="0"/>
    <x v="0"/>
  </r>
  <r>
    <n v="61902"/>
    <x v="1"/>
    <x v="0"/>
    <x v="285"/>
    <s v=""/>
    <n v="150"/>
    <x v="28"/>
    <x v="1"/>
    <x v="0"/>
    <x v="0"/>
  </r>
  <r>
    <n v="61903"/>
    <x v="1"/>
    <x v="0"/>
    <x v="285"/>
    <s v=""/>
    <n v="250"/>
    <x v="28"/>
    <x v="1"/>
    <x v="0"/>
    <x v="0"/>
  </r>
  <r>
    <n v="61904"/>
    <x v="1"/>
    <x v="0"/>
    <x v="285"/>
    <s v=""/>
    <n v="500"/>
    <x v="28"/>
    <x v="1"/>
    <x v="0"/>
    <x v="0"/>
  </r>
  <r>
    <n v="61905"/>
    <x v="1"/>
    <x v="0"/>
    <x v="285"/>
    <s v=""/>
    <n v="60"/>
    <x v="28"/>
    <x v="1"/>
    <x v="0"/>
    <x v="0"/>
  </r>
  <r>
    <n v="61528"/>
    <x v="0"/>
    <x v="4"/>
    <x v="286"/>
    <s v="Lunch"/>
    <n v="4"/>
    <x v="208"/>
    <x v="11"/>
    <x v="0"/>
    <x v="0"/>
  </r>
  <r>
    <n v="61529"/>
    <x v="0"/>
    <x v="4"/>
    <x v="286"/>
    <s v="Echinacea"/>
    <n v="5"/>
    <x v="97"/>
    <x v="6"/>
    <x v="0"/>
    <x v="0"/>
  </r>
  <r>
    <n v="61530"/>
    <x v="0"/>
    <x v="4"/>
    <x v="286"/>
    <s v="Secret Santa Present"/>
    <n v="5"/>
    <x v="80"/>
    <x v="9"/>
    <x v="0"/>
    <x v="0"/>
  </r>
  <r>
    <n v="61854"/>
    <x v="0"/>
    <x v="0"/>
    <x v="286"/>
    <s v="Grading Fee"/>
    <n v="27"/>
    <x v="4"/>
    <x v="2"/>
    <x v="0"/>
    <x v="0"/>
  </r>
  <r>
    <n v="61856"/>
    <x v="0"/>
    <x v="0"/>
    <x v="286"/>
    <s v="Licence Fee"/>
    <n v="30"/>
    <x v="4"/>
    <x v="2"/>
    <x v="0"/>
    <x v="0"/>
  </r>
  <r>
    <n v="61884"/>
    <x v="2"/>
    <x v="0"/>
    <x v="286"/>
    <s v=""/>
    <n v="50"/>
    <x v="36"/>
    <x v="3"/>
    <x v="0"/>
    <x v="0"/>
  </r>
  <r>
    <n v="61896"/>
    <x v="1"/>
    <x v="0"/>
    <x v="286"/>
    <s v=""/>
    <n v="40"/>
    <x v="15"/>
    <x v="1"/>
    <x v="0"/>
    <x v="0"/>
  </r>
  <r>
    <n v="61900"/>
    <x v="1"/>
    <x v="0"/>
    <x v="286"/>
    <s v=""/>
    <n v="100"/>
    <x v="28"/>
    <x v="1"/>
    <x v="0"/>
    <x v="0"/>
  </r>
  <r>
    <n v="61901"/>
    <x v="1"/>
    <x v="0"/>
    <x v="286"/>
    <s v=""/>
    <n v="100"/>
    <x v="28"/>
    <x v="1"/>
    <x v="0"/>
    <x v="0"/>
  </r>
  <r>
    <n v="71311"/>
    <x v="0"/>
    <x v="2"/>
    <x v="286"/>
    <m/>
    <n v="12"/>
    <x v="41"/>
    <x v="19"/>
    <x v="1"/>
    <x v="2"/>
  </r>
  <r>
    <n v="61527"/>
    <x v="0"/>
    <x v="4"/>
    <x v="287"/>
    <s v="Lunch"/>
    <n v="5"/>
    <x v="208"/>
    <x v="11"/>
    <x v="0"/>
    <x v="0"/>
  </r>
  <r>
    <n v="61857"/>
    <x v="0"/>
    <x v="0"/>
    <x v="287"/>
    <s v="Milkman"/>
    <n v="16.52"/>
    <x v="39"/>
    <x v="4"/>
    <x v="0"/>
    <x v="0"/>
  </r>
  <r>
    <n v="61858"/>
    <x v="0"/>
    <x v="0"/>
    <x v="287"/>
    <s v="James Smartcard"/>
    <n v="30"/>
    <x v="156"/>
    <x v="4"/>
    <x v="0"/>
    <x v="0"/>
  </r>
  <r>
    <n v="61910"/>
    <x v="1"/>
    <x v="0"/>
    <x v="287"/>
    <s v=""/>
    <n v="50"/>
    <x v="15"/>
    <x v="1"/>
    <x v="0"/>
    <x v="0"/>
  </r>
  <r>
    <n v="71312"/>
    <x v="0"/>
    <x v="2"/>
    <x v="287"/>
    <m/>
    <n v="54"/>
    <x v="41"/>
    <x v="15"/>
    <x v="1"/>
    <x v="4"/>
  </r>
  <r>
    <n v="71313"/>
    <x v="0"/>
    <x v="2"/>
    <x v="287"/>
    <m/>
    <n v="12"/>
    <x v="41"/>
    <x v="19"/>
    <x v="1"/>
    <x v="2"/>
  </r>
  <r>
    <n v="71314"/>
    <x v="0"/>
    <x v="2"/>
    <x v="288"/>
    <m/>
    <n v="17.91"/>
    <x v="110"/>
    <x v="6"/>
    <x v="1"/>
    <x v="2"/>
  </r>
  <r>
    <n v="71315"/>
    <x v="0"/>
    <x v="2"/>
    <x v="288"/>
    <m/>
    <n v="12"/>
    <x v="41"/>
    <x v="19"/>
    <x v="1"/>
    <x v="2"/>
  </r>
  <r>
    <n v="61531"/>
    <x v="0"/>
    <x v="4"/>
    <x v="289"/>
    <s v="Lunchtime drink"/>
    <n v="5"/>
    <x v="143"/>
    <x v="17"/>
    <x v="0"/>
    <x v="0"/>
  </r>
  <r>
    <n v="61652"/>
    <x v="0"/>
    <x v="3"/>
    <x v="289"/>
    <s v=""/>
    <n v="11.08"/>
    <x v="115"/>
    <x v="7"/>
    <x v="0"/>
    <x v="0"/>
  </r>
  <r>
    <n v="61653"/>
    <x v="0"/>
    <x v="3"/>
    <x v="289"/>
    <s v=""/>
    <n v="38.57"/>
    <x v="115"/>
    <x v="7"/>
    <x v="0"/>
    <x v="0"/>
  </r>
  <r>
    <n v="71316"/>
    <x v="0"/>
    <x v="2"/>
    <x v="289"/>
    <m/>
    <n v="12.96"/>
    <x v="220"/>
    <x v="5"/>
    <x v="1"/>
    <x v="1"/>
  </r>
  <r>
    <n v="71317"/>
    <x v="0"/>
    <x v="2"/>
    <x v="289"/>
    <m/>
    <n v="7.5"/>
    <x v="22"/>
    <x v="11"/>
    <x v="1"/>
    <x v="2"/>
  </r>
  <r>
    <n v="71318"/>
    <x v="0"/>
    <x v="2"/>
    <x v="289"/>
    <m/>
    <n v="10.79"/>
    <x v="13"/>
    <x v="4"/>
    <x v="1"/>
    <x v="2"/>
  </r>
  <r>
    <n v="71319"/>
    <x v="0"/>
    <x v="2"/>
    <x v="289"/>
    <m/>
    <n v="9"/>
    <x v="41"/>
    <x v="19"/>
    <x v="1"/>
    <x v="2"/>
  </r>
  <r>
    <n v="71320"/>
    <x v="0"/>
    <x v="2"/>
    <x v="289"/>
    <m/>
    <n v="35.75"/>
    <x v="53"/>
    <x v="6"/>
    <x v="1"/>
    <x v="1"/>
  </r>
  <r>
    <n v="71321"/>
    <x v="0"/>
    <x v="2"/>
    <x v="290"/>
    <m/>
    <n v="6.45"/>
    <x v="53"/>
    <x v="21"/>
    <x v="1"/>
    <x v="3"/>
  </r>
  <r>
    <n v="71322"/>
    <x v="0"/>
    <x v="2"/>
    <x v="290"/>
    <m/>
    <n v="38.99"/>
    <x v="111"/>
    <x v="7"/>
    <x v="1"/>
    <x v="1"/>
  </r>
  <r>
    <n v="71323"/>
    <x v="0"/>
    <x v="2"/>
    <x v="290"/>
    <m/>
    <n v="30"/>
    <x v="86"/>
    <x v="15"/>
    <x v="1"/>
    <x v="4"/>
  </r>
  <r>
    <n v="71324"/>
    <x v="0"/>
    <x v="2"/>
    <x v="290"/>
    <m/>
    <n v="20.41"/>
    <x v="10"/>
    <x v="4"/>
    <x v="1"/>
    <x v="1"/>
  </r>
  <r>
    <n v="71325"/>
    <x v="0"/>
    <x v="2"/>
    <x v="290"/>
    <m/>
    <n v="94.4"/>
    <x v="13"/>
    <x v="4"/>
    <x v="1"/>
    <x v="1"/>
  </r>
  <r>
    <n v="71326"/>
    <x v="0"/>
    <x v="2"/>
    <x v="290"/>
    <m/>
    <n v="40.89"/>
    <x v="32"/>
    <x v="12"/>
    <x v="1"/>
    <x v="5"/>
  </r>
  <r>
    <n v="71301"/>
    <x v="0"/>
    <x v="2"/>
    <x v="291"/>
    <m/>
    <n v="16.399999999999999"/>
    <x v="104"/>
    <x v="4"/>
    <x v="1"/>
    <x v="1"/>
  </r>
  <r>
    <n v="61916"/>
    <x v="1"/>
    <x v="0"/>
    <x v="292"/>
    <s v=""/>
    <n v="50"/>
    <x v="15"/>
    <x v="1"/>
    <x v="0"/>
    <x v="0"/>
  </r>
  <r>
    <n v="71302"/>
    <x v="0"/>
    <x v="2"/>
    <x v="292"/>
    <m/>
    <n v="58.71"/>
    <x v="31"/>
    <x v="7"/>
    <x v="1"/>
    <x v="1"/>
  </r>
  <r>
    <n v="71303"/>
    <x v="0"/>
    <x v="2"/>
    <x v="292"/>
    <m/>
    <n v="21"/>
    <x v="31"/>
    <x v="6"/>
    <x v="1"/>
    <x v="1"/>
  </r>
  <r>
    <n v="71304"/>
    <x v="0"/>
    <x v="2"/>
    <x v="292"/>
    <m/>
    <n v="18"/>
    <x v="31"/>
    <x v="6"/>
    <x v="1"/>
    <x v="1"/>
  </r>
  <r>
    <n v="71328"/>
    <x v="0"/>
    <x v="2"/>
    <x v="292"/>
    <m/>
    <n v="27"/>
    <x v="76"/>
    <x v="4"/>
    <x v="1"/>
    <x v="3"/>
  </r>
  <r>
    <n v="71329"/>
    <x v="0"/>
    <x v="2"/>
    <x v="292"/>
    <m/>
    <n v="700"/>
    <x v="202"/>
    <x v="14"/>
    <x v="2"/>
    <x v="4"/>
  </r>
  <r>
    <n v="61659"/>
    <x v="0"/>
    <x v="4"/>
    <x v="293"/>
    <s v="Drinks"/>
    <n v="10"/>
    <x v="143"/>
    <x v="17"/>
    <x v="0"/>
    <x v="0"/>
  </r>
  <r>
    <n v="61661"/>
    <x v="0"/>
    <x v="4"/>
    <x v="293"/>
    <s v="Pippins haircut"/>
    <n v="30"/>
    <x v="193"/>
    <x v="6"/>
    <x v="0"/>
    <x v="0"/>
  </r>
  <r>
    <n v="61662"/>
    <x v="0"/>
    <x v="4"/>
    <x v="293"/>
    <s v="Car parking"/>
    <n v="3"/>
    <x v="205"/>
    <x v="12"/>
    <x v="0"/>
    <x v="0"/>
  </r>
  <r>
    <n v="61663"/>
    <x v="0"/>
    <x v="4"/>
    <x v="293"/>
    <s v="James guitar lesson"/>
    <n v="10"/>
    <x v="221"/>
    <x v="2"/>
    <x v="0"/>
    <x v="0"/>
  </r>
  <r>
    <n v="61865"/>
    <x v="0"/>
    <x v="0"/>
    <x v="293"/>
    <s v=""/>
    <n v="17.04"/>
    <x v="19"/>
    <x v="0"/>
    <x v="0"/>
    <x v="0"/>
  </r>
  <r>
    <n v="61887"/>
    <x v="2"/>
    <x v="0"/>
    <x v="293"/>
    <s v=""/>
    <n v="79.790000000000006"/>
    <x v="51"/>
    <x v="3"/>
    <x v="0"/>
    <x v="0"/>
  </r>
  <r>
    <n v="61899"/>
    <x v="1"/>
    <x v="0"/>
    <x v="293"/>
    <s v=""/>
    <n v="40"/>
    <x v="15"/>
    <x v="1"/>
    <x v="0"/>
    <x v="0"/>
  </r>
  <r>
    <n v="71327"/>
    <x v="0"/>
    <x v="2"/>
    <x v="293"/>
    <m/>
    <n v="16.45"/>
    <x v="203"/>
    <x v="13"/>
    <x v="1"/>
    <x v="6"/>
  </r>
  <r>
    <n v="71330"/>
    <x v="0"/>
    <x v="2"/>
    <x v="293"/>
    <m/>
    <n v="42.9"/>
    <x v="196"/>
    <x v="11"/>
    <x v="1"/>
    <x v="1"/>
  </r>
  <r>
    <n v="71331"/>
    <x v="0"/>
    <x v="2"/>
    <x v="293"/>
    <m/>
    <n v="133.09"/>
    <x v="10"/>
    <x v="4"/>
    <x v="1"/>
    <x v="1"/>
  </r>
  <r>
    <n v="61657"/>
    <x v="0"/>
    <x v="4"/>
    <x v="294"/>
    <s v="Work xmas dinner"/>
    <n v="16"/>
    <x v="143"/>
    <x v="11"/>
    <x v="0"/>
    <x v="0"/>
  </r>
  <r>
    <n v="61658"/>
    <x v="0"/>
    <x v="4"/>
    <x v="294"/>
    <s v="Lunch"/>
    <n v="2"/>
    <x v="13"/>
    <x v="4"/>
    <x v="0"/>
    <x v="0"/>
  </r>
  <r>
    <n v="61855"/>
    <x v="0"/>
    <x v="0"/>
    <x v="294"/>
    <s v="Skiing Trip"/>
    <n v="100"/>
    <x v="156"/>
    <x v="14"/>
    <x v="0"/>
    <x v="0"/>
  </r>
  <r>
    <n v="61872"/>
    <x v="0"/>
    <x v="0"/>
    <x v="294"/>
    <s v=""/>
    <n v="32"/>
    <x v="46"/>
    <x v="7"/>
    <x v="0"/>
    <x v="0"/>
  </r>
  <r>
    <n v="61891"/>
    <x v="1"/>
    <x v="0"/>
    <x v="294"/>
    <s v=""/>
    <n v="150"/>
    <x v="15"/>
    <x v="1"/>
    <x v="0"/>
    <x v="0"/>
  </r>
  <r>
    <n v="71332"/>
    <x v="0"/>
    <x v="2"/>
    <x v="294"/>
    <m/>
    <n v="4.9800000000000004"/>
    <x v="53"/>
    <x v="7"/>
    <x v="1"/>
    <x v="1"/>
  </r>
  <r>
    <n v="71333"/>
    <x v="0"/>
    <x v="2"/>
    <x v="294"/>
    <m/>
    <n v="8.5"/>
    <x v="41"/>
    <x v="19"/>
    <x v="1"/>
    <x v="2"/>
  </r>
  <r>
    <n v="71334"/>
    <x v="0"/>
    <x v="2"/>
    <x v="294"/>
    <m/>
    <n v="18.64"/>
    <x v="10"/>
    <x v="4"/>
    <x v="1"/>
    <x v="1"/>
  </r>
  <r>
    <n v="71335"/>
    <x v="0"/>
    <x v="2"/>
    <x v="294"/>
    <m/>
    <n v="22.5"/>
    <x v="53"/>
    <x v="21"/>
    <x v="1"/>
    <x v="1"/>
  </r>
  <r>
    <n v="71336"/>
    <x v="0"/>
    <x v="2"/>
    <x v="294"/>
    <m/>
    <n v="9.99"/>
    <x v="14"/>
    <x v="7"/>
    <x v="1"/>
    <x v="1"/>
  </r>
  <r>
    <n v="61656"/>
    <x v="0"/>
    <x v="4"/>
    <x v="295"/>
    <s v="Lunch"/>
    <n v="4"/>
    <x v="208"/>
    <x v="11"/>
    <x v="0"/>
    <x v="0"/>
  </r>
  <r>
    <n v="61660"/>
    <x v="0"/>
    <x v="4"/>
    <x v="295"/>
    <s v="Haircuts"/>
    <n v="20"/>
    <x v="48"/>
    <x v="6"/>
    <x v="0"/>
    <x v="0"/>
  </r>
  <r>
    <n v="61849"/>
    <x v="5"/>
    <x v="0"/>
    <x v="295"/>
    <s v=""/>
    <n v="-219.88"/>
    <x v="13"/>
    <x v="10"/>
    <x v="0"/>
    <x v="0"/>
  </r>
  <r>
    <n v="71337"/>
    <x v="0"/>
    <x v="2"/>
    <x v="295"/>
    <m/>
    <n v="20.57"/>
    <x v="222"/>
    <x v="5"/>
    <x v="1"/>
    <x v="1"/>
  </r>
  <r>
    <n v="71338"/>
    <x v="0"/>
    <x v="2"/>
    <x v="295"/>
    <m/>
    <n v="18.62"/>
    <x v="167"/>
    <x v="6"/>
    <x v="1"/>
    <x v="1"/>
  </r>
  <r>
    <n v="71339"/>
    <x v="0"/>
    <x v="2"/>
    <x v="295"/>
    <m/>
    <n v="12.5"/>
    <x v="41"/>
    <x v="19"/>
    <x v="1"/>
    <x v="2"/>
  </r>
  <r>
    <n v="71340"/>
    <x v="0"/>
    <x v="2"/>
    <x v="295"/>
    <m/>
    <n v="38.31"/>
    <x v="10"/>
    <x v="4"/>
    <x v="1"/>
    <x v="1"/>
  </r>
  <r>
    <n v="61654"/>
    <x v="0"/>
    <x v="4"/>
    <x v="296"/>
    <s v="Popcorn"/>
    <n v="8.5"/>
    <x v="47"/>
    <x v="11"/>
    <x v="0"/>
    <x v="0"/>
  </r>
  <r>
    <n v="61655"/>
    <x v="0"/>
    <x v="4"/>
    <x v="296"/>
    <s v="Pre-cinema lunch"/>
    <n v="28"/>
    <x v="223"/>
    <x v="11"/>
    <x v="0"/>
    <x v="0"/>
  </r>
  <r>
    <n v="61664"/>
    <x v="0"/>
    <x v="4"/>
    <x v="296"/>
    <s v="Car parking at Galleria"/>
    <n v="2"/>
    <x v="205"/>
    <x v="12"/>
    <x v="0"/>
    <x v="0"/>
  </r>
  <r>
    <n v="71341"/>
    <x v="0"/>
    <x v="2"/>
    <x v="296"/>
    <m/>
    <n v="12.5"/>
    <x v="41"/>
    <x v="19"/>
    <x v="1"/>
    <x v="2"/>
  </r>
  <r>
    <n v="71342"/>
    <x v="0"/>
    <x v="2"/>
    <x v="296"/>
    <m/>
    <n v="27.89"/>
    <x v="10"/>
    <x v="4"/>
    <x v="1"/>
    <x v="1"/>
  </r>
  <r>
    <n v="61665"/>
    <x v="0"/>
    <x v="4"/>
    <x v="297"/>
    <s v="Drink with Pete"/>
    <n v="12"/>
    <x v="143"/>
    <x v="17"/>
    <x v="0"/>
    <x v="0"/>
  </r>
  <r>
    <n v="61667"/>
    <x v="0"/>
    <x v="4"/>
    <x v="297"/>
    <s v="Sarah's present"/>
    <n v="9"/>
    <x v="14"/>
    <x v="7"/>
    <x v="0"/>
    <x v="0"/>
  </r>
  <r>
    <n v="61668"/>
    <x v="0"/>
    <x v="4"/>
    <x v="297"/>
    <s v="Lunch"/>
    <n v="3.5"/>
    <x v="13"/>
    <x v="4"/>
    <x v="0"/>
    <x v="0"/>
  </r>
  <r>
    <n v="61859"/>
    <x v="0"/>
    <x v="0"/>
    <x v="297"/>
    <s v="Jenny Smarcard"/>
    <n v="30"/>
    <x v="170"/>
    <x v="4"/>
    <x v="0"/>
    <x v="0"/>
  </r>
  <r>
    <n v="71343"/>
    <x v="0"/>
    <x v="2"/>
    <x v="297"/>
    <m/>
    <n v="9.19"/>
    <x v="191"/>
    <x v="6"/>
    <x v="1"/>
    <x v="1"/>
  </r>
  <r>
    <n v="61666"/>
    <x v="0"/>
    <x v="4"/>
    <x v="298"/>
    <s v="Present for Rosalyn"/>
    <n v="7.5"/>
    <x v="181"/>
    <x v="9"/>
    <x v="0"/>
    <x v="0"/>
  </r>
  <r>
    <n v="61669"/>
    <x v="0"/>
    <x v="4"/>
    <x v="298"/>
    <s v="Lunch"/>
    <n v="2.5"/>
    <x v="13"/>
    <x v="4"/>
    <x v="0"/>
    <x v="0"/>
  </r>
  <r>
    <n v="61670"/>
    <x v="0"/>
    <x v="4"/>
    <x v="298"/>
    <s v="Tennis Lesson"/>
    <n v="22"/>
    <x v="215"/>
    <x v="2"/>
    <x v="0"/>
    <x v="0"/>
  </r>
  <r>
    <n v="61870"/>
    <x v="0"/>
    <x v="0"/>
    <x v="298"/>
    <s v=""/>
    <n v="41.58"/>
    <x v="60"/>
    <x v="0"/>
    <x v="0"/>
    <x v="0"/>
  </r>
  <r>
    <n v="61883"/>
    <x v="6"/>
    <x v="0"/>
    <x v="298"/>
    <s v=""/>
    <n v="283"/>
    <x v="9"/>
    <x v="0"/>
    <x v="0"/>
    <x v="1"/>
  </r>
  <r>
    <n v="61885"/>
    <x v="2"/>
    <x v="0"/>
    <x v="298"/>
    <s v=""/>
    <n v="20.8"/>
    <x v="58"/>
    <x v="3"/>
    <x v="0"/>
    <x v="0"/>
  </r>
  <r>
    <n v="61897"/>
    <x v="1"/>
    <x v="0"/>
    <x v="298"/>
    <s v=""/>
    <n v="40"/>
    <x v="15"/>
    <x v="1"/>
    <x v="0"/>
    <x v="0"/>
  </r>
  <r>
    <n v="71305"/>
    <x v="0"/>
    <x v="2"/>
    <x v="298"/>
    <m/>
    <n v="11.5"/>
    <x v="31"/>
    <x v="6"/>
    <x v="1"/>
    <x v="1"/>
  </r>
  <r>
    <n v="71344"/>
    <x v="0"/>
    <x v="2"/>
    <x v="298"/>
    <m/>
    <n v="29.78"/>
    <x v="49"/>
    <x v="5"/>
    <x v="1"/>
    <x v="1"/>
  </r>
  <r>
    <n v="71345"/>
    <x v="0"/>
    <x v="2"/>
    <x v="298"/>
    <m/>
    <n v="12.5"/>
    <x v="41"/>
    <x v="19"/>
    <x v="1"/>
    <x v="2"/>
  </r>
  <r>
    <n v="71346"/>
    <x v="0"/>
    <x v="2"/>
    <x v="298"/>
    <m/>
    <n v="45.44"/>
    <x v="24"/>
    <x v="12"/>
    <x v="1"/>
    <x v="7"/>
  </r>
  <r>
    <n v="71306"/>
    <x v="0"/>
    <x v="2"/>
    <x v="299"/>
    <m/>
    <n v="15.5"/>
    <x v="31"/>
    <x v="6"/>
    <x v="1"/>
    <x v="1"/>
  </r>
  <r>
    <n v="71347"/>
    <x v="0"/>
    <x v="2"/>
    <x v="299"/>
    <m/>
    <n v="17.98"/>
    <x v="99"/>
    <x v="7"/>
    <x v="1"/>
    <x v="1"/>
  </r>
  <r>
    <n v="71348"/>
    <x v="0"/>
    <x v="2"/>
    <x v="299"/>
    <m/>
    <n v="12.5"/>
    <x v="41"/>
    <x v="19"/>
    <x v="1"/>
    <x v="2"/>
  </r>
  <r>
    <n v="71307"/>
    <x v="0"/>
    <x v="2"/>
    <x v="300"/>
    <m/>
    <n v="10.7"/>
    <x v="31"/>
    <x v="6"/>
    <x v="1"/>
    <x v="1"/>
  </r>
  <r>
    <n v="71349"/>
    <x v="0"/>
    <x v="2"/>
    <x v="300"/>
    <m/>
    <n v="9.98"/>
    <x v="49"/>
    <x v="6"/>
    <x v="1"/>
    <x v="1"/>
  </r>
  <r>
    <n v="71350"/>
    <x v="0"/>
    <x v="2"/>
    <x v="300"/>
    <m/>
    <n v="15.95"/>
    <x v="193"/>
    <x v="6"/>
    <x v="1"/>
    <x v="1"/>
  </r>
  <r>
    <n v="71351"/>
    <x v="0"/>
    <x v="2"/>
    <x v="300"/>
    <m/>
    <n v="6"/>
    <x v="10"/>
    <x v="4"/>
    <x v="1"/>
    <x v="1"/>
  </r>
  <r>
    <n v="71352"/>
    <x v="0"/>
    <x v="2"/>
    <x v="300"/>
    <m/>
    <n v="60.53"/>
    <x v="66"/>
    <x v="5"/>
    <x v="1"/>
    <x v="2"/>
  </r>
  <r>
    <n v="61912"/>
    <x v="1"/>
    <x v="0"/>
    <x v="301"/>
    <s v=""/>
    <n v="40"/>
    <x v="15"/>
    <x v="1"/>
    <x v="0"/>
    <x v="0"/>
  </r>
  <r>
    <n v="71308"/>
    <x v="0"/>
    <x v="2"/>
    <x v="301"/>
    <m/>
    <n v="-11.5"/>
    <x v="31"/>
    <x v="5"/>
    <x v="1"/>
    <x v="1"/>
  </r>
  <r>
    <n v="61879"/>
    <x v="0"/>
    <x v="0"/>
    <x v="302"/>
    <s v=""/>
    <n v="19.559999999999999"/>
    <x v="63"/>
    <x v="15"/>
    <x v="0"/>
    <x v="0"/>
  </r>
  <r>
    <n v="71353"/>
    <x v="0"/>
    <x v="2"/>
    <x v="302"/>
    <m/>
    <n v="103.65"/>
    <x v="13"/>
    <x v="4"/>
    <x v="1"/>
    <x v="1"/>
  </r>
  <r>
    <n v="71354"/>
    <x v="0"/>
    <x v="2"/>
    <x v="302"/>
    <m/>
    <n v="12.5"/>
    <x v="41"/>
    <x v="19"/>
    <x v="1"/>
    <x v="2"/>
  </r>
  <r>
    <n v="61843"/>
    <x v="0"/>
    <x v="4"/>
    <x v="303"/>
    <s v="Round of New Year drinks"/>
    <n v="15"/>
    <x v="143"/>
    <x v="17"/>
    <x v="0"/>
    <x v="0"/>
  </r>
  <r>
    <n v="61917"/>
    <x v="1"/>
    <x v="0"/>
    <x v="303"/>
    <s v="   "/>
    <n v="50"/>
    <x v="15"/>
    <x v="1"/>
    <x v="0"/>
    <x v="0"/>
  </r>
  <r>
    <n v="70001"/>
    <x v="0"/>
    <x v="0"/>
    <x v="304"/>
    <m/>
    <n v="11.95"/>
    <x v="8"/>
    <x v="0"/>
    <x v="1"/>
    <x v="1"/>
  </r>
  <r>
    <n v="70002"/>
    <x v="0"/>
    <x v="0"/>
    <x v="304"/>
    <m/>
    <n v="26.75"/>
    <x v="4"/>
    <x v="2"/>
    <x v="1"/>
    <x v="8"/>
  </r>
  <r>
    <n v="70003"/>
    <x v="1"/>
    <x v="0"/>
    <x v="304"/>
    <m/>
    <n v="10"/>
    <x v="6"/>
    <x v="22"/>
    <x v="1"/>
    <x v="3"/>
  </r>
  <r>
    <n v="70004"/>
    <x v="1"/>
    <x v="0"/>
    <x v="304"/>
    <m/>
    <n v="10"/>
    <x v="7"/>
    <x v="22"/>
    <x v="1"/>
    <x v="3"/>
  </r>
  <r>
    <n v="70005"/>
    <x v="0"/>
    <x v="0"/>
    <x v="304"/>
    <m/>
    <n v="31.39"/>
    <x v="3"/>
    <x v="0"/>
    <x v="1"/>
    <x v="1"/>
  </r>
  <r>
    <n v="70006"/>
    <x v="0"/>
    <x v="0"/>
    <x v="304"/>
    <m/>
    <n v="26.95"/>
    <x v="17"/>
    <x v="0"/>
    <x v="1"/>
    <x v="1"/>
  </r>
  <r>
    <n v="70007"/>
    <x v="0"/>
    <x v="0"/>
    <x v="304"/>
    <m/>
    <n v="5"/>
    <x v="163"/>
    <x v="9"/>
    <x v="1"/>
    <x v="9"/>
  </r>
  <r>
    <n v="70008"/>
    <x v="1"/>
    <x v="0"/>
    <x v="304"/>
    <m/>
    <n v="1201.72"/>
    <x v="2"/>
    <x v="22"/>
    <x v="1"/>
    <x v="3"/>
  </r>
  <r>
    <n v="70009"/>
    <x v="1"/>
    <x v="0"/>
    <x v="304"/>
    <m/>
    <n v="300"/>
    <x v="1"/>
    <x v="22"/>
    <x v="1"/>
    <x v="3"/>
  </r>
  <r>
    <n v="70010"/>
    <x v="0"/>
    <x v="0"/>
    <x v="304"/>
    <m/>
    <n v="85"/>
    <x v="0"/>
    <x v="0"/>
    <x v="1"/>
    <x v="1"/>
  </r>
  <r>
    <n v="70011"/>
    <x v="0"/>
    <x v="0"/>
    <x v="304"/>
    <m/>
    <n v="72"/>
    <x v="0"/>
    <x v="0"/>
    <x v="1"/>
    <x v="1"/>
  </r>
  <r>
    <n v="70012"/>
    <x v="1"/>
    <x v="0"/>
    <x v="304"/>
    <m/>
    <n v="2099.0500000000002"/>
    <x v="75"/>
    <x v="22"/>
    <x v="1"/>
    <x v="3"/>
  </r>
  <r>
    <n v="71309"/>
    <x v="0"/>
    <x v="2"/>
    <x v="304"/>
    <m/>
    <n v="32"/>
    <x v="31"/>
    <x v="5"/>
    <x v="1"/>
    <x v="1"/>
  </r>
  <r>
    <n v="71355"/>
    <x v="0"/>
    <x v="2"/>
    <x v="304"/>
    <m/>
    <n v="12.5"/>
    <x v="41"/>
    <x v="19"/>
    <x v="1"/>
    <x v="2"/>
  </r>
  <r>
    <n v="71356"/>
    <x v="0"/>
    <x v="2"/>
    <x v="304"/>
    <m/>
    <n v="12.5"/>
    <x v="41"/>
    <x v="19"/>
    <x v="1"/>
    <x v="2"/>
  </r>
  <r>
    <n v="71357"/>
    <x v="0"/>
    <x v="2"/>
    <x v="304"/>
    <m/>
    <n v="14.74"/>
    <x v="10"/>
    <x v="4"/>
    <x v="1"/>
    <x v="1"/>
  </r>
  <r>
    <n v="71358"/>
    <x v="0"/>
    <x v="2"/>
    <x v="304"/>
    <m/>
    <n v="46.17"/>
    <x v="24"/>
    <x v="12"/>
    <x v="1"/>
    <x v="7"/>
  </r>
  <r>
    <n v="71360"/>
    <x v="0"/>
    <x v="2"/>
    <x v="304"/>
    <m/>
    <n v="24.98"/>
    <x v="53"/>
    <x v="6"/>
    <x v="1"/>
    <x v="1"/>
  </r>
  <r>
    <n v="71361"/>
    <x v="0"/>
    <x v="2"/>
    <x v="304"/>
    <m/>
    <n v="24"/>
    <x v="133"/>
    <x v="5"/>
    <x v="1"/>
    <x v="1"/>
  </r>
  <r>
    <n v="71362"/>
    <x v="0"/>
    <x v="2"/>
    <x v="304"/>
    <m/>
    <n v="15.8"/>
    <x v="133"/>
    <x v="5"/>
    <x v="1"/>
    <x v="1"/>
  </r>
  <r>
    <n v="71363"/>
    <x v="0"/>
    <x v="2"/>
    <x v="304"/>
    <m/>
    <n v="77.05"/>
    <x v="94"/>
    <x v="11"/>
    <x v="1"/>
    <x v="1"/>
  </r>
  <r>
    <n v="71442"/>
    <x v="3"/>
    <x v="3"/>
    <x v="304"/>
    <m/>
    <n v="-1201.72"/>
    <x v="9"/>
    <x v="1"/>
    <x v="1"/>
    <x v="3"/>
  </r>
  <r>
    <n v="71310"/>
    <x v="0"/>
    <x v="2"/>
    <x v="305"/>
    <m/>
    <n v="58.55"/>
    <x v="31"/>
    <x v="5"/>
    <x v="1"/>
    <x v="1"/>
  </r>
  <r>
    <n v="71364"/>
    <x v="0"/>
    <x v="2"/>
    <x v="305"/>
    <m/>
    <n v="25.58"/>
    <x v="10"/>
    <x v="4"/>
    <x v="1"/>
    <x v="1"/>
  </r>
  <r>
    <n v="71365"/>
    <x v="0"/>
    <x v="2"/>
    <x v="305"/>
    <m/>
    <n v="19.989999999999998"/>
    <x v="188"/>
    <x v="5"/>
    <x v="1"/>
    <x v="1"/>
  </r>
  <r>
    <n v="61844"/>
    <x v="0"/>
    <x v="4"/>
    <x v="306"/>
    <s v="Lunch"/>
    <n v="5"/>
    <x v="208"/>
    <x v="11"/>
    <x v="0"/>
    <x v="0"/>
  </r>
  <r>
    <n v="70013"/>
    <x v="0"/>
    <x v="0"/>
    <x v="306"/>
    <m/>
    <n v="174"/>
    <x v="18"/>
    <x v="0"/>
    <x v="1"/>
    <x v="1"/>
  </r>
  <r>
    <n v="70014"/>
    <x v="0"/>
    <x v="0"/>
    <x v="306"/>
    <m/>
    <n v="8.85"/>
    <x v="16"/>
    <x v="7"/>
    <x v="1"/>
    <x v="2"/>
  </r>
  <r>
    <n v="70015"/>
    <x v="0"/>
    <x v="0"/>
    <x v="306"/>
    <m/>
    <n v="15.22"/>
    <x v="0"/>
    <x v="0"/>
    <x v="1"/>
    <x v="1"/>
  </r>
  <r>
    <n v="61845"/>
    <x v="0"/>
    <x v="4"/>
    <x v="307"/>
    <s v="Lunch"/>
    <n v="4"/>
    <x v="208"/>
    <x v="11"/>
    <x v="0"/>
    <x v="0"/>
  </r>
  <r>
    <n v="61846"/>
    <x v="0"/>
    <x v="4"/>
    <x v="307"/>
    <s v="Drinks with Sarah "/>
    <n v="6"/>
    <x v="143"/>
    <x v="17"/>
    <x v="0"/>
    <x v="0"/>
  </r>
  <r>
    <n v="70016"/>
    <x v="0"/>
    <x v="0"/>
    <x v="307"/>
    <m/>
    <n v="12"/>
    <x v="21"/>
    <x v="9"/>
    <x v="1"/>
    <x v="9"/>
  </r>
  <r>
    <n v="70017"/>
    <x v="8"/>
    <x v="0"/>
    <x v="307"/>
    <m/>
    <n v="-825"/>
    <x v="164"/>
    <x v="10"/>
    <x v="1"/>
    <x v="4"/>
  </r>
  <r>
    <n v="70018"/>
    <x v="1"/>
    <x v="0"/>
    <x v="307"/>
    <m/>
    <n v="40"/>
    <x v="15"/>
    <x v="22"/>
    <x v="1"/>
    <x v="3"/>
  </r>
  <r>
    <n v="70019"/>
    <x v="1"/>
    <x v="0"/>
    <x v="307"/>
    <m/>
    <n v="50"/>
    <x v="15"/>
    <x v="22"/>
    <x v="1"/>
    <x v="3"/>
  </r>
  <r>
    <n v="71359"/>
    <x v="0"/>
    <x v="2"/>
    <x v="307"/>
    <m/>
    <n v="16"/>
    <x v="135"/>
    <x v="5"/>
    <x v="1"/>
    <x v="1"/>
  </r>
  <r>
    <n v="71366"/>
    <x v="0"/>
    <x v="2"/>
    <x v="307"/>
    <m/>
    <n v="4.29"/>
    <x v="208"/>
    <x v="11"/>
    <x v="1"/>
    <x v="4"/>
  </r>
  <r>
    <n v="71367"/>
    <x v="0"/>
    <x v="2"/>
    <x v="307"/>
    <m/>
    <n v="56"/>
    <x v="41"/>
    <x v="15"/>
    <x v="1"/>
    <x v="4"/>
  </r>
  <r>
    <n v="70020"/>
    <x v="1"/>
    <x v="0"/>
    <x v="308"/>
    <m/>
    <n v="250"/>
    <x v="28"/>
    <x v="22"/>
    <x v="1"/>
    <x v="3"/>
  </r>
  <r>
    <n v="70021"/>
    <x v="1"/>
    <x v="0"/>
    <x v="308"/>
    <m/>
    <n v="150"/>
    <x v="28"/>
    <x v="22"/>
    <x v="1"/>
    <x v="3"/>
  </r>
  <r>
    <n v="70022"/>
    <x v="1"/>
    <x v="0"/>
    <x v="308"/>
    <m/>
    <n v="500"/>
    <x v="28"/>
    <x v="22"/>
    <x v="1"/>
    <x v="3"/>
  </r>
  <r>
    <n v="70023"/>
    <x v="0"/>
    <x v="0"/>
    <x v="308"/>
    <m/>
    <n v="8.19"/>
    <x v="29"/>
    <x v="0"/>
    <x v="1"/>
    <x v="1"/>
  </r>
  <r>
    <n v="70024"/>
    <x v="0"/>
    <x v="0"/>
    <x v="308"/>
    <m/>
    <n v="18.63"/>
    <x v="33"/>
    <x v="0"/>
    <x v="1"/>
    <x v="1"/>
  </r>
  <r>
    <n v="70025"/>
    <x v="0"/>
    <x v="0"/>
    <x v="308"/>
    <m/>
    <n v="5"/>
    <x v="30"/>
    <x v="9"/>
    <x v="1"/>
    <x v="9"/>
  </r>
  <r>
    <n v="70026"/>
    <x v="1"/>
    <x v="0"/>
    <x v="308"/>
    <m/>
    <n v="60"/>
    <x v="28"/>
    <x v="22"/>
    <x v="1"/>
    <x v="3"/>
  </r>
  <r>
    <n v="71368"/>
    <x v="0"/>
    <x v="2"/>
    <x v="308"/>
    <m/>
    <n v="165.75"/>
    <x v="115"/>
    <x v="7"/>
    <x v="1"/>
    <x v="1"/>
  </r>
  <r>
    <n v="71369"/>
    <x v="0"/>
    <x v="2"/>
    <x v="308"/>
    <m/>
    <n v="13"/>
    <x v="41"/>
    <x v="19"/>
    <x v="1"/>
    <x v="2"/>
  </r>
  <r>
    <n v="71370"/>
    <x v="0"/>
    <x v="2"/>
    <x v="308"/>
    <m/>
    <n v="30"/>
    <x v="86"/>
    <x v="15"/>
    <x v="1"/>
    <x v="4"/>
  </r>
  <r>
    <n v="71371"/>
    <x v="0"/>
    <x v="2"/>
    <x v="308"/>
    <m/>
    <n v="21.62"/>
    <x v="10"/>
    <x v="4"/>
    <x v="1"/>
    <x v="1"/>
  </r>
  <r>
    <n v="71372"/>
    <x v="0"/>
    <x v="2"/>
    <x v="308"/>
    <m/>
    <n v="11.7"/>
    <x v="34"/>
    <x v="6"/>
    <x v="1"/>
    <x v="2"/>
  </r>
  <r>
    <n v="71373"/>
    <x v="0"/>
    <x v="2"/>
    <x v="309"/>
    <m/>
    <n v="31.81"/>
    <x v="191"/>
    <x v="6"/>
    <x v="1"/>
    <x v="1"/>
  </r>
  <r>
    <n v="71374"/>
    <x v="0"/>
    <x v="2"/>
    <x v="309"/>
    <m/>
    <n v="13"/>
    <x v="41"/>
    <x v="19"/>
    <x v="1"/>
    <x v="2"/>
  </r>
  <r>
    <n v="70027"/>
    <x v="1"/>
    <x v="0"/>
    <x v="310"/>
    <m/>
    <n v="100"/>
    <x v="28"/>
    <x v="22"/>
    <x v="1"/>
    <x v="3"/>
  </r>
  <r>
    <n v="70028"/>
    <x v="1"/>
    <x v="0"/>
    <x v="310"/>
    <m/>
    <n v="100"/>
    <x v="28"/>
    <x v="22"/>
    <x v="1"/>
    <x v="3"/>
  </r>
  <r>
    <n v="70029"/>
    <x v="2"/>
    <x v="0"/>
    <x v="310"/>
    <m/>
    <n v="50"/>
    <x v="36"/>
    <x v="3"/>
    <x v="1"/>
    <x v="10"/>
  </r>
  <r>
    <n v="71243"/>
    <x v="0"/>
    <x v="2"/>
    <x v="310"/>
    <m/>
    <n v="22.64"/>
    <x v="10"/>
    <x v="4"/>
    <x v="1"/>
    <x v="1"/>
  </r>
  <r>
    <n v="71244"/>
    <x v="0"/>
    <x v="2"/>
    <x v="310"/>
    <m/>
    <n v="3.69"/>
    <x v="10"/>
    <x v="4"/>
    <x v="1"/>
    <x v="1"/>
  </r>
  <r>
    <n v="71245"/>
    <x v="0"/>
    <x v="2"/>
    <x v="311"/>
    <m/>
    <n v="68.16"/>
    <x v="110"/>
    <x v="6"/>
    <x v="1"/>
    <x v="4"/>
  </r>
  <r>
    <n v="71246"/>
    <x v="0"/>
    <x v="2"/>
    <x v="311"/>
    <m/>
    <n v="14.58"/>
    <x v="10"/>
    <x v="4"/>
    <x v="1"/>
    <x v="1"/>
  </r>
  <r>
    <n v="71247"/>
    <x v="0"/>
    <x v="2"/>
    <x v="312"/>
    <m/>
    <n v="39.950000000000003"/>
    <x v="159"/>
    <x v="12"/>
    <x v="1"/>
    <x v="11"/>
  </r>
  <r>
    <n v="71248"/>
    <x v="0"/>
    <x v="2"/>
    <x v="312"/>
    <m/>
    <n v="15"/>
    <x v="159"/>
    <x v="12"/>
    <x v="1"/>
    <x v="11"/>
  </r>
  <r>
    <n v="71249"/>
    <x v="0"/>
    <x v="2"/>
    <x v="312"/>
    <m/>
    <n v="70.84"/>
    <x v="13"/>
    <x v="4"/>
    <x v="1"/>
    <x v="1"/>
  </r>
  <r>
    <n v="70030"/>
    <x v="0"/>
    <x v="0"/>
    <x v="313"/>
    <s v="Balance to Will"/>
    <n v="192"/>
    <x v="80"/>
    <x v="14"/>
    <x v="3"/>
    <x v="4"/>
  </r>
  <r>
    <n v="70031"/>
    <x v="9"/>
    <x v="0"/>
    <x v="313"/>
    <m/>
    <n v="-90.81"/>
    <x v="224"/>
    <x v="23"/>
    <x v="1"/>
    <x v="3"/>
  </r>
  <r>
    <n v="71239"/>
    <x v="0"/>
    <x v="2"/>
    <x v="313"/>
    <m/>
    <n v="14"/>
    <x v="31"/>
    <x v="5"/>
    <x v="1"/>
    <x v="1"/>
  </r>
  <r>
    <n v="71250"/>
    <x v="0"/>
    <x v="2"/>
    <x v="313"/>
    <m/>
    <n v="56"/>
    <x v="41"/>
    <x v="15"/>
    <x v="1"/>
    <x v="4"/>
  </r>
  <r>
    <n v="71251"/>
    <x v="0"/>
    <x v="2"/>
    <x v="313"/>
    <m/>
    <n v="17.89"/>
    <x v="10"/>
    <x v="4"/>
    <x v="1"/>
    <x v="1"/>
  </r>
  <r>
    <n v="70032"/>
    <x v="0"/>
    <x v="0"/>
    <x v="314"/>
    <m/>
    <n v="800"/>
    <x v="89"/>
    <x v="13"/>
    <x v="1"/>
    <x v="6"/>
  </r>
  <r>
    <n v="70033"/>
    <x v="0"/>
    <x v="0"/>
    <x v="314"/>
    <s v="Riding Lessons"/>
    <n v="258"/>
    <x v="89"/>
    <x v="2"/>
    <x v="1"/>
    <x v="12"/>
  </r>
  <r>
    <n v="70034"/>
    <x v="0"/>
    <x v="0"/>
    <x v="314"/>
    <m/>
    <n v="30"/>
    <x v="156"/>
    <x v="4"/>
    <x v="1"/>
    <x v="8"/>
  </r>
  <r>
    <n v="70035"/>
    <x v="0"/>
    <x v="0"/>
    <x v="314"/>
    <m/>
    <n v="20.65"/>
    <x v="156"/>
    <x v="4"/>
    <x v="1"/>
    <x v="8"/>
  </r>
  <r>
    <n v="70036"/>
    <x v="0"/>
    <x v="0"/>
    <x v="314"/>
    <s v="Badminton"/>
    <n v="44"/>
    <x v="210"/>
    <x v="2"/>
    <x v="1"/>
    <x v="8"/>
  </r>
  <r>
    <n v="71252"/>
    <x v="0"/>
    <x v="2"/>
    <x v="314"/>
    <m/>
    <n v="22.91"/>
    <x v="10"/>
    <x v="4"/>
    <x v="1"/>
    <x v="1"/>
  </r>
  <r>
    <n v="71253"/>
    <x v="0"/>
    <x v="2"/>
    <x v="314"/>
    <m/>
    <n v="30"/>
    <x v="146"/>
    <x v="14"/>
    <x v="1"/>
    <x v="4"/>
  </r>
  <r>
    <n v="71254"/>
    <x v="0"/>
    <x v="2"/>
    <x v="314"/>
    <m/>
    <n v="20"/>
    <x v="86"/>
    <x v="19"/>
    <x v="1"/>
    <x v="2"/>
  </r>
  <r>
    <n v="71255"/>
    <x v="0"/>
    <x v="2"/>
    <x v="315"/>
    <m/>
    <n v="13"/>
    <x v="41"/>
    <x v="19"/>
    <x v="1"/>
    <x v="2"/>
  </r>
  <r>
    <n v="71256"/>
    <x v="0"/>
    <x v="2"/>
    <x v="315"/>
    <m/>
    <n v="10"/>
    <x v="41"/>
    <x v="19"/>
    <x v="1"/>
    <x v="2"/>
  </r>
  <r>
    <n v="71257"/>
    <x v="0"/>
    <x v="2"/>
    <x v="316"/>
    <m/>
    <n v="10.71"/>
    <x v="10"/>
    <x v="4"/>
    <x v="1"/>
    <x v="1"/>
  </r>
  <r>
    <n v="71258"/>
    <x v="0"/>
    <x v="2"/>
    <x v="316"/>
    <m/>
    <n v="22.45"/>
    <x v="10"/>
    <x v="4"/>
    <x v="1"/>
    <x v="1"/>
  </r>
  <r>
    <n v="71259"/>
    <x v="0"/>
    <x v="2"/>
    <x v="317"/>
    <m/>
    <n v="157.53"/>
    <x v="145"/>
    <x v="12"/>
    <x v="1"/>
    <x v="11"/>
  </r>
  <r>
    <n v="70037"/>
    <x v="0"/>
    <x v="0"/>
    <x v="318"/>
    <m/>
    <n v="20"/>
    <x v="19"/>
    <x v="0"/>
    <x v="1"/>
    <x v="1"/>
  </r>
  <r>
    <n v="70038"/>
    <x v="2"/>
    <x v="0"/>
    <x v="318"/>
    <m/>
    <n v="79.790000000000006"/>
    <x v="51"/>
    <x v="3"/>
    <x v="1"/>
    <x v="3"/>
  </r>
  <r>
    <n v="71240"/>
    <x v="0"/>
    <x v="2"/>
    <x v="318"/>
    <m/>
    <n v="34.770000000000003"/>
    <x v="104"/>
    <x v="4"/>
    <x v="1"/>
    <x v="1"/>
  </r>
  <r>
    <n v="71260"/>
    <x v="0"/>
    <x v="2"/>
    <x v="318"/>
    <m/>
    <n v="47.58"/>
    <x v="24"/>
    <x v="12"/>
    <x v="1"/>
    <x v="7"/>
  </r>
  <r>
    <n v="71261"/>
    <x v="0"/>
    <x v="2"/>
    <x v="318"/>
    <m/>
    <n v="24.92"/>
    <x v="44"/>
    <x v="16"/>
    <x v="1"/>
    <x v="1"/>
  </r>
  <r>
    <n v="70039"/>
    <x v="0"/>
    <x v="0"/>
    <x v="319"/>
    <m/>
    <n v="100"/>
    <x v="80"/>
    <x v="14"/>
    <x v="4"/>
    <x v="8"/>
  </r>
  <r>
    <n v="70040.100000000006"/>
    <x v="0"/>
    <x v="0"/>
    <x v="319"/>
    <m/>
    <n v="0.81"/>
    <x v="13"/>
    <x v="4"/>
    <x v="1"/>
    <x v="4"/>
  </r>
  <r>
    <n v="70040.2"/>
    <x v="1"/>
    <x v="0"/>
    <x v="319"/>
    <m/>
    <n v="30"/>
    <x v="15"/>
    <x v="22"/>
    <x v="1"/>
    <x v="3"/>
  </r>
  <r>
    <n v="71262"/>
    <x v="0"/>
    <x v="2"/>
    <x v="319"/>
    <m/>
    <n v="13.5"/>
    <x v="41"/>
    <x v="19"/>
    <x v="1"/>
    <x v="2"/>
  </r>
  <r>
    <n v="71263"/>
    <x v="0"/>
    <x v="2"/>
    <x v="319"/>
    <m/>
    <n v="56"/>
    <x v="41"/>
    <x v="15"/>
    <x v="1"/>
    <x v="4"/>
  </r>
  <r>
    <n v="71264"/>
    <x v="0"/>
    <x v="2"/>
    <x v="319"/>
    <m/>
    <n v="29.14"/>
    <x v="10"/>
    <x v="4"/>
    <x v="1"/>
    <x v="1"/>
  </r>
  <r>
    <n v="71265"/>
    <x v="0"/>
    <x v="2"/>
    <x v="319"/>
    <m/>
    <n v="9.5299999999999994"/>
    <x v="49"/>
    <x v="4"/>
    <x v="1"/>
    <x v="1"/>
  </r>
  <r>
    <n v="71266"/>
    <x v="0"/>
    <x v="2"/>
    <x v="320"/>
    <m/>
    <n v="103.52"/>
    <x v="10"/>
    <x v="4"/>
    <x v="1"/>
    <x v="1"/>
  </r>
  <r>
    <n v="71267"/>
    <x v="0"/>
    <x v="2"/>
    <x v="320"/>
    <m/>
    <n v="-350"/>
    <x v="202"/>
    <x v="14"/>
    <x v="2"/>
    <x v="4"/>
  </r>
  <r>
    <n v="70041"/>
    <x v="2"/>
    <x v="0"/>
    <x v="321"/>
    <m/>
    <n v="20.8"/>
    <x v="58"/>
    <x v="3"/>
    <x v="1"/>
    <x v="2"/>
  </r>
  <r>
    <n v="71268"/>
    <x v="0"/>
    <x v="2"/>
    <x v="321"/>
    <m/>
    <n v="37.840000000000003"/>
    <x v="40"/>
    <x v="6"/>
    <x v="1"/>
    <x v="13"/>
  </r>
  <r>
    <n v="71269"/>
    <x v="0"/>
    <x v="2"/>
    <x v="321"/>
    <m/>
    <n v="25.96"/>
    <x v="225"/>
    <x v="6"/>
    <x v="1"/>
    <x v="2"/>
  </r>
  <r>
    <n v="71270"/>
    <x v="0"/>
    <x v="2"/>
    <x v="321"/>
    <m/>
    <n v="15"/>
    <x v="131"/>
    <x v="13"/>
    <x v="1"/>
    <x v="6"/>
  </r>
  <r>
    <n v="71271"/>
    <x v="0"/>
    <x v="2"/>
    <x v="321"/>
    <m/>
    <n v="7.98"/>
    <x v="131"/>
    <x v="13"/>
    <x v="1"/>
    <x v="6"/>
  </r>
  <r>
    <n v="70042"/>
    <x v="1"/>
    <x v="0"/>
    <x v="322"/>
    <m/>
    <n v="40"/>
    <x v="15"/>
    <x v="22"/>
    <x v="1"/>
    <x v="3"/>
  </r>
  <r>
    <n v="70043"/>
    <x v="1"/>
    <x v="0"/>
    <x v="322"/>
    <m/>
    <n v="80"/>
    <x v="15"/>
    <x v="22"/>
    <x v="1"/>
    <x v="3"/>
  </r>
  <r>
    <n v="71272"/>
    <x v="0"/>
    <x v="2"/>
    <x v="322"/>
    <m/>
    <n v="30"/>
    <x v="86"/>
    <x v="15"/>
    <x v="1"/>
    <x v="4"/>
  </r>
  <r>
    <n v="71241"/>
    <x v="0"/>
    <x v="2"/>
    <x v="323"/>
    <m/>
    <n v="33.85"/>
    <x v="31"/>
    <x v="7"/>
    <x v="1"/>
    <x v="1"/>
  </r>
  <r>
    <n v="71242"/>
    <x v="0"/>
    <x v="2"/>
    <x v="323"/>
    <m/>
    <n v="12.5"/>
    <x v="31"/>
    <x v="5"/>
    <x v="1"/>
    <x v="1"/>
  </r>
  <r>
    <n v="71273"/>
    <x v="0"/>
    <x v="2"/>
    <x v="323"/>
    <m/>
    <n v="27.84"/>
    <x v="40"/>
    <x v="6"/>
    <x v="1"/>
    <x v="13"/>
  </r>
  <r>
    <n v="70044"/>
    <x v="6"/>
    <x v="0"/>
    <x v="324"/>
    <m/>
    <n v="193.95"/>
    <x v="9"/>
    <x v="0"/>
    <x v="1"/>
    <x v="1"/>
  </r>
  <r>
    <n v="71274"/>
    <x v="0"/>
    <x v="2"/>
    <x v="324"/>
    <m/>
    <n v="19.43"/>
    <x v="191"/>
    <x v="6"/>
    <x v="1"/>
    <x v="1"/>
  </r>
  <r>
    <n v="71275"/>
    <x v="0"/>
    <x v="2"/>
    <x v="324"/>
    <m/>
    <n v="11"/>
    <x v="54"/>
    <x v="2"/>
    <x v="1"/>
    <x v="14"/>
  </r>
  <r>
    <n v="71276"/>
    <x v="0"/>
    <x v="2"/>
    <x v="324"/>
    <m/>
    <n v="26.44"/>
    <x v="76"/>
    <x v="4"/>
    <x v="1"/>
    <x v="1"/>
  </r>
  <r>
    <n v="71277"/>
    <x v="0"/>
    <x v="2"/>
    <x v="324"/>
    <m/>
    <n v="49.49"/>
    <x v="226"/>
    <x v="5"/>
    <x v="1"/>
    <x v="1"/>
  </r>
  <r>
    <n v="70045"/>
    <x v="0"/>
    <x v="0"/>
    <x v="325"/>
    <m/>
    <n v="41.58"/>
    <x v="60"/>
    <x v="0"/>
    <x v="1"/>
    <x v="1"/>
  </r>
  <r>
    <n v="70046"/>
    <x v="0"/>
    <x v="0"/>
    <x v="325"/>
    <s v="Computer Shopper"/>
    <n v="19.989999999999998"/>
    <x v="227"/>
    <x v="7"/>
    <x v="1"/>
    <x v="4"/>
  </r>
  <r>
    <n v="70047"/>
    <x v="1"/>
    <x v="0"/>
    <x v="325"/>
    <m/>
    <n v="40"/>
    <x v="15"/>
    <x v="22"/>
    <x v="1"/>
    <x v="3"/>
  </r>
  <r>
    <n v="71278"/>
    <x v="0"/>
    <x v="2"/>
    <x v="325"/>
    <m/>
    <n v="6.52"/>
    <x v="167"/>
    <x v="6"/>
    <x v="1"/>
    <x v="1"/>
  </r>
  <r>
    <n v="71279"/>
    <x v="0"/>
    <x v="2"/>
    <x v="325"/>
    <m/>
    <n v="18.329999999999998"/>
    <x v="160"/>
    <x v="16"/>
    <x v="1"/>
    <x v="1"/>
  </r>
  <r>
    <n v="70048"/>
    <x v="0"/>
    <x v="0"/>
    <x v="326"/>
    <m/>
    <n v="-96.4"/>
    <x v="53"/>
    <x v="21"/>
    <x v="1"/>
    <x v="1"/>
  </r>
  <r>
    <n v="70049"/>
    <x v="0"/>
    <x v="0"/>
    <x v="326"/>
    <m/>
    <n v="19.71"/>
    <x v="63"/>
    <x v="15"/>
    <x v="1"/>
    <x v="4"/>
  </r>
  <r>
    <n v="71280"/>
    <x v="0"/>
    <x v="2"/>
    <x v="326"/>
    <m/>
    <n v="46.14"/>
    <x v="10"/>
    <x v="4"/>
    <x v="1"/>
    <x v="1"/>
  </r>
  <r>
    <n v="71440"/>
    <x v="0"/>
    <x v="3"/>
    <x v="326"/>
    <s v="Lift Pass"/>
    <n v="58"/>
    <x v="129"/>
    <x v="14"/>
    <x v="2"/>
    <x v="4"/>
  </r>
  <r>
    <n v="71441"/>
    <x v="0"/>
    <x v="3"/>
    <x v="326"/>
    <m/>
    <n v="131.5"/>
    <x v="65"/>
    <x v="12"/>
    <x v="1"/>
    <x v="1"/>
  </r>
  <r>
    <n v="70050"/>
    <x v="1"/>
    <x v="0"/>
    <x v="327"/>
    <m/>
    <n v="40"/>
    <x v="15"/>
    <x v="22"/>
    <x v="1"/>
    <x v="3"/>
  </r>
  <r>
    <n v="71281"/>
    <x v="0"/>
    <x v="2"/>
    <x v="327"/>
    <m/>
    <n v="11.65"/>
    <x v="10"/>
    <x v="4"/>
    <x v="1"/>
    <x v="1"/>
  </r>
  <r>
    <n v="71282"/>
    <x v="0"/>
    <x v="2"/>
    <x v="328"/>
    <m/>
    <n v="6.98"/>
    <x v="10"/>
    <x v="4"/>
    <x v="1"/>
    <x v="1"/>
  </r>
  <r>
    <n v="71283"/>
    <x v="0"/>
    <x v="2"/>
    <x v="328"/>
    <m/>
    <n v="60.75"/>
    <x v="228"/>
    <x v="5"/>
    <x v="1"/>
    <x v="2"/>
  </r>
  <r>
    <n v="71284"/>
    <x v="0"/>
    <x v="2"/>
    <x v="328"/>
    <m/>
    <n v="74.95"/>
    <x v="77"/>
    <x v="14"/>
    <x v="5"/>
    <x v="1"/>
  </r>
  <r>
    <n v="71285"/>
    <x v="0"/>
    <x v="2"/>
    <x v="329"/>
    <m/>
    <n v="15"/>
    <x v="41"/>
    <x v="19"/>
    <x v="1"/>
    <x v="2"/>
  </r>
  <r>
    <n v="71286"/>
    <x v="0"/>
    <x v="2"/>
    <x v="329"/>
    <m/>
    <n v="69.81"/>
    <x v="10"/>
    <x v="4"/>
    <x v="1"/>
    <x v="1"/>
  </r>
  <r>
    <n v="71287"/>
    <x v="0"/>
    <x v="2"/>
    <x v="329"/>
    <m/>
    <n v="22.7"/>
    <x v="229"/>
    <x v="11"/>
    <x v="1"/>
    <x v="1"/>
  </r>
  <r>
    <n v="71288"/>
    <x v="0"/>
    <x v="2"/>
    <x v="329"/>
    <m/>
    <n v="38"/>
    <x v="133"/>
    <x v="5"/>
    <x v="1"/>
    <x v="1"/>
  </r>
  <r>
    <n v="70051"/>
    <x v="1"/>
    <x v="0"/>
    <x v="330"/>
    <m/>
    <n v="50"/>
    <x v="15"/>
    <x v="22"/>
    <x v="1"/>
    <x v="3"/>
  </r>
  <r>
    <n v="70052"/>
    <x v="1"/>
    <x v="0"/>
    <x v="330"/>
    <m/>
    <n v="10"/>
    <x v="6"/>
    <x v="22"/>
    <x v="1"/>
    <x v="3"/>
  </r>
  <r>
    <n v="70053"/>
    <x v="1"/>
    <x v="0"/>
    <x v="330"/>
    <m/>
    <n v="10"/>
    <x v="7"/>
    <x v="22"/>
    <x v="1"/>
    <x v="3"/>
  </r>
  <r>
    <n v="70054"/>
    <x v="0"/>
    <x v="0"/>
    <x v="330"/>
    <m/>
    <n v="26.75"/>
    <x v="4"/>
    <x v="2"/>
    <x v="1"/>
    <x v="8"/>
  </r>
  <r>
    <n v="70055"/>
    <x v="0"/>
    <x v="0"/>
    <x v="330"/>
    <m/>
    <n v="18.399999999999999"/>
    <x v="33"/>
    <x v="0"/>
    <x v="1"/>
    <x v="1"/>
  </r>
  <r>
    <n v="70056"/>
    <x v="0"/>
    <x v="0"/>
    <x v="330"/>
    <m/>
    <n v="11.95"/>
    <x v="8"/>
    <x v="0"/>
    <x v="1"/>
    <x v="1"/>
  </r>
  <r>
    <n v="70057"/>
    <x v="0"/>
    <x v="0"/>
    <x v="330"/>
    <m/>
    <n v="26.95"/>
    <x v="17"/>
    <x v="0"/>
    <x v="1"/>
    <x v="1"/>
  </r>
  <r>
    <n v="70058"/>
    <x v="0"/>
    <x v="0"/>
    <x v="330"/>
    <m/>
    <n v="5"/>
    <x v="163"/>
    <x v="9"/>
    <x v="1"/>
    <x v="9"/>
  </r>
  <r>
    <n v="70059"/>
    <x v="1"/>
    <x v="0"/>
    <x v="330"/>
    <m/>
    <n v="2732.83"/>
    <x v="75"/>
    <x v="22"/>
    <x v="1"/>
    <x v="3"/>
  </r>
  <r>
    <n v="70060"/>
    <x v="0"/>
    <x v="0"/>
    <x v="330"/>
    <m/>
    <n v="85"/>
    <x v="0"/>
    <x v="0"/>
    <x v="1"/>
    <x v="1"/>
  </r>
  <r>
    <n v="70061"/>
    <x v="0"/>
    <x v="0"/>
    <x v="330"/>
    <m/>
    <n v="72"/>
    <x v="0"/>
    <x v="0"/>
    <x v="1"/>
    <x v="1"/>
  </r>
  <r>
    <n v="70062"/>
    <x v="1"/>
    <x v="0"/>
    <x v="330"/>
    <m/>
    <n v="300"/>
    <x v="1"/>
    <x v="22"/>
    <x v="1"/>
    <x v="3"/>
  </r>
  <r>
    <n v="71289"/>
    <x v="0"/>
    <x v="2"/>
    <x v="330"/>
    <m/>
    <n v="30.3"/>
    <x v="40"/>
    <x v="6"/>
    <x v="1"/>
    <x v="13"/>
  </r>
  <r>
    <n v="71290"/>
    <x v="0"/>
    <x v="2"/>
    <x v="330"/>
    <m/>
    <n v="49.77"/>
    <x v="32"/>
    <x v="12"/>
    <x v="1"/>
    <x v="5"/>
  </r>
  <r>
    <n v="70063"/>
    <x v="1"/>
    <x v="0"/>
    <x v="331"/>
    <m/>
    <n v="30"/>
    <x v="15"/>
    <x v="22"/>
    <x v="1"/>
    <x v="3"/>
  </r>
  <r>
    <n v="71291"/>
    <x v="0"/>
    <x v="2"/>
    <x v="331"/>
    <m/>
    <n v="56"/>
    <x v="41"/>
    <x v="15"/>
    <x v="1"/>
    <x v="4"/>
  </r>
  <r>
    <n v="71292"/>
    <x v="0"/>
    <x v="2"/>
    <x v="331"/>
    <m/>
    <n v="25.54"/>
    <x v="10"/>
    <x v="4"/>
    <x v="1"/>
    <x v="1"/>
  </r>
  <r>
    <n v="70064"/>
    <x v="0"/>
    <x v="0"/>
    <x v="332"/>
    <m/>
    <n v="12"/>
    <x v="21"/>
    <x v="9"/>
    <x v="1"/>
    <x v="9"/>
  </r>
  <r>
    <n v="70065"/>
    <x v="8"/>
    <x v="0"/>
    <x v="332"/>
    <m/>
    <n v="-825"/>
    <x v="164"/>
    <x v="10"/>
    <x v="1"/>
    <x v="4"/>
  </r>
  <r>
    <n v="70066"/>
    <x v="0"/>
    <x v="0"/>
    <x v="332"/>
    <m/>
    <n v="30"/>
    <x v="156"/>
    <x v="4"/>
    <x v="1"/>
    <x v="8"/>
  </r>
  <r>
    <n v="70067"/>
    <x v="0"/>
    <x v="0"/>
    <x v="332"/>
    <m/>
    <n v="15.22"/>
    <x v="0"/>
    <x v="0"/>
    <x v="1"/>
    <x v="1"/>
  </r>
  <r>
    <n v="70173.2"/>
    <x v="1"/>
    <x v="0"/>
    <x v="332"/>
    <m/>
    <n v="30"/>
    <x v="15"/>
    <x v="22"/>
    <x v="1"/>
    <x v="3"/>
  </r>
  <r>
    <n v="71293"/>
    <x v="0"/>
    <x v="2"/>
    <x v="332"/>
    <m/>
    <n v="13.09"/>
    <x v="10"/>
    <x v="4"/>
    <x v="1"/>
    <x v="1"/>
  </r>
  <r>
    <n v="70068"/>
    <x v="0"/>
    <x v="0"/>
    <x v="333"/>
    <s v="Computer Shopper"/>
    <n v="21.99"/>
    <x v="227"/>
    <x v="7"/>
    <x v="1"/>
    <x v="4"/>
  </r>
  <r>
    <n v="70069"/>
    <x v="1"/>
    <x v="0"/>
    <x v="333"/>
    <m/>
    <n v="30"/>
    <x v="15"/>
    <x v="22"/>
    <x v="1"/>
    <x v="3"/>
  </r>
  <r>
    <n v="71294"/>
    <x v="0"/>
    <x v="2"/>
    <x v="333"/>
    <m/>
    <n v="13"/>
    <x v="41"/>
    <x v="19"/>
    <x v="1"/>
    <x v="2"/>
  </r>
  <r>
    <n v="71295"/>
    <x v="0"/>
    <x v="2"/>
    <x v="333"/>
    <m/>
    <n v="24.55"/>
    <x v="49"/>
    <x v="6"/>
    <x v="1"/>
    <x v="1"/>
  </r>
  <r>
    <n v="70070.100000000006"/>
    <x v="0"/>
    <x v="0"/>
    <x v="334"/>
    <m/>
    <n v="21.07"/>
    <x v="10"/>
    <x v="4"/>
    <x v="1"/>
    <x v="1"/>
  </r>
  <r>
    <n v="71296"/>
    <x v="0"/>
    <x v="2"/>
    <x v="334"/>
    <m/>
    <n v="10"/>
    <x v="135"/>
    <x v="5"/>
    <x v="1"/>
    <x v="1"/>
  </r>
  <r>
    <n v="71297"/>
    <x v="0"/>
    <x v="2"/>
    <x v="334"/>
    <m/>
    <n v="19"/>
    <x v="96"/>
    <x v="7"/>
    <x v="1"/>
    <x v="4"/>
  </r>
  <r>
    <n v="71298"/>
    <x v="0"/>
    <x v="2"/>
    <x v="335"/>
    <m/>
    <n v="20.61"/>
    <x v="191"/>
    <x v="6"/>
    <x v="1"/>
    <x v="1"/>
  </r>
  <r>
    <n v="71299"/>
    <x v="0"/>
    <x v="2"/>
    <x v="335"/>
    <m/>
    <n v="10"/>
    <x v="41"/>
    <x v="19"/>
    <x v="1"/>
    <x v="2"/>
  </r>
  <r>
    <n v="71300"/>
    <x v="0"/>
    <x v="2"/>
    <x v="335"/>
    <m/>
    <n v="10.97"/>
    <x v="49"/>
    <x v="4"/>
    <x v="1"/>
    <x v="1"/>
  </r>
  <r>
    <n v="70071"/>
    <x v="1"/>
    <x v="0"/>
    <x v="336"/>
    <m/>
    <n v="250"/>
    <x v="28"/>
    <x v="22"/>
    <x v="1"/>
    <x v="3"/>
  </r>
  <r>
    <n v="70072"/>
    <x v="1"/>
    <x v="0"/>
    <x v="336"/>
    <m/>
    <n v="60"/>
    <x v="28"/>
    <x v="22"/>
    <x v="1"/>
    <x v="3"/>
  </r>
  <r>
    <n v="70073"/>
    <x v="1"/>
    <x v="0"/>
    <x v="336"/>
    <m/>
    <n v="150"/>
    <x v="28"/>
    <x v="22"/>
    <x v="1"/>
    <x v="3"/>
  </r>
  <r>
    <n v="70074"/>
    <x v="1"/>
    <x v="0"/>
    <x v="336"/>
    <m/>
    <n v="100"/>
    <x v="28"/>
    <x v="22"/>
    <x v="1"/>
    <x v="3"/>
  </r>
  <r>
    <n v="70075"/>
    <x v="1"/>
    <x v="0"/>
    <x v="336"/>
    <m/>
    <n v="500"/>
    <x v="28"/>
    <x v="22"/>
    <x v="1"/>
    <x v="3"/>
  </r>
  <r>
    <n v="70076"/>
    <x v="0"/>
    <x v="0"/>
    <x v="336"/>
    <m/>
    <n v="8.19"/>
    <x v="29"/>
    <x v="0"/>
    <x v="1"/>
    <x v="1"/>
  </r>
  <r>
    <n v="70077"/>
    <x v="2"/>
    <x v="0"/>
    <x v="336"/>
    <m/>
    <n v="50"/>
    <x v="36"/>
    <x v="3"/>
    <x v="1"/>
    <x v="10"/>
  </r>
  <r>
    <n v="70078"/>
    <x v="0"/>
    <x v="0"/>
    <x v="336"/>
    <m/>
    <n v="5"/>
    <x v="30"/>
    <x v="9"/>
    <x v="1"/>
    <x v="9"/>
  </r>
  <r>
    <n v="70079"/>
    <x v="1"/>
    <x v="0"/>
    <x v="336"/>
    <m/>
    <n v="100"/>
    <x v="28"/>
    <x v="22"/>
    <x v="1"/>
    <x v="3"/>
  </r>
  <r>
    <n v="71177"/>
    <x v="0"/>
    <x v="2"/>
    <x v="336"/>
    <m/>
    <n v="290.5"/>
    <x v="31"/>
    <x v="7"/>
    <x v="1"/>
    <x v="1"/>
  </r>
  <r>
    <n v="71181"/>
    <x v="0"/>
    <x v="2"/>
    <x v="336"/>
    <m/>
    <n v="52.66"/>
    <x v="10"/>
    <x v="4"/>
    <x v="1"/>
    <x v="1"/>
  </r>
  <r>
    <n v="71182"/>
    <x v="0"/>
    <x v="2"/>
    <x v="336"/>
    <m/>
    <n v="15"/>
    <x v="188"/>
    <x v="5"/>
    <x v="1"/>
    <x v="1"/>
  </r>
  <r>
    <n v="70080"/>
    <x v="3"/>
    <x v="0"/>
    <x v="337"/>
    <m/>
    <n v="-800"/>
    <x v="28"/>
    <x v="22"/>
    <x v="1"/>
    <x v="3"/>
  </r>
  <r>
    <n v="70081"/>
    <x v="1"/>
    <x v="0"/>
    <x v="337"/>
    <m/>
    <n v="30"/>
    <x v="15"/>
    <x v="22"/>
    <x v="1"/>
    <x v="3"/>
  </r>
  <r>
    <n v="71183"/>
    <x v="0"/>
    <x v="2"/>
    <x v="337"/>
    <m/>
    <n v="3.6"/>
    <x v="13"/>
    <x v="4"/>
    <x v="1"/>
    <x v="2"/>
  </r>
  <r>
    <n v="71184"/>
    <x v="0"/>
    <x v="2"/>
    <x v="337"/>
    <m/>
    <n v="56"/>
    <x v="41"/>
    <x v="15"/>
    <x v="1"/>
    <x v="4"/>
  </r>
  <r>
    <n v="71185"/>
    <x v="0"/>
    <x v="2"/>
    <x v="337"/>
    <m/>
    <n v="13"/>
    <x v="41"/>
    <x v="19"/>
    <x v="1"/>
    <x v="2"/>
  </r>
  <r>
    <n v="71186"/>
    <x v="0"/>
    <x v="2"/>
    <x v="337"/>
    <m/>
    <n v="4.9800000000000004"/>
    <x v="208"/>
    <x v="11"/>
    <x v="1"/>
    <x v="4"/>
  </r>
  <r>
    <n v="70082"/>
    <x v="1"/>
    <x v="0"/>
    <x v="338"/>
    <m/>
    <n v="50"/>
    <x v="15"/>
    <x v="22"/>
    <x v="1"/>
    <x v="3"/>
  </r>
  <r>
    <n v="70083"/>
    <x v="0"/>
    <x v="0"/>
    <x v="338"/>
    <m/>
    <n v="16.52"/>
    <x v="39"/>
    <x v="4"/>
    <x v="1"/>
    <x v="1"/>
  </r>
  <r>
    <n v="71178"/>
    <x v="0"/>
    <x v="2"/>
    <x v="338"/>
    <m/>
    <n v="41.5"/>
    <x v="31"/>
    <x v="7"/>
    <x v="1"/>
    <x v="1"/>
  </r>
  <r>
    <n v="71187"/>
    <x v="0"/>
    <x v="2"/>
    <x v="338"/>
    <m/>
    <n v="219.91"/>
    <x v="84"/>
    <x v="0"/>
    <x v="1"/>
    <x v="1"/>
  </r>
  <r>
    <n v="71188"/>
    <x v="0"/>
    <x v="2"/>
    <x v="338"/>
    <m/>
    <n v="7.57"/>
    <x v="10"/>
    <x v="4"/>
    <x v="1"/>
    <x v="1"/>
  </r>
  <r>
    <n v="71189"/>
    <x v="0"/>
    <x v="2"/>
    <x v="338"/>
    <m/>
    <n v="17.98"/>
    <x v="62"/>
    <x v="7"/>
    <x v="1"/>
    <x v="1"/>
  </r>
  <r>
    <n v="71190"/>
    <x v="0"/>
    <x v="2"/>
    <x v="338"/>
    <m/>
    <n v="23.98"/>
    <x v="160"/>
    <x v="16"/>
    <x v="1"/>
    <x v="1"/>
  </r>
  <r>
    <n v="71191"/>
    <x v="0"/>
    <x v="2"/>
    <x v="338"/>
    <m/>
    <n v="44.99"/>
    <x v="230"/>
    <x v="5"/>
    <x v="1"/>
    <x v="1"/>
  </r>
  <r>
    <n v="70084"/>
    <x v="0"/>
    <x v="0"/>
    <x v="339"/>
    <m/>
    <n v="-28.75"/>
    <x v="53"/>
    <x v="21"/>
    <x v="1"/>
    <x v="1"/>
  </r>
  <r>
    <n v="71192"/>
    <x v="0"/>
    <x v="2"/>
    <x v="339"/>
    <m/>
    <n v="5.84"/>
    <x v="22"/>
    <x v="11"/>
    <x v="1"/>
    <x v="2"/>
  </r>
  <r>
    <n v="71193"/>
    <x v="0"/>
    <x v="2"/>
    <x v="339"/>
    <m/>
    <n v="13"/>
    <x v="41"/>
    <x v="19"/>
    <x v="1"/>
    <x v="2"/>
  </r>
  <r>
    <n v="71194"/>
    <x v="0"/>
    <x v="2"/>
    <x v="339"/>
    <m/>
    <n v="92"/>
    <x v="231"/>
    <x v="6"/>
    <x v="1"/>
    <x v="1"/>
  </r>
  <r>
    <n v="70085"/>
    <x v="1"/>
    <x v="0"/>
    <x v="340"/>
    <m/>
    <n v="200"/>
    <x v="15"/>
    <x v="22"/>
    <x v="1"/>
    <x v="3"/>
  </r>
  <r>
    <n v="71195"/>
    <x v="0"/>
    <x v="2"/>
    <x v="340"/>
    <m/>
    <n v="17.97"/>
    <x v="232"/>
    <x v="16"/>
    <x v="1"/>
    <x v="1"/>
  </r>
  <r>
    <n v="71196"/>
    <x v="0"/>
    <x v="2"/>
    <x v="340"/>
    <m/>
    <n v="55.5"/>
    <x v="233"/>
    <x v="13"/>
    <x v="1"/>
    <x v="2"/>
  </r>
  <r>
    <n v="71197"/>
    <x v="0"/>
    <x v="2"/>
    <x v="340"/>
    <m/>
    <n v="25.98"/>
    <x v="77"/>
    <x v="14"/>
    <x v="5"/>
    <x v="1"/>
  </r>
  <r>
    <n v="71179"/>
    <x v="0"/>
    <x v="2"/>
    <x v="341"/>
    <m/>
    <n v="15.25"/>
    <x v="31"/>
    <x v="5"/>
    <x v="1"/>
    <x v="1"/>
  </r>
  <r>
    <n v="71180"/>
    <x v="0"/>
    <x v="2"/>
    <x v="341"/>
    <m/>
    <n v="-11.5"/>
    <x v="31"/>
    <x v="5"/>
    <x v="1"/>
    <x v="1"/>
  </r>
  <r>
    <n v="71198"/>
    <x v="0"/>
    <x v="2"/>
    <x v="341"/>
    <m/>
    <n v="10"/>
    <x v="41"/>
    <x v="19"/>
    <x v="1"/>
    <x v="2"/>
  </r>
  <r>
    <n v="71199"/>
    <x v="0"/>
    <x v="2"/>
    <x v="341"/>
    <m/>
    <n v="10.49"/>
    <x v="10"/>
    <x v="4"/>
    <x v="1"/>
    <x v="1"/>
  </r>
  <r>
    <n v="71200"/>
    <x v="0"/>
    <x v="2"/>
    <x v="341"/>
    <m/>
    <n v="1407.66"/>
    <x v="206"/>
    <x v="13"/>
    <x v="1"/>
    <x v="6"/>
  </r>
  <r>
    <n v="71201"/>
    <x v="0"/>
    <x v="2"/>
    <x v="342"/>
    <m/>
    <n v="10.88"/>
    <x v="191"/>
    <x v="6"/>
    <x v="1"/>
    <x v="1"/>
  </r>
  <r>
    <n v="71202"/>
    <x v="0"/>
    <x v="2"/>
    <x v="342"/>
    <m/>
    <n v="23.97"/>
    <x v="125"/>
    <x v="7"/>
    <x v="1"/>
    <x v="2"/>
  </r>
  <r>
    <n v="71203"/>
    <x v="0"/>
    <x v="2"/>
    <x v="342"/>
    <m/>
    <n v="25.05"/>
    <x v="10"/>
    <x v="4"/>
    <x v="1"/>
    <x v="1"/>
  </r>
  <r>
    <n v="70086"/>
    <x v="2"/>
    <x v="0"/>
    <x v="343"/>
    <m/>
    <n v="79.790000000000006"/>
    <x v="51"/>
    <x v="3"/>
    <x v="1"/>
    <x v="3"/>
  </r>
  <r>
    <n v="70087"/>
    <x v="0"/>
    <x v="0"/>
    <x v="343"/>
    <m/>
    <n v="20"/>
    <x v="19"/>
    <x v="0"/>
    <x v="1"/>
    <x v="1"/>
  </r>
  <r>
    <n v="70088"/>
    <x v="1"/>
    <x v="0"/>
    <x v="343"/>
    <m/>
    <n v="40"/>
    <x v="15"/>
    <x v="22"/>
    <x v="1"/>
    <x v="3"/>
  </r>
  <r>
    <n v="70089"/>
    <x v="0"/>
    <x v="0"/>
    <x v="343"/>
    <m/>
    <n v="288"/>
    <x v="81"/>
    <x v="6"/>
    <x v="1"/>
    <x v="4"/>
  </r>
  <r>
    <n v="71204"/>
    <x v="0"/>
    <x v="2"/>
    <x v="343"/>
    <m/>
    <n v="40"/>
    <x v="117"/>
    <x v="11"/>
    <x v="1"/>
    <x v="1"/>
  </r>
  <r>
    <n v="71205"/>
    <x v="0"/>
    <x v="2"/>
    <x v="343"/>
    <m/>
    <n v="20"/>
    <x v="86"/>
    <x v="19"/>
    <x v="1"/>
    <x v="2"/>
  </r>
  <r>
    <n v="71206"/>
    <x v="0"/>
    <x v="2"/>
    <x v="343"/>
    <m/>
    <n v="38.99"/>
    <x v="234"/>
    <x v="7"/>
    <x v="1"/>
    <x v="1"/>
  </r>
  <r>
    <n v="70090"/>
    <x v="0"/>
    <x v="0"/>
    <x v="344"/>
    <s v="Skiing (Jane)"/>
    <n v="233.35"/>
    <x v="80"/>
    <x v="14"/>
    <x v="5"/>
    <x v="1"/>
  </r>
  <r>
    <n v="71207"/>
    <x v="0"/>
    <x v="2"/>
    <x v="344"/>
    <m/>
    <n v="13.5"/>
    <x v="41"/>
    <x v="19"/>
    <x v="1"/>
    <x v="2"/>
  </r>
  <r>
    <n v="71208"/>
    <x v="0"/>
    <x v="2"/>
    <x v="344"/>
    <m/>
    <n v="56"/>
    <x v="41"/>
    <x v="15"/>
    <x v="1"/>
    <x v="4"/>
  </r>
  <r>
    <n v="71209"/>
    <x v="0"/>
    <x v="2"/>
    <x v="344"/>
    <m/>
    <n v="46.56"/>
    <x v="24"/>
    <x v="12"/>
    <x v="1"/>
    <x v="7"/>
  </r>
  <r>
    <n v="71210"/>
    <x v="0"/>
    <x v="2"/>
    <x v="344"/>
    <m/>
    <n v="17"/>
    <x v="53"/>
    <x v="21"/>
    <x v="1"/>
    <x v="3"/>
  </r>
  <r>
    <n v="70091"/>
    <x v="9"/>
    <x v="0"/>
    <x v="345"/>
    <m/>
    <n v="-139.94999999999999"/>
    <x v="224"/>
    <x v="23"/>
    <x v="1"/>
    <x v="3"/>
  </r>
  <r>
    <n v="70092"/>
    <x v="1"/>
    <x v="0"/>
    <x v="345"/>
    <m/>
    <n v="20"/>
    <x v="15"/>
    <x v="22"/>
    <x v="1"/>
    <x v="3"/>
  </r>
  <r>
    <n v="70093"/>
    <x v="0"/>
    <x v="0"/>
    <x v="345"/>
    <m/>
    <n v="-723.94"/>
    <x v="53"/>
    <x v="21"/>
    <x v="1"/>
    <x v="1"/>
  </r>
  <r>
    <n v="71211"/>
    <x v="0"/>
    <x v="2"/>
    <x v="345"/>
    <m/>
    <n v="4.53"/>
    <x v="13"/>
    <x v="4"/>
    <x v="1"/>
    <x v="2"/>
  </r>
  <r>
    <n v="71212"/>
    <x v="0"/>
    <x v="2"/>
    <x v="345"/>
    <m/>
    <n v="13"/>
    <x v="41"/>
    <x v="19"/>
    <x v="1"/>
    <x v="2"/>
  </r>
  <r>
    <n v="70094"/>
    <x v="1"/>
    <x v="0"/>
    <x v="346"/>
    <m/>
    <n v="30"/>
    <x v="15"/>
    <x v="22"/>
    <x v="1"/>
    <x v="3"/>
  </r>
  <r>
    <n v="71213"/>
    <x v="0"/>
    <x v="2"/>
    <x v="346"/>
    <m/>
    <n v="33.1"/>
    <x v="143"/>
    <x v="17"/>
    <x v="1"/>
    <x v="1"/>
  </r>
  <r>
    <n v="71214"/>
    <x v="0"/>
    <x v="2"/>
    <x v="346"/>
    <m/>
    <n v="12.99"/>
    <x v="235"/>
    <x v="5"/>
    <x v="1"/>
    <x v="1"/>
  </r>
  <r>
    <n v="71215"/>
    <x v="0"/>
    <x v="2"/>
    <x v="346"/>
    <m/>
    <n v="30"/>
    <x v="86"/>
    <x v="15"/>
    <x v="1"/>
    <x v="4"/>
  </r>
  <r>
    <n v="71216"/>
    <x v="0"/>
    <x v="2"/>
    <x v="346"/>
    <m/>
    <n v="11.25"/>
    <x v="53"/>
    <x v="21"/>
    <x v="1"/>
    <x v="3"/>
  </r>
  <r>
    <n v="71217"/>
    <x v="0"/>
    <x v="2"/>
    <x v="347"/>
    <m/>
    <n v="10"/>
    <x v="41"/>
    <x v="19"/>
    <x v="1"/>
    <x v="2"/>
  </r>
  <r>
    <n v="71218"/>
    <x v="0"/>
    <x v="2"/>
    <x v="347"/>
    <m/>
    <n v="21.02"/>
    <x v="10"/>
    <x v="4"/>
    <x v="1"/>
    <x v="1"/>
  </r>
  <r>
    <n v="70095"/>
    <x v="1"/>
    <x v="0"/>
    <x v="348"/>
    <m/>
    <n v="50"/>
    <x v="15"/>
    <x v="22"/>
    <x v="1"/>
    <x v="3"/>
  </r>
  <r>
    <n v="70096"/>
    <x v="6"/>
    <x v="0"/>
    <x v="349"/>
    <m/>
    <n v="175.2"/>
    <x v="9"/>
    <x v="0"/>
    <x v="1"/>
    <x v="1"/>
  </r>
  <r>
    <n v="70097"/>
    <x v="2"/>
    <x v="0"/>
    <x v="349"/>
    <m/>
    <n v="20.8"/>
    <x v="58"/>
    <x v="3"/>
    <x v="1"/>
    <x v="2"/>
  </r>
  <r>
    <n v="70098"/>
    <x v="0"/>
    <x v="0"/>
    <x v="349"/>
    <m/>
    <n v="41.58"/>
    <x v="60"/>
    <x v="0"/>
    <x v="1"/>
    <x v="1"/>
  </r>
  <r>
    <n v="71219"/>
    <x v="0"/>
    <x v="2"/>
    <x v="349"/>
    <m/>
    <n v="13"/>
    <x v="41"/>
    <x v="19"/>
    <x v="1"/>
    <x v="2"/>
  </r>
  <r>
    <n v="71220"/>
    <x v="0"/>
    <x v="2"/>
    <x v="349"/>
    <m/>
    <n v="56"/>
    <x v="41"/>
    <x v="15"/>
    <x v="1"/>
    <x v="4"/>
  </r>
  <r>
    <n v="70099"/>
    <x v="1"/>
    <x v="0"/>
    <x v="350"/>
    <m/>
    <n v="40"/>
    <x v="15"/>
    <x v="22"/>
    <x v="1"/>
    <x v="3"/>
  </r>
  <r>
    <n v="71221"/>
    <x v="0"/>
    <x v="2"/>
    <x v="350"/>
    <m/>
    <n v="12.36"/>
    <x v="177"/>
    <x v="16"/>
    <x v="1"/>
    <x v="1"/>
  </r>
  <r>
    <n v="71222"/>
    <x v="0"/>
    <x v="2"/>
    <x v="350"/>
    <m/>
    <n v="31.35"/>
    <x v="10"/>
    <x v="4"/>
    <x v="1"/>
    <x v="1"/>
  </r>
  <r>
    <n v="71223"/>
    <x v="0"/>
    <x v="2"/>
    <x v="350"/>
    <m/>
    <n v="3.98"/>
    <x v="208"/>
    <x v="11"/>
    <x v="1"/>
    <x v="4"/>
  </r>
  <r>
    <n v="70100"/>
    <x v="0"/>
    <x v="0"/>
    <x v="351"/>
    <m/>
    <n v="19.559999999999999"/>
    <x v="63"/>
    <x v="15"/>
    <x v="1"/>
    <x v="4"/>
  </r>
  <r>
    <n v="70101"/>
    <x v="8"/>
    <x v="0"/>
    <x v="351"/>
    <m/>
    <n v="-906.16"/>
    <x v="164"/>
    <x v="10"/>
    <x v="1"/>
    <x v="4"/>
  </r>
  <r>
    <n v="71224"/>
    <x v="0"/>
    <x v="2"/>
    <x v="351"/>
    <m/>
    <n v="13"/>
    <x v="41"/>
    <x v="19"/>
    <x v="1"/>
    <x v="2"/>
  </r>
  <r>
    <n v="70102"/>
    <x v="0"/>
    <x v="0"/>
    <x v="352"/>
    <s v="Bollywood Evening"/>
    <n v="34"/>
    <x v="80"/>
    <x v="11"/>
    <x v="1"/>
    <x v="14"/>
  </r>
  <r>
    <n v="71225"/>
    <x v="0"/>
    <x v="2"/>
    <x v="352"/>
    <m/>
    <n v="21"/>
    <x v="210"/>
    <x v="2"/>
    <x v="1"/>
    <x v="1"/>
  </r>
  <r>
    <n v="71226"/>
    <x v="0"/>
    <x v="2"/>
    <x v="353"/>
    <m/>
    <n v="10"/>
    <x v="41"/>
    <x v="19"/>
    <x v="1"/>
    <x v="2"/>
  </r>
  <r>
    <n v="71227"/>
    <x v="0"/>
    <x v="2"/>
    <x v="353"/>
    <m/>
    <n v="17.77"/>
    <x v="10"/>
    <x v="4"/>
    <x v="1"/>
    <x v="1"/>
  </r>
  <r>
    <n v="70103"/>
    <x v="1"/>
    <x v="0"/>
    <x v="354"/>
    <m/>
    <n v="10"/>
    <x v="6"/>
    <x v="22"/>
    <x v="1"/>
    <x v="3"/>
  </r>
  <r>
    <n v="70104"/>
    <x v="1"/>
    <x v="0"/>
    <x v="354"/>
    <m/>
    <n v="10"/>
    <x v="7"/>
    <x v="22"/>
    <x v="1"/>
    <x v="3"/>
  </r>
  <r>
    <n v="70105"/>
    <x v="1"/>
    <x v="0"/>
    <x v="354"/>
    <m/>
    <n v="50"/>
    <x v="15"/>
    <x v="22"/>
    <x v="1"/>
    <x v="3"/>
  </r>
  <r>
    <n v="70106"/>
    <x v="0"/>
    <x v="0"/>
    <x v="354"/>
    <m/>
    <n v="26.75"/>
    <x v="4"/>
    <x v="2"/>
    <x v="1"/>
    <x v="8"/>
  </r>
  <r>
    <n v="70107"/>
    <x v="0"/>
    <x v="0"/>
    <x v="354"/>
    <m/>
    <n v="18.32"/>
    <x v="33"/>
    <x v="0"/>
    <x v="1"/>
    <x v="1"/>
  </r>
  <r>
    <n v="70108"/>
    <x v="0"/>
    <x v="0"/>
    <x v="354"/>
    <m/>
    <n v="11.95"/>
    <x v="8"/>
    <x v="0"/>
    <x v="1"/>
    <x v="1"/>
  </r>
  <r>
    <n v="70109"/>
    <x v="0"/>
    <x v="0"/>
    <x v="354"/>
    <m/>
    <n v="26.95"/>
    <x v="17"/>
    <x v="0"/>
    <x v="1"/>
    <x v="1"/>
  </r>
  <r>
    <n v="70110"/>
    <x v="0"/>
    <x v="0"/>
    <x v="354"/>
    <m/>
    <n v="85"/>
    <x v="0"/>
    <x v="0"/>
    <x v="1"/>
    <x v="1"/>
  </r>
  <r>
    <n v="70111"/>
    <x v="0"/>
    <x v="0"/>
    <x v="354"/>
    <m/>
    <n v="64"/>
    <x v="0"/>
    <x v="0"/>
    <x v="1"/>
    <x v="1"/>
  </r>
  <r>
    <n v="70112"/>
    <x v="1"/>
    <x v="0"/>
    <x v="354"/>
    <m/>
    <n v="300"/>
    <x v="1"/>
    <x v="22"/>
    <x v="1"/>
    <x v="3"/>
  </r>
  <r>
    <n v="71228"/>
    <x v="0"/>
    <x v="2"/>
    <x v="354"/>
    <m/>
    <n v="96.9"/>
    <x v="44"/>
    <x v="16"/>
    <x v="1"/>
    <x v="1"/>
  </r>
  <r>
    <n v="70113"/>
    <x v="0"/>
    <x v="0"/>
    <x v="355"/>
    <m/>
    <n v="5"/>
    <x v="163"/>
    <x v="9"/>
    <x v="1"/>
    <x v="9"/>
  </r>
  <r>
    <n v="71229"/>
    <x v="0"/>
    <x v="2"/>
    <x v="355"/>
    <m/>
    <n v="215.1"/>
    <x v="41"/>
    <x v="15"/>
    <x v="1"/>
    <x v="4"/>
  </r>
  <r>
    <n v="71230"/>
    <x v="0"/>
    <x v="2"/>
    <x v="355"/>
    <m/>
    <n v="13"/>
    <x v="41"/>
    <x v="19"/>
    <x v="1"/>
    <x v="2"/>
  </r>
  <r>
    <n v="70114"/>
    <x v="0"/>
    <x v="0"/>
    <x v="356"/>
    <m/>
    <n v="12"/>
    <x v="21"/>
    <x v="9"/>
    <x v="1"/>
    <x v="9"/>
  </r>
  <r>
    <n v="70115"/>
    <x v="8"/>
    <x v="0"/>
    <x v="356"/>
    <m/>
    <n v="-825"/>
    <x v="164"/>
    <x v="10"/>
    <x v="1"/>
    <x v="4"/>
  </r>
  <r>
    <n v="70116"/>
    <x v="0"/>
    <x v="0"/>
    <x v="356"/>
    <m/>
    <n v="15.22"/>
    <x v="0"/>
    <x v="0"/>
    <x v="1"/>
    <x v="1"/>
  </r>
  <r>
    <n v="70117"/>
    <x v="1"/>
    <x v="0"/>
    <x v="356"/>
    <m/>
    <n v="189.5"/>
    <x v="2"/>
    <x v="22"/>
    <x v="1"/>
    <x v="3"/>
  </r>
  <r>
    <n v="71231"/>
    <x v="0"/>
    <x v="2"/>
    <x v="356"/>
    <m/>
    <n v="35.979999999999997"/>
    <x v="44"/>
    <x v="16"/>
    <x v="1"/>
    <x v="1"/>
  </r>
  <r>
    <n v="71232"/>
    <x v="0"/>
    <x v="2"/>
    <x v="356"/>
    <m/>
    <n v="28.25"/>
    <x v="10"/>
    <x v="4"/>
    <x v="1"/>
    <x v="1"/>
  </r>
  <r>
    <n v="71439"/>
    <x v="3"/>
    <x v="3"/>
    <x v="356"/>
    <m/>
    <n v="-189.5"/>
    <x v="9"/>
    <x v="1"/>
    <x v="1"/>
    <x v="3"/>
  </r>
  <r>
    <n v="70118"/>
    <x v="1"/>
    <x v="0"/>
    <x v="357"/>
    <m/>
    <n v="1549.3"/>
    <x v="75"/>
    <x v="22"/>
    <x v="1"/>
    <x v="3"/>
  </r>
  <r>
    <n v="70119"/>
    <x v="1"/>
    <x v="0"/>
    <x v="357"/>
    <m/>
    <n v="50"/>
    <x v="15"/>
    <x v="22"/>
    <x v="1"/>
    <x v="3"/>
  </r>
  <r>
    <n v="71233"/>
    <x v="0"/>
    <x v="2"/>
    <x v="357"/>
    <m/>
    <n v="13.5"/>
    <x v="41"/>
    <x v="19"/>
    <x v="1"/>
    <x v="2"/>
  </r>
  <r>
    <n v="71234"/>
    <x v="0"/>
    <x v="2"/>
    <x v="357"/>
    <m/>
    <n v="20"/>
    <x v="86"/>
    <x v="19"/>
    <x v="1"/>
    <x v="2"/>
  </r>
  <r>
    <n v="71235"/>
    <x v="0"/>
    <x v="2"/>
    <x v="358"/>
    <m/>
    <n v="9.73"/>
    <x v="76"/>
    <x v="4"/>
    <x v="1"/>
    <x v="1"/>
  </r>
  <r>
    <n v="71236"/>
    <x v="0"/>
    <x v="2"/>
    <x v="358"/>
    <m/>
    <n v="3.4"/>
    <x v="54"/>
    <x v="2"/>
    <x v="1"/>
    <x v="2"/>
  </r>
  <r>
    <n v="71237"/>
    <x v="0"/>
    <x v="2"/>
    <x v="359"/>
    <m/>
    <n v="13"/>
    <x v="41"/>
    <x v="19"/>
    <x v="1"/>
    <x v="2"/>
  </r>
  <r>
    <n v="71238"/>
    <x v="0"/>
    <x v="2"/>
    <x v="359"/>
    <m/>
    <n v="14.87"/>
    <x v="10"/>
    <x v="4"/>
    <x v="1"/>
    <x v="1"/>
  </r>
  <r>
    <n v="70120"/>
    <x v="1"/>
    <x v="0"/>
    <x v="360"/>
    <m/>
    <n v="250"/>
    <x v="28"/>
    <x v="22"/>
    <x v="1"/>
    <x v="3"/>
  </r>
  <r>
    <n v="70121"/>
    <x v="1"/>
    <x v="0"/>
    <x v="360"/>
    <m/>
    <n v="60"/>
    <x v="28"/>
    <x v="22"/>
    <x v="1"/>
    <x v="3"/>
  </r>
  <r>
    <n v="70122"/>
    <x v="1"/>
    <x v="0"/>
    <x v="360"/>
    <m/>
    <n v="100"/>
    <x v="28"/>
    <x v="22"/>
    <x v="1"/>
    <x v="3"/>
  </r>
  <r>
    <n v="70123"/>
    <x v="1"/>
    <x v="0"/>
    <x v="360"/>
    <m/>
    <n v="100"/>
    <x v="28"/>
    <x v="22"/>
    <x v="1"/>
    <x v="3"/>
  </r>
  <r>
    <n v="70124"/>
    <x v="1"/>
    <x v="0"/>
    <x v="360"/>
    <m/>
    <n v="500"/>
    <x v="28"/>
    <x v="22"/>
    <x v="1"/>
    <x v="3"/>
  </r>
  <r>
    <n v="70125"/>
    <x v="0"/>
    <x v="0"/>
    <x v="360"/>
    <m/>
    <n v="8.19"/>
    <x v="29"/>
    <x v="0"/>
    <x v="1"/>
    <x v="1"/>
  </r>
  <r>
    <n v="70126"/>
    <x v="2"/>
    <x v="0"/>
    <x v="360"/>
    <m/>
    <n v="50"/>
    <x v="36"/>
    <x v="3"/>
    <x v="1"/>
    <x v="10"/>
  </r>
  <r>
    <n v="70127"/>
    <x v="1"/>
    <x v="0"/>
    <x v="360"/>
    <m/>
    <n v="30"/>
    <x v="15"/>
    <x v="22"/>
    <x v="1"/>
    <x v="3"/>
  </r>
  <r>
    <n v="70128"/>
    <x v="1"/>
    <x v="0"/>
    <x v="360"/>
    <m/>
    <n v="20"/>
    <x v="15"/>
    <x v="22"/>
    <x v="1"/>
    <x v="3"/>
  </r>
  <r>
    <n v="70129"/>
    <x v="1"/>
    <x v="0"/>
    <x v="360"/>
    <m/>
    <n v="50"/>
    <x v="15"/>
    <x v="22"/>
    <x v="1"/>
    <x v="3"/>
  </r>
  <r>
    <n v="70130"/>
    <x v="0"/>
    <x v="0"/>
    <x v="360"/>
    <s v="Chalet in Les Menuires"/>
    <n v="3591"/>
    <x v="35"/>
    <x v="14"/>
    <x v="1"/>
    <x v="1"/>
  </r>
  <r>
    <n v="70131"/>
    <x v="0"/>
    <x v="0"/>
    <x v="360"/>
    <m/>
    <n v="5"/>
    <x v="30"/>
    <x v="9"/>
    <x v="1"/>
    <x v="9"/>
  </r>
  <r>
    <n v="70132"/>
    <x v="1"/>
    <x v="0"/>
    <x v="360"/>
    <m/>
    <n v="150"/>
    <x v="28"/>
    <x v="22"/>
    <x v="1"/>
    <x v="3"/>
  </r>
  <r>
    <n v="71132"/>
    <x v="0"/>
    <x v="2"/>
    <x v="360"/>
    <m/>
    <n v="10.65"/>
    <x v="31"/>
    <x v="5"/>
    <x v="1"/>
    <x v="1"/>
  </r>
  <r>
    <n v="71133"/>
    <x v="0"/>
    <x v="2"/>
    <x v="360"/>
    <m/>
    <n v="27.28"/>
    <x v="104"/>
    <x v="4"/>
    <x v="1"/>
    <x v="1"/>
  </r>
  <r>
    <n v="71138"/>
    <x v="0"/>
    <x v="2"/>
    <x v="360"/>
    <m/>
    <n v="46.09"/>
    <x v="24"/>
    <x v="12"/>
    <x v="1"/>
    <x v="7"/>
  </r>
  <r>
    <n v="71139"/>
    <x v="0"/>
    <x v="2"/>
    <x v="360"/>
    <m/>
    <n v="20.46"/>
    <x v="44"/>
    <x v="16"/>
    <x v="1"/>
    <x v="1"/>
  </r>
  <r>
    <n v="71140"/>
    <x v="0"/>
    <x v="2"/>
    <x v="361"/>
    <m/>
    <n v="13"/>
    <x v="41"/>
    <x v="19"/>
    <x v="1"/>
    <x v="2"/>
  </r>
  <r>
    <n v="70133"/>
    <x v="0"/>
    <x v="0"/>
    <x v="362"/>
    <s v="Karate Outfit"/>
    <n v="28"/>
    <x v="4"/>
    <x v="2"/>
    <x v="1"/>
    <x v="8"/>
  </r>
  <r>
    <n v="70134"/>
    <x v="2"/>
    <x v="0"/>
    <x v="362"/>
    <m/>
    <n v="6000"/>
    <x v="236"/>
    <x v="3"/>
    <x v="1"/>
    <x v="3"/>
  </r>
  <r>
    <n v="70135"/>
    <x v="2"/>
    <x v="0"/>
    <x v="362"/>
    <m/>
    <n v="6000"/>
    <x v="237"/>
    <x v="3"/>
    <x v="1"/>
    <x v="3"/>
  </r>
  <r>
    <n v="70136"/>
    <x v="1"/>
    <x v="0"/>
    <x v="362"/>
    <m/>
    <n v="30"/>
    <x v="15"/>
    <x v="22"/>
    <x v="1"/>
    <x v="3"/>
  </r>
  <r>
    <n v="71134"/>
    <x v="0"/>
    <x v="2"/>
    <x v="362"/>
    <m/>
    <n v="118"/>
    <x v="31"/>
    <x v="7"/>
    <x v="1"/>
    <x v="1"/>
  </r>
  <r>
    <n v="71141"/>
    <x v="0"/>
    <x v="2"/>
    <x v="362"/>
    <m/>
    <n v="397.41"/>
    <x v="145"/>
    <x v="12"/>
    <x v="1"/>
    <x v="11"/>
  </r>
  <r>
    <n v="71142"/>
    <x v="0"/>
    <x v="2"/>
    <x v="362"/>
    <m/>
    <n v="30"/>
    <x v="53"/>
    <x v="6"/>
    <x v="1"/>
    <x v="1"/>
  </r>
  <r>
    <n v="71143"/>
    <x v="0"/>
    <x v="2"/>
    <x v="362"/>
    <m/>
    <n v="15.07"/>
    <x v="10"/>
    <x v="4"/>
    <x v="1"/>
    <x v="1"/>
  </r>
  <r>
    <n v="71144"/>
    <x v="0"/>
    <x v="2"/>
    <x v="362"/>
    <m/>
    <n v="20"/>
    <x v="135"/>
    <x v="5"/>
    <x v="1"/>
    <x v="1"/>
  </r>
  <r>
    <n v="71145"/>
    <x v="0"/>
    <x v="2"/>
    <x v="362"/>
    <m/>
    <n v="30"/>
    <x v="14"/>
    <x v="7"/>
    <x v="1"/>
    <x v="2"/>
  </r>
  <r>
    <n v="71146"/>
    <x v="0"/>
    <x v="2"/>
    <x v="363"/>
    <m/>
    <n v="34.81"/>
    <x v="53"/>
    <x v="21"/>
    <x v="1"/>
    <x v="3"/>
  </r>
  <r>
    <n v="71147"/>
    <x v="0"/>
    <x v="2"/>
    <x v="363"/>
    <m/>
    <n v="15.49"/>
    <x v="238"/>
    <x v="16"/>
    <x v="1"/>
    <x v="1"/>
  </r>
  <r>
    <n v="71148"/>
    <x v="0"/>
    <x v="2"/>
    <x v="363"/>
    <m/>
    <n v="13"/>
    <x v="41"/>
    <x v="19"/>
    <x v="1"/>
    <x v="2"/>
  </r>
  <r>
    <n v="70137"/>
    <x v="0"/>
    <x v="0"/>
    <x v="364"/>
    <m/>
    <n v="16.52"/>
    <x v="39"/>
    <x v="4"/>
    <x v="1"/>
    <x v="1"/>
  </r>
  <r>
    <n v="70138"/>
    <x v="1"/>
    <x v="0"/>
    <x v="364"/>
    <m/>
    <n v="30"/>
    <x v="15"/>
    <x v="22"/>
    <x v="1"/>
    <x v="3"/>
  </r>
  <r>
    <n v="71149"/>
    <x v="0"/>
    <x v="2"/>
    <x v="364"/>
    <m/>
    <n v="77.05"/>
    <x v="203"/>
    <x v="13"/>
    <x v="1"/>
    <x v="6"/>
  </r>
  <r>
    <n v="71150"/>
    <x v="0"/>
    <x v="2"/>
    <x v="365"/>
    <m/>
    <n v="12.65"/>
    <x v="14"/>
    <x v="7"/>
    <x v="1"/>
    <x v="1"/>
  </r>
  <r>
    <n v="70139"/>
    <x v="0"/>
    <x v="0"/>
    <x v="366"/>
    <m/>
    <n v="344.09"/>
    <x v="80"/>
    <x v="14"/>
    <x v="4"/>
    <x v="8"/>
  </r>
  <r>
    <n v="70140"/>
    <x v="0"/>
    <x v="0"/>
    <x v="366"/>
    <m/>
    <n v="192"/>
    <x v="81"/>
    <x v="6"/>
    <x v="1"/>
    <x v="4"/>
  </r>
  <r>
    <n v="71151"/>
    <x v="0"/>
    <x v="2"/>
    <x v="366"/>
    <m/>
    <n v="14.12"/>
    <x v="10"/>
    <x v="4"/>
    <x v="1"/>
    <x v="1"/>
  </r>
  <r>
    <n v="71152"/>
    <x v="0"/>
    <x v="2"/>
    <x v="366"/>
    <m/>
    <n v="10.64"/>
    <x v="183"/>
    <x v="4"/>
    <x v="1"/>
    <x v="1"/>
  </r>
  <r>
    <n v="71153"/>
    <x v="0"/>
    <x v="2"/>
    <x v="366"/>
    <m/>
    <n v="6.66"/>
    <x v="44"/>
    <x v="16"/>
    <x v="1"/>
    <x v="1"/>
  </r>
  <r>
    <n v="70141"/>
    <x v="2"/>
    <x v="0"/>
    <x v="367"/>
    <m/>
    <n v="79.790000000000006"/>
    <x v="51"/>
    <x v="3"/>
    <x v="1"/>
    <x v="3"/>
  </r>
  <r>
    <n v="70142"/>
    <x v="0"/>
    <x v="0"/>
    <x v="367"/>
    <m/>
    <n v="20"/>
    <x v="19"/>
    <x v="0"/>
    <x v="1"/>
    <x v="1"/>
  </r>
  <r>
    <n v="70143"/>
    <x v="0"/>
    <x v="0"/>
    <x v="367"/>
    <s v="Lunches (Smartcard)"/>
    <n v="20"/>
    <x v="170"/>
    <x v="4"/>
    <x v="1"/>
    <x v="10"/>
  </r>
  <r>
    <n v="71154"/>
    <x v="0"/>
    <x v="2"/>
    <x v="367"/>
    <m/>
    <n v="267.38"/>
    <x v="129"/>
    <x v="14"/>
    <x v="5"/>
    <x v="1"/>
  </r>
  <r>
    <n v="71155"/>
    <x v="0"/>
    <x v="2"/>
    <x v="367"/>
    <m/>
    <n v="13"/>
    <x v="41"/>
    <x v="19"/>
    <x v="1"/>
    <x v="2"/>
  </r>
  <r>
    <n v="71156"/>
    <x v="0"/>
    <x v="2"/>
    <x v="367"/>
    <m/>
    <n v="5.99"/>
    <x v="130"/>
    <x v="16"/>
    <x v="1"/>
    <x v="1"/>
  </r>
  <r>
    <n v="71157"/>
    <x v="0"/>
    <x v="2"/>
    <x v="367"/>
    <m/>
    <n v="19.63"/>
    <x v="10"/>
    <x v="4"/>
    <x v="1"/>
    <x v="1"/>
  </r>
  <r>
    <n v="70144"/>
    <x v="1"/>
    <x v="0"/>
    <x v="368"/>
    <m/>
    <n v="40"/>
    <x v="15"/>
    <x v="22"/>
    <x v="1"/>
    <x v="3"/>
  </r>
  <r>
    <n v="71135"/>
    <x v="0"/>
    <x v="2"/>
    <x v="368"/>
    <m/>
    <n v="34.75"/>
    <x v="31"/>
    <x v="5"/>
    <x v="1"/>
    <x v="1"/>
  </r>
  <r>
    <n v="71136"/>
    <x v="0"/>
    <x v="2"/>
    <x v="368"/>
    <m/>
    <n v="31"/>
    <x v="31"/>
    <x v="5"/>
    <x v="1"/>
    <x v="1"/>
  </r>
  <r>
    <n v="71158"/>
    <x v="0"/>
    <x v="2"/>
    <x v="368"/>
    <m/>
    <n v="127.17"/>
    <x v="239"/>
    <x v="7"/>
    <x v="1"/>
    <x v="1"/>
  </r>
  <r>
    <n v="70145"/>
    <x v="0"/>
    <x v="0"/>
    <x v="369"/>
    <m/>
    <n v="32"/>
    <x v="46"/>
    <x v="7"/>
    <x v="1"/>
    <x v="4"/>
  </r>
  <r>
    <n v="71159"/>
    <x v="0"/>
    <x v="2"/>
    <x v="369"/>
    <m/>
    <n v="24.95"/>
    <x v="124"/>
    <x v="6"/>
    <x v="1"/>
    <x v="1"/>
  </r>
  <r>
    <n v="71160"/>
    <x v="0"/>
    <x v="2"/>
    <x v="369"/>
    <m/>
    <n v="13"/>
    <x v="41"/>
    <x v="19"/>
    <x v="1"/>
    <x v="2"/>
  </r>
  <r>
    <n v="71161"/>
    <x v="0"/>
    <x v="2"/>
    <x v="370"/>
    <m/>
    <n v="19.149999999999999"/>
    <x v="10"/>
    <x v="4"/>
    <x v="1"/>
    <x v="1"/>
  </r>
  <r>
    <n v="71162"/>
    <x v="0"/>
    <x v="2"/>
    <x v="370"/>
    <m/>
    <n v="26.29"/>
    <x v="240"/>
    <x v="7"/>
    <x v="1"/>
    <x v="2"/>
  </r>
  <r>
    <n v="71410"/>
    <x v="0"/>
    <x v="3"/>
    <x v="371"/>
    <m/>
    <n v="34.950000000000003"/>
    <x v="159"/>
    <x v="12"/>
    <x v="1"/>
    <x v="11"/>
  </r>
  <r>
    <n v="71411"/>
    <x v="0"/>
    <x v="3"/>
    <x v="371"/>
    <s v="Contact lenses"/>
    <n v="163"/>
    <x v="241"/>
    <x v="6"/>
    <x v="1"/>
    <x v="4"/>
  </r>
  <r>
    <n v="71412"/>
    <x v="0"/>
    <x v="3"/>
    <x v="372"/>
    <m/>
    <n v="17.600000000000001"/>
    <x v="165"/>
    <x v="11"/>
    <x v="1"/>
    <x v="1"/>
  </r>
  <r>
    <n v="71413"/>
    <x v="0"/>
    <x v="3"/>
    <x v="372"/>
    <m/>
    <n v="74.989999999999995"/>
    <x v="230"/>
    <x v="5"/>
    <x v="1"/>
    <x v="1"/>
  </r>
  <r>
    <n v="71414"/>
    <x v="0"/>
    <x v="3"/>
    <x v="372"/>
    <m/>
    <n v="125.85"/>
    <x v="132"/>
    <x v="14"/>
    <x v="5"/>
    <x v="1"/>
  </r>
  <r>
    <n v="71415"/>
    <x v="0"/>
    <x v="3"/>
    <x v="372"/>
    <m/>
    <n v="19"/>
    <x v="41"/>
    <x v="11"/>
    <x v="1"/>
    <x v="1"/>
  </r>
  <r>
    <n v="70146"/>
    <x v="1"/>
    <x v="0"/>
    <x v="373"/>
    <m/>
    <n v="50"/>
    <x v="15"/>
    <x v="22"/>
    <x v="1"/>
    <x v="3"/>
  </r>
  <r>
    <n v="70147"/>
    <x v="1"/>
    <x v="0"/>
    <x v="373"/>
    <m/>
    <n v="40"/>
    <x v="15"/>
    <x v="22"/>
    <x v="1"/>
    <x v="3"/>
  </r>
  <r>
    <n v="71163"/>
    <x v="0"/>
    <x v="2"/>
    <x v="373"/>
    <s v="Ski School"/>
    <n v="358.53"/>
    <x v="140"/>
    <x v="14"/>
    <x v="5"/>
    <x v="1"/>
  </r>
  <r>
    <n v="71164"/>
    <x v="0"/>
    <x v="2"/>
    <x v="373"/>
    <m/>
    <n v="12.35"/>
    <x v="13"/>
    <x v="4"/>
    <x v="1"/>
    <x v="2"/>
  </r>
  <r>
    <n v="71165"/>
    <x v="0"/>
    <x v="2"/>
    <x v="373"/>
    <m/>
    <n v="10"/>
    <x v="41"/>
    <x v="19"/>
    <x v="1"/>
    <x v="2"/>
  </r>
  <r>
    <n v="71166"/>
    <x v="0"/>
    <x v="2"/>
    <x v="373"/>
    <m/>
    <n v="3.68"/>
    <x v="208"/>
    <x v="11"/>
    <x v="1"/>
    <x v="4"/>
  </r>
  <r>
    <n v="71416"/>
    <x v="0"/>
    <x v="3"/>
    <x v="373"/>
    <m/>
    <n v="8.4700000000000006"/>
    <x v="104"/>
    <x v="4"/>
    <x v="1"/>
    <x v="1"/>
  </r>
  <r>
    <n v="71417"/>
    <x v="0"/>
    <x v="3"/>
    <x v="373"/>
    <m/>
    <n v="13"/>
    <x v="41"/>
    <x v="19"/>
    <x v="1"/>
    <x v="2"/>
  </r>
  <r>
    <n v="70148"/>
    <x v="2"/>
    <x v="0"/>
    <x v="374"/>
    <m/>
    <n v="20.8"/>
    <x v="58"/>
    <x v="3"/>
    <x v="1"/>
    <x v="2"/>
  </r>
  <r>
    <n v="70149"/>
    <x v="6"/>
    <x v="0"/>
    <x v="374"/>
    <m/>
    <n v="163.24"/>
    <x v="9"/>
    <x v="0"/>
    <x v="1"/>
    <x v="1"/>
  </r>
  <r>
    <n v="70150"/>
    <x v="0"/>
    <x v="0"/>
    <x v="374"/>
    <m/>
    <n v="41.58"/>
    <x v="60"/>
    <x v="0"/>
    <x v="1"/>
    <x v="1"/>
  </r>
  <r>
    <n v="70151"/>
    <x v="0"/>
    <x v="0"/>
    <x v="374"/>
    <m/>
    <n v="120"/>
    <x v="95"/>
    <x v="12"/>
    <x v="1"/>
    <x v="7"/>
  </r>
  <r>
    <n v="70152"/>
    <x v="0"/>
    <x v="0"/>
    <x v="374"/>
    <m/>
    <n v="52"/>
    <x v="126"/>
    <x v="9"/>
    <x v="1"/>
    <x v="9"/>
  </r>
  <r>
    <n v="71418"/>
    <x v="0"/>
    <x v="3"/>
    <x v="374"/>
    <m/>
    <n v="13.52"/>
    <x v="10"/>
    <x v="4"/>
    <x v="1"/>
    <x v="1"/>
  </r>
  <r>
    <n v="70153"/>
    <x v="0"/>
    <x v="0"/>
    <x v="375"/>
    <m/>
    <n v="24"/>
    <x v="242"/>
    <x v="9"/>
    <x v="1"/>
    <x v="9"/>
  </r>
  <r>
    <n v="71419"/>
    <x v="0"/>
    <x v="3"/>
    <x v="375"/>
    <m/>
    <n v="13"/>
    <x v="41"/>
    <x v="19"/>
    <x v="1"/>
    <x v="2"/>
  </r>
  <r>
    <n v="71420"/>
    <x v="0"/>
    <x v="3"/>
    <x v="375"/>
    <m/>
    <n v="30"/>
    <x v="86"/>
    <x v="15"/>
    <x v="1"/>
    <x v="4"/>
  </r>
  <r>
    <n v="71421"/>
    <x v="0"/>
    <x v="3"/>
    <x v="376"/>
    <m/>
    <n v="50.54"/>
    <x v="76"/>
    <x v="12"/>
    <x v="1"/>
    <x v="7"/>
  </r>
  <r>
    <n v="71422"/>
    <x v="0"/>
    <x v="3"/>
    <x v="376"/>
    <m/>
    <n v="43.25"/>
    <x v="76"/>
    <x v="4"/>
    <x v="1"/>
    <x v="1"/>
  </r>
  <r>
    <n v="70154"/>
    <x v="1"/>
    <x v="0"/>
    <x v="377"/>
    <m/>
    <n v="30"/>
    <x v="15"/>
    <x v="22"/>
    <x v="1"/>
    <x v="3"/>
  </r>
  <r>
    <n v="70155"/>
    <x v="0"/>
    <x v="0"/>
    <x v="377"/>
    <m/>
    <n v="19.559999999999999"/>
    <x v="63"/>
    <x v="15"/>
    <x v="1"/>
    <x v="4"/>
  </r>
  <r>
    <n v="71423"/>
    <x v="0"/>
    <x v="3"/>
    <x v="377"/>
    <m/>
    <n v="90.1"/>
    <x v="140"/>
    <x v="14"/>
    <x v="1"/>
    <x v="1"/>
  </r>
  <r>
    <n v="71424"/>
    <x v="0"/>
    <x v="3"/>
    <x v="377"/>
    <m/>
    <n v="10"/>
    <x v="41"/>
    <x v="19"/>
    <x v="1"/>
    <x v="2"/>
  </r>
  <r>
    <n v="71425"/>
    <x v="0"/>
    <x v="3"/>
    <x v="377"/>
    <m/>
    <n v="26.89"/>
    <x v="10"/>
    <x v="4"/>
    <x v="1"/>
    <x v="1"/>
  </r>
  <r>
    <n v="70156"/>
    <x v="1"/>
    <x v="0"/>
    <x v="378"/>
    <m/>
    <n v="20"/>
    <x v="15"/>
    <x v="22"/>
    <x v="1"/>
    <x v="3"/>
  </r>
  <r>
    <n v="71426"/>
    <x v="0"/>
    <x v="3"/>
    <x v="378"/>
    <m/>
    <n v="13"/>
    <x v="41"/>
    <x v="19"/>
    <x v="1"/>
    <x v="2"/>
  </r>
  <r>
    <n v="71427"/>
    <x v="0"/>
    <x v="3"/>
    <x v="378"/>
    <m/>
    <n v="20"/>
    <x v="86"/>
    <x v="19"/>
    <x v="1"/>
    <x v="2"/>
  </r>
  <r>
    <n v="70157"/>
    <x v="0"/>
    <x v="0"/>
    <x v="379"/>
    <m/>
    <n v="100"/>
    <x v="170"/>
    <x v="19"/>
    <x v="1"/>
    <x v="10"/>
  </r>
  <r>
    <n v="71428"/>
    <x v="0"/>
    <x v="3"/>
    <x v="379"/>
    <m/>
    <n v="8.24"/>
    <x v="10"/>
    <x v="4"/>
    <x v="1"/>
    <x v="1"/>
  </r>
  <r>
    <n v="70158"/>
    <x v="0"/>
    <x v="0"/>
    <x v="380"/>
    <s v="Patio stones"/>
    <n v="1109.92"/>
    <x v="160"/>
    <x v="16"/>
    <x v="1"/>
    <x v="1"/>
  </r>
  <r>
    <n v="70159"/>
    <x v="1"/>
    <x v="0"/>
    <x v="380"/>
    <m/>
    <n v="10"/>
    <x v="7"/>
    <x v="22"/>
    <x v="1"/>
    <x v="3"/>
  </r>
  <r>
    <n v="70160"/>
    <x v="1"/>
    <x v="0"/>
    <x v="380"/>
    <m/>
    <n v="10"/>
    <x v="6"/>
    <x v="22"/>
    <x v="1"/>
    <x v="3"/>
  </r>
  <r>
    <n v="70161"/>
    <x v="1"/>
    <x v="0"/>
    <x v="380"/>
    <m/>
    <n v="350"/>
    <x v="15"/>
    <x v="22"/>
    <x v="1"/>
    <x v="3"/>
  </r>
  <r>
    <n v="70162"/>
    <x v="0"/>
    <x v="0"/>
    <x v="380"/>
    <m/>
    <n v="26.75"/>
    <x v="4"/>
    <x v="2"/>
    <x v="1"/>
    <x v="8"/>
  </r>
  <r>
    <n v="70163"/>
    <x v="0"/>
    <x v="0"/>
    <x v="380"/>
    <m/>
    <n v="27.85"/>
    <x v="33"/>
    <x v="0"/>
    <x v="1"/>
    <x v="1"/>
  </r>
  <r>
    <n v="70164"/>
    <x v="0"/>
    <x v="0"/>
    <x v="380"/>
    <m/>
    <n v="12.01"/>
    <x v="8"/>
    <x v="0"/>
    <x v="1"/>
    <x v="1"/>
  </r>
  <r>
    <n v="70165"/>
    <x v="0"/>
    <x v="0"/>
    <x v="380"/>
    <m/>
    <n v="32.700000000000003"/>
    <x v="3"/>
    <x v="0"/>
    <x v="1"/>
    <x v="1"/>
  </r>
  <r>
    <n v="70166"/>
    <x v="0"/>
    <x v="0"/>
    <x v="380"/>
    <m/>
    <n v="5"/>
    <x v="163"/>
    <x v="9"/>
    <x v="1"/>
    <x v="9"/>
  </r>
  <r>
    <n v="70167"/>
    <x v="0"/>
    <x v="0"/>
    <x v="380"/>
    <m/>
    <n v="180.58"/>
    <x v="18"/>
    <x v="0"/>
    <x v="1"/>
    <x v="1"/>
  </r>
  <r>
    <n v="70168"/>
    <x v="1"/>
    <x v="0"/>
    <x v="380"/>
    <m/>
    <n v="300"/>
    <x v="1"/>
    <x v="22"/>
    <x v="1"/>
    <x v="3"/>
  </r>
  <r>
    <n v="71429"/>
    <x v="0"/>
    <x v="3"/>
    <x v="380"/>
    <m/>
    <n v="22"/>
    <x v="54"/>
    <x v="2"/>
    <x v="1"/>
    <x v="3"/>
  </r>
  <r>
    <n v="71430"/>
    <x v="0"/>
    <x v="3"/>
    <x v="380"/>
    <m/>
    <n v="4.22"/>
    <x v="13"/>
    <x v="4"/>
    <x v="1"/>
    <x v="2"/>
  </r>
  <r>
    <n v="71431"/>
    <x v="0"/>
    <x v="3"/>
    <x v="380"/>
    <m/>
    <n v="27"/>
    <x v="41"/>
    <x v="15"/>
    <x v="1"/>
    <x v="4"/>
  </r>
  <r>
    <n v="71432"/>
    <x v="0"/>
    <x v="3"/>
    <x v="380"/>
    <m/>
    <n v="13"/>
    <x v="41"/>
    <x v="19"/>
    <x v="1"/>
    <x v="2"/>
  </r>
  <r>
    <n v="70169"/>
    <x v="0"/>
    <x v="0"/>
    <x v="381"/>
    <m/>
    <n v="101"/>
    <x v="0"/>
    <x v="0"/>
    <x v="1"/>
    <x v="1"/>
  </r>
  <r>
    <n v="70170"/>
    <x v="1"/>
    <x v="0"/>
    <x v="381"/>
    <m/>
    <n v="3503.89"/>
    <x v="75"/>
    <x v="22"/>
    <x v="1"/>
    <x v="3"/>
  </r>
  <r>
    <n v="70171"/>
    <x v="0"/>
    <x v="0"/>
    <x v="381"/>
    <m/>
    <n v="26.95"/>
    <x v="17"/>
    <x v="0"/>
    <x v="1"/>
    <x v="1"/>
  </r>
  <r>
    <n v="70172"/>
    <x v="0"/>
    <x v="0"/>
    <x v="381"/>
    <m/>
    <n v="9.85"/>
    <x v="16"/>
    <x v="7"/>
    <x v="1"/>
    <x v="2"/>
  </r>
  <r>
    <n v="70173.100000000006"/>
    <x v="0"/>
    <x v="0"/>
    <x v="381"/>
    <m/>
    <n v="2.61"/>
    <x v="13"/>
    <x v="4"/>
    <x v="1"/>
    <x v="4"/>
  </r>
  <r>
    <n v="70174"/>
    <x v="0"/>
    <x v="0"/>
    <x v="381"/>
    <m/>
    <n v="64"/>
    <x v="0"/>
    <x v="0"/>
    <x v="1"/>
    <x v="1"/>
  </r>
  <r>
    <n v="71167"/>
    <x v="0"/>
    <x v="2"/>
    <x v="381"/>
    <m/>
    <n v="-127.17"/>
    <x v="239"/>
    <x v="7"/>
    <x v="1"/>
    <x v="1"/>
  </r>
  <r>
    <n v="71433"/>
    <x v="0"/>
    <x v="3"/>
    <x v="381"/>
    <m/>
    <n v="36.71"/>
    <x v="65"/>
    <x v="12"/>
    <x v="1"/>
    <x v="1"/>
  </r>
  <r>
    <n v="71434"/>
    <x v="0"/>
    <x v="3"/>
    <x v="381"/>
    <m/>
    <n v="18.09"/>
    <x v="49"/>
    <x v="4"/>
    <x v="1"/>
    <x v="1"/>
  </r>
  <r>
    <n v="71435"/>
    <x v="0"/>
    <x v="3"/>
    <x v="381"/>
    <m/>
    <n v="31.64"/>
    <x v="10"/>
    <x v="4"/>
    <x v="1"/>
    <x v="1"/>
  </r>
  <r>
    <n v="70175"/>
    <x v="0"/>
    <x v="0"/>
    <x v="382"/>
    <m/>
    <n v="15.22"/>
    <x v="0"/>
    <x v="0"/>
    <x v="1"/>
    <x v="1"/>
  </r>
  <r>
    <n v="70176"/>
    <x v="8"/>
    <x v="0"/>
    <x v="382"/>
    <m/>
    <n v="-825"/>
    <x v="164"/>
    <x v="10"/>
    <x v="1"/>
    <x v="4"/>
  </r>
  <r>
    <n v="71436"/>
    <x v="0"/>
    <x v="3"/>
    <x v="382"/>
    <m/>
    <n v="8.07"/>
    <x v="13"/>
    <x v="4"/>
    <x v="1"/>
    <x v="2"/>
  </r>
  <r>
    <n v="71437"/>
    <x v="0"/>
    <x v="3"/>
    <x v="382"/>
    <m/>
    <n v="13"/>
    <x v="41"/>
    <x v="19"/>
    <x v="1"/>
    <x v="2"/>
  </r>
  <r>
    <n v="71137"/>
    <x v="0"/>
    <x v="2"/>
    <x v="383"/>
    <m/>
    <n v="39"/>
    <x v="31"/>
    <x v="7"/>
    <x v="1"/>
    <x v="1"/>
  </r>
  <r>
    <n v="71168"/>
    <x v="0"/>
    <x v="2"/>
    <x v="383"/>
    <m/>
    <n v="29.96"/>
    <x v="111"/>
    <x v="7"/>
    <x v="1"/>
    <x v="1"/>
  </r>
  <r>
    <n v="71169"/>
    <x v="0"/>
    <x v="2"/>
    <x v="383"/>
    <m/>
    <n v="56.35"/>
    <x v="229"/>
    <x v="11"/>
    <x v="1"/>
    <x v="1"/>
  </r>
  <r>
    <n v="70177"/>
    <x v="0"/>
    <x v="0"/>
    <x v="384"/>
    <s v="Riding Lessons"/>
    <n v="197"/>
    <x v="89"/>
    <x v="2"/>
    <x v="1"/>
    <x v="12"/>
  </r>
  <r>
    <n v="70178"/>
    <x v="0"/>
    <x v="0"/>
    <x v="384"/>
    <m/>
    <n v="1500"/>
    <x v="89"/>
    <x v="13"/>
    <x v="1"/>
    <x v="6"/>
  </r>
  <r>
    <n v="70179"/>
    <x v="0"/>
    <x v="0"/>
    <x v="384"/>
    <m/>
    <n v="12"/>
    <x v="21"/>
    <x v="9"/>
    <x v="1"/>
    <x v="9"/>
  </r>
  <r>
    <n v="71170"/>
    <x v="0"/>
    <x v="2"/>
    <x v="384"/>
    <m/>
    <n v="44.68"/>
    <x v="117"/>
    <x v="14"/>
    <x v="6"/>
    <x v="1"/>
  </r>
  <r>
    <n v="71171"/>
    <x v="0"/>
    <x v="2"/>
    <x v="384"/>
    <m/>
    <n v="41.85"/>
    <x v="85"/>
    <x v="14"/>
    <x v="1"/>
    <x v="7"/>
  </r>
  <r>
    <n v="71174"/>
    <x v="0"/>
    <x v="2"/>
    <x v="384"/>
    <s v="Lift passes"/>
    <n v="673.11"/>
    <x v="140"/>
    <x v="14"/>
    <x v="5"/>
    <x v="1"/>
  </r>
  <r>
    <n v="70180"/>
    <x v="1"/>
    <x v="0"/>
    <x v="385"/>
    <m/>
    <n v="250"/>
    <x v="28"/>
    <x v="22"/>
    <x v="1"/>
    <x v="3"/>
  </r>
  <r>
    <n v="70181"/>
    <x v="1"/>
    <x v="0"/>
    <x v="385"/>
    <m/>
    <n v="60"/>
    <x v="28"/>
    <x v="22"/>
    <x v="1"/>
    <x v="3"/>
  </r>
  <r>
    <n v="70182"/>
    <x v="1"/>
    <x v="0"/>
    <x v="385"/>
    <m/>
    <n v="500"/>
    <x v="28"/>
    <x v="22"/>
    <x v="1"/>
    <x v="3"/>
  </r>
  <r>
    <n v="70183"/>
    <x v="0"/>
    <x v="0"/>
    <x v="385"/>
    <m/>
    <n v="8.19"/>
    <x v="29"/>
    <x v="0"/>
    <x v="1"/>
    <x v="1"/>
  </r>
  <r>
    <n v="70184"/>
    <x v="0"/>
    <x v="0"/>
    <x v="385"/>
    <m/>
    <n v="5"/>
    <x v="30"/>
    <x v="9"/>
    <x v="1"/>
    <x v="9"/>
  </r>
  <r>
    <n v="70185"/>
    <x v="1"/>
    <x v="0"/>
    <x v="385"/>
    <m/>
    <n v="150"/>
    <x v="28"/>
    <x v="22"/>
    <x v="1"/>
    <x v="3"/>
  </r>
  <r>
    <n v="71172"/>
    <x v="0"/>
    <x v="2"/>
    <x v="385"/>
    <m/>
    <n v="9.5500000000000007"/>
    <x v="53"/>
    <x v="14"/>
    <x v="1"/>
    <x v="3"/>
  </r>
  <r>
    <n v="71173"/>
    <x v="0"/>
    <x v="2"/>
    <x v="385"/>
    <m/>
    <n v="34.65"/>
    <x v="85"/>
    <x v="14"/>
    <x v="1"/>
    <x v="7"/>
  </r>
  <r>
    <n v="71175"/>
    <x v="0"/>
    <x v="2"/>
    <x v="385"/>
    <m/>
    <n v="31.15"/>
    <x v="53"/>
    <x v="14"/>
    <x v="1"/>
    <x v="3"/>
  </r>
  <r>
    <n v="70186"/>
    <x v="0"/>
    <x v="0"/>
    <x v="386"/>
    <m/>
    <n v="16.52"/>
    <x v="39"/>
    <x v="4"/>
    <x v="1"/>
    <x v="1"/>
  </r>
  <r>
    <n v="70187"/>
    <x v="0"/>
    <x v="0"/>
    <x v="386"/>
    <s v="Guides subs"/>
    <n v="30"/>
    <x v="122"/>
    <x v="2"/>
    <x v="1"/>
    <x v="10"/>
  </r>
  <r>
    <n v="70188"/>
    <x v="0"/>
    <x v="0"/>
    <x v="386"/>
    <m/>
    <n v="30"/>
    <x v="156"/>
    <x v="4"/>
    <x v="1"/>
    <x v="8"/>
  </r>
  <r>
    <n v="71176"/>
    <x v="0"/>
    <x v="2"/>
    <x v="386"/>
    <m/>
    <n v="14.68"/>
    <x v="20"/>
    <x v="0"/>
    <x v="1"/>
    <x v="1"/>
  </r>
  <r>
    <n v="70189"/>
    <x v="1"/>
    <x v="0"/>
    <x v="387"/>
    <m/>
    <n v="100"/>
    <x v="28"/>
    <x v="22"/>
    <x v="1"/>
    <x v="3"/>
  </r>
  <r>
    <n v="70190"/>
    <x v="1"/>
    <x v="0"/>
    <x v="387"/>
    <m/>
    <n v="100"/>
    <x v="28"/>
    <x v="22"/>
    <x v="1"/>
    <x v="3"/>
  </r>
  <r>
    <n v="70191"/>
    <x v="2"/>
    <x v="0"/>
    <x v="387"/>
    <m/>
    <n v="50"/>
    <x v="36"/>
    <x v="3"/>
    <x v="1"/>
    <x v="10"/>
  </r>
  <r>
    <n v="71438"/>
    <x v="0"/>
    <x v="3"/>
    <x v="388"/>
    <m/>
    <n v="215.1"/>
    <x v="41"/>
    <x v="15"/>
    <x v="1"/>
    <x v="4"/>
  </r>
  <r>
    <n v="70192.100000000006"/>
    <x v="0"/>
    <x v="0"/>
    <x v="389"/>
    <m/>
    <n v="2.0699999999999998"/>
    <x v="13"/>
    <x v="4"/>
    <x v="1"/>
    <x v="4"/>
  </r>
  <r>
    <n v="70192.2"/>
    <x v="1"/>
    <x v="0"/>
    <x v="389"/>
    <m/>
    <n v="30"/>
    <x v="15"/>
    <x v="22"/>
    <x v="1"/>
    <x v="3"/>
  </r>
  <r>
    <n v="70193"/>
    <x v="3"/>
    <x v="0"/>
    <x v="390"/>
    <m/>
    <n v="-1200"/>
    <x v="28"/>
    <x v="22"/>
    <x v="1"/>
    <x v="3"/>
  </r>
  <r>
    <n v="70194.100000000006"/>
    <x v="0"/>
    <x v="0"/>
    <x v="390"/>
    <m/>
    <n v="20.260000000000002"/>
    <x v="10"/>
    <x v="4"/>
    <x v="1"/>
    <x v="1"/>
  </r>
  <r>
    <n v="70194.2"/>
    <x v="1"/>
    <x v="0"/>
    <x v="390"/>
    <m/>
    <n v="20"/>
    <x v="15"/>
    <x v="22"/>
    <x v="1"/>
    <x v="3"/>
  </r>
  <r>
    <n v="70195"/>
    <x v="1"/>
    <x v="0"/>
    <x v="390"/>
    <m/>
    <n v="50"/>
    <x v="15"/>
    <x v="22"/>
    <x v="1"/>
    <x v="3"/>
  </r>
  <r>
    <n v="70196"/>
    <x v="0"/>
    <x v="0"/>
    <x v="390"/>
    <s v="Boiler and radiator valves"/>
    <n v="1391.25"/>
    <x v="243"/>
    <x v="16"/>
    <x v="1"/>
    <x v="1"/>
  </r>
  <r>
    <n v="70197"/>
    <x v="2"/>
    <x v="0"/>
    <x v="391"/>
    <m/>
    <n v="79.790000000000006"/>
    <x v="51"/>
    <x v="3"/>
    <x v="1"/>
    <x v="3"/>
  </r>
  <r>
    <n v="70198"/>
    <x v="0"/>
    <x v="0"/>
    <x v="391"/>
    <m/>
    <n v="20"/>
    <x v="19"/>
    <x v="0"/>
    <x v="1"/>
    <x v="1"/>
  </r>
  <r>
    <n v="71407"/>
    <x v="0"/>
    <x v="3"/>
    <x v="391"/>
    <m/>
    <n v="47.98"/>
    <x v="226"/>
    <x v="5"/>
    <x v="1"/>
    <x v="1"/>
  </r>
  <r>
    <n v="71408"/>
    <x v="0"/>
    <x v="3"/>
    <x v="391"/>
    <s v="Work Awayday"/>
    <n v="12"/>
    <x v="146"/>
    <x v="11"/>
    <x v="1"/>
    <x v="4"/>
  </r>
  <r>
    <n v="70199"/>
    <x v="1"/>
    <x v="0"/>
    <x v="392"/>
    <m/>
    <n v="70"/>
    <x v="15"/>
    <x v="22"/>
    <x v="1"/>
    <x v="3"/>
  </r>
  <r>
    <n v="70200"/>
    <x v="2"/>
    <x v="0"/>
    <x v="393"/>
    <m/>
    <n v="20.8"/>
    <x v="58"/>
    <x v="3"/>
    <x v="1"/>
    <x v="2"/>
  </r>
  <r>
    <n v="70201"/>
    <x v="1"/>
    <x v="0"/>
    <x v="394"/>
    <m/>
    <n v="50"/>
    <x v="15"/>
    <x v="22"/>
    <x v="1"/>
    <x v="3"/>
  </r>
  <r>
    <n v="70202"/>
    <x v="0"/>
    <x v="0"/>
    <x v="394"/>
    <m/>
    <n v="41.58"/>
    <x v="60"/>
    <x v="0"/>
    <x v="1"/>
    <x v="1"/>
  </r>
  <r>
    <n v="70203"/>
    <x v="1"/>
    <x v="0"/>
    <x v="395"/>
    <m/>
    <n v="2000"/>
    <x v="75"/>
    <x v="22"/>
    <x v="1"/>
    <x v="3"/>
  </r>
  <r>
    <n v="70204"/>
    <x v="6"/>
    <x v="0"/>
    <x v="396"/>
    <m/>
    <n v="218.95"/>
    <x v="9"/>
    <x v="0"/>
    <x v="1"/>
    <x v="1"/>
  </r>
  <r>
    <n v="70205"/>
    <x v="0"/>
    <x v="0"/>
    <x v="396"/>
    <s v="Badminton"/>
    <n v="48"/>
    <x v="210"/>
    <x v="2"/>
    <x v="1"/>
    <x v="8"/>
  </r>
  <r>
    <n v="70206"/>
    <x v="0"/>
    <x v="0"/>
    <x v="397"/>
    <m/>
    <n v="150"/>
    <x v="80"/>
    <x v="14"/>
    <x v="4"/>
    <x v="8"/>
  </r>
  <r>
    <n v="70207"/>
    <x v="0"/>
    <x v="0"/>
    <x v="398"/>
    <m/>
    <n v="21.89"/>
    <x v="63"/>
    <x v="15"/>
    <x v="1"/>
    <x v="4"/>
  </r>
  <r>
    <n v="70208"/>
    <x v="1"/>
    <x v="0"/>
    <x v="399"/>
    <m/>
    <n v="30"/>
    <x v="15"/>
    <x v="22"/>
    <x v="1"/>
    <x v="3"/>
  </r>
  <r>
    <n v="70209"/>
    <x v="0"/>
    <x v="0"/>
    <x v="400"/>
    <m/>
    <n v="180"/>
    <x v="18"/>
    <x v="0"/>
    <x v="1"/>
    <x v="1"/>
  </r>
  <r>
    <n v="70210"/>
    <x v="1"/>
    <x v="0"/>
    <x v="400"/>
    <m/>
    <n v="2727.06"/>
    <x v="75"/>
    <x v="22"/>
    <x v="1"/>
    <x v="3"/>
  </r>
  <r>
    <n v="70211"/>
    <x v="0"/>
    <x v="0"/>
    <x v="400"/>
    <m/>
    <n v="32.630000000000003"/>
    <x v="3"/>
    <x v="0"/>
    <x v="1"/>
    <x v="1"/>
  </r>
  <r>
    <n v="70212"/>
    <x v="0"/>
    <x v="0"/>
    <x v="400"/>
    <m/>
    <n v="11.95"/>
    <x v="8"/>
    <x v="0"/>
    <x v="1"/>
    <x v="1"/>
  </r>
  <r>
    <n v="70213"/>
    <x v="1"/>
    <x v="0"/>
    <x v="400"/>
    <m/>
    <n v="300"/>
    <x v="1"/>
    <x v="22"/>
    <x v="1"/>
    <x v="3"/>
  </r>
  <r>
    <n v="70214"/>
    <x v="0"/>
    <x v="0"/>
    <x v="400"/>
    <m/>
    <n v="34.1"/>
    <x v="33"/>
    <x v="0"/>
    <x v="1"/>
    <x v="1"/>
  </r>
  <r>
    <n v="70215"/>
    <x v="0"/>
    <x v="0"/>
    <x v="400"/>
    <m/>
    <n v="42"/>
    <x v="4"/>
    <x v="2"/>
    <x v="1"/>
    <x v="8"/>
  </r>
  <r>
    <n v="70216"/>
    <x v="1"/>
    <x v="0"/>
    <x v="400"/>
    <m/>
    <n v="10"/>
    <x v="6"/>
    <x v="22"/>
    <x v="1"/>
    <x v="3"/>
  </r>
  <r>
    <n v="70217"/>
    <x v="1"/>
    <x v="0"/>
    <x v="400"/>
    <m/>
    <n v="10"/>
    <x v="7"/>
    <x v="22"/>
    <x v="1"/>
    <x v="3"/>
  </r>
  <r>
    <n v="70218"/>
    <x v="0"/>
    <x v="0"/>
    <x v="400"/>
    <m/>
    <n v="40"/>
    <x v="150"/>
    <x v="14"/>
    <x v="7"/>
    <x v="1"/>
  </r>
  <r>
    <n v="70219"/>
    <x v="0"/>
    <x v="0"/>
    <x v="401"/>
    <m/>
    <n v="26.95"/>
    <x v="17"/>
    <x v="0"/>
    <x v="1"/>
    <x v="1"/>
  </r>
  <r>
    <n v="70220"/>
    <x v="1"/>
    <x v="0"/>
    <x v="401"/>
    <m/>
    <n v="1164.23"/>
    <x v="2"/>
    <x v="22"/>
    <x v="1"/>
    <x v="3"/>
  </r>
  <r>
    <n v="70221"/>
    <x v="0"/>
    <x v="0"/>
    <x v="401"/>
    <m/>
    <n v="101"/>
    <x v="0"/>
    <x v="0"/>
    <x v="1"/>
    <x v="1"/>
  </r>
  <r>
    <n v="70222"/>
    <x v="0"/>
    <x v="0"/>
    <x v="401"/>
    <m/>
    <n v="64"/>
    <x v="0"/>
    <x v="0"/>
    <x v="1"/>
    <x v="1"/>
  </r>
  <r>
    <n v="70223"/>
    <x v="0"/>
    <x v="0"/>
    <x v="401"/>
    <m/>
    <n v="5"/>
    <x v="163"/>
    <x v="9"/>
    <x v="1"/>
    <x v="9"/>
  </r>
  <r>
    <n v="71409"/>
    <x v="3"/>
    <x v="3"/>
    <x v="401"/>
    <m/>
    <n v="-1164.23"/>
    <x v="9"/>
    <x v="1"/>
    <x v="1"/>
    <x v="3"/>
  </r>
  <r>
    <n v="70224"/>
    <x v="0"/>
    <x v="0"/>
    <x v="402"/>
    <m/>
    <n v="15.22"/>
    <x v="0"/>
    <x v="0"/>
    <x v="1"/>
    <x v="1"/>
  </r>
  <r>
    <n v="70225"/>
    <x v="8"/>
    <x v="0"/>
    <x v="402"/>
    <m/>
    <n v="-825"/>
    <x v="164"/>
    <x v="10"/>
    <x v="1"/>
    <x v="4"/>
  </r>
  <r>
    <n v="70226"/>
    <x v="0"/>
    <x v="0"/>
    <x v="402"/>
    <m/>
    <n v="12"/>
    <x v="21"/>
    <x v="9"/>
    <x v="1"/>
    <x v="9"/>
  </r>
  <r>
    <n v="70227"/>
    <x v="0"/>
    <x v="0"/>
    <x v="403"/>
    <m/>
    <n v="8.19"/>
    <x v="29"/>
    <x v="0"/>
    <x v="1"/>
    <x v="1"/>
  </r>
  <r>
    <n v="70228"/>
    <x v="1"/>
    <x v="0"/>
    <x v="403"/>
    <m/>
    <n v="250"/>
    <x v="28"/>
    <x v="22"/>
    <x v="1"/>
    <x v="3"/>
  </r>
  <r>
    <n v="70229"/>
    <x v="1"/>
    <x v="0"/>
    <x v="403"/>
    <m/>
    <n v="500"/>
    <x v="28"/>
    <x v="22"/>
    <x v="1"/>
    <x v="3"/>
  </r>
  <r>
    <n v="70230"/>
    <x v="1"/>
    <x v="0"/>
    <x v="403"/>
    <m/>
    <n v="150"/>
    <x v="28"/>
    <x v="22"/>
    <x v="1"/>
    <x v="3"/>
  </r>
  <r>
    <n v="70231"/>
    <x v="1"/>
    <x v="0"/>
    <x v="403"/>
    <m/>
    <n v="60"/>
    <x v="28"/>
    <x v="22"/>
    <x v="1"/>
    <x v="3"/>
  </r>
  <r>
    <n v="70232"/>
    <x v="0"/>
    <x v="0"/>
    <x v="403"/>
    <m/>
    <n v="5"/>
    <x v="30"/>
    <x v="9"/>
    <x v="1"/>
    <x v="9"/>
  </r>
  <r>
    <n v="70233"/>
    <x v="1"/>
    <x v="0"/>
    <x v="404"/>
    <m/>
    <n v="30"/>
    <x v="15"/>
    <x v="22"/>
    <x v="1"/>
    <x v="3"/>
  </r>
  <r>
    <n v="71065"/>
    <x v="0"/>
    <x v="2"/>
    <x v="405"/>
    <m/>
    <n v="10"/>
    <x v="41"/>
    <x v="19"/>
    <x v="1"/>
    <x v="2"/>
  </r>
  <r>
    <n v="71066"/>
    <x v="0"/>
    <x v="2"/>
    <x v="405"/>
    <m/>
    <n v="10.28"/>
    <x v="191"/>
    <x v="6"/>
    <x v="1"/>
    <x v="1"/>
  </r>
  <r>
    <n v="71067"/>
    <x v="0"/>
    <x v="2"/>
    <x v="405"/>
    <m/>
    <n v="13.66"/>
    <x v="244"/>
    <x v="6"/>
    <x v="1"/>
    <x v="1"/>
  </r>
  <r>
    <n v="70234"/>
    <x v="1"/>
    <x v="0"/>
    <x v="406"/>
    <m/>
    <n v="100"/>
    <x v="28"/>
    <x v="22"/>
    <x v="1"/>
    <x v="3"/>
  </r>
  <r>
    <n v="70235"/>
    <x v="1"/>
    <x v="0"/>
    <x v="406"/>
    <m/>
    <n v="100"/>
    <x v="28"/>
    <x v="22"/>
    <x v="1"/>
    <x v="3"/>
  </r>
  <r>
    <n v="70236"/>
    <x v="2"/>
    <x v="0"/>
    <x v="406"/>
    <m/>
    <n v="50"/>
    <x v="36"/>
    <x v="3"/>
    <x v="1"/>
    <x v="10"/>
  </r>
  <r>
    <n v="71068"/>
    <x v="0"/>
    <x v="2"/>
    <x v="406"/>
    <m/>
    <n v="12.35"/>
    <x v="13"/>
    <x v="4"/>
    <x v="1"/>
    <x v="2"/>
  </r>
  <r>
    <n v="71069"/>
    <x v="0"/>
    <x v="2"/>
    <x v="406"/>
    <m/>
    <n v="50.24"/>
    <x v="245"/>
    <x v="5"/>
    <x v="1"/>
    <x v="1"/>
  </r>
  <r>
    <n v="71070"/>
    <x v="0"/>
    <x v="2"/>
    <x v="406"/>
    <m/>
    <n v="41"/>
    <x v="159"/>
    <x v="12"/>
    <x v="1"/>
    <x v="11"/>
  </r>
  <r>
    <n v="71071"/>
    <x v="0"/>
    <x v="2"/>
    <x v="406"/>
    <m/>
    <n v="25.76"/>
    <x v="10"/>
    <x v="4"/>
    <x v="1"/>
    <x v="1"/>
  </r>
  <r>
    <n v="70237"/>
    <x v="1"/>
    <x v="0"/>
    <x v="407"/>
    <m/>
    <n v="30"/>
    <x v="15"/>
    <x v="22"/>
    <x v="1"/>
    <x v="3"/>
  </r>
  <r>
    <n v="71060"/>
    <x v="0"/>
    <x v="2"/>
    <x v="407"/>
    <m/>
    <n v="33.33"/>
    <x v="104"/>
    <x v="4"/>
    <x v="1"/>
    <x v="1"/>
  </r>
  <r>
    <n v="71072"/>
    <x v="0"/>
    <x v="2"/>
    <x v="407"/>
    <m/>
    <n v="37.5"/>
    <x v="53"/>
    <x v="21"/>
    <x v="1"/>
    <x v="3"/>
  </r>
  <r>
    <n v="71073"/>
    <x v="0"/>
    <x v="2"/>
    <x v="407"/>
    <m/>
    <n v="30"/>
    <x v="86"/>
    <x v="15"/>
    <x v="1"/>
    <x v="4"/>
  </r>
  <r>
    <n v="71074"/>
    <x v="0"/>
    <x v="2"/>
    <x v="407"/>
    <m/>
    <n v="79.95"/>
    <x v="52"/>
    <x v="4"/>
    <x v="1"/>
    <x v="1"/>
  </r>
  <r>
    <n v="71075"/>
    <x v="0"/>
    <x v="2"/>
    <x v="407"/>
    <m/>
    <n v="15.98"/>
    <x v="14"/>
    <x v="7"/>
    <x v="1"/>
    <x v="4"/>
  </r>
  <r>
    <n v="70238"/>
    <x v="0"/>
    <x v="0"/>
    <x v="408"/>
    <m/>
    <n v="14.75"/>
    <x v="170"/>
    <x v="4"/>
    <x v="1"/>
    <x v="10"/>
  </r>
  <r>
    <n v="71076"/>
    <x v="0"/>
    <x v="2"/>
    <x v="408"/>
    <m/>
    <n v="5.53"/>
    <x v="10"/>
    <x v="4"/>
    <x v="1"/>
    <x v="1"/>
  </r>
  <r>
    <n v="71077"/>
    <x v="0"/>
    <x v="2"/>
    <x v="408"/>
    <m/>
    <n v="95"/>
    <x v="214"/>
    <x v="11"/>
    <x v="1"/>
    <x v="1"/>
  </r>
  <r>
    <n v="70239"/>
    <x v="9"/>
    <x v="0"/>
    <x v="409"/>
    <m/>
    <n v="-458.02"/>
    <x v="224"/>
    <x v="23"/>
    <x v="1"/>
    <x v="3"/>
  </r>
  <r>
    <n v="71078"/>
    <x v="0"/>
    <x v="2"/>
    <x v="409"/>
    <m/>
    <n v="17.809999999999999"/>
    <x v="191"/>
    <x v="6"/>
    <x v="1"/>
    <x v="1"/>
  </r>
  <r>
    <n v="70240"/>
    <x v="10"/>
    <x v="0"/>
    <x v="410"/>
    <m/>
    <n v="14.94"/>
    <x v="246"/>
    <x v="3"/>
    <x v="1"/>
    <x v="3"/>
  </r>
  <r>
    <n v="70241.100000000006"/>
    <x v="0"/>
    <x v="0"/>
    <x v="410"/>
    <m/>
    <n v="54.19"/>
    <x v="13"/>
    <x v="4"/>
    <x v="1"/>
    <x v="4"/>
  </r>
  <r>
    <n v="70241.2"/>
    <x v="1"/>
    <x v="0"/>
    <x v="410"/>
    <m/>
    <n v="50"/>
    <x v="15"/>
    <x v="22"/>
    <x v="1"/>
    <x v="3"/>
  </r>
  <r>
    <n v="71079"/>
    <x v="0"/>
    <x v="2"/>
    <x v="410"/>
    <m/>
    <n v="17.98"/>
    <x v="226"/>
    <x v="5"/>
    <x v="1"/>
    <x v="1"/>
  </r>
  <r>
    <n v="71080"/>
    <x v="0"/>
    <x v="2"/>
    <x v="410"/>
    <m/>
    <n v="8.6"/>
    <x v="41"/>
    <x v="19"/>
    <x v="1"/>
    <x v="2"/>
  </r>
  <r>
    <n v="71081"/>
    <x v="0"/>
    <x v="2"/>
    <x v="410"/>
    <m/>
    <n v="25"/>
    <x v="117"/>
    <x v="11"/>
    <x v="1"/>
    <x v="14"/>
  </r>
  <r>
    <n v="71082"/>
    <x v="0"/>
    <x v="2"/>
    <x v="410"/>
    <m/>
    <n v="23.82"/>
    <x v="76"/>
    <x v="4"/>
    <x v="1"/>
    <x v="1"/>
  </r>
  <r>
    <n v="71083"/>
    <x v="0"/>
    <x v="2"/>
    <x v="410"/>
    <m/>
    <n v="35"/>
    <x v="53"/>
    <x v="21"/>
    <x v="1"/>
    <x v="3"/>
  </r>
  <r>
    <n v="71085"/>
    <x v="0"/>
    <x v="2"/>
    <x v="411"/>
    <m/>
    <n v="6.59"/>
    <x v="44"/>
    <x v="16"/>
    <x v="1"/>
    <x v="1"/>
  </r>
  <r>
    <n v="71086"/>
    <x v="0"/>
    <x v="2"/>
    <x v="411"/>
    <m/>
    <n v="16.809999999999999"/>
    <x v="10"/>
    <x v="4"/>
    <x v="1"/>
    <x v="1"/>
  </r>
  <r>
    <n v="70242"/>
    <x v="2"/>
    <x v="0"/>
    <x v="412"/>
    <m/>
    <n v="79.790000000000006"/>
    <x v="51"/>
    <x v="3"/>
    <x v="1"/>
    <x v="3"/>
  </r>
  <r>
    <n v="70243"/>
    <x v="0"/>
    <x v="0"/>
    <x v="412"/>
    <m/>
    <n v="29.02"/>
    <x v="39"/>
    <x v="4"/>
    <x v="1"/>
    <x v="1"/>
  </r>
  <r>
    <n v="71087"/>
    <x v="0"/>
    <x v="2"/>
    <x v="412"/>
    <m/>
    <n v="96.46"/>
    <x v="131"/>
    <x v="13"/>
    <x v="1"/>
    <x v="6"/>
  </r>
  <r>
    <n v="71088"/>
    <x v="0"/>
    <x v="2"/>
    <x v="412"/>
    <m/>
    <n v="9.99"/>
    <x v="125"/>
    <x v="7"/>
    <x v="1"/>
    <x v="2"/>
  </r>
  <r>
    <n v="71089"/>
    <x v="0"/>
    <x v="2"/>
    <x v="412"/>
    <m/>
    <n v="32.99"/>
    <x v="11"/>
    <x v="5"/>
    <x v="1"/>
    <x v="1"/>
  </r>
  <r>
    <n v="70244"/>
    <x v="1"/>
    <x v="0"/>
    <x v="413"/>
    <m/>
    <n v="30"/>
    <x v="15"/>
    <x v="22"/>
    <x v="1"/>
    <x v="3"/>
  </r>
  <r>
    <n v="70245"/>
    <x v="0"/>
    <x v="0"/>
    <x v="413"/>
    <m/>
    <n v="15"/>
    <x v="4"/>
    <x v="2"/>
    <x v="1"/>
    <x v="8"/>
  </r>
  <r>
    <n v="70246"/>
    <x v="0"/>
    <x v="0"/>
    <x v="413"/>
    <m/>
    <n v="20"/>
    <x v="19"/>
    <x v="0"/>
    <x v="1"/>
    <x v="1"/>
  </r>
  <r>
    <n v="71090"/>
    <x v="0"/>
    <x v="2"/>
    <x v="413"/>
    <m/>
    <n v="13.95"/>
    <x v="10"/>
    <x v="4"/>
    <x v="1"/>
    <x v="1"/>
  </r>
  <r>
    <n v="70247"/>
    <x v="0"/>
    <x v="0"/>
    <x v="414"/>
    <m/>
    <n v="34"/>
    <x v="81"/>
    <x v="6"/>
    <x v="1"/>
    <x v="4"/>
  </r>
  <r>
    <n v="71091"/>
    <x v="0"/>
    <x v="2"/>
    <x v="414"/>
    <m/>
    <n v="10"/>
    <x v="41"/>
    <x v="19"/>
    <x v="1"/>
    <x v="2"/>
  </r>
  <r>
    <n v="70248"/>
    <x v="0"/>
    <x v="0"/>
    <x v="415"/>
    <s v="Enrichment week"/>
    <n v="29"/>
    <x v="156"/>
    <x v="19"/>
    <x v="1"/>
    <x v="8"/>
  </r>
  <r>
    <n v="71093"/>
    <x v="0"/>
    <x v="2"/>
    <x v="415"/>
    <m/>
    <n v="8.6"/>
    <x v="41"/>
    <x v="19"/>
    <x v="1"/>
    <x v="2"/>
  </r>
  <r>
    <n v="70249"/>
    <x v="1"/>
    <x v="0"/>
    <x v="416"/>
    <m/>
    <n v="30"/>
    <x v="15"/>
    <x v="22"/>
    <x v="1"/>
    <x v="3"/>
  </r>
  <r>
    <n v="70250"/>
    <x v="2"/>
    <x v="0"/>
    <x v="416"/>
    <m/>
    <n v="20.8"/>
    <x v="58"/>
    <x v="3"/>
    <x v="1"/>
    <x v="2"/>
  </r>
  <r>
    <n v="71094"/>
    <x v="0"/>
    <x v="2"/>
    <x v="416"/>
    <m/>
    <n v="215.1"/>
    <x v="41"/>
    <x v="15"/>
    <x v="1"/>
    <x v="4"/>
  </r>
  <r>
    <n v="71095"/>
    <x v="0"/>
    <x v="2"/>
    <x v="416"/>
    <m/>
    <n v="9.89"/>
    <x v="191"/>
    <x v="6"/>
    <x v="1"/>
    <x v="1"/>
  </r>
  <r>
    <n v="71096"/>
    <x v="0"/>
    <x v="2"/>
    <x v="416"/>
    <m/>
    <n v="10.199999999999999"/>
    <x v="10"/>
    <x v="4"/>
    <x v="1"/>
    <x v="1"/>
  </r>
  <r>
    <n v="70251"/>
    <x v="1"/>
    <x v="0"/>
    <x v="417"/>
    <m/>
    <n v="20"/>
    <x v="15"/>
    <x v="22"/>
    <x v="1"/>
    <x v="3"/>
  </r>
  <r>
    <n v="70252"/>
    <x v="0"/>
    <x v="0"/>
    <x v="417"/>
    <m/>
    <n v="25"/>
    <x v="224"/>
    <x v="23"/>
    <x v="1"/>
    <x v="3"/>
  </r>
  <r>
    <n v="70253"/>
    <x v="6"/>
    <x v="0"/>
    <x v="417"/>
    <m/>
    <n v="246.91"/>
    <x v="9"/>
    <x v="0"/>
    <x v="1"/>
    <x v="1"/>
  </r>
  <r>
    <n v="71097"/>
    <x v="0"/>
    <x v="2"/>
    <x v="417"/>
    <m/>
    <n v="33.31"/>
    <x v="76"/>
    <x v="12"/>
    <x v="1"/>
    <x v="7"/>
  </r>
  <r>
    <n v="71098"/>
    <x v="0"/>
    <x v="2"/>
    <x v="417"/>
    <m/>
    <n v="85.34"/>
    <x v="13"/>
    <x v="4"/>
    <x v="1"/>
    <x v="1"/>
  </r>
  <r>
    <n v="71099"/>
    <x v="0"/>
    <x v="2"/>
    <x v="417"/>
    <m/>
    <n v="16.559999999999999"/>
    <x v="53"/>
    <x v="21"/>
    <x v="1"/>
    <x v="1"/>
  </r>
  <r>
    <n v="71100"/>
    <x v="0"/>
    <x v="2"/>
    <x v="417"/>
    <m/>
    <n v="12.94"/>
    <x v="143"/>
    <x v="17"/>
    <x v="1"/>
    <x v="1"/>
  </r>
  <r>
    <n v="71101"/>
    <x v="0"/>
    <x v="2"/>
    <x v="417"/>
    <m/>
    <n v="18.53"/>
    <x v="177"/>
    <x v="16"/>
    <x v="1"/>
    <x v="1"/>
  </r>
  <r>
    <n v="71102"/>
    <x v="0"/>
    <x v="2"/>
    <x v="417"/>
    <m/>
    <n v="47.2"/>
    <x v="247"/>
    <x v="12"/>
    <x v="1"/>
    <x v="5"/>
  </r>
  <r>
    <n v="71110"/>
    <x v="0"/>
    <x v="2"/>
    <x v="417"/>
    <m/>
    <n v="31.97"/>
    <x v="248"/>
    <x v="16"/>
    <x v="1"/>
    <x v="1"/>
  </r>
  <r>
    <n v="71111"/>
    <x v="0"/>
    <x v="2"/>
    <x v="417"/>
    <m/>
    <n v="31.17"/>
    <x v="53"/>
    <x v="21"/>
    <x v="1"/>
    <x v="3"/>
  </r>
  <r>
    <n v="70254"/>
    <x v="0"/>
    <x v="0"/>
    <x v="418"/>
    <m/>
    <n v="41.58"/>
    <x v="60"/>
    <x v="0"/>
    <x v="1"/>
    <x v="1"/>
  </r>
  <r>
    <n v="70255"/>
    <x v="1"/>
    <x v="0"/>
    <x v="418"/>
    <m/>
    <n v="30"/>
    <x v="15"/>
    <x v="22"/>
    <x v="1"/>
    <x v="3"/>
  </r>
  <r>
    <n v="70256"/>
    <x v="0"/>
    <x v="0"/>
    <x v="418"/>
    <m/>
    <n v="150"/>
    <x v="80"/>
    <x v="14"/>
    <x v="4"/>
    <x v="8"/>
  </r>
  <r>
    <n v="71103"/>
    <x v="0"/>
    <x v="2"/>
    <x v="418"/>
    <m/>
    <n v="13"/>
    <x v="41"/>
    <x v="19"/>
    <x v="1"/>
    <x v="2"/>
  </r>
  <r>
    <n v="71104"/>
    <x v="0"/>
    <x v="2"/>
    <x v="418"/>
    <m/>
    <n v="6.98"/>
    <x v="62"/>
    <x v="7"/>
    <x v="1"/>
    <x v="1"/>
  </r>
  <r>
    <n v="71105"/>
    <x v="0"/>
    <x v="2"/>
    <x v="418"/>
    <m/>
    <n v="16.989999999999998"/>
    <x v="13"/>
    <x v="4"/>
    <x v="1"/>
    <x v="1"/>
  </r>
  <r>
    <n v="71106"/>
    <x v="0"/>
    <x v="2"/>
    <x v="418"/>
    <m/>
    <n v="76"/>
    <x v="150"/>
    <x v="14"/>
    <x v="1"/>
    <x v="1"/>
  </r>
  <r>
    <n v="70257"/>
    <x v="0"/>
    <x v="0"/>
    <x v="419"/>
    <m/>
    <n v="25.54"/>
    <x v="63"/>
    <x v="15"/>
    <x v="1"/>
    <x v="4"/>
  </r>
  <r>
    <n v="71084"/>
    <x v="0"/>
    <x v="2"/>
    <x v="419"/>
    <m/>
    <n v="46.5"/>
    <x v="249"/>
    <x v="14"/>
    <x v="1"/>
    <x v="4"/>
  </r>
  <r>
    <n v="71107"/>
    <x v="0"/>
    <x v="2"/>
    <x v="419"/>
    <m/>
    <n v="83.29"/>
    <x v="40"/>
    <x v="6"/>
    <x v="1"/>
    <x v="13"/>
  </r>
  <r>
    <n v="71108"/>
    <x v="0"/>
    <x v="2"/>
    <x v="419"/>
    <m/>
    <n v="13"/>
    <x v="41"/>
    <x v="19"/>
    <x v="1"/>
    <x v="2"/>
  </r>
  <r>
    <n v="71109"/>
    <x v="0"/>
    <x v="2"/>
    <x v="419"/>
    <m/>
    <n v="36.35"/>
    <x v="229"/>
    <x v="11"/>
    <x v="1"/>
    <x v="1"/>
  </r>
  <r>
    <n v="71061"/>
    <x v="0"/>
    <x v="2"/>
    <x v="420"/>
    <m/>
    <n v="80"/>
    <x v="31"/>
    <x v="5"/>
    <x v="1"/>
    <x v="1"/>
  </r>
  <r>
    <n v="71062"/>
    <x v="0"/>
    <x v="2"/>
    <x v="420"/>
    <m/>
    <n v="18.45"/>
    <x v="31"/>
    <x v="5"/>
    <x v="1"/>
    <x v="1"/>
  </r>
  <r>
    <n v="71063"/>
    <x v="0"/>
    <x v="2"/>
    <x v="420"/>
    <m/>
    <n v="7.75"/>
    <x v="31"/>
    <x v="5"/>
    <x v="1"/>
    <x v="1"/>
  </r>
  <r>
    <n v="71112"/>
    <x v="0"/>
    <x v="2"/>
    <x v="420"/>
    <m/>
    <n v="8.75"/>
    <x v="250"/>
    <x v="16"/>
    <x v="1"/>
    <x v="2"/>
  </r>
  <r>
    <n v="71113"/>
    <x v="0"/>
    <x v="2"/>
    <x v="420"/>
    <m/>
    <n v="12.13"/>
    <x v="238"/>
    <x v="16"/>
    <x v="1"/>
    <x v="1"/>
  </r>
  <r>
    <n v="71114"/>
    <x v="0"/>
    <x v="2"/>
    <x v="421"/>
    <m/>
    <n v="40.9"/>
    <x v="14"/>
    <x v="16"/>
    <x v="1"/>
    <x v="8"/>
  </r>
  <r>
    <n v="71115"/>
    <x v="0"/>
    <x v="2"/>
    <x v="421"/>
    <m/>
    <n v="44"/>
    <x v="225"/>
    <x v="6"/>
    <x v="1"/>
    <x v="1"/>
  </r>
  <r>
    <n v="70258"/>
    <x v="0"/>
    <x v="0"/>
    <x v="422"/>
    <m/>
    <n v="180"/>
    <x v="18"/>
    <x v="0"/>
    <x v="1"/>
    <x v="1"/>
  </r>
  <r>
    <n v="70259"/>
    <x v="0"/>
    <x v="0"/>
    <x v="422"/>
    <m/>
    <n v="42"/>
    <x v="4"/>
    <x v="2"/>
    <x v="1"/>
    <x v="8"/>
  </r>
  <r>
    <n v="70260"/>
    <x v="0"/>
    <x v="0"/>
    <x v="422"/>
    <m/>
    <n v="24.02"/>
    <x v="33"/>
    <x v="0"/>
    <x v="1"/>
    <x v="1"/>
  </r>
  <r>
    <n v="70261"/>
    <x v="0"/>
    <x v="0"/>
    <x v="422"/>
    <m/>
    <n v="11.95"/>
    <x v="8"/>
    <x v="0"/>
    <x v="1"/>
    <x v="1"/>
  </r>
  <r>
    <n v="70262"/>
    <x v="1"/>
    <x v="0"/>
    <x v="422"/>
    <m/>
    <n v="10"/>
    <x v="7"/>
    <x v="22"/>
    <x v="1"/>
    <x v="3"/>
  </r>
  <r>
    <n v="70263"/>
    <x v="1"/>
    <x v="0"/>
    <x v="422"/>
    <m/>
    <n v="300"/>
    <x v="1"/>
    <x v="22"/>
    <x v="1"/>
    <x v="3"/>
  </r>
  <r>
    <n v="70264"/>
    <x v="0"/>
    <x v="0"/>
    <x v="422"/>
    <m/>
    <n v="5"/>
    <x v="163"/>
    <x v="9"/>
    <x v="1"/>
    <x v="9"/>
  </r>
  <r>
    <n v="70265"/>
    <x v="1"/>
    <x v="0"/>
    <x v="422"/>
    <m/>
    <n v="59.98"/>
    <x v="2"/>
    <x v="22"/>
    <x v="1"/>
    <x v="3"/>
  </r>
  <r>
    <n v="70266"/>
    <x v="1"/>
    <x v="0"/>
    <x v="422"/>
    <m/>
    <n v="10"/>
    <x v="6"/>
    <x v="22"/>
    <x v="1"/>
    <x v="3"/>
  </r>
  <r>
    <n v="70267"/>
    <x v="1"/>
    <x v="0"/>
    <x v="422"/>
    <m/>
    <n v="30"/>
    <x v="15"/>
    <x v="22"/>
    <x v="1"/>
    <x v="3"/>
  </r>
  <r>
    <n v="70268"/>
    <x v="0"/>
    <x v="0"/>
    <x v="422"/>
    <m/>
    <n v="32.630000000000003"/>
    <x v="3"/>
    <x v="0"/>
    <x v="1"/>
    <x v="1"/>
  </r>
  <r>
    <n v="71406"/>
    <x v="3"/>
    <x v="3"/>
    <x v="422"/>
    <m/>
    <n v="-59.98"/>
    <x v="9"/>
    <x v="1"/>
    <x v="1"/>
    <x v="3"/>
  </r>
  <r>
    <n v="70070.2"/>
    <x v="1"/>
    <x v="0"/>
    <x v="423"/>
    <m/>
    <n v="30"/>
    <x v="15"/>
    <x v="22"/>
    <x v="1"/>
    <x v="3"/>
  </r>
  <r>
    <n v="70269"/>
    <x v="0"/>
    <x v="0"/>
    <x v="423"/>
    <m/>
    <n v="26.95"/>
    <x v="17"/>
    <x v="0"/>
    <x v="1"/>
    <x v="1"/>
  </r>
  <r>
    <n v="70270"/>
    <x v="0"/>
    <x v="0"/>
    <x v="423"/>
    <m/>
    <n v="90"/>
    <x v="0"/>
    <x v="0"/>
    <x v="1"/>
    <x v="1"/>
  </r>
  <r>
    <n v="70271"/>
    <x v="0"/>
    <x v="0"/>
    <x v="423"/>
    <m/>
    <n v="64"/>
    <x v="0"/>
    <x v="0"/>
    <x v="1"/>
    <x v="1"/>
  </r>
  <r>
    <n v="70272"/>
    <x v="1"/>
    <x v="0"/>
    <x v="423"/>
    <m/>
    <n v="1708.47"/>
    <x v="75"/>
    <x v="22"/>
    <x v="1"/>
    <x v="3"/>
  </r>
  <r>
    <n v="71092"/>
    <x v="0"/>
    <x v="2"/>
    <x v="423"/>
    <m/>
    <n v="51.5"/>
    <x v="249"/>
    <x v="14"/>
    <x v="1"/>
    <x v="4"/>
  </r>
  <r>
    <n v="70273"/>
    <x v="0"/>
    <x v="0"/>
    <x v="424"/>
    <m/>
    <n v="30"/>
    <x v="170"/>
    <x v="4"/>
    <x v="1"/>
    <x v="10"/>
  </r>
  <r>
    <n v="70274"/>
    <x v="1"/>
    <x v="0"/>
    <x v="424"/>
    <m/>
    <n v="100"/>
    <x v="15"/>
    <x v="22"/>
    <x v="1"/>
    <x v="3"/>
  </r>
  <r>
    <n v="70275"/>
    <x v="0"/>
    <x v="0"/>
    <x v="424"/>
    <s v="Tattershall's Holiday Cost"/>
    <n v="-1495.24"/>
    <x v="80"/>
    <x v="14"/>
    <x v="1"/>
    <x v="9"/>
  </r>
  <r>
    <n v="70276"/>
    <x v="8"/>
    <x v="0"/>
    <x v="424"/>
    <m/>
    <n v="-825"/>
    <x v="164"/>
    <x v="10"/>
    <x v="1"/>
    <x v="4"/>
  </r>
  <r>
    <n v="70277"/>
    <x v="0"/>
    <x v="0"/>
    <x v="424"/>
    <m/>
    <n v="15.22"/>
    <x v="0"/>
    <x v="0"/>
    <x v="1"/>
    <x v="1"/>
  </r>
  <r>
    <n v="71064"/>
    <x v="0"/>
    <x v="2"/>
    <x v="424"/>
    <m/>
    <n v="15"/>
    <x v="31"/>
    <x v="5"/>
    <x v="1"/>
    <x v="1"/>
  </r>
  <r>
    <n v="71116"/>
    <x v="0"/>
    <x v="2"/>
    <x v="424"/>
    <m/>
    <n v="14.68"/>
    <x v="20"/>
    <x v="0"/>
    <x v="1"/>
    <x v="1"/>
  </r>
  <r>
    <n v="71117"/>
    <x v="0"/>
    <x v="2"/>
    <x v="424"/>
    <m/>
    <n v="30"/>
    <x v="86"/>
    <x v="15"/>
    <x v="1"/>
    <x v="4"/>
  </r>
  <r>
    <n v="70278"/>
    <x v="0"/>
    <x v="0"/>
    <x v="425"/>
    <m/>
    <n v="10"/>
    <x v="105"/>
    <x v="0"/>
    <x v="1"/>
    <x v="2"/>
  </r>
  <r>
    <n v="70279"/>
    <x v="1"/>
    <x v="0"/>
    <x v="425"/>
    <m/>
    <n v="40"/>
    <x v="15"/>
    <x v="22"/>
    <x v="1"/>
    <x v="3"/>
  </r>
  <r>
    <n v="70280"/>
    <x v="0"/>
    <x v="0"/>
    <x v="425"/>
    <m/>
    <n v="12"/>
    <x v="21"/>
    <x v="9"/>
    <x v="1"/>
    <x v="9"/>
  </r>
  <r>
    <n v="70281"/>
    <x v="0"/>
    <x v="0"/>
    <x v="425"/>
    <m/>
    <n v="211.03"/>
    <x v="39"/>
    <x v="4"/>
    <x v="1"/>
    <x v="1"/>
  </r>
  <r>
    <n v="70282"/>
    <x v="0"/>
    <x v="0"/>
    <x v="425"/>
    <s v="Computer Games"/>
    <n v="19.5"/>
    <x v="80"/>
    <x v="7"/>
    <x v="1"/>
    <x v="8"/>
  </r>
  <r>
    <n v="71118"/>
    <x v="0"/>
    <x v="2"/>
    <x v="425"/>
    <m/>
    <n v="35.24"/>
    <x v="40"/>
    <x v="6"/>
    <x v="1"/>
    <x v="13"/>
  </r>
  <r>
    <n v="71119"/>
    <x v="0"/>
    <x v="2"/>
    <x v="425"/>
    <m/>
    <n v="13.98"/>
    <x v="250"/>
    <x v="16"/>
    <x v="1"/>
    <x v="2"/>
  </r>
  <r>
    <n v="71120"/>
    <x v="0"/>
    <x v="2"/>
    <x v="425"/>
    <m/>
    <n v="40"/>
    <x v="250"/>
    <x v="16"/>
    <x v="1"/>
    <x v="1"/>
  </r>
  <r>
    <n v="71121"/>
    <x v="0"/>
    <x v="2"/>
    <x v="425"/>
    <m/>
    <n v="111.56"/>
    <x v="13"/>
    <x v="4"/>
    <x v="1"/>
    <x v="1"/>
  </r>
  <r>
    <n v="71122"/>
    <x v="0"/>
    <x v="2"/>
    <x v="425"/>
    <m/>
    <n v="22.87"/>
    <x v="10"/>
    <x v="4"/>
    <x v="1"/>
    <x v="1"/>
  </r>
  <r>
    <n v="71123"/>
    <x v="0"/>
    <x v="2"/>
    <x v="425"/>
    <m/>
    <n v="11.99"/>
    <x v="111"/>
    <x v="7"/>
    <x v="1"/>
    <x v="1"/>
  </r>
  <r>
    <n v="70283"/>
    <x v="1"/>
    <x v="0"/>
    <x v="426"/>
    <m/>
    <n v="100"/>
    <x v="15"/>
    <x v="22"/>
    <x v="1"/>
    <x v="3"/>
  </r>
  <r>
    <n v="70284"/>
    <x v="0"/>
    <x v="0"/>
    <x v="426"/>
    <m/>
    <n v="16.52"/>
    <x v="81"/>
    <x v="6"/>
    <x v="1"/>
    <x v="4"/>
  </r>
  <r>
    <n v="71124"/>
    <x v="0"/>
    <x v="2"/>
    <x v="426"/>
    <m/>
    <n v="17.97"/>
    <x v="218"/>
    <x v="5"/>
    <x v="1"/>
    <x v="10"/>
  </r>
  <r>
    <n v="71125"/>
    <x v="0"/>
    <x v="2"/>
    <x v="426"/>
    <m/>
    <n v="87.5"/>
    <x v="66"/>
    <x v="5"/>
    <x v="1"/>
    <x v="4"/>
  </r>
  <r>
    <n v="71126"/>
    <x v="0"/>
    <x v="2"/>
    <x v="427"/>
    <m/>
    <n v="42.61"/>
    <x v="52"/>
    <x v="4"/>
    <x v="1"/>
    <x v="1"/>
  </r>
  <r>
    <n v="71127"/>
    <x v="0"/>
    <x v="2"/>
    <x v="427"/>
    <m/>
    <n v="11.53"/>
    <x v="52"/>
    <x v="4"/>
    <x v="1"/>
    <x v="1"/>
  </r>
  <r>
    <n v="71128"/>
    <x v="0"/>
    <x v="2"/>
    <x v="427"/>
    <m/>
    <n v="22.51"/>
    <x v="49"/>
    <x v="4"/>
    <x v="1"/>
    <x v="1"/>
  </r>
  <r>
    <n v="70285"/>
    <x v="3"/>
    <x v="0"/>
    <x v="428"/>
    <m/>
    <n v="-6000"/>
    <x v="28"/>
    <x v="22"/>
    <x v="1"/>
    <x v="3"/>
  </r>
  <r>
    <n v="70286"/>
    <x v="1"/>
    <x v="0"/>
    <x v="428"/>
    <m/>
    <n v="250"/>
    <x v="28"/>
    <x v="22"/>
    <x v="1"/>
    <x v="3"/>
  </r>
  <r>
    <n v="70287"/>
    <x v="1"/>
    <x v="0"/>
    <x v="428"/>
    <m/>
    <n v="60"/>
    <x v="28"/>
    <x v="22"/>
    <x v="1"/>
    <x v="3"/>
  </r>
  <r>
    <n v="70288"/>
    <x v="1"/>
    <x v="0"/>
    <x v="428"/>
    <m/>
    <n v="150"/>
    <x v="28"/>
    <x v="22"/>
    <x v="1"/>
    <x v="3"/>
  </r>
  <r>
    <n v="70289"/>
    <x v="1"/>
    <x v="0"/>
    <x v="428"/>
    <m/>
    <n v="500"/>
    <x v="28"/>
    <x v="22"/>
    <x v="1"/>
    <x v="3"/>
  </r>
  <r>
    <n v="70290"/>
    <x v="0"/>
    <x v="0"/>
    <x v="428"/>
    <m/>
    <n v="8.19"/>
    <x v="29"/>
    <x v="0"/>
    <x v="1"/>
    <x v="1"/>
  </r>
  <r>
    <n v="70291"/>
    <x v="0"/>
    <x v="0"/>
    <x v="428"/>
    <m/>
    <n v="5"/>
    <x v="30"/>
    <x v="9"/>
    <x v="1"/>
    <x v="9"/>
  </r>
  <r>
    <n v="70292"/>
    <x v="3"/>
    <x v="0"/>
    <x v="428"/>
    <m/>
    <n v="-400"/>
    <x v="28"/>
    <x v="22"/>
    <x v="1"/>
    <x v="3"/>
  </r>
  <r>
    <n v="70293"/>
    <x v="3"/>
    <x v="0"/>
    <x v="428"/>
    <m/>
    <n v="-1000"/>
    <x v="28"/>
    <x v="22"/>
    <x v="1"/>
    <x v="3"/>
  </r>
  <r>
    <n v="70294"/>
    <x v="3"/>
    <x v="0"/>
    <x v="428"/>
    <m/>
    <n v="-650"/>
    <x v="28"/>
    <x v="22"/>
    <x v="1"/>
    <x v="3"/>
  </r>
  <r>
    <n v="71129"/>
    <x v="0"/>
    <x v="2"/>
    <x v="428"/>
    <m/>
    <n v="48.09"/>
    <x v="85"/>
    <x v="12"/>
    <x v="1"/>
    <x v="5"/>
  </r>
  <r>
    <n v="71130"/>
    <x v="0"/>
    <x v="2"/>
    <x v="428"/>
    <m/>
    <n v="53"/>
    <x v="150"/>
    <x v="14"/>
    <x v="7"/>
    <x v="1"/>
  </r>
  <r>
    <n v="71131"/>
    <x v="0"/>
    <x v="2"/>
    <x v="428"/>
    <m/>
    <n v="16"/>
    <x v="41"/>
    <x v="19"/>
    <x v="1"/>
    <x v="2"/>
  </r>
  <r>
    <n v="70295"/>
    <x v="1"/>
    <x v="0"/>
    <x v="429"/>
    <m/>
    <n v="100"/>
    <x v="28"/>
    <x v="22"/>
    <x v="1"/>
    <x v="3"/>
  </r>
  <r>
    <n v="70296"/>
    <x v="0"/>
    <x v="0"/>
    <x v="429"/>
    <s v="DVD and Book"/>
    <n v="480"/>
    <x v="4"/>
    <x v="2"/>
    <x v="1"/>
    <x v="8"/>
  </r>
  <r>
    <n v="70297"/>
    <x v="2"/>
    <x v="0"/>
    <x v="429"/>
    <m/>
    <n v="50"/>
    <x v="36"/>
    <x v="3"/>
    <x v="1"/>
    <x v="10"/>
  </r>
  <r>
    <n v="70298"/>
    <x v="1"/>
    <x v="0"/>
    <x v="429"/>
    <m/>
    <n v="100"/>
    <x v="28"/>
    <x v="22"/>
    <x v="1"/>
    <x v="3"/>
  </r>
  <r>
    <n v="71012"/>
    <x v="0"/>
    <x v="2"/>
    <x v="429"/>
    <m/>
    <n v="10"/>
    <x v="41"/>
    <x v="19"/>
    <x v="1"/>
    <x v="2"/>
  </r>
  <r>
    <n v="71013"/>
    <x v="0"/>
    <x v="2"/>
    <x v="429"/>
    <m/>
    <n v="20"/>
    <x v="86"/>
    <x v="19"/>
    <x v="1"/>
    <x v="2"/>
  </r>
  <r>
    <n v="70299"/>
    <x v="0"/>
    <x v="0"/>
    <x v="430"/>
    <m/>
    <n v="30"/>
    <x v="156"/>
    <x v="4"/>
    <x v="1"/>
    <x v="8"/>
  </r>
  <r>
    <n v="71014"/>
    <x v="0"/>
    <x v="2"/>
    <x v="430"/>
    <m/>
    <n v="75"/>
    <x v="251"/>
    <x v="13"/>
    <x v="1"/>
    <x v="6"/>
  </r>
  <r>
    <n v="70300"/>
    <x v="0"/>
    <x v="0"/>
    <x v="431"/>
    <m/>
    <n v="1713.5"/>
    <x v="151"/>
    <x v="16"/>
    <x v="8"/>
    <x v="1"/>
  </r>
  <r>
    <n v="70301"/>
    <x v="0"/>
    <x v="0"/>
    <x v="431"/>
    <m/>
    <n v="-1.93"/>
    <x v="0"/>
    <x v="0"/>
    <x v="1"/>
    <x v="1"/>
  </r>
  <r>
    <n v="71015"/>
    <x v="0"/>
    <x v="2"/>
    <x v="431"/>
    <m/>
    <n v="25.99"/>
    <x v="252"/>
    <x v="16"/>
    <x v="1"/>
    <x v="1"/>
  </r>
  <r>
    <n v="71016"/>
    <x v="0"/>
    <x v="2"/>
    <x v="431"/>
    <m/>
    <n v="14.98"/>
    <x v="191"/>
    <x v="6"/>
    <x v="1"/>
    <x v="1"/>
  </r>
  <r>
    <n v="71017"/>
    <x v="0"/>
    <x v="2"/>
    <x v="432"/>
    <m/>
    <n v="13.54"/>
    <x v="10"/>
    <x v="4"/>
    <x v="1"/>
    <x v="1"/>
  </r>
  <r>
    <n v="71018"/>
    <x v="0"/>
    <x v="2"/>
    <x v="432"/>
    <m/>
    <n v="140"/>
    <x v="231"/>
    <x v="6"/>
    <x v="1"/>
    <x v="1"/>
  </r>
  <r>
    <n v="70302"/>
    <x v="8"/>
    <x v="0"/>
    <x v="433"/>
    <m/>
    <n v="-1237.6500000000001"/>
    <x v="164"/>
    <x v="10"/>
    <x v="1"/>
    <x v="4"/>
  </r>
  <r>
    <n v="70303"/>
    <x v="5"/>
    <x v="0"/>
    <x v="433"/>
    <m/>
    <n v="-36000"/>
    <x v="253"/>
    <x v="10"/>
    <x v="1"/>
    <x v="4"/>
  </r>
  <r>
    <n v="71019"/>
    <x v="0"/>
    <x v="2"/>
    <x v="433"/>
    <m/>
    <n v="10.67"/>
    <x v="225"/>
    <x v="6"/>
    <x v="1"/>
    <x v="1"/>
  </r>
  <r>
    <n v="71020"/>
    <x v="0"/>
    <x v="2"/>
    <x v="433"/>
    <m/>
    <n v="13.36"/>
    <x v="10"/>
    <x v="4"/>
    <x v="1"/>
    <x v="1"/>
  </r>
  <r>
    <n v="70304"/>
    <x v="0"/>
    <x v="0"/>
    <x v="434"/>
    <m/>
    <n v="15"/>
    <x v="156"/>
    <x v="19"/>
    <x v="1"/>
    <x v="8"/>
  </r>
  <r>
    <n v="71021"/>
    <x v="0"/>
    <x v="2"/>
    <x v="434"/>
    <m/>
    <n v="113.38"/>
    <x v="10"/>
    <x v="4"/>
    <x v="1"/>
    <x v="1"/>
  </r>
  <r>
    <n v="70305"/>
    <x v="0"/>
    <x v="0"/>
    <x v="435"/>
    <m/>
    <n v="40"/>
    <x v="128"/>
    <x v="2"/>
    <x v="1"/>
    <x v="8"/>
  </r>
  <r>
    <n v="70306"/>
    <x v="2"/>
    <x v="0"/>
    <x v="435"/>
    <m/>
    <n v="79.790000000000006"/>
    <x v="51"/>
    <x v="3"/>
    <x v="1"/>
    <x v="3"/>
  </r>
  <r>
    <n v="70307"/>
    <x v="0"/>
    <x v="0"/>
    <x v="435"/>
    <m/>
    <n v="20"/>
    <x v="19"/>
    <x v="0"/>
    <x v="1"/>
    <x v="1"/>
  </r>
  <r>
    <n v="71022"/>
    <x v="0"/>
    <x v="2"/>
    <x v="435"/>
    <m/>
    <n v="95"/>
    <x v="143"/>
    <x v="11"/>
    <x v="1"/>
    <x v="1"/>
  </r>
  <r>
    <n v="71023"/>
    <x v="0"/>
    <x v="2"/>
    <x v="435"/>
    <m/>
    <n v="48.22"/>
    <x v="24"/>
    <x v="12"/>
    <x v="1"/>
    <x v="7"/>
  </r>
  <r>
    <n v="70308"/>
    <x v="0"/>
    <x v="0"/>
    <x v="436"/>
    <m/>
    <n v="32"/>
    <x v="46"/>
    <x v="7"/>
    <x v="1"/>
    <x v="4"/>
  </r>
  <r>
    <n v="70309"/>
    <x v="0"/>
    <x v="0"/>
    <x v="436"/>
    <s v="Deposit"/>
    <n v="200"/>
    <x v="122"/>
    <x v="14"/>
    <x v="9"/>
    <x v="10"/>
  </r>
  <r>
    <n v="71024"/>
    <x v="0"/>
    <x v="2"/>
    <x v="436"/>
    <m/>
    <n v="23.58"/>
    <x v="76"/>
    <x v="4"/>
    <x v="1"/>
    <x v="1"/>
  </r>
  <r>
    <n v="71025"/>
    <x v="0"/>
    <x v="2"/>
    <x v="436"/>
    <m/>
    <n v="68.91"/>
    <x v="160"/>
    <x v="16"/>
    <x v="1"/>
    <x v="1"/>
  </r>
  <r>
    <n v="71026"/>
    <x v="0"/>
    <x v="2"/>
    <x v="437"/>
    <m/>
    <n v="24.45"/>
    <x v="124"/>
    <x v="6"/>
    <x v="1"/>
    <x v="1"/>
  </r>
  <r>
    <n v="71027"/>
    <x v="0"/>
    <x v="2"/>
    <x v="437"/>
    <m/>
    <n v="54.81"/>
    <x v="13"/>
    <x v="4"/>
    <x v="1"/>
    <x v="1"/>
  </r>
  <r>
    <n v="71028"/>
    <x v="0"/>
    <x v="2"/>
    <x v="437"/>
    <m/>
    <n v="45.6"/>
    <x v="225"/>
    <x v="6"/>
    <x v="1"/>
    <x v="1"/>
  </r>
  <r>
    <n v="71055"/>
    <x v="0"/>
    <x v="2"/>
    <x v="437"/>
    <m/>
    <n v="16.829999999999998"/>
    <x v="104"/>
    <x v="4"/>
    <x v="1"/>
    <x v="1"/>
  </r>
  <r>
    <n v="71029"/>
    <x v="0"/>
    <x v="2"/>
    <x v="438"/>
    <m/>
    <n v="19.46"/>
    <x v="52"/>
    <x v="4"/>
    <x v="1"/>
    <x v="1"/>
  </r>
  <r>
    <n v="70310"/>
    <x v="1"/>
    <x v="0"/>
    <x v="439"/>
    <m/>
    <n v="50"/>
    <x v="15"/>
    <x v="22"/>
    <x v="1"/>
    <x v="3"/>
  </r>
  <r>
    <n v="71030"/>
    <x v="0"/>
    <x v="2"/>
    <x v="439"/>
    <m/>
    <n v="38.74"/>
    <x v="44"/>
    <x v="16"/>
    <x v="1"/>
    <x v="1"/>
  </r>
  <r>
    <n v="71031"/>
    <x v="0"/>
    <x v="2"/>
    <x v="439"/>
    <m/>
    <n v="5.66"/>
    <x v="44"/>
    <x v="16"/>
    <x v="1"/>
    <x v="1"/>
  </r>
  <r>
    <n v="71056"/>
    <x v="0"/>
    <x v="2"/>
    <x v="439"/>
    <m/>
    <n v="17.149999999999999"/>
    <x v="104"/>
    <x v="4"/>
    <x v="1"/>
    <x v="1"/>
  </r>
  <r>
    <n v="70311"/>
    <x v="6"/>
    <x v="0"/>
    <x v="440"/>
    <m/>
    <n v="279.57"/>
    <x v="9"/>
    <x v="0"/>
    <x v="1"/>
    <x v="1"/>
  </r>
  <r>
    <n v="70312"/>
    <x v="2"/>
    <x v="0"/>
    <x v="440"/>
    <m/>
    <n v="20.8"/>
    <x v="58"/>
    <x v="3"/>
    <x v="1"/>
    <x v="2"/>
  </r>
  <r>
    <n v="70313"/>
    <x v="0"/>
    <x v="0"/>
    <x v="440"/>
    <m/>
    <n v="41.58"/>
    <x v="60"/>
    <x v="0"/>
    <x v="1"/>
    <x v="1"/>
  </r>
  <r>
    <n v="70314"/>
    <x v="1"/>
    <x v="0"/>
    <x v="440"/>
    <m/>
    <n v="30"/>
    <x v="15"/>
    <x v="22"/>
    <x v="1"/>
    <x v="3"/>
  </r>
  <r>
    <n v="71032"/>
    <x v="0"/>
    <x v="2"/>
    <x v="440"/>
    <m/>
    <n v="215.1"/>
    <x v="41"/>
    <x v="15"/>
    <x v="1"/>
    <x v="4"/>
  </r>
  <r>
    <n v="70315"/>
    <x v="0"/>
    <x v="0"/>
    <x v="441"/>
    <s v="Statue"/>
    <n v="26.99"/>
    <x v="14"/>
    <x v="7"/>
    <x v="1"/>
    <x v="13"/>
  </r>
  <r>
    <n v="71033"/>
    <x v="0"/>
    <x v="2"/>
    <x v="441"/>
    <m/>
    <n v="14.97"/>
    <x v="245"/>
    <x v="5"/>
    <x v="1"/>
    <x v="1"/>
  </r>
  <r>
    <n v="71034"/>
    <x v="0"/>
    <x v="2"/>
    <x v="441"/>
    <m/>
    <n v="192.5"/>
    <x v="95"/>
    <x v="12"/>
    <x v="1"/>
    <x v="11"/>
  </r>
  <r>
    <n v="71035"/>
    <x v="0"/>
    <x v="2"/>
    <x v="441"/>
    <m/>
    <n v="30"/>
    <x v="86"/>
    <x v="15"/>
    <x v="1"/>
    <x v="4"/>
  </r>
  <r>
    <n v="70316"/>
    <x v="0"/>
    <x v="0"/>
    <x v="442"/>
    <m/>
    <n v="98"/>
    <x v="254"/>
    <x v="19"/>
    <x v="1"/>
    <x v="2"/>
  </r>
  <r>
    <n v="70317"/>
    <x v="1"/>
    <x v="0"/>
    <x v="442"/>
    <m/>
    <n v="30"/>
    <x v="15"/>
    <x v="22"/>
    <x v="1"/>
    <x v="3"/>
  </r>
  <r>
    <n v="71036"/>
    <x v="0"/>
    <x v="2"/>
    <x v="442"/>
    <m/>
    <n v="589.16999999999996"/>
    <x v="140"/>
    <x v="14"/>
    <x v="6"/>
    <x v="1"/>
  </r>
  <r>
    <n v="71037"/>
    <x v="0"/>
    <x v="2"/>
    <x v="442"/>
    <m/>
    <n v="7.94"/>
    <x v="10"/>
    <x v="4"/>
    <x v="1"/>
    <x v="1"/>
  </r>
  <r>
    <n v="71038"/>
    <x v="0"/>
    <x v="2"/>
    <x v="442"/>
    <m/>
    <n v="22.51"/>
    <x v="10"/>
    <x v="4"/>
    <x v="1"/>
    <x v="1"/>
  </r>
  <r>
    <n v="71397"/>
    <x v="0"/>
    <x v="3"/>
    <x v="442"/>
    <m/>
    <n v="1668.87"/>
    <x v="35"/>
    <x v="14"/>
    <x v="1"/>
    <x v="1"/>
  </r>
  <r>
    <n v="70318"/>
    <x v="0"/>
    <x v="0"/>
    <x v="443"/>
    <m/>
    <n v="21.37"/>
    <x v="63"/>
    <x v="15"/>
    <x v="1"/>
    <x v="4"/>
  </r>
  <r>
    <n v="71039"/>
    <x v="0"/>
    <x v="2"/>
    <x v="443"/>
    <m/>
    <n v="28.81"/>
    <x v="10"/>
    <x v="4"/>
    <x v="1"/>
    <x v="1"/>
  </r>
  <r>
    <n v="71040"/>
    <x v="0"/>
    <x v="2"/>
    <x v="443"/>
    <m/>
    <n v="6.03"/>
    <x v="10"/>
    <x v="4"/>
    <x v="1"/>
    <x v="1"/>
  </r>
  <r>
    <n v="71041"/>
    <x v="0"/>
    <x v="2"/>
    <x v="444"/>
    <m/>
    <n v="19.95"/>
    <x v="61"/>
    <x v="17"/>
    <x v="1"/>
    <x v="14"/>
  </r>
  <r>
    <n v="71042"/>
    <x v="0"/>
    <x v="2"/>
    <x v="445"/>
    <m/>
    <n v="55.9"/>
    <x v="85"/>
    <x v="12"/>
    <x v="1"/>
    <x v="5"/>
  </r>
  <r>
    <n v="71043"/>
    <x v="0"/>
    <x v="2"/>
    <x v="445"/>
    <m/>
    <n v="8.9600000000000009"/>
    <x v="10"/>
    <x v="4"/>
    <x v="1"/>
    <x v="1"/>
  </r>
  <r>
    <n v="71057"/>
    <x v="0"/>
    <x v="2"/>
    <x v="445"/>
    <m/>
    <n v="325"/>
    <x v="31"/>
    <x v="7"/>
    <x v="1"/>
    <x v="1"/>
  </r>
  <r>
    <n v="70319"/>
    <x v="0"/>
    <x v="0"/>
    <x v="446"/>
    <m/>
    <n v="50"/>
    <x v="91"/>
    <x v="6"/>
    <x v="1"/>
    <x v="10"/>
  </r>
  <r>
    <n v="70320"/>
    <x v="9"/>
    <x v="0"/>
    <x v="446"/>
    <m/>
    <n v="-155.76"/>
    <x v="224"/>
    <x v="23"/>
    <x v="1"/>
    <x v="3"/>
  </r>
  <r>
    <n v="70321"/>
    <x v="0"/>
    <x v="0"/>
    <x v="446"/>
    <m/>
    <n v="25.96"/>
    <x v="160"/>
    <x v="16"/>
    <x v="1"/>
    <x v="1"/>
  </r>
  <r>
    <n v="70322"/>
    <x v="0"/>
    <x v="0"/>
    <x v="446"/>
    <m/>
    <n v="50"/>
    <x v="53"/>
    <x v="6"/>
    <x v="1"/>
    <x v="1"/>
  </r>
  <r>
    <n v="71398"/>
    <x v="0"/>
    <x v="3"/>
    <x v="446"/>
    <m/>
    <n v="136"/>
    <x v="173"/>
    <x v="11"/>
    <x v="1"/>
    <x v="2"/>
  </r>
  <r>
    <n v="71399"/>
    <x v="0"/>
    <x v="3"/>
    <x v="446"/>
    <m/>
    <n v="79.5"/>
    <x v="135"/>
    <x v="5"/>
    <x v="1"/>
    <x v="1"/>
  </r>
  <r>
    <n v="71400"/>
    <x v="0"/>
    <x v="3"/>
    <x v="446"/>
    <m/>
    <n v="53.33"/>
    <x v="115"/>
    <x v="7"/>
    <x v="1"/>
    <x v="3"/>
  </r>
  <r>
    <n v="71401"/>
    <x v="0"/>
    <x v="3"/>
    <x v="446"/>
    <m/>
    <n v="56"/>
    <x v="53"/>
    <x v="6"/>
    <x v="1"/>
    <x v="1"/>
  </r>
  <r>
    <n v="71402"/>
    <x v="0"/>
    <x v="3"/>
    <x v="446"/>
    <m/>
    <n v="26.49"/>
    <x v="255"/>
    <x v="7"/>
    <x v="1"/>
    <x v="2"/>
  </r>
  <r>
    <n v="70323"/>
    <x v="1"/>
    <x v="0"/>
    <x v="447"/>
    <m/>
    <n v="10"/>
    <x v="7"/>
    <x v="22"/>
    <x v="1"/>
    <x v="3"/>
  </r>
  <r>
    <n v="70324"/>
    <x v="1"/>
    <x v="0"/>
    <x v="447"/>
    <m/>
    <n v="10"/>
    <x v="6"/>
    <x v="22"/>
    <x v="1"/>
    <x v="3"/>
  </r>
  <r>
    <n v="70325"/>
    <x v="0"/>
    <x v="0"/>
    <x v="447"/>
    <m/>
    <n v="42"/>
    <x v="4"/>
    <x v="2"/>
    <x v="1"/>
    <x v="8"/>
  </r>
  <r>
    <n v="70326"/>
    <x v="1"/>
    <x v="0"/>
    <x v="447"/>
    <m/>
    <n v="40"/>
    <x v="15"/>
    <x v="22"/>
    <x v="1"/>
    <x v="3"/>
  </r>
  <r>
    <n v="70327"/>
    <x v="0"/>
    <x v="0"/>
    <x v="447"/>
    <m/>
    <n v="25.14"/>
    <x v="33"/>
    <x v="0"/>
    <x v="1"/>
    <x v="1"/>
  </r>
  <r>
    <n v="70328"/>
    <x v="0"/>
    <x v="0"/>
    <x v="447"/>
    <m/>
    <n v="11.95"/>
    <x v="8"/>
    <x v="0"/>
    <x v="1"/>
    <x v="1"/>
  </r>
  <r>
    <n v="70329"/>
    <x v="0"/>
    <x v="0"/>
    <x v="447"/>
    <m/>
    <n v="32.630000000000003"/>
    <x v="3"/>
    <x v="0"/>
    <x v="1"/>
    <x v="1"/>
  </r>
  <r>
    <n v="70330"/>
    <x v="0"/>
    <x v="0"/>
    <x v="447"/>
    <m/>
    <n v="5"/>
    <x v="163"/>
    <x v="9"/>
    <x v="1"/>
    <x v="9"/>
  </r>
  <r>
    <n v="70331"/>
    <x v="0"/>
    <x v="0"/>
    <x v="447"/>
    <m/>
    <n v="180"/>
    <x v="18"/>
    <x v="0"/>
    <x v="1"/>
    <x v="1"/>
  </r>
  <r>
    <n v="70332"/>
    <x v="1"/>
    <x v="0"/>
    <x v="447"/>
    <m/>
    <n v="300"/>
    <x v="1"/>
    <x v="22"/>
    <x v="1"/>
    <x v="3"/>
  </r>
  <r>
    <n v="71403"/>
    <x v="0"/>
    <x v="3"/>
    <x v="447"/>
    <m/>
    <n v="23.93"/>
    <x v="115"/>
    <x v="7"/>
    <x v="1"/>
    <x v="3"/>
  </r>
  <r>
    <n v="70333"/>
    <x v="0"/>
    <x v="0"/>
    <x v="448"/>
    <m/>
    <n v="9.85"/>
    <x v="16"/>
    <x v="7"/>
    <x v="1"/>
    <x v="2"/>
  </r>
  <r>
    <n v="70334"/>
    <x v="0"/>
    <x v="0"/>
    <x v="448"/>
    <m/>
    <n v="40"/>
    <x v="256"/>
    <x v="6"/>
    <x v="1"/>
    <x v="2"/>
  </r>
  <r>
    <n v="70335"/>
    <x v="0"/>
    <x v="0"/>
    <x v="448"/>
    <m/>
    <n v="26.95"/>
    <x v="17"/>
    <x v="0"/>
    <x v="1"/>
    <x v="1"/>
  </r>
  <r>
    <n v="70336"/>
    <x v="0"/>
    <x v="0"/>
    <x v="448"/>
    <m/>
    <n v="90"/>
    <x v="0"/>
    <x v="0"/>
    <x v="1"/>
    <x v="1"/>
  </r>
  <r>
    <n v="70337"/>
    <x v="0"/>
    <x v="0"/>
    <x v="448"/>
    <m/>
    <n v="64"/>
    <x v="0"/>
    <x v="0"/>
    <x v="1"/>
    <x v="1"/>
  </r>
  <r>
    <n v="71044"/>
    <x v="0"/>
    <x v="2"/>
    <x v="448"/>
    <m/>
    <n v="13.43"/>
    <x v="10"/>
    <x v="4"/>
    <x v="1"/>
    <x v="1"/>
  </r>
  <r>
    <n v="71045"/>
    <x v="0"/>
    <x v="2"/>
    <x v="448"/>
    <m/>
    <n v="10.3"/>
    <x v="10"/>
    <x v="4"/>
    <x v="1"/>
    <x v="1"/>
  </r>
  <r>
    <n v="71058"/>
    <x v="0"/>
    <x v="2"/>
    <x v="448"/>
    <m/>
    <n v="12.5"/>
    <x v="31"/>
    <x v="6"/>
    <x v="1"/>
    <x v="1"/>
  </r>
  <r>
    <n v="71404"/>
    <x v="0"/>
    <x v="3"/>
    <x v="448"/>
    <m/>
    <n v="56"/>
    <x v="143"/>
    <x v="11"/>
    <x v="1"/>
    <x v="1"/>
  </r>
  <r>
    <n v="70338"/>
    <x v="8"/>
    <x v="0"/>
    <x v="449"/>
    <m/>
    <n v="-825"/>
    <x v="164"/>
    <x v="10"/>
    <x v="1"/>
    <x v="4"/>
  </r>
  <r>
    <n v="70339"/>
    <x v="1"/>
    <x v="0"/>
    <x v="449"/>
    <m/>
    <n v="30"/>
    <x v="15"/>
    <x v="22"/>
    <x v="1"/>
    <x v="3"/>
  </r>
  <r>
    <n v="70340"/>
    <x v="0"/>
    <x v="0"/>
    <x v="449"/>
    <m/>
    <n v="15.22"/>
    <x v="0"/>
    <x v="0"/>
    <x v="1"/>
    <x v="1"/>
  </r>
  <r>
    <n v="70341"/>
    <x v="1"/>
    <x v="0"/>
    <x v="449"/>
    <m/>
    <n v="2446.5100000000002"/>
    <x v="75"/>
    <x v="22"/>
    <x v="1"/>
    <x v="3"/>
  </r>
  <r>
    <n v="71046"/>
    <x v="0"/>
    <x v="2"/>
    <x v="449"/>
    <m/>
    <n v="14.68"/>
    <x v="20"/>
    <x v="0"/>
    <x v="1"/>
    <x v="1"/>
  </r>
  <r>
    <n v="71047"/>
    <x v="0"/>
    <x v="2"/>
    <x v="449"/>
    <m/>
    <n v="99.45"/>
    <x v="257"/>
    <x v="5"/>
    <x v="1"/>
    <x v="4"/>
  </r>
  <r>
    <n v="71048"/>
    <x v="0"/>
    <x v="2"/>
    <x v="449"/>
    <m/>
    <n v="338.39"/>
    <x v="53"/>
    <x v="14"/>
    <x v="1"/>
    <x v="3"/>
  </r>
  <r>
    <n v="71049"/>
    <x v="0"/>
    <x v="2"/>
    <x v="450"/>
    <m/>
    <n v="18.96"/>
    <x v="232"/>
    <x v="16"/>
    <x v="1"/>
    <x v="1"/>
  </r>
  <r>
    <n v="70342"/>
    <x v="0"/>
    <x v="0"/>
    <x v="451"/>
    <m/>
    <n v="12"/>
    <x v="21"/>
    <x v="9"/>
    <x v="1"/>
    <x v="9"/>
  </r>
  <r>
    <n v="71050"/>
    <x v="0"/>
    <x v="2"/>
    <x v="451"/>
    <m/>
    <n v="26.21"/>
    <x v="10"/>
    <x v="4"/>
    <x v="1"/>
    <x v="1"/>
  </r>
  <r>
    <n v="70343"/>
    <x v="0"/>
    <x v="0"/>
    <x v="452"/>
    <m/>
    <n v="8.19"/>
    <x v="29"/>
    <x v="0"/>
    <x v="1"/>
    <x v="1"/>
  </r>
  <r>
    <n v="70344"/>
    <x v="1"/>
    <x v="0"/>
    <x v="452"/>
    <m/>
    <n v="500"/>
    <x v="28"/>
    <x v="22"/>
    <x v="1"/>
    <x v="3"/>
  </r>
  <r>
    <n v="70345"/>
    <x v="1"/>
    <x v="0"/>
    <x v="452"/>
    <m/>
    <n v="150"/>
    <x v="28"/>
    <x v="22"/>
    <x v="1"/>
    <x v="3"/>
  </r>
  <r>
    <n v="70346"/>
    <x v="1"/>
    <x v="0"/>
    <x v="452"/>
    <m/>
    <n v="60"/>
    <x v="28"/>
    <x v="22"/>
    <x v="1"/>
    <x v="3"/>
  </r>
  <r>
    <n v="70347"/>
    <x v="1"/>
    <x v="0"/>
    <x v="452"/>
    <m/>
    <n v="250"/>
    <x v="28"/>
    <x v="22"/>
    <x v="1"/>
    <x v="3"/>
  </r>
  <r>
    <n v="70348"/>
    <x v="0"/>
    <x v="0"/>
    <x v="452"/>
    <m/>
    <n v="5"/>
    <x v="30"/>
    <x v="9"/>
    <x v="1"/>
    <x v="9"/>
  </r>
  <r>
    <n v="71051"/>
    <x v="0"/>
    <x v="2"/>
    <x v="452"/>
    <m/>
    <n v="15"/>
    <x v="178"/>
    <x v="15"/>
    <x v="1"/>
    <x v="4"/>
  </r>
  <r>
    <n v="71052"/>
    <x v="0"/>
    <x v="2"/>
    <x v="452"/>
    <m/>
    <n v="20.86"/>
    <x v="52"/>
    <x v="4"/>
    <x v="1"/>
    <x v="1"/>
  </r>
  <r>
    <n v="71053"/>
    <x v="0"/>
    <x v="2"/>
    <x v="452"/>
    <m/>
    <n v="6.5"/>
    <x v="53"/>
    <x v="11"/>
    <x v="1"/>
    <x v="3"/>
  </r>
  <r>
    <n v="70349"/>
    <x v="0"/>
    <x v="0"/>
    <x v="453"/>
    <m/>
    <n v="82"/>
    <x v="169"/>
    <x v="2"/>
    <x v="1"/>
    <x v="1"/>
  </r>
  <r>
    <n v="70350"/>
    <x v="0"/>
    <x v="0"/>
    <x v="453"/>
    <m/>
    <n v="20.65"/>
    <x v="80"/>
    <x v="14"/>
    <x v="4"/>
    <x v="8"/>
  </r>
  <r>
    <n v="71054"/>
    <x v="0"/>
    <x v="2"/>
    <x v="453"/>
    <m/>
    <n v="14.36"/>
    <x v="52"/>
    <x v="4"/>
    <x v="1"/>
    <x v="1"/>
  </r>
  <r>
    <n v="71059"/>
    <x v="0"/>
    <x v="2"/>
    <x v="453"/>
    <m/>
    <n v="14.99"/>
    <x v="31"/>
    <x v="6"/>
    <x v="1"/>
    <x v="1"/>
  </r>
  <r>
    <n v="70351"/>
    <x v="1"/>
    <x v="0"/>
    <x v="454"/>
    <m/>
    <n v="100"/>
    <x v="28"/>
    <x v="22"/>
    <x v="1"/>
    <x v="3"/>
  </r>
  <r>
    <n v="70352"/>
    <x v="0"/>
    <x v="0"/>
    <x v="454"/>
    <m/>
    <n v="11.83"/>
    <x v="172"/>
    <x v="4"/>
    <x v="1"/>
    <x v="3"/>
  </r>
  <r>
    <n v="70353"/>
    <x v="1"/>
    <x v="0"/>
    <x v="454"/>
    <m/>
    <n v="30"/>
    <x v="15"/>
    <x v="22"/>
    <x v="1"/>
    <x v="3"/>
  </r>
  <r>
    <n v="70354"/>
    <x v="2"/>
    <x v="0"/>
    <x v="454"/>
    <m/>
    <n v="50"/>
    <x v="36"/>
    <x v="3"/>
    <x v="1"/>
    <x v="10"/>
  </r>
  <r>
    <n v="70355"/>
    <x v="1"/>
    <x v="0"/>
    <x v="454"/>
    <m/>
    <n v="100"/>
    <x v="28"/>
    <x v="22"/>
    <x v="1"/>
    <x v="3"/>
  </r>
  <r>
    <n v="70943"/>
    <x v="0"/>
    <x v="2"/>
    <x v="454"/>
    <m/>
    <n v="19.48"/>
    <x v="258"/>
    <x v="6"/>
    <x v="1"/>
    <x v="1"/>
  </r>
  <r>
    <n v="70944"/>
    <x v="0"/>
    <x v="2"/>
    <x v="454"/>
    <m/>
    <n v="11"/>
    <x v="259"/>
    <x v="6"/>
    <x v="1"/>
    <x v="1"/>
  </r>
  <r>
    <n v="70945"/>
    <x v="0"/>
    <x v="2"/>
    <x v="454"/>
    <m/>
    <n v="25"/>
    <x v="161"/>
    <x v="5"/>
    <x v="1"/>
    <x v="3"/>
  </r>
  <r>
    <n v="70946"/>
    <x v="0"/>
    <x v="2"/>
    <x v="454"/>
    <m/>
    <n v="24.5"/>
    <x v="161"/>
    <x v="5"/>
    <x v="1"/>
    <x v="3"/>
  </r>
  <r>
    <n v="70356"/>
    <x v="1"/>
    <x v="0"/>
    <x v="455"/>
    <m/>
    <n v="40"/>
    <x v="15"/>
    <x v="22"/>
    <x v="1"/>
    <x v="3"/>
  </r>
  <r>
    <n v="70357"/>
    <x v="5"/>
    <x v="0"/>
    <x v="455"/>
    <m/>
    <n v="-516.74"/>
    <x v="260"/>
    <x v="10"/>
    <x v="1"/>
    <x v="3"/>
  </r>
  <r>
    <n v="70358"/>
    <x v="0"/>
    <x v="0"/>
    <x v="455"/>
    <m/>
    <n v="317.8"/>
    <x v="166"/>
    <x v="12"/>
    <x v="1"/>
    <x v="11"/>
  </r>
  <r>
    <n v="70947"/>
    <x v="0"/>
    <x v="2"/>
    <x v="455"/>
    <m/>
    <n v="35.39"/>
    <x v="117"/>
    <x v="11"/>
    <x v="1"/>
    <x v="2"/>
  </r>
  <r>
    <n v="70948"/>
    <x v="0"/>
    <x v="2"/>
    <x v="455"/>
    <m/>
    <n v="30"/>
    <x v="86"/>
    <x v="15"/>
    <x v="1"/>
    <x v="4"/>
  </r>
  <r>
    <n v="70949"/>
    <x v="0"/>
    <x v="2"/>
    <x v="456"/>
    <m/>
    <n v="25.11"/>
    <x v="10"/>
    <x v="4"/>
    <x v="1"/>
    <x v="1"/>
  </r>
  <r>
    <n v="70950"/>
    <x v="0"/>
    <x v="2"/>
    <x v="456"/>
    <m/>
    <n v="15.41"/>
    <x v="191"/>
    <x v="6"/>
    <x v="1"/>
    <x v="1"/>
  </r>
  <r>
    <n v="71010"/>
    <x v="0"/>
    <x v="2"/>
    <x v="456"/>
    <m/>
    <n v="76.75"/>
    <x v="31"/>
    <x v="5"/>
    <x v="1"/>
    <x v="1"/>
  </r>
  <r>
    <n v="70620.2"/>
    <x v="1"/>
    <x v="0"/>
    <x v="457"/>
    <m/>
    <n v="30"/>
    <x v="15"/>
    <x v="22"/>
    <x v="1"/>
    <x v="3"/>
  </r>
  <r>
    <n v="70359"/>
    <x v="1"/>
    <x v="0"/>
    <x v="458"/>
    <m/>
    <n v="50"/>
    <x v="15"/>
    <x v="22"/>
    <x v="1"/>
    <x v="3"/>
  </r>
  <r>
    <n v="70951"/>
    <x v="0"/>
    <x v="2"/>
    <x v="458"/>
    <m/>
    <n v="37"/>
    <x v="143"/>
    <x v="17"/>
    <x v="1"/>
    <x v="1"/>
  </r>
  <r>
    <n v="70953"/>
    <x v="0"/>
    <x v="2"/>
    <x v="458"/>
    <m/>
    <n v="8.1300000000000008"/>
    <x v="143"/>
    <x v="17"/>
    <x v="1"/>
    <x v="1"/>
  </r>
  <r>
    <n v="70954"/>
    <x v="0"/>
    <x v="2"/>
    <x v="458"/>
    <m/>
    <n v="54.05"/>
    <x v="32"/>
    <x v="12"/>
    <x v="1"/>
    <x v="5"/>
  </r>
  <r>
    <n v="70955"/>
    <x v="0"/>
    <x v="2"/>
    <x v="458"/>
    <m/>
    <n v="35.49"/>
    <x v="10"/>
    <x v="4"/>
    <x v="1"/>
    <x v="1"/>
  </r>
  <r>
    <n v="70360"/>
    <x v="0"/>
    <x v="0"/>
    <x v="459"/>
    <m/>
    <n v="-0.32"/>
    <x v="0"/>
    <x v="0"/>
    <x v="1"/>
    <x v="1"/>
  </r>
  <r>
    <n v="70952"/>
    <x v="0"/>
    <x v="2"/>
    <x v="459"/>
    <m/>
    <n v="310.63"/>
    <x v="84"/>
    <x v="12"/>
    <x v="1"/>
    <x v="11"/>
  </r>
  <r>
    <n v="70361"/>
    <x v="1"/>
    <x v="0"/>
    <x v="460"/>
    <m/>
    <n v="40"/>
    <x v="15"/>
    <x v="22"/>
    <x v="1"/>
    <x v="3"/>
  </r>
  <r>
    <n v="70956"/>
    <x v="0"/>
    <x v="2"/>
    <x v="460"/>
    <m/>
    <n v="46.41"/>
    <x v="79"/>
    <x v="7"/>
    <x v="1"/>
    <x v="1"/>
  </r>
  <r>
    <n v="70957"/>
    <x v="0"/>
    <x v="2"/>
    <x v="460"/>
    <m/>
    <n v="38.04"/>
    <x v="24"/>
    <x v="12"/>
    <x v="1"/>
    <x v="11"/>
  </r>
  <r>
    <n v="71405"/>
    <x v="0"/>
    <x v="3"/>
    <x v="460"/>
    <m/>
    <n v="9.99"/>
    <x v="115"/>
    <x v="7"/>
    <x v="1"/>
    <x v="3"/>
  </r>
  <r>
    <n v="70362"/>
    <x v="0"/>
    <x v="0"/>
    <x v="461"/>
    <s v="Jane's holiday cost"/>
    <n v="-515.54"/>
    <x v="80"/>
    <x v="14"/>
    <x v="1"/>
    <x v="9"/>
  </r>
  <r>
    <n v="70958"/>
    <x v="0"/>
    <x v="2"/>
    <x v="461"/>
    <m/>
    <n v="36.79"/>
    <x v="10"/>
    <x v="4"/>
    <x v="1"/>
    <x v="1"/>
  </r>
  <r>
    <n v="70363"/>
    <x v="2"/>
    <x v="0"/>
    <x v="462"/>
    <m/>
    <n v="79.790000000000006"/>
    <x v="51"/>
    <x v="3"/>
    <x v="1"/>
    <x v="3"/>
  </r>
  <r>
    <n v="70364"/>
    <x v="0"/>
    <x v="0"/>
    <x v="462"/>
    <m/>
    <n v="20"/>
    <x v="19"/>
    <x v="0"/>
    <x v="1"/>
    <x v="1"/>
  </r>
  <r>
    <n v="70959"/>
    <x v="0"/>
    <x v="2"/>
    <x v="462"/>
    <m/>
    <n v="7.5"/>
    <x v="245"/>
    <x v="5"/>
    <x v="1"/>
    <x v="1"/>
  </r>
  <r>
    <n v="70960"/>
    <x v="0"/>
    <x v="2"/>
    <x v="462"/>
    <m/>
    <n v="16.43"/>
    <x v="111"/>
    <x v="7"/>
    <x v="1"/>
    <x v="1"/>
  </r>
  <r>
    <n v="70961"/>
    <x v="0"/>
    <x v="2"/>
    <x v="463"/>
    <m/>
    <n v="49.99"/>
    <x v="12"/>
    <x v="5"/>
    <x v="1"/>
    <x v="1"/>
  </r>
  <r>
    <n v="70365"/>
    <x v="1"/>
    <x v="0"/>
    <x v="464"/>
    <m/>
    <n v="50"/>
    <x v="15"/>
    <x v="22"/>
    <x v="1"/>
    <x v="3"/>
  </r>
  <r>
    <n v="70962"/>
    <x v="0"/>
    <x v="2"/>
    <x v="464"/>
    <m/>
    <n v="14.97"/>
    <x v="223"/>
    <x v="11"/>
    <x v="1"/>
    <x v="1"/>
  </r>
  <r>
    <n v="70963"/>
    <x v="0"/>
    <x v="2"/>
    <x v="464"/>
    <m/>
    <n v="29"/>
    <x v="196"/>
    <x v="11"/>
    <x v="1"/>
    <x v="1"/>
  </r>
  <r>
    <n v="70964"/>
    <x v="0"/>
    <x v="2"/>
    <x v="464"/>
    <m/>
    <n v="19.989999999999998"/>
    <x v="261"/>
    <x v="7"/>
    <x v="1"/>
    <x v="8"/>
  </r>
  <r>
    <n v="70965"/>
    <x v="0"/>
    <x v="2"/>
    <x v="464"/>
    <m/>
    <n v="59.9"/>
    <x v="13"/>
    <x v="4"/>
    <x v="1"/>
    <x v="1"/>
  </r>
  <r>
    <n v="70366"/>
    <x v="3"/>
    <x v="0"/>
    <x v="465"/>
    <m/>
    <n v="-350"/>
    <x v="28"/>
    <x v="22"/>
    <x v="1"/>
    <x v="3"/>
  </r>
  <r>
    <n v="70367"/>
    <x v="3"/>
    <x v="0"/>
    <x v="465"/>
    <m/>
    <n v="-24000"/>
    <x v="28"/>
    <x v="22"/>
    <x v="1"/>
    <x v="3"/>
  </r>
  <r>
    <n v="70966"/>
    <x v="0"/>
    <x v="2"/>
    <x v="465"/>
    <m/>
    <n v="6.98"/>
    <x v="191"/>
    <x v="6"/>
    <x v="1"/>
    <x v="1"/>
  </r>
  <r>
    <n v="70967"/>
    <x v="0"/>
    <x v="2"/>
    <x v="465"/>
    <m/>
    <n v="105.53"/>
    <x v="10"/>
    <x v="4"/>
    <x v="1"/>
    <x v="1"/>
  </r>
  <r>
    <n v="70968"/>
    <x v="0"/>
    <x v="2"/>
    <x v="465"/>
    <m/>
    <n v="16.95"/>
    <x v="22"/>
    <x v="11"/>
    <x v="1"/>
    <x v="2"/>
  </r>
  <r>
    <n v="70969"/>
    <x v="0"/>
    <x v="2"/>
    <x v="465"/>
    <m/>
    <n v="11.22"/>
    <x v="231"/>
    <x v="6"/>
    <x v="1"/>
    <x v="1"/>
  </r>
  <r>
    <n v="70368"/>
    <x v="2"/>
    <x v="0"/>
    <x v="466"/>
    <m/>
    <n v="20.8"/>
    <x v="58"/>
    <x v="3"/>
    <x v="1"/>
    <x v="2"/>
  </r>
  <r>
    <n v="70369"/>
    <x v="0"/>
    <x v="0"/>
    <x v="466"/>
    <m/>
    <n v="30"/>
    <x v="156"/>
    <x v="4"/>
    <x v="1"/>
    <x v="8"/>
  </r>
  <r>
    <n v="70370"/>
    <x v="0"/>
    <x v="0"/>
    <x v="466"/>
    <m/>
    <n v="25"/>
    <x v="53"/>
    <x v="6"/>
    <x v="1"/>
    <x v="1"/>
  </r>
  <r>
    <n v="70970"/>
    <x v="0"/>
    <x v="2"/>
    <x v="466"/>
    <m/>
    <n v="56"/>
    <x v="41"/>
    <x v="15"/>
    <x v="1"/>
    <x v="4"/>
  </r>
  <r>
    <n v="70971"/>
    <x v="0"/>
    <x v="2"/>
    <x v="466"/>
    <m/>
    <n v="68.5"/>
    <x v="257"/>
    <x v="5"/>
    <x v="1"/>
    <x v="4"/>
  </r>
  <r>
    <n v="70371"/>
    <x v="0"/>
    <x v="0"/>
    <x v="467"/>
    <m/>
    <n v="41.58"/>
    <x v="60"/>
    <x v="0"/>
    <x v="1"/>
    <x v="1"/>
  </r>
  <r>
    <n v="70372.100000000006"/>
    <x v="0"/>
    <x v="0"/>
    <x v="467"/>
    <m/>
    <n v="13.37"/>
    <x v="49"/>
    <x v="4"/>
    <x v="1"/>
    <x v="1"/>
  </r>
  <r>
    <n v="70372.2"/>
    <x v="1"/>
    <x v="0"/>
    <x v="467"/>
    <m/>
    <n v="20"/>
    <x v="15"/>
    <x v="22"/>
    <x v="1"/>
    <x v="3"/>
  </r>
  <r>
    <n v="70972"/>
    <x v="0"/>
    <x v="2"/>
    <x v="467"/>
    <m/>
    <n v="19"/>
    <x v="41"/>
    <x v="11"/>
    <x v="1"/>
    <x v="1"/>
  </r>
  <r>
    <n v="70973"/>
    <x v="0"/>
    <x v="2"/>
    <x v="467"/>
    <m/>
    <n v="10.59"/>
    <x v="191"/>
    <x v="6"/>
    <x v="1"/>
    <x v="1"/>
  </r>
  <r>
    <n v="70974"/>
    <x v="0"/>
    <x v="2"/>
    <x v="467"/>
    <m/>
    <n v="10"/>
    <x v="165"/>
    <x v="11"/>
    <x v="1"/>
    <x v="2"/>
  </r>
  <r>
    <n v="70975"/>
    <x v="0"/>
    <x v="2"/>
    <x v="467"/>
    <m/>
    <n v="18"/>
    <x v="54"/>
    <x v="2"/>
    <x v="1"/>
    <x v="1"/>
  </r>
  <r>
    <n v="70976"/>
    <x v="0"/>
    <x v="2"/>
    <x v="467"/>
    <m/>
    <n v="38"/>
    <x v="135"/>
    <x v="5"/>
    <x v="1"/>
    <x v="1"/>
  </r>
  <r>
    <n v="70977"/>
    <x v="0"/>
    <x v="2"/>
    <x v="467"/>
    <m/>
    <n v="15"/>
    <x v="14"/>
    <x v="7"/>
    <x v="1"/>
    <x v="2"/>
  </r>
  <r>
    <n v="70373"/>
    <x v="1"/>
    <x v="0"/>
    <x v="468"/>
    <m/>
    <n v="40"/>
    <x v="15"/>
    <x v="22"/>
    <x v="1"/>
    <x v="3"/>
  </r>
  <r>
    <n v="70978"/>
    <x v="0"/>
    <x v="2"/>
    <x v="468"/>
    <m/>
    <n v="54"/>
    <x v="262"/>
    <x v="5"/>
    <x v="1"/>
    <x v="1"/>
  </r>
  <r>
    <n v="70979"/>
    <x v="0"/>
    <x v="2"/>
    <x v="468"/>
    <m/>
    <n v="8.32"/>
    <x v="222"/>
    <x v="5"/>
    <x v="1"/>
    <x v="1"/>
  </r>
  <r>
    <n v="70374"/>
    <x v="6"/>
    <x v="0"/>
    <x v="469"/>
    <m/>
    <n v="205.59"/>
    <x v="9"/>
    <x v="0"/>
    <x v="1"/>
    <x v="1"/>
  </r>
  <r>
    <n v="70375.100000000006"/>
    <x v="0"/>
    <x v="0"/>
    <x v="469"/>
    <m/>
    <n v="2.35"/>
    <x v="13"/>
    <x v="4"/>
    <x v="1"/>
    <x v="4"/>
  </r>
  <r>
    <n v="70375.199999999997"/>
    <x v="1"/>
    <x v="0"/>
    <x v="469"/>
    <m/>
    <n v="30"/>
    <x v="15"/>
    <x v="22"/>
    <x v="1"/>
    <x v="3"/>
  </r>
  <r>
    <n v="70376"/>
    <x v="0"/>
    <x v="0"/>
    <x v="469"/>
    <s v="Licence fee"/>
    <n v="30"/>
    <x v="4"/>
    <x v="2"/>
    <x v="1"/>
    <x v="8"/>
  </r>
  <r>
    <n v="70980"/>
    <x v="0"/>
    <x v="2"/>
    <x v="469"/>
    <m/>
    <n v="15"/>
    <x v="263"/>
    <x v="7"/>
    <x v="1"/>
    <x v="4"/>
  </r>
  <r>
    <n v="70981"/>
    <x v="0"/>
    <x v="2"/>
    <x v="469"/>
    <m/>
    <n v="1.79"/>
    <x v="240"/>
    <x v="7"/>
    <x v="1"/>
    <x v="2"/>
  </r>
  <r>
    <n v="70982"/>
    <x v="0"/>
    <x v="2"/>
    <x v="469"/>
    <m/>
    <n v="7.97"/>
    <x v="10"/>
    <x v="4"/>
    <x v="1"/>
    <x v="1"/>
  </r>
  <r>
    <n v="70983"/>
    <x v="0"/>
    <x v="2"/>
    <x v="469"/>
    <m/>
    <n v="6.31"/>
    <x v="10"/>
    <x v="4"/>
    <x v="1"/>
    <x v="1"/>
  </r>
  <r>
    <n v="70377"/>
    <x v="0"/>
    <x v="0"/>
    <x v="470"/>
    <m/>
    <n v="21.04"/>
    <x v="63"/>
    <x v="15"/>
    <x v="1"/>
    <x v="4"/>
  </r>
  <r>
    <n v="70378"/>
    <x v="0"/>
    <x v="0"/>
    <x v="470"/>
    <m/>
    <n v="240"/>
    <x v="81"/>
    <x v="6"/>
    <x v="1"/>
    <x v="4"/>
  </r>
  <r>
    <n v="70379"/>
    <x v="1"/>
    <x v="0"/>
    <x v="470"/>
    <m/>
    <n v="50"/>
    <x v="15"/>
    <x v="22"/>
    <x v="1"/>
    <x v="3"/>
  </r>
  <r>
    <n v="70380.100000000006"/>
    <x v="1"/>
    <x v="0"/>
    <x v="470"/>
    <m/>
    <n v="50"/>
    <x v="15"/>
    <x v="1"/>
    <x v="1"/>
    <x v="3"/>
  </r>
  <r>
    <n v="70380.2"/>
    <x v="1"/>
    <x v="0"/>
    <x v="470"/>
    <m/>
    <n v="5.04"/>
    <x v="264"/>
    <x v="4"/>
    <x v="1"/>
    <x v="1"/>
  </r>
  <r>
    <n v="70380.2"/>
    <x v="1"/>
    <x v="0"/>
    <x v="470"/>
    <m/>
    <n v="50"/>
    <x v="15"/>
    <x v="22"/>
    <x v="1"/>
    <x v="3"/>
  </r>
  <r>
    <n v="70984"/>
    <x v="0"/>
    <x v="2"/>
    <x v="470"/>
    <m/>
    <n v="47.73"/>
    <x v="24"/>
    <x v="12"/>
    <x v="1"/>
    <x v="7"/>
  </r>
  <r>
    <n v="70985"/>
    <x v="0"/>
    <x v="2"/>
    <x v="471"/>
    <m/>
    <n v="29.25"/>
    <x v="143"/>
    <x v="11"/>
    <x v="1"/>
    <x v="2"/>
  </r>
  <r>
    <n v="70986"/>
    <x v="0"/>
    <x v="2"/>
    <x v="471"/>
    <m/>
    <n v="47.95"/>
    <x v="132"/>
    <x v="14"/>
    <x v="1"/>
    <x v="1"/>
  </r>
  <r>
    <n v="70987"/>
    <x v="0"/>
    <x v="2"/>
    <x v="471"/>
    <m/>
    <n v="56"/>
    <x v="41"/>
    <x v="15"/>
    <x v="1"/>
    <x v="4"/>
  </r>
  <r>
    <n v="70988"/>
    <x v="0"/>
    <x v="2"/>
    <x v="471"/>
    <m/>
    <n v="13.79"/>
    <x v="52"/>
    <x v="4"/>
    <x v="1"/>
    <x v="1"/>
  </r>
  <r>
    <n v="70989"/>
    <x v="0"/>
    <x v="2"/>
    <x v="471"/>
    <m/>
    <n v="19.23"/>
    <x v="265"/>
    <x v="4"/>
    <x v="1"/>
    <x v="1"/>
  </r>
  <r>
    <n v="70990"/>
    <x v="0"/>
    <x v="2"/>
    <x v="471"/>
    <m/>
    <n v="19.98"/>
    <x v="14"/>
    <x v="7"/>
    <x v="1"/>
    <x v="4"/>
  </r>
  <r>
    <n v="70991"/>
    <x v="0"/>
    <x v="2"/>
    <x v="471"/>
    <m/>
    <n v="30"/>
    <x v="86"/>
    <x v="15"/>
    <x v="1"/>
    <x v="4"/>
  </r>
  <r>
    <n v="70381"/>
    <x v="1"/>
    <x v="0"/>
    <x v="472"/>
    <m/>
    <n v="50"/>
    <x v="15"/>
    <x v="22"/>
    <x v="1"/>
    <x v="3"/>
  </r>
  <r>
    <n v="70382"/>
    <x v="1"/>
    <x v="0"/>
    <x v="473"/>
    <m/>
    <n v="3017.8"/>
    <x v="75"/>
    <x v="22"/>
    <x v="1"/>
    <x v="3"/>
  </r>
  <r>
    <n v="70992"/>
    <x v="0"/>
    <x v="2"/>
    <x v="473"/>
    <m/>
    <n v="30.27"/>
    <x v="13"/>
    <x v="4"/>
    <x v="1"/>
    <x v="1"/>
  </r>
  <r>
    <n v="70993"/>
    <x v="0"/>
    <x v="2"/>
    <x v="473"/>
    <m/>
    <n v="17.66"/>
    <x v="10"/>
    <x v="4"/>
    <x v="1"/>
    <x v="1"/>
  </r>
  <r>
    <n v="70994"/>
    <x v="0"/>
    <x v="2"/>
    <x v="473"/>
    <m/>
    <n v="10.95"/>
    <x v="169"/>
    <x v="11"/>
    <x v="1"/>
    <x v="1"/>
  </r>
  <r>
    <n v="70383"/>
    <x v="1"/>
    <x v="0"/>
    <x v="474"/>
    <m/>
    <n v="2110.11"/>
    <x v="2"/>
    <x v="22"/>
    <x v="1"/>
    <x v="3"/>
  </r>
  <r>
    <n v="70384"/>
    <x v="0"/>
    <x v="0"/>
    <x v="474"/>
    <m/>
    <n v="5"/>
    <x v="163"/>
    <x v="9"/>
    <x v="1"/>
    <x v="9"/>
  </r>
  <r>
    <n v="70385"/>
    <x v="1"/>
    <x v="0"/>
    <x v="474"/>
    <m/>
    <n v="30"/>
    <x v="15"/>
    <x v="22"/>
    <x v="1"/>
    <x v="3"/>
  </r>
  <r>
    <n v="70386"/>
    <x v="0"/>
    <x v="0"/>
    <x v="474"/>
    <m/>
    <n v="42"/>
    <x v="4"/>
    <x v="2"/>
    <x v="1"/>
    <x v="8"/>
  </r>
  <r>
    <n v="70387"/>
    <x v="0"/>
    <x v="0"/>
    <x v="474"/>
    <m/>
    <n v="27.81"/>
    <x v="33"/>
    <x v="0"/>
    <x v="1"/>
    <x v="1"/>
  </r>
  <r>
    <n v="70388"/>
    <x v="0"/>
    <x v="0"/>
    <x v="474"/>
    <m/>
    <n v="11.95"/>
    <x v="8"/>
    <x v="0"/>
    <x v="1"/>
    <x v="1"/>
  </r>
  <r>
    <n v="70389"/>
    <x v="0"/>
    <x v="0"/>
    <x v="474"/>
    <m/>
    <n v="32.630000000000003"/>
    <x v="3"/>
    <x v="0"/>
    <x v="1"/>
    <x v="1"/>
  </r>
  <r>
    <n v="70390"/>
    <x v="0"/>
    <x v="0"/>
    <x v="474"/>
    <m/>
    <n v="26.95"/>
    <x v="17"/>
    <x v="0"/>
    <x v="1"/>
    <x v="1"/>
  </r>
  <r>
    <n v="70391"/>
    <x v="0"/>
    <x v="0"/>
    <x v="474"/>
    <m/>
    <n v="180"/>
    <x v="18"/>
    <x v="0"/>
    <x v="1"/>
    <x v="1"/>
  </r>
  <r>
    <n v="70392"/>
    <x v="1"/>
    <x v="0"/>
    <x v="474"/>
    <m/>
    <n v="300"/>
    <x v="1"/>
    <x v="22"/>
    <x v="1"/>
    <x v="3"/>
  </r>
  <r>
    <n v="70393"/>
    <x v="0"/>
    <x v="0"/>
    <x v="474"/>
    <m/>
    <n v="90"/>
    <x v="0"/>
    <x v="0"/>
    <x v="1"/>
    <x v="1"/>
  </r>
  <r>
    <n v="70394"/>
    <x v="0"/>
    <x v="0"/>
    <x v="474"/>
    <m/>
    <n v="64"/>
    <x v="0"/>
    <x v="0"/>
    <x v="1"/>
    <x v="1"/>
  </r>
  <r>
    <n v="70395"/>
    <x v="1"/>
    <x v="0"/>
    <x v="474"/>
    <m/>
    <n v="10"/>
    <x v="6"/>
    <x v="22"/>
    <x v="1"/>
    <x v="3"/>
  </r>
  <r>
    <n v="70396"/>
    <x v="1"/>
    <x v="0"/>
    <x v="474"/>
    <m/>
    <n v="10"/>
    <x v="7"/>
    <x v="22"/>
    <x v="1"/>
    <x v="3"/>
  </r>
  <r>
    <n v="70995"/>
    <x v="0"/>
    <x v="2"/>
    <x v="474"/>
    <m/>
    <n v="14.68"/>
    <x v="20"/>
    <x v="0"/>
    <x v="1"/>
    <x v="1"/>
  </r>
  <r>
    <n v="70996"/>
    <x v="0"/>
    <x v="2"/>
    <x v="474"/>
    <m/>
    <n v="138.15"/>
    <x v="13"/>
    <x v="4"/>
    <x v="1"/>
    <x v="1"/>
  </r>
  <r>
    <n v="71396"/>
    <x v="3"/>
    <x v="3"/>
    <x v="474"/>
    <m/>
    <n v="-2110.11"/>
    <x v="9"/>
    <x v="1"/>
    <x v="1"/>
    <x v="3"/>
  </r>
  <r>
    <n v="70397"/>
    <x v="0"/>
    <x v="0"/>
    <x v="475"/>
    <m/>
    <n v="15.22"/>
    <x v="0"/>
    <x v="0"/>
    <x v="1"/>
    <x v="1"/>
  </r>
  <r>
    <n v="70398"/>
    <x v="0"/>
    <x v="0"/>
    <x v="475"/>
    <m/>
    <n v="12"/>
    <x v="21"/>
    <x v="9"/>
    <x v="1"/>
    <x v="9"/>
  </r>
  <r>
    <n v="70997"/>
    <x v="0"/>
    <x v="2"/>
    <x v="475"/>
    <m/>
    <n v="7.99"/>
    <x v="67"/>
    <x v="13"/>
    <x v="1"/>
    <x v="6"/>
  </r>
  <r>
    <n v="70998"/>
    <x v="0"/>
    <x v="2"/>
    <x v="475"/>
    <m/>
    <n v="98"/>
    <x v="110"/>
    <x v="6"/>
    <x v="1"/>
    <x v="14"/>
  </r>
  <r>
    <n v="70399"/>
    <x v="0"/>
    <x v="0"/>
    <x v="476"/>
    <m/>
    <n v="17.7"/>
    <x v="39"/>
    <x v="4"/>
    <x v="1"/>
    <x v="1"/>
  </r>
  <r>
    <n v="70400"/>
    <x v="8"/>
    <x v="0"/>
    <x v="476"/>
    <m/>
    <n v="-825"/>
    <x v="164"/>
    <x v="10"/>
    <x v="1"/>
    <x v="4"/>
  </r>
  <r>
    <n v="70999"/>
    <x v="0"/>
    <x v="2"/>
    <x v="476"/>
    <m/>
    <n v="56"/>
    <x v="41"/>
    <x v="15"/>
    <x v="1"/>
    <x v="4"/>
  </r>
  <r>
    <n v="71000"/>
    <x v="0"/>
    <x v="2"/>
    <x v="476"/>
    <m/>
    <n v="8.3800000000000008"/>
    <x v="10"/>
    <x v="4"/>
    <x v="1"/>
    <x v="1"/>
  </r>
  <r>
    <n v="70401"/>
    <x v="0"/>
    <x v="0"/>
    <x v="477"/>
    <s v="Computer Shopper"/>
    <n v="21.99"/>
    <x v="227"/>
    <x v="7"/>
    <x v="1"/>
    <x v="4"/>
  </r>
  <r>
    <n v="71001"/>
    <x v="0"/>
    <x v="2"/>
    <x v="477"/>
    <m/>
    <n v="59.98"/>
    <x v="245"/>
    <x v="5"/>
    <x v="1"/>
    <x v="1"/>
  </r>
  <r>
    <n v="71002"/>
    <x v="0"/>
    <x v="2"/>
    <x v="477"/>
    <m/>
    <n v="19"/>
    <x v="135"/>
    <x v="5"/>
    <x v="1"/>
    <x v="1"/>
  </r>
  <r>
    <n v="71003"/>
    <x v="0"/>
    <x v="2"/>
    <x v="477"/>
    <m/>
    <n v="35"/>
    <x v="94"/>
    <x v="11"/>
    <x v="1"/>
    <x v="1"/>
  </r>
  <r>
    <n v="71004"/>
    <x v="0"/>
    <x v="2"/>
    <x v="477"/>
    <m/>
    <n v="10.98"/>
    <x v="44"/>
    <x v="16"/>
    <x v="1"/>
    <x v="1"/>
  </r>
  <r>
    <n v="71005"/>
    <x v="0"/>
    <x v="2"/>
    <x v="477"/>
    <m/>
    <n v="43"/>
    <x v="192"/>
    <x v="21"/>
    <x v="1"/>
    <x v="3"/>
  </r>
  <r>
    <n v="71006"/>
    <x v="11"/>
    <x v="2"/>
    <x v="477"/>
    <s v="Book shelves and desk"/>
    <n v="564"/>
    <x v="266"/>
    <x v="7"/>
    <x v="1"/>
    <x v="1"/>
  </r>
  <r>
    <n v="71011"/>
    <x v="0"/>
    <x v="2"/>
    <x v="477"/>
    <m/>
    <n v="34.5"/>
    <x v="31"/>
    <x v="7"/>
    <x v="1"/>
    <x v="1"/>
  </r>
  <r>
    <n v="70402"/>
    <x v="0"/>
    <x v="0"/>
    <x v="478"/>
    <m/>
    <n v="600"/>
    <x v="89"/>
    <x v="13"/>
    <x v="1"/>
    <x v="6"/>
  </r>
  <r>
    <n v="70403"/>
    <x v="1"/>
    <x v="0"/>
    <x v="478"/>
    <m/>
    <n v="250"/>
    <x v="28"/>
    <x v="22"/>
    <x v="1"/>
    <x v="3"/>
  </r>
  <r>
    <n v="70404"/>
    <x v="1"/>
    <x v="0"/>
    <x v="478"/>
    <m/>
    <n v="60"/>
    <x v="28"/>
    <x v="22"/>
    <x v="1"/>
    <x v="3"/>
  </r>
  <r>
    <n v="70405"/>
    <x v="1"/>
    <x v="0"/>
    <x v="478"/>
    <m/>
    <n v="150"/>
    <x v="28"/>
    <x v="22"/>
    <x v="1"/>
    <x v="3"/>
  </r>
  <r>
    <n v="70406"/>
    <x v="1"/>
    <x v="0"/>
    <x v="478"/>
    <m/>
    <n v="500"/>
    <x v="28"/>
    <x v="22"/>
    <x v="1"/>
    <x v="3"/>
  </r>
  <r>
    <n v="70407"/>
    <x v="0"/>
    <x v="0"/>
    <x v="478"/>
    <m/>
    <n v="8.19"/>
    <x v="29"/>
    <x v="0"/>
    <x v="1"/>
    <x v="1"/>
  </r>
  <r>
    <n v="70408"/>
    <x v="0"/>
    <x v="0"/>
    <x v="478"/>
    <s v="Riding lessons"/>
    <n v="207"/>
    <x v="89"/>
    <x v="2"/>
    <x v="1"/>
    <x v="12"/>
  </r>
  <r>
    <n v="70409"/>
    <x v="1"/>
    <x v="0"/>
    <x v="478"/>
    <m/>
    <n v="40"/>
    <x v="15"/>
    <x v="22"/>
    <x v="1"/>
    <x v="3"/>
  </r>
  <r>
    <n v="70410"/>
    <x v="0"/>
    <x v="0"/>
    <x v="478"/>
    <m/>
    <n v="5"/>
    <x v="30"/>
    <x v="9"/>
    <x v="1"/>
    <x v="9"/>
  </r>
  <r>
    <n v="71007"/>
    <x v="0"/>
    <x v="2"/>
    <x v="478"/>
    <m/>
    <n v="48.84"/>
    <x v="32"/>
    <x v="12"/>
    <x v="1"/>
    <x v="5"/>
  </r>
  <r>
    <n v="71008"/>
    <x v="0"/>
    <x v="2"/>
    <x v="479"/>
    <m/>
    <n v="12.16"/>
    <x v="10"/>
    <x v="4"/>
    <x v="1"/>
    <x v="1"/>
  </r>
  <r>
    <n v="71009"/>
    <x v="0"/>
    <x v="2"/>
    <x v="479"/>
    <m/>
    <n v="58.9"/>
    <x v="10"/>
    <x v="4"/>
    <x v="1"/>
    <x v="1"/>
  </r>
  <r>
    <n v="70411"/>
    <x v="1"/>
    <x v="0"/>
    <x v="480"/>
    <m/>
    <n v="100"/>
    <x v="28"/>
    <x v="22"/>
    <x v="1"/>
    <x v="3"/>
  </r>
  <r>
    <n v="70412"/>
    <x v="1"/>
    <x v="0"/>
    <x v="480"/>
    <m/>
    <n v="100"/>
    <x v="28"/>
    <x v="22"/>
    <x v="1"/>
    <x v="3"/>
  </r>
  <r>
    <n v="70413"/>
    <x v="2"/>
    <x v="0"/>
    <x v="480"/>
    <m/>
    <n v="50"/>
    <x v="36"/>
    <x v="3"/>
    <x v="1"/>
    <x v="10"/>
  </r>
  <r>
    <n v="70414"/>
    <x v="1"/>
    <x v="0"/>
    <x v="480"/>
    <m/>
    <n v="50"/>
    <x v="15"/>
    <x v="22"/>
    <x v="1"/>
    <x v="3"/>
  </r>
  <r>
    <n v="70869"/>
    <x v="0"/>
    <x v="2"/>
    <x v="480"/>
    <m/>
    <n v="22"/>
    <x v="161"/>
    <x v="5"/>
    <x v="1"/>
    <x v="3"/>
  </r>
  <r>
    <n v="70870"/>
    <x v="0"/>
    <x v="2"/>
    <x v="480"/>
    <m/>
    <n v="201.5"/>
    <x v="66"/>
    <x v="5"/>
    <x v="1"/>
    <x v="2"/>
  </r>
  <r>
    <n v="70871"/>
    <x v="0"/>
    <x v="2"/>
    <x v="480"/>
    <m/>
    <n v="44.98"/>
    <x v="188"/>
    <x v="5"/>
    <x v="1"/>
    <x v="1"/>
  </r>
  <r>
    <n v="70873"/>
    <x v="0"/>
    <x v="2"/>
    <x v="480"/>
    <m/>
    <n v="42.52"/>
    <x v="10"/>
    <x v="4"/>
    <x v="1"/>
    <x v="1"/>
  </r>
  <r>
    <n v="70872"/>
    <x v="0"/>
    <x v="2"/>
    <x v="481"/>
    <m/>
    <n v="24"/>
    <x v="176"/>
    <x v="5"/>
    <x v="1"/>
    <x v="2"/>
  </r>
  <r>
    <n v="70874"/>
    <x v="0"/>
    <x v="2"/>
    <x v="481"/>
    <m/>
    <n v="30"/>
    <x v="86"/>
    <x v="15"/>
    <x v="1"/>
    <x v="4"/>
  </r>
  <r>
    <n v="70875"/>
    <x v="0"/>
    <x v="2"/>
    <x v="481"/>
    <m/>
    <n v="13.5"/>
    <x v="22"/>
    <x v="11"/>
    <x v="1"/>
    <x v="2"/>
  </r>
  <r>
    <n v="70415"/>
    <x v="9"/>
    <x v="0"/>
    <x v="482"/>
    <m/>
    <n v="-106.62"/>
    <x v="224"/>
    <x v="23"/>
    <x v="1"/>
    <x v="3"/>
  </r>
  <r>
    <n v="70416"/>
    <x v="1"/>
    <x v="0"/>
    <x v="482"/>
    <m/>
    <n v="50"/>
    <x v="15"/>
    <x v="22"/>
    <x v="1"/>
    <x v="3"/>
  </r>
  <r>
    <n v="70417"/>
    <x v="0"/>
    <x v="0"/>
    <x v="483"/>
    <m/>
    <n v="-0.32"/>
    <x v="0"/>
    <x v="0"/>
    <x v="1"/>
    <x v="1"/>
  </r>
  <r>
    <n v="70418"/>
    <x v="1"/>
    <x v="0"/>
    <x v="483"/>
    <m/>
    <n v="400"/>
    <x v="15"/>
    <x v="22"/>
    <x v="1"/>
    <x v="3"/>
  </r>
  <r>
    <n v="70876"/>
    <x v="0"/>
    <x v="2"/>
    <x v="483"/>
    <m/>
    <n v="40.5"/>
    <x v="41"/>
    <x v="15"/>
    <x v="1"/>
    <x v="4"/>
  </r>
  <r>
    <n v="70877"/>
    <x v="0"/>
    <x v="2"/>
    <x v="483"/>
    <m/>
    <n v="27.14"/>
    <x v="10"/>
    <x v="4"/>
    <x v="1"/>
    <x v="1"/>
  </r>
  <r>
    <n v="70878"/>
    <x v="0"/>
    <x v="2"/>
    <x v="483"/>
    <m/>
    <n v="11.49"/>
    <x v="111"/>
    <x v="7"/>
    <x v="1"/>
    <x v="1"/>
  </r>
  <r>
    <n v="70941"/>
    <x v="0"/>
    <x v="2"/>
    <x v="483"/>
    <m/>
    <n v="36.04"/>
    <x v="104"/>
    <x v="4"/>
    <x v="1"/>
    <x v="1"/>
  </r>
  <r>
    <n v="70419"/>
    <x v="1"/>
    <x v="0"/>
    <x v="484"/>
    <m/>
    <n v="2000"/>
    <x v="75"/>
    <x v="22"/>
    <x v="1"/>
    <x v="3"/>
  </r>
  <r>
    <n v="70879"/>
    <x v="0"/>
    <x v="2"/>
    <x v="484"/>
    <m/>
    <n v="15"/>
    <x v="176"/>
    <x v="5"/>
    <x v="1"/>
    <x v="1"/>
  </r>
  <r>
    <n v="70880"/>
    <x v="0"/>
    <x v="2"/>
    <x v="484"/>
    <m/>
    <n v="18.5"/>
    <x v="196"/>
    <x v="11"/>
    <x v="1"/>
    <x v="1"/>
  </r>
  <r>
    <n v="70881"/>
    <x v="0"/>
    <x v="2"/>
    <x v="484"/>
    <m/>
    <n v="59.97"/>
    <x v="77"/>
    <x v="5"/>
    <x v="1"/>
    <x v="1"/>
  </r>
  <r>
    <n v="70882"/>
    <x v="0"/>
    <x v="2"/>
    <x v="484"/>
    <m/>
    <n v="44"/>
    <x v="23"/>
    <x v="5"/>
    <x v="1"/>
    <x v="1"/>
  </r>
  <r>
    <n v="70883"/>
    <x v="0"/>
    <x v="2"/>
    <x v="485"/>
    <m/>
    <n v="55"/>
    <x v="267"/>
    <x v="11"/>
    <x v="1"/>
    <x v="1"/>
  </r>
  <r>
    <n v="70420"/>
    <x v="1"/>
    <x v="0"/>
    <x v="486"/>
    <m/>
    <n v="50"/>
    <x v="15"/>
    <x v="22"/>
    <x v="1"/>
    <x v="3"/>
  </r>
  <r>
    <n v="70421"/>
    <x v="2"/>
    <x v="0"/>
    <x v="486"/>
    <m/>
    <n v="79.790000000000006"/>
    <x v="51"/>
    <x v="3"/>
    <x v="1"/>
    <x v="3"/>
  </r>
  <r>
    <n v="70885"/>
    <x v="0"/>
    <x v="2"/>
    <x v="486"/>
    <m/>
    <n v="8.8000000000000007"/>
    <x v="97"/>
    <x v="6"/>
    <x v="1"/>
    <x v="1"/>
  </r>
  <r>
    <n v="70422"/>
    <x v="0"/>
    <x v="0"/>
    <x v="487"/>
    <m/>
    <n v="20"/>
    <x v="19"/>
    <x v="0"/>
    <x v="1"/>
    <x v="1"/>
  </r>
  <r>
    <n v="70884"/>
    <x v="0"/>
    <x v="2"/>
    <x v="487"/>
    <m/>
    <n v="295.17"/>
    <x v="84"/>
    <x v="0"/>
    <x v="1"/>
    <x v="1"/>
  </r>
  <r>
    <n v="70886"/>
    <x v="0"/>
    <x v="2"/>
    <x v="487"/>
    <m/>
    <n v="45.24"/>
    <x v="140"/>
    <x v="14"/>
    <x v="6"/>
    <x v="1"/>
  </r>
  <r>
    <n v="70888"/>
    <x v="0"/>
    <x v="2"/>
    <x v="488"/>
    <m/>
    <n v="52.49"/>
    <x v="140"/>
    <x v="14"/>
    <x v="6"/>
    <x v="1"/>
  </r>
  <r>
    <n v="70890"/>
    <x v="0"/>
    <x v="2"/>
    <x v="488"/>
    <m/>
    <n v="35.26"/>
    <x v="140"/>
    <x v="14"/>
    <x v="6"/>
    <x v="1"/>
  </r>
  <r>
    <n v="70892"/>
    <x v="0"/>
    <x v="2"/>
    <x v="489"/>
    <m/>
    <n v="91.01"/>
    <x v="140"/>
    <x v="14"/>
    <x v="6"/>
    <x v="1"/>
  </r>
  <r>
    <n v="70423"/>
    <x v="2"/>
    <x v="0"/>
    <x v="490"/>
    <m/>
    <n v="20.8"/>
    <x v="58"/>
    <x v="3"/>
    <x v="1"/>
    <x v="2"/>
  </r>
  <r>
    <n v="70894"/>
    <x v="0"/>
    <x v="2"/>
    <x v="490"/>
    <m/>
    <n v="30.3"/>
    <x v="140"/>
    <x v="14"/>
    <x v="6"/>
    <x v="1"/>
  </r>
  <r>
    <n v="70896"/>
    <x v="0"/>
    <x v="2"/>
    <x v="490"/>
    <m/>
    <n v="37.770000000000003"/>
    <x v="140"/>
    <x v="14"/>
    <x v="6"/>
    <x v="1"/>
  </r>
  <r>
    <n v="70898"/>
    <x v="0"/>
    <x v="2"/>
    <x v="490"/>
    <m/>
    <n v="27.78"/>
    <x v="140"/>
    <x v="14"/>
    <x v="6"/>
    <x v="1"/>
  </r>
  <r>
    <n v="70424"/>
    <x v="0"/>
    <x v="0"/>
    <x v="491"/>
    <m/>
    <n v="41.58"/>
    <x v="60"/>
    <x v="0"/>
    <x v="1"/>
    <x v="1"/>
  </r>
  <r>
    <n v="70425"/>
    <x v="6"/>
    <x v="0"/>
    <x v="491"/>
    <m/>
    <n v="148.47999999999999"/>
    <x v="9"/>
    <x v="0"/>
    <x v="1"/>
    <x v="1"/>
  </r>
  <r>
    <n v="70900"/>
    <x v="0"/>
    <x v="2"/>
    <x v="491"/>
    <m/>
    <n v="37.6"/>
    <x v="140"/>
    <x v="14"/>
    <x v="6"/>
    <x v="1"/>
  </r>
  <r>
    <n v="70426"/>
    <x v="0"/>
    <x v="0"/>
    <x v="492"/>
    <m/>
    <n v="21.66"/>
    <x v="63"/>
    <x v="15"/>
    <x v="1"/>
    <x v="4"/>
  </r>
  <r>
    <n v="70427"/>
    <x v="1"/>
    <x v="0"/>
    <x v="493"/>
    <m/>
    <n v="362.64"/>
    <x v="15"/>
    <x v="22"/>
    <x v="1"/>
    <x v="3"/>
  </r>
  <r>
    <n v="70902"/>
    <x v="0"/>
    <x v="2"/>
    <x v="493"/>
    <m/>
    <n v="35.840000000000003"/>
    <x v="85"/>
    <x v="14"/>
    <x v="6"/>
    <x v="1"/>
  </r>
  <r>
    <n v="70904"/>
    <x v="0"/>
    <x v="2"/>
    <x v="494"/>
    <m/>
    <n v="22.87"/>
    <x v="14"/>
    <x v="14"/>
    <x v="1"/>
    <x v="1"/>
  </r>
  <r>
    <n v="70428"/>
    <x v="1"/>
    <x v="0"/>
    <x v="495"/>
    <m/>
    <n v="10"/>
    <x v="7"/>
    <x v="22"/>
    <x v="1"/>
    <x v="3"/>
  </r>
  <r>
    <n v="70429"/>
    <x v="1"/>
    <x v="0"/>
    <x v="495"/>
    <m/>
    <n v="10"/>
    <x v="6"/>
    <x v="22"/>
    <x v="1"/>
    <x v="3"/>
  </r>
  <r>
    <n v="70430"/>
    <x v="1"/>
    <x v="0"/>
    <x v="495"/>
    <m/>
    <n v="130"/>
    <x v="15"/>
    <x v="22"/>
    <x v="1"/>
    <x v="3"/>
  </r>
  <r>
    <n v="70431"/>
    <x v="1"/>
    <x v="0"/>
    <x v="495"/>
    <m/>
    <n v="30"/>
    <x v="15"/>
    <x v="22"/>
    <x v="1"/>
    <x v="3"/>
  </r>
  <r>
    <n v="70432"/>
    <x v="0"/>
    <x v="0"/>
    <x v="495"/>
    <m/>
    <n v="42"/>
    <x v="4"/>
    <x v="2"/>
    <x v="1"/>
    <x v="8"/>
  </r>
  <r>
    <n v="70433"/>
    <x v="0"/>
    <x v="0"/>
    <x v="495"/>
    <m/>
    <n v="25.83"/>
    <x v="33"/>
    <x v="0"/>
    <x v="1"/>
    <x v="1"/>
  </r>
  <r>
    <n v="70434"/>
    <x v="0"/>
    <x v="0"/>
    <x v="495"/>
    <m/>
    <n v="11.95"/>
    <x v="8"/>
    <x v="0"/>
    <x v="1"/>
    <x v="1"/>
  </r>
  <r>
    <n v="70435"/>
    <x v="0"/>
    <x v="0"/>
    <x v="495"/>
    <m/>
    <n v="32.630000000000003"/>
    <x v="3"/>
    <x v="0"/>
    <x v="1"/>
    <x v="1"/>
  </r>
  <r>
    <n v="70436"/>
    <x v="0"/>
    <x v="0"/>
    <x v="495"/>
    <m/>
    <n v="5"/>
    <x v="163"/>
    <x v="9"/>
    <x v="1"/>
    <x v="9"/>
  </r>
  <r>
    <n v="70437"/>
    <x v="1"/>
    <x v="0"/>
    <x v="495"/>
    <m/>
    <n v="300"/>
    <x v="1"/>
    <x v="22"/>
    <x v="1"/>
    <x v="3"/>
  </r>
  <r>
    <n v="70438"/>
    <x v="0"/>
    <x v="0"/>
    <x v="495"/>
    <m/>
    <n v="180"/>
    <x v="18"/>
    <x v="0"/>
    <x v="1"/>
    <x v="1"/>
  </r>
  <r>
    <n v="70906"/>
    <x v="0"/>
    <x v="2"/>
    <x v="495"/>
    <m/>
    <n v="27.08"/>
    <x v="146"/>
    <x v="14"/>
    <x v="1"/>
    <x v="1"/>
  </r>
  <r>
    <n v="70908"/>
    <x v="0"/>
    <x v="2"/>
    <x v="495"/>
    <m/>
    <n v="441.75"/>
    <x v="146"/>
    <x v="14"/>
    <x v="6"/>
    <x v="1"/>
  </r>
  <r>
    <n v="70910"/>
    <x v="0"/>
    <x v="2"/>
    <x v="495"/>
    <m/>
    <n v="77.42"/>
    <x v="117"/>
    <x v="14"/>
    <x v="1"/>
    <x v="1"/>
  </r>
  <r>
    <n v="70912"/>
    <x v="0"/>
    <x v="2"/>
    <x v="495"/>
    <m/>
    <n v="46.78"/>
    <x v="76"/>
    <x v="4"/>
    <x v="1"/>
    <x v="1"/>
  </r>
  <r>
    <n v="70913"/>
    <x v="0"/>
    <x v="2"/>
    <x v="495"/>
    <m/>
    <n v="21.74"/>
    <x v="140"/>
    <x v="14"/>
    <x v="6"/>
    <x v="1"/>
  </r>
  <r>
    <n v="70915"/>
    <x v="0"/>
    <x v="2"/>
    <x v="495"/>
    <m/>
    <n v="3.21"/>
    <x v="185"/>
    <x v="14"/>
    <x v="6"/>
    <x v="1"/>
  </r>
  <r>
    <n v="70917"/>
    <x v="0"/>
    <x v="2"/>
    <x v="495"/>
    <m/>
    <n v="21.93"/>
    <x v="85"/>
    <x v="14"/>
    <x v="6"/>
    <x v="1"/>
  </r>
  <r>
    <n v="70919"/>
    <x v="0"/>
    <x v="2"/>
    <x v="495"/>
    <m/>
    <n v="13.04"/>
    <x v="53"/>
    <x v="21"/>
    <x v="1"/>
    <x v="3"/>
  </r>
  <r>
    <n v="70921"/>
    <x v="0"/>
    <x v="2"/>
    <x v="495"/>
    <m/>
    <n v="26.72"/>
    <x v="117"/>
    <x v="14"/>
    <x v="6"/>
    <x v="1"/>
  </r>
  <r>
    <n v="70923"/>
    <x v="0"/>
    <x v="2"/>
    <x v="495"/>
    <m/>
    <n v="106.89"/>
    <x v="146"/>
    <x v="14"/>
    <x v="6"/>
    <x v="1"/>
  </r>
  <r>
    <n v="70925"/>
    <x v="0"/>
    <x v="2"/>
    <x v="495"/>
    <m/>
    <n v="48.66"/>
    <x v="10"/>
    <x v="4"/>
    <x v="1"/>
    <x v="1"/>
  </r>
  <r>
    <n v="70926"/>
    <x v="0"/>
    <x v="2"/>
    <x v="495"/>
    <m/>
    <n v="27.83"/>
    <x v="268"/>
    <x v="6"/>
    <x v="1"/>
    <x v="1"/>
  </r>
  <r>
    <n v="70927"/>
    <x v="0"/>
    <x v="2"/>
    <x v="495"/>
    <m/>
    <n v="32.1"/>
    <x v="44"/>
    <x v="16"/>
    <x v="1"/>
    <x v="1"/>
  </r>
  <r>
    <n v="70439"/>
    <x v="0"/>
    <x v="0"/>
    <x v="496"/>
    <m/>
    <n v="90"/>
    <x v="0"/>
    <x v="0"/>
    <x v="1"/>
    <x v="1"/>
  </r>
  <r>
    <n v="70440"/>
    <x v="0"/>
    <x v="0"/>
    <x v="496"/>
    <m/>
    <n v="192"/>
    <x v="81"/>
    <x v="6"/>
    <x v="1"/>
    <x v="4"/>
  </r>
  <r>
    <n v="70441"/>
    <x v="0"/>
    <x v="0"/>
    <x v="496"/>
    <m/>
    <n v="64"/>
    <x v="0"/>
    <x v="0"/>
    <x v="1"/>
    <x v="1"/>
  </r>
  <r>
    <n v="70928"/>
    <x v="0"/>
    <x v="2"/>
    <x v="496"/>
    <m/>
    <n v="215.1"/>
    <x v="41"/>
    <x v="15"/>
    <x v="1"/>
    <x v="4"/>
  </r>
  <r>
    <n v="70929"/>
    <x v="0"/>
    <x v="2"/>
    <x v="496"/>
    <m/>
    <n v="31.99"/>
    <x v="191"/>
    <x v="6"/>
    <x v="1"/>
    <x v="1"/>
  </r>
  <r>
    <n v="70930"/>
    <x v="0"/>
    <x v="2"/>
    <x v="496"/>
    <m/>
    <n v="13.98"/>
    <x v="177"/>
    <x v="16"/>
    <x v="1"/>
    <x v="1"/>
  </r>
  <r>
    <n v="70931"/>
    <x v="0"/>
    <x v="2"/>
    <x v="496"/>
    <m/>
    <n v="15.94"/>
    <x v="10"/>
    <x v="4"/>
    <x v="1"/>
    <x v="1"/>
  </r>
  <r>
    <n v="70942"/>
    <x v="0"/>
    <x v="2"/>
    <x v="496"/>
    <m/>
    <n v="4"/>
    <x v="31"/>
    <x v="6"/>
    <x v="1"/>
    <x v="1"/>
  </r>
  <r>
    <n v="70442"/>
    <x v="0"/>
    <x v="0"/>
    <x v="497"/>
    <m/>
    <n v="26.95"/>
    <x v="17"/>
    <x v="0"/>
    <x v="1"/>
    <x v="1"/>
  </r>
  <r>
    <n v="70443"/>
    <x v="0"/>
    <x v="0"/>
    <x v="497"/>
    <m/>
    <n v="15.22"/>
    <x v="0"/>
    <x v="0"/>
    <x v="1"/>
    <x v="1"/>
  </r>
  <r>
    <n v="70444"/>
    <x v="1"/>
    <x v="0"/>
    <x v="497"/>
    <m/>
    <n v="1028.49"/>
    <x v="75"/>
    <x v="22"/>
    <x v="1"/>
    <x v="3"/>
  </r>
  <r>
    <n v="70445"/>
    <x v="8"/>
    <x v="0"/>
    <x v="497"/>
    <m/>
    <n v="-825"/>
    <x v="164"/>
    <x v="10"/>
    <x v="1"/>
    <x v="4"/>
  </r>
  <r>
    <n v="70932"/>
    <x v="0"/>
    <x v="2"/>
    <x v="497"/>
    <m/>
    <n v="23.49"/>
    <x v="40"/>
    <x v="6"/>
    <x v="1"/>
    <x v="13"/>
  </r>
  <r>
    <n v="70933"/>
    <x v="0"/>
    <x v="2"/>
    <x v="497"/>
    <m/>
    <n v="14.68"/>
    <x v="20"/>
    <x v="0"/>
    <x v="1"/>
    <x v="1"/>
  </r>
  <r>
    <n v="70446"/>
    <x v="0"/>
    <x v="0"/>
    <x v="498"/>
    <m/>
    <n v="12"/>
    <x v="21"/>
    <x v="9"/>
    <x v="1"/>
    <x v="9"/>
  </r>
  <r>
    <n v="70447"/>
    <x v="1"/>
    <x v="0"/>
    <x v="498"/>
    <m/>
    <n v="50"/>
    <x v="15"/>
    <x v="22"/>
    <x v="1"/>
    <x v="3"/>
  </r>
  <r>
    <n v="70934"/>
    <x v="0"/>
    <x v="2"/>
    <x v="498"/>
    <m/>
    <n v="53.58"/>
    <x v="32"/>
    <x v="12"/>
    <x v="1"/>
    <x v="5"/>
  </r>
  <r>
    <n v="70935"/>
    <x v="0"/>
    <x v="2"/>
    <x v="498"/>
    <m/>
    <n v="11.02"/>
    <x v="10"/>
    <x v="4"/>
    <x v="1"/>
    <x v="1"/>
  </r>
  <r>
    <n v="70936"/>
    <x v="0"/>
    <x v="2"/>
    <x v="499"/>
    <m/>
    <n v="26.45"/>
    <x v="229"/>
    <x v="11"/>
    <x v="1"/>
    <x v="1"/>
  </r>
  <r>
    <n v="70937"/>
    <x v="0"/>
    <x v="2"/>
    <x v="499"/>
    <m/>
    <n v="212.1"/>
    <x v="61"/>
    <x v="17"/>
    <x v="1"/>
    <x v="14"/>
  </r>
  <r>
    <n v="70448"/>
    <x v="1"/>
    <x v="0"/>
    <x v="500"/>
    <m/>
    <n v="60"/>
    <x v="28"/>
    <x v="22"/>
    <x v="1"/>
    <x v="3"/>
  </r>
  <r>
    <n v="70449"/>
    <x v="1"/>
    <x v="0"/>
    <x v="500"/>
    <m/>
    <n v="150"/>
    <x v="28"/>
    <x v="22"/>
    <x v="1"/>
    <x v="3"/>
  </r>
  <r>
    <n v="70450"/>
    <x v="1"/>
    <x v="0"/>
    <x v="500"/>
    <m/>
    <n v="500"/>
    <x v="28"/>
    <x v="22"/>
    <x v="1"/>
    <x v="3"/>
  </r>
  <r>
    <n v="70451"/>
    <x v="0"/>
    <x v="0"/>
    <x v="500"/>
    <m/>
    <n v="8.19"/>
    <x v="29"/>
    <x v="0"/>
    <x v="1"/>
    <x v="1"/>
  </r>
  <r>
    <n v="70452"/>
    <x v="1"/>
    <x v="0"/>
    <x v="500"/>
    <m/>
    <n v="100"/>
    <x v="15"/>
    <x v="22"/>
    <x v="1"/>
    <x v="3"/>
  </r>
  <r>
    <n v="70453"/>
    <x v="0"/>
    <x v="0"/>
    <x v="500"/>
    <m/>
    <n v="5"/>
    <x v="30"/>
    <x v="9"/>
    <x v="1"/>
    <x v="9"/>
  </r>
  <r>
    <n v="70454"/>
    <x v="1"/>
    <x v="0"/>
    <x v="500"/>
    <m/>
    <n v="250"/>
    <x v="28"/>
    <x v="22"/>
    <x v="1"/>
    <x v="3"/>
  </r>
  <r>
    <n v="70938"/>
    <x v="0"/>
    <x v="2"/>
    <x v="500"/>
    <m/>
    <n v="14.48"/>
    <x v="62"/>
    <x v="7"/>
    <x v="1"/>
    <x v="1"/>
  </r>
  <r>
    <n v="70939"/>
    <x v="0"/>
    <x v="2"/>
    <x v="500"/>
    <m/>
    <n v="27.78"/>
    <x v="10"/>
    <x v="4"/>
    <x v="1"/>
    <x v="1"/>
  </r>
  <r>
    <n v="70940"/>
    <x v="0"/>
    <x v="2"/>
    <x v="500"/>
    <m/>
    <n v="17.850000000000001"/>
    <x v="231"/>
    <x v="6"/>
    <x v="1"/>
    <x v="1"/>
  </r>
  <r>
    <n v="70455"/>
    <x v="1"/>
    <x v="0"/>
    <x v="501"/>
    <m/>
    <n v="100"/>
    <x v="28"/>
    <x v="22"/>
    <x v="1"/>
    <x v="3"/>
  </r>
  <r>
    <n v="70456"/>
    <x v="1"/>
    <x v="0"/>
    <x v="501"/>
    <m/>
    <n v="100"/>
    <x v="28"/>
    <x v="22"/>
    <x v="1"/>
    <x v="3"/>
  </r>
  <r>
    <n v="70457"/>
    <x v="2"/>
    <x v="0"/>
    <x v="501"/>
    <m/>
    <n v="50"/>
    <x v="36"/>
    <x v="3"/>
    <x v="1"/>
    <x v="10"/>
  </r>
  <r>
    <n v="70806"/>
    <x v="0"/>
    <x v="2"/>
    <x v="501"/>
    <m/>
    <n v="-10.6"/>
    <x v="110"/>
    <x v="6"/>
    <x v="1"/>
    <x v="4"/>
  </r>
  <r>
    <n v="70458"/>
    <x v="1"/>
    <x v="0"/>
    <x v="502"/>
    <m/>
    <n v="30"/>
    <x v="15"/>
    <x v="22"/>
    <x v="1"/>
    <x v="3"/>
  </r>
  <r>
    <n v="70807"/>
    <x v="0"/>
    <x v="2"/>
    <x v="502"/>
    <m/>
    <n v="27.09"/>
    <x v="10"/>
    <x v="4"/>
    <x v="1"/>
    <x v="1"/>
  </r>
  <r>
    <n v="70459"/>
    <x v="0"/>
    <x v="0"/>
    <x v="503"/>
    <m/>
    <n v="-0.32"/>
    <x v="0"/>
    <x v="0"/>
    <x v="1"/>
    <x v="1"/>
  </r>
  <r>
    <n v="70808"/>
    <x v="0"/>
    <x v="2"/>
    <x v="503"/>
    <m/>
    <n v="38.15"/>
    <x v="40"/>
    <x v="6"/>
    <x v="1"/>
    <x v="13"/>
  </r>
  <r>
    <n v="70809"/>
    <x v="0"/>
    <x v="2"/>
    <x v="504"/>
    <m/>
    <n v="26.41"/>
    <x v="10"/>
    <x v="4"/>
    <x v="1"/>
    <x v="1"/>
  </r>
  <r>
    <n v="70810"/>
    <x v="0"/>
    <x v="2"/>
    <x v="505"/>
    <m/>
    <n v="29.35"/>
    <x v="105"/>
    <x v="0"/>
    <x v="1"/>
    <x v="2"/>
  </r>
  <r>
    <n v="70811"/>
    <x v="0"/>
    <x v="2"/>
    <x v="505"/>
    <m/>
    <n v="29.75"/>
    <x v="10"/>
    <x v="4"/>
    <x v="1"/>
    <x v="1"/>
  </r>
  <r>
    <n v="70812"/>
    <x v="0"/>
    <x v="2"/>
    <x v="506"/>
    <m/>
    <n v="59.98"/>
    <x v="82"/>
    <x v="7"/>
    <x v="1"/>
    <x v="5"/>
  </r>
  <r>
    <n v="70813"/>
    <x v="0"/>
    <x v="2"/>
    <x v="506"/>
    <m/>
    <n v="61.79"/>
    <x v="10"/>
    <x v="4"/>
    <x v="1"/>
    <x v="1"/>
  </r>
  <r>
    <n v="70862"/>
    <x v="0"/>
    <x v="2"/>
    <x v="506"/>
    <m/>
    <n v="44.7"/>
    <x v="31"/>
    <x v="5"/>
    <x v="1"/>
    <x v="1"/>
  </r>
  <r>
    <n v="70460.100000000006"/>
    <x v="0"/>
    <x v="0"/>
    <x v="507"/>
    <m/>
    <n v="1.81"/>
    <x v="13"/>
    <x v="4"/>
    <x v="1"/>
    <x v="4"/>
  </r>
  <r>
    <n v="70460.2"/>
    <x v="1"/>
    <x v="0"/>
    <x v="507"/>
    <m/>
    <n v="30"/>
    <x v="15"/>
    <x v="22"/>
    <x v="1"/>
    <x v="3"/>
  </r>
  <r>
    <n v="70461"/>
    <x v="0"/>
    <x v="0"/>
    <x v="507"/>
    <m/>
    <n v="20"/>
    <x v="39"/>
    <x v="4"/>
    <x v="1"/>
    <x v="1"/>
  </r>
  <r>
    <n v="70462"/>
    <x v="0"/>
    <x v="0"/>
    <x v="507"/>
    <m/>
    <n v="56.57"/>
    <x v="269"/>
    <x v="6"/>
    <x v="1"/>
    <x v="1"/>
  </r>
  <r>
    <n v="70815"/>
    <x v="0"/>
    <x v="2"/>
    <x v="507"/>
    <m/>
    <n v="10"/>
    <x v="55"/>
    <x v="4"/>
    <x v="1"/>
    <x v="1"/>
  </r>
  <r>
    <n v="70463"/>
    <x v="2"/>
    <x v="0"/>
    <x v="508"/>
    <m/>
    <n v="79.790000000000006"/>
    <x v="51"/>
    <x v="3"/>
    <x v="1"/>
    <x v="3"/>
  </r>
  <r>
    <n v="70464"/>
    <x v="0"/>
    <x v="0"/>
    <x v="508"/>
    <m/>
    <n v="20"/>
    <x v="19"/>
    <x v="0"/>
    <x v="1"/>
    <x v="1"/>
  </r>
  <r>
    <n v="70814"/>
    <x v="0"/>
    <x v="2"/>
    <x v="508"/>
    <m/>
    <n v="13.12"/>
    <x v="14"/>
    <x v="6"/>
    <x v="1"/>
    <x v="13"/>
  </r>
  <r>
    <n v="70816"/>
    <x v="0"/>
    <x v="2"/>
    <x v="508"/>
    <m/>
    <n v="32.880000000000003"/>
    <x v="40"/>
    <x v="6"/>
    <x v="1"/>
    <x v="13"/>
  </r>
  <r>
    <n v="70465"/>
    <x v="0"/>
    <x v="0"/>
    <x v="509"/>
    <m/>
    <n v="32"/>
    <x v="46"/>
    <x v="7"/>
    <x v="1"/>
    <x v="4"/>
  </r>
  <r>
    <n v="70466"/>
    <x v="0"/>
    <x v="0"/>
    <x v="509"/>
    <s v="Badminton"/>
    <n v="56"/>
    <x v="210"/>
    <x v="2"/>
    <x v="1"/>
    <x v="8"/>
  </r>
  <r>
    <n v="70817"/>
    <x v="0"/>
    <x v="2"/>
    <x v="509"/>
    <m/>
    <n v="30"/>
    <x v="86"/>
    <x v="15"/>
    <x v="1"/>
    <x v="4"/>
  </r>
  <r>
    <n v="70818"/>
    <x v="0"/>
    <x v="2"/>
    <x v="509"/>
    <m/>
    <n v="33.159999999999997"/>
    <x v="10"/>
    <x v="4"/>
    <x v="1"/>
    <x v="1"/>
  </r>
  <r>
    <n v="70819"/>
    <x v="0"/>
    <x v="2"/>
    <x v="509"/>
    <m/>
    <n v="34"/>
    <x v="117"/>
    <x v="11"/>
    <x v="1"/>
    <x v="2"/>
  </r>
  <r>
    <n v="70820"/>
    <x v="0"/>
    <x v="2"/>
    <x v="510"/>
    <m/>
    <n v="21.5"/>
    <x v="53"/>
    <x v="21"/>
    <x v="1"/>
    <x v="3"/>
  </r>
  <r>
    <n v="70821"/>
    <x v="0"/>
    <x v="2"/>
    <x v="510"/>
    <m/>
    <n v="55.44"/>
    <x v="76"/>
    <x v="12"/>
    <x v="1"/>
    <x v="7"/>
  </r>
  <r>
    <n v="70467"/>
    <x v="1"/>
    <x v="0"/>
    <x v="511"/>
    <m/>
    <n v="40"/>
    <x v="15"/>
    <x v="22"/>
    <x v="1"/>
    <x v="3"/>
  </r>
  <r>
    <n v="70468"/>
    <x v="1"/>
    <x v="0"/>
    <x v="511"/>
    <m/>
    <n v="50"/>
    <x v="15"/>
    <x v="22"/>
    <x v="1"/>
    <x v="3"/>
  </r>
  <r>
    <n v="70822"/>
    <x v="0"/>
    <x v="2"/>
    <x v="511"/>
    <s v="Chest of Drawers"/>
    <n v="29.95"/>
    <x v="76"/>
    <x v="16"/>
    <x v="1"/>
    <x v="1"/>
  </r>
  <r>
    <n v="70823"/>
    <x v="0"/>
    <x v="2"/>
    <x v="511"/>
    <m/>
    <n v="19"/>
    <x v="41"/>
    <x v="11"/>
    <x v="1"/>
    <x v="1"/>
  </r>
  <r>
    <n v="70469"/>
    <x v="6"/>
    <x v="0"/>
    <x v="512"/>
    <m/>
    <n v="114.73"/>
    <x v="9"/>
    <x v="0"/>
    <x v="1"/>
    <x v="1"/>
  </r>
  <r>
    <n v="70470"/>
    <x v="2"/>
    <x v="0"/>
    <x v="512"/>
    <m/>
    <n v="20.8"/>
    <x v="58"/>
    <x v="3"/>
    <x v="1"/>
    <x v="2"/>
  </r>
  <r>
    <n v="70471"/>
    <x v="1"/>
    <x v="0"/>
    <x v="512"/>
    <m/>
    <n v="30"/>
    <x v="15"/>
    <x v="22"/>
    <x v="1"/>
    <x v="3"/>
  </r>
  <r>
    <n v="70825"/>
    <x v="0"/>
    <x v="2"/>
    <x v="512"/>
    <m/>
    <n v="87.34"/>
    <x v="10"/>
    <x v="4"/>
    <x v="1"/>
    <x v="1"/>
  </r>
  <r>
    <n v="70472"/>
    <x v="0"/>
    <x v="0"/>
    <x v="513"/>
    <m/>
    <n v="41.58"/>
    <x v="60"/>
    <x v="0"/>
    <x v="1"/>
    <x v="1"/>
  </r>
  <r>
    <n v="70473"/>
    <x v="0"/>
    <x v="0"/>
    <x v="513"/>
    <m/>
    <n v="49"/>
    <x v="270"/>
    <x v="0"/>
    <x v="1"/>
    <x v="1"/>
  </r>
  <r>
    <n v="70824"/>
    <x v="0"/>
    <x v="2"/>
    <x v="513"/>
    <m/>
    <n v="33.700000000000003"/>
    <x v="143"/>
    <x v="11"/>
    <x v="1"/>
    <x v="1"/>
  </r>
  <r>
    <n v="70474"/>
    <x v="0"/>
    <x v="0"/>
    <x v="514"/>
    <s v="Kew"/>
    <n v="12"/>
    <x v="173"/>
    <x v="19"/>
    <x v="1"/>
    <x v="10"/>
  </r>
  <r>
    <n v="70863"/>
    <x v="0"/>
    <x v="2"/>
    <x v="514"/>
    <m/>
    <n v="93.25"/>
    <x v="31"/>
    <x v="5"/>
    <x v="1"/>
    <x v="1"/>
  </r>
  <r>
    <n v="70826"/>
    <x v="0"/>
    <x v="2"/>
    <x v="515"/>
    <m/>
    <n v="48.33"/>
    <x v="10"/>
    <x v="4"/>
    <x v="1"/>
    <x v="1"/>
  </r>
  <r>
    <n v="70827"/>
    <x v="0"/>
    <x v="2"/>
    <x v="515"/>
    <m/>
    <n v="45"/>
    <x v="231"/>
    <x v="6"/>
    <x v="1"/>
    <x v="1"/>
  </r>
  <r>
    <n v="70864"/>
    <x v="0"/>
    <x v="2"/>
    <x v="515"/>
    <m/>
    <n v="41.45"/>
    <x v="31"/>
    <x v="5"/>
    <x v="1"/>
    <x v="1"/>
  </r>
  <r>
    <n v="70475"/>
    <x v="0"/>
    <x v="0"/>
    <x v="516"/>
    <m/>
    <n v="23.44"/>
    <x v="63"/>
    <x v="15"/>
    <x v="1"/>
    <x v="4"/>
  </r>
  <r>
    <n v="70476.100000000006"/>
    <x v="0"/>
    <x v="0"/>
    <x v="516"/>
    <m/>
    <n v="1.05"/>
    <x v="264"/>
    <x v="4"/>
    <x v="1"/>
    <x v="3"/>
  </r>
  <r>
    <n v="70476.2"/>
    <x v="1"/>
    <x v="0"/>
    <x v="516"/>
    <m/>
    <n v="30"/>
    <x v="15"/>
    <x v="23"/>
    <x v="1"/>
    <x v="3"/>
  </r>
  <r>
    <n v="70477"/>
    <x v="1"/>
    <x v="0"/>
    <x v="516"/>
    <m/>
    <n v="50"/>
    <x v="15"/>
    <x v="22"/>
    <x v="1"/>
    <x v="3"/>
  </r>
  <r>
    <n v="70828"/>
    <x v="0"/>
    <x v="2"/>
    <x v="516"/>
    <m/>
    <n v="51.3"/>
    <x v="40"/>
    <x v="6"/>
    <x v="1"/>
    <x v="13"/>
  </r>
  <r>
    <n v="70829"/>
    <x v="0"/>
    <x v="2"/>
    <x v="516"/>
    <m/>
    <n v="5.29"/>
    <x v="85"/>
    <x v="4"/>
    <x v="1"/>
    <x v="1"/>
  </r>
  <r>
    <n v="70830"/>
    <x v="11"/>
    <x v="2"/>
    <x v="516"/>
    <s v="Kayli the Cat"/>
    <n v="107.25"/>
    <x v="193"/>
    <x v="7"/>
    <x v="1"/>
    <x v="1"/>
  </r>
  <r>
    <n v="70831"/>
    <x v="0"/>
    <x v="2"/>
    <x v="516"/>
    <m/>
    <n v="33.21"/>
    <x v="32"/>
    <x v="12"/>
    <x v="1"/>
    <x v="11"/>
  </r>
  <r>
    <n v="70865"/>
    <x v="0"/>
    <x v="2"/>
    <x v="516"/>
    <m/>
    <n v="465"/>
    <x v="31"/>
    <x v="7"/>
    <x v="1"/>
    <x v="1"/>
  </r>
  <r>
    <n v="70866"/>
    <x v="0"/>
    <x v="2"/>
    <x v="516"/>
    <m/>
    <n v="20"/>
    <x v="31"/>
    <x v="5"/>
    <x v="1"/>
    <x v="1"/>
  </r>
  <r>
    <n v="70832"/>
    <x v="0"/>
    <x v="2"/>
    <x v="517"/>
    <m/>
    <n v="20"/>
    <x v="114"/>
    <x v="2"/>
    <x v="1"/>
    <x v="10"/>
  </r>
  <r>
    <n v="70833"/>
    <x v="0"/>
    <x v="2"/>
    <x v="517"/>
    <m/>
    <n v="6.87"/>
    <x v="10"/>
    <x v="4"/>
    <x v="1"/>
    <x v="1"/>
  </r>
  <r>
    <n v="70478"/>
    <x v="0"/>
    <x v="0"/>
    <x v="518"/>
    <m/>
    <n v="30"/>
    <x v="156"/>
    <x v="4"/>
    <x v="1"/>
    <x v="8"/>
  </r>
  <r>
    <n v="70479"/>
    <x v="0"/>
    <x v="0"/>
    <x v="518"/>
    <m/>
    <n v="20.65"/>
    <x v="39"/>
    <x v="4"/>
    <x v="1"/>
    <x v="1"/>
  </r>
  <r>
    <n v="70480"/>
    <x v="1"/>
    <x v="0"/>
    <x v="518"/>
    <m/>
    <n v="40"/>
    <x v="15"/>
    <x v="22"/>
    <x v="1"/>
    <x v="3"/>
  </r>
  <r>
    <n v="70834"/>
    <x v="0"/>
    <x v="2"/>
    <x v="518"/>
    <m/>
    <n v="14.9"/>
    <x v="53"/>
    <x v="21"/>
    <x v="1"/>
    <x v="3"/>
  </r>
  <r>
    <n v="70835"/>
    <x v="0"/>
    <x v="2"/>
    <x v="518"/>
    <m/>
    <n v="3.92"/>
    <x v="10"/>
    <x v="4"/>
    <x v="1"/>
    <x v="1"/>
  </r>
  <r>
    <n v="70836"/>
    <x v="0"/>
    <x v="2"/>
    <x v="518"/>
    <m/>
    <n v="76.37"/>
    <x v="10"/>
    <x v="4"/>
    <x v="1"/>
    <x v="1"/>
  </r>
  <r>
    <n v="70837"/>
    <x v="0"/>
    <x v="2"/>
    <x v="518"/>
    <m/>
    <n v="5.49"/>
    <x v="232"/>
    <x v="16"/>
    <x v="1"/>
    <x v="1"/>
  </r>
  <r>
    <n v="70481"/>
    <x v="0"/>
    <x v="0"/>
    <x v="519"/>
    <m/>
    <n v="180"/>
    <x v="18"/>
    <x v="0"/>
    <x v="1"/>
    <x v="1"/>
  </r>
  <r>
    <n v="70482"/>
    <x v="0"/>
    <x v="0"/>
    <x v="519"/>
    <m/>
    <n v="32.630000000000003"/>
    <x v="3"/>
    <x v="0"/>
    <x v="1"/>
    <x v="1"/>
  </r>
  <r>
    <n v="70483"/>
    <x v="0"/>
    <x v="0"/>
    <x v="519"/>
    <m/>
    <n v="10.14"/>
    <x v="8"/>
    <x v="0"/>
    <x v="1"/>
    <x v="1"/>
  </r>
  <r>
    <n v="70484"/>
    <x v="0"/>
    <x v="0"/>
    <x v="519"/>
    <m/>
    <n v="20"/>
    <x v="170"/>
    <x v="4"/>
    <x v="1"/>
    <x v="10"/>
  </r>
  <r>
    <n v="70485"/>
    <x v="1"/>
    <x v="0"/>
    <x v="519"/>
    <m/>
    <n v="300"/>
    <x v="1"/>
    <x v="22"/>
    <x v="1"/>
    <x v="3"/>
  </r>
  <r>
    <n v="70486"/>
    <x v="0"/>
    <x v="0"/>
    <x v="519"/>
    <m/>
    <n v="22.53"/>
    <x v="33"/>
    <x v="0"/>
    <x v="1"/>
    <x v="1"/>
  </r>
  <r>
    <n v="70487"/>
    <x v="0"/>
    <x v="0"/>
    <x v="519"/>
    <m/>
    <n v="42"/>
    <x v="4"/>
    <x v="2"/>
    <x v="1"/>
    <x v="8"/>
  </r>
  <r>
    <n v="70488"/>
    <x v="1"/>
    <x v="0"/>
    <x v="519"/>
    <m/>
    <n v="10"/>
    <x v="6"/>
    <x v="22"/>
    <x v="1"/>
    <x v="3"/>
  </r>
  <r>
    <n v="70489"/>
    <x v="1"/>
    <x v="0"/>
    <x v="519"/>
    <m/>
    <n v="10"/>
    <x v="7"/>
    <x v="22"/>
    <x v="1"/>
    <x v="3"/>
  </r>
  <r>
    <n v="70490"/>
    <x v="0"/>
    <x v="0"/>
    <x v="519"/>
    <m/>
    <n v="40"/>
    <x v="148"/>
    <x v="6"/>
    <x v="1"/>
    <x v="2"/>
  </r>
  <r>
    <n v="70838"/>
    <x v="0"/>
    <x v="2"/>
    <x v="519"/>
    <m/>
    <n v="16"/>
    <x v="176"/>
    <x v="5"/>
    <x v="1"/>
    <x v="2"/>
  </r>
  <r>
    <n v="70839"/>
    <x v="0"/>
    <x v="2"/>
    <x v="519"/>
    <m/>
    <n v="215.1"/>
    <x v="41"/>
    <x v="15"/>
    <x v="1"/>
    <x v="4"/>
  </r>
  <r>
    <n v="70840"/>
    <x v="0"/>
    <x v="2"/>
    <x v="519"/>
    <m/>
    <n v="13.9"/>
    <x v="160"/>
    <x v="16"/>
    <x v="1"/>
    <x v="1"/>
  </r>
  <r>
    <n v="70841"/>
    <x v="0"/>
    <x v="2"/>
    <x v="519"/>
    <m/>
    <n v="4.45"/>
    <x v="231"/>
    <x v="6"/>
    <x v="1"/>
    <x v="1"/>
  </r>
  <r>
    <n v="70842"/>
    <x v="0"/>
    <x v="2"/>
    <x v="519"/>
    <m/>
    <n v="25.17"/>
    <x v="24"/>
    <x v="12"/>
    <x v="1"/>
    <x v="11"/>
  </r>
  <r>
    <n v="70491"/>
    <x v="0"/>
    <x v="0"/>
    <x v="520"/>
    <m/>
    <n v="9.85"/>
    <x v="16"/>
    <x v="7"/>
    <x v="1"/>
    <x v="2"/>
  </r>
  <r>
    <n v="70492"/>
    <x v="0"/>
    <x v="0"/>
    <x v="520"/>
    <m/>
    <n v="15.22"/>
    <x v="0"/>
    <x v="0"/>
    <x v="1"/>
    <x v="1"/>
  </r>
  <r>
    <n v="70493"/>
    <x v="0"/>
    <x v="0"/>
    <x v="520"/>
    <m/>
    <n v="26.95"/>
    <x v="17"/>
    <x v="0"/>
    <x v="1"/>
    <x v="1"/>
  </r>
  <r>
    <n v="70494"/>
    <x v="1"/>
    <x v="0"/>
    <x v="520"/>
    <m/>
    <n v="2983.86"/>
    <x v="75"/>
    <x v="22"/>
    <x v="1"/>
    <x v="3"/>
  </r>
  <r>
    <n v="70495"/>
    <x v="0"/>
    <x v="0"/>
    <x v="520"/>
    <m/>
    <n v="46"/>
    <x v="0"/>
    <x v="0"/>
    <x v="1"/>
    <x v="1"/>
  </r>
  <r>
    <n v="70496"/>
    <x v="0"/>
    <x v="0"/>
    <x v="520"/>
    <m/>
    <n v="64"/>
    <x v="0"/>
    <x v="0"/>
    <x v="1"/>
    <x v="1"/>
  </r>
  <r>
    <n v="70497"/>
    <x v="1"/>
    <x v="0"/>
    <x v="520"/>
    <m/>
    <n v="40"/>
    <x v="15"/>
    <x v="22"/>
    <x v="1"/>
    <x v="3"/>
  </r>
  <r>
    <n v="70843"/>
    <x v="0"/>
    <x v="2"/>
    <x v="520"/>
    <m/>
    <n v="9.7799999999999994"/>
    <x v="49"/>
    <x v="4"/>
    <x v="1"/>
    <x v="1"/>
  </r>
  <r>
    <n v="70844"/>
    <x v="0"/>
    <x v="2"/>
    <x v="521"/>
    <m/>
    <n v="127.13"/>
    <x v="40"/>
    <x v="6"/>
    <x v="1"/>
    <x v="13"/>
  </r>
  <r>
    <n v="70845"/>
    <x v="0"/>
    <x v="2"/>
    <x v="521"/>
    <m/>
    <n v="14.68"/>
    <x v="20"/>
    <x v="0"/>
    <x v="1"/>
    <x v="1"/>
  </r>
  <r>
    <n v="70846"/>
    <x v="0"/>
    <x v="2"/>
    <x v="521"/>
    <m/>
    <n v="18.12"/>
    <x v="10"/>
    <x v="4"/>
    <x v="1"/>
    <x v="1"/>
  </r>
  <r>
    <n v="70847"/>
    <x v="0"/>
    <x v="2"/>
    <x v="521"/>
    <m/>
    <n v="23.98"/>
    <x v="49"/>
    <x v="5"/>
    <x v="1"/>
    <x v="1"/>
  </r>
  <r>
    <n v="70848"/>
    <x v="0"/>
    <x v="2"/>
    <x v="521"/>
    <m/>
    <n v="25.42"/>
    <x v="271"/>
    <x v="5"/>
    <x v="1"/>
    <x v="1"/>
  </r>
  <r>
    <n v="70849"/>
    <x v="0"/>
    <x v="2"/>
    <x v="521"/>
    <m/>
    <n v="3.5"/>
    <x v="272"/>
    <x v="2"/>
    <x v="1"/>
    <x v="2"/>
  </r>
  <r>
    <n v="70867"/>
    <x v="0"/>
    <x v="2"/>
    <x v="521"/>
    <m/>
    <n v="26.5"/>
    <x v="31"/>
    <x v="5"/>
    <x v="1"/>
    <x v="1"/>
  </r>
  <r>
    <n v="70498"/>
    <x v="8"/>
    <x v="0"/>
    <x v="522"/>
    <m/>
    <n v="-825"/>
    <x v="164"/>
    <x v="10"/>
    <x v="1"/>
    <x v="4"/>
  </r>
  <r>
    <n v="70499"/>
    <x v="1"/>
    <x v="0"/>
    <x v="522"/>
    <m/>
    <n v="20"/>
    <x v="15"/>
    <x v="22"/>
    <x v="1"/>
    <x v="3"/>
  </r>
  <r>
    <n v="70500"/>
    <x v="1"/>
    <x v="0"/>
    <x v="522"/>
    <m/>
    <n v="30"/>
    <x v="15"/>
    <x v="22"/>
    <x v="1"/>
    <x v="3"/>
  </r>
  <r>
    <n v="70851"/>
    <x v="0"/>
    <x v="2"/>
    <x v="522"/>
    <m/>
    <n v="66.53"/>
    <x v="10"/>
    <x v="4"/>
    <x v="1"/>
    <x v="1"/>
  </r>
  <r>
    <n v="70852"/>
    <x v="0"/>
    <x v="2"/>
    <x v="522"/>
    <m/>
    <n v="52"/>
    <x v="230"/>
    <x v="5"/>
    <x v="1"/>
    <x v="1"/>
  </r>
  <r>
    <n v="70853"/>
    <x v="0"/>
    <x v="2"/>
    <x v="522"/>
    <s v="Scrapbooks"/>
    <n v="26.95"/>
    <x v="14"/>
    <x v="7"/>
    <x v="1"/>
    <x v="4"/>
  </r>
  <r>
    <n v="70501"/>
    <x v="0"/>
    <x v="0"/>
    <x v="523"/>
    <m/>
    <n v="12"/>
    <x v="21"/>
    <x v="9"/>
    <x v="1"/>
    <x v="9"/>
  </r>
  <r>
    <n v="70502"/>
    <x v="0"/>
    <x v="0"/>
    <x v="523"/>
    <m/>
    <n v="5"/>
    <x v="163"/>
    <x v="9"/>
    <x v="1"/>
    <x v="9"/>
  </r>
  <r>
    <n v="70503"/>
    <x v="0"/>
    <x v="0"/>
    <x v="523"/>
    <m/>
    <n v="192"/>
    <x v="81"/>
    <x v="6"/>
    <x v="1"/>
    <x v="4"/>
  </r>
  <r>
    <n v="70850"/>
    <x v="0"/>
    <x v="2"/>
    <x v="523"/>
    <s v="Pergola"/>
    <n v="363.66"/>
    <x v="160"/>
    <x v="16"/>
    <x v="1"/>
    <x v="1"/>
  </r>
  <r>
    <n v="70854"/>
    <x v="0"/>
    <x v="2"/>
    <x v="523"/>
    <m/>
    <n v="13"/>
    <x v="41"/>
    <x v="19"/>
    <x v="1"/>
    <x v="2"/>
  </r>
  <r>
    <n v="70855"/>
    <x v="0"/>
    <x v="2"/>
    <x v="523"/>
    <m/>
    <n v="18.760000000000002"/>
    <x v="191"/>
    <x v="6"/>
    <x v="1"/>
    <x v="1"/>
  </r>
  <r>
    <n v="70504"/>
    <x v="1"/>
    <x v="0"/>
    <x v="524"/>
    <m/>
    <n v="250"/>
    <x v="28"/>
    <x v="22"/>
    <x v="1"/>
    <x v="3"/>
  </r>
  <r>
    <n v="70505"/>
    <x v="1"/>
    <x v="0"/>
    <x v="524"/>
    <m/>
    <n v="150"/>
    <x v="28"/>
    <x v="22"/>
    <x v="1"/>
    <x v="3"/>
  </r>
  <r>
    <n v="70506"/>
    <x v="1"/>
    <x v="0"/>
    <x v="524"/>
    <m/>
    <n v="500"/>
    <x v="28"/>
    <x v="22"/>
    <x v="1"/>
    <x v="3"/>
  </r>
  <r>
    <n v="70507"/>
    <x v="0"/>
    <x v="0"/>
    <x v="524"/>
    <m/>
    <n v="8.19"/>
    <x v="29"/>
    <x v="0"/>
    <x v="1"/>
    <x v="1"/>
  </r>
  <r>
    <n v="70508"/>
    <x v="0"/>
    <x v="0"/>
    <x v="524"/>
    <m/>
    <n v="5"/>
    <x v="30"/>
    <x v="9"/>
    <x v="1"/>
    <x v="9"/>
  </r>
  <r>
    <n v="70509"/>
    <x v="1"/>
    <x v="0"/>
    <x v="524"/>
    <m/>
    <n v="60"/>
    <x v="28"/>
    <x v="22"/>
    <x v="1"/>
    <x v="3"/>
  </r>
  <r>
    <n v="70856"/>
    <x v="0"/>
    <x v="2"/>
    <x v="524"/>
    <m/>
    <n v="9.33"/>
    <x v="10"/>
    <x v="4"/>
    <x v="1"/>
    <x v="1"/>
  </r>
  <r>
    <n v="70857"/>
    <x v="0"/>
    <x v="2"/>
    <x v="524"/>
    <m/>
    <n v="30"/>
    <x v="86"/>
    <x v="15"/>
    <x v="1"/>
    <x v="4"/>
  </r>
  <r>
    <n v="70868"/>
    <x v="0"/>
    <x v="2"/>
    <x v="524"/>
    <m/>
    <n v="75"/>
    <x v="31"/>
    <x v="5"/>
    <x v="1"/>
    <x v="1"/>
  </r>
  <r>
    <n v="70510"/>
    <x v="9"/>
    <x v="0"/>
    <x v="525"/>
    <m/>
    <n v="-573.79"/>
    <x v="224"/>
    <x v="23"/>
    <x v="1"/>
    <x v="3"/>
  </r>
  <r>
    <n v="70858"/>
    <x v="0"/>
    <x v="2"/>
    <x v="525"/>
    <m/>
    <n v="13"/>
    <x v="41"/>
    <x v="19"/>
    <x v="1"/>
    <x v="2"/>
  </r>
  <r>
    <n v="70859"/>
    <x v="0"/>
    <x v="2"/>
    <x v="525"/>
    <m/>
    <n v="225"/>
    <x v="189"/>
    <x v="19"/>
    <x v="1"/>
    <x v="2"/>
  </r>
  <r>
    <n v="70860"/>
    <x v="0"/>
    <x v="2"/>
    <x v="525"/>
    <s v="Bulk puppy food"/>
    <n v="100.68"/>
    <x v="193"/>
    <x v="4"/>
    <x v="1"/>
    <x v="15"/>
  </r>
  <r>
    <n v="70861"/>
    <x v="0"/>
    <x v="2"/>
    <x v="525"/>
    <m/>
    <n v="0"/>
    <x v="224"/>
    <x v="0"/>
    <x v="1"/>
    <x v="3"/>
  </r>
  <r>
    <n v="70511"/>
    <x v="2"/>
    <x v="0"/>
    <x v="526"/>
    <m/>
    <n v="50"/>
    <x v="36"/>
    <x v="3"/>
    <x v="1"/>
    <x v="10"/>
  </r>
  <r>
    <n v="70512"/>
    <x v="1"/>
    <x v="0"/>
    <x v="526"/>
    <m/>
    <n v="100"/>
    <x v="28"/>
    <x v="22"/>
    <x v="1"/>
    <x v="3"/>
  </r>
  <r>
    <n v="70513"/>
    <x v="1"/>
    <x v="0"/>
    <x v="526"/>
    <m/>
    <n v="100"/>
    <x v="28"/>
    <x v="22"/>
    <x v="1"/>
    <x v="3"/>
  </r>
  <r>
    <n v="70728"/>
    <x v="0"/>
    <x v="2"/>
    <x v="526"/>
    <m/>
    <n v="13"/>
    <x v="41"/>
    <x v="19"/>
    <x v="1"/>
    <x v="2"/>
  </r>
  <r>
    <n v="71394"/>
    <x v="0"/>
    <x v="3"/>
    <x v="526"/>
    <m/>
    <n v="94.84"/>
    <x v="115"/>
    <x v="7"/>
    <x v="1"/>
    <x v="3"/>
  </r>
  <r>
    <n v="71395"/>
    <x v="0"/>
    <x v="3"/>
    <x v="527"/>
    <m/>
    <n v="3.98"/>
    <x v="115"/>
    <x v="7"/>
    <x v="1"/>
    <x v="3"/>
  </r>
  <r>
    <n v="70514"/>
    <x v="1"/>
    <x v="0"/>
    <x v="528"/>
    <m/>
    <n v="20"/>
    <x v="15"/>
    <x v="22"/>
    <x v="1"/>
    <x v="3"/>
  </r>
  <r>
    <n v="70515"/>
    <x v="0"/>
    <x v="0"/>
    <x v="528"/>
    <m/>
    <n v="365"/>
    <x v="122"/>
    <x v="14"/>
    <x v="9"/>
    <x v="10"/>
  </r>
  <r>
    <n v="70516"/>
    <x v="1"/>
    <x v="0"/>
    <x v="528"/>
    <m/>
    <n v="30"/>
    <x v="15"/>
    <x v="22"/>
    <x v="1"/>
    <x v="3"/>
  </r>
  <r>
    <n v="70729"/>
    <x v="0"/>
    <x v="2"/>
    <x v="528"/>
    <s v="Horse of the Year Show?"/>
    <n v="372.5"/>
    <x v="53"/>
    <x v="11"/>
    <x v="1"/>
    <x v="1"/>
  </r>
  <r>
    <n v="70730"/>
    <x v="0"/>
    <x v="2"/>
    <x v="528"/>
    <m/>
    <n v="11.51"/>
    <x v="55"/>
    <x v="4"/>
    <x v="1"/>
    <x v="1"/>
  </r>
  <r>
    <n v="70731"/>
    <x v="0"/>
    <x v="2"/>
    <x v="528"/>
    <m/>
    <n v="500"/>
    <x v="273"/>
    <x v="7"/>
    <x v="10"/>
    <x v="5"/>
  </r>
  <r>
    <n v="70732"/>
    <x v="0"/>
    <x v="2"/>
    <x v="528"/>
    <m/>
    <n v="41.06"/>
    <x v="24"/>
    <x v="12"/>
    <x v="1"/>
    <x v="7"/>
  </r>
  <r>
    <n v="70517"/>
    <x v="0"/>
    <x v="0"/>
    <x v="529"/>
    <m/>
    <n v="-0.32"/>
    <x v="0"/>
    <x v="0"/>
    <x v="1"/>
    <x v="1"/>
  </r>
  <r>
    <n v="70733"/>
    <x v="0"/>
    <x v="2"/>
    <x v="529"/>
    <m/>
    <n v="13"/>
    <x v="41"/>
    <x v="19"/>
    <x v="1"/>
    <x v="2"/>
  </r>
  <r>
    <n v="70518"/>
    <x v="3"/>
    <x v="0"/>
    <x v="530"/>
    <m/>
    <n v="-1000"/>
    <x v="28"/>
    <x v="22"/>
    <x v="1"/>
    <x v="3"/>
  </r>
  <r>
    <n v="70519"/>
    <x v="3"/>
    <x v="0"/>
    <x v="530"/>
    <m/>
    <n v="-1500"/>
    <x v="28"/>
    <x v="22"/>
    <x v="1"/>
    <x v="3"/>
  </r>
  <r>
    <n v="70520"/>
    <x v="3"/>
    <x v="0"/>
    <x v="530"/>
    <m/>
    <n v="-600"/>
    <x v="28"/>
    <x v="22"/>
    <x v="1"/>
    <x v="3"/>
  </r>
  <r>
    <n v="70521"/>
    <x v="3"/>
    <x v="0"/>
    <x v="530"/>
    <m/>
    <n v="-300"/>
    <x v="28"/>
    <x v="22"/>
    <x v="1"/>
    <x v="3"/>
  </r>
  <r>
    <n v="70734"/>
    <x v="0"/>
    <x v="2"/>
    <x v="531"/>
    <m/>
    <n v="13"/>
    <x v="41"/>
    <x v="19"/>
    <x v="1"/>
    <x v="2"/>
  </r>
  <r>
    <n v="70735"/>
    <x v="0"/>
    <x v="2"/>
    <x v="531"/>
    <m/>
    <n v="8.73"/>
    <x v="191"/>
    <x v="6"/>
    <x v="1"/>
    <x v="1"/>
  </r>
  <r>
    <n v="70736"/>
    <x v="0"/>
    <x v="2"/>
    <x v="531"/>
    <m/>
    <n v="32.44"/>
    <x v="124"/>
    <x v="6"/>
    <x v="1"/>
    <x v="1"/>
  </r>
  <r>
    <n v="70737"/>
    <x v="0"/>
    <x v="2"/>
    <x v="531"/>
    <m/>
    <n v="25.6"/>
    <x v="10"/>
    <x v="4"/>
    <x v="1"/>
    <x v="1"/>
  </r>
  <r>
    <n v="70738"/>
    <x v="0"/>
    <x v="2"/>
    <x v="531"/>
    <m/>
    <n v="53"/>
    <x v="274"/>
    <x v="6"/>
    <x v="1"/>
    <x v="1"/>
  </r>
  <r>
    <n v="70739"/>
    <x v="0"/>
    <x v="2"/>
    <x v="531"/>
    <m/>
    <n v="13"/>
    <x v="117"/>
    <x v="11"/>
    <x v="1"/>
    <x v="1"/>
  </r>
  <r>
    <n v="70522"/>
    <x v="1"/>
    <x v="0"/>
    <x v="532"/>
    <m/>
    <n v="30"/>
    <x v="15"/>
    <x v="22"/>
    <x v="1"/>
    <x v="3"/>
  </r>
  <r>
    <n v="70740"/>
    <x v="0"/>
    <x v="2"/>
    <x v="532"/>
    <m/>
    <n v="13"/>
    <x v="41"/>
    <x v="19"/>
    <x v="1"/>
    <x v="2"/>
  </r>
  <r>
    <n v="70741"/>
    <x v="0"/>
    <x v="2"/>
    <x v="532"/>
    <m/>
    <n v="22.4"/>
    <x v="49"/>
    <x v="5"/>
    <x v="1"/>
    <x v="1"/>
  </r>
  <r>
    <n v="70798"/>
    <x v="0"/>
    <x v="2"/>
    <x v="532"/>
    <m/>
    <n v="38.47"/>
    <x v="31"/>
    <x v="5"/>
    <x v="1"/>
    <x v="1"/>
  </r>
  <r>
    <n v="70799"/>
    <x v="0"/>
    <x v="2"/>
    <x v="533"/>
    <m/>
    <n v="7.8"/>
    <x v="31"/>
    <x v="6"/>
    <x v="1"/>
    <x v="1"/>
  </r>
  <r>
    <n v="70523"/>
    <x v="2"/>
    <x v="0"/>
    <x v="534"/>
    <m/>
    <n v="79.790000000000006"/>
    <x v="51"/>
    <x v="3"/>
    <x v="1"/>
    <x v="3"/>
  </r>
  <r>
    <n v="70524"/>
    <x v="0"/>
    <x v="0"/>
    <x v="534"/>
    <m/>
    <n v="20"/>
    <x v="19"/>
    <x v="0"/>
    <x v="1"/>
    <x v="1"/>
  </r>
  <r>
    <n v="70525"/>
    <x v="1"/>
    <x v="0"/>
    <x v="534"/>
    <m/>
    <n v="50"/>
    <x v="15"/>
    <x v="22"/>
    <x v="1"/>
    <x v="3"/>
  </r>
  <r>
    <n v="70742"/>
    <x v="0"/>
    <x v="2"/>
    <x v="534"/>
    <m/>
    <n v="19.43"/>
    <x v="40"/>
    <x v="6"/>
    <x v="1"/>
    <x v="13"/>
  </r>
  <r>
    <n v="70743"/>
    <x v="0"/>
    <x v="2"/>
    <x v="534"/>
    <m/>
    <n v="9.99"/>
    <x v="62"/>
    <x v="7"/>
    <x v="1"/>
    <x v="1"/>
  </r>
  <r>
    <n v="70744"/>
    <x v="0"/>
    <x v="2"/>
    <x v="534"/>
    <m/>
    <n v="55"/>
    <x v="143"/>
    <x v="11"/>
    <x v="1"/>
    <x v="1"/>
  </r>
  <r>
    <n v="70800"/>
    <x v="0"/>
    <x v="2"/>
    <x v="534"/>
    <m/>
    <n v="20.100000000000001"/>
    <x v="31"/>
    <x v="5"/>
    <x v="1"/>
    <x v="1"/>
  </r>
  <r>
    <n v="70801"/>
    <x v="0"/>
    <x v="2"/>
    <x v="534"/>
    <m/>
    <n v="48.6"/>
    <x v="104"/>
    <x v="4"/>
    <x v="1"/>
    <x v="1"/>
  </r>
  <r>
    <n v="70526"/>
    <x v="0"/>
    <x v="0"/>
    <x v="535"/>
    <m/>
    <n v="25"/>
    <x v="210"/>
    <x v="2"/>
    <x v="1"/>
    <x v="8"/>
  </r>
  <r>
    <n v="70745"/>
    <x v="0"/>
    <x v="2"/>
    <x v="535"/>
    <m/>
    <n v="26.47"/>
    <x v="87"/>
    <x v="6"/>
    <x v="1"/>
    <x v="1"/>
  </r>
  <r>
    <n v="70746"/>
    <x v="0"/>
    <x v="2"/>
    <x v="535"/>
    <m/>
    <n v="13"/>
    <x v="41"/>
    <x v="19"/>
    <x v="1"/>
    <x v="2"/>
  </r>
  <r>
    <n v="70747"/>
    <x v="0"/>
    <x v="2"/>
    <x v="536"/>
    <m/>
    <n v="25.44"/>
    <x v="143"/>
    <x v="11"/>
    <x v="1"/>
    <x v="2"/>
  </r>
  <r>
    <n v="70748"/>
    <x v="0"/>
    <x v="2"/>
    <x v="536"/>
    <m/>
    <n v="12.46"/>
    <x v="177"/>
    <x v="16"/>
    <x v="1"/>
    <x v="1"/>
  </r>
  <r>
    <n v="70749"/>
    <x v="0"/>
    <x v="2"/>
    <x v="536"/>
    <m/>
    <n v="16.34"/>
    <x v="10"/>
    <x v="4"/>
    <x v="1"/>
    <x v="1"/>
  </r>
  <r>
    <n v="70750"/>
    <x v="0"/>
    <x v="2"/>
    <x v="536"/>
    <m/>
    <n v="17.440000000000001"/>
    <x v="275"/>
    <x v="12"/>
    <x v="1"/>
    <x v="5"/>
  </r>
  <r>
    <n v="70527"/>
    <x v="2"/>
    <x v="0"/>
    <x v="537"/>
    <m/>
    <n v="20.8"/>
    <x v="58"/>
    <x v="3"/>
    <x v="1"/>
    <x v="2"/>
  </r>
  <r>
    <n v="70528"/>
    <x v="0"/>
    <x v="0"/>
    <x v="537"/>
    <m/>
    <n v="25"/>
    <x v="210"/>
    <x v="2"/>
    <x v="1"/>
    <x v="10"/>
  </r>
  <r>
    <n v="70751"/>
    <x v="0"/>
    <x v="2"/>
    <x v="537"/>
    <m/>
    <n v="13"/>
    <x v="41"/>
    <x v="19"/>
    <x v="1"/>
    <x v="2"/>
  </r>
  <r>
    <n v="70752"/>
    <x v="0"/>
    <x v="2"/>
    <x v="537"/>
    <m/>
    <n v="20"/>
    <x v="86"/>
    <x v="19"/>
    <x v="1"/>
    <x v="2"/>
  </r>
  <r>
    <n v="70529"/>
    <x v="1"/>
    <x v="0"/>
    <x v="538"/>
    <m/>
    <n v="40"/>
    <x v="15"/>
    <x v="22"/>
    <x v="1"/>
    <x v="3"/>
  </r>
  <r>
    <n v="70753"/>
    <x v="0"/>
    <x v="2"/>
    <x v="538"/>
    <m/>
    <n v="13"/>
    <x v="41"/>
    <x v="19"/>
    <x v="1"/>
    <x v="2"/>
  </r>
  <r>
    <n v="70754"/>
    <x v="0"/>
    <x v="2"/>
    <x v="538"/>
    <m/>
    <n v="23.74"/>
    <x v="225"/>
    <x v="6"/>
    <x v="1"/>
    <x v="1"/>
  </r>
  <r>
    <n v="70755"/>
    <x v="0"/>
    <x v="2"/>
    <x v="538"/>
    <m/>
    <n v="30"/>
    <x v="86"/>
    <x v="15"/>
    <x v="1"/>
    <x v="4"/>
  </r>
  <r>
    <n v="70802"/>
    <x v="0"/>
    <x v="2"/>
    <x v="538"/>
    <m/>
    <n v="9.99"/>
    <x v="104"/>
    <x v="4"/>
    <x v="1"/>
    <x v="1"/>
  </r>
  <r>
    <n v="70756"/>
    <x v="0"/>
    <x v="2"/>
    <x v="539"/>
    <m/>
    <n v="13.34"/>
    <x v="276"/>
    <x v="6"/>
    <x v="1"/>
    <x v="1"/>
  </r>
  <r>
    <n v="70530"/>
    <x v="1"/>
    <x v="0"/>
    <x v="540"/>
    <m/>
    <n v="30"/>
    <x v="15"/>
    <x v="22"/>
    <x v="1"/>
    <x v="3"/>
  </r>
  <r>
    <n v="70531"/>
    <x v="11"/>
    <x v="0"/>
    <x v="540"/>
    <s v="Honda CRV"/>
    <n v="19250"/>
    <x v="273"/>
    <x v="7"/>
    <x v="1"/>
    <x v="1"/>
  </r>
  <r>
    <n v="70532"/>
    <x v="6"/>
    <x v="0"/>
    <x v="540"/>
    <m/>
    <n v="131.82"/>
    <x v="9"/>
    <x v="0"/>
    <x v="1"/>
    <x v="1"/>
  </r>
  <r>
    <n v="70533"/>
    <x v="1"/>
    <x v="0"/>
    <x v="540"/>
    <m/>
    <n v="50"/>
    <x v="15"/>
    <x v="22"/>
    <x v="1"/>
    <x v="3"/>
  </r>
  <r>
    <n v="70757"/>
    <x v="0"/>
    <x v="2"/>
    <x v="540"/>
    <m/>
    <n v="5.18"/>
    <x v="208"/>
    <x v="11"/>
    <x v="1"/>
    <x v="4"/>
  </r>
  <r>
    <n v="70758"/>
    <x v="0"/>
    <x v="2"/>
    <x v="540"/>
    <m/>
    <n v="-2.4"/>
    <x v="111"/>
    <x v="7"/>
    <x v="1"/>
    <x v="1"/>
  </r>
  <r>
    <n v="70759"/>
    <x v="0"/>
    <x v="2"/>
    <x v="540"/>
    <m/>
    <n v="7.19"/>
    <x v="111"/>
    <x v="7"/>
    <x v="1"/>
    <x v="1"/>
  </r>
  <r>
    <n v="70760"/>
    <x v="0"/>
    <x v="2"/>
    <x v="540"/>
    <m/>
    <n v="20.25"/>
    <x v="277"/>
    <x v="16"/>
    <x v="1"/>
    <x v="1"/>
  </r>
  <r>
    <n v="70761"/>
    <x v="0"/>
    <x v="2"/>
    <x v="540"/>
    <m/>
    <n v="66.37"/>
    <x v="10"/>
    <x v="4"/>
    <x v="1"/>
    <x v="1"/>
  </r>
  <r>
    <n v="70534"/>
    <x v="0"/>
    <x v="0"/>
    <x v="541"/>
    <m/>
    <n v="41.58"/>
    <x v="60"/>
    <x v="0"/>
    <x v="1"/>
    <x v="1"/>
  </r>
  <r>
    <n v="70762"/>
    <x v="0"/>
    <x v="2"/>
    <x v="541"/>
    <m/>
    <n v="13"/>
    <x v="41"/>
    <x v="19"/>
    <x v="1"/>
    <x v="2"/>
  </r>
  <r>
    <n v="70763"/>
    <x v="0"/>
    <x v="2"/>
    <x v="541"/>
    <m/>
    <n v="16.600000000000001"/>
    <x v="278"/>
    <x v="11"/>
    <x v="1"/>
    <x v="1"/>
  </r>
  <r>
    <n v="70803"/>
    <x v="0"/>
    <x v="2"/>
    <x v="541"/>
    <m/>
    <n v="44.5"/>
    <x v="31"/>
    <x v="5"/>
    <x v="1"/>
    <x v="1"/>
  </r>
  <r>
    <n v="71381"/>
    <x v="0"/>
    <x v="3"/>
    <x v="541"/>
    <m/>
    <n v="540"/>
    <x v="273"/>
    <x v="7"/>
    <x v="10"/>
    <x v="5"/>
  </r>
  <r>
    <n v="70535"/>
    <x v="0"/>
    <x v="0"/>
    <x v="542"/>
    <m/>
    <n v="21.03"/>
    <x v="63"/>
    <x v="15"/>
    <x v="1"/>
    <x v="4"/>
  </r>
  <r>
    <n v="70764"/>
    <x v="0"/>
    <x v="2"/>
    <x v="542"/>
    <m/>
    <n v="143.75"/>
    <x v="279"/>
    <x v="7"/>
    <x v="1"/>
    <x v="1"/>
  </r>
  <r>
    <n v="70765"/>
    <x v="0"/>
    <x v="2"/>
    <x v="542"/>
    <m/>
    <n v="13.96"/>
    <x v="62"/>
    <x v="7"/>
    <x v="1"/>
    <x v="1"/>
  </r>
  <r>
    <n v="70766"/>
    <x v="0"/>
    <x v="2"/>
    <x v="542"/>
    <m/>
    <n v="8.6199999999999992"/>
    <x v="10"/>
    <x v="4"/>
    <x v="1"/>
    <x v="1"/>
  </r>
  <r>
    <n v="70767"/>
    <x v="0"/>
    <x v="2"/>
    <x v="542"/>
    <m/>
    <n v="58.5"/>
    <x v="280"/>
    <x v="5"/>
    <x v="1"/>
    <x v="10"/>
  </r>
  <r>
    <n v="70536"/>
    <x v="0"/>
    <x v="0"/>
    <x v="543"/>
    <m/>
    <n v="35"/>
    <x v="53"/>
    <x v="6"/>
    <x v="1"/>
    <x v="1"/>
  </r>
  <r>
    <n v="70768"/>
    <x v="0"/>
    <x v="2"/>
    <x v="543"/>
    <m/>
    <n v="16"/>
    <x v="135"/>
    <x v="5"/>
    <x v="1"/>
    <x v="1"/>
  </r>
  <r>
    <n v="70769"/>
    <x v="0"/>
    <x v="2"/>
    <x v="543"/>
    <m/>
    <n v="10.63"/>
    <x v="10"/>
    <x v="4"/>
    <x v="1"/>
    <x v="1"/>
  </r>
  <r>
    <n v="71386"/>
    <x v="0"/>
    <x v="3"/>
    <x v="543"/>
    <m/>
    <n v="363.7"/>
    <x v="166"/>
    <x v="12"/>
    <x v="1"/>
    <x v="5"/>
  </r>
  <r>
    <n v="70770"/>
    <x v="0"/>
    <x v="2"/>
    <x v="544"/>
    <m/>
    <n v="13"/>
    <x v="41"/>
    <x v="19"/>
    <x v="1"/>
    <x v="2"/>
  </r>
  <r>
    <n v="70771"/>
    <x v="0"/>
    <x v="2"/>
    <x v="544"/>
    <m/>
    <n v="13"/>
    <x v="41"/>
    <x v="19"/>
    <x v="1"/>
    <x v="2"/>
  </r>
  <r>
    <n v="71384"/>
    <x v="0"/>
    <x v="3"/>
    <x v="544"/>
    <m/>
    <n v="20"/>
    <x v="245"/>
    <x v="5"/>
    <x v="1"/>
    <x v="1"/>
  </r>
  <r>
    <n v="71385"/>
    <x v="0"/>
    <x v="3"/>
    <x v="544"/>
    <m/>
    <n v="28.95"/>
    <x v="14"/>
    <x v="7"/>
    <x v="1"/>
    <x v="1"/>
  </r>
  <r>
    <n v="71388"/>
    <x v="0"/>
    <x v="3"/>
    <x v="544"/>
    <m/>
    <n v="34.65"/>
    <x v="10"/>
    <x v="4"/>
    <x v="1"/>
    <x v="1"/>
  </r>
  <r>
    <n v="70772"/>
    <x v="0"/>
    <x v="2"/>
    <x v="545"/>
    <s v="Cancellation of Picasso policy"/>
    <n v="-183.53"/>
    <x v="84"/>
    <x v="12"/>
    <x v="1"/>
    <x v="7"/>
  </r>
  <r>
    <n v="71382"/>
    <x v="0"/>
    <x v="3"/>
    <x v="545"/>
    <m/>
    <n v="65"/>
    <x v="214"/>
    <x v="11"/>
    <x v="1"/>
    <x v="1"/>
  </r>
  <r>
    <n v="71383"/>
    <x v="0"/>
    <x v="3"/>
    <x v="545"/>
    <m/>
    <n v="12.03"/>
    <x v="193"/>
    <x v="6"/>
    <x v="1"/>
    <x v="13"/>
  </r>
  <r>
    <n v="71389"/>
    <x v="0"/>
    <x v="3"/>
    <x v="545"/>
    <m/>
    <n v="26.2"/>
    <x v="112"/>
    <x v="11"/>
    <x v="1"/>
    <x v="1"/>
  </r>
  <r>
    <n v="71390"/>
    <x v="0"/>
    <x v="3"/>
    <x v="545"/>
    <m/>
    <n v="58.08"/>
    <x v="44"/>
    <x v="16"/>
    <x v="1"/>
    <x v="1"/>
  </r>
  <r>
    <n v="71387"/>
    <x v="0"/>
    <x v="3"/>
    <x v="546"/>
    <m/>
    <n v="43.23"/>
    <x v="24"/>
    <x v="12"/>
    <x v="1"/>
    <x v="7"/>
  </r>
  <r>
    <n v="71391"/>
    <x v="0"/>
    <x v="3"/>
    <x v="546"/>
    <m/>
    <n v="18.079999999999998"/>
    <x v="10"/>
    <x v="4"/>
    <x v="1"/>
    <x v="1"/>
  </r>
  <r>
    <n v="70537"/>
    <x v="1"/>
    <x v="0"/>
    <x v="547"/>
    <m/>
    <n v="20"/>
    <x v="15"/>
    <x v="22"/>
    <x v="1"/>
    <x v="3"/>
  </r>
  <r>
    <n v="70538"/>
    <x v="0"/>
    <x v="0"/>
    <x v="547"/>
    <m/>
    <n v="10"/>
    <x v="105"/>
    <x v="0"/>
    <x v="1"/>
    <x v="2"/>
  </r>
  <r>
    <n v="70539"/>
    <x v="0"/>
    <x v="0"/>
    <x v="547"/>
    <m/>
    <n v="42"/>
    <x v="4"/>
    <x v="2"/>
    <x v="1"/>
    <x v="8"/>
  </r>
  <r>
    <n v="70540"/>
    <x v="0"/>
    <x v="0"/>
    <x v="547"/>
    <s v="Badminton"/>
    <n v="41"/>
    <x v="179"/>
    <x v="13"/>
    <x v="1"/>
    <x v="6"/>
  </r>
  <r>
    <n v="70541"/>
    <x v="0"/>
    <x v="0"/>
    <x v="547"/>
    <m/>
    <n v="12.12"/>
    <x v="8"/>
    <x v="0"/>
    <x v="1"/>
    <x v="1"/>
  </r>
  <r>
    <n v="70542"/>
    <x v="0"/>
    <x v="0"/>
    <x v="547"/>
    <m/>
    <n v="32.630000000000003"/>
    <x v="19"/>
    <x v="0"/>
    <x v="1"/>
    <x v="1"/>
  </r>
  <r>
    <n v="70543"/>
    <x v="0"/>
    <x v="0"/>
    <x v="547"/>
    <m/>
    <n v="26.95"/>
    <x v="17"/>
    <x v="0"/>
    <x v="1"/>
    <x v="1"/>
  </r>
  <r>
    <n v="70544"/>
    <x v="0"/>
    <x v="0"/>
    <x v="547"/>
    <s v="Boiler"/>
    <n v="1437.5"/>
    <x v="243"/>
    <x v="16"/>
    <x v="1"/>
    <x v="1"/>
  </r>
  <r>
    <n v="70545"/>
    <x v="1"/>
    <x v="0"/>
    <x v="547"/>
    <m/>
    <n v="10"/>
    <x v="6"/>
    <x v="22"/>
    <x v="1"/>
    <x v="3"/>
  </r>
  <r>
    <n v="70546"/>
    <x v="1"/>
    <x v="0"/>
    <x v="547"/>
    <m/>
    <n v="98.82"/>
    <x v="2"/>
    <x v="22"/>
    <x v="1"/>
    <x v="3"/>
  </r>
  <r>
    <n v="70547"/>
    <x v="0"/>
    <x v="0"/>
    <x v="547"/>
    <m/>
    <n v="180"/>
    <x v="18"/>
    <x v="0"/>
    <x v="1"/>
    <x v="1"/>
  </r>
  <r>
    <n v="70548"/>
    <x v="1"/>
    <x v="0"/>
    <x v="547"/>
    <m/>
    <n v="300"/>
    <x v="1"/>
    <x v="22"/>
    <x v="1"/>
    <x v="3"/>
  </r>
  <r>
    <n v="70549"/>
    <x v="0"/>
    <x v="0"/>
    <x v="547"/>
    <m/>
    <n v="46"/>
    <x v="0"/>
    <x v="0"/>
    <x v="1"/>
    <x v="1"/>
  </r>
  <r>
    <n v="70550"/>
    <x v="0"/>
    <x v="0"/>
    <x v="547"/>
    <m/>
    <n v="64"/>
    <x v="0"/>
    <x v="0"/>
    <x v="1"/>
    <x v="1"/>
  </r>
  <r>
    <n v="70551"/>
    <x v="1"/>
    <x v="0"/>
    <x v="547"/>
    <m/>
    <n v="10"/>
    <x v="7"/>
    <x v="22"/>
    <x v="1"/>
    <x v="3"/>
  </r>
  <r>
    <n v="70552"/>
    <x v="1"/>
    <x v="0"/>
    <x v="547"/>
    <m/>
    <n v="3261.98"/>
    <x v="75"/>
    <x v="22"/>
    <x v="1"/>
    <x v="3"/>
  </r>
  <r>
    <n v="70774"/>
    <x v="0"/>
    <x v="2"/>
    <x v="547"/>
    <m/>
    <n v="7.75"/>
    <x v="67"/>
    <x v="13"/>
    <x v="1"/>
    <x v="6"/>
  </r>
  <r>
    <n v="70777"/>
    <x v="0"/>
    <x v="2"/>
    <x v="547"/>
    <m/>
    <n v="14.68"/>
    <x v="20"/>
    <x v="0"/>
    <x v="1"/>
    <x v="1"/>
  </r>
  <r>
    <n v="71392"/>
    <x v="3"/>
    <x v="3"/>
    <x v="547"/>
    <m/>
    <n v="-98.82"/>
    <x v="9"/>
    <x v="1"/>
    <x v="1"/>
    <x v="3"/>
  </r>
  <r>
    <n v="71393"/>
    <x v="0"/>
    <x v="3"/>
    <x v="547"/>
    <m/>
    <n v="215.1"/>
    <x v="41"/>
    <x v="15"/>
    <x v="1"/>
    <x v="4"/>
  </r>
  <r>
    <n v="70553"/>
    <x v="0"/>
    <x v="0"/>
    <x v="548"/>
    <s v="Subs"/>
    <n v="192"/>
    <x v="81"/>
    <x v="6"/>
    <x v="1"/>
    <x v="4"/>
  </r>
  <r>
    <n v="70554"/>
    <x v="0"/>
    <x v="0"/>
    <x v="548"/>
    <m/>
    <n v="20.010000000000002"/>
    <x v="0"/>
    <x v="0"/>
    <x v="1"/>
    <x v="1"/>
  </r>
  <r>
    <n v="70555"/>
    <x v="0"/>
    <x v="0"/>
    <x v="548"/>
    <m/>
    <n v="5"/>
    <x v="163"/>
    <x v="9"/>
    <x v="1"/>
    <x v="9"/>
  </r>
  <r>
    <n v="70779"/>
    <x v="0"/>
    <x v="2"/>
    <x v="548"/>
    <m/>
    <n v="13"/>
    <x v="41"/>
    <x v="19"/>
    <x v="1"/>
    <x v="2"/>
  </r>
  <r>
    <n v="70780"/>
    <x v="0"/>
    <x v="2"/>
    <x v="548"/>
    <m/>
    <n v="25"/>
    <x v="135"/>
    <x v="5"/>
    <x v="1"/>
    <x v="1"/>
  </r>
  <r>
    <n v="70781"/>
    <x v="0"/>
    <x v="2"/>
    <x v="548"/>
    <m/>
    <n v="24.81"/>
    <x v="49"/>
    <x v="4"/>
    <x v="1"/>
    <x v="1"/>
  </r>
  <r>
    <n v="70556"/>
    <x v="0"/>
    <x v="0"/>
    <x v="549"/>
    <s v="PGL trip"/>
    <n v="30"/>
    <x v="122"/>
    <x v="2"/>
    <x v="1"/>
    <x v="10"/>
  </r>
  <r>
    <n v="70557"/>
    <x v="0"/>
    <x v="0"/>
    <x v="549"/>
    <m/>
    <n v="12"/>
    <x v="21"/>
    <x v="9"/>
    <x v="1"/>
    <x v="9"/>
  </r>
  <r>
    <n v="70558"/>
    <x v="8"/>
    <x v="0"/>
    <x v="549"/>
    <m/>
    <n v="-1237.6500000000001"/>
    <x v="164"/>
    <x v="10"/>
    <x v="1"/>
    <x v="4"/>
  </r>
  <r>
    <n v="70559"/>
    <x v="1"/>
    <x v="0"/>
    <x v="549"/>
    <m/>
    <n v="30"/>
    <x v="15"/>
    <x v="22"/>
    <x v="1"/>
    <x v="3"/>
  </r>
  <r>
    <n v="70782"/>
    <x v="0"/>
    <x v="2"/>
    <x v="549"/>
    <m/>
    <n v="44.09"/>
    <x v="10"/>
    <x v="4"/>
    <x v="1"/>
    <x v="1"/>
  </r>
  <r>
    <n v="70783"/>
    <x v="0"/>
    <x v="2"/>
    <x v="549"/>
    <m/>
    <n v="4.79"/>
    <x v="208"/>
    <x v="11"/>
    <x v="1"/>
    <x v="4"/>
  </r>
  <r>
    <n v="70560"/>
    <x v="1"/>
    <x v="0"/>
    <x v="550"/>
    <m/>
    <n v="50"/>
    <x v="15"/>
    <x v="22"/>
    <x v="1"/>
    <x v="3"/>
  </r>
  <r>
    <n v="70775"/>
    <x v="0"/>
    <x v="2"/>
    <x v="550"/>
    <m/>
    <n v="7.75"/>
    <x v="67"/>
    <x v="13"/>
    <x v="1"/>
    <x v="6"/>
  </r>
  <r>
    <n v="70778"/>
    <x v="0"/>
    <x v="2"/>
    <x v="550"/>
    <m/>
    <n v="14.68"/>
    <x v="20"/>
    <x v="0"/>
    <x v="1"/>
    <x v="1"/>
  </r>
  <r>
    <n v="70786"/>
    <x v="0"/>
    <x v="2"/>
    <x v="551"/>
    <m/>
    <n v="13"/>
    <x v="41"/>
    <x v="19"/>
    <x v="1"/>
    <x v="2"/>
  </r>
  <r>
    <n v="70787"/>
    <x v="0"/>
    <x v="2"/>
    <x v="551"/>
    <m/>
    <n v="92.3"/>
    <x v="254"/>
    <x v="19"/>
    <x v="1"/>
    <x v="2"/>
  </r>
  <r>
    <n v="70804"/>
    <x v="0"/>
    <x v="2"/>
    <x v="551"/>
    <m/>
    <n v="149"/>
    <x v="31"/>
    <x v="5"/>
    <x v="1"/>
    <x v="1"/>
  </r>
  <r>
    <n v="70726"/>
    <x v="1"/>
    <x v="2"/>
    <x v="552"/>
    <s v="Mistaken Payment"/>
    <n v="3261.98"/>
    <x v="9"/>
    <x v="1"/>
    <x v="1"/>
    <x v="3"/>
  </r>
  <r>
    <n v="70773"/>
    <x v="0"/>
    <x v="2"/>
    <x v="552"/>
    <m/>
    <n v="-7.75"/>
    <x v="67"/>
    <x v="13"/>
    <x v="1"/>
    <x v="6"/>
  </r>
  <r>
    <n v="70776"/>
    <x v="0"/>
    <x v="2"/>
    <x v="552"/>
    <m/>
    <n v="-14.68"/>
    <x v="20"/>
    <x v="0"/>
    <x v="1"/>
    <x v="1"/>
  </r>
  <r>
    <n v="70784"/>
    <x v="0"/>
    <x v="2"/>
    <x v="552"/>
    <m/>
    <n v="36.71"/>
    <x v="166"/>
    <x v="12"/>
    <x v="1"/>
    <x v="5"/>
  </r>
  <r>
    <n v="70785"/>
    <x v="0"/>
    <x v="2"/>
    <x v="552"/>
    <m/>
    <n v="13"/>
    <x v="41"/>
    <x v="19"/>
    <x v="1"/>
    <x v="2"/>
  </r>
  <r>
    <n v="70788"/>
    <x v="0"/>
    <x v="2"/>
    <x v="552"/>
    <m/>
    <n v="270"/>
    <x v="206"/>
    <x v="13"/>
    <x v="1"/>
    <x v="6"/>
  </r>
  <r>
    <n v="70561"/>
    <x v="0"/>
    <x v="0"/>
    <x v="553"/>
    <m/>
    <n v="8.19"/>
    <x v="29"/>
    <x v="0"/>
    <x v="1"/>
    <x v="1"/>
  </r>
  <r>
    <n v="70562"/>
    <x v="1"/>
    <x v="0"/>
    <x v="553"/>
    <m/>
    <n v="250"/>
    <x v="28"/>
    <x v="22"/>
    <x v="1"/>
    <x v="3"/>
  </r>
  <r>
    <n v="70563"/>
    <x v="1"/>
    <x v="0"/>
    <x v="553"/>
    <m/>
    <n v="60"/>
    <x v="28"/>
    <x v="22"/>
    <x v="1"/>
    <x v="3"/>
  </r>
  <r>
    <n v="70564"/>
    <x v="1"/>
    <x v="0"/>
    <x v="553"/>
    <m/>
    <n v="150"/>
    <x v="28"/>
    <x v="22"/>
    <x v="1"/>
    <x v="3"/>
  </r>
  <r>
    <n v="70565"/>
    <x v="1"/>
    <x v="0"/>
    <x v="553"/>
    <m/>
    <n v="100"/>
    <x v="28"/>
    <x v="22"/>
    <x v="1"/>
    <x v="3"/>
  </r>
  <r>
    <n v="70566"/>
    <x v="1"/>
    <x v="0"/>
    <x v="553"/>
    <m/>
    <n v="100"/>
    <x v="28"/>
    <x v="22"/>
    <x v="1"/>
    <x v="3"/>
  </r>
  <r>
    <n v="70567"/>
    <x v="1"/>
    <x v="0"/>
    <x v="553"/>
    <m/>
    <n v="500"/>
    <x v="28"/>
    <x v="22"/>
    <x v="1"/>
    <x v="3"/>
  </r>
  <r>
    <n v="70568"/>
    <x v="2"/>
    <x v="0"/>
    <x v="553"/>
    <m/>
    <n v="50"/>
    <x v="36"/>
    <x v="3"/>
    <x v="1"/>
    <x v="10"/>
  </r>
  <r>
    <n v="70569"/>
    <x v="1"/>
    <x v="0"/>
    <x v="553"/>
    <m/>
    <n v="20"/>
    <x v="15"/>
    <x v="22"/>
    <x v="1"/>
    <x v="3"/>
  </r>
  <r>
    <n v="70570"/>
    <x v="1"/>
    <x v="0"/>
    <x v="553"/>
    <m/>
    <n v="100"/>
    <x v="15"/>
    <x v="22"/>
    <x v="1"/>
    <x v="3"/>
  </r>
  <r>
    <n v="70571"/>
    <x v="0"/>
    <x v="0"/>
    <x v="553"/>
    <m/>
    <n v="5"/>
    <x v="30"/>
    <x v="9"/>
    <x v="1"/>
    <x v="9"/>
  </r>
  <r>
    <n v="70789"/>
    <x v="0"/>
    <x v="2"/>
    <x v="553"/>
    <m/>
    <n v="26.13"/>
    <x v="53"/>
    <x v="6"/>
    <x v="1"/>
    <x v="3"/>
  </r>
  <r>
    <n v="70790"/>
    <x v="0"/>
    <x v="2"/>
    <x v="553"/>
    <m/>
    <n v="63.9"/>
    <x v="44"/>
    <x v="16"/>
    <x v="1"/>
    <x v="1"/>
  </r>
  <r>
    <n v="70791"/>
    <x v="0"/>
    <x v="2"/>
    <x v="553"/>
    <m/>
    <n v="40.92"/>
    <x v="10"/>
    <x v="4"/>
    <x v="1"/>
    <x v="1"/>
  </r>
  <r>
    <n v="70792"/>
    <x v="0"/>
    <x v="2"/>
    <x v="553"/>
    <m/>
    <n v="11.51"/>
    <x v="10"/>
    <x v="4"/>
    <x v="1"/>
    <x v="1"/>
  </r>
  <r>
    <n v="70793"/>
    <x v="0"/>
    <x v="2"/>
    <x v="553"/>
    <m/>
    <n v="51.23"/>
    <x v="247"/>
    <x v="12"/>
    <x v="1"/>
    <x v="5"/>
  </r>
  <r>
    <n v="70794"/>
    <x v="0"/>
    <x v="2"/>
    <x v="553"/>
    <m/>
    <n v="23"/>
    <x v="135"/>
    <x v="5"/>
    <x v="1"/>
    <x v="1"/>
  </r>
  <r>
    <n v="70795"/>
    <x v="0"/>
    <x v="2"/>
    <x v="553"/>
    <m/>
    <n v="18.5"/>
    <x v="23"/>
    <x v="5"/>
    <x v="1"/>
    <x v="1"/>
  </r>
  <r>
    <n v="70805"/>
    <x v="0"/>
    <x v="2"/>
    <x v="553"/>
    <m/>
    <n v="24.63"/>
    <x v="104"/>
    <x v="4"/>
    <x v="1"/>
    <x v="1"/>
  </r>
  <r>
    <n v="70727"/>
    <x v="0"/>
    <x v="2"/>
    <x v="554"/>
    <m/>
    <n v="1"/>
    <x v="281"/>
    <x v="0"/>
    <x v="1"/>
    <x v="1"/>
  </r>
  <r>
    <n v="70796"/>
    <x v="0"/>
    <x v="2"/>
    <x v="554"/>
    <m/>
    <n v="13"/>
    <x v="41"/>
    <x v="19"/>
    <x v="1"/>
    <x v="2"/>
  </r>
  <r>
    <n v="70797"/>
    <x v="0"/>
    <x v="2"/>
    <x v="554"/>
    <m/>
    <n v="28"/>
    <x v="199"/>
    <x v="16"/>
    <x v="1"/>
    <x v="1"/>
  </r>
  <r>
    <n v="70572"/>
    <x v="0"/>
    <x v="0"/>
    <x v="555"/>
    <s v="Herbs"/>
    <n v="30"/>
    <x v="156"/>
    <x v="4"/>
    <x v="1"/>
    <x v="8"/>
  </r>
  <r>
    <n v="70573"/>
    <x v="10"/>
    <x v="0"/>
    <x v="555"/>
    <m/>
    <n v="15.42"/>
    <x v="246"/>
    <x v="3"/>
    <x v="1"/>
    <x v="3"/>
  </r>
  <r>
    <n v="70574"/>
    <x v="1"/>
    <x v="0"/>
    <x v="556"/>
    <m/>
    <n v="20"/>
    <x v="15"/>
    <x v="22"/>
    <x v="1"/>
    <x v="3"/>
  </r>
  <r>
    <n v="70575"/>
    <x v="0"/>
    <x v="0"/>
    <x v="556"/>
    <m/>
    <n v="-0.43"/>
    <x v="0"/>
    <x v="0"/>
    <x v="1"/>
    <x v="1"/>
  </r>
  <r>
    <n v="70658"/>
    <x v="0"/>
    <x v="2"/>
    <x v="556"/>
    <m/>
    <n v="13"/>
    <x v="41"/>
    <x v="19"/>
    <x v="1"/>
    <x v="2"/>
  </r>
  <r>
    <n v="70659"/>
    <x v="0"/>
    <x v="2"/>
    <x v="556"/>
    <m/>
    <n v="26.07"/>
    <x v="49"/>
    <x v="4"/>
    <x v="1"/>
    <x v="1"/>
  </r>
  <r>
    <n v="70660"/>
    <x v="0"/>
    <x v="2"/>
    <x v="556"/>
    <m/>
    <n v="30"/>
    <x v="86"/>
    <x v="15"/>
    <x v="1"/>
    <x v="4"/>
  </r>
  <r>
    <n v="70661"/>
    <x v="0"/>
    <x v="2"/>
    <x v="556"/>
    <m/>
    <n v="20"/>
    <x v="86"/>
    <x v="19"/>
    <x v="1"/>
    <x v="2"/>
  </r>
  <r>
    <n v="70662"/>
    <x v="0"/>
    <x v="2"/>
    <x v="557"/>
    <m/>
    <n v="13"/>
    <x v="41"/>
    <x v="19"/>
    <x v="1"/>
    <x v="2"/>
  </r>
  <r>
    <n v="70663"/>
    <x v="0"/>
    <x v="2"/>
    <x v="558"/>
    <m/>
    <n v="30.3"/>
    <x v="214"/>
    <x v="11"/>
    <x v="1"/>
    <x v="1"/>
  </r>
  <r>
    <n v="70576"/>
    <x v="0"/>
    <x v="0"/>
    <x v="559"/>
    <m/>
    <n v="15"/>
    <x v="105"/>
    <x v="0"/>
    <x v="1"/>
    <x v="2"/>
  </r>
  <r>
    <n v="70664"/>
    <x v="0"/>
    <x v="2"/>
    <x v="559"/>
    <m/>
    <n v="13"/>
    <x v="41"/>
    <x v="19"/>
    <x v="1"/>
    <x v="2"/>
  </r>
  <r>
    <n v="70665"/>
    <x v="0"/>
    <x v="2"/>
    <x v="559"/>
    <m/>
    <n v="12.81"/>
    <x v="231"/>
    <x v="6"/>
    <x v="1"/>
    <x v="1"/>
  </r>
  <r>
    <n v="70724"/>
    <x v="0"/>
    <x v="2"/>
    <x v="559"/>
    <m/>
    <n v="15.45"/>
    <x v="104"/>
    <x v="4"/>
    <x v="1"/>
    <x v="1"/>
  </r>
  <r>
    <n v="70577"/>
    <x v="1"/>
    <x v="0"/>
    <x v="560"/>
    <m/>
    <n v="30"/>
    <x v="15"/>
    <x v="22"/>
    <x v="1"/>
    <x v="3"/>
  </r>
  <r>
    <n v="70578"/>
    <x v="0"/>
    <x v="0"/>
    <x v="560"/>
    <m/>
    <n v="20"/>
    <x v="19"/>
    <x v="0"/>
    <x v="1"/>
    <x v="1"/>
  </r>
  <r>
    <n v="70579"/>
    <x v="2"/>
    <x v="0"/>
    <x v="560"/>
    <m/>
    <n v="79.790000000000006"/>
    <x v="51"/>
    <x v="3"/>
    <x v="1"/>
    <x v="3"/>
  </r>
  <r>
    <n v="70666"/>
    <x v="0"/>
    <x v="2"/>
    <x v="560"/>
    <m/>
    <n v="13"/>
    <x v="41"/>
    <x v="19"/>
    <x v="1"/>
    <x v="2"/>
  </r>
  <r>
    <n v="70667"/>
    <x v="0"/>
    <x v="2"/>
    <x v="560"/>
    <m/>
    <n v="21.23"/>
    <x v="10"/>
    <x v="4"/>
    <x v="1"/>
    <x v="1"/>
  </r>
  <r>
    <n v="70723"/>
    <x v="0"/>
    <x v="2"/>
    <x v="560"/>
    <m/>
    <n v="-1"/>
    <x v="281"/>
    <x v="0"/>
    <x v="1"/>
    <x v="1"/>
  </r>
  <r>
    <n v="70668"/>
    <x v="0"/>
    <x v="2"/>
    <x v="561"/>
    <m/>
    <n v="13"/>
    <x v="41"/>
    <x v="19"/>
    <x v="1"/>
    <x v="2"/>
  </r>
  <r>
    <n v="70669"/>
    <x v="0"/>
    <x v="2"/>
    <x v="562"/>
    <m/>
    <n v="89"/>
    <x v="132"/>
    <x v="7"/>
    <x v="1"/>
    <x v="4"/>
  </r>
  <r>
    <n v="70670"/>
    <x v="0"/>
    <x v="2"/>
    <x v="562"/>
    <m/>
    <n v="13"/>
    <x v="41"/>
    <x v="19"/>
    <x v="1"/>
    <x v="2"/>
  </r>
  <r>
    <n v="70671"/>
    <x v="0"/>
    <x v="2"/>
    <x v="562"/>
    <s v="Horse ornament"/>
    <n v="76.98"/>
    <x v="14"/>
    <x v="7"/>
    <x v="11"/>
    <x v="2"/>
  </r>
  <r>
    <n v="70672"/>
    <x v="0"/>
    <x v="2"/>
    <x v="562"/>
    <m/>
    <n v="14.5"/>
    <x v="133"/>
    <x v="5"/>
    <x v="1"/>
    <x v="1"/>
  </r>
  <r>
    <n v="70673"/>
    <x v="0"/>
    <x v="2"/>
    <x v="563"/>
    <m/>
    <n v="8.5"/>
    <x v="94"/>
    <x v="11"/>
    <x v="1"/>
    <x v="2"/>
  </r>
  <r>
    <n v="70674"/>
    <x v="0"/>
    <x v="2"/>
    <x v="563"/>
    <m/>
    <n v="74.510000000000005"/>
    <x v="13"/>
    <x v="4"/>
    <x v="1"/>
    <x v="1"/>
  </r>
  <r>
    <n v="70675"/>
    <x v="0"/>
    <x v="2"/>
    <x v="563"/>
    <m/>
    <n v="3.22"/>
    <x v="13"/>
    <x v="4"/>
    <x v="1"/>
    <x v="1"/>
  </r>
  <r>
    <n v="70676"/>
    <x v="0"/>
    <x v="2"/>
    <x v="563"/>
    <m/>
    <n v="39.01"/>
    <x v="282"/>
    <x v="12"/>
    <x v="1"/>
    <x v="7"/>
  </r>
  <r>
    <n v="70580"/>
    <x v="1"/>
    <x v="0"/>
    <x v="564"/>
    <m/>
    <n v="20"/>
    <x v="15"/>
    <x v="22"/>
    <x v="1"/>
    <x v="3"/>
  </r>
  <r>
    <n v="70581"/>
    <x v="1"/>
    <x v="0"/>
    <x v="564"/>
    <m/>
    <n v="70"/>
    <x v="15"/>
    <x v="22"/>
    <x v="1"/>
    <x v="3"/>
  </r>
  <r>
    <n v="70582"/>
    <x v="0"/>
    <x v="0"/>
    <x v="564"/>
    <m/>
    <n v="15"/>
    <x v="105"/>
    <x v="0"/>
    <x v="1"/>
    <x v="2"/>
  </r>
  <r>
    <n v="70677"/>
    <x v="0"/>
    <x v="2"/>
    <x v="564"/>
    <m/>
    <n v="39.590000000000003"/>
    <x v="10"/>
    <x v="4"/>
    <x v="1"/>
    <x v="1"/>
  </r>
  <r>
    <n v="70678"/>
    <x v="0"/>
    <x v="2"/>
    <x v="564"/>
    <m/>
    <n v="5.69"/>
    <x v="22"/>
    <x v="11"/>
    <x v="1"/>
    <x v="2"/>
  </r>
  <r>
    <n v="70679"/>
    <x v="0"/>
    <x v="2"/>
    <x v="564"/>
    <m/>
    <n v="155.29"/>
    <x v="160"/>
    <x v="16"/>
    <x v="1"/>
    <x v="1"/>
  </r>
  <r>
    <n v="70680"/>
    <x v="0"/>
    <x v="2"/>
    <x v="564"/>
    <m/>
    <n v="35.92"/>
    <x v="24"/>
    <x v="12"/>
    <x v="1"/>
    <x v="11"/>
  </r>
  <r>
    <n v="70681"/>
    <x v="0"/>
    <x v="2"/>
    <x v="564"/>
    <m/>
    <n v="43.62"/>
    <x v="10"/>
    <x v="4"/>
    <x v="1"/>
    <x v="1"/>
  </r>
  <r>
    <n v="70682"/>
    <x v="0"/>
    <x v="2"/>
    <x v="564"/>
    <m/>
    <n v="15"/>
    <x v="14"/>
    <x v="7"/>
    <x v="1"/>
    <x v="2"/>
  </r>
  <r>
    <n v="70583"/>
    <x v="0"/>
    <x v="0"/>
    <x v="565"/>
    <m/>
    <n v="41.58"/>
    <x v="60"/>
    <x v="0"/>
    <x v="1"/>
    <x v="1"/>
  </r>
  <r>
    <n v="70584"/>
    <x v="2"/>
    <x v="0"/>
    <x v="565"/>
    <m/>
    <n v="20.8"/>
    <x v="58"/>
    <x v="3"/>
    <x v="1"/>
    <x v="2"/>
  </r>
  <r>
    <n v="70585"/>
    <x v="6"/>
    <x v="0"/>
    <x v="565"/>
    <m/>
    <n v="164.41"/>
    <x v="9"/>
    <x v="0"/>
    <x v="1"/>
    <x v="1"/>
  </r>
  <r>
    <n v="70683"/>
    <x v="0"/>
    <x v="2"/>
    <x v="565"/>
    <m/>
    <n v="13"/>
    <x v="41"/>
    <x v="19"/>
    <x v="1"/>
    <x v="2"/>
  </r>
  <r>
    <n v="70684"/>
    <x v="0"/>
    <x v="2"/>
    <x v="565"/>
    <m/>
    <n v="52.47"/>
    <x v="247"/>
    <x v="12"/>
    <x v="1"/>
    <x v="5"/>
  </r>
  <r>
    <n v="70685"/>
    <x v="0"/>
    <x v="2"/>
    <x v="565"/>
    <m/>
    <n v="6.98"/>
    <x v="62"/>
    <x v="7"/>
    <x v="1"/>
    <x v="1"/>
  </r>
  <r>
    <n v="70686"/>
    <x v="0"/>
    <x v="2"/>
    <x v="565"/>
    <s v="Canoe"/>
    <n v="305.95"/>
    <x v="14"/>
    <x v="7"/>
    <x v="1"/>
    <x v="4"/>
  </r>
  <r>
    <n v="71375"/>
    <x v="0"/>
    <x v="3"/>
    <x v="565"/>
    <m/>
    <n v="19.03"/>
    <x v="115"/>
    <x v="7"/>
    <x v="1"/>
    <x v="3"/>
  </r>
  <r>
    <n v="71376"/>
    <x v="0"/>
    <x v="3"/>
    <x v="565"/>
    <m/>
    <n v="1.93"/>
    <x v="115"/>
    <x v="7"/>
    <x v="1"/>
    <x v="3"/>
  </r>
  <r>
    <n v="71377"/>
    <x v="0"/>
    <x v="3"/>
    <x v="565"/>
    <m/>
    <n v="11.98"/>
    <x v="115"/>
    <x v="7"/>
    <x v="1"/>
    <x v="3"/>
  </r>
  <r>
    <n v="70586"/>
    <x v="0"/>
    <x v="0"/>
    <x v="566"/>
    <m/>
    <n v="33.04"/>
    <x v="39"/>
    <x v="4"/>
    <x v="1"/>
    <x v="1"/>
  </r>
  <r>
    <n v="70687"/>
    <x v="0"/>
    <x v="2"/>
    <x v="566"/>
    <m/>
    <n v="87.97"/>
    <x v="108"/>
    <x v="7"/>
    <x v="1"/>
    <x v="1"/>
  </r>
  <r>
    <n v="70688"/>
    <x v="0"/>
    <x v="2"/>
    <x v="566"/>
    <m/>
    <n v="80.53"/>
    <x v="10"/>
    <x v="4"/>
    <x v="1"/>
    <x v="1"/>
  </r>
  <r>
    <n v="70587"/>
    <x v="1"/>
    <x v="0"/>
    <x v="567"/>
    <m/>
    <n v="20"/>
    <x v="15"/>
    <x v="22"/>
    <x v="1"/>
    <x v="3"/>
  </r>
  <r>
    <n v="70689"/>
    <x v="0"/>
    <x v="2"/>
    <x v="567"/>
    <m/>
    <n v="31.98"/>
    <x v="53"/>
    <x v="21"/>
    <x v="1"/>
    <x v="3"/>
  </r>
  <r>
    <n v="70690"/>
    <x v="0"/>
    <x v="2"/>
    <x v="567"/>
    <m/>
    <n v="13"/>
    <x v="41"/>
    <x v="19"/>
    <x v="1"/>
    <x v="2"/>
  </r>
  <r>
    <n v="70691"/>
    <x v="0"/>
    <x v="2"/>
    <x v="567"/>
    <m/>
    <n v="46.09"/>
    <x v="76"/>
    <x v="4"/>
    <x v="1"/>
    <x v="1"/>
  </r>
  <r>
    <n v="70692"/>
    <x v="0"/>
    <x v="2"/>
    <x v="567"/>
    <m/>
    <n v="28.85"/>
    <x v="283"/>
    <x v="9"/>
    <x v="1"/>
    <x v="9"/>
  </r>
  <r>
    <n v="70588"/>
    <x v="0"/>
    <x v="0"/>
    <x v="568"/>
    <m/>
    <n v="21.36"/>
    <x v="63"/>
    <x v="15"/>
    <x v="1"/>
    <x v="4"/>
  </r>
  <r>
    <n v="70693"/>
    <x v="0"/>
    <x v="2"/>
    <x v="568"/>
    <m/>
    <n v="13"/>
    <x v="41"/>
    <x v="19"/>
    <x v="1"/>
    <x v="2"/>
  </r>
  <r>
    <n v="70694"/>
    <x v="0"/>
    <x v="2"/>
    <x v="568"/>
    <m/>
    <n v="30"/>
    <x v="86"/>
    <x v="15"/>
    <x v="1"/>
    <x v="4"/>
  </r>
  <r>
    <n v="70695"/>
    <x v="0"/>
    <x v="2"/>
    <x v="569"/>
    <m/>
    <n v="11.2"/>
    <x v="62"/>
    <x v="7"/>
    <x v="1"/>
    <x v="1"/>
  </r>
  <r>
    <n v="70696"/>
    <x v="0"/>
    <x v="2"/>
    <x v="569"/>
    <m/>
    <n v="29.49"/>
    <x v="245"/>
    <x v="5"/>
    <x v="1"/>
    <x v="1"/>
  </r>
  <r>
    <n v="70697"/>
    <x v="0"/>
    <x v="2"/>
    <x v="569"/>
    <m/>
    <n v="-28"/>
    <x v="199"/>
    <x v="16"/>
    <x v="1"/>
    <x v="1"/>
  </r>
  <r>
    <n v="70589"/>
    <x v="0"/>
    <x v="0"/>
    <x v="570"/>
    <m/>
    <n v="10"/>
    <x v="105"/>
    <x v="0"/>
    <x v="1"/>
    <x v="2"/>
  </r>
  <r>
    <n v="70590"/>
    <x v="0"/>
    <x v="0"/>
    <x v="570"/>
    <m/>
    <n v="10"/>
    <x v="105"/>
    <x v="0"/>
    <x v="1"/>
    <x v="2"/>
  </r>
  <r>
    <n v="70591"/>
    <x v="1"/>
    <x v="0"/>
    <x v="570"/>
    <m/>
    <n v="20"/>
    <x v="15"/>
    <x v="22"/>
    <x v="1"/>
    <x v="3"/>
  </r>
  <r>
    <n v="70592"/>
    <x v="1"/>
    <x v="0"/>
    <x v="570"/>
    <m/>
    <n v="100"/>
    <x v="15"/>
    <x v="22"/>
    <x v="1"/>
    <x v="3"/>
  </r>
  <r>
    <n v="70593"/>
    <x v="0"/>
    <x v="0"/>
    <x v="570"/>
    <m/>
    <n v="28.82"/>
    <x v="33"/>
    <x v="0"/>
    <x v="1"/>
    <x v="1"/>
  </r>
  <r>
    <n v="70594"/>
    <x v="0"/>
    <x v="0"/>
    <x v="570"/>
    <m/>
    <n v="85.08"/>
    <x v="270"/>
    <x v="0"/>
    <x v="1"/>
    <x v="1"/>
  </r>
  <r>
    <n v="70698"/>
    <x v="0"/>
    <x v="2"/>
    <x v="570"/>
    <m/>
    <n v="49.27"/>
    <x v="247"/>
    <x v="12"/>
    <x v="1"/>
    <x v="5"/>
  </r>
  <r>
    <n v="70699"/>
    <x v="0"/>
    <x v="2"/>
    <x v="570"/>
    <m/>
    <n v="8"/>
    <x v="41"/>
    <x v="19"/>
    <x v="1"/>
    <x v="2"/>
  </r>
  <r>
    <n v="70700"/>
    <x v="0"/>
    <x v="2"/>
    <x v="570"/>
    <m/>
    <n v="73.7"/>
    <x v="214"/>
    <x v="11"/>
    <x v="1"/>
    <x v="1"/>
  </r>
  <r>
    <n v="70595"/>
    <x v="0"/>
    <x v="0"/>
    <x v="571"/>
    <m/>
    <n v="180"/>
    <x v="18"/>
    <x v="0"/>
    <x v="1"/>
    <x v="1"/>
  </r>
  <r>
    <n v="70596"/>
    <x v="0"/>
    <x v="0"/>
    <x v="571"/>
    <m/>
    <n v="32.630000000000003"/>
    <x v="19"/>
    <x v="0"/>
    <x v="1"/>
    <x v="1"/>
  </r>
  <r>
    <n v="70597"/>
    <x v="0"/>
    <x v="0"/>
    <x v="571"/>
    <m/>
    <n v="12.12"/>
    <x v="8"/>
    <x v="0"/>
    <x v="1"/>
    <x v="1"/>
  </r>
  <r>
    <n v="70598"/>
    <x v="0"/>
    <x v="0"/>
    <x v="571"/>
    <m/>
    <n v="44"/>
    <x v="4"/>
    <x v="2"/>
    <x v="1"/>
    <x v="8"/>
  </r>
  <r>
    <n v="70599"/>
    <x v="1"/>
    <x v="0"/>
    <x v="571"/>
    <m/>
    <n v="10"/>
    <x v="7"/>
    <x v="22"/>
    <x v="1"/>
    <x v="3"/>
  </r>
  <r>
    <n v="70600"/>
    <x v="1"/>
    <x v="0"/>
    <x v="571"/>
    <m/>
    <n v="10"/>
    <x v="6"/>
    <x v="22"/>
    <x v="1"/>
    <x v="3"/>
  </r>
  <r>
    <n v="70601"/>
    <x v="1"/>
    <x v="0"/>
    <x v="571"/>
    <m/>
    <n v="300"/>
    <x v="1"/>
    <x v="22"/>
    <x v="1"/>
    <x v="3"/>
  </r>
  <r>
    <n v="70701"/>
    <x v="0"/>
    <x v="2"/>
    <x v="571"/>
    <m/>
    <n v="13"/>
    <x v="41"/>
    <x v="19"/>
    <x v="1"/>
    <x v="2"/>
  </r>
  <r>
    <n v="70702"/>
    <x v="0"/>
    <x v="2"/>
    <x v="571"/>
    <m/>
    <n v="22.01"/>
    <x v="183"/>
    <x v="4"/>
    <x v="1"/>
    <x v="1"/>
  </r>
  <r>
    <n v="70602"/>
    <x v="1"/>
    <x v="0"/>
    <x v="572"/>
    <m/>
    <n v="50"/>
    <x v="15"/>
    <x v="22"/>
    <x v="1"/>
    <x v="3"/>
  </r>
  <r>
    <n v="70603"/>
    <x v="0"/>
    <x v="0"/>
    <x v="572"/>
    <m/>
    <n v="1000"/>
    <x v="89"/>
    <x v="13"/>
    <x v="1"/>
    <x v="6"/>
  </r>
  <r>
    <n v="70604"/>
    <x v="0"/>
    <x v="0"/>
    <x v="572"/>
    <m/>
    <n v="19.940000000000001"/>
    <x v="0"/>
    <x v="0"/>
    <x v="1"/>
    <x v="1"/>
  </r>
  <r>
    <n v="70605"/>
    <x v="0"/>
    <x v="0"/>
    <x v="572"/>
    <m/>
    <n v="26.95"/>
    <x v="17"/>
    <x v="0"/>
    <x v="1"/>
    <x v="1"/>
  </r>
  <r>
    <n v="70606"/>
    <x v="0"/>
    <x v="0"/>
    <x v="572"/>
    <m/>
    <n v="5"/>
    <x v="163"/>
    <x v="9"/>
    <x v="1"/>
    <x v="9"/>
  </r>
  <r>
    <n v="70607"/>
    <x v="0"/>
    <x v="0"/>
    <x v="572"/>
    <m/>
    <n v="46"/>
    <x v="0"/>
    <x v="0"/>
    <x v="1"/>
    <x v="1"/>
  </r>
  <r>
    <n v="70608"/>
    <x v="0"/>
    <x v="0"/>
    <x v="572"/>
    <m/>
    <n v="59"/>
    <x v="0"/>
    <x v="0"/>
    <x v="1"/>
    <x v="1"/>
  </r>
  <r>
    <n v="70609"/>
    <x v="1"/>
    <x v="0"/>
    <x v="572"/>
    <m/>
    <n v="1425.02"/>
    <x v="2"/>
    <x v="22"/>
    <x v="1"/>
    <x v="3"/>
  </r>
  <r>
    <n v="70703"/>
    <x v="0"/>
    <x v="2"/>
    <x v="572"/>
    <m/>
    <n v="47.15"/>
    <x v="203"/>
    <x v="13"/>
    <x v="1"/>
    <x v="6"/>
  </r>
  <r>
    <n v="70704"/>
    <x v="0"/>
    <x v="2"/>
    <x v="572"/>
    <m/>
    <n v="190.75"/>
    <x v="61"/>
    <x v="17"/>
    <x v="1"/>
    <x v="14"/>
  </r>
  <r>
    <n v="71378"/>
    <x v="3"/>
    <x v="3"/>
    <x v="572"/>
    <m/>
    <n v="-1425.02"/>
    <x v="9"/>
    <x v="1"/>
    <x v="1"/>
    <x v="3"/>
  </r>
  <r>
    <n v="71379"/>
    <x v="0"/>
    <x v="3"/>
    <x v="572"/>
    <m/>
    <n v="8.9499999999999993"/>
    <x v="225"/>
    <x v="6"/>
    <x v="1"/>
    <x v="1"/>
  </r>
  <r>
    <n v="71380"/>
    <x v="0"/>
    <x v="3"/>
    <x v="572"/>
    <m/>
    <n v="215.1"/>
    <x v="41"/>
    <x v="15"/>
    <x v="1"/>
    <x v="4"/>
  </r>
  <r>
    <n v="70610"/>
    <x v="0"/>
    <x v="0"/>
    <x v="573"/>
    <m/>
    <n v="20"/>
    <x v="105"/>
    <x v="0"/>
    <x v="1"/>
    <x v="2"/>
  </r>
  <r>
    <n v="70611"/>
    <x v="8"/>
    <x v="0"/>
    <x v="573"/>
    <m/>
    <n v="-798"/>
    <x v="164"/>
    <x v="10"/>
    <x v="1"/>
    <x v="4"/>
  </r>
  <r>
    <n v="70612"/>
    <x v="1"/>
    <x v="0"/>
    <x v="573"/>
    <m/>
    <n v="20"/>
    <x v="15"/>
    <x v="22"/>
    <x v="1"/>
    <x v="3"/>
  </r>
  <r>
    <n v="70705"/>
    <x v="0"/>
    <x v="2"/>
    <x v="573"/>
    <m/>
    <n v="14.68"/>
    <x v="20"/>
    <x v="0"/>
    <x v="1"/>
    <x v="1"/>
  </r>
  <r>
    <n v="70706"/>
    <x v="0"/>
    <x v="2"/>
    <x v="573"/>
    <m/>
    <n v="13"/>
    <x v="41"/>
    <x v="19"/>
    <x v="1"/>
    <x v="2"/>
  </r>
  <r>
    <n v="70613"/>
    <x v="1"/>
    <x v="0"/>
    <x v="574"/>
    <m/>
    <n v="2840.42"/>
    <x v="75"/>
    <x v="22"/>
    <x v="1"/>
    <x v="3"/>
  </r>
  <r>
    <n v="70614"/>
    <x v="0"/>
    <x v="0"/>
    <x v="574"/>
    <m/>
    <n v="12"/>
    <x v="21"/>
    <x v="9"/>
    <x v="1"/>
    <x v="9"/>
  </r>
  <r>
    <n v="70707"/>
    <x v="0"/>
    <x v="2"/>
    <x v="574"/>
    <s v="Jenny's laptop"/>
    <n v="412"/>
    <x v="284"/>
    <x v="7"/>
    <x v="1"/>
    <x v="10"/>
  </r>
  <r>
    <n v="70708"/>
    <x v="0"/>
    <x v="2"/>
    <x v="574"/>
    <m/>
    <n v="-13"/>
    <x v="41"/>
    <x v="19"/>
    <x v="1"/>
    <x v="2"/>
  </r>
  <r>
    <n v="70709"/>
    <x v="0"/>
    <x v="2"/>
    <x v="574"/>
    <m/>
    <n v="13"/>
    <x v="41"/>
    <x v="19"/>
    <x v="1"/>
    <x v="2"/>
  </r>
  <r>
    <n v="70710"/>
    <x v="0"/>
    <x v="2"/>
    <x v="574"/>
    <m/>
    <n v="23.91"/>
    <x v="97"/>
    <x v="6"/>
    <x v="1"/>
    <x v="1"/>
  </r>
  <r>
    <n v="70725"/>
    <x v="0"/>
    <x v="2"/>
    <x v="574"/>
    <m/>
    <n v="9.9499999999999993"/>
    <x v="31"/>
    <x v="6"/>
    <x v="1"/>
    <x v="1"/>
  </r>
  <r>
    <n v="70711"/>
    <x v="0"/>
    <x v="2"/>
    <x v="575"/>
    <m/>
    <n v="143.75"/>
    <x v="279"/>
    <x v="7"/>
    <x v="1"/>
    <x v="1"/>
  </r>
  <r>
    <n v="70712"/>
    <x v="0"/>
    <x v="2"/>
    <x v="575"/>
    <m/>
    <n v="14.56"/>
    <x v="49"/>
    <x v="4"/>
    <x v="1"/>
    <x v="1"/>
  </r>
  <r>
    <n v="70713"/>
    <x v="0"/>
    <x v="2"/>
    <x v="575"/>
    <m/>
    <n v="8.99"/>
    <x v="99"/>
    <x v="7"/>
    <x v="1"/>
    <x v="1"/>
  </r>
  <r>
    <n v="70615"/>
    <x v="1"/>
    <x v="0"/>
    <x v="576"/>
    <m/>
    <n v="250"/>
    <x v="28"/>
    <x v="22"/>
    <x v="1"/>
    <x v="3"/>
  </r>
  <r>
    <n v="70616"/>
    <x v="1"/>
    <x v="0"/>
    <x v="576"/>
    <m/>
    <n v="150"/>
    <x v="28"/>
    <x v="22"/>
    <x v="1"/>
    <x v="3"/>
  </r>
  <r>
    <n v="70617"/>
    <x v="1"/>
    <x v="0"/>
    <x v="576"/>
    <m/>
    <n v="60"/>
    <x v="28"/>
    <x v="22"/>
    <x v="1"/>
    <x v="3"/>
  </r>
  <r>
    <n v="70618"/>
    <x v="1"/>
    <x v="0"/>
    <x v="576"/>
    <m/>
    <n v="500"/>
    <x v="28"/>
    <x v="22"/>
    <x v="1"/>
    <x v="3"/>
  </r>
  <r>
    <n v="70619"/>
    <x v="0"/>
    <x v="0"/>
    <x v="576"/>
    <m/>
    <n v="8.19"/>
    <x v="29"/>
    <x v="0"/>
    <x v="1"/>
    <x v="1"/>
  </r>
  <r>
    <n v="70620.100000000006"/>
    <x v="0"/>
    <x v="0"/>
    <x v="576"/>
    <m/>
    <n v="2.5"/>
    <x v="13"/>
    <x v="4"/>
    <x v="1"/>
    <x v="4"/>
  </r>
  <r>
    <n v="70621"/>
    <x v="0"/>
    <x v="0"/>
    <x v="576"/>
    <m/>
    <n v="5"/>
    <x v="30"/>
    <x v="9"/>
    <x v="1"/>
    <x v="9"/>
  </r>
  <r>
    <n v="70714"/>
    <x v="0"/>
    <x v="2"/>
    <x v="576"/>
    <m/>
    <n v="7.46"/>
    <x v="10"/>
    <x v="4"/>
    <x v="1"/>
    <x v="1"/>
  </r>
  <r>
    <n v="70716"/>
    <x v="0"/>
    <x v="2"/>
    <x v="576"/>
    <m/>
    <n v="27"/>
    <x v="262"/>
    <x v="5"/>
    <x v="1"/>
    <x v="1"/>
  </r>
  <r>
    <n v="70717"/>
    <x v="0"/>
    <x v="2"/>
    <x v="576"/>
    <m/>
    <n v="7.76"/>
    <x v="191"/>
    <x v="6"/>
    <x v="1"/>
    <x v="1"/>
  </r>
  <r>
    <n v="70718"/>
    <x v="0"/>
    <x v="2"/>
    <x v="576"/>
    <s v="Playstation 3"/>
    <n v="299.99"/>
    <x v="285"/>
    <x v="7"/>
    <x v="1"/>
    <x v="8"/>
  </r>
  <r>
    <n v="70719"/>
    <x v="0"/>
    <x v="2"/>
    <x v="576"/>
    <m/>
    <n v="19.25"/>
    <x v="13"/>
    <x v="4"/>
    <x v="1"/>
    <x v="1"/>
  </r>
  <r>
    <n v="70720"/>
    <x v="0"/>
    <x v="2"/>
    <x v="576"/>
    <m/>
    <n v="98"/>
    <x v="245"/>
    <x v="5"/>
    <x v="1"/>
    <x v="1"/>
  </r>
  <r>
    <n v="70721"/>
    <x v="0"/>
    <x v="2"/>
    <x v="576"/>
    <s v="Jenny's Swim Birthday Party"/>
    <n v="88.87"/>
    <x v="146"/>
    <x v="11"/>
    <x v="1"/>
    <x v="10"/>
  </r>
  <r>
    <n v="70722"/>
    <x v="0"/>
    <x v="2"/>
    <x v="576"/>
    <m/>
    <n v="51.9"/>
    <x v="24"/>
    <x v="12"/>
    <x v="1"/>
    <x v="7"/>
  </r>
  <r>
    <n v="70622"/>
    <x v="0"/>
    <x v="0"/>
    <x v="577"/>
    <m/>
    <n v="144"/>
    <x v="81"/>
    <x v="6"/>
    <x v="1"/>
    <x v="4"/>
  </r>
  <r>
    <n v="70623"/>
    <x v="0"/>
    <x v="0"/>
    <x v="577"/>
    <s v="Sofa repair"/>
    <n v="35"/>
    <x v="14"/>
    <x v="16"/>
    <x v="1"/>
    <x v="1"/>
  </r>
  <r>
    <n v="70624"/>
    <x v="0"/>
    <x v="0"/>
    <x v="577"/>
    <s v="Deposit"/>
    <n v="150"/>
    <x v="156"/>
    <x v="14"/>
    <x v="12"/>
    <x v="8"/>
  </r>
  <r>
    <n v="70715"/>
    <x v="0"/>
    <x v="2"/>
    <x v="577"/>
    <m/>
    <n v="64"/>
    <x v="176"/>
    <x v="5"/>
    <x v="1"/>
    <x v="1"/>
  </r>
  <r>
    <n v="70625"/>
    <x v="2"/>
    <x v="0"/>
    <x v="578"/>
    <m/>
    <n v="50"/>
    <x v="36"/>
    <x v="3"/>
    <x v="1"/>
    <x v="10"/>
  </r>
  <r>
    <n v="70626"/>
    <x v="1"/>
    <x v="0"/>
    <x v="578"/>
    <m/>
    <n v="100"/>
    <x v="28"/>
    <x v="22"/>
    <x v="1"/>
    <x v="3"/>
  </r>
  <r>
    <n v="70627"/>
    <x v="1"/>
    <x v="0"/>
    <x v="578"/>
    <m/>
    <n v="100"/>
    <x v="28"/>
    <x v="22"/>
    <x v="1"/>
    <x v="3"/>
  </r>
  <r>
    <n v="80594"/>
    <x v="10"/>
    <x v="2"/>
    <x v="578"/>
    <m/>
    <n v="-12"/>
    <x v="75"/>
    <x v="0"/>
    <x v="1"/>
    <x v="1"/>
  </r>
  <r>
    <n v="80595"/>
    <x v="10"/>
    <x v="2"/>
    <x v="578"/>
    <m/>
    <n v="12"/>
    <x v="75"/>
    <x v="0"/>
    <x v="1"/>
    <x v="1"/>
  </r>
  <r>
    <n v="70628"/>
    <x v="0"/>
    <x v="0"/>
    <x v="579"/>
    <m/>
    <n v="25"/>
    <x v="48"/>
    <x v="6"/>
    <x v="1"/>
    <x v="1"/>
  </r>
  <r>
    <n v="70629"/>
    <x v="1"/>
    <x v="0"/>
    <x v="579"/>
    <m/>
    <n v="80"/>
    <x v="15"/>
    <x v="22"/>
    <x v="1"/>
    <x v="3"/>
  </r>
  <r>
    <n v="70630"/>
    <x v="1"/>
    <x v="0"/>
    <x v="579"/>
    <m/>
    <n v="30"/>
    <x v="15"/>
    <x v="22"/>
    <x v="1"/>
    <x v="3"/>
  </r>
  <r>
    <n v="70631"/>
    <x v="0"/>
    <x v="0"/>
    <x v="580"/>
    <m/>
    <n v="-0.42"/>
    <x v="0"/>
    <x v="0"/>
    <x v="1"/>
    <x v="1"/>
  </r>
  <r>
    <n v="70632"/>
    <x v="1"/>
    <x v="0"/>
    <x v="580"/>
    <m/>
    <n v="30"/>
    <x v="15"/>
    <x v="22"/>
    <x v="1"/>
    <x v="3"/>
  </r>
  <r>
    <n v="70633"/>
    <x v="0"/>
    <x v="0"/>
    <x v="581"/>
    <m/>
    <n v="10"/>
    <x v="105"/>
    <x v="0"/>
    <x v="1"/>
    <x v="2"/>
  </r>
  <r>
    <n v="70634"/>
    <x v="0"/>
    <x v="0"/>
    <x v="581"/>
    <m/>
    <n v="30"/>
    <x v="286"/>
    <x v="9"/>
    <x v="1"/>
    <x v="4"/>
  </r>
  <r>
    <n v="70635"/>
    <x v="1"/>
    <x v="0"/>
    <x v="581"/>
    <m/>
    <n v="10"/>
    <x v="15"/>
    <x v="22"/>
    <x v="1"/>
    <x v="3"/>
  </r>
  <r>
    <n v="70636"/>
    <x v="0"/>
    <x v="0"/>
    <x v="582"/>
    <s v="DVD"/>
    <n v="29.5"/>
    <x v="4"/>
    <x v="2"/>
    <x v="1"/>
    <x v="8"/>
  </r>
  <r>
    <n v="70637"/>
    <x v="0"/>
    <x v="0"/>
    <x v="583"/>
    <m/>
    <n v="192"/>
    <x v="81"/>
    <x v="6"/>
    <x v="1"/>
    <x v="4"/>
  </r>
  <r>
    <n v="70638"/>
    <x v="2"/>
    <x v="0"/>
    <x v="584"/>
    <m/>
    <n v="79.790000000000006"/>
    <x v="51"/>
    <x v="3"/>
    <x v="1"/>
    <x v="3"/>
  </r>
  <r>
    <n v="70639"/>
    <x v="0"/>
    <x v="0"/>
    <x v="584"/>
    <m/>
    <n v="20"/>
    <x v="19"/>
    <x v="0"/>
    <x v="1"/>
    <x v="1"/>
  </r>
  <r>
    <n v="70640"/>
    <x v="1"/>
    <x v="0"/>
    <x v="585"/>
    <m/>
    <n v="50"/>
    <x v="15"/>
    <x v="22"/>
    <x v="1"/>
    <x v="3"/>
  </r>
  <r>
    <n v="70641"/>
    <x v="0"/>
    <x v="0"/>
    <x v="585"/>
    <m/>
    <n v="33"/>
    <x v="46"/>
    <x v="7"/>
    <x v="1"/>
    <x v="4"/>
  </r>
  <r>
    <n v="70642"/>
    <x v="1"/>
    <x v="0"/>
    <x v="586"/>
    <m/>
    <n v="50"/>
    <x v="15"/>
    <x v="22"/>
    <x v="1"/>
    <x v="3"/>
  </r>
  <r>
    <n v="70643"/>
    <x v="2"/>
    <x v="0"/>
    <x v="587"/>
    <m/>
    <n v="20.8"/>
    <x v="58"/>
    <x v="3"/>
    <x v="1"/>
    <x v="2"/>
  </r>
  <r>
    <n v="70644"/>
    <x v="9"/>
    <x v="0"/>
    <x v="587"/>
    <m/>
    <n v="-96.71"/>
    <x v="224"/>
    <x v="23"/>
    <x v="1"/>
    <x v="3"/>
  </r>
  <r>
    <n v="70645"/>
    <x v="9"/>
    <x v="0"/>
    <x v="587"/>
    <m/>
    <n v="-187.5"/>
    <x v="224"/>
    <x v="23"/>
    <x v="1"/>
    <x v="3"/>
  </r>
  <r>
    <n v="70646"/>
    <x v="0"/>
    <x v="0"/>
    <x v="588"/>
    <m/>
    <n v="41.58"/>
    <x v="60"/>
    <x v="0"/>
    <x v="1"/>
    <x v="1"/>
  </r>
  <r>
    <n v="70647"/>
    <x v="5"/>
    <x v="0"/>
    <x v="589"/>
    <m/>
    <n v="-239.59"/>
    <x v="260"/>
    <x v="10"/>
    <x v="1"/>
    <x v="3"/>
  </r>
  <r>
    <n v="70648"/>
    <x v="0"/>
    <x v="0"/>
    <x v="589"/>
    <m/>
    <n v="40"/>
    <x v="256"/>
    <x v="6"/>
    <x v="1"/>
    <x v="2"/>
  </r>
  <r>
    <n v="70649"/>
    <x v="1"/>
    <x v="0"/>
    <x v="589"/>
    <m/>
    <n v="50"/>
    <x v="15"/>
    <x v="22"/>
    <x v="1"/>
    <x v="3"/>
  </r>
  <r>
    <n v="70650"/>
    <x v="0"/>
    <x v="0"/>
    <x v="590"/>
    <m/>
    <n v="49.39"/>
    <x v="270"/>
    <x v="0"/>
    <x v="1"/>
    <x v="1"/>
  </r>
  <r>
    <n v="70651"/>
    <x v="0"/>
    <x v="0"/>
    <x v="590"/>
    <m/>
    <n v="21.02"/>
    <x v="63"/>
    <x v="15"/>
    <x v="1"/>
    <x v="4"/>
  </r>
  <r>
    <n v="70652"/>
    <x v="6"/>
    <x v="0"/>
    <x v="590"/>
    <m/>
    <n v="207.94"/>
    <x v="9"/>
    <x v="0"/>
    <x v="1"/>
    <x v="1"/>
  </r>
  <r>
    <n v="70653"/>
    <x v="0"/>
    <x v="0"/>
    <x v="591"/>
    <m/>
    <n v="13.5"/>
    <x v="4"/>
    <x v="2"/>
    <x v="1"/>
    <x v="8"/>
  </r>
  <r>
    <n v="70654.100000000006"/>
    <x v="1"/>
    <x v="0"/>
    <x v="592"/>
    <m/>
    <n v="30"/>
    <x v="15"/>
    <x v="1"/>
    <x v="1"/>
    <x v="3"/>
  </r>
  <r>
    <n v="70654.2"/>
    <x v="1"/>
    <x v="0"/>
    <x v="592"/>
    <m/>
    <n v="3.62"/>
    <x v="13"/>
    <x v="4"/>
    <x v="1"/>
    <x v="4"/>
  </r>
  <r>
    <n v="70655"/>
    <x v="1"/>
    <x v="0"/>
    <x v="592"/>
    <m/>
    <n v="3265.15"/>
    <x v="75"/>
    <x v="22"/>
    <x v="1"/>
    <x v="3"/>
  </r>
  <r>
    <n v="70656"/>
    <x v="0"/>
    <x v="0"/>
    <x v="592"/>
    <s v="First iPhone payments"/>
    <n v="35.39"/>
    <x v="105"/>
    <x v="0"/>
    <x v="1"/>
    <x v="2"/>
  </r>
  <r>
    <n v="80587"/>
    <x v="0"/>
    <x v="2"/>
    <x v="592"/>
    <m/>
    <n v="26.01"/>
    <x v="10"/>
    <x v="4"/>
    <x v="1"/>
    <x v="1"/>
  </r>
  <r>
    <n v="80588"/>
    <x v="0"/>
    <x v="2"/>
    <x v="593"/>
    <m/>
    <n v="14.99"/>
    <x v="20"/>
    <x v="0"/>
    <x v="1"/>
    <x v="1"/>
  </r>
  <r>
    <n v="81466"/>
    <x v="0"/>
    <x v="4"/>
    <x v="593"/>
    <s v="Lunches"/>
    <n v="50"/>
    <x v="208"/>
    <x v="11"/>
    <x v="1"/>
    <x v="4"/>
  </r>
  <r>
    <n v="81467"/>
    <x v="0"/>
    <x v="4"/>
    <x v="593"/>
    <s v="Lunches"/>
    <n v="30"/>
    <x v="13"/>
    <x v="4"/>
    <x v="1"/>
    <x v="4"/>
  </r>
  <r>
    <n v="81468"/>
    <x v="0"/>
    <x v="4"/>
    <x v="593"/>
    <s v="Bus Ticket"/>
    <n v="25"/>
    <x v="187"/>
    <x v="19"/>
    <x v="1"/>
    <x v="10"/>
  </r>
  <r>
    <n v="81469"/>
    <x v="0"/>
    <x v="4"/>
    <x v="593"/>
    <s v="Beers"/>
    <n v="50"/>
    <x v="143"/>
    <x v="17"/>
    <x v="1"/>
    <x v="14"/>
  </r>
  <r>
    <n v="81470"/>
    <x v="0"/>
    <x v="4"/>
    <x v="593"/>
    <s v="Coffees and things"/>
    <n v="20"/>
    <x v="213"/>
    <x v="11"/>
    <x v="1"/>
    <x v="2"/>
  </r>
  <r>
    <n v="81471"/>
    <x v="0"/>
    <x v="4"/>
    <x v="593"/>
    <s v="Guitar Lessons"/>
    <n v="40"/>
    <x v="221"/>
    <x v="2"/>
    <x v="1"/>
    <x v="8"/>
  </r>
  <r>
    <n v="81472"/>
    <x v="0"/>
    <x v="4"/>
    <x v="593"/>
    <s v="Judo"/>
    <n v="12"/>
    <x v="114"/>
    <x v="2"/>
    <x v="1"/>
    <x v="8"/>
  </r>
  <r>
    <n v="81473"/>
    <x v="3"/>
    <x v="4"/>
    <x v="593"/>
    <m/>
    <n v="-440"/>
    <x v="9"/>
    <x v="1"/>
    <x v="1"/>
    <x v="3"/>
  </r>
  <r>
    <n v="81555"/>
    <x v="0"/>
    <x v="4"/>
    <x v="593"/>
    <m/>
    <n v="213"/>
    <x v="53"/>
    <x v="6"/>
    <x v="1"/>
    <x v="1"/>
  </r>
  <r>
    <n v="80589"/>
    <x v="0"/>
    <x v="2"/>
    <x v="594"/>
    <m/>
    <n v="10.220000000000001"/>
    <x v="183"/>
    <x v="4"/>
    <x v="1"/>
    <x v="1"/>
  </r>
  <r>
    <n v="80590"/>
    <x v="0"/>
    <x v="2"/>
    <x v="594"/>
    <m/>
    <n v="52.42"/>
    <x v="287"/>
    <x v="12"/>
    <x v="1"/>
    <x v="5"/>
  </r>
  <r>
    <n v="80513"/>
    <x v="0"/>
    <x v="2"/>
    <x v="595"/>
    <m/>
    <n v="66.87"/>
    <x v="13"/>
    <x v="4"/>
    <x v="1"/>
    <x v="1"/>
  </r>
  <r>
    <n v="80156"/>
    <x v="1"/>
    <x v="0"/>
    <x v="596"/>
    <m/>
    <n v="150"/>
    <x v="15"/>
    <x v="1"/>
    <x v="1"/>
    <x v="3"/>
  </r>
  <r>
    <n v="80157"/>
    <x v="1"/>
    <x v="0"/>
    <x v="596"/>
    <m/>
    <n v="10"/>
    <x v="288"/>
    <x v="6"/>
    <x v="1"/>
    <x v="10"/>
  </r>
  <r>
    <n v="80158"/>
    <x v="0"/>
    <x v="0"/>
    <x v="596"/>
    <m/>
    <n v="44"/>
    <x v="4"/>
    <x v="2"/>
    <x v="1"/>
    <x v="8"/>
  </r>
  <r>
    <n v="80159"/>
    <x v="0"/>
    <x v="0"/>
    <x v="596"/>
    <m/>
    <n v="12.12"/>
    <x v="8"/>
    <x v="0"/>
    <x v="1"/>
    <x v="1"/>
  </r>
  <r>
    <n v="80160"/>
    <x v="0"/>
    <x v="0"/>
    <x v="596"/>
    <m/>
    <n v="32.630000000000003"/>
    <x v="3"/>
    <x v="0"/>
    <x v="1"/>
    <x v="1"/>
  </r>
  <r>
    <n v="80161"/>
    <x v="0"/>
    <x v="0"/>
    <x v="596"/>
    <m/>
    <n v="5"/>
    <x v="163"/>
    <x v="9"/>
    <x v="1"/>
    <x v="9"/>
  </r>
  <r>
    <n v="80162"/>
    <x v="1"/>
    <x v="0"/>
    <x v="596"/>
    <m/>
    <n v="256.99"/>
    <x v="2"/>
    <x v="1"/>
    <x v="1"/>
    <x v="3"/>
  </r>
  <r>
    <n v="80163"/>
    <x v="0"/>
    <x v="0"/>
    <x v="596"/>
    <s v="Council Tax"/>
    <n v="180"/>
    <x v="54"/>
    <x v="0"/>
    <x v="1"/>
    <x v="1"/>
  </r>
  <r>
    <n v="80164"/>
    <x v="1"/>
    <x v="0"/>
    <x v="596"/>
    <m/>
    <n v="300"/>
    <x v="1"/>
    <x v="1"/>
    <x v="1"/>
    <x v="3"/>
  </r>
  <r>
    <n v="80165"/>
    <x v="0"/>
    <x v="0"/>
    <x v="596"/>
    <s v="Electricity"/>
    <n v="46"/>
    <x v="0"/>
    <x v="0"/>
    <x v="1"/>
    <x v="1"/>
  </r>
  <r>
    <n v="80166"/>
    <x v="1"/>
    <x v="0"/>
    <x v="596"/>
    <m/>
    <n v="10"/>
    <x v="289"/>
    <x v="6"/>
    <x v="1"/>
    <x v="8"/>
  </r>
  <r>
    <n v="80167"/>
    <x v="0"/>
    <x v="0"/>
    <x v="596"/>
    <s v="Gas"/>
    <n v="59"/>
    <x v="0"/>
    <x v="0"/>
    <x v="1"/>
    <x v="1"/>
  </r>
  <r>
    <n v="80312"/>
    <x v="3"/>
    <x v="3"/>
    <x v="596"/>
    <m/>
    <n v="-256.99"/>
    <x v="9"/>
    <x v="1"/>
    <x v="1"/>
    <x v="3"/>
  </r>
  <r>
    <n v="80591"/>
    <x v="0"/>
    <x v="2"/>
    <x v="596"/>
    <m/>
    <n v="34"/>
    <x v="49"/>
    <x v="8"/>
    <x v="1"/>
    <x v="3"/>
  </r>
  <r>
    <n v="80592"/>
    <x v="0"/>
    <x v="2"/>
    <x v="596"/>
    <m/>
    <n v="132.09"/>
    <x v="10"/>
    <x v="4"/>
    <x v="1"/>
    <x v="1"/>
  </r>
  <r>
    <n v="81573"/>
    <x v="4"/>
    <x v="1"/>
    <x v="596"/>
    <m/>
    <n v="-0.19"/>
    <x v="1"/>
    <x v="10"/>
    <x v="1"/>
    <x v="3"/>
  </r>
  <r>
    <n v="81574"/>
    <x v="3"/>
    <x v="1"/>
    <x v="596"/>
    <m/>
    <n v="-300"/>
    <x v="9"/>
    <x v="1"/>
    <x v="1"/>
    <x v="3"/>
  </r>
  <r>
    <n v="80151"/>
    <x v="0"/>
    <x v="0"/>
    <x v="597"/>
    <s v="Central Heating Insurance"/>
    <n v="19.940000000000001"/>
    <x v="0"/>
    <x v="0"/>
    <x v="1"/>
    <x v="1"/>
  </r>
  <r>
    <n v="80152"/>
    <x v="0"/>
    <x v="0"/>
    <x v="597"/>
    <m/>
    <n v="9.85"/>
    <x v="16"/>
    <x v="7"/>
    <x v="1"/>
    <x v="2"/>
  </r>
  <r>
    <n v="80153"/>
    <x v="1"/>
    <x v="0"/>
    <x v="597"/>
    <m/>
    <n v="50"/>
    <x v="15"/>
    <x v="1"/>
    <x v="1"/>
    <x v="3"/>
  </r>
  <r>
    <n v="80154"/>
    <x v="0"/>
    <x v="0"/>
    <x v="597"/>
    <m/>
    <n v="213.9"/>
    <x v="41"/>
    <x v="15"/>
    <x v="1"/>
    <x v="4"/>
  </r>
  <r>
    <n v="80155"/>
    <x v="0"/>
    <x v="0"/>
    <x v="597"/>
    <m/>
    <n v="12"/>
    <x v="21"/>
    <x v="9"/>
    <x v="1"/>
    <x v="9"/>
  </r>
  <r>
    <n v="80585"/>
    <x v="0"/>
    <x v="2"/>
    <x v="597"/>
    <s v="Bed Linen"/>
    <n v="118.5"/>
    <x v="31"/>
    <x v="7"/>
    <x v="1"/>
    <x v="1"/>
  </r>
  <r>
    <n v="80593"/>
    <x v="0"/>
    <x v="2"/>
    <x v="597"/>
    <m/>
    <n v="11.28"/>
    <x v="10"/>
    <x v="4"/>
    <x v="1"/>
    <x v="1"/>
  </r>
  <r>
    <n v="80149"/>
    <x v="8"/>
    <x v="0"/>
    <x v="598"/>
    <m/>
    <n v="-763"/>
    <x v="164"/>
    <x v="10"/>
    <x v="1"/>
    <x v="4"/>
  </r>
  <r>
    <n v="80150"/>
    <x v="0"/>
    <x v="0"/>
    <x v="598"/>
    <s v="Life Insurance"/>
    <n v="26.95"/>
    <x v="60"/>
    <x v="0"/>
    <x v="1"/>
    <x v="4"/>
  </r>
  <r>
    <n v="80143"/>
    <x v="1"/>
    <x v="0"/>
    <x v="599"/>
    <m/>
    <n v="250"/>
    <x v="28"/>
    <x v="1"/>
    <x v="1"/>
    <x v="3"/>
  </r>
  <r>
    <n v="80144"/>
    <x v="1"/>
    <x v="0"/>
    <x v="599"/>
    <m/>
    <n v="60"/>
    <x v="28"/>
    <x v="1"/>
    <x v="1"/>
    <x v="3"/>
  </r>
  <r>
    <n v="80145"/>
    <x v="1"/>
    <x v="0"/>
    <x v="599"/>
    <m/>
    <n v="500"/>
    <x v="28"/>
    <x v="1"/>
    <x v="1"/>
    <x v="3"/>
  </r>
  <r>
    <n v="80146"/>
    <x v="0"/>
    <x v="0"/>
    <x v="599"/>
    <s v="Life Insurance"/>
    <n v="8.19"/>
    <x v="29"/>
    <x v="0"/>
    <x v="1"/>
    <x v="2"/>
  </r>
  <r>
    <n v="80147"/>
    <x v="0"/>
    <x v="0"/>
    <x v="599"/>
    <m/>
    <n v="5"/>
    <x v="30"/>
    <x v="9"/>
    <x v="1"/>
    <x v="9"/>
  </r>
  <r>
    <n v="80148"/>
    <x v="1"/>
    <x v="0"/>
    <x v="599"/>
    <m/>
    <n v="150"/>
    <x v="28"/>
    <x v="1"/>
    <x v="1"/>
    <x v="3"/>
  </r>
  <r>
    <n v="80586"/>
    <x v="0"/>
    <x v="2"/>
    <x v="599"/>
    <s v="Bed Linen"/>
    <n v="-25"/>
    <x v="31"/>
    <x v="7"/>
    <x v="1"/>
    <x v="1"/>
  </r>
  <r>
    <n v="80529"/>
    <x v="0"/>
    <x v="2"/>
    <x v="600"/>
    <m/>
    <n v="31.52"/>
    <x v="10"/>
    <x v="4"/>
    <x v="1"/>
    <x v="1"/>
  </r>
  <r>
    <n v="80530"/>
    <x v="0"/>
    <x v="2"/>
    <x v="600"/>
    <m/>
    <n v="11.2"/>
    <x v="22"/>
    <x v="11"/>
    <x v="1"/>
    <x v="2"/>
  </r>
  <r>
    <n v="80531"/>
    <x v="0"/>
    <x v="2"/>
    <x v="600"/>
    <m/>
    <n v="49"/>
    <x v="135"/>
    <x v="5"/>
    <x v="1"/>
    <x v="10"/>
  </r>
  <r>
    <n v="80313"/>
    <x v="0"/>
    <x v="3"/>
    <x v="601"/>
    <m/>
    <n v="1.79"/>
    <x v="290"/>
    <x v="7"/>
    <x v="1"/>
    <x v="10"/>
  </r>
  <r>
    <n v="80135"/>
    <x v="0"/>
    <x v="0"/>
    <x v="602"/>
    <s v="Badminton Club"/>
    <n v="70"/>
    <x v="210"/>
    <x v="2"/>
    <x v="1"/>
    <x v="12"/>
  </r>
  <r>
    <n v="80532"/>
    <x v="0"/>
    <x v="2"/>
    <x v="602"/>
    <m/>
    <n v="36"/>
    <x v="53"/>
    <x v="8"/>
    <x v="1"/>
    <x v="1"/>
  </r>
  <r>
    <n v="80139"/>
    <x v="2"/>
    <x v="0"/>
    <x v="603"/>
    <m/>
    <n v="50"/>
    <x v="36"/>
    <x v="3"/>
    <x v="1"/>
    <x v="10"/>
  </r>
  <r>
    <n v="80140"/>
    <x v="1"/>
    <x v="0"/>
    <x v="603"/>
    <m/>
    <n v="100"/>
    <x v="28"/>
    <x v="1"/>
    <x v="1"/>
    <x v="3"/>
  </r>
  <r>
    <n v="80141"/>
    <x v="1"/>
    <x v="0"/>
    <x v="603"/>
    <m/>
    <n v="100"/>
    <x v="28"/>
    <x v="1"/>
    <x v="1"/>
    <x v="3"/>
  </r>
  <r>
    <n v="80142"/>
    <x v="1"/>
    <x v="0"/>
    <x v="603"/>
    <m/>
    <n v="30"/>
    <x v="15"/>
    <x v="1"/>
    <x v="1"/>
    <x v="3"/>
  </r>
  <r>
    <n v="80533"/>
    <x v="0"/>
    <x v="2"/>
    <x v="603"/>
    <m/>
    <n v="16.5"/>
    <x v="291"/>
    <x v="5"/>
    <x v="1"/>
    <x v="2"/>
  </r>
  <r>
    <n v="80115"/>
    <x v="0"/>
    <x v="0"/>
    <x v="604"/>
    <s v="Counselling"/>
    <n v="144"/>
    <x v="81"/>
    <x v="6"/>
    <x v="1"/>
    <x v="4"/>
  </r>
  <r>
    <n v="80129"/>
    <x v="0"/>
    <x v="0"/>
    <x v="604"/>
    <s v="Jame's skiing holiday"/>
    <n v="150"/>
    <x v="156"/>
    <x v="14"/>
    <x v="1"/>
    <x v="8"/>
  </r>
  <r>
    <n v="80131"/>
    <x v="0"/>
    <x v="0"/>
    <x v="604"/>
    <s v="Haircut"/>
    <n v="19"/>
    <x v="48"/>
    <x v="6"/>
    <x v="1"/>
    <x v="1"/>
  </r>
  <r>
    <n v="80534"/>
    <x v="0"/>
    <x v="2"/>
    <x v="604"/>
    <m/>
    <n v="30"/>
    <x v="86"/>
    <x v="15"/>
    <x v="1"/>
    <x v="4"/>
  </r>
  <r>
    <n v="81572"/>
    <x v="0"/>
    <x v="1"/>
    <x v="604"/>
    <m/>
    <n v="98.58"/>
    <x v="13"/>
    <x v="4"/>
    <x v="1"/>
    <x v="1"/>
  </r>
  <r>
    <n v="81628"/>
    <x v="0"/>
    <x v="1"/>
    <x v="604"/>
    <m/>
    <n v="98.58"/>
    <x v="13"/>
    <x v="4"/>
    <x v="1"/>
    <x v="1"/>
  </r>
  <r>
    <n v="80138"/>
    <x v="0"/>
    <x v="0"/>
    <x v="605"/>
    <m/>
    <n v="28.91"/>
    <x v="39"/>
    <x v="4"/>
    <x v="1"/>
    <x v="1"/>
  </r>
  <r>
    <n v="80535"/>
    <x v="0"/>
    <x v="2"/>
    <x v="605"/>
    <m/>
    <n v="14.55"/>
    <x v="191"/>
    <x v="6"/>
    <x v="1"/>
    <x v="1"/>
  </r>
  <r>
    <n v="80536"/>
    <x v="0"/>
    <x v="2"/>
    <x v="605"/>
    <m/>
    <n v="58.11"/>
    <x v="10"/>
    <x v="4"/>
    <x v="1"/>
    <x v="1"/>
  </r>
  <r>
    <n v="80537"/>
    <x v="0"/>
    <x v="2"/>
    <x v="605"/>
    <m/>
    <n v="209.93"/>
    <x v="206"/>
    <x v="13"/>
    <x v="13"/>
    <x v="6"/>
  </r>
  <r>
    <n v="80136"/>
    <x v="0"/>
    <x v="0"/>
    <x v="606"/>
    <s v="Speeding Fine"/>
    <n v="60"/>
    <x v="140"/>
    <x v="0"/>
    <x v="1"/>
    <x v="7"/>
  </r>
  <r>
    <n v="80137"/>
    <x v="1"/>
    <x v="0"/>
    <x v="606"/>
    <m/>
    <n v="40"/>
    <x v="15"/>
    <x v="1"/>
    <x v="1"/>
    <x v="3"/>
  </r>
  <r>
    <n v="80538"/>
    <x v="0"/>
    <x v="2"/>
    <x v="607"/>
    <m/>
    <n v="58.42"/>
    <x v="10"/>
    <x v="4"/>
    <x v="1"/>
    <x v="1"/>
  </r>
  <r>
    <n v="80539"/>
    <x v="0"/>
    <x v="2"/>
    <x v="607"/>
    <m/>
    <n v="52"/>
    <x v="10"/>
    <x v="12"/>
    <x v="1"/>
    <x v="5"/>
  </r>
  <r>
    <n v="80540"/>
    <x v="0"/>
    <x v="2"/>
    <x v="607"/>
    <m/>
    <n v="24.5"/>
    <x v="40"/>
    <x v="6"/>
    <x v="1"/>
    <x v="16"/>
  </r>
  <r>
    <n v="80314"/>
    <x v="0"/>
    <x v="3"/>
    <x v="608"/>
    <m/>
    <n v="0.59"/>
    <x v="290"/>
    <x v="7"/>
    <x v="1"/>
    <x v="10"/>
  </r>
  <r>
    <n v="80541"/>
    <x v="0"/>
    <x v="2"/>
    <x v="608"/>
    <m/>
    <n v="27.44"/>
    <x v="44"/>
    <x v="16"/>
    <x v="1"/>
    <x v="1"/>
  </r>
  <r>
    <n v="80027"/>
    <x v="0"/>
    <x v="0"/>
    <x v="609"/>
    <s v="Horsey gifts"/>
    <n v="3.98"/>
    <x v="14"/>
    <x v="7"/>
    <x v="1"/>
    <x v="10"/>
  </r>
  <r>
    <n v="80119"/>
    <x v="0"/>
    <x v="0"/>
    <x v="609"/>
    <s v="James smart card"/>
    <n v="30"/>
    <x v="156"/>
    <x v="4"/>
    <x v="1"/>
    <x v="8"/>
  </r>
  <r>
    <n v="80133"/>
    <x v="2"/>
    <x v="0"/>
    <x v="609"/>
    <m/>
    <n v="79.790000000000006"/>
    <x v="51"/>
    <x v="3"/>
    <x v="1"/>
    <x v="3"/>
  </r>
  <r>
    <n v="80134.100000000006"/>
    <x v="0"/>
    <x v="0"/>
    <x v="609"/>
    <s v="Lunch"/>
    <n v="2"/>
    <x v="13"/>
    <x v="4"/>
    <x v="1"/>
    <x v="4"/>
  </r>
  <r>
    <n v="80134.2"/>
    <x v="1"/>
    <x v="0"/>
    <x v="609"/>
    <m/>
    <n v="50"/>
    <x v="15"/>
    <x v="1"/>
    <x v="1"/>
    <x v="3"/>
  </r>
  <r>
    <n v="80542"/>
    <x v="0"/>
    <x v="2"/>
    <x v="609"/>
    <s v="Haiti Appeal"/>
    <n v="30"/>
    <x v="242"/>
    <x v="9"/>
    <x v="1"/>
    <x v="9"/>
  </r>
  <r>
    <n v="80132"/>
    <x v="0"/>
    <x v="0"/>
    <x v="610"/>
    <m/>
    <n v="24.12"/>
    <x v="19"/>
    <x v="0"/>
    <x v="1"/>
    <x v="1"/>
  </r>
  <r>
    <n v="80306"/>
    <x v="0"/>
    <x v="3"/>
    <x v="610"/>
    <m/>
    <n v="13.72"/>
    <x v="115"/>
    <x v="7"/>
    <x v="1"/>
    <x v="3"/>
  </r>
  <r>
    <n v="80543"/>
    <x v="0"/>
    <x v="2"/>
    <x v="610"/>
    <m/>
    <n v="37.14"/>
    <x v="110"/>
    <x v="6"/>
    <x v="1"/>
    <x v="4"/>
  </r>
  <r>
    <n v="81629"/>
    <x v="0"/>
    <x v="1"/>
    <x v="610"/>
    <m/>
    <n v="85.05"/>
    <x v="13"/>
    <x v="4"/>
    <x v="1"/>
    <x v="1"/>
  </r>
  <r>
    <n v="80101"/>
    <x v="0"/>
    <x v="0"/>
    <x v="611"/>
    <s v="Jenny smart card"/>
    <n v="30"/>
    <x v="170"/>
    <x v="4"/>
    <x v="1"/>
    <x v="10"/>
  </r>
  <r>
    <n v="80125"/>
    <x v="3"/>
    <x v="0"/>
    <x v="611"/>
    <m/>
    <n v="-1000"/>
    <x v="28"/>
    <x v="1"/>
    <x v="1"/>
    <x v="3"/>
  </r>
  <r>
    <n v="80126"/>
    <x v="3"/>
    <x v="0"/>
    <x v="611"/>
    <m/>
    <n v="-1000"/>
    <x v="28"/>
    <x v="1"/>
    <x v="1"/>
    <x v="3"/>
  </r>
  <r>
    <n v="80127"/>
    <x v="3"/>
    <x v="0"/>
    <x v="611"/>
    <m/>
    <n v="-200"/>
    <x v="28"/>
    <x v="1"/>
    <x v="1"/>
    <x v="3"/>
  </r>
  <r>
    <n v="80128"/>
    <x v="1"/>
    <x v="0"/>
    <x v="611"/>
    <m/>
    <n v="30"/>
    <x v="15"/>
    <x v="1"/>
    <x v="1"/>
    <x v="3"/>
  </r>
  <r>
    <n v="80130"/>
    <x v="1"/>
    <x v="0"/>
    <x v="611"/>
    <m/>
    <n v="40"/>
    <x v="15"/>
    <x v="1"/>
    <x v="1"/>
    <x v="3"/>
  </r>
  <r>
    <n v="80544"/>
    <x v="0"/>
    <x v="2"/>
    <x v="611"/>
    <m/>
    <n v="13"/>
    <x v="41"/>
    <x v="19"/>
    <x v="1"/>
    <x v="2"/>
  </r>
  <r>
    <n v="80545"/>
    <x v="0"/>
    <x v="2"/>
    <x v="611"/>
    <s v="Takeways"/>
    <n v="30.8"/>
    <x v="229"/>
    <x v="11"/>
    <x v="1"/>
    <x v="1"/>
  </r>
  <r>
    <n v="80124"/>
    <x v="2"/>
    <x v="0"/>
    <x v="612"/>
    <m/>
    <n v="20.8"/>
    <x v="58"/>
    <x v="3"/>
    <x v="1"/>
    <x v="2"/>
  </r>
  <r>
    <n v="80546"/>
    <x v="0"/>
    <x v="2"/>
    <x v="612"/>
    <s v="Echinacea"/>
    <n v="8.6999999999999993"/>
    <x v="87"/>
    <x v="6"/>
    <x v="1"/>
    <x v="1"/>
  </r>
  <r>
    <n v="80307"/>
    <x v="0"/>
    <x v="3"/>
    <x v="613"/>
    <m/>
    <n v="0.59"/>
    <x v="290"/>
    <x v="7"/>
    <x v="1"/>
    <x v="10"/>
  </r>
  <r>
    <n v="80547"/>
    <x v="0"/>
    <x v="2"/>
    <x v="613"/>
    <s v="Seeing Further"/>
    <n v="25"/>
    <x v="99"/>
    <x v="7"/>
    <x v="1"/>
    <x v="2"/>
  </r>
  <r>
    <n v="80548"/>
    <x v="0"/>
    <x v="2"/>
    <x v="613"/>
    <m/>
    <n v="32.44"/>
    <x v="10"/>
    <x v="4"/>
    <x v="1"/>
    <x v="1"/>
  </r>
  <r>
    <n v="80048"/>
    <x v="0"/>
    <x v="0"/>
    <x v="614"/>
    <s v="Guides"/>
    <n v="30"/>
    <x v="122"/>
    <x v="2"/>
    <x v="1"/>
    <x v="10"/>
  </r>
  <r>
    <n v="80121"/>
    <x v="1"/>
    <x v="0"/>
    <x v="614"/>
    <m/>
    <n v="50"/>
    <x v="15"/>
    <x v="1"/>
    <x v="1"/>
    <x v="3"/>
  </r>
  <r>
    <n v="80122"/>
    <x v="0"/>
    <x v="0"/>
    <x v="614"/>
    <s v="Income Tax"/>
    <n v="4026.2"/>
    <x v="69"/>
    <x v="18"/>
    <x v="1"/>
    <x v="4"/>
  </r>
  <r>
    <n v="80123"/>
    <x v="6"/>
    <x v="0"/>
    <x v="614"/>
    <m/>
    <n v="270.92"/>
    <x v="9"/>
    <x v="0"/>
    <x v="1"/>
    <x v="1"/>
  </r>
  <r>
    <n v="80549"/>
    <x v="0"/>
    <x v="2"/>
    <x v="614"/>
    <m/>
    <n v="30"/>
    <x v="86"/>
    <x v="15"/>
    <x v="1"/>
    <x v="4"/>
  </r>
  <r>
    <n v="80550.100000000006"/>
    <x v="0"/>
    <x v="2"/>
    <x v="614"/>
    <m/>
    <n v="136.5"/>
    <x v="10"/>
    <x v="4"/>
    <x v="1"/>
    <x v="1"/>
  </r>
  <r>
    <n v="80550.2"/>
    <x v="0"/>
    <x v="2"/>
    <x v="614"/>
    <s v="Screwdrivers and measuring tape"/>
    <n v="8.44"/>
    <x v="10"/>
    <x v="6"/>
    <x v="1"/>
    <x v="1"/>
  </r>
  <r>
    <n v="80551"/>
    <x v="0"/>
    <x v="2"/>
    <x v="614"/>
    <m/>
    <n v="53.11"/>
    <x v="10"/>
    <x v="12"/>
    <x v="1"/>
    <x v="5"/>
  </r>
  <r>
    <n v="80552"/>
    <x v="0"/>
    <x v="2"/>
    <x v="614"/>
    <m/>
    <n v="5.55"/>
    <x v="22"/>
    <x v="11"/>
    <x v="1"/>
    <x v="2"/>
  </r>
  <r>
    <n v="80120"/>
    <x v="0"/>
    <x v="0"/>
    <x v="615"/>
    <s v="Income Insurance"/>
    <n v="41.58"/>
    <x v="60"/>
    <x v="0"/>
    <x v="1"/>
    <x v="4"/>
  </r>
  <r>
    <n v="80553"/>
    <x v="0"/>
    <x v="2"/>
    <x v="615"/>
    <m/>
    <n v="10"/>
    <x v="41"/>
    <x v="19"/>
    <x v="1"/>
    <x v="2"/>
  </r>
  <r>
    <n v="80554"/>
    <x v="0"/>
    <x v="2"/>
    <x v="615"/>
    <m/>
    <n v="23.45"/>
    <x v="245"/>
    <x v="5"/>
    <x v="1"/>
    <x v="10"/>
  </r>
  <r>
    <n v="80118"/>
    <x v="0"/>
    <x v="0"/>
    <x v="616"/>
    <m/>
    <n v="21.93"/>
    <x v="63"/>
    <x v="15"/>
    <x v="1"/>
    <x v="4"/>
  </r>
  <r>
    <n v="80308"/>
    <x v="0"/>
    <x v="3"/>
    <x v="616"/>
    <m/>
    <n v="139"/>
    <x v="65"/>
    <x v="12"/>
    <x v="1"/>
    <x v="1"/>
  </r>
  <r>
    <n v="80555.100000000006"/>
    <x v="0"/>
    <x v="2"/>
    <x v="616"/>
    <s v="Umbrella"/>
    <n v="9.77"/>
    <x v="10"/>
    <x v="7"/>
    <x v="1"/>
    <x v="4"/>
  </r>
  <r>
    <n v="80555.199999999997"/>
    <x v="0"/>
    <x v="2"/>
    <x v="616"/>
    <m/>
    <n v="39.619999999999997"/>
    <x v="10"/>
    <x v="4"/>
    <x v="1"/>
    <x v="1"/>
  </r>
  <r>
    <n v="80556"/>
    <x v="0"/>
    <x v="2"/>
    <x v="616"/>
    <s v="Zebra Poster"/>
    <n v="15.98"/>
    <x v="292"/>
    <x v="16"/>
    <x v="14"/>
    <x v="10"/>
  </r>
  <r>
    <n v="80116"/>
    <x v="0"/>
    <x v="0"/>
    <x v="617"/>
    <s v="Income Tax Refund"/>
    <n v="-70"/>
    <x v="69"/>
    <x v="18"/>
    <x v="1"/>
    <x v="9"/>
  </r>
  <r>
    <n v="80117"/>
    <x v="0"/>
    <x v="0"/>
    <x v="617"/>
    <m/>
    <n v="57.92"/>
    <x v="270"/>
    <x v="0"/>
    <x v="1"/>
    <x v="1"/>
  </r>
  <r>
    <n v="80557"/>
    <x v="0"/>
    <x v="2"/>
    <x v="617"/>
    <s v="Transformers for Lighting"/>
    <n v="58.52"/>
    <x v="293"/>
    <x v="6"/>
    <x v="1"/>
    <x v="1"/>
  </r>
  <r>
    <n v="80558"/>
    <x v="0"/>
    <x v="2"/>
    <x v="617"/>
    <m/>
    <n v="7.98"/>
    <x v="44"/>
    <x v="16"/>
    <x v="1"/>
    <x v="1"/>
  </r>
  <r>
    <n v="80559"/>
    <x v="0"/>
    <x v="2"/>
    <x v="617"/>
    <s v="Roman Blind for Jennys Room"/>
    <n v="99.23"/>
    <x v="14"/>
    <x v="16"/>
    <x v="15"/>
    <x v="10"/>
  </r>
  <r>
    <n v="80089"/>
    <x v="0"/>
    <x v="0"/>
    <x v="618"/>
    <s v="Jenny's Wardrobe"/>
    <n v="1403"/>
    <x v="151"/>
    <x v="16"/>
    <x v="16"/>
    <x v="10"/>
  </r>
  <r>
    <n v="80560"/>
    <x v="0"/>
    <x v="2"/>
    <x v="618"/>
    <m/>
    <n v="7.29"/>
    <x v="10"/>
    <x v="4"/>
    <x v="1"/>
    <x v="1"/>
  </r>
  <r>
    <n v="80078"/>
    <x v="0"/>
    <x v="0"/>
    <x v="619"/>
    <m/>
    <n v="16.52"/>
    <x v="39"/>
    <x v="4"/>
    <x v="1"/>
    <x v="1"/>
  </r>
  <r>
    <n v="80107"/>
    <x v="1"/>
    <x v="0"/>
    <x v="620"/>
    <m/>
    <n v="10"/>
    <x v="288"/>
    <x v="6"/>
    <x v="1"/>
    <x v="10"/>
  </r>
  <r>
    <n v="80108"/>
    <x v="1"/>
    <x v="0"/>
    <x v="620"/>
    <m/>
    <n v="10"/>
    <x v="289"/>
    <x v="6"/>
    <x v="1"/>
    <x v="8"/>
  </r>
  <r>
    <n v="80109"/>
    <x v="0"/>
    <x v="0"/>
    <x v="620"/>
    <m/>
    <n v="34.22"/>
    <x v="105"/>
    <x v="0"/>
    <x v="1"/>
    <x v="2"/>
  </r>
  <r>
    <n v="80110"/>
    <x v="0"/>
    <x v="0"/>
    <x v="620"/>
    <m/>
    <n v="44"/>
    <x v="4"/>
    <x v="2"/>
    <x v="1"/>
    <x v="8"/>
  </r>
  <r>
    <n v="80111"/>
    <x v="0"/>
    <x v="0"/>
    <x v="620"/>
    <m/>
    <n v="5"/>
    <x v="163"/>
    <x v="9"/>
    <x v="1"/>
    <x v="9"/>
  </r>
  <r>
    <n v="80112"/>
    <x v="0"/>
    <x v="0"/>
    <x v="620"/>
    <m/>
    <n v="12.12"/>
    <x v="8"/>
    <x v="0"/>
    <x v="1"/>
    <x v="1"/>
  </r>
  <r>
    <n v="80113"/>
    <x v="1"/>
    <x v="0"/>
    <x v="620"/>
    <m/>
    <n v="300"/>
    <x v="1"/>
    <x v="1"/>
    <x v="1"/>
    <x v="3"/>
  </r>
  <r>
    <n v="80114"/>
    <x v="1"/>
    <x v="0"/>
    <x v="620"/>
    <m/>
    <n v="2.38"/>
    <x v="2"/>
    <x v="1"/>
    <x v="1"/>
    <x v="3"/>
  </r>
  <r>
    <n v="80309"/>
    <x v="3"/>
    <x v="3"/>
    <x v="620"/>
    <m/>
    <n v="-2.38"/>
    <x v="9"/>
    <x v="1"/>
    <x v="1"/>
    <x v="3"/>
  </r>
  <r>
    <n v="80561"/>
    <x v="0"/>
    <x v="2"/>
    <x v="620"/>
    <m/>
    <n v="46.45"/>
    <x v="54"/>
    <x v="2"/>
    <x v="1"/>
    <x v="14"/>
  </r>
  <r>
    <n v="80562"/>
    <x v="0"/>
    <x v="2"/>
    <x v="620"/>
    <m/>
    <n v="14.99"/>
    <x v="20"/>
    <x v="0"/>
    <x v="1"/>
    <x v="1"/>
  </r>
  <r>
    <n v="80563"/>
    <x v="0"/>
    <x v="2"/>
    <x v="620"/>
    <m/>
    <n v="10.98"/>
    <x v="62"/>
    <x v="6"/>
    <x v="1"/>
    <x v="3"/>
  </r>
  <r>
    <n v="81474"/>
    <x v="0"/>
    <x v="4"/>
    <x v="620"/>
    <s v="Lunches"/>
    <n v="50"/>
    <x v="208"/>
    <x v="11"/>
    <x v="1"/>
    <x v="4"/>
  </r>
  <r>
    <n v="81475"/>
    <x v="0"/>
    <x v="4"/>
    <x v="620"/>
    <s v="Lunches"/>
    <n v="30"/>
    <x v="13"/>
    <x v="4"/>
    <x v="1"/>
    <x v="4"/>
  </r>
  <r>
    <n v="81476"/>
    <x v="0"/>
    <x v="4"/>
    <x v="620"/>
    <s v="Bus Ticket"/>
    <n v="25"/>
    <x v="187"/>
    <x v="19"/>
    <x v="1"/>
    <x v="10"/>
  </r>
  <r>
    <n v="81477"/>
    <x v="0"/>
    <x v="4"/>
    <x v="620"/>
    <s v="Guitar Lessons"/>
    <n v="40"/>
    <x v="221"/>
    <x v="2"/>
    <x v="1"/>
    <x v="8"/>
  </r>
  <r>
    <n v="81478"/>
    <x v="0"/>
    <x v="4"/>
    <x v="620"/>
    <s v="Judo"/>
    <n v="12"/>
    <x v="114"/>
    <x v="2"/>
    <x v="1"/>
    <x v="8"/>
  </r>
  <r>
    <n v="81479"/>
    <x v="0"/>
    <x v="4"/>
    <x v="620"/>
    <s v="Beers"/>
    <n v="50"/>
    <x v="143"/>
    <x v="17"/>
    <x v="1"/>
    <x v="14"/>
  </r>
  <r>
    <n v="81480"/>
    <x v="0"/>
    <x v="4"/>
    <x v="620"/>
    <s v="Coffees and things"/>
    <n v="20"/>
    <x v="213"/>
    <x v="11"/>
    <x v="1"/>
    <x v="2"/>
  </r>
  <r>
    <n v="81481"/>
    <x v="3"/>
    <x v="4"/>
    <x v="620"/>
    <m/>
    <n v="-370"/>
    <x v="9"/>
    <x v="1"/>
    <x v="1"/>
    <x v="3"/>
  </r>
  <r>
    <n v="81507"/>
    <x v="0"/>
    <x v="4"/>
    <x v="620"/>
    <s v="Lunches"/>
    <n v="30"/>
    <x v="13"/>
    <x v="4"/>
    <x v="1"/>
    <x v="4"/>
  </r>
  <r>
    <n v="81556"/>
    <x v="0"/>
    <x v="4"/>
    <x v="620"/>
    <m/>
    <n v="143"/>
    <x v="53"/>
    <x v="6"/>
    <x v="1"/>
    <x v="1"/>
  </r>
  <r>
    <n v="81575"/>
    <x v="4"/>
    <x v="1"/>
    <x v="620"/>
    <m/>
    <n v="-0.19"/>
    <x v="1"/>
    <x v="10"/>
    <x v="1"/>
    <x v="3"/>
  </r>
  <r>
    <n v="81576"/>
    <x v="3"/>
    <x v="1"/>
    <x v="620"/>
    <m/>
    <n v="-300"/>
    <x v="9"/>
    <x v="1"/>
    <x v="1"/>
    <x v="3"/>
  </r>
  <r>
    <n v="81630"/>
    <x v="0"/>
    <x v="1"/>
    <x v="620"/>
    <m/>
    <n v="71.81"/>
    <x v="13"/>
    <x v="4"/>
    <x v="1"/>
    <x v="1"/>
  </r>
  <r>
    <n v="80102"/>
    <x v="0"/>
    <x v="0"/>
    <x v="621"/>
    <s v="Gas"/>
    <n v="59"/>
    <x v="0"/>
    <x v="0"/>
    <x v="1"/>
    <x v="1"/>
  </r>
  <r>
    <n v="80103"/>
    <x v="0"/>
    <x v="0"/>
    <x v="621"/>
    <s v="Electricity"/>
    <n v="46"/>
    <x v="0"/>
    <x v="0"/>
    <x v="1"/>
    <x v="1"/>
  </r>
  <r>
    <n v="80104"/>
    <x v="1"/>
    <x v="0"/>
    <x v="621"/>
    <m/>
    <n v="2137.9899999999998"/>
    <x v="75"/>
    <x v="1"/>
    <x v="1"/>
    <x v="3"/>
  </r>
  <r>
    <n v="80105"/>
    <x v="0"/>
    <x v="0"/>
    <x v="621"/>
    <s v="Life Insurance"/>
    <n v="26.95"/>
    <x v="60"/>
    <x v="0"/>
    <x v="1"/>
    <x v="4"/>
  </r>
  <r>
    <n v="80106"/>
    <x v="1"/>
    <x v="0"/>
    <x v="621"/>
    <m/>
    <n v="40"/>
    <x v="15"/>
    <x v="1"/>
    <x v="1"/>
    <x v="3"/>
  </r>
  <r>
    <n v="80564"/>
    <x v="0"/>
    <x v="2"/>
    <x v="621"/>
    <m/>
    <n v="5.12"/>
    <x v="10"/>
    <x v="4"/>
    <x v="1"/>
    <x v="1"/>
  </r>
  <r>
    <n v="80565"/>
    <x v="0"/>
    <x v="2"/>
    <x v="621"/>
    <s v="Wine"/>
    <n v="160.94999999999999"/>
    <x v="61"/>
    <x v="17"/>
    <x v="1"/>
    <x v="14"/>
  </r>
  <r>
    <n v="80566"/>
    <x v="0"/>
    <x v="2"/>
    <x v="621"/>
    <s v="Sarah's Birthday Present Jewellery"/>
    <n v="24"/>
    <x v="294"/>
    <x v="7"/>
    <x v="1"/>
    <x v="2"/>
  </r>
  <r>
    <n v="80597"/>
    <x v="1"/>
    <x v="2"/>
    <x v="621"/>
    <m/>
    <n v="-2137.9899999999998"/>
    <x v="9"/>
    <x v="1"/>
    <x v="1"/>
    <x v="3"/>
  </r>
  <r>
    <n v="81429"/>
    <x v="3"/>
    <x v="2"/>
    <x v="621"/>
    <m/>
    <n v="-2137.9899999999998"/>
    <x v="9"/>
    <x v="1"/>
    <x v="1"/>
    <x v="3"/>
  </r>
  <r>
    <n v="80097"/>
    <x v="0"/>
    <x v="0"/>
    <x v="622"/>
    <s v="Central Heating Insurance"/>
    <n v="19.940000000000001"/>
    <x v="0"/>
    <x v="0"/>
    <x v="1"/>
    <x v="1"/>
  </r>
  <r>
    <n v="80098"/>
    <x v="1"/>
    <x v="0"/>
    <x v="622"/>
    <m/>
    <n v="30"/>
    <x v="15"/>
    <x v="1"/>
    <x v="1"/>
    <x v="3"/>
  </r>
  <r>
    <n v="80099"/>
    <x v="0"/>
    <x v="0"/>
    <x v="622"/>
    <s v="Computer Shopper"/>
    <n v="21.99"/>
    <x v="123"/>
    <x v="7"/>
    <x v="1"/>
    <x v="4"/>
  </r>
  <r>
    <n v="80100"/>
    <x v="8"/>
    <x v="0"/>
    <x v="622"/>
    <m/>
    <n v="-763"/>
    <x v="164"/>
    <x v="10"/>
    <x v="1"/>
    <x v="4"/>
  </r>
  <r>
    <n v="80567"/>
    <x v="0"/>
    <x v="2"/>
    <x v="622"/>
    <m/>
    <n v="213.9"/>
    <x v="41"/>
    <x v="15"/>
    <x v="1"/>
    <x v="4"/>
  </r>
  <r>
    <n v="80568"/>
    <x v="0"/>
    <x v="2"/>
    <x v="622"/>
    <m/>
    <n v="13"/>
    <x v="41"/>
    <x v="19"/>
    <x v="1"/>
    <x v="2"/>
  </r>
  <r>
    <n v="80569.100000000006"/>
    <x v="0"/>
    <x v="2"/>
    <x v="622"/>
    <s v="Wine"/>
    <n v="5.99"/>
    <x v="10"/>
    <x v="17"/>
    <x v="1"/>
    <x v="4"/>
  </r>
  <r>
    <n v="80570"/>
    <x v="0"/>
    <x v="2"/>
    <x v="622"/>
    <s v="Office 2007"/>
    <n v="40.94"/>
    <x v="295"/>
    <x v="19"/>
    <x v="1"/>
    <x v="2"/>
  </r>
  <r>
    <n v="80095"/>
    <x v="0"/>
    <x v="0"/>
    <x v="623"/>
    <s v="Flights deposit"/>
    <n v="100"/>
    <x v="296"/>
    <x v="14"/>
    <x v="17"/>
    <x v="1"/>
  </r>
  <r>
    <n v="80096"/>
    <x v="0"/>
    <x v="0"/>
    <x v="623"/>
    <m/>
    <n v="12"/>
    <x v="21"/>
    <x v="9"/>
    <x v="1"/>
    <x v="9"/>
  </r>
  <r>
    <n v="80571"/>
    <x v="0"/>
    <x v="2"/>
    <x v="623"/>
    <m/>
    <n v="21.5"/>
    <x v="49"/>
    <x v="5"/>
    <x v="1"/>
    <x v="1"/>
  </r>
  <r>
    <n v="80572"/>
    <x v="0"/>
    <x v="2"/>
    <x v="623"/>
    <s v="Soft Shell"/>
    <n v="36.979999999999997"/>
    <x v="12"/>
    <x v="5"/>
    <x v="1"/>
    <x v="4"/>
  </r>
  <r>
    <n v="80573"/>
    <x v="0"/>
    <x v="2"/>
    <x v="623"/>
    <m/>
    <n v="19.77"/>
    <x v="10"/>
    <x v="4"/>
    <x v="1"/>
    <x v="1"/>
  </r>
  <r>
    <n v="80574"/>
    <x v="0"/>
    <x v="2"/>
    <x v="623"/>
    <s v="Shirts"/>
    <n v="234.4"/>
    <x v="257"/>
    <x v="5"/>
    <x v="1"/>
    <x v="4"/>
  </r>
  <r>
    <n v="80575"/>
    <x v="0"/>
    <x v="2"/>
    <x v="623"/>
    <s v="Tholi"/>
    <n v="39.99"/>
    <x v="77"/>
    <x v="5"/>
    <x v="1"/>
    <x v="2"/>
  </r>
  <r>
    <n v="80576"/>
    <x v="0"/>
    <x v="2"/>
    <x v="623"/>
    <m/>
    <n v="32.51"/>
    <x v="14"/>
    <x v="6"/>
    <x v="1"/>
    <x v="1"/>
  </r>
  <r>
    <n v="80577"/>
    <x v="0"/>
    <x v="2"/>
    <x v="623"/>
    <m/>
    <n v="51.61"/>
    <x v="32"/>
    <x v="12"/>
    <x v="1"/>
    <x v="5"/>
  </r>
  <r>
    <n v="80578"/>
    <x v="0"/>
    <x v="2"/>
    <x v="623"/>
    <s v="Hoodies"/>
    <n v="22"/>
    <x v="14"/>
    <x v="5"/>
    <x v="1"/>
    <x v="8"/>
  </r>
  <r>
    <n v="80310"/>
    <x v="0"/>
    <x v="3"/>
    <x v="624"/>
    <m/>
    <n v="7.5"/>
    <x v="222"/>
    <x v="5"/>
    <x v="1"/>
    <x v="10"/>
  </r>
  <r>
    <n v="80311"/>
    <x v="0"/>
    <x v="3"/>
    <x v="624"/>
    <m/>
    <n v="16"/>
    <x v="222"/>
    <x v="5"/>
    <x v="1"/>
    <x v="10"/>
  </r>
  <r>
    <n v="80579"/>
    <x v="0"/>
    <x v="2"/>
    <x v="624"/>
    <s v="Dresses"/>
    <n v="33"/>
    <x v="297"/>
    <x v="5"/>
    <x v="1"/>
    <x v="10"/>
  </r>
  <r>
    <n v="80580"/>
    <x v="0"/>
    <x v="2"/>
    <x v="624"/>
    <s v="Les Miserables"/>
    <n v="243"/>
    <x v="120"/>
    <x v="11"/>
    <x v="18"/>
    <x v="1"/>
  </r>
  <r>
    <n v="80581"/>
    <x v="0"/>
    <x v="2"/>
    <x v="624"/>
    <s v="Nation"/>
    <n v="105"/>
    <x v="298"/>
    <x v="11"/>
    <x v="1"/>
    <x v="1"/>
  </r>
  <r>
    <n v="80582.100000000006"/>
    <x v="0"/>
    <x v="2"/>
    <x v="624"/>
    <m/>
    <n v="22.99"/>
    <x v="10"/>
    <x v="4"/>
    <x v="1"/>
    <x v="1"/>
  </r>
  <r>
    <n v="80583"/>
    <x v="0"/>
    <x v="2"/>
    <x v="624"/>
    <m/>
    <n v="12.63"/>
    <x v="167"/>
    <x v="6"/>
    <x v="1"/>
    <x v="3"/>
  </r>
  <r>
    <n v="80584"/>
    <x v="0"/>
    <x v="2"/>
    <x v="624"/>
    <m/>
    <n v="11.35"/>
    <x v="195"/>
    <x v="11"/>
    <x v="1"/>
    <x v="2"/>
  </r>
  <r>
    <n v="80084"/>
    <x v="0"/>
    <x v="0"/>
    <x v="625"/>
    <s v="Flights"/>
    <n v="2924"/>
    <x v="296"/>
    <x v="14"/>
    <x v="17"/>
    <x v="1"/>
  </r>
  <r>
    <n v="80085"/>
    <x v="0"/>
    <x v="0"/>
    <x v="625"/>
    <s v="Motorhome deposit"/>
    <n v="100"/>
    <x v="296"/>
    <x v="14"/>
    <x v="17"/>
    <x v="1"/>
  </r>
  <r>
    <n v="80086"/>
    <x v="0"/>
    <x v="0"/>
    <x v="625"/>
    <m/>
    <n v="5"/>
    <x v="30"/>
    <x v="9"/>
    <x v="1"/>
    <x v="9"/>
  </r>
  <r>
    <n v="80087"/>
    <x v="1"/>
    <x v="0"/>
    <x v="625"/>
    <m/>
    <n v="20"/>
    <x v="15"/>
    <x v="1"/>
    <x v="1"/>
    <x v="3"/>
  </r>
  <r>
    <n v="80088"/>
    <x v="1"/>
    <x v="0"/>
    <x v="625"/>
    <m/>
    <n v="50"/>
    <x v="15"/>
    <x v="1"/>
    <x v="1"/>
    <x v="3"/>
  </r>
  <r>
    <n v="80090"/>
    <x v="0"/>
    <x v="0"/>
    <x v="625"/>
    <s v="Life Insurance"/>
    <n v="8.19"/>
    <x v="29"/>
    <x v="0"/>
    <x v="1"/>
    <x v="2"/>
  </r>
  <r>
    <n v="80091"/>
    <x v="1"/>
    <x v="0"/>
    <x v="625"/>
    <m/>
    <n v="500"/>
    <x v="28"/>
    <x v="1"/>
    <x v="1"/>
    <x v="3"/>
  </r>
  <r>
    <n v="80092"/>
    <x v="1"/>
    <x v="0"/>
    <x v="625"/>
    <m/>
    <n v="150"/>
    <x v="28"/>
    <x v="1"/>
    <x v="1"/>
    <x v="3"/>
  </r>
  <r>
    <n v="80093"/>
    <x v="1"/>
    <x v="0"/>
    <x v="625"/>
    <m/>
    <n v="60"/>
    <x v="28"/>
    <x v="1"/>
    <x v="1"/>
    <x v="3"/>
  </r>
  <r>
    <n v="80094"/>
    <x v="1"/>
    <x v="0"/>
    <x v="625"/>
    <m/>
    <n v="250"/>
    <x v="28"/>
    <x v="1"/>
    <x v="1"/>
    <x v="3"/>
  </r>
  <r>
    <n v="80468"/>
    <x v="0"/>
    <x v="2"/>
    <x v="625"/>
    <s v="Swim"/>
    <n v="11.45"/>
    <x v="54"/>
    <x v="2"/>
    <x v="1"/>
    <x v="14"/>
  </r>
  <r>
    <n v="80469"/>
    <x v="0"/>
    <x v="2"/>
    <x v="625"/>
    <m/>
    <n v="13"/>
    <x v="41"/>
    <x v="19"/>
    <x v="1"/>
    <x v="2"/>
  </r>
  <r>
    <n v="80470"/>
    <x v="0"/>
    <x v="2"/>
    <x v="625"/>
    <s v="Sebo vacuum cleaner"/>
    <n v="243.39"/>
    <x v="14"/>
    <x v="7"/>
    <x v="1"/>
    <x v="1"/>
  </r>
  <r>
    <n v="80471"/>
    <x v="0"/>
    <x v="2"/>
    <x v="625"/>
    <m/>
    <n v="20"/>
    <x v="135"/>
    <x v="5"/>
    <x v="1"/>
    <x v="10"/>
  </r>
  <r>
    <n v="80066"/>
    <x v="0"/>
    <x v="0"/>
    <x v="626"/>
    <s v="Counselling"/>
    <n v="192"/>
    <x v="81"/>
    <x v="6"/>
    <x v="1"/>
    <x v="4"/>
  </r>
  <r>
    <n v="80071"/>
    <x v="0"/>
    <x v="0"/>
    <x v="626"/>
    <s v="Home contents insurance"/>
    <n v="272.52999999999997"/>
    <x v="84"/>
    <x v="0"/>
    <x v="1"/>
    <x v="1"/>
  </r>
  <r>
    <n v="80081"/>
    <x v="1"/>
    <x v="0"/>
    <x v="626"/>
    <m/>
    <n v="100"/>
    <x v="28"/>
    <x v="1"/>
    <x v="1"/>
    <x v="3"/>
  </r>
  <r>
    <n v="80082"/>
    <x v="1"/>
    <x v="0"/>
    <x v="626"/>
    <m/>
    <n v="100"/>
    <x v="28"/>
    <x v="1"/>
    <x v="1"/>
    <x v="3"/>
  </r>
  <r>
    <n v="80083"/>
    <x v="2"/>
    <x v="0"/>
    <x v="626"/>
    <m/>
    <n v="50"/>
    <x v="36"/>
    <x v="3"/>
    <x v="1"/>
    <x v="10"/>
  </r>
  <r>
    <n v="80472"/>
    <x v="0"/>
    <x v="2"/>
    <x v="626"/>
    <m/>
    <n v="30"/>
    <x v="86"/>
    <x v="15"/>
    <x v="1"/>
    <x v="4"/>
  </r>
  <r>
    <n v="81627"/>
    <x v="0"/>
    <x v="1"/>
    <x v="626"/>
    <m/>
    <n v="117.03"/>
    <x v="13"/>
    <x v="4"/>
    <x v="1"/>
    <x v="1"/>
  </r>
  <r>
    <n v="80079"/>
    <x v="1"/>
    <x v="0"/>
    <x v="627"/>
    <m/>
    <n v="40"/>
    <x v="15"/>
    <x v="1"/>
    <x v="1"/>
    <x v="3"/>
  </r>
  <r>
    <n v="80080"/>
    <x v="3"/>
    <x v="0"/>
    <x v="627"/>
    <m/>
    <n v="-5000"/>
    <x v="28"/>
    <x v="1"/>
    <x v="1"/>
    <x v="3"/>
  </r>
  <r>
    <n v="80473"/>
    <x v="0"/>
    <x v="2"/>
    <x v="627"/>
    <m/>
    <n v="13"/>
    <x v="41"/>
    <x v="19"/>
    <x v="1"/>
    <x v="2"/>
  </r>
  <r>
    <n v="80464"/>
    <x v="0"/>
    <x v="2"/>
    <x v="628"/>
    <m/>
    <n v="52.56"/>
    <x v="104"/>
    <x v="4"/>
    <x v="1"/>
    <x v="1"/>
  </r>
  <r>
    <n v="80465"/>
    <x v="0"/>
    <x v="2"/>
    <x v="628"/>
    <m/>
    <n v="-7.11"/>
    <x v="104"/>
    <x v="4"/>
    <x v="1"/>
    <x v="1"/>
  </r>
  <r>
    <n v="80474"/>
    <x v="0"/>
    <x v="2"/>
    <x v="628"/>
    <m/>
    <n v="13"/>
    <x v="41"/>
    <x v="19"/>
    <x v="1"/>
    <x v="2"/>
  </r>
  <r>
    <n v="80475"/>
    <x v="0"/>
    <x v="2"/>
    <x v="628"/>
    <s v="Show with Helen"/>
    <n v="22"/>
    <x v="120"/>
    <x v="11"/>
    <x v="1"/>
    <x v="2"/>
  </r>
  <r>
    <n v="80077"/>
    <x v="1"/>
    <x v="0"/>
    <x v="629"/>
    <m/>
    <n v="80"/>
    <x v="15"/>
    <x v="1"/>
    <x v="1"/>
    <x v="3"/>
  </r>
  <r>
    <n v="80476"/>
    <x v="0"/>
    <x v="2"/>
    <x v="629"/>
    <m/>
    <n v="13.52"/>
    <x v="10"/>
    <x v="4"/>
    <x v="1"/>
    <x v="1"/>
  </r>
  <r>
    <n v="80477"/>
    <x v="0"/>
    <x v="2"/>
    <x v="629"/>
    <m/>
    <n v="26.5"/>
    <x v="120"/>
    <x v="11"/>
    <x v="1"/>
    <x v="2"/>
  </r>
  <r>
    <n v="80478"/>
    <x v="0"/>
    <x v="2"/>
    <x v="630"/>
    <m/>
    <n v="52.54"/>
    <x v="13"/>
    <x v="12"/>
    <x v="1"/>
    <x v="5"/>
  </r>
  <r>
    <n v="80479"/>
    <x v="0"/>
    <x v="2"/>
    <x v="630"/>
    <m/>
    <n v="28.1"/>
    <x v="13"/>
    <x v="4"/>
    <x v="1"/>
    <x v="1"/>
  </r>
  <r>
    <n v="80480"/>
    <x v="0"/>
    <x v="2"/>
    <x v="631"/>
    <s v="Takeaway"/>
    <n v="35"/>
    <x v="94"/>
    <x v="11"/>
    <x v="1"/>
    <x v="1"/>
  </r>
  <r>
    <n v="80481"/>
    <x v="0"/>
    <x v="2"/>
    <x v="631"/>
    <s v="Rambert Ballet Company"/>
    <n v="57.5"/>
    <x v="173"/>
    <x v="11"/>
    <x v="1"/>
    <x v="14"/>
  </r>
  <r>
    <n v="80482"/>
    <x v="0"/>
    <x v="2"/>
    <x v="632"/>
    <m/>
    <n v="13"/>
    <x v="41"/>
    <x v="19"/>
    <x v="1"/>
    <x v="2"/>
  </r>
  <r>
    <n v="80483"/>
    <x v="0"/>
    <x v="2"/>
    <x v="632"/>
    <m/>
    <n v="26.44"/>
    <x v="10"/>
    <x v="4"/>
    <x v="1"/>
    <x v="1"/>
  </r>
  <r>
    <n v="80484"/>
    <x v="0"/>
    <x v="2"/>
    <x v="632"/>
    <m/>
    <n v="15.46"/>
    <x v="10"/>
    <x v="4"/>
    <x v="1"/>
    <x v="1"/>
  </r>
  <r>
    <n v="80485"/>
    <x v="0"/>
    <x v="2"/>
    <x v="633"/>
    <m/>
    <n v="26.08"/>
    <x v="10"/>
    <x v="4"/>
    <x v="1"/>
    <x v="1"/>
  </r>
  <r>
    <n v="80072"/>
    <x v="2"/>
    <x v="0"/>
    <x v="634"/>
    <m/>
    <n v="79.790000000000006"/>
    <x v="51"/>
    <x v="3"/>
    <x v="1"/>
    <x v="3"/>
  </r>
  <r>
    <n v="80073"/>
    <x v="3"/>
    <x v="0"/>
    <x v="634"/>
    <m/>
    <n v="-450"/>
    <x v="28"/>
    <x v="1"/>
    <x v="1"/>
    <x v="3"/>
  </r>
  <r>
    <n v="80074"/>
    <x v="3"/>
    <x v="0"/>
    <x v="634"/>
    <m/>
    <n v="-280"/>
    <x v="28"/>
    <x v="1"/>
    <x v="1"/>
    <x v="3"/>
  </r>
  <r>
    <n v="80075"/>
    <x v="3"/>
    <x v="0"/>
    <x v="634"/>
    <m/>
    <n v="-450"/>
    <x v="28"/>
    <x v="1"/>
    <x v="1"/>
    <x v="3"/>
  </r>
  <r>
    <n v="80076"/>
    <x v="0"/>
    <x v="0"/>
    <x v="634"/>
    <m/>
    <n v="24.08"/>
    <x v="19"/>
    <x v="0"/>
    <x v="1"/>
    <x v="1"/>
  </r>
  <r>
    <n v="80486"/>
    <x v="0"/>
    <x v="2"/>
    <x v="634"/>
    <m/>
    <n v="13"/>
    <x v="41"/>
    <x v="19"/>
    <x v="1"/>
    <x v="2"/>
  </r>
  <r>
    <n v="80487"/>
    <x v="0"/>
    <x v="2"/>
    <x v="634"/>
    <s v="Torridon Maps"/>
    <n v="27.9"/>
    <x v="299"/>
    <x v="14"/>
    <x v="19"/>
    <x v="4"/>
  </r>
  <r>
    <n v="80466"/>
    <x v="0"/>
    <x v="2"/>
    <x v="635"/>
    <m/>
    <n v="9.76"/>
    <x v="104"/>
    <x v="4"/>
    <x v="1"/>
    <x v="2"/>
  </r>
  <r>
    <n v="80488"/>
    <x v="0"/>
    <x v="2"/>
    <x v="635"/>
    <m/>
    <n v="13"/>
    <x v="41"/>
    <x v="19"/>
    <x v="1"/>
    <x v="2"/>
  </r>
  <r>
    <n v="80489"/>
    <x v="0"/>
    <x v="2"/>
    <x v="636"/>
    <m/>
    <n v="51.22"/>
    <x v="10"/>
    <x v="4"/>
    <x v="1"/>
    <x v="1"/>
  </r>
  <r>
    <n v="80490"/>
    <x v="0"/>
    <x v="2"/>
    <x v="636"/>
    <m/>
    <n v="10.36"/>
    <x v="10"/>
    <x v="4"/>
    <x v="1"/>
    <x v="1"/>
  </r>
  <r>
    <n v="80491"/>
    <x v="0"/>
    <x v="2"/>
    <x v="636"/>
    <m/>
    <n v="52"/>
    <x v="135"/>
    <x v="5"/>
    <x v="1"/>
    <x v="10"/>
  </r>
  <r>
    <n v="80492"/>
    <x v="0"/>
    <x v="2"/>
    <x v="636"/>
    <s v="Waffle House"/>
    <n v="26.2"/>
    <x v="117"/>
    <x v="11"/>
    <x v="1"/>
    <x v="2"/>
  </r>
  <r>
    <n v="80493"/>
    <x v="0"/>
    <x v="2"/>
    <x v="636"/>
    <m/>
    <n v="30"/>
    <x v="86"/>
    <x v="15"/>
    <x v="1"/>
    <x v="4"/>
  </r>
  <r>
    <n v="80056"/>
    <x v="0"/>
    <x v="0"/>
    <x v="637"/>
    <s v="Ginny"/>
    <n v="1000"/>
    <x v="89"/>
    <x v="13"/>
    <x v="1"/>
    <x v="6"/>
  </r>
  <r>
    <n v="80494"/>
    <x v="0"/>
    <x v="2"/>
    <x v="638"/>
    <m/>
    <n v="35.21"/>
    <x v="10"/>
    <x v="4"/>
    <x v="1"/>
    <x v="1"/>
  </r>
  <r>
    <n v="80495"/>
    <x v="0"/>
    <x v="2"/>
    <x v="638"/>
    <m/>
    <n v="48.76"/>
    <x v="32"/>
    <x v="12"/>
    <x v="1"/>
    <x v="5"/>
  </r>
  <r>
    <n v="80496"/>
    <x v="0"/>
    <x v="2"/>
    <x v="639"/>
    <m/>
    <n v="32.64"/>
    <x v="52"/>
    <x v="4"/>
    <x v="1"/>
    <x v="1"/>
  </r>
  <r>
    <n v="80497"/>
    <x v="0"/>
    <x v="2"/>
    <x v="639"/>
    <m/>
    <n v="12"/>
    <x v="176"/>
    <x v="5"/>
    <x v="1"/>
    <x v="10"/>
  </r>
  <r>
    <n v="80040"/>
    <x v="0"/>
    <x v="0"/>
    <x v="640"/>
    <s v="Physio"/>
    <n v="50"/>
    <x v="91"/>
    <x v="6"/>
    <x v="1"/>
    <x v="2"/>
  </r>
  <r>
    <n v="80067"/>
    <x v="2"/>
    <x v="0"/>
    <x v="640"/>
    <m/>
    <n v="20.8"/>
    <x v="58"/>
    <x v="3"/>
    <x v="1"/>
    <x v="2"/>
  </r>
  <r>
    <n v="80068"/>
    <x v="0"/>
    <x v="0"/>
    <x v="640"/>
    <s v="Income Insurance"/>
    <n v="41.58"/>
    <x v="60"/>
    <x v="0"/>
    <x v="1"/>
    <x v="4"/>
  </r>
  <r>
    <n v="80069"/>
    <x v="1"/>
    <x v="0"/>
    <x v="640"/>
    <m/>
    <n v="40"/>
    <x v="15"/>
    <x v="1"/>
    <x v="1"/>
    <x v="3"/>
  </r>
  <r>
    <n v="80070"/>
    <x v="6"/>
    <x v="0"/>
    <x v="640"/>
    <m/>
    <n v="240.43"/>
    <x v="9"/>
    <x v="0"/>
    <x v="1"/>
    <x v="1"/>
  </r>
  <r>
    <n v="80498"/>
    <x v="0"/>
    <x v="2"/>
    <x v="640"/>
    <m/>
    <n v="24.7"/>
    <x v="67"/>
    <x v="6"/>
    <x v="1"/>
    <x v="1"/>
  </r>
  <r>
    <n v="80499"/>
    <x v="0"/>
    <x v="2"/>
    <x v="640"/>
    <m/>
    <n v="6.87"/>
    <x v="67"/>
    <x v="6"/>
    <x v="1"/>
    <x v="1"/>
  </r>
  <r>
    <n v="80500"/>
    <x v="0"/>
    <x v="2"/>
    <x v="640"/>
    <m/>
    <n v="70.73"/>
    <x v="10"/>
    <x v="4"/>
    <x v="1"/>
    <x v="1"/>
  </r>
  <r>
    <n v="80501"/>
    <x v="0"/>
    <x v="2"/>
    <x v="641"/>
    <m/>
    <n v="16"/>
    <x v="135"/>
    <x v="5"/>
    <x v="1"/>
    <x v="10"/>
  </r>
  <r>
    <n v="80502"/>
    <x v="0"/>
    <x v="2"/>
    <x v="641"/>
    <m/>
    <n v="13"/>
    <x v="41"/>
    <x v="19"/>
    <x v="1"/>
    <x v="2"/>
  </r>
  <r>
    <n v="80065"/>
    <x v="1"/>
    <x v="0"/>
    <x v="642"/>
    <m/>
    <n v="20"/>
    <x v="15"/>
    <x v="1"/>
    <x v="1"/>
    <x v="3"/>
  </r>
  <r>
    <n v="80467"/>
    <x v="0"/>
    <x v="2"/>
    <x v="642"/>
    <s v="Hangers"/>
    <n v="12"/>
    <x v="31"/>
    <x v="7"/>
    <x v="1"/>
    <x v="1"/>
  </r>
  <r>
    <n v="80503"/>
    <x v="0"/>
    <x v="2"/>
    <x v="642"/>
    <m/>
    <n v="4.3"/>
    <x v="181"/>
    <x v="4"/>
    <x v="1"/>
    <x v="1"/>
  </r>
  <r>
    <n v="80504"/>
    <x v="0"/>
    <x v="2"/>
    <x v="642"/>
    <m/>
    <n v="13"/>
    <x v="41"/>
    <x v="19"/>
    <x v="1"/>
    <x v="2"/>
  </r>
  <r>
    <n v="80505"/>
    <x v="0"/>
    <x v="2"/>
    <x v="642"/>
    <s v="GCSE Revision Guides"/>
    <n v="16.98"/>
    <x v="125"/>
    <x v="19"/>
    <x v="1"/>
    <x v="8"/>
  </r>
  <r>
    <n v="81569"/>
    <x v="0"/>
    <x v="2"/>
    <x v="642"/>
    <s v="Caketins and tea spoons"/>
    <n v="50"/>
    <x v="31"/>
    <x v="7"/>
    <x v="1"/>
    <x v="1"/>
  </r>
  <r>
    <n v="81570"/>
    <x v="0"/>
    <x v="2"/>
    <x v="642"/>
    <s v="Gift Voucher Redemption"/>
    <n v="-50"/>
    <x v="31"/>
    <x v="7"/>
    <x v="1"/>
    <x v="1"/>
  </r>
  <r>
    <n v="80063"/>
    <x v="0"/>
    <x v="0"/>
    <x v="643"/>
    <m/>
    <n v="22.19"/>
    <x v="63"/>
    <x v="15"/>
    <x v="1"/>
    <x v="4"/>
  </r>
  <r>
    <n v="80064"/>
    <x v="1"/>
    <x v="0"/>
    <x v="643"/>
    <m/>
    <n v="30"/>
    <x v="15"/>
    <x v="1"/>
    <x v="1"/>
    <x v="3"/>
  </r>
  <r>
    <n v="80506"/>
    <x v="0"/>
    <x v="2"/>
    <x v="643"/>
    <m/>
    <n v="101.68"/>
    <x v="10"/>
    <x v="4"/>
    <x v="1"/>
    <x v="1"/>
  </r>
  <r>
    <n v="80507"/>
    <x v="0"/>
    <x v="2"/>
    <x v="643"/>
    <s v="Lunch"/>
    <n v="3.74"/>
    <x v="208"/>
    <x v="11"/>
    <x v="1"/>
    <x v="4"/>
  </r>
  <r>
    <n v="80508"/>
    <x v="0"/>
    <x v="2"/>
    <x v="643"/>
    <m/>
    <n v="54.4"/>
    <x v="245"/>
    <x v="5"/>
    <x v="1"/>
    <x v="10"/>
  </r>
  <r>
    <n v="80509"/>
    <x v="0"/>
    <x v="2"/>
    <x v="644"/>
    <m/>
    <n v="52.6"/>
    <x v="13"/>
    <x v="12"/>
    <x v="1"/>
    <x v="5"/>
  </r>
  <r>
    <n v="80024"/>
    <x v="0"/>
    <x v="0"/>
    <x v="645"/>
    <s v="James smart card"/>
    <n v="30"/>
    <x v="156"/>
    <x v="4"/>
    <x v="1"/>
    <x v="8"/>
  </r>
  <r>
    <n v="80026"/>
    <x v="0"/>
    <x v="0"/>
    <x v="645"/>
    <n v="1182"/>
    <n v="16.52"/>
    <x v="39"/>
    <x v="4"/>
    <x v="1"/>
    <x v="1"/>
  </r>
  <r>
    <n v="80053"/>
    <x v="0"/>
    <x v="0"/>
    <x v="645"/>
    <m/>
    <n v="5"/>
    <x v="163"/>
    <x v="9"/>
    <x v="1"/>
    <x v="9"/>
  </r>
  <r>
    <n v="80054"/>
    <x v="0"/>
    <x v="0"/>
    <x v="645"/>
    <m/>
    <n v="49.26"/>
    <x v="270"/>
    <x v="0"/>
    <x v="1"/>
    <x v="1"/>
  </r>
  <r>
    <n v="80055"/>
    <x v="0"/>
    <x v="0"/>
    <x v="645"/>
    <m/>
    <n v="12.12"/>
    <x v="8"/>
    <x v="0"/>
    <x v="1"/>
    <x v="1"/>
  </r>
  <r>
    <n v="80057"/>
    <x v="1"/>
    <x v="0"/>
    <x v="645"/>
    <m/>
    <n v="300"/>
    <x v="1"/>
    <x v="1"/>
    <x v="1"/>
    <x v="3"/>
  </r>
  <r>
    <n v="80058"/>
    <x v="1"/>
    <x v="0"/>
    <x v="645"/>
    <m/>
    <n v="20"/>
    <x v="15"/>
    <x v="1"/>
    <x v="1"/>
    <x v="3"/>
  </r>
  <r>
    <n v="80059"/>
    <x v="1"/>
    <x v="0"/>
    <x v="645"/>
    <m/>
    <n v="10"/>
    <x v="288"/>
    <x v="6"/>
    <x v="1"/>
    <x v="10"/>
  </r>
  <r>
    <n v="80060"/>
    <x v="1"/>
    <x v="0"/>
    <x v="645"/>
    <m/>
    <n v="10"/>
    <x v="289"/>
    <x v="6"/>
    <x v="1"/>
    <x v="8"/>
  </r>
  <r>
    <n v="80061"/>
    <x v="0"/>
    <x v="0"/>
    <x v="645"/>
    <s v="Motorhome Hire"/>
    <n v="3995"/>
    <x v="296"/>
    <x v="14"/>
    <x v="17"/>
    <x v="1"/>
  </r>
  <r>
    <n v="80062"/>
    <x v="0"/>
    <x v="0"/>
    <x v="645"/>
    <m/>
    <n v="44"/>
    <x v="4"/>
    <x v="2"/>
    <x v="1"/>
    <x v="8"/>
  </r>
  <r>
    <n v="80510"/>
    <x v="0"/>
    <x v="2"/>
    <x v="645"/>
    <m/>
    <n v="13"/>
    <x v="41"/>
    <x v="19"/>
    <x v="1"/>
    <x v="2"/>
  </r>
  <r>
    <n v="80511"/>
    <x v="0"/>
    <x v="2"/>
    <x v="645"/>
    <m/>
    <n v="39.9"/>
    <x v="14"/>
    <x v="6"/>
    <x v="1"/>
    <x v="1"/>
  </r>
  <r>
    <n v="80512"/>
    <x v="0"/>
    <x v="2"/>
    <x v="645"/>
    <m/>
    <n v="14.99"/>
    <x v="20"/>
    <x v="0"/>
    <x v="1"/>
    <x v="1"/>
  </r>
  <r>
    <n v="80514.100000000006"/>
    <x v="0"/>
    <x v="2"/>
    <x v="645"/>
    <s v="Batteries"/>
    <n v="7"/>
    <x v="10"/>
    <x v="6"/>
    <x v="1"/>
    <x v="1"/>
  </r>
  <r>
    <n v="80514.2"/>
    <x v="0"/>
    <x v="2"/>
    <x v="645"/>
    <m/>
    <n v="14.91"/>
    <x v="10"/>
    <x v="4"/>
    <x v="1"/>
    <x v="1"/>
  </r>
  <r>
    <n v="80515"/>
    <x v="0"/>
    <x v="2"/>
    <x v="645"/>
    <s v="Lunch"/>
    <n v="3.74"/>
    <x v="208"/>
    <x v="11"/>
    <x v="1"/>
    <x v="4"/>
  </r>
  <r>
    <n v="81482"/>
    <x v="0"/>
    <x v="4"/>
    <x v="645"/>
    <s v="Lunches"/>
    <n v="80"/>
    <x v="208"/>
    <x v="11"/>
    <x v="1"/>
    <x v="4"/>
  </r>
  <r>
    <n v="81483"/>
    <x v="0"/>
    <x v="4"/>
    <x v="645"/>
    <s v="Lunches"/>
    <n v="30"/>
    <x v="13"/>
    <x v="4"/>
    <x v="1"/>
    <x v="4"/>
  </r>
  <r>
    <n v="81484"/>
    <x v="0"/>
    <x v="4"/>
    <x v="645"/>
    <s v="Bus Ticket"/>
    <n v="25"/>
    <x v="187"/>
    <x v="19"/>
    <x v="1"/>
    <x v="10"/>
  </r>
  <r>
    <n v="81485"/>
    <x v="0"/>
    <x v="4"/>
    <x v="645"/>
    <s v="Guitar Lessons"/>
    <n v="40"/>
    <x v="221"/>
    <x v="2"/>
    <x v="1"/>
    <x v="8"/>
  </r>
  <r>
    <n v="81486"/>
    <x v="0"/>
    <x v="4"/>
    <x v="645"/>
    <s v="Judo"/>
    <n v="12"/>
    <x v="114"/>
    <x v="2"/>
    <x v="1"/>
    <x v="8"/>
  </r>
  <r>
    <n v="81487"/>
    <x v="0"/>
    <x v="4"/>
    <x v="645"/>
    <s v="Beers"/>
    <n v="50"/>
    <x v="143"/>
    <x v="17"/>
    <x v="1"/>
    <x v="14"/>
  </r>
  <r>
    <n v="81488"/>
    <x v="0"/>
    <x v="4"/>
    <x v="645"/>
    <s v="Coffees and things"/>
    <n v="20"/>
    <x v="213"/>
    <x v="11"/>
    <x v="1"/>
    <x v="2"/>
  </r>
  <r>
    <n v="81489"/>
    <x v="3"/>
    <x v="4"/>
    <x v="645"/>
    <m/>
    <n v="-390"/>
    <x v="9"/>
    <x v="1"/>
    <x v="1"/>
    <x v="3"/>
  </r>
  <r>
    <n v="81557"/>
    <x v="0"/>
    <x v="4"/>
    <x v="645"/>
    <m/>
    <n v="133"/>
    <x v="53"/>
    <x v="6"/>
    <x v="1"/>
    <x v="1"/>
  </r>
  <r>
    <n v="81577"/>
    <x v="4"/>
    <x v="1"/>
    <x v="645"/>
    <m/>
    <n v="-0.25"/>
    <x v="1"/>
    <x v="10"/>
    <x v="1"/>
    <x v="3"/>
  </r>
  <r>
    <n v="81578"/>
    <x v="3"/>
    <x v="1"/>
    <x v="645"/>
    <m/>
    <n v="-300"/>
    <x v="9"/>
    <x v="1"/>
    <x v="1"/>
    <x v="3"/>
  </r>
  <r>
    <n v="80049"/>
    <x v="1"/>
    <x v="0"/>
    <x v="646"/>
    <m/>
    <n v="80"/>
    <x v="15"/>
    <x v="1"/>
    <x v="1"/>
    <x v="3"/>
  </r>
  <r>
    <n v="80050"/>
    <x v="0"/>
    <x v="0"/>
    <x v="646"/>
    <s v="Electricity"/>
    <n v="46"/>
    <x v="0"/>
    <x v="0"/>
    <x v="1"/>
    <x v="1"/>
  </r>
  <r>
    <n v="80051"/>
    <x v="0"/>
    <x v="0"/>
    <x v="646"/>
    <s v="Gas"/>
    <n v="59"/>
    <x v="0"/>
    <x v="0"/>
    <x v="1"/>
    <x v="1"/>
  </r>
  <r>
    <n v="80052"/>
    <x v="0"/>
    <x v="0"/>
    <x v="646"/>
    <s v="Life Insurance"/>
    <n v="26.95"/>
    <x v="60"/>
    <x v="0"/>
    <x v="1"/>
    <x v="4"/>
  </r>
  <r>
    <n v="80516"/>
    <x v="0"/>
    <x v="2"/>
    <x v="646"/>
    <s v="Petrol"/>
    <n v="43.81"/>
    <x v="13"/>
    <x v="14"/>
    <x v="20"/>
    <x v="4"/>
  </r>
  <r>
    <n v="80517.100000000006"/>
    <x v="0"/>
    <x v="2"/>
    <x v="646"/>
    <s v="Skiing Gloves"/>
    <n v="69.95"/>
    <x v="129"/>
    <x v="5"/>
    <x v="1"/>
    <x v="4"/>
  </r>
  <r>
    <n v="80517.2"/>
    <x v="0"/>
    <x v="2"/>
    <x v="646"/>
    <s v="Ski Touring Rucksack"/>
    <n v="109.96"/>
    <x v="129"/>
    <x v="7"/>
    <x v="1"/>
    <x v="4"/>
  </r>
  <r>
    <n v="80517.3"/>
    <x v="0"/>
    <x v="2"/>
    <x v="646"/>
    <s v="Ski Hire"/>
    <n v="167.94"/>
    <x v="129"/>
    <x v="14"/>
    <x v="20"/>
    <x v="4"/>
  </r>
  <r>
    <n v="80518"/>
    <x v="0"/>
    <x v="2"/>
    <x v="646"/>
    <s v="Insurance for Clive"/>
    <n v="36.21"/>
    <x v="300"/>
    <x v="14"/>
    <x v="20"/>
    <x v="5"/>
  </r>
  <r>
    <n v="80569.2"/>
    <x v="0"/>
    <x v="2"/>
    <x v="646"/>
    <m/>
    <n v="48"/>
    <x v="10"/>
    <x v="4"/>
    <x v="1"/>
    <x v="1"/>
  </r>
  <r>
    <n v="80043"/>
    <x v="8"/>
    <x v="0"/>
    <x v="647"/>
    <m/>
    <n v="-763"/>
    <x v="164"/>
    <x v="10"/>
    <x v="1"/>
    <x v="4"/>
  </r>
  <r>
    <n v="80044"/>
    <x v="3"/>
    <x v="0"/>
    <x v="647"/>
    <m/>
    <n v="-250"/>
    <x v="28"/>
    <x v="1"/>
    <x v="1"/>
    <x v="3"/>
  </r>
  <r>
    <n v="80045"/>
    <x v="3"/>
    <x v="0"/>
    <x v="647"/>
    <m/>
    <n v="-700"/>
    <x v="28"/>
    <x v="1"/>
    <x v="1"/>
    <x v="3"/>
  </r>
  <r>
    <n v="80046"/>
    <x v="0"/>
    <x v="0"/>
    <x v="647"/>
    <m/>
    <n v="35.1"/>
    <x v="105"/>
    <x v="0"/>
    <x v="1"/>
    <x v="2"/>
  </r>
  <r>
    <n v="80047"/>
    <x v="0"/>
    <x v="0"/>
    <x v="647"/>
    <s v="Central Heating Insurance"/>
    <n v="19.940000000000001"/>
    <x v="0"/>
    <x v="0"/>
    <x v="1"/>
    <x v="1"/>
  </r>
  <r>
    <n v="80519"/>
    <x v="0"/>
    <x v="2"/>
    <x v="647"/>
    <m/>
    <n v="7.95"/>
    <x v="191"/>
    <x v="6"/>
    <x v="1"/>
    <x v="1"/>
  </r>
  <r>
    <n v="80520"/>
    <x v="0"/>
    <x v="2"/>
    <x v="647"/>
    <m/>
    <n v="45"/>
    <x v="53"/>
    <x v="8"/>
    <x v="1"/>
    <x v="3"/>
  </r>
  <r>
    <n v="80041"/>
    <x v="0"/>
    <x v="0"/>
    <x v="648"/>
    <m/>
    <n v="12"/>
    <x v="21"/>
    <x v="9"/>
    <x v="1"/>
    <x v="9"/>
  </r>
  <r>
    <n v="80042"/>
    <x v="1"/>
    <x v="0"/>
    <x v="648"/>
    <m/>
    <n v="176.81"/>
    <x v="2"/>
    <x v="1"/>
    <x v="1"/>
    <x v="3"/>
  </r>
  <r>
    <n v="80302"/>
    <x v="3"/>
    <x v="3"/>
    <x v="648"/>
    <m/>
    <n v="-176.81"/>
    <x v="9"/>
    <x v="1"/>
    <x v="1"/>
    <x v="3"/>
  </r>
  <r>
    <n v="80521"/>
    <x v="0"/>
    <x v="2"/>
    <x v="648"/>
    <m/>
    <n v="13"/>
    <x v="41"/>
    <x v="19"/>
    <x v="1"/>
    <x v="2"/>
  </r>
  <r>
    <n v="80038"/>
    <x v="0"/>
    <x v="0"/>
    <x v="649"/>
    <n v="166050"/>
    <n v="-94.3"/>
    <x v="53"/>
    <x v="8"/>
    <x v="1"/>
    <x v="3"/>
  </r>
  <r>
    <n v="80039"/>
    <x v="1"/>
    <x v="0"/>
    <x v="649"/>
    <m/>
    <n v="2788.73"/>
    <x v="75"/>
    <x v="1"/>
    <x v="1"/>
    <x v="3"/>
  </r>
  <r>
    <n v="80523"/>
    <x v="0"/>
    <x v="2"/>
    <x v="649"/>
    <m/>
    <n v="7.58"/>
    <x v="268"/>
    <x v="8"/>
    <x v="1"/>
    <x v="3"/>
  </r>
  <r>
    <n v="80524"/>
    <x v="0"/>
    <x v="2"/>
    <x v="649"/>
    <m/>
    <n v="10.95"/>
    <x v="268"/>
    <x v="8"/>
    <x v="1"/>
    <x v="3"/>
  </r>
  <r>
    <n v="80525"/>
    <x v="0"/>
    <x v="2"/>
    <x v="649"/>
    <m/>
    <n v="-5.4"/>
    <x v="257"/>
    <x v="5"/>
    <x v="1"/>
    <x v="4"/>
  </r>
  <r>
    <n v="80598"/>
    <x v="1"/>
    <x v="2"/>
    <x v="649"/>
    <m/>
    <n v="-2788.73"/>
    <x v="9"/>
    <x v="1"/>
    <x v="1"/>
    <x v="3"/>
  </r>
  <r>
    <n v="81430"/>
    <x v="3"/>
    <x v="2"/>
    <x v="649"/>
    <m/>
    <n v="-2788.73"/>
    <x v="9"/>
    <x v="1"/>
    <x v="1"/>
    <x v="3"/>
  </r>
  <r>
    <n v="80303"/>
    <x v="0"/>
    <x v="3"/>
    <x v="650"/>
    <m/>
    <n v="4.72"/>
    <x v="115"/>
    <x v="7"/>
    <x v="1"/>
    <x v="3"/>
  </r>
  <r>
    <n v="80526"/>
    <x v="0"/>
    <x v="2"/>
    <x v="650"/>
    <m/>
    <n v="27.04"/>
    <x v="10"/>
    <x v="4"/>
    <x v="1"/>
    <x v="1"/>
  </r>
  <r>
    <n v="80527"/>
    <x v="0"/>
    <x v="2"/>
    <x v="650"/>
    <m/>
    <n v="56.13"/>
    <x v="13"/>
    <x v="12"/>
    <x v="1"/>
    <x v="5"/>
  </r>
  <r>
    <n v="80528"/>
    <x v="0"/>
    <x v="2"/>
    <x v="650"/>
    <m/>
    <n v="52.19"/>
    <x v="287"/>
    <x v="12"/>
    <x v="20"/>
    <x v="5"/>
  </r>
  <r>
    <n v="80031"/>
    <x v="1"/>
    <x v="0"/>
    <x v="651"/>
    <m/>
    <n v="250"/>
    <x v="28"/>
    <x v="1"/>
    <x v="1"/>
    <x v="3"/>
  </r>
  <r>
    <n v="80032"/>
    <x v="1"/>
    <x v="0"/>
    <x v="651"/>
    <m/>
    <n v="150"/>
    <x v="28"/>
    <x v="1"/>
    <x v="1"/>
    <x v="3"/>
  </r>
  <r>
    <n v="80033"/>
    <x v="1"/>
    <x v="0"/>
    <x v="651"/>
    <m/>
    <n v="500"/>
    <x v="28"/>
    <x v="1"/>
    <x v="1"/>
    <x v="3"/>
  </r>
  <r>
    <n v="80034"/>
    <x v="0"/>
    <x v="0"/>
    <x v="651"/>
    <s v="Life Insurance"/>
    <n v="8.19"/>
    <x v="29"/>
    <x v="0"/>
    <x v="1"/>
    <x v="2"/>
  </r>
  <r>
    <n v="80035"/>
    <x v="1"/>
    <x v="0"/>
    <x v="651"/>
    <m/>
    <n v="50"/>
    <x v="15"/>
    <x v="1"/>
    <x v="1"/>
    <x v="3"/>
  </r>
  <r>
    <n v="80036"/>
    <x v="0"/>
    <x v="0"/>
    <x v="651"/>
    <m/>
    <n v="5"/>
    <x v="30"/>
    <x v="9"/>
    <x v="1"/>
    <x v="9"/>
  </r>
  <r>
    <n v="80037"/>
    <x v="1"/>
    <x v="0"/>
    <x v="651"/>
    <m/>
    <n v="60"/>
    <x v="28"/>
    <x v="1"/>
    <x v="1"/>
    <x v="3"/>
  </r>
  <r>
    <n v="80304"/>
    <x v="0"/>
    <x v="3"/>
    <x v="651"/>
    <m/>
    <n v="14.99"/>
    <x v="115"/>
    <x v="7"/>
    <x v="1"/>
    <x v="3"/>
  </r>
  <r>
    <n v="80354"/>
    <x v="0"/>
    <x v="2"/>
    <x v="651"/>
    <m/>
    <n v="13"/>
    <x v="41"/>
    <x v="19"/>
    <x v="1"/>
    <x v="2"/>
  </r>
  <r>
    <n v="80355"/>
    <x v="0"/>
    <x v="2"/>
    <x v="651"/>
    <m/>
    <n v="213.9"/>
    <x v="41"/>
    <x v="15"/>
    <x v="1"/>
    <x v="4"/>
  </r>
  <r>
    <n v="80356"/>
    <x v="0"/>
    <x v="2"/>
    <x v="651"/>
    <m/>
    <n v="37.67"/>
    <x v="10"/>
    <x v="4"/>
    <x v="1"/>
    <x v="1"/>
  </r>
  <r>
    <n v="81620"/>
    <x v="0"/>
    <x v="1"/>
    <x v="651"/>
    <m/>
    <n v="40.35"/>
    <x v="13"/>
    <x v="4"/>
    <x v="1"/>
    <x v="1"/>
  </r>
  <r>
    <n v="80028"/>
    <x v="1"/>
    <x v="0"/>
    <x v="652"/>
    <m/>
    <n v="100"/>
    <x v="28"/>
    <x v="1"/>
    <x v="1"/>
    <x v="3"/>
  </r>
  <r>
    <n v="80029"/>
    <x v="1"/>
    <x v="0"/>
    <x v="652"/>
    <m/>
    <n v="100"/>
    <x v="28"/>
    <x v="1"/>
    <x v="1"/>
    <x v="3"/>
  </r>
  <r>
    <n v="80030"/>
    <x v="2"/>
    <x v="0"/>
    <x v="652"/>
    <m/>
    <n v="50"/>
    <x v="36"/>
    <x v="3"/>
    <x v="1"/>
    <x v="10"/>
  </r>
  <r>
    <n v="80025"/>
    <x v="0"/>
    <x v="0"/>
    <x v="653"/>
    <n v="1187"/>
    <n v="28"/>
    <x v="53"/>
    <x v="8"/>
    <x v="1"/>
    <x v="3"/>
  </r>
  <r>
    <n v="80357"/>
    <x v="0"/>
    <x v="2"/>
    <x v="653"/>
    <m/>
    <n v="13"/>
    <x v="41"/>
    <x v="19"/>
    <x v="1"/>
    <x v="2"/>
  </r>
  <r>
    <n v="81440.100000000006"/>
    <x v="0"/>
    <x v="0"/>
    <x v="653"/>
    <s v="V+ Box"/>
    <n v="5"/>
    <x v="270"/>
    <x v="0"/>
    <x v="1"/>
    <x v="1"/>
  </r>
  <r>
    <n v="81440.2"/>
    <x v="0"/>
    <x v="0"/>
    <x v="653"/>
    <s v="Broadband"/>
    <n v="25"/>
    <x v="270"/>
    <x v="0"/>
    <x v="1"/>
    <x v="1"/>
  </r>
  <r>
    <n v="81440.3"/>
    <x v="0"/>
    <x v="0"/>
    <x v="653"/>
    <s v="Phone"/>
    <n v="32.049999999999997"/>
    <x v="270"/>
    <x v="0"/>
    <x v="1"/>
    <x v="1"/>
  </r>
  <r>
    <n v="80351.100000000006"/>
    <x v="0"/>
    <x v="2"/>
    <x v="654"/>
    <s v="Wine"/>
    <n v="7.99"/>
    <x v="104"/>
    <x v="17"/>
    <x v="1"/>
    <x v="14"/>
  </r>
  <r>
    <n v="80351.199999999997"/>
    <x v="0"/>
    <x v="2"/>
    <x v="654"/>
    <m/>
    <n v="11.48"/>
    <x v="104"/>
    <x v="4"/>
    <x v="1"/>
    <x v="1"/>
  </r>
  <r>
    <n v="80358"/>
    <x v="0"/>
    <x v="2"/>
    <x v="654"/>
    <m/>
    <n v="13"/>
    <x v="41"/>
    <x v="19"/>
    <x v="1"/>
    <x v="2"/>
  </r>
  <r>
    <n v="80359"/>
    <x v="0"/>
    <x v="2"/>
    <x v="654"/>
    <m/>
    <n v="8.3699999999999992"/>
    <x v="87"/>
    <x v="6"/>
    <x v="1"/>
    <x v="1"/>
  </r>
  <r>
    <n v="80360"/>
    <x v="0"/>
    <x v="2"/>
    <x v="654"/>
    <m/>
    <n v="71.05"/>
    <x v="267"/>
    <x v="11"/>
    <x v="1"/>
    <x v="1"/>
  </r>
  <r>
    <n v="80361"/>
    <x v="0"/>
    <x v="2"/>
    <x v="654"/>
    <m/>
    <n v="21.02"/>
    <x v="49"/>
    <x v="8"/>
    <x v="1"/>
    <x v="3"/>
  </r>
  <r>
    <n v="80362"/>
    <x v="0"/>
    <x v="2"/>
    <x v="654"/>
    <m/>
    <n v="11.58"/>
    <x v="191"/>
    <x v="6"/>
    <x v="1"/>
    <x v="1"/>
  </r>
  <r>
    <n v="80023"/>
    <x v="1"/>
    <x v="0"/>
    <x v="655"/>
    <m/>
    <n v="30"/>
    <x v="15"/>
    <x v="1"/>
    <x v="1"/>
    <x v="3"/>
  </r>
  <r>
    <n v="80363"/>
    <x v="0"/>
    <x v="2"/>
    <x v="655"/>
    <m/>
    <n v="34.340000000000003"/>
    <x v="10"/>
    <x v="4"/>
    <x v="1"/>
    <x v="1"/>
  </r>
  <r>
    <n v="80364"/>
    <x v="0"/>
    <x v="2"/>
    <x v="655"/>
    <m/>
    <n v="30"/>
    <x v="86"/>
    <x v="15"/>
    <x v="1"/>
    <x v="4"/>
  </r>
  <r>
    <n v="81621"/>
    <x v="0"/>
    <x v="1"/>
    <x v="655"/>
    <m/>
    <n v="4.3099999999999996"/>
    <x v="13"/>
    <x v="4"/>
    <x v="1"/>
    <x v="1"/>
  </r>
  <r>
    <n v="80365"/>
    <x v="0"/>
    <x v="2"/>
    <x v="656"/>
    <m/>
    <n v="32.18"/>
    <x v="32"/>
    <x v="12"/>
    <x v="1"/>
    <x v="11"/>
  </r>
  <r>
    <n v="80366"/>
    <x v="0"/>
    <x v="2"/>
    <x v="656"/>
    <m/>
    <n v="71.45"/>
    <x v="13"/>
    <x v="4"/>
    <x v="1"/>
    <x v="1"/>
  </r>
  <r>
    <n v="80367.100000000006"/>
    <x v="0"/>
    <x v="2"/>
    <x v="657"/>
    <m/>
    <n v="5.87"/>
    <x v="287"/>
    <x v="4"/>
    <x v="1"/>
    <x v="1"/>
  </r>
  <r>
    <n v="80367.199999999997"/>
    <x v="0"/>
    <x v="2"/>
    <x v="657"/>
    <m/>
    <n v="58.55"/>
    <x v="287"/>
    <x v="12"/>
    <x v="1"/>
    <x v="5"/>
  </r>
  <r>
    <n v="80305"/>
    <x v="0"/>
    <x v="3"/>
    <x v="658"/>
    <m/>
    <n v="0.59"/>
    <x v="290"/>
    <x v="7"/>
    <x v="1"/>
    <x v="10"/>
  </r>
  <r>
    <n v="80368"/>
    <x v="0"/>
    <x v="2"/>
    <x v="658"/>
    <m/>
    <n v="12.98"/>
    <x v="40"/>
    <x v="6"/>
    <x v="1"/>
    <x v="15"/>
  </r>
  <r>
    <n v="80369"/>
    <x v="0"/>
    <x v="2"/>
    <x v="658"/>
    <m/>
    <n v="13"/>
    <x v="41"/>
    <x v="19"/>
    <x v="1"/>
    <x v="2"/>
  </r>
  <r>
    <n v="80370"/>
    <x v="0"/>
    <x v="2"/>
    <x v="658"/>
    <m/>
    <n v="18.43"/>
    <x v="10"/>
    <x v="4"/>
    <x v="1"/>
    <x v="1"/>
  </r>
  <r>
    <n v="80371"/>
    <x v="0"/>
    <x v="2"/>
    <x v="658"/>
    <m/>
    <n v="-28"/>
    <x v="245"/>
    <x v="5"/>
    <x v="1"/>
    <x v="10"/>
  </r>
  <r>
    <n v="80021"/>
    <x v="2"/>
    <x v="0"/>
    <x v="659"/>
    <m/>
    <n v="79.790000000000006"/>
    <x v="51"/>
    <x v="3"/>
    <x v="1"/>
    <x v="3"/>
  </r>
  <r>
    <n v="80022"/>
    <x v="0"/>
    <x v="0"/>
    <x v="659"/>
    <m/>
    <n v="24.08"/>
    <x v="19"/>
    <x v="0"/>
    <x v="1"/>
    <x v="1"/>
  </r>
  <r>
    <n v="80372"/>
    <x v="0"/>
    <x v="2"/>
    <x v="659"/>
    <m/>
    <n v="13"/>
    <x v="41"/>
    <x v="19"/>
    <x v="1"/>
    <x v="2"/>
  </r>
  <r>
    <n v="80373"/>
    <x v="0"/>
    <x v="2"/>
    <x v="659"/>
    <m/>
    <n v="15.92"/>
    <x v="10"/>
    <x v="4"/>
    <x v="1"/>
    <x v="1"/>
  </r>
  <r>
    <n v="80015"/>
    <x v="8"/>
    <x v="0"/>
    <x v="660"/>
    <m/>
    <n v="-63"/>
    <x v="164"/>
    <x v="10"/>
    <x v="1"/>
    <x v="4"/>
  </r>
  <r>
    <n v="80016"/>
    <x v="0"/>
    <x v="0"/>
    <x v="660"/>
    <m/>
    <n v="-2405.64"/>
    <x v="45"/>
    <x v="10"/>
    <x v="1"/>
    <x v="4"/>
  </r>
  <r>
    <n v="80017"/>
    <x v="3"/>
    <x v="0"/>
    <x v="660"/>
    <m/>
    <n v="-450"/>
    <x v="28"/>
    <x v="1"/>
    <x v="1"/>
    <x v="3"/>
  </r>
  <r>
    <n v="80018"/>
    <x v="3"/>
    <x v="0"/>
    <x v="660"/>
    <m/>
    <n v="-1369.94"/>
    <x v="28"/>
    <x v="1"/>
    <x v="1"/>
    <x v="3"/>
  </r>
  <r>
    <n v="80019"/>
    <x v="0"/>
    <x v="0"/>
    <x v="660"/>
    <s v="New Scientist"/>
    <n v="33"/>
    <x v="46"/>
    <x v="7"/>
    <x v="1"/>
    <x v="4"/>
  </r>
  <r>
    <n v="80020"/>
    <x v="0"/>
    <x v="0"/>
    <x v="660"/>
    <n v="1189"/>
    <n v="150"/>
    <x v="53"/>
    <x v="8"/>
    <x v="1"/>
    <x v="3"/>
  </r>
  <r>
    <n v="80374"/>
    <x v="0"/>
    <x v="2"/>
    <x v="660"/>
    <m/>
    <n v="13"/>
    <x v="41"/>
    <x v="19"/>
    <x v="1"/>
    <x v="2"/>
  </r>
  <r>
    <n v="80375"/>
    <x v="0"/>
    <x v="2"/>
    <x v="660"/>
    <m/>
    <n v="26.34"/>
    <x v="49"/>
    <x v="8"/>
    <x v="1"/>
    <x v="3"/>
  </r>
  <r>
    <n v="81622"/>
    <x v="0"/>
    <x v="1"/>
    <x v="660"/>
    <m/>
    <n v="5"/>
    <x v="13"/>
    <x v="4"/>
    <x v="1"/>
    <x v="1"/>
  </r>
  <r>
    <n v="80014"/>
    <x v="1"/>
    <x v="0"/>
    <x v="661"/>
    <m/>
    <n v="30"/>
    <x v="15"/>
    <x v="1"/>
    <x v="1"/>
    <x v="3"/>
  </r>
  <r>
    <n v="81623"/>
    <x v="0"/>
    <x v="1"/>
    <x v="661"/>
    <m/>
    <n v="124.56"/>
    <x v="13"/>
    <x v="4"/>
    <x v="1"/>
    <x v="1"/>
  </r>
  <r>
    <n v="80376"/>
    <x v="0"/>
    <x v="2"/>
    <x v="662"/>
    <s v="Plants"/>
    <n v="14.59"/>
    <x v="160"/>
    <x v="16"/>
    <x v="1"/>
    <x v="1"/>
  </r>
  <r>
    <n v="80377"/>
    <x v="0"/>
    <x v="2"/>
    <x v="662"/>
    <m/>
    <n v="17.8"/>
    <x v="10"/>
    <x v="4"/>
    <x v="1"/>
    <x v="1"/>
  </r>
  <r>
    <n v="81624"/>
    <x v="0"/>
    <x v="1"/>
    <x v="662"/>
    <m/>
    <n v="88.6"/>
    <x v="13"/>
    <x v="4"/>
    <x v="1"/>
    <x v="1"/>
  </r>
  <r>
    <n v="80378"/>
    <x v="0"/>
    <x v="2"/>
    <x v="663"/>
    <s v="Shed Refelting"/>
    <n v="26.74"/>
    <x v="44"/>
    <x v="16"/>
    <x v="1"/>
    <x v="1"/>
  </r>
  <r>
    <n v="80013"/>
    <x v="1"/>
    <x v="0"/>
    <x v="664"/>
    <m/>
    <n v="30"/>
    <x v="15"/>
    <x v="1"/>
    <x v="1"/>
    <x v="3"/>
  </r>
  <r>
    <n v="80379"/>
    <x v="0"/>
    <x v="2"/>
    <x v="664"/>
    <m/>
    <n v="13"/>
    <x v="41"/>
    <x v="19"/>
    <x v="1"/>
    <x v="2"/>
  </r>
  <r>
    <n v="80008"/>
    <x v="6"/>
    <x v="0"/>
    <x v="665"/>
    <m/>
    <n v="255.59"/>
    <x v="9"/>
    <x v="0"/>
    <x v="1"/>
    <x v="1"/>
  </r>
  <r>
    <n v="80009"/>
    <x v="1"/>
    <x v="0"/>
    <x v="665"/>
    <m/>
    <n v="30"/>
    <x v="15"/>
    <x v="1"/>
    <x v="1"/>
    <x v="3"/>
  </r>
  <r>
    <n v="80010"/>
    <x v="1"/>
    <x v="0"/>
    <x v="665"/>
    <m/>
    <n v="30"/>
    <x v="15"/>
    <x v="1"/>
    <x v="1"/>
    <x v="3"/>
  </r>
  <r>
    <n v="80011"/>
    <x v="2"/>
    <x v="0"/>
    <x v="665"/>
    <m/>
    <n v="20.8"/>
    <x v="58"/>
    <x v="3"/>
    <x v="1"/>
    <x v="2"/>
  </r>
  <r>
    <n v="80012"/>
    <x v="0"/>
    <x v="0"/>
    <x v="665"/>
    <s v="Income Insurance"/>
    <n v="41.58"/>
    <x v="60"/>
    <x v="0"/>
    <x v="1"/>
    <x v="4"/>
  </r>
  <r>
    <n v="80352"/>
    <x v="0"/>
    <x v="2"/>
    <x v="665"/>
    <m/>
    <n v="5"/>
    <x v="31"/>
    <x v="8"/>
    <x v="1"/>
    <x v="1"/>
  </r>
  <r>
    <n v="80380"/>
    <x v="0"/>
    <x v="2"/>
    <x v="665"/>
    <m/>
    <n v="39.770000000000003"/>
    <x v="10"/>
    <x v="4"/>
    <x v="1"/>
    <x v="1"/>
  </r>
  <r>
    <n v="80006"/>
    <x v="0"/>
    <x v="0"/>
    <x v="666"/>
    <m/>
    <n v="52"/>
    <x v="126"/>
    <x v="9"/>
    <x v="1"/>
    <x v="9"/>
  </r>
  <r>
    <n v="80007"/>
    <x v="0"/>
    <x v="0"/>
    <x v="666"/>
    <n v="1190"/>
    <n v="30"/>
    <x v="53"/>
    <x v="8"/>
    <x v="1"/>
    <x v="3"/>
  </r>
  <r>
    <n v="80381"/>
    <x v="0"/>
    <x v="2"/>
    <x v="666"/>
    <m/>
    <n v="13"/>
    <x v="41"/>
    <x v="19"/>
    <x v="1"/>
    <x v="2"/>
  </r>
  <r>
    <n v="80382"/>
    <x v="0"/>
    <x v="2"/>
    <x v="666"/>
    <m/>
    <n v="51.14"/>
    <x v="230"/>
    <x v="5"/>
    <x v="1"/>
    <x v="1"/>
  </r>
  <r>
    <n v="80383"/>
    <x v="0"/>
    <x v="2"/>
    <x v="666"/>
    <m/>
    <n v="15"/>
    <x v="53"/>
    <x v="8"/>
    <x v="1"/>
    <x v="3"/>
  </r>
  <r>
    <n v="80005"/>
    <x v="0"/>
    <x v="0"/>
    <x v="667"/>
    <s v="Christian Aid"/>
    <n v="24"/>
    <x v="242"/>
    <x v="9"/>
    <x v="1"/>
    <x v="9"/>
  </r>
  <r>
    <n v="80384"/>
    <x v="0"/>
    <x v="2"/>
    <x v="667"/>
    <m/>
    <n v="13"/>
    <x v="41"/>
    <x v="19"/>
    <x v="1"/>
    <x v="2"/>
  </r>
  <r>
    <n v="80004"/>
    <x v="0"/>
    <x v="0"/>
    <x v="668"/>
    <m/>
    <n v="21.47"/>
    <x v="63"/>
    <x v="15"/>
    <x v="1"/>
    <x v="4"/>
  </r>
  <r>
    <n v="80353"/>
    <x v="0"/>
    <x v="2"/>
    <x v="668"/>
    <m/>
    <n v="81.5"/>
    <x v="31"/>
    <x v="8"/>
    <x v="1"/>
    <x v="3"/>
  </r>
  <r>
    <n v="80385"/>
    <x v="0"/>
    <x v="2"/>
    <x v="669"/>
    <m/>
    <n v="36.99"/>
    <x v="32"/>
    <x v="12"/>
    <x v="1"/>
    <x v="5"/>
  </r>
  <r>
    <n v="80386"/>
    <x v="0"/>
    <x v="2"/>
    <x v="670"/>
    <m/>
    <n v="23.97"/>
    <x v="10"/>
    <x v="4"/>
    <x v="1"/>
    <x v="1"/>
  </r>
  <r>
    <n v="80002"/>
    <x v="1"/>
    <x v="0"/>
    <x v="671"/>
    <m/>
    <n v="30"/>
    <x v="15"/>
    <x v="1"/>
    <x v="1"/>
    <x v="3"/>
  </r>
  <r>
    <n v="80229"/>
    <x v="0"/>
    <x v="0"/>
    <x v="671"/>
    <s v="Jenny smart card"/>
    <n v="30"/>
    <x v="170"/>
    <x v="4"/>
    <x v="1"/>
    <x v="10"/>
  </r>
  <r>
    <n v="80387"/>
    <x v="0"/>
    <x v="2"/>
    <x v="671"/>
    <m/>
    <n v="25"/>
    <x v="301"/>
    <x v="8"/>
    <x v="1"/>
    <x v="1"/>
  </r>
  <r>
    <n v="80388"/>
    <x v="0"/>
    <x v="2"/>
    <x v="671"/>
    <m/>
    <n v="30"/>
    <x v="86"/>
    <x v="15"/>
    <x v="1"/>
    <x v="4"/>
  </r>
  <r>
    <n v="80389"/>
    <x v="0"/>
    <x v="2"/>
    <x v="672"/>
    <s v="Running Shoes"/>
    <n v="70"/>
    <x v="14"/>
    <x v="5"/>
    <x v="1"/>
    <x v="4"/>
  </r>
  <r>
    <n v="81625"/>
    <x v="0"/>
    <x v="1"/>
    <x v="672"/>
    <m/>
    <n v="-54"/>
    <x v="13"/>
    <x v="4"/>
    <x v="1"/>
    <x v="1"/>
  </r>
  <r>
    <n v="81626"/>
    <x v="0"/>
    <x v="1"/>
    <x v="672"/>
    <m/>
    <n v="179.4"/>
    <x v="13"/>
    <x v="4"/>
    <x v="1"/>
    <x v="1"/>
  </r>
  <r>
    <n v="80001"/>
    <x v="0"/>
    <x v="0"/>
    <x v="673"/>
    <m/>
    <n v="35"/>
    <x v="105"/>
    <x v="0"/>
    <x v="1"/>
    <x v="2"/>
  </r>
  <r>
    <n v="80390"/>
    <x v="0"/>
    <x v="2"/>
    <x v="673"/>
    <m/>
    <n v="57.83"/>
    <x v="13"/>
    <x v="12"/>
    <x v="1"/>
    <x v="5"/>
  </r>
  <r>
    <n v="80391"/>
    <x v="0"/>
    <x v="2"/>
    <x v="673"/>
    <m/>
    <n v="19.5"/>
    <x v="22"/>
    <x v="11"/>
    <x v="1"/>
    <x v="2"/>
  </r>
  <r>
    <n v="80392"/>
    <x v="0"/>
    <x v="2"/>
    <x v="673"/>
    <s v="Las Vegas Hotel"/>
    <n v="372"/>
    <x v="296"/>
    <x v="14"/>
    <x v="17"/>
    <x v="1"/>
  </r>
  <r>
    <n v="80250"/>
    <x v="0"/>
    <x v="0"/>
    <x v="674"/>
    <s v="Milk"/>
    <n v="20.65"/>
    <x v="39"/>
    <x v="4"/>
    <x v="1"/>
    <x v="1"/>
  </r>
  <r>
    <n v="80273"/>
    <x v="1"/>
    <x v="0"/>
    <x v="674"/>
    <m/>
    <n v="10"/>
    <x v="289"/>
    <x v="6"/>
    <x v="1"/>
    <x v="8"/>
  </r>
  <r>
    <n v="80274"/>
    <x v="1"/>
    <x v="0"/>
    <x v="674"/>
    <m/>
    <n v="10"/>
    <x v="288"/>
    <x v="6"/>
    <x v="1"/>
    <x v="10"/>
  </r>
  <r>
    <n v="80275"/>
    <x v="0"/>
    <x v="0"/>
    <x v="674"/>
    <m/>
    <n v="44"/>
    <x v="4"/>
    <x v="2"/>
    <x v="1"/>
    <x v="8"/>
  </r>
  <r>
    <n v="80276"/>
    <x v="0"/>
    <x v="0"/>
    <x v="674"/>
    <m/>
    <n v="12.18"/>
    <x v="8"/>
    <x v="0"/>
    <x v="1"/>
    <x v="1"/>
  </r>
  <r>
    <n v="80277"/>
    <x v="0"/>
    <x v="0"/>
    <x v="674"/>
    <m/>
    <n v="33.14"/>
    <x v="3"/>
    <x v="0"/>
    <x v="1"/>
    <x v="1"/>
  </r>
  <r>
    <n v="80278"/>
    <x v="0"/>
    <x v="0"/>
    <x v="674"/>
    <m/>
    <n v="5"/>
    <x v="163"/>
    <x v="9"/>
    <x v="1"/>
    <x v="9"/>
  </r>
  <r>
    <n v="80279"/>
    <x v="1"/>
    <x v="0"/>
    <x v="674"/>
    <m/>
    <n v="20.3"/>
    <x v="2"/>
    <x v="1"/>
    <x v="1"/>
    <x v="3"/>
  </r>
  <r>
    <n v="80280"/>
    <x v="1"/>
    <x v="0"/>
    <x v="674"/>
    <m/>
    <n v="2280.1999999999998"/>
    <x v="75"/>
    <x v="1"/>
    <x v="1"/>
    <x v="3"/>
  </r>
  <r>
    <n v="80281"/>
    <x v="1"/>
    <x v="0"/>
    <x v="674"/>
    <m/>
    <n v="300"/>
    <x v="1"/>
    <x v="1"/>
    <x v="1"/>
    <x v="3"/>
  </r>
  <r>
    <n v="80282"/>
    <x v="0"/>
    <x v="0"/>
    <x v="674"/>
    <s v="Council Tax"/>
    <n v="182.8"/>
    <x v="54"/>
    <x v="0"/>
    <x v="1"/>
    <x v="1"/>
  </r>
  <r>
    <n v="80298"/>
    <x v="3"/>
    <x v="3"/>
    <x v="674"/>
    <m/>
    <n v="-20.3"/>
    <x v="9"/>
    <x v="1"/>
    <x v="1"/>
    <x v="3"/>
  </r>
  <r>
    <n v="80299"/>
    <x v="0"/>
    <x v="3"/>
    <x v="674"/>
    <m/>
    <n v="0.59"/>
    <x v="290"/>
    <x v="7"/>
    <x v="1"/>
    <x v="10"/>
  </r>
  <r>
    <n v="80393.100000000006"/>
    <x v="0"/>
    <x v="2"/>
    <x v="674"/>
    <s v="Lowe Alpine Rucksack"/>
    <n v="110"/>
    <x v="155"/>
    <x v="7"/>
    <x v="1"/>
    <x v="4"/>
  </r>
  <r>
    <n v="80393.2"/>
    <x v="0"/>
    <x v="2"/>
    <x v="674"/>
    <s v="Maps"/>
    <n v="20.98"/>
    <x v="155"/>
    <x v="14"/>
    <x v="19"/>
    <x v="4"/>
  </r>
  <r>
    <n v="80394"/>
    <x v="0"/>
    <x v="2"/>
    <x v="674"/>
    <m/>
    <n v="14.99"/>
    <x v="20"/>
    <x v="0"/>
    <x v="1"/>
    <x v="1"/>
  </r>
  <r>
    <n v="80395"/>
    <x v="0"/>
    <x v="2"/>
    <x v="674"/>
    <m/>
    <n v="27.11"/>
    <x v="10"/>
    <x v="4"/>
    <x v="1"/>
    <x v="1"/>
  </r>
  <r>
    <n v="80396"/>
    <x v="0"/>
    <x v="2"/>
    <x v="674"/>
    <m/>
    <n v="10.49"/>
    <x v="62"/>
    <x v="6"/>
    <x v="1"/>
    <x v="3"/>
  </r>
  <r>
    <n v="80599"/>
    <x v="1"/>
    <x v="2"/>
    <x v="674"/>
    <m/>
    <n v="-2280.1999999999998"/>
    <x v="9"/>
    <x v="1"/>
    <x v="1"/>
    <x v="3"/>
  </r>
  <r>
    <n v="81431"/>
    <x v="3"/>
    <x v="2"/>
    <x v="674"/>
    <m/>
    <n v="-2280.1999999999998"/>
    <x v="9"/>
    <x v="1"/>
    <x v="1"/>
    <x v="3"/>
  </r>
  <r>
    <n v="81490"/>
    <x v="0"/>
    <x v="4"/>
    <x v="674"/>
    <s v="Lunches"/>
    <n v="80"/>
    <x v="208"/>
    <x v="11"/>
    <x v="1"/>
    <x v="4"/>
  </r>
  <r>
    <n v="81491"/>
    <x v="0"/>
    <x v="4"/>
    <x v="674"/>
    <s v="Lunches"/>
    <n v="30"/>
    <x v="13"/>
    <x v="4"/>
    <x v="1"/>
    <x v="4"/>
  </r>
  <r>
    <n v="81492"/>
    <x v="0"/>
    <x v="4"/>
    <x v="674"/>
    <s v="Bus Ticket"/>
    <n v="25"/>
    <x v="187"/>
    <x v="19"/>
    <x v="1"/>
    <x v="10"/>
  </r>
  <r>
    <n v="81493"/>
    <x v="0"/>
    <x v="4"/>
    <x v="674"/>
    <s v="Beers"/>
    <n v="50"/>
    <x v="143"/>
    <x v="17"/>
    <x v="1"/>
    <x v="14"/>
  </r>
  <r>
    <n v="81494"/>
    <x v="0"/>
    <x v="4"/>
    <x v="674"/>
    <s v="Coffees and things"/>
    <n v="20"/>
    <x v="213"/>
    <x v="11"/>
    <x v="1"/>
    <x v="2"/>
  </r>
  <r>
    <n v="81495"/>
    <x v="0"/>
    <x v="4"/>
    <x v="674"/>
    <s v="Guitar Lessons"/>
    <n v="40"/>
    <x v="221"/>
    <x v="2"/>
    <x v="1"/>
    <x v="8"/>
  </r>
  <r>
    <n v="81496"/>
    <x v="0"/>
    <x v="4"/>
    <x v="674"/>
    <s v="Judo"/>
    <n v="12"/>
    <x v="114"/>
    <x v="2"/>
    <x v="1"/>
    <x v="8"/>
  </r>
  <r>
    <n v="81497"/>
    <x v="3"/>
    <x v="4"/>
    <x v="674"/>
    <m/>
    <n v="-460"/>
    <x v="9"/>
    <x v="1"/>
    <x v="1"/>
    <x v="3"/>
  </r>
  <r>
    <n v="81558"/>
    <x v="0"/>
    <x v="4"/>
    <x v="674"/>
    <m/>
    <n v="203"/>
    <x v="53"/>
    <x v="6"/>
    <x v="1"/>
    <x v="1"/>
  </r>
  <r>
    <n v="81579"/>
    <x v="4"/>
    <x v="1"/>
    <x v="674"/>
    <m/>
    <n v="-0.33"/>
    <x v="1"/>
    <x v="10"/>
    <x v="1"/>
    <x v="3"/>
  </r>
  <r>
    <n v="81580"/>
    <x v="3"/>
    <x v="1"/>
    <x v="674"/>
    <m/>
    <n v="-300"/>
    <x v="9"/>
    <x v="1"/>
    <x v="1"/>
    <x v="3"/>
  </r>
  <r>
    <n v="80522"/>
    <x v="0"/>
    <x v="2"/>
    <x v="675"/>
    <m/>
    <n v="20"/>
    <x v="86"/>
    <x v="19"/>
    <x v="1"/>
    <x v="2"/>
  </r>
  <r>
    <n v="80458.2"/>
    <x v="0"/>
    <x v="2"/>
    <x v="676"/>
    <s v="Passport James"/>
    <n v="65"/>
    <x v="302"/>
    <x v="0"/>
    <x v="1"/>
    <x v="8"/>
  </r>
  <r>
    <n v="80265"/>
    <x v="0"/>
    <x v="0"/>
    <x v="677"/>
    <s v="Gas"/>
    <n v="59"/>
    <x v="0"/>
    <x v="0"/>
    <x v="1"/>
    <x v="1"/>
  </r>
  <r>
    <n v="80266"/>
    <x v="0"/>
    <x v="0"/>
    <x v="677"/>
    <s v="Electricity"/>
    <n v="46"/>
    <x v="0"/>
    <x v="0"/>
    <x v="1"/>
    <x v="1"/>
  </r>
  <r>
    <n v="80267"/>
    <x v="1"/>
    <x v="0"/>
    <x v="677"/>
    <m/>
    <n v="60"/>
    <x v="15"/>
    <x v="1"/>
    <x v="1"/>
    <x v="3"/>
  </r>
  <r>
    <n v="80268"/>
    <x v="1"/>
    <x v="0"/>
    <x v="677"/>
    <m/>
    <n v="30"/>
    <x v="15"/>
    <x v="1"/>
    <x v="1"/>
    <x v="3"/>
  </r>
  <r>
    <n v="80269"/>
    <x v="0"/>
    <x v="0"/>
    <x v="677"/>
    <s v="Jennys Phone"/>
    <n v="10"/>
    <x v="105"/>
    <x v="0"/>
    <x v="1"/>
    <x v="10"/>
  </r>
  <r>
    <n v="80270"/>
    <x v="0"/>
    <x v="0"/>
    <x v="677"/>
    <m/>
    <n v="9.85"/>
    <x v="16"/>
    <x v="7"/>
    <x v="1"/>
    <x v="2"/>
  </r>
  <r>
    <n v="80271"/>
    <x v="0"/>
    <x v="0"/>
    <x v="677"/>
    <s v="Central Heating Insurance"/>
    <n v="19.940000000000001"/>
    <x v="0"/>
    <x v="0"/>
    <x v="1"/>
    <x v="1"/>
  </r>
  <r>
    <n v="80272"/>
    <x v="0"/>
    <x v="0"/>
    <x v="677"/>
    <s v="Life Insurance"/>
    <n v="26.95"/>
    <x v="60"/>
    <x v="0"/>
    <x v="1"/>
    <x v="4"/>
  </r>
  <r>
    <n v="80397"/>
    <x v="0"/>
    <x v="2"/>
    <x v="677"/>
    <m/>
    <n v="35.25"/>
    <x v="10"/>
    <x v="4"/>
    <x v="1"/>
    <x v="1"/>
  </r>
  <r>
    <n v="80255"/>
    <x v="1"/>
    <x v="0"/>
    <x v="678"/>
    <m/>
    <n v="250"/>
    <x v="28"/>
    <x v="1"/>
    <x v="1"/>
    <x v="3"/>
  </r>
  <r>
    <n v="80256"/>
    <x v="1"/>
    <x v="0"/>
    <x v="678"/>
    <m/>
    <n v="60"/>
    <x v="28"/>
    <x v="1"/>
    <x v="1"/>
    <x v="3"/>
  </r>
  <r>
    <n v="80257"/>
    <x v="1"/>
    <x v="0"/>
    <x v="678"/>
    <m/>
    <n v="150"/>
    <x v="28"/>
    <x v="1"/>
    <x v="1"/>
    <x v="3"/>
  </r>
  <r>
    <n v="80258"/>
    <x v="1"/>
    <x v="0"/>
    <x v="678"/>
    <m/>
    <n v="500"/>
    <x v="28"/>
    <x v="1"/>
    <x v="1"/>
    <x v="3"/>
  </r>
  <r>
    <n v="80259"/>
    <x v="0"/>
    <x v="0"/>
    <x v="678"/>
    <n v="1188"/>
    <n v="25"/>
    <x v="53"/>
    <x v="8"/>
    <x v="1"/>
    <x v="3"/>
  </r>
  <r>
    <n v="80260"/>
    <x v="0"/>
    <x v="0"/>
    <x v="678"/>
    <n v="1186"/>
    <n v="25"/>
    <x v="53"/>
    <x v="8"/>
    <x v="1"/>
    <x v="3"/>
  </r>
  <r>
    <n v="80261"/>
    <x v="0"/>
    <x v="0"/>
    <x v="678"/>
    <s v="Counselling"/>
    <n v="192"/>
    <x v="81"/>
    <x v="6"/>
    <x v="1"/>
    <x v="4"/>
  </r>
  <r>
    <n v="80262"/>
    <x v="0"/>
    <x v="0"/>
    <x v="678"/>
    <m/>
    <n v="5"/>
    <x v="30"/>
    <x v="9"/>
    <x v="1"/>
    <x v="9"/>
  </r>
  <r>
    <n v="80263"/>
    <x v="8"/>
    <x v="0"/>
    <x v="678"/>
    <m/>
    <n v="-763"/>
    <x v="164"/>
    <x v="10"/>
    <x v="1"/>
    <x v="4"/>
  </r>
  <r>
    <n v="80264"/>
    <x v="0"/>
    <x v="0"/>
    <x v="678"/>
    <m/>
    <n v="12"/>
    <x v="21"/>
    <x v="9"/>
    <x v="1"/>
    <x v="9"/>
  </r>
  <r>
    <n v="80254"/>
    <x v="0"/>
    <x v="0"/>
    <x v="679"/>
    <s v="Life Insurance"/>
    <n v="8.19"/>
    <x v="29"/>
    <x v="0"/>
    <x v="1"/>
    <x v="2"/>
  </r>
  <r>
    <n v="80300"/>
    <x v="0"/>
    <x v="3"/>
    <x v="679"/>
    <m/>
    <n v="6.98"/>
    <x v="115"/>
    <x v="7"/>
    <x v="1"/>
    <x v="3"/>
  </r>
  <r>
    <n v="80301"/>
    <x v="0"/>
    <x v="3"/>
    <x v="679"/>
    <m/>
    <n v="14.99"/>
    <x v="115"/>
    <x v="7"/>
    <x v="1"/>
    <x v="3"/>
  </r>
  <r>
    <n v="80400"/>
    <x v="0"/>
    <x v="2"/>
    <x v="679"/>
    <m/>
    <n v="213.9"/>
    <x v="41"/>
    <x v="15"/>
    <x v="1"/>
    <x v="4"/>
  </r>
  <r>
    <n v="80401"/>
    <x v="0"/>
    <x v="2"/>
    <x v="679"/>
    <s v="Petrol"/>
    <n v="58.45"/>
    <x v="24"/>
    <x v="12"/>
    <x v="1"/>
    <x v="5"/>
  </r>
  <r>
    <n v="90808.1"/>
    <x v="0"/>
    <x v="1"/>
    <x v="679"/>
    <s v="Books"/>
    <n v="13"/>
    <x v="13"/>
    <x v="7"/>
    <x v="1"/>
    <x v="2"/>
  </r>
  <r>
    <n v="90808.2"/>
    <x v="0"/>
    <x v="1"/>
    <x v="679"/>
    <m/>
    <n v="91.65"/>
    <x v="13"/>
    <x v="4"/>
    <x v="1"/>
    <x v="1"/>
  </r>
  <r>
    <n v="80248"/>
    <x v="1"/>
    <x v="0"/>
    <x v="680"/>
    <m/>
    <n v="100"/>
    <x v="28"/>
    <x v="1"/>
    <x v="1"/>
    <x v="3"/>
  </r>
  <r>
    <n v="80249"/>
    <x v="1"/>
    <x v="0"/>
    <x v="680"/>
    <m/>
    <n v="100"/>
    <x v="28"/>
    <x v="1"/>
    <x v="1"/>
    <x v="3"/>
  </r>
  <r>
    <n v="80251"/>
    <x v="2"/>
    <x v="0"/>
    <x v="680"/>
    <m/>
    <n v="50"/>
    <x v="36"/>
    <x v="3"/>
    <x v="1"/>
    <x v="10"/>
  </r>
  <r>
    <n v="80252.100000000006"/>
    <x v="0"/>
    <x v="0"/>
    <x v="680"/>
    <s v="Lunch"/>
    <n v="2.33"/>
    <x v="13"/>
    <x v="4"/>
    <x v="1"/>
    <x v="4"/>
  </r>
  <r>
    <n v="80252.2"/>
    <x v="1"/>
    <x v="0"/>
    <x v="680"/>
    <m/>
    <n v="40"/>
    <x v="15"/>
    <x v="1"/>
    <x v="1"/>
    <x v="3"/>
  </r>
  <r>
    <n v="80253"/>
    <x v="1"/>
    <x v="0"/>
    <x v="680"/>
    <m/>
    <n v="40"/>
    <x v="15"/>
    <x v="1"/>
    <x v="1"/>
    <x v="3"/>
  </r>
  <r>
    <n v="80402"/>
    <x v="0"/>
    <x v="2"/>
    <x v="680"/>
    <m/>
    <n v="7"/>
    <x v="195"/>
    <x v="11"/>
    <x v="1"/>
    <x v="2"/>
  </r>
  <r>
    <n v="80403"/>
    <x v="0"/>
    <x v="2"/>
    <x v="680"/>
    <s v="JANE NORMAN LTD"/>
    <n v="50"/>
    <x v="297"/>
    <x v="5"/>
    <x v="1"/>
    <x v="2"/>
  </r>
  <r>
    <n v="80404"/>
    <x v="0"/>
    <x v="2"/>
    <x v="680"/>
    <m/>
    <n v="13"/>
    <x v="262"/>
    <x v="5"/>
    <x v="1"/>
    <x v="10"/>
  </r>
  <r>
    <n v="80405"/>
    <x v="0"/>
    <x v="2"/>
    <x v="680"/>
    <m/>
    <n v="4.95"/>
    <x v="244"/>
    <x v="6"/>
    <x v="1"/>
    <x v="2"/>
  </r>
  <r>
    <n v="80406.100000000006"/>
    <x v="0"/>
    <x v="2"/>
    <x v="681"/>
    <s v="Fig Tree"/>
    <n v="15"/>
    <x v="160"/>
    <x v="16"/>
    <x v="21"/>
    <x v="1"/>
  </r>
  <r>
    <n v="80406.2"/>
    <x v="0"/>
    <x v="2"/>
    <x v="681"/>
    <s v="Hand Lotion"/>
    <n v="7.99"/>
    <x v="160"/>
    <x v="6"/>
    <x v="1"/>
    <x v="2"/>
  </r>
  <r>
    <n v="80407"/>
    <x v="0"/>
    <x v="2"/>
    <x v="682"/>
    <m/>
    <n v="8.57"/>
    <x v="10"/>
    <x v="4"/>
    <x v="1"/>
    <x v="1"/>
  </r>
  <r>
    <n v="80408"/>
    <x v="0"/>
    <x v="2"/>
    <x v="682"/>
    <s v="Paints"/>
    <n v="12.44"/>
    <x v="88"/>
    <x v="2"/>
    <x v="1"/>
    <x v="10"/>
  </r>
  <r>
    <n v="80247"/>
    <x v="1"/>
    <x v="0"/>
    <x v="683"/>
    <m/>
    <n v="20"/>
    <x v="15"/>
    <x v="1"/>
    <x v="1"/>
    <x v="3"/>
  </r>
  <r>
    <n v="80409"/>
    <x v="0"/>
    <x v="2"/>
    <x v="683"/>
    <m/>
    <n v="13"/>
    <x v="41"/>
    <x v="19"/>
    <x v="1"/>
    <x v="2"/>
  </r>
  <r>
    <n v="80410"/>
    <x v="0"/>
    <x v="2"/>
    <x v="683"/>
    <m/>
    <n v="10.84"/>
    <x v="10"/>
    <x v="4"/>
    <x v="1"/>
    <x v="1"/>
  </r>
  <r>
    <n v="81441.100000000006"/>
    <x v="0"/>
    <x v="0"/>
    <x v="683"/>
    <s v="Line Rental"/>
    <n v="1.99"/>
    <x v="270"/>
    <x v="0"/>
    <x v="1"/>
    <x v="1"/>
  </r>
  <r>
    <n v="81441.2"/>
    <x v="0"/>
    <x v="0"/>
    <x v="683"/>
    <s v="V+ Box"/>
    <n v="5"/>
    <x v="270"/>
    <x v="0"/>
    <x v="1"/>
    <x v="1"/>
  </r>
  <r>
    <n v="81441.3"/>
    <x v="0"/>
    <x v="0"/>
    <x v="683"/>
    <s v="Broadband"/>
    <n v="25"/>
    <x v="270"/>
    <x v="0"/>
    <x v="1"/>
    <x v="1"/>
  </r>
  <r>
    <n v="81441.399999999994"/>
    <x v="0"/>
    <x v="0"/>
    <x v="683"/>
    <s v="Phone"/>
    <n v="18.420000000000002"/>
    <x v="270"/>
    <x v="0"/>
    <x v="1"/>
    <x v="1"/>
  </r>
  <r>
    <n v="80231"/>
    <x v="0"/>
    <x v="0"/>
    <x v="684"/>
    <s v="Counselling"/>
    <n v="240"/>
    <x v="81"/>
    <x v="6"/>
    <x v="1"/>
    <x v="4"/>
  </r>
  <r>
    <n v="80238"/>
    <x v="0"/>
    <x v="0"/>
    <x v="684"/>
    <s v="Haircut"/>
    <n v="19"/>
    <x v="48"/>
    <x v="6"/>
    <x v="1"/>
    <x v="1"/>
  </r>
  <r>
    <n v="80411"/>
    <x v="0"/>
    <x v="2"/>
    <x v="684"/>
    <m/>
    <n v="19"/>
    <x v="245"/>
    <x v="5"/>
    <x v="1"/>
    <x v="2"/>
  </r>
  <r>
    <n v="80412"/>
    <x v="0"/>
    <x v="2"/>
    <x v="684"/>
    <s v="Printer"/>
    <n v="79.989999999999995"/>
    <x v="108"/>
    <x v="7"/>
    <x v="1"/>
    <x v="1"/>
  </r>
  <r>
    <n v="80413"/>
    <x v="0"/>
    <x v="2"/>
    <x v="684"/>
    <m/>
    <n v="11"/>
    <x v="259"/>
    <x v="6"/>
    <x v="1"/>
    <x v="1"/>
  </r>
  <r>
    <n v="80414"/>
    <x v="0"/>
    <x v="2"/>
    <x v="684"/>
    <m/>
    <n v="20.54"/>
    <x v="10"/>
    <x v="4"/>
    <x v="1"/>
    <x v="1"/>
  </r>
  <r>
    <n v="80415"/>
    <x v="0"/>
    <x v="2"/>
    <x v="684"/>
    <m/>
    <n v="15"/>
    <x v="10"/>
    <x v="4"/>
    <x v="1"/>
    <x v="1"/>
  </r>
  <r>
    <n v="81617"/>
    <x v="0"/>
    <x v="1"/>
    <x v="684"/>
    <m/>
    <n v="77.06"/>
    <x v="13"/>
    <x v="4"/>
    <x v="1"/>
    <x v="1"/>
  </r>
  <r>
    <n v="80246"/>
    <x v="5"/>
    <x v="0"/>
    <x v="685"/>
    <m/>
    <n v="-36000"/>
    <x v="253"/>
    <x v="10"/>
    <x v="1"/>
    <x v="4"/>
  </r>
  <r>
    <n v="80416"/>
    <x v="0"/>
    <x v="2"/>
    <x v="685"/>
    <m/>
    <n v="13"/>
    <x v="41"/>
    <x v="19"/>
    <x v="1"/>
    <x v="2"/>
  </r>
  <r>
    <n v="80417"/>
    <x v="0"/>
    <x v="2"/>
    <x v="685"/>
    <m/>
    <n v="30"/>
    <x v="86"/>
    <x v="15"/>
    <x v="1"/>
    <x v="4"/>
  </r>
  <r>
    <n v="80245"/>
    <x v="1"/>
    <x v="0"/>
    <x v="686"/>
    <m/>
    <n v="20"/>
    <x v="15"/>
    <x v="1"/>
    <x v="1"/>
    <x v="3"/>
  </r>
  <r>
    <n v="80418"/>
    <x v="0"/>
    <x v="2"/>
    <x v="686"/>
    <m/>
    <n v="13"/>
    <x v="41"/>
    <x v="19"/>
    <x v="1"/>
    <x v="2"/>
  </r>
  <r>
    <n v="80419"/>
    <x v="0"/>
    <x v="2"/>
    <x v="686"/>
    <m/>
    <n v="58.55"/>
    <x v="44"/>
    <x v="16"/>
    <x v="1"/>
    <x v="1"/>
  </r>
  <r>
    <n v="80420"/>
    <x v="0"/>
    <x v="2"/>
    <x v="686"/>
    <m/>
    <n v="28.99"/>
    <x v="303"/>
    <x v="13"/>
    <x v="1"/>
    <x v="6"/>
  </r>
  <r>
    <n v="80421"/>
    <x v="0"/>
    <x v="2"/>
    <x v="686"/>
    <s v="Blood Test"/>
    <n v="40"/>
    <x v="304"/>
    <x v="6"/>
    <x v="1"/>
    <x v="2"/>
  </r>
  <r>
    <n v="81618"/>
    <x v="0"/>
    <x v="1"/>
    <x v="686"/>
    <m/>
    <n v="111.44"/>
    <x v="13"/>
    <x v="4"/>
    <x v="1"/>
    <x v="1"/>
  </r>
  <r>
    <n v="80243"/>
    <x v="8"/>
    <x v="0"/>
    <x v="687"/>
    <m/>
    <n v="-141.6"/>
    <x v="164"/>
    <x v="10"/>
    <x v="1"/>
    <x v="4"/>
  </r>
  <r>
    <n v="80244"/>
    <x v="1"/>
    <x v="0"/>
    <x v="687"/>
    <m/>
    <n v="20"/>
    <x v="15"/>
    <x v="1"/>
    <x v="1"/>
    <x v="3"/>
  </r>
  <r>
    <n v="80422"/>
    <x v="0"/>
    <x v="2"/>
    <x v="687"/>
    <m/>
    <n v="19.66"/>
    <x v="10"/>
    <x v="4"/>
    <x v="1"/>
    <x v="1"/>
  </r>
  <r>
    <n v="80423.100000000006"/>
    <x v="0"/>
    <x v="2"/>
    <x v="687"/>
    <s v="Red Soft Shell"/>
    <n v="40"/>
    <x v="77"/>
    <x v="5"/>
    <x v="1"/>
    <x v="4"/>
  </r>
  <r>
    <n v="80423.199999999997"/>
    <x v="0"/>
    <x v="2"/>
    <x v="687"/>
    <s v="Blue top"/>
    <n v="14.98"/>
    <x v="77"/>
    <x v="5"/>
    <x v="1"/>
    <x v="4"/>
  </r>
  <r>
    <n v="80424"/>
    <x v="0"/>
    <x v="2"/>
    <x v="687"/>
    <m/>
    <n v="39.96"/>
    <x v="125"/>
    <x v="7"/>
    <x v="1"/>
    <x v="3"/>
  </r>
  <r>
    <n v="80425"/>
    <x v="0"/>
    <x v="2"/>
    <x v="687"/>
    <m/>
    <n v="22.99"/>
    <x v="271"/>
    <x v="5"/>
    <x v="1"/>
    <x v="2"/>
  </r>
  <r>
    <n v="80426"/>
    <x v="0"/>
    <x v="2"/>
    <x v="688"/>
    <s v="CDs"/>
    <n v="21.99"/>
    <x v="118"/>
    <x v="7"/>
    <x v="1"/>
    <x v="1"/>
  </r>
  <r>
    <n v="80427"/>
    <x v="0"/>
    <x v="2"/>
    <x v="688"/>
    <s v="Les Miserables Interval Drinks"/>
    <n v="12.5"/>
    <x v="120"/>
    <x v="11"/>
    <x v="22"/>
    <x v="1"/>
  </r>
  <r>
    <n v="80428"/>
    <x v="0"/>
    <x v="2"/>
    <x v="688"/>
    <s v="Outing to London to see Les Mis"/>
    <n v="16.5"/>
    <x v="41"/>
    <x v="2"/>
    <x v="23"/>
    <x v="1"/>
  </r>
  <r>
    <n v="80429"/>
    <x v="0"/>
    <x v="2"/>
    <x v="688"/>
    <s v="Amalfi"/>
    <n v="110"/>
    <x v="117"/>
    <x v="11"/>
    <x v="23"/>
    <x v="1"/>
  </r>
  <r>
    <n v="80236"/>
    <x v="0"/>
    <x v="0"/>
    <x v="689"/>
    <s v="Badminton Club"/>
    <n v="84"/>
    <x v="210"/>
    <x v="2"/>
    <x v="1"/>
    <x v="12"/>
  </r>
  <r>
    <n v="80430"/>
    <x v="0"/>
    <x v="2"/>
    <x v="689"/>
    <m/>
    <n v="22.97"/>
    <x v="10"/>
    <x v="4"/>
    <x v="1"/>
    <x v="1"/>
  </r>
  <r>
    <n v="80239"/>
    <x v="1"/>
    <x v="0"/>
    <x v="690"/>
    <m/>
    <n v="50"/>
    <x v="15"/>
    <x v="1"/>
    <x v="1"/>
    <x v="3"/>
  </r>
  <r>
    <n v="80240"/>
    <x v="0"/>
    <x v="0"/>
    <x v="690"/>
    <m/>
    <n v="24.08"/>
    <x v="19"/>
    <x v="0"/>
    <x v="1"/>
    <x v="1"/>
  </r>
  <r>
    <n v="80241"/>
    <x v="2"/>
    <x v="0"/>
    <x v="690"/>
    <m/>
    <n v="79.790000000000006"/>
    <x v="51"/>
    <x v="3"/>
    <x v="1"/>
    <x v="3"/>
  </r>
  <r>
    <n v="80242"/>
    <x v="1"/>
    <x v="0"/>
    <x v="690"/>
    <m/>
    <n v="20"/>
    <x v="15"/>
    <x v="1"/>
    <x v="1"/>
    <x v="3"/>
  </r>
  <r>
    <n v="80431"/>
    <x v="0"/>
    <x v="2"/>
    <x v="690"/>
    <m/>
    <n v="13"/>
    <x v="41"/>
    <x v="19"/>
    <x v="1"/>
    <x v="2"/>
  </r>
  <r>
    <n v="80432"/>
    <x v="0"/>
    <x v="2"/>
    <x v="690"/>
    <m/>
    <n v="19.989999999999998"/>
    <x v="188"/>
    <x v="5"/>
    <x v="1"/>
    <x v="8"/>
  </r>
  <r>
    <n v="80223"/>
    <x v="0"/>
    <x v="0"/>
    <x v="691"/>
    <s v="Physio"/>
    <n v="50"/>
    <x v="91"/>
    <x v="6"/>
    <x v="1"/>
    <x v="4"/>
  </r>
  <r>
    <n v="80225"/>
    <x v="0"/>
    <x v="0"/>
    <x v="691"/>
    <s v="James smart card"/>
    <n v="30"/>
    <x v="156"/>
    <x v="4"/>
    <x v="1"/>
    <x v="8"/>
  </r>
  <r>
    <n v="80433"/>
    <x v="0"/>
    <x v="2"/>
    <x v="691"/>
    <s v="Screws"/>
    <n v="6.07"/>
    <x v="177"/>
    <x v="16"/>
    <x v="16"/>
    <x v="1"/>
  </r>
  <r>
    <n v="80434"/>
    <x v="0"/>
    <x v="2"/>
    <x v="691"/>
    <m/>
    <n v="92.6"/>
    <x v="10"/>
    <x v="4"/>
    <x v="1"/>
    <x v="1"/>
  </r>
  <r>
    <n v="80435"/>
    <x v="0"/>
    <x v="2"/>
    <x v="691"/>
    <s v="Petrol"/>
    <n v="60.13"/>
    <x v="24"/>
    <x v="12"/>
    <x v="1"/>
    <x v="5"/>
  </r>
  <r>
    <n v="80237.100000000006"/>
    <x v="1"/>
    <x v="0"/>
    <x v="692"/>
    <m/>
    <n v="30"/>
    <x v="15"/>
    <x v="1"/>
    <x v="1"/>
    <x v="3"/>
  </r>
  <r>
    <n v="80237.2"/>
    <x v="0"/>
    <x v="0"/>
    <x v="692"/>
    <m/>
    <n v="10.79"/>
    <x v="10"/>
    <x v="4"/>
    <x v="1"/>
    <x v="1"/>
  </r>
  <r>
    <n v="80436"/>
    <x v="0"/>
    <x v="2"/>
    <x v="692"/>
    <m/>
    <n v="13"/>
    <x v="41"/>
    <x v="19"/>
    <x v="1"/>
    <x v="2"/>
  </r>
  <r>
    <n v="80437"/>
    <x v="0"/>
    <x v="2"/>
    <x v="692"/>
    <s v="Clash of the Titans"/>
    <n v="37.5"/>
    <x v="112"/>
    <x v="11"/>
    <x v="24"/>
    <x v="1"/>
  </r>
  <r>
    <n v="80438"/>
    <x v="0"/>
    <x v="2"/>
    <x v="692"/>
    <m/>
    <n v="39.75"/>
    <x v="305"/>
    <x v="11"/>
    <x v="24"/>
    <x v="1"/>
  </r>
  <r>
    <n v="80222"/>
    <x v="0"/>
    <x v="0"/>
    <x v="693"/>
    <s v="Physio"/>
    <n v="50"/>
    <x v="91"/>
    <x v="6"/>
    <x v="1"/>
    <x v="4"/>
  </r>
  <r>
    <n v="80234"/>
    <x v="2"/>
    <x v="0"/>
    <x v="693"/>
    <m/>
    <n v="20.8"/>
    <x v="58"/>
    <x v="3"/>
    <x v="1"/>
    <x v="2"/>
  </r>
  <r>
    <n v="80235"/>
    <x v="1"/>
    <x v="0"/>
    <x v="693"/>
    <m/>
    <n v="30"/>
    <x v="15"/>
    <x v="1"/>
    <x v="1"/>
    <x v="3"/>
  </r>
  <r>
    <n v="80439"/>
    <x v="0"/>
    <x v="2"/>
    <x v="693"/>
    <s v="Sarah's Birthday Present Jewellery"/>
    <n v="125"/>
    <x v="294"/>
    <x v="7"/>
    <x v="1"/>
    <x v="2"/>
  </r>
  <r>
    <n v="80440"/>
    <x v="0"/>
    <x v="2"/>
    <x v="693"/>
    <m/>
    <n v="390"/>
    <x v="291"/>
    <x v="5"/>
    <x v="1"/>
    <x v="2"/>
  </r>
  <r>
    <n v="80233"/>
    <x v="1"/>
    <x v="0"/>
    <x v="694"/>
    <m/>
    <n v="70"/>
    <x v="15"/>
    <x v="1"/>
    <x v="1"/>
    <x v="3"/>
  </r>
  <r>
    <n v="80441"/>
    <x v="0"/>
    <x v="2"/>
    <x v="694"/>
    <m/>
    <n v="53.99"/>
    <x v="10"/>
    <x v="4"/>
    <x v="1"/>
    <x v="1"/>
  </r>
  <r>
    <n v="80442"/>
    <x v="0"/>
    <x v="2"/>
    <x v="694"/>
    <m/>
    <n v="45"/>
    <x v="109"/>
    <x v="6"/>
    <x v="1"/>
    <x v="2"/>
  </r>
  <r>
    <n v="80443"/>
    <x v="0"/>
    <x v="2"/>
    <x v="695"/>
    <m/>
    <n v="13.12"/>
    <x v="76"/>
    <x v="4"/>
    <x v="1"/>
    <x v="1"/>
  </r>
  <r>
    <n v="80230"/>
    <x v="1"/>
    <x v="0"/>
    <x v="696"/>
    <m/>
    <n v="30"/>
    <x v="15"/>
    <x v="1"/>
    <x v="1"/>
    <x v="3"/>
  </r>
  <r>
    <n v="80232"/>
    <x v="6"/>
    <x v="0"/>
    <x v="696"/>
    <m/>
    <n v="301.83"/>
    <x v="9"/>
    <x v="0"/>
    <x v="1"/>
    <x v="1"/>
  </r>
  <r>
    <n v="80444"/>
    <x v="0"/>
    <x v="2"/>
    <x v="696"/>
    <m/>
    <n v="13"/>
    <x v="41"/>
    <x v="19"/>
    <x v="1"/>
    <x v="2"/>
  </r>
  <r>
    <n v="80445"/>
    <x v="0"/>
    <x v="2"/>
    <x v="696"/>
    <s v="Replacement iPhone after burglary"/>
    <n v="450.4"/>
    <x v="306"/>
    <x v="7"/>
    <x v="1"/>
    <x v="2"/>
  </r>
  <r>
    <n v="80228"/>
    <x v="0"/>
    <x v="0"/>
    <x v="697"/>
    <s v="Income Insurance"/>
    <n v="41.58"/>
    <x v="60"/>
    <x v="0"/>
    <x v="1"/>
    <x v="4"/>
  </r>
  <r>
    <n v="80446"/>
    <x v="0"/>
    <x v="2"/>
    <x v="697"/>
    <m/>
    <n v="87.67"/>
    <x v="10"/>
    <x v="4"/>
    <x v="1"/>
    <x v="1"/>
  </r>
  <r>
    <n v="80447"/>
    <x v="0"/>
    <x v="2"/>
    <x v="697"/>
    <s v="Wine"/>
    <n v="150.75"/>
    <x v="61"/>
    <x v="17"/>
    <x v="1"/>
    <x v="14"/>
  </r>
  <r>
    <n v="80204"/>
    <x v="0"/>
    <x v="0"/>
    <x v="698"/>
    <s v="Riding Lessons"/>
    <n v="444"/>
    <x v="89"/>
    <x v="2"/>
    <x v="1"/>
    <x v="12"/>
  </r>
  <r>
    <n v="80226"/>
    <x v="0"/>
    <x v="0"/>
    <x v="698"/>
    <m/>
    <n v="29.3"/>
    <x v="63"/>
    <x v="15"/>
    <x v="1"/>
    <x v="4"/>
  </r>
  <r>
    <n v="80398"/>
    <x v="0"/>
    <x v="2"/>
    <x v="698"/>
    <m/>
    <n v="27.98"/>
    <x v="104"/>
    <x v="4"/>
    <x v="1"/>
    <x v="1"/>
  </r>
  <r>
    <n v="80448"/>
    <x v="0"/>
    <x v="2"/>
    <x v="698"/>
    <m/>
    <n v="13"/>
    <x v="41"/>
    <x v="19"/>
    <x v="1"/>
    <x v="2"/>
  </r>
  <r>
    <n v="80449"/>
    <x v="0"/>
    <x v="2"/>
    <x v="698"/>
    <m/>
    <n v="30"/>
    <x v="86"/>
    <x v="15"/>
    <x v="1"/>
    <x v="4"/>
  </r>
  <r>
    <n v="80202"/>
    <x v="0"/>
    <x v="0"/>
    <x v="699"/>
    <s v="milk"/>
    <n v="16.52"/>
    <x v="39"/>
    <x v="4"/>
    <x v="1"/>
    <x v="1"/>
  </r>
  <r>
    <n v="80450"/>
    <x v="0"/>
    <x v="2"/>
    <x v="699"/>
    <m/>
    <n v="13"/>
    <x v="41"/>
    <x v="19"/>
    <x v="1"/>
    <x v="2"/>
  </r>
  <r>
    <n v="80451"/>
    <x v="0"/>
    <x v="2"/>
    <x v="699"/>
    <m/>
    <n v="25.6"/>
    <x v="14"/>
    <x v="5"/>
    <x v="1"/>
    <x v="10"/>
  </r>
  <r>
    <n v="80224"/>
    <x v="1"/>
    <x v="0"/>
    <x v="700"/>
    <m/>
    <n v="1883.77"/>
    <x v="75"/>
    <x v="1"/>
    <x v="1"/>
    <x v="3"/>
  </r>
  <r>
    <n v="80452"/>
    <x v="0"/>
    <x v="2"/>
    <x v="700"/>
    <m/>
    <n v="17.489999999999998"/>
    <x v="271"/>
    <x v="5"/>
    <x v="1"/>
    <x v="2"/>
  </r>
  <r>
    <n v="80600"/>
    <x v="1"/>
    <x v="2"/>
    <x v="700"/>
    <m/>
    <n v="-1883.77"/>
    <x v="9"/>
    <x v="1"/>
    <x v="1"/>
    <x v="3"/>
  </r>
  <r>
    <n v="80453"/>
    <x v="0"/>
    <x v="2"/>
    <x v="701"/>
    <m/>
    <n v="14.99"/>
    <x v="20"/>
    <x v="0"/>
    <x v="1"/>
    <x v="1"/>
  </r>
  <r>
    <n v="80454"/>
    <x v="0"/>
    <x v="2"/>
    <x v="701"/>
    <s v="Shaver"/>
    <n v="32.99"/>
    <x v="108"/>
    <x v="7"/>
    <x v="1"/>
    <x v="8"/>
  </r>
  <r>
    <n v="80455"/>
    <x v="0"/>
    <x v="2"/>
    <x v="701"/>
    <m/>
    <n v="49.99"/>
    <x v="53"/>
    <x v="5"/>
    <x v="1"/>
    <x v="1"/>
  </r>
  <r>
    <n v="81498"/>
    <x v="0"/>
    <x v="4"/>
    <x v="701"/>
    <s v="Lunches"/>
    <n v="80"/>
    <x v="208"/>
    <x v="11"/>
    <x v="1"/>
    <x v="4"/>
  </r>
  <r>
    <n v="81499"/>
    <x v="0"/>
    <x v="4"/>
    <x v="701"/>
    <s v="Lunches"/>
    <n v="30"/>
    <x v="13"/>
    <x v="4"/>
    <x v="1"/>
    <x v="4"/>
  </r>
  <r>
    <n v="81500"/>
    <x v="0"/>
    <x v="4"/>
    <x v="701"/>
    <s v="Bus Ticket"/>
    <n v="25"/>
    <x v="187"/>
    <x v="19"/>
    <x v="1"/>
    <x v="10"/>
  </r>
  <r>
    <n v="81501"/>
    <x v="0"/>
    <x v="4"/>
    <x v="701"/>
    <s v="Beers"/>
    <n v="50"/>
    <x v="143"/>
    <x v="17"/>
    <x v="1"/>
    <x v="14"/>
  </r>
  <r>
    <n v="81502"/>
    <x v="0"/>
    <x v="4"/>
    <x v="701"/>
    <s v="Coffees and things"/>
    <n v="20"/>
    <x v="213"/>
    <x v="11"/>
    <x v="1"/>
    <x v="2"/>
  </r>
  <r>
    <n v="81503"/>
    <x v="0"/>
    <x v="4"/>
    <x v="701"/>
    <s v="Guitar Lessons"/>
    <n v="40"/>
    <x v="221"/>
    <x v="2"/>
    <x v="1"/>
    <x v="8"/>
  </r>
  <r>
    <n v="81504"/>
    <x v="0"/>
    <x v="4"/>
    <x v="701"/>
    <s v="Judo"/>
    <n v="12"/>
    <x v="114"/>
    <x v="2"/>
    <x v="1"/>
    <x v="8"/>
  </r>
  <r>
    <n v="81505"/>
    <x v="3"/>
    <x v="4"/>
    <x v="701"/>
    <m/>
    <n v="-360"/>
    <x v="9"/>
    <x v="1"/>
    <x v="1"/>
    <x v="3"/>
  </r>
  <r>
    <n v="81559"/>
    <x v="0"/>
    <x v="4"/>
    <x v="701"/>
    <m/>
    <n v="103"/>
    <x v="53"/>
    <x v="6"/>
    <x v="1"/>
    <x v="1"/>
  </r>
  <r>
    <n v="81581"/>
    <x v="4"/>
    <x v="1"/>
    <x v="701"/>
    <m/>
    <n v="-0.32"/>
    <x v="1"/>
    <x v="10"/>
    <x v="1"/>
    <x v="3"/>
  </r>
  <r>
    <n v="81582"/>
    <x v="3"/>
    <x v="1"/>
    <x v="701"/>
    <m/>
    <n v="-300"/>
    <x v="9"/>
    <x v="1"/>
    <x v="1"/>
    <x v="3"/>
  </r>
  <r>
    <n v="80399"/>
    <x v="0"/>
    <x v="2"/>
    <x v="702"/>
    <s v="Lamps and timers"/>
    <n v="42.5"/>
    <x v="31"/>
    <x v="7"/>
    <x v="1"/>
    <x v="1"/>
  </r>
  <r>
    <n v="80456"/>
    <x v="0"/>
    <x v="2"/>
    <x v="702"/>
    <m/>
    <n v="12.49"/>
    <x v="10"/>
    <x v="4"/>
    <x v="1"/>
    <x v="1"/>
  </r>
  <r>
    <n v="80457"/>
    <x v="0"/>
    <x v="2"/>
    <x v="703"/>
    <s v="Petrol"/>
    <n v="59.18"/>
    <x v="24"/>
    <x v="12"/>
    <x v="1"/>
    <x v="5"/>
  </r>
  <r>
    <n v="80206"/>
    <x v="0"/>
    <x v="0"/>
    <x v="704"/>
    <m/>
    <n v="5"/>
    <x v="163"/>
    <x v="9"/>
    <x v="1"/>
    <x v="9"/>
  </r>
  <r>
    <n v="80207"/>
    <x v="0"/>
    <x v="0"/>
    <x v="704"/>
    <s v="Life Insurance"/>
    <n v="26.95"/>
    <x v="60"/>
    <x v="0"/>
    <x v="1"/>
    <x v="4"/>
  </r>
  <r>
    <n v="80208"/>
    <x v="0"/>
    <x v="0"/>
    <x v="704"/>
    <m/>
    <n v="12.12"/>
    <x v="8"/>
    <x v="0"/>
    <x v="1"/>
    <x v="1"/>
  </r>
  <r>
    <n v="80209"/>
    <x v="0"/>
    <x v="0"/>
    <x v="704"/>
    <m/>
    <n v="44"/>
    <x v="4"/>
    <x v="2"/>
    <x v="1"/>
    <x v="8"/>
  </r>
  <r>
    <n v="80210"/>
    <x v="1"/>
    <x v="0"/>
    <x v="704"/>
    <m/>
    <n v="30"/>
    <x v="15"/>
    <x v="1"/>
    <x v="1"/>
    <x v="3"/>
  </r>
  <r>
    <n v="80211"/>
    <x v="0"/>
    <x v="0"/>
    <x v="704"/>
    <m/>
    <n v="3.86"/>
    <x v="105"/>
    <x v="0"/>
    <x v="1"/>
    <x v="2"/>
  </r>
  <r>
    <n v="80212"/>
    <x v="1"/>
    <x v="0"/>
    <x v="704"/>
    <m/>
    <n v="20"/>
    <x v="15"/>
    <x v="1"/>
    <x v="1"/>
    <x v="3"/>
  </r>
  <r>
    <n v="80213"/>
    <x v="1"/>
    <x v="0"/>
    <x v="704"/>
    <m/>
    <n v="10"/>
    <x v="288"/>
    <x v="6"/>
    <x v="1"/>
    <x v="10"/>
  </r>
  <r>
    <n v="80214"/>
    <x v="1"/>
    <x v="0"/>
    <x v="704"/>
    <m/>
    <n v="10"/>
    <x v="289"/>
    <x v="6"/>
    <x v="1"/>
    <x v="8"/>
  </r>
  <r>
    <n v="80215"/>
    <x v="0"/>
    <x v="0"/>
    <x v="704"/>
    <s v="Money for Stolen Laptop"/>
    <n v="-199.14"/>
    <x v="281"/>
    <x v="7"/>
    <x v="1"/>
    <x v="1"/>
  </r>
  <r>
    <n v="80216"/>
    <x v="1"/>
    <x v="0"/>
    <x v="704"/>
    <m/>
    <n v="22.56"/>
    <x v="2"/>
    <x v="1"/>
    <x v="1"/>
    <x v="3"/>
  </r>
  <r>
    <n v="80217"/>
    <x v="0"/>
    <x v="0"/>
    <x v="704"/>
    <s v="Council Tax"/>
    <n v="180"/>
    <x v="54"/>
    <x v="0"/>
    <x v="1"/>
    <x v="1"/>
  </r>
  <r>
    <n v="80218"/>
    <x v="1"/>
    <x v="0"/>
    <x v="704"/>
    <m/>
    <n v="300"/>
    <x v="1"/>
    <x v="1"/>
    <x v="1"/>
    <x v="3"/>
  </r>
  <r>
    <n v="80219"/>
    <x v="0"/>
    <x v="0"/>
    <x v="704"/>
    <s v="Electricity"/>
    <n v="46"/>
    <x v="0"/>
    <x v="0"/>
    <x v="1"/>
    <x v="1"/>
  </r>
  <r>
    <n v="80220"/>
    <x v="0"/>
    <x v="0"/>
    <x v="704"/>
    <s v="Gas"/>
    <n v="59"/>
    <x v="0"/>
    <x v="0"/>
    <x v="1"/>
    <x v="1"/>
  </r>
  <r>
    <n v="80221"/>
    <x v="0"/>
    <x v="0"/>
    <x v="704"/>
    <m/>
    <n v="32.97"/>
    <x v="3"/>
    <x v="0"/>
    <x v="1"/>
    <x v="1"/>
  </r>
  <r>
    <n v="80297"/>
    <x v="3"/>
    <x v="3"/>
    <x v="704"/>
    <m/>
    <n v="-22.56"/>
    <x v="9"/>
    <x v="1"/>
    <x v="1"/>
    <x v="3"/>
  </r>
  <r>
    <n v="80458.100000000006"/>
    <x v="0"/>
    <x v="2"/>
    <x v="704"/>
    <s v="Unidentified"/>
    <n v="20.5"/>
    <x v="302"/>
    <x v="8"/>
    <x v="1"/>
    <x v="1"/>
  </r>
  <r>
    <n v="81619"/>
    <x v="0"/>
    <x v="1"/>
    <x v="704"/>
    <m/>
    <n v="83.89"/>
    <x v="13"/>
    <x v="4"/>
    <x v="1"/>
    <x v="1"/>
  </r>
  <r>
    <n v="80203"/>
    <x v="0"/>
    <x v="0"/>
    <x v="705"/>
    <m/>
    <n v="12"/>
    <x v="21"/>
    <x v="9"/>
    <x v="1"/>
    <x v="9"/>
  </r>
  <r>
    <n v="80205"/>
    <x v="0"/>
    <x v="0"/>
    <x v="705"/>
    <s v="Central Heating Insurance"/>
    <n v="19.940000000000001"/>
    <x v="0"/>
    <x v="0"/>
    <x v="1"/>
    <x v="1"/>
  </r>
  <r>
    <n v="80459"/>
    <x v="0"/>
    <x v="2"/>
    <x v="705"/>
    <m/>
    <n v="13"/>
    <x v="41"/>
    <x v="19"/>
    <x v="1"/>
    <x v="2"/>
  </r>
  <r>
    <n v="80460"/>
    <x v="0"/>
    <x v="2"/>
    <x v="705"/>
    <m/>
    <n v="20"/>
    <x v="143"/>
    <x v="11"/>
    <x v="1"/>
    <x v="2"/>
  </r>
  <r>
    <n v="80461"/>
    <x v="0"/>
    <x v="2"/>
    <x v="705"/>
    <m/>
    <n v="20"/>
    <x v="86"/>
    <x v="19"/>
    <x v="1"/>
    <x v="2"/>
  </r>
  <r>
    <n v="81613"/>
    <x v="0"/>
    <x v="1"/>
    <x v="705"/>
    <m/>
    <n v="56.19"/>
    <x v="13"/>
    <x v="4"/>
    <x v="1"/>
    <x v="1"/>
  </r>
  <r>
    <n v="80201"/>
    <x v="8"/>
    <x v="0"/>
    <x v="706"/>
    <m/>
    <n v="-763"/>
    <x v="164"/>
    <x v="10"/>
    <x v="1"/>
    <x v="4"/>
  </r>
  <r>
    <n v="80462"/>
    <x v="0"/>
    <x v="2"/>
    <x v="706"/>
    <m/>
    <n v="13"/>
    <x v="41"/>
    <x v="19"/>
    <x v="1"/>
    <x v="2"/>
  </r>
  <r>
    <n v="80194"/>
    <x v="1"/>
    <x v="0"/>
    <x v="707"/>
    <m/>
    <n v="250"/>
    <x v="28"/>
    <x v="1"/>
    <x v="1"/>
    <x v="3"/>
  </r>
  <r>
    <n v="80195"/>
    <x v="1"/>
    <x v="0"/>
    <x v="707"/>
    <m/>
    <n v="60"/>
    <x v="28"/>
    <x v="1"/>
    <x v="1"/>
    <x v="3"/>
  </r>
  <r>
    <n v="80196"/>
    <x v="1"/>
    <x v="0"/>
    <x v="707"/>
    <m/>
    <n v="150"/>
    <x v="28"/>
    <x v="1"/>
    <x v="1"/>
    <x v="3"/>
  </r>
  <r>
    <n v="80197"/>
    <x v="0"/>
    <x v="0"/>
    <x v="707"/>
    <s v="Life Insurance"/>
    <n v="8.19"/>
    <x v="29"/>
    <x v="0"/>
    <x v="1"/>
    <x v="2"/>
  </r>
  <r>
    <n v="80198"/>
    <x v="1"/>
    <x v="0"/>
    <x v="707"/>
    <m/>
    <n v="30"/>
    <x v="15"/>
    <x v="1"/>
    <x v="1"/>
    <x v="3"/>
  </r>
  <r>
    <n v="80199"/>
    <x v="0"/>
    <x v="0"/>
    <x v="707"/>
    <m/>
    <n v="5"/>
    <x v="30"/>
    <x v="9"/>
    <x v="1"/>
    <x v="9"/>
  </r>
  <r>
    <n v="80200"/>
    <x v="1"/>
    <x v="0"/>
    <x v="707"/>
    <m/>
    <n v="500"/>
    <x v="28"/>
    <x v="1"/>
    <x v="1"/>
    <x v="3"/>
  </r>
  <r>
    <n v="80315"/>
    <x v="0"/>
    <x v="2"/>
    <x v="707"/>
    <m/>
    <n v="17.899999999999999"/>
    <x v="193"/>
    <x v="6"/>
    <x v="1"/>
    <x v="1"/>
  </r>
  <r>
    <n v="80463"/>
    <x v="0"/>
    <x v="2"/>
    <x v="707"/>
    <m/>
    <n v="28.44"/>
    <x v="10"/>
    <x v="4"/>
    <x v="1"/>
    <x v="1"/>
  </r>
  <r>
    <n v="80316"/>
    <x v="0"/>
    <x v="2"/>
    <x v="708"/>
    <m/>
    <n v="213.9"/>
    <x v="41"/>
    <x v="15"/>
    <x v="1"/>
    <x v="4"/>
  </r>
  <r>
    <n v="80317"/>
    <x v="0"/>
    <x v="2"/>
    <x v="709"/>
    <m/>
    <n v="8.16"/>
    <x v="10"/>
    <x v="4"/>
    <x v="1"/>
    <x v="1"/>
  </r>
  <r>
    <n v="80182"/>
    <x v="0"/>
    <x v="0"/>
    <x v="710"/>
    <s v="James smart card"/>
    <n v="30"/>
    <x v="156"/>
    <x v="4"/>
    <x v="1"/>
    <x v="8"/>
  </r>
  <r>
    <n v="80189"/>
    <x v="1"/>
    <x v="0"/>
    <x v="710"/>
    <m/>
    <n v="30"/>
    <x v="15"/>
    <x v="1"/>
    <x v="1"/>
    <x v="3"/>
  </r>
  <r>
    <n v="80190"/>
    <x v="1"/>
    <x v="0"/>
    <x v="710"/>
    <m/>
    <n v="20"/>
    <x v="15"/>
    <x v="1"/>
    <x v="1"/>
    <x v="3"/>
  </r>
  <r>
    <n v="80191"/>
    <x v="2"/>
    <x v="0"/>
    <x v="710"/>
    <m/>
    <n v="50"/>
    <x v="36"/>
    <x v="3"/>
    <x v="1"/>
    <x v="10"/>
  </r>
  <r>
    <n v="80192"/>
    <x v="1"/>
    <x v="0"/>
    <x v="710"/>
    <m/>
    <n v="100"/>
    <x v="28"/>
    <x v="1"/>
    <x v="1"/>
    <x v="3"/>
  </r>
  <r>
    <n v="80193"/>
    <x v="1"/>
    <x v="0"/>
    <x v="710"/>
    <m/>
    <n v="100"/>
    <x v="28"/>
    <x v="1"/>
    <x v="1"/>
    <x v="3"/>
  </r>
  <r>
    <n v="80318"/>
    <x v="0"/>
    <x v="2"/>
    <x v="710"/>
    <s v="Jennys Passport"/>
    <n v="65"/>
    <x v="302"/>
    <x v="0"/>
    <x v="1"/>
    <x v="10"/>
  </r>
  <r>
    <n v="80319"/>
    <x v="0"/>
    <x v="2"/>
    <x v="710"/>
    <m/>
    <n v="40.11"/>
    <x v="10"/>
    <x v="4"/>
    <x v="1"/>
    <x v="1"/>
  </r>
  <r>
    <n v="80174"/>
    <x v="0"/>
    <x v="0"/>
    <x v="711"/>
    <s v="Counselling"/>
    <n v="144"/>
    <x v="81"/>
    <x v="6"/>
    <x v="1"/>
    <x v="4"/>
  </r>
  <r>
    <n v="80320"/>
    <x v="0"/>
    <x v="2"/>
    <x v="711"/>
    <s v="Air Conditioning Repair"/>
    <n v="811.15"/>
    <x v="273"/>
    <x v="12"/>
    <x v="1"/>
    <x v="5"/>
  </r>
  <r>
    <n v="80321.100000000006"/>
    <x v="0"/>
    <x v="2"/>
    <x v="711"/>
    <s v="Armagnac"/>
    <n v="17.5"/>
    <x v="13"/>
    <x v="17"/>
    <x v="1"/>
    <x v="14"/>
  </r>
  <r>
    <n v="80321.2"/>
    <x v="0"/>
    <x v="2"/>
    <x v="711"/>
    <s v="Flowers"/>
    <n v="7"/>
    <x v="13"/>
    <x v="6"/>
    <x v="1"/>
    <x v="2"/>
  </r>
  <r>
    <n v="80321.3"/>
    <x v="0"/>
    <x v="2"/>
    <x v="711"/>
    <m/>
    <n v="26.76"/>
    <x v="13"/>
    <x v="4"/>
    <x v="1"/>
    <x v="2"/>
  </r>
  <r>
    <n v="80322"/>
    <x v="0"/>
    <x v="2"/>
    <x v="711"/>
    <s v="Unidentified"/>
    <n v="49"/>
    <x v="302"/>
    <x v="8"/>
    <x v="1"/>
    <x v="1"/>
  </r>
  <r>
    <n v="80323"/>
    <x v="0"/>
    <x v="2"/>
    <x v="711"/>
    <m/>
    <n v="15.07"/>
    <x v="191"/>
    <x v="6"/>
    <x v="1"/>
    <x v="1"/>
  </r>
  <r>
    <n v="81442.100000000006"/>
    <x v="0"/>
    <x v="0"/>
    <x v="711"/>
    <s v="Line Rental"/>
    <n v="1.99"/>
    <x v="270"/>
    <x v="0"/>
    <x v="1"/>
    <x v="1"/>
  </r>
  <r>
    <n v="81442.2"/>
    <x v="0"/>
    <x v="0"/>
    <x v="711"/>
    <s v="V+ Box"/>
    <n v="5"/>
    <x v="270"/>
    <x v="0"/>
    <x v="1"/>
    <x v="1"/>
  </r>
  <r>
    <n v="81442.3"/>
    <x v="0"/>
    <x v="0"/>
    <x v="711"/>
    <s v="Broadband"/>
    <n v="25"/>
    <x v="270"/>
    <x v="0"/>
    <x v="1"/>
    <x v="1"/>
  </r>
  <r>
    <n v="81442.399999999994"/>
    <x v="0"/>
    <x v="0"/>
    <x v="711"/>
    <s v="Film Rental"/>
    <n v="3.95"/>
    <x v="270"/>
    <x v="0"/>
    <x v="1"/>
    <x v="1"/>
  </r>
  <r>
    <n v="81442.5"/>
    <x v="0"/>
    <x v="0"/>
    <x v="711"/>
    <s v="Phone"/>
    <n v="44.49"/>
    <x v="270"/>
    <x v="0"/>
    <x v="1"/>
    <x v="1"/>
  </r>
  <r>
    <n v="80188"/>
    <x v="1"/>
    <x v="0"/>
    <x v="712"/>
    <m/>
    <n v="30"/>
    <x v="15"/>
    <x v="1"/>
    <x v="1"/>
    <x v="3"/>
  </r>
  <r>
    <n v="80324"/>
    <x v="0"/>
    <x v="2"/>
    <x v="712"/>
    <s v="Raj Garden, Haldens"/>
    <n v="67.45"/>
    <x v="117"/>
    <x v="11"/>
    <x v="25"/>
    <x v="1"/>
  </r>
  <r>
    <n v="80325"/>
    <x v="0"/>
    <x v="2"/>
    <x v="712"/>
    <m/>
    <n v="30"/>
    <x v="86"/>
    <x v="15"/>
    <x v="1"/>
    <x v="4"/>
  </r>
  <r>
    <n v="80326"/>
    <x v="0"/>
    <x v="2"/>
    <x v="712"/>
    <s v="Waffle House"/>
    <n v="15"/>
    <x v="117"/>
    <x v="11"/>
    <x v="1"/>
    <x v="2"/>
  </r>
  <r>
    <n v="80187"/>
    <x v="10"/>
    <x v="0"/>
    <x v="713"/>
    <m/>
    <n v="17.53"/>
    <x v="246"/>
    <x v="0"/>
    <x v="1"/>
    <x v="3"/>
  </r>
  <r>
    <n v="80327"/>
    <x v="0"/>
    <x v="2"/>
    <x v="713"/>
    <m/>
    <n v="15.45"/>
    <x v="143"/>
    <x v="17"/>
    <x v="1"/>
    <x v="4"/>
  </r>
  <r>
    <n v="80328"/>
    <x v="0"/>
    <x v="2"/>
    <x v="714"/>
    <m/>
    <n v="36.85"/>
    <x v="10"/>
    <x v="4"/>
    <x v="1"/>
    <x v="1"/>
  </r>
  <r>
    <n v="80170"/>
    <x v="0"/>
    <x v="0"/>
    <x v="715"/>
    <s v="Tennis membership"/>
    <n v="99"/>
    <x v="307"/>
    <x v="2"/>
    <x v="1"/>
    <x v="1"/>
  </r>
  <r>
    <n v="80329"/>
    <x v="0"/>
    <x v="2"/>
    <x v="715"/>
    <s v="Iron Man II"/>
    <n v="27.4"/>
    <x v="112"/>
    <x v="11"/>
    <x v="25"/>
    <x v="1"/>
  </r>
  <r>
    <n v="80330"/>
    <x v="0"/>
    <x v="2"/>
    <x v="716"/>
    <m/>
    <n v="60.28"/>
    <x v="10"/>
    <x v="4"/>
    <x v="1"/>
    <x v="1"/>
  </r>
  <r>
    <n v="80185"/>
    <x v="1"/>
    <x v="0"/>
    <x v="717"/>
    <m/>
    <n v="30"/>
    <x v="15"/>
    <x v="1"/>
    <x v="1"/>
    <x v="3"/>
  </r>
  <r>
    <n v="80186"/>
    <x v="2"/>
    <x v="0"/>
    <x v="717"/>
    <m/>
    <n v="79.790000000000006"/>
    <x v="51"/>
    <x v="3"/>
    <x v="1"/>
    <x v="3"/>
  </r>
  <r>
    <n v="80331"/>
    <x v="0"/>
    <x v="2"/>
    <x v="717"/>
    <m/>
    <n v="31.75"/>
    <x v="53"/>
    <x v="8"/>
    <x v="1"/>
    <x v="2"/>
  </r>
  <r>
    <n v="80332"/>
    <x v="0"/>
    <x v="2"/>
    <x v="717"/>
    <m/>
    <n v="9.99"/>
    <x v="53"/>
    <x v="8"/>
    <x v="1"/>
    <x v="3"/>
  </r>
  <r>
    <n v="80183.100000000006"/>
    <x v="0"/>
    <x v="0"/>
    <x v="718"/>
    <s v="Lunch"/>
    <n v="3.78"/>
    <x v="13"/>
    <x v="4"/>
    <x v="1"/>
    <x v="4"/>
  </r>
  <r>
    <n v="80183.199999999997"/>
    <x v="1"/>
    <x v="0"/>
    <x v="718"/>
    <m/>
    <n v="30"/>
    <x v="15"/>
    <x v="1"/>
    <x v="1"/>
    <x v="3"/>
  </r>
  <r>
    <n v="80184"/>
    <x v="0"/>
    <x v="0"/>
    <x v="718"/>
    <m/>
    <n v="24.08"/>
    <x v="19"/>
    <x v="0"/>
    <x v="1"/>
    <x v="1"/>
  </r>
  <r>
    <n v="80333"/>
    <x v="0"/>
    <x v="2"/>
    <x v="718"/>
    <s v="Petrol"/>
    <n v="44.93"/>
    <x v="24"/>
    <x v="12"/>
    <x v="1"/>
    <x v="5"/>
  </r>
  <r>
    <n v="80334"/>
    <x v="0"/>
    <x v="2"/>
    <x v="718"/>
    <m/>
    <n v="10"/>
    <x v="41"/>
    <x v="19"/>
    <x v="1"/>
    <x v="2"/>
  </r>
  <r>
    <n v="81614.100000000006"/>
    <x v="0"/>
    <x v="1"/>
    <x v="718"/>
    <s v="Bathroom bin"/>
    <n v="5.5"/>
    <x v="13"/>
    <x v="6"/>
    <x v="1"/>
    <x v="1"/>
  </r>
  <r>
    <n v="81614.2"/>
    <x v="0"/>
    <x v="1"/>
    <x v="718"/>
    <m/>
    <n v="75.89"/>
    <x v="13"/>
    <x v="4"/>
    <x v="1"/>
    <x v="1"/>
  </r>
  <r>
    <n v="80181"/>
    <x v="1"/>
    <x v="0"/>
    <x v="719"/>
    <m/>
    <n v="40"/>
    <x v="15"/>
    <x v="1"/>
    <x v="1"/>
    <x v="3"/>
  </r>
  <r>
    <n v="80335"/>
    <x v="0"/>
    <x v="2"/>
    <x v="719"/>
    <s v="Summer pub meal"/>
    <n v="42.35"/>
    <x v="143"/>
    <x v="11"/>
    <x v="1"/>
    <x v="1"/>
  </r>
  <r>
    <n v="80336"/>
    <x v="0"/>
    <x v="2"/>
    <x v="719"/>
    <m/>
    <n v="24.25"/>
    <x v="117"/>
    <x v="11"/>
    <x v="1"/>
    <x v="2"/>
  </r>
  <r>
    <n v="80337"/>
    <x v="0"/>
    <x v="2"/>
    <x v="719"/>
    <m/>
    <n v="13"/>
    <x v="41"/>
    <x v="19"/>
    <x v="1"/>
    <x v="2"/>
  </r>
  <r>
    <n v="80338"/>
    <x v="0"/>
    <x v="2"/>
    <x v="720"/>
    <m/>
    <n v="108.66"/>
    <x v="10"/>
    <x v="4"/>
    <x v="1"/>
    <x v="1"/>
  </r>
  <r>
    <n v="80339"/>
    <x v="0"/>
    <x v="2"/>
    <x v="720"/>
    <s v="Petrol"/>
    <n v="61.48"/>
    <x v="24"/>
    <x v="12"/>
    <x v="1"/>
    <x v="5"/>
  </r>
  <r>
    <n v="80340"/>
    <x v="0"/>
    <x v="2"/>
    <x v="720"/>
    <s v="Hammock"/>
    <n v="39"/>
    <x v="14"/>
    <x v="7"/>
    <x v="1"/>
    <x v="2"/>
  </r>
  <r>
    <n v="80341.100000000006"/>
    <x v="0"/>
    <x v="2"/>
    <x v="721"/>
    <s v="Large Lanterns"/>
    <n v="60"/>
    <x v="49"/>
    <x v="7"/>
    <x v="21"/>
    <x v="1"/>
  </r>
  <r>
    <n v="80341.2"/>
    <x v="0"/>
    <x v="2"/>
    <x v="721"/>
    <m/>
    <n v="10.54"/>
    <x v="49"/>
    <x v="4"/>
    <x v="1"/>
    <x v="1"/>
  </r>
  <r>
    <n v="80342.100000000006"/>
    <x v="0"/>
    <x v="2"/>
    <x v="721"/>
    <s v="Charcoal"/>
    <n v="8"/>
    <x v="44"/>
    <x v="4"/>
    <x v="1"/>
    <x v="1"/>
  </r>
  <r>
    <n v="80342.2"/>
    <x v="0"/>
    <x v="2"/>
    <x v="721"/>
    <s v="Lamp chains"/>
    <n v="6.54"/>
    <x v="44"/>
    <x v="16"/>
    <x v="21"/>
    <x v="1"/>
  </r>
  <r>
    <n v="80343"/>
    <x v="0"/>
    <x v="2"/>
    <x v="721"/>
    <m/>
    <n v="10"/>
    <x v="49"/>
    <x v="4"/>
    <x v="1"/>
    <x v="1"/>
  </r>
  <r>
    <n v="80596"/>
    <x v="0"/>
    <x v="4"/>
    <x v="721"/>
    <s v="Hand Cream"/>
    <n v="3.19"/>
    <x v="191"/>
    <x v="6"/>
    <x v="1"/>
    <x v="2"/>
  </r>
  <r>
    <n v="80178"/>
    <x v="1"/>
    <x v="0"/>
    <x v="722"/>
    <m/>
    <n v="20"/>
    <x v="15"/>
    <x v="1"/>
    <x v="1"/>
    <x v="3"/>
  </r>
  <r>
    <n v="80179"/>
    <x v="1"/>
    <x v="0"/>
    <x v="722"/>
    <m/>
    <n v="30"/>
    <x v="15"/>
    <x v="1"/>
    <x v="1"/>
    <x v="3"/>
  </r>
  <r>
    <n v="80180"/>
    <x v="2"/>
    <x v="0"/>
    <x v="722"/>
    <m/>
    <n v="20.8"/>
    <x v="58"/>
    <x v="3"/>
    <x v="1"/>
    <x v="2"/>
  </r>
  <r>
    <n v="80344"/>
    <x v="0"/>
    <x v="2"/>
    <x v="722"/>
    <m/>
    <n v="10"/>
    <x v="41"/>
    <x v="19"/>
    <x v="1"/>
    <x v="2"/>
  </r>
  <r>
    <n v="80655"/>
    <x v="0"/>
    <x v="0"/>
    <x v="722"/>
    <s v="James skiing trip"/>
    <n v="150"/>
    <x v="156"/>
    <x v="14"/>
    <x v="1"/>
    <x v="8"/>
  </r>
  <r>
    <n v="80176"/>
    <x v="6"/>
    <x v="0"/>
    <x v="723"/>
    <m/>
    <n v="260.11"/>
    <x v="9"/>
    <x v="0"/>
    <x v="1"/>
    <x v="1"/>
  </r>
  <r>
    <n v="80177"/>
    <x v="0"/>
    <x v="0"/>
    <x v="723"/>
    <s v="Income Insurance"/>
    <n v="41.58"/>
    <x v="60"/>
    <x v="0"/>
    <x v="1"/>
    <x v="4"/>
  </r>
  <r>
    <n v="80345"/>
    <x v="0"/>
    <x v="2"/>
    <x v="723"/>
    <s v="Nutrition Bulletin"/>
    <n v="30.45"/>
    <x v="308"/>
    <x v="15"/>
    <x v="1"/>
    <x v="2"/>
  </r>
  <r>
    <n v="80346"/>
    <x v="0"/>
    <x v="2"/>
    <x v="723"/>
    <m/>
    <n v="20.04"/>
    <x v="10"/>
    <x v="4"/>
    <x v="1"/>
    <x v="1"/>
  </r>
  <r>
    <n v="80347"/>
    <x v="0"/>
    <x v="2"/>
    <x v="723"/>
    <m/>
    <n v="19.22"/>
    <x v="10"/>
    <x v="4"/>
    <x v="1"/>
    <x v="1"/>
  </r>
  <r>
    <n v="80348"/>
    <x v="0"/>
    <x v="2"/>
    <x v="723"/>
    <m/>
    <n v="10"/>
    <x v="41"/>
    <x v="19"/>
    <x v="1"/>
    <x v="2"/>
  </r>
  <r>
    <n v="81615"/>
    <x v="0"/>
    <x v="1"/>
    <x v="723"/>
    <m/>
    <n v="23.87"/>
    <x v="13"/>
    <x v="4"/>
    <x v="1"/>
    <x v="1"/>
  </r>
  <r>
    <n v="80349"/>
    <x v="0"/>
    <x v="2"/>
    <x v="724"/>
    <m/>
    <n v="31.14"/>
    <x v="10"/>
    <x v="4"/>
    <x v="1"/>
    <x v="1"/>
  </r>
  <r>
    <n v="80350"/>
    <x v="0"/>
    <x v="2"/>
    <x v="724"/>
    <s v="Lunch"/>
    <n v="3.24"/>
    <x v="208"/>
    <x v="11"/>
    <x v="1"/>
    <x v="4"/>
  </r>
  <r>
    <n v="80172"/>
    <x v="1"/>
    <x v="0"/>
    <x v="725"/>
    <m/>
    <n v="30"/>
    <x v="15"/>
    <x v="1"/>
    <x v="1"/>
    <x v="3"/>
  </r>
  <r>
    <n v="80173"/>
    <x v="1"/>
    <x v="0"/>
    <x v="725"/>
    <m/>
    <n v="50"/>
    <x v="15"/>
    <x v="1"/>
    <x v="1"/>
    <x v="3"/>
  </r>
  <r>
    <n v="80175"/>
    <x v="0"/>
    <x v="0"/>
    <x v="725"/>
    <m/>
    <n v="16.95"/>
    <x v="63"/>
    <x v="15"/>
    <x v="1"/>
    <x v="4"/>
  </r>
  <r>
    <n v="80284"/>
    <x v="0"/>
    <x v="3"/>
    <x v="725"/>
    <s v="Bras"/>
    <n v="129.44999999999999"/>
    <x v="31"/>
    <x v="5"/>
    <x v="1"/>
    <x v="2"/>
  </r>
  <r>
    <n v="80723.100000000006"/>
    <x v="0"/>
    <x v="0"/>
    <x v="725"/>
    <s v="Money for Stolen iPhone"/>
    <n v="-390.4"/>
    <x v="84"/>
    <x v="7"/>
    <x v="1"/>
    <x v="3"/>
  </r>
  <r>
    <n v="80723.199999999997"/>
    <x v="5"/>
    <x v="0"/>
    <x v="725"/>
    <s v="Santander Dividend"/>
    <n v="-15.37"/>
    <x v="101"/>
    <x v="10"/>
    <x v="1"/>
    <x v="1"/>
  </r>
  <r>
    <n v="80723.3"/>
    <x v="5"/>
    <x v="0"/>
    <x v="725"/>
    <s v="Santander Dividend"/>
    <n v="-8.6"/>
    <x v="101"/>
    <x v="10"/>
    <x v="1"/>
    <x v="1"/>
  </r>
  <r>
    <n v="80723.399999999994"/>
    <x v="4"/>
    <x v="0"/>
    <x v="725"/>
    <s v="Premium Bonds Win"/>
    <n v="-25"/>
    <x v="309"/>
    <x v="10"/>
    <x v="1"/>
    <x v="1"/>
  </r>
  <r>
    <n v="80285"/>
    <x v="0"/>
    <x v="3"/>
    <x v="726"/>
    <m/>
    <n v="10"/>
    <x v="41"/>
    <x v="19"/>
    <x v="1"/>
    <x v="2"/>
  </r>
  <r>
    <n v="80289"/>
    <x v="0"/>
    <x v="3"/>
    <x v="726"/>
    <m/>
    <n v="0.59"/>
    <x v="290"/>
    <x v="7"/>
    <x v="1"/>
    <x v="10"/>
  </r>
  <r>
    <n v="80292"/>
    <x v="0"/>
    <x v="3"/>
    <x v="726"/>
    <m/>
    <n v="30"/>
    <x v="86"/>
    <x v="15"/>
    <x v="1"/>
    <x v="4"/>
  </r>
  <r>
    <n v="80293"/>
    <x v="0"/>
    <x v="3"/>
    <x v="726"/>
    <m/>
    <n v="29.52"/>
    <x v="10"/>
    <x v="4"/>
    <x v="1"/>
    <x v="1"/>
  </r>
  <r>
    <n v="80286"/>
    <x v="0"/>
    <x v="3"/>
    <x v="727"/>
    <s v="Parking"/>
    <n v="2.2000000000000002"/>
    <x v="310"/>
    <x v="12"/>
    <x v="1"/>
    <x v="5"/>
  </r>
  <r>
    <n v="80287"/>
    <x v="0"/>
    <x v="3"/>
    <x v="727"/>
    <s v="Archive Folders"/>
    <n v="5.49"/>
    <x v="311"/>
    <x v="6"/>
    <x v="1"/>
    <x v="1"/>
  </r>
  <r>
    <n v="80290"/>
    <x v="0"/>
    <x v="3"/>
    <x v="727"/>
    <m/>
    <n v="94.95"/>
    <x v="245"/>
    <x v="5"/>
    <x v="1"/>
    <x v="2"/>
  </r>
  <r>
    <n v="80291"/>
    <x v="0"/>
    <x v="3"/>
    <x v="727"/>
    <m/>
    <n v="6.69"/>
    <x v="49"/>
    <x v="4"/>
    <x v="1"/>
    <x v="1"/>
  </r>
  <r>
    <n v="80288"/>
    <x v="0"/>
    <x v="3"/>
    <x v="728"/>
    <m/>
    <n v="6.89"/>
    <x v="183"/>
    <x v="4"/>
    <x v="1"/>
    <x v="1"/>
  </r>
  <r>
    <n v="80294"/>
    <x v="0"/>
    <x v="3"/>
    <x v="729"/>
    <m/>
    <n v="9.48"/>
    <x v="181"/>
    <x v="9"/>
    <x v="1"/>
    <x v="9"/>
  </r>
  <r>
    <n v="80295"/>
    <x v="0"/>
    <x v="3"/>
    <x v="729"/>
    <s v="Present for Baby"/>
    <n v="22"/>
    <x v="23"/>
    <x v="9"/>
    <x v="1"/>
    <x v="9"/>
  </r>
  <r>
    <n v="80296"/>
    <x v="0"/>
    <x v="3"/>
    <x v="729"/>
    <m/>
    <n v="18.989999999999998"/>
    <x v="10"/>
    <x v="4"/>
    <x v="1"/>
    <x v="1"/>
  </r>
  <r>
    <n v="80632"/>
    <x v="0"/>
    <x v="0"/>
    <x v="729"/>
    <s v="Milk"/>
    <n v="16.52"/>
    <x v="39"/>
    <x v="4"/>
    <x v="1"/>
    <x v="1"/>
  </r>
  <r>
    <n v="80283"/>
    <x v="0"/>
    <x v="3"/>
    <x v="730"/>
    <m/>
    <n v="10.74"/>
    <x v="115"/>
    <x v="7"/>
    <x v="1"/>
    <x v="3"/>
  </r>
  <r>
    <n v="80601"/>
    <x v="0"/>
    <x v="0"/>
    <x v="730"/>
    <m/>
    <n v="5"/>
    <x v="163"/>
    <x v="9"/>
    <x v="1"/>
    <x v="9"/>
  </r>
  <r>
    <n v="80602"/>
    <x v="0"/>
    <x v="0"/>
    <x v="730"/>
    <m/>
    <n v="32.97"/>
    <x v="3"/>
    <x v="0"/>
    <x v="1"/>
    <x v="1"/>
  </r>
  <r>
    <n v="80603"/>
    <x v="0"/>
    <x v="0"/>
    <x v="730"/>
    <m/>
    <n v="12.12"/>
    <x v="8"/>
    <x v="0"/>
    <x v="1"/>
    <x v="1"/>
  </r>
  <r>
    <n v="80604"/>
    <x v="0"/>
    <x v="0"/>
    <x v="730"/>
    <m/>
    <n v="44"/>
    <x v="4"/>
    <x v="2"/>
    <x v="1"/>
    <x v="8"/>
  </r>
  <r>
    <n v="80605"/>
    <x v="1"/>
    <x v="0"/>
    <x v="730"/>
    <m/>
    <n v="300"/>
    <x v="1"/>
    <x v="1"/>
    <x v="1"/>
    <x v="3"/>
  </r>
  <r>
    <n v="80606"/>
    <x v="0"/>
    <x v="0"/>
    <x v="730"/>
    <m/>
    <n v="36.07"/>
    <x v="105"/>
    <x v="0"/>
    <x v="1"/>
    <x v="2"/>
  </r>
  <r>
    <n v="80607"/>
    <x v="1"/>
    <x v="0"/>
    <x v="730"/>
    <m/>
    <n v="10"/>
    <x v="288"/>
    <x v="6"/>
    <x v="1"/>
    <x v="10"/>
  </r>
  <r>
    <n v="80608"/>
    <x v="1"/>
    <x v="0"/>
    <x v="730"/>
    <m/>
    <n v="10"/>
    <x v="289"/>
    <x v="6"/>
    <x v="1"/>
    <x v="8"/>
  </r>
  <r>
    <n v="80609"/>
    <x v="0"/>
    <x v="0"/>
    <x v="730"/>
    <m/>
    <n v="28.5"/>
    <x v="117"/>
    <x v="11"/>
    <x v="1"/>
    <x v="14"/>
  </r>
  <r>
    <n v="80610"/>
    <x v="1"/>
    <x v="0"/>
    <x v="730"/>
    <m/>
    <n v="30"/>
    <x v="15"/>
    <x v="1"/>
    <x v="1"/>
    <x v="3"/>
  </r>
  <r>
    <n v="80620"/>
    <x v="0"/>
    <x v="0"/>
    <x v="730"/>
    <s v="Diana"/>
    <n v="38"/>
    <x v="53"/>
    <x v="8"/>
    <x v="1"/>
    <x v="1"/>
  </r>
  <r>
    <n v="81506"/>
    <x v="0"/>
    <x v="4"/>
    <x v="730"/>
    <s v="Lunches"/>
    <n v="80"/>
    <x v="208"/>
    <x v="11"/>
    <x v="1"/>
    <x v="4"/>
  </r>
  <r>
    <n v="81508"/>
    <x v="0"/>
    <x v="4"/>
    <x v="730"/>
    <s v="Bus Ticket"/>
    <n v="25"/>
    <x v="187"/>
    <x v="19"/>
    <x v="1"/>
    <x v="10"/>
  </r>
  <r>
    <n v="81509"/>
    <x v="0"/>
    <x v="4"/>
    <x v="730"/>
    <s v="Beers"/>
    <n v="50"/>
    <x v="143"/>
    <x v="17"/>
    <x v="1"/>
    <x v="14"/>
  </r>
  <r>
    <n v="81510"/>
    <x v="0"/>
    <x v="4"/>
    <x v="730"/>
    <s v="Coffees and things"/>
    <n v="20"/>
    <x v="213"/>
    <x v="11"/>
    <x v="1"/>
    <x v="2"/>
  </r>
  <r>
    <n v="81511"/>
    <x v="3"/>
    <x v="4"/>
    <x v="730"/>
    <m/>
    <n v="-290"/>
    <x v="9"/>
    <x v="1"/>
    <x v="1"/>
    <x v="3"/>
  </r>
  <r>
    <n v="81512"/>
    <x v="0"/>
    <x v="4"/>
    <x v="730"/>
    <s v="Guitar Lessons"/>
    <n v="40"/>
    <x v="221"/>
    <x v="2"/>
    <x v="1"/>
    <x v="8"/>
  </r>
  <r>
    <n v="81513"/>
    <x v="0"/>
    <x v="4"/>
    <x v="730"/>
    <s v="Judo"/>
    <n v="12"/>
    <x v="114"/>
    <x v="2"/>
    <x v="1"/>
    <x v="8"/>
  </r>
  <r>
    <n v="81560"/>
    <x v="0"/>
    <x v="4"/>
    <x v="730"/>
    <m/>
    <n v="33"/>
    <x v="53"/>
    <x v="8"/>
    <x v="1"/>
    <x v="1"/>
  </r>
  <r>
    <n v="81583"/>
    <x v="4"/>
    <x v="1"/>
    <x v="730"/>
    <m/>
    <n v="-0.34"/>
    <x v="1"/>
    <x v="10"/>
    <x v="1"/>
    <x v="3"/>
  </r>
  <r>
    <n v="81584"/>
    <x v="3"/>
    <x v="1"/>
    <x v="730"/>
    <m/>
    <n v="-300"/>
    <x v="9"/>
    <x v="1"/>
    <x v="1"/>
    <x v="3"/>
  </r>
  <r>
    <n v="81616"/>
    <x v="0"/>
    <x v="1"/>
    <x v="730"/>
    <m/>
    <n v="71.489999999999995"/>
    <x v="13"/>
    <x v="4"/>
    <x v="1"/>
    <x v="1"/>
  </r>
  <r>
    <n v="80582.2"/>
    <x v="0"/>
    <x v="2"/>
    <x v="731"/>
    <s v="Electric toothbrush heads"/>
    <n v="15.99"/>
    <x v="10"/>
    <x v="6"/>
    <x v="1"/>
    <x v="1"/>
  </r>
  <r>
    <n v="80611"/>
    <x v="0"/>
    <x v="0"/>
    <x v="731"/>
    <s v="Electricity"/>
    <n v="46"/>
    <x v="0"/>
    <x v="0"/>
    <x v="1"/>
    <x v="1"/>
  </r>
  <r>
    <n v="80612"/>
    <x v="0"/>
    <x v="0"/>
    <x v="731"/>
    <s v="Gas"/>
    <n v="59"/>
    <x v="0"/>
    <x v="0"/>
    <x v="1"/>
    <x v="1"/>
  </r>
  <r>
    <n v="80613"/>
    <x v="0"/>
    <x v="0"/>
    <x v="731"/>
    <s v="Council Tax"/>
    <n v="180"/>
    <x v="54"/>
    <x v="0"/>
    <x v="1"/>
    <x v="1"/>
  </r>
  <r>
    <n v="81007"/>
    <x v="0"/>
    <x v="3"/>
    <x v="731"/>
    <m/>
    <n v="57.84"/>
    <x v="24"/>
    <x v="12"/>
    <x v="1"/>
    <x v="5"/>
  </r>
  <r>
    <n v="81008"/>
    <x v="0"/>
    <x v="3"/>
    <x v="731"/>
    <s v="Drinks in evening"/>
    <n v="12.3"/>
    <x v="143"/>
    <x v="17"/>
    <x v="1"/>
    <x v="1"/>
  </r>
  <r>
    <n v="81009"/>
    <x v="0"/>
    <x v="3"/>
    <x v="731"/>
    <m/>
    <n v="1.0900000000000001"/>
    <x v="160"/>
    <x v="16"/>
    <x v="1"/>
    <x v="1"/>
  </r>
  <r>
    <n v="81010"/>
    <x v="0"/>
    <x v="3"/>
    <x v="731"/>
    <s v="Plants"/>
    <n v="53.09"/>
    <x v="160"/>
    <x v="16"/>
    <x v="1"/>
    <x v="1"/>
  </r>
  <r>
    <n v="80614"/>
    <x v="0"/>
    <x v="0"/>
    <x v="732"/>
    <s v="Central Heating Insurance"/>
    <n v="19.940000000000001"/>
    <x v="0"/>
    <x v="0"/>
    <x v="1"/>
    <x v="1"/>
  </r>
  <r>
    <n v="80615"/>
    <x v="1"/>
    <x v="0"/>
    <x v="732"/>
    <m/>
    <n v="30"/>
    <x v="15"/>
    <x v="1"/>
    <x v="1"/>
    <x v="3"/>
  </r>
  <r>
    <n v="80616"/>
    <x v="5"/>
    <x v="0"/>
    <x v="732"/>
    <m/>
    <n v="-24000"/>
    <x v="253"/>
    <x v="10"/>
    <x v="1"/>
    <x v="2"/>
  </r>
  <r>
    <n v="80617"/>
    <x v="8"/>
    <x v="0"/>
    <x v="732"/>
    <m/>
    <n v="-763"/>
    <x v="164"/>
    <x v="10"/>
    <x v="1"/>
    <x v="4"/>
  </r>
  <r>
    <n v="80618"/>
    <x v="0"/>
    <x v="0"/>
    <x v="732"/>
    <s v="Life Insurance"/>
    <n v="26.95"/>
    <x v="60"/>
    <x v="0"/>
    <x v="1"/>
    <x v="4"/>
  </r>
  <r>
    <n v="80619"/>
    <x v="1"/>
    <x v="0"/>
    <x v="732"/>
    <m/>
    <n v="3195.88"/>
    <x v="75"/>
    <x v="1"/>
    <x v="1"/>
    <x v="3"/>
  </r>
  <r>
    <n v="81006"/>
    <x v="0"/>
    <x v="3"/>
    <x v="732"/>
    <m/>
    <n v="25"/>
    <x v="303"/>
    <x v="13"/>
    <x v="1"/>
    <x v="6"/>
  </r>
  <r>
    <n v="81433"/>
    <x v="3"/>
    <x v="2"/>
    <x v="732"/>
    <m/>
    <n v="-3195.88"/>
    <x v="9"/>
    <x v="1"/>
    <x v="1"/>
    <x v="3"/>
  </r>
  <r>
    <n v="80621"/>
    <x v="0"/>
    <x v="0"/>
    <x v="733"/>
    <m/>
    <n v="12"/>
    <x v="21"/>
    <x v="9"/>
    <x v="1"/>
    <x v="9"/>
  </r>
  <r>
    <n v="80622"/>
    <x v="1"/>
    <x v="0"/>
    <x v="733"/>
    <m/>
    <n v="30"/>
    <x v="15"/>
    <x v="1"/>
    <x v="1"/>
    <x v="3"/>
  </r>
  <r>
    <n v="81012"/>
    <x v="0"/>
    <x v="3"/>
    <x v="733"/>
    <m/>
    <n v="7.99"/>
    <x v="255"/>
    <x v="2"/>
    <x v="1"/>
    <x v="2"/>
  </r>
  <r>
    <n v="81013"/>
    <x v="0"/>
    <x v="3"/>
    <x v="733"/>
    <s v="Facial Stuff"/>
    <n v="13.84"/>
    <x v="97"/>
    <x v="6"/>
    <x v="1"/>
    <x v="1"/>
  </r>
  <r>
    <n v="81015.100000000006"/>
    <x v="0"/>
    <x v="3"/>
    <x v="734"/>
    <s v="Stainblock"/>
    <n v="11"/>
    <x v="44"/>
    <x v="16"/>
    <x v="26"/>
    <x v="1"/>
  </r>
  <r>
    <n v="81015.199999999997"/>
    <x v="0"/>
    <x v="3"/>
    <x v="734"/>
    <s v="Plants"/>
    <n v="31.51"/>
    <x v="44"/>
    <x v="16"/>
    <x v="1"/>
    <x v="1"/>
  </r>
  <r>
    <n v="80640"/>
    <x v="0"/>
    <x v="0"/>
    <x v="735"/>
    <s v="Charity"/>
    <n v="20"/>
    <x v="312"/>
    <x v="9"/>
    <x v="1"/>
    <x v="9"/>
  </r>
  <r>
    <n v="81011"/>
    <x v="0"/>
    <x v="3"/>
    <x v="735"/>
    <m/>
    <n v="90"/>
    <x v="313"/>
    <x v="5"/>
    <x v="1"/>
    <x v="8"/>
  </r>
  <r>
    <n v="81014"/>
    <x v="0"/>
    <x v="3"/>
    <x v="735"/>
    <s v="Bicycle locks"/>
    <n v="37.479999999999997"/>
    <x v="82"/>
    <x v="7"/>
    <x v="1"/>
    <x v="1"/>
  </r>
  <r>
    <n v="81016"/>
    <x v="0"/>
    <x v="3"/>
    <x v="735"/>
    <m/>
    <n v="29.67"/>
    <x v="10"/>
    <x v="4"/>
    <x v="1"/>
    <x v="1"/>
  </r>
  <r>
    <n v="80623"/>
    <x v="1"/>
    <x v="0"/>
    <x v="736"/>
    <m/>
    <n v="60"/>
    <x v="28"/>
    <x v="1"/>
    <x v="1"/>
    <x v="3"/>
  </r>
  <r>
    <n v="80624"/>
    <x v="1"/>
    <x v="0"/>
    <x v="736"/>
    <m/>
    <n v="150"/>
    <x v="28"/>
    <x v="1"/>
    <x v="1"/>
    <x v="3"/>
  </r>
  <r>
    <n v="80625"/>
    <x v="1"/>
    <x v="0"/>
    <x v="736"/>
    <m/>
    <n v="500"/>
    <x v="28"/>
    <x v="1"/>
    <x v="1"/>
    <x v="3"/>
  </r>
  <r>
    <n v="80626"/>
    <x v="0"/>
    <x v="0"/>
    <x v="736"/>
    <s v="Life Insurance"/>
    <n v="8.19"/>
    <x v="29"/>
    <x v="0"/>
    <x v="1"/>
    <x v="2"/>
  </r>
  <r>
    <n v="80627"/>
    <x v="1"/>
    <x v="0"/>
    <x v="736"/>
    <m/>
    <n v="30"/>
    <x v="15"/>
    <x v="1"/>
    <x v="1"/>
    <x v="3"/>
  </r>
  <r>
    <n v="80628"/>
    <x v="0"/>
    <x v="0"/>
    <x v="736"/>
    <m/>
    <n v="5"/>
    <x v="30"/>
    <x v="9"/>
    <x v="1"/>
    <x v="9"/>
  </r>
  <r>
    <n v="80629"/>
    <x v="1"/>
    <x v="0"/>
    <x v="736"/>
    <m/>
    <n v="250"/>
    <x v="28"/>
    <x v="1"/>
    <x v="1"/>
    <x v="3"/>
  </r>
  <r>
    <n v="81017"/>
    <x v="0"/>
    <x v="3"/>
    <x v="736"/>
    <s v="Sumatra floor lamp"/>
    <n v="38"/>
    <x v="23"/>
    <x v="7"/>
    <x v="1"/>
    <x v="1"/>
  </r>
  <r>
    <n v="81018.100000000006"/>
    <x v="0"/>
    <x v="3"/>
    <x v="736"/>
    <s v="Sun spray"/>
    <n v="6.5"/>
    <x v="10"/>
    <x v="6"/>
    <x v="1"/>
    <x v="1"/>
  </r>
  <r>
    <n v="81018.2"/>
    <x v="0"/>
    <x v="3"/>
    <x v="736"/>
    <s v="Hanging basket"/>
    <n v="8"/>
    <x v="10"/>
    <x v="16"/>
    <x v="1"/>
    <x v="1"/>
  </r>
  <r>
    <n v="81018.3"/>
    <x v="0"/>
    <x v="3"/>
    <x v="736"/>
    <m/>
    <n v="67.83"/>
    <x v="10"/>
    <x v="4"/>
    <x v="1"/>
    <x v="1"/>
  </r>
  <r>
    <n v="80630.100000000006"/>
    <x v="0"/>
    <x v="0"/>
    <x v="737"/>
    <s v="Lunch"/>
    <n v="3.21"/>
    <x v="13"/>
    <x v="4"/>
    <x v="1"/>
    <x v="4"/>
  </r>
  <r>
    <n v="80807"/>
    <x v="0"/>
    <x v="2"/>
    <x v="737"/>
    <s v="Judo Membership"/>
    <n v="26"/>
    <x v="281"/>
    <x v="2"/>
    <x v="1"/>
    <x v="8"/>
  </r>
  <r>
    <n v="80808"/>
    <x v="0"/>
    <x v="2"/>
    <x v="737"/>
    <s v="MOT"/>
    <n v="39.950000000000003"/>
    <x v="159"/>
    <x v="12"/>
    <x v="1"/>
    <x v="11"/>
  </r>
  <r>
    <n v="80809"/>
    <x v="0"/>
    <x v="2"/>
    <x v="737"/>
    <s v="Canoe Membership"/>
    <n v="38.75"/>
    <x v="281"/>
    <x v="2"/>
    <x v="1"/>
    <x v="4"/>
  </r>
  <r>
    <n v="81610.100000000006"/>
    <x v="0"/>
    <x v="1"/>
    <x v="737"/>
    <s v="Wii 72000"/>
    <n v="12.7"/>
    <x v="13"/>
    <x v="7"/>
    <x v="1"/>
    <x v="1"/>
  </r>
  <r>
    <n v="81610.2"/>
    <x v="0"/>
    <x v="1"/>
    <x v="737"/>
    <s v="Batteries, shampoo, conditioner"/>
    <n v="16"/>
    <x v="13"/>
    <x v="6"/>
    <x v="1"/>
    <x v="1"/>
  </r>
  <r>
    <n v="81610.3"/>
    <x v="0"/>
    <x v="1"/>
    <x v="737"/>
    <m/>
    <n v="9.57"/>
    <x v="13"/>
    <x v="4"/>
    <x v="1"/>
    <x v="1"/>
  </r>
  <r>
    <n v="80631"/>
    <x v="2"/>
    <x v="0"/>
    <x v="738"/>
    <m/>
    <n v="50"/>
    <x v="36"/>
    <x v="3"/>
    <x v="1"/>
    <x v="10"/>
  </r>
  <r>
    <n v="80633"/>
    <x v="1"/>
    <x v="0"/>
    <x v="738"/>
    <m/>
    <n v="100"/>
    <x v="28"/>
    <x v="1"/>
    <x v="1"/>
    <x v="3"/>
  </r>
  <r>
    <n v="80634"/>
    <x v="1"/>
    <x v="0"/>
    <x v="738"/>
    <m/>
    <n v="100"/>
    <x v="28"/>
    <x v="1"/>
    <x v="1"/>
    <x v="3"/>
  </r>
  <r>
    <n v="80654"/>
    <x v="0"/>
    <x v="0"/>
    <x v="738"/>
    <s v="Livery"/>
    <n v="919"/>
    <x v="89"/>
    <x v="13"/>
    <x v="1"/>
    <x v="6"/>
  </r>
  <r>
    <n v="80810"/>
    <x v="0"/>
    <x v="2"/>
    <x v="738"/>
    <m/>
    <n v="88"/>
    <x v="257"/>
    <x v="5"/>
    <x v="1"/>
    <x v="2"/>
  </r>
  <r>
    <n v="80811"/>
    <x v="0"/>
    <x v="2"/>
    <x v="738"/>
    <s v="Cottage Oak Trunk"/>
    <n v="418"/>
    <x v="155"/>
    <x v="7"/>
    <x v="1"/>
    <x v="3"/>
  </r>
  <r>
    <n v="80635"/>
    <x v="1"/>
    <x v="0"/>
    <x v="739"/>
    <m/>
    <n v="50"/>
    <x v="15"/>
    <x v="1"/>
    <x v="1"/>
    <x v="3"/>
  </r>
  <r>
    <n v="80651"/>
    <x v="0"/>
    <x v="0"/>
    <x v="739"/>
    <s v="Jenny smart card"/>
    <n v="20"/>
    <x v="170"/>
    <x v="4"/>
    <x v="1"/>
    <x v="10"/>
  </r>
  <r>
    <n v="80812"/>
    <x v="0"/>
    <x v="2"/>
    <x v="739"/>
    <m/>
    <n v="32.450000000000003"/>
    <x v="49"/>
    <x v="8"/>
    <x v="1"/>
    <x v="3"/>
  </r>
  <r>
    <n v="80813"/>
    <x v="0"/>
    <x v="2"/>
    <x v="739"/>
    <m/>
    <n v="34.5"/>
    <x v="314"/>
    <x v="5"/>
    <x v="1"/>
    <x v="2"/>
  </r>
  <r>
    <n v="80814"/>
    <x v="0"/>
    <x v="2"/>
    <x v="739"/>
    <s v="Printer cartridges"/>
    <n v="15.96"/>
    <x v="14"/>
    <x v="6"/>
    <x v="1"/>
    <x v="1"/>
  </r>
  <r>
    <n v="80815"/>
    <x v="0"/>
    <x v="2"/>
    <x v="739"/>
    <m/>
    <n v="168.75"/>
    <x v="61"/>
    <x v="17"/>
    <x v="1"/>
    <x v="14"/>
  </r>
  <r>
    <n v="80816"/>
    <x v="0"/>
    <x v="2"/>
    <x v="739"/>
    <m/>
    <n v="40"/>
    <x v="86"/>
    <x v="15"/>
    <x v="1"/>
    <x v="4"/>
  </r>
  <r>
    <n v="80636"/>
    <x v="0"/>
    <x v="0"/>
    <x v="740"/>
    <s v="Holiday Money"/>
    <n v="318"/>
    <x v="152"/>
    <x v="14"/>
    <x v="17"/>
    <x v="1"/>
  </r>
  <r>
    <n v="80637"/>
    <x v="3"/>
    <x v="0"/>
    <x v="740"/>
    <m/>
    <n v="-200"/>
    <x v="28"/>
    <x v="1"/>
    <x v="1"/>
    <x v="3"/>
  </r>
  <r>
    <n v="80638"/>
    <x v="3"/>
    <x v="0"/>
    <x v="740"/>
    <m/>
    <n v="-950"/>
    <x v="28"/>
    <x v="1"/>
    <x v="1"/>
    <x v="3"/>
  </r>
  <r>
    <n v="80639"/>
    <x v="3"/>
    <x v="0"/>
    <x v="740"/>
    <m/>
    <n v="-400"/>
    <x v="28"/>
    <x v="1"/>
    <x v="1"/>
    <x v="3"/>
  </r>
  <r>
    <n v="80641"/>
    <x v="3"/>
    <x v="0"/>
    <x v="740"/>
    <m/>
    <n v="-400"/>
    <x v="28"/>
    <x v="1"/>
    <x v="1"/>
    <x v="3"/>
  </r>
  <r>
    <n v="80817.100000000006"/>
    <x v="0"/>
    <x v="2"/>
    <x v="740"/>
    <s v="Beers"/>
    <n v="16"/>
    <x v="10"/>
    <x v="17"/>
    <x v="1"/>
    <x v="1"/>
  </r>
  <r>
    <n v="80817.2"/>
    <x v="0"/>
    <x v="2"/>
    <x v="740"/>
    <s v="Plants"/>
    <n v="8.5"/>
    <x v="10"/>
    <x v="16"/>
    <x v="1"/>
    <x v="1"/>
  </r>
  <r>
    <n v="80817.3"/>
    <x v="0"/>
    <x v="2"/>
    <x v="740"/>
    <s v="Books"/>
    <n v="7"/>
    <x v="10"/>
    <x v="7"/>
    <x v="1"/>
    <x v="2"/>
  </r>
  <r>
    <n v="80817.399999999994"/>
    <x v="0"/>
    <x v="2"/>
    <x v="740"/>
    <m/>
    <n v="48.58"/>
    <x v="10"/>
    <x v="4"/>
    <x v="1"/>
    <x v="1"/>
  </r>
  <r>
    <n v="81443.100000000006"/>
    <x v="0"/>
    <x v="0"/>
    <x v="740"/>
    <s v="Line Rental"/>
    <n v="1.99"/>
    <x v="270"/>
    <x v="0"/>
    <x v="1"/>
    <x v="1"/>
  </r>
  <r>
    <n v="81443.199999999997"/>
    <x v="0"/>
    <x v="0"/>
    <x v="740"/>
    <s v="V+ Box"/>
    <n v="5"/>
    <x v="270"/>
    <x v="0"/>
    <x v="1"/>
    <x v="1"/>
  </r>
  <r>
    <n v="81443.3"/>
    <x v="0"/>
    <x v="0"/>
    <x v="740"/>
    <s v="Broadband"/>
    <n v="25"/>
    <x v="270"/>
    <x v="0"/>
    <x v="1"/>
    <x v="1"/>
  </r>
  <r>
    <n v="81443.399999999994"/>
    <x v="0"/>
    <x v="0"/>
    <x v="740"/>
    <s v="Phone"/>
    <n v="19.27"/>
    <x v="270"/>
    <x v="0"/>
    <x v="1"/>
    <x v="1"/>
  </r>
  <r>
    <n v="80716"/>
    <x v="0"/>
    <x v="0"/>
    <x v="741"/>
    <s v="Riding Holiday Deposit"/>
    <n v="200"/>
    <x v="315"/>
    <x v="14"/>
    <x v="27"/>
    <x v="12"/>
  </r>
  <r>
    <n v="80818"/>
    <x v="0"/>
    <x v="2"/>
    <x v="741"/>
    <s v="Prince of Persia"/>
    <n v="20.5"/>
    <x v="112"/>
    <x v="11"/>
    <x v="1"/>
    <x v="1"/>
  </r>
  <r>
    <n v="80819"/>
    <x v="0"/>
    <x v="2"/>
    <x v="741"/>
    <m/>
    <n v="59.23"/>
    <x v="24"/>
    <x v="12"/>
    <x v="1"/>
    <x v="5"/>
  </r>
  <r>
    <n v="80820"/>
    <x v="0"/>
    <x v="2"/>
    <x v="741"/>
    <s v="Blinds"/>
    <n v="306.27999999999997"/>
    <x v="14"/>
    <x v="16"/>
    <x v="1"/>
    <x v="1"/>
  </r>
  <r>
    <n v="80821"/>
    <x v="0"/>
    <x v="2"/>
    <x v="741"/>
    <s v="Jersey"/>
    <n v="12"/>
    <x v="245"/>
    <x v="5"/>
    <x v="1"/>
    <x v="4"/>
  </r>
  <r>
    <n v="80822"/>
    <x v="0"/>
    <x v="2"/>
    <x v="741"/>
    <s v="Emily's birthday present"/>
    <n v="19"/>
    <x v="245"/>
    <x v="9"/>
    <x v="1"/>
    <x v="9"/>
  </r>
  <r>
    <n v="80652"/>
    <x v="0"/>
    <x v="0"/>
    <x v="742"/>
    <s v="Enrichment Week"/>
    <n v="21"/>
    <x v="170"/>
    <x v="19"/>
    <x v="1"/>
    <x v="10"/>
  </r>
  <r>
    <n v="80803"/>
    <x v="0"/>
    <x v="2"/>
    <x v="742"/>
    <s v="Earrings"/>
    <n v="26.65"/>
    <x v="31"/>
    <x v="7"/>
    <x v="1"/>
    <x v="1"/>
  </r>
  <r>
    <n v="80823"/>
    <x v="0"/>
    <x v="2"/>
    <x v="742"/>
    <m/>
    <n v="50"/>
    <x v="294"/>
    <x v="7"/>
    <x v="1"/>
    <x v="2"/>
  </r>
  <r>
    <n v="80824"/>
    <x v="0"/>
    <x v="2"/>
    <x v="742"/>
    <s v="Planters"/>
    <n v="44.42"/>
    <x v="160"/>
    <x v="16"/>
    <x v="21"/>
    <x v="1"/>
  </r>
  <r>
    <n v="80825"/>
    <x v="0"/>
    <x v="2"/>
    <x v="742"/>
    <s v="Lunch"/>
    <n v="4.24"/>
    <x v="208"/>
    <x v="11"/>
    <x v="1"/>
    <x v="4"/>
  </r>
  <r>
    <n v="80642"/>
    <x v="1"/>
    <x v="0"/>
    <x v="743"/>
    <m/>
    <n v="40"/>
    <x v="15"/>
    <x v="1"/>
    <x v="1"/>
    <x v="3"/>
  </r>
  <r>
    <n v="80826"/>
    <x v="0"/>
    <x v="2"/>
    <x v="743"/>
    <s v="Anniversary Meal"/>
    <n v="108"/>
    <x v="143"/>
    <x v="11"/>
    <x v="1"/>
    <x v="14"/>
  </r>
  <r>
    <n v="81611"/>
    <x v="0"/>
    <x v="1"/>
    <x v="743"/>
    <m/>
    <n v="132.13999999999999"/>
    <x v="13"/>
    <x v="4"/>
    <x v="1"/>
    <x v="1"/>
  </r>
  <r>
    <n v="80827"/>
    <x v="0"/>
    <x v="2"/>
    <x v="744"/>
    <m/>
    <n v="12.06"/>
    <x v="183"/>
    <x v="4"/>
    <x v="1"/>
    <x v="1"/>
  </r>
  <r>
    <n v="80828"/>
    <x v="0"/>
    <x v="2"/>
    <x v="744"/>
    <s v="Jackets, trousers"/>
    <n v="139.6"/>
    <x v="133"/>
    <x v="5"/>
    <x v="1"/>
    <x v="2"/>
  </r>
  <r>
    <n v="80643"/>
    <x v="0"/>
    <x v="0"/>
    <x v="745"/>
    <m/>
    <n v="24.08"/>
    <x v="19"/>
    <x v="0"/>
    <x v="1"/>
    <x v="1"/>
  </r>
  <r>
    <n v="80644"/>
    <x v="2"/>
    <x v="0"/>
    <x v="745"/>
    <m/>
    <n v="79.790000000000006"/>
    <x v="51"/>
    <x v="3"/>
    <x v="1"/>
    <x v="3"/>
  </r>
  <r>
    <n v="80645"/>
    <x v="1"/>
    <x v="0"/>
    <x v="745"/>
    <m/>
    <n v="50"/>
    <x v="15"/>
    <x v="1"/>
    <x v="1"/>
    <x v="3"/>
  </r>
  <r>
    <n v="80829"/>
    <x v="0"/>
    <x v="2"/>
    <x v="745"/>
    <m/>
    <n v="16.420000000000002"/>
    <x v="268"/>
    <x v="4"/>
    <x v="1"/>
    <x v="1"/>
  </r>
  <r>
    <n v="80830"/>
    <x v="0"/>
    <x v="2"/>
    <x v="745"/>
    <m/>
    <n v="10.9"/>
    <x v="268"/>
    <x v="8"/>
    <x v="1"/>
    <x v="3"/>
  </r>
  <r>
    <n v="80646"/>
    <x v="0"/>
    <x v="0"/>
    <x v="746"/>
    <s v="New Scientist"/>
    <n v="33"/>
    <x v="46"/>
    <x v="7"/>
    <x v="1"/>
    <x v="4"/>
  </r>
  <r>
    <n v="80831"/>
    <x v="0"/>
    <x v="2"/>
    <x v="747"/>
    <m/>
    <n v="25.65"/>
    <x v="10"/>
    <x v="4"/>
    <x v="1"/>
    <x v="1"/>
  </r>
  <r>
    <n v="80647"/>
    <x v="1"/>
    <x v="0"/>
    <x v="748"/>
    <m/>
    <n v="30"/>
    <x v="15"/>
    <x v="1"/>
    <x v="1"/>
    <x v="3"/>
  </r>
  <r>
    <n v="80804"/>
    <x v="0"/>
    <x v="2"/>
    <x v="748"/>
    <s v="Wallpaper"/>
    <n v="108"/>
    <x v="31"/>
    <x v="16"/>
    <x v="26"/>
    <x v="1"/>
  </r>
  <r>
    <n v="80832"/>
    <x v="0"/>
    <x v="2"/>
    <x v="748"/>
    <m/>
    <n v="87.79"/>
    <x v="44"/>
    <x v="16"/>
    <x v="1"/>
    <x v="1"/>
  </r>
  <r>
    <n v="80833"/>
    <x v="0"/>
    <x v="2"/>
    <x v="748"/>
    <s v="Lunch"/>
    <n v="4.84"/>
    <x v="208"/>
    <x v="11"/>
    <x v="1"/>
    <x v="4"/>
  </r>
  <r>
    <n v="80648"/>
    <x v="6"/>
    <x v="0"/>
    <x v="749"/>
    <m/>
    <n v="193.7"/>
    <x v="9"/>
    <x v="0"/>
    <x v="1"/>
    <x v="1"/>
  </r>
  <r>
    <n v="80649"/>
    <x v="1"/>
    <x v="0"/>
    <x v="749"/>
    <m/>
    <n v="30"/>
    <x v="15"/>
    <x v="1"/>
    <x v="1"/>
    <x v="3"/>
  </r>
  <r>
    <n v="80650"/>
    <x v="2"/>
    <x v="0"/>
    <x v="749"/>
    <m/>
    <n v="20.8"/>
    <x v="58"/>
    <x v="3"/>
    <x v="1"/>
    <x v="2"/>
  </r>
  <r>
    <n v="80834.100000000006"/>
    <x v="0"/>
    <x v="2"/>
    <x v="749"/>
    <s v="Flowers"/>
    <n v="4"/>
    <x v="10"/>
    <x v="6"/>
    <x v="1"/>
    <x v="1"/>
  </r>
  <r>
    <n v="80834.2"/>
    <x v="0"/>
    <x v="2"/>
    <x v="749"/>
    <m/>
    <n v="40.19"/>
    <x v="10"/>
    <x v="4"/>
    <x v="1"/>
    <x v="1"/>
  </r>
  <r>
    <n v="80835"/>
    <x v="0"/>
    <x v="2"/>
    <x v="749"/>
    <m/>
    <n v="58.61"/>
    <x v="10"/>
    <x v="12"/>
    <x v="1"/>
    <x v="5"/>
  </r>
  <r>
    <n v="80836"/>
    <x v="0"/>
    <x v="2"/>
    <x v="749"/>
    <m/>
    <n v="83.5"/>
    <x v="109"/>
    <x v="6"/>
    <x v="1"/>
    <x v="2"/>
  </r>
  <r>
    <n v="80653"/>
    <x v="0"/>
    <x v="0"/>
    <x v="750"/>
    <s v="Income Insurance"/>
    <n v="41.58"/>
    <x v="60"/>
    <x v="0"/>
    <x v="1"/>
    <x v="4"/>
  </r>
  <r>
    <n v="80700"/>
    <x v="0"/>
    <x v="0"/>
    <x v="750"/>
    <m/>
    <n v="35"/>
    <x v="91"/>
    <x v="6"/>
    <x v="1"/>
    <x v="4"/>
  </r>
  <r>
    <n v="80805"/>
    <x v="0"/>
    <x v="2"/>
    <x v="750"/>
    <s v="Fitflops"/>
    <n v="50"/>
    <x v="31"/>
    <x v="5"/>
    <x v="1"/>
    <x v="2"/>
  </r>
  <r>
    <n v="80837"/>
    <x v="0"/>
    <x v="2"/>
    <x v="750"/>
    <m/>
    <n v="5.97"/>
    <x v="191"/>
    <x v="6"/>
    <x v="1"/>
    <x v="1"/>
  </r>
  <r>
    <n v="80838"/>
    <x v="0"/>
    <x v="2"/>
    <x v="750"/>
    <m/>
    <n v="19.25"/>
    <x v="10"/>
    <x v="4"/>
    <x v="1"/>
    <x v="1"/>
  </r>
  <r>
    <n v="80839"/>
    <x v="0"/>
    <x v="2"/>
    <x v="750"/>
    <s v="Power sander"/>
    <n v="42.98"/>
    <x v="316"/>
    <x v="7"/>
    <x v="1"/>
    <x v="1"/>
  </r>
  <r>
    <n v="81567"/>
    <x v="0"/>
    <x v="2"/>
    <x v="750"/>
    <s v="Glass Fish Sculpture"/>
    <n v="60"/>
    <x v="31"/>
    <x v="7"/>
    <x v="1"/>
    <x v="1"/>
  </r>
  <r>
    <n v="81568"/>
    <x v="0"/>
    <x v="2"/>
    <x v="750"/>
    <s v="Gift Voucher Redemption"/>
    <n v="-60"/>
    <x v="31"/>
    <x v="7"/>
    <x v="1"/>
    <x v="1"/>
  </r>
  <r>
    <n v="80689"/>
    <x v="0"/>
    <x v="0"/>
    <x v="751"/>
    <s v="Diabetic Living Course"/>
    <n v="88.12"/>
    <x v="281"/>
    <x v="19"/>
    <x v="1"/>
    <x v="2"/>
  </r>
  <r>
    <n v="80840"/>
    <x v="0"/>
    <x v="2"/>
    <x v="751"/>
    <m/>
    <n v="10"/>
    <x v="41"/>
    <x v="15"/>
    <x v="1"/>
    <x v="2"/>
  </r>
  <r>
    <n v="80841"/>
    <x v="0"/>
    <x v="2"/>
    <x v="751"/>
    <m/>
    <n v="4.5"/>
    <x v="49"/>
    <x v="8"/>
    <x v="1"/>
    <x v="3"/>
  </r>
  <r>
    <n v="80842"/>
    <x v="0"/>
    <x v="2"/>
    <x v="752"/>
    <s v="Paint"/>
    <n v="13.98"/>
    <x v="44"/>
    <x v="16"/>
    <x v="26"/>
    <x v="1"/>
  </r>
  <r>
    <n v="80843"/>
    <x v="0"/>
    <x v="2"/>
    <x v="752"/>
    <m/>
    <n v="33.94"/>
    <x v="10"/>
    <x v="4"/>
    <x v="1"/>
    <x v="1"/>
  </r>
  <r>
    <n v="80844"/>
    <x v="0"/>
    <x v="2"/>
    <x v="752"/>
    <m/>
    <n v="9.9499999999999993"/>
    <x v="40"/>
    <x v="6"/>
    <x v="1"/>
    <x v="15"/>
  </r>
  <r>
    <n v="81612.100000000006"/>
    <x v="0"/>
    <x v="1"/>
    <x v="752"/>
    <s v="Brandy"/>
    <n v="13.4"/>
    <x v="13"/>
    <x v="17"/>
    <x v="1"/>
    <x v="14"/>
  </r>
  <r>
    <n v="81612.2"/>
    <x v="0"/>
    <x v="1"/>
    <x v="752"/>
    <m/>
    <n v="133.62"/>
    <x v="13"/>
    <x v="4"/>
    <x v="1"/>
    <x v="1"/>
  </r>
  <r>
    <n v="80669"/>
    <x v="0"/>
    <x v="0"/>
    <x v="753"/>
    <s v="Glass Shelves"/>
    <n v="40"/>
    <x v="14"/>
    <x v="16"/>
    <x v="1"/>
    <x v="1"/>
  </r>
  <r>
    <n v="80806.100000000006"/>
    <x v="0"/>
    <x v="2"/>
    <x v="753"/>
    <s v="Bombay Sapphire Gin"/>
    <n v="25"/>
    <x v="104"/>
    <x v="17"/>
    <x v="1"/>
    <x v="1"/>
  </r>
  <r>
    <n v="80806.2"/>
    <x v="0"/>
    <x v="2"/>
    <x v="753"/>
    <m/>
    <n v="20.25"/>
    <x v="104"/>
    <x v="4"/>
    <x v="1"/>
    <x v="1"/>
  </r>
  <r>
    <n v="80845"/>
    <x v="0"/>
    <x v="2"/>
    <x v="753"/>
    <m/>
    <n v="19.95"/>
    <x v="61"/>
    <x v="17"/>
    <x v="1"/>
    <x v="14"/>
  </r>
  <r>
    <n v="80846"/>
    <x v="0"/>
    <x v="2"/>
    <x v="753"/>
    <m/>
    <n v="14"/>
    <x v="135"/>
    <x v="5"/>
    <x v="1"/>
    <x v="10"/>
  </r>
  <r>
    <n v="80847"/>
    <x v="0"/>
    <x v="2"/>
    <x v="753"/>
    <m/>
    <n v="15.93"/>
    <x v="13"/>
    <x v="4"/>
    <x v="1"/>
    <x v="2"/>
  </r>
  <r>
    <n v="80982"/>
    <x v="0"/>
    <x v="3"/>
    <x v="753"/>
    <s v="Glasses"/>
    <n v="564"/>
    <x v="241"/>
    <x v="7"/>
    <x v="1"/>
    <x v="4"/>
  </r>
  <r>
    <n v="80848"/>
    <x v="0"/>
    <x v="2"/>
    <x v="754"/>
    <m/>
    <n v="5.75"/>
    <x v="13"/>
    <x v="4"/>
    <x v="1"/>
    <x v="1"/>
  </r>
  <r>
    <n v="80656.100000000006"/>
    <x v="0"/>
    <x v="0"/>
    <x v="755"/>
    <m/>
    <n v="7.61"/>
    <x v="13"/>
    <x v="4"/>
    <x v="1"/>
    <x v="1"/>
  </r>
  <r>
    <n v="80656.2"/>
    <x v="1"/>
    <x v="0"/>
    <x v="755"/>
    <m/>
    <n v="30"/>
    <x v="15"/>
    <x v="1"/>
    <x v="1"/>
    <x v="3"/>
  </r>
  <r>
    <n v="80983"/>
    <x v="0"/>
    <x v="3"/>
    <x v="755"/>
    <m/>
    <n v="15"/>
    <x v="183"/>
    <x v="4"/>
    <x v="1"/>
    <x v="1"/>
  </r>
  <r>
    <n v="80984.100000000006"/>
    <x v="0"/>
    <x v="3"/>
    <x v="755"/>
    <s v="Red Lamp"/>
    <n v="15"/>
    <x v="31"/>
    <x v="7"/>
    <x v="1"/>
    <x v="1"/>
  </r>
  <r>
    <n v="80984.2"/>
    <x v="0"/>
    <x v="3"/>
    <x v="755"/>
    <s v="Bed Linen"/>
    <n v="55"/>
    <x v="31"/>
    <x v="7"/>
    <x v="1"/>
    <x v="1"/>
  </r>
  <r>
    <n v="80658"/>
    <x v="0"/>
    <x v="0"/>
    <x v="756"/>
    <m/>
    <n v="19.97"/>
    <x v="63"/>
    <x v="15"/>
    <x v="1"/>
    <x v="4"/>
  </r>
  <r>
    <n v="80985"/>
    <x v="0"/>
    <x v="3"/>
    <x v="756"/>
    <m/>
    <n v="11.59"/>
    <x v="191"/>
    <x v="6"/>
    <x v="1"/>
    <x v="1"/>
  </r>
  <r>
    <n v="80986.100000000006"/>
    <x v="0"/>
    <x v="3"/>
    <x v="756"/>
    <s v="Conditioner"/>
    <n v="4"/>
    <x v="10"/>
    <x v="6"/>
    <x v="1"/>
    <x v="1"/>
  </r>
  <r>
    <n v="80986.2"/>
    <x v="0"/>
    <x v="3"/>
    <x v="756"/>
    <m/>
    <n v="25.04"/>
    <x v="10"/>
    <x v="4"/>
    <x v="1"/>
    <x v="1"/>
  </r>
  <r>
    <n v="80708"/>
    <x v="0"/>
    <x v="0"/>
    <x v="757"/>
    <s v="James smart card"/>
    <n v="30"/>
    <x v="156"/>
    <x v="4"/>
    <x v="1"/>
    <x v="8"/>
  </r>
  <r>
    <n v="80849"/>
    <x v="0"/>
    <x v="2"/>
    <x v="757"/>
    <m/>
    <n v="8.5"/>
    <x v="41"/>
    <x v="15"/>
    <x v="1"/>
    <x v="2"/>
  </r>
  <r>
    <n v="80987"/>
    <x v="0"/>
    <x v="3"/>
    <x v="757"/>
    <m/>
    <n v="16.98"/>
    <x v="232"/>
    <x v="16"/>
    <x v="1"/>
    <x v="3"/>
  </r>
  <r>
    <n v="80659"/>
    <x v="0"/>
    <x v="0"/>
    <x v="758"/>
    <m/>
    <n v="37.22"/>
    <x v="105"/>
    <x v="0"/>
    <x v="1"/>
    <x v="2"/>
  </r>
  <r>
    <n v="80660"/>
    <x v="1"/>
    <x v="0"/>
    <x v="758"/>
    <m/>
    <n v="50"/>
    <x v="15"/>
    <x v="1"/>
    <x v="1"/>
    <x v="3"/>
  </r>
  <r>
    <n v="80661"/>
    <x v="0"/>
    <x v="0"/>
    <x v="758"/>
    <m/>
    <n v="44"/>
    <x v="4"/>
    <x v="2"/>
    <x v="1"/>
    <x v="8"/>
  </r>
  <r>
    <n v="80662"/>
    <x v="0"/>
    <x v="0"/>
    <x v="758"/>
    <m/>
    <n v="12.12"/>
    <x v="8"/>
    <x v="0"/>
    <x v="1"/>
    <x v="1"/>
  </r>
  <r>
    <n v="80663"/>
    <x v="0"/>
    <x v="0"/>
    <x v="758"/>
    <m/>
    <n v="32.97"/>
    <x v="3"/>
    <x v="0"/>
    <x v="1"/>
    <x v="1"/>
  </r>
  <r>
    <n v="80664"/>
    <x v="0"/>
    <x v="0"/>
    <x v="758"/>
    <m/>
    <n v="5"/>
    <x v="163"/>
    <x v="9"/>
    <x v="1"/>
    <x v="9"/>
  </r>
  <r>
    <n v="80665"/>
    <x v="0"/>
    <x v="0"/>
    <x v="758"/>
    <s v="Council Tax"/>
    <n v="180"/>
    <x v="54"/>
    <x v="0"/>
    <x v="1"/>
    <x v="1"/>
  </r>
  <r>
    <n v="80666"/>
    <x v="1"/>
    <x v="0"/>
    <x v="758"/>
    <m/>
    <n v="300"/>
    <x v="1"/>
    <x v="1"/>
    <x v="1"/>
    <x v="3"/>
  </r>
  <r>
    <n v="80667"/>
    <x v="1"/>
    <x v="0"/>
    <x v="758"/>
    <m/>
    <n v="10"/>
    <x v="288"/>
    <x v="6"/>
    <x v="1"/>
    <x v="10"/>
  </r>
  <r>
    <n v="80668"/>
    <x v="1"/>
    <x v="0"/>
    <x v="758"/>
    <m/>
    <n v="10"/>
    <x v="289"/>
    <x v="6"/>
    <x v="1"/>
    <x v="8"/>
  </r>
  <r>
    <n v="80850"/>
    <x v="0"/>
    <x v="2"/>
    <x v="758"/>
    <m/>
    <n v="14.99"/>
    <x v="20"/>
    <x v="0"/>
    <x v="1"/>
    <x v="1"/>
  </r>
  <r>
    <n v="80988"/>
    <x v="0"/>
    <x v="3"/>
    <x v="758"/>
    <m/>
    <n v="13.5"/>
    <x v="41"/>
    <x v="19"/>
    <x v="1"/>
    <x v="2"/>
  </r>
  <r>
    <n v="80989.100000000006"/>
    <x v="0"/>
    <x v="3"/>
    <x v="758"/>
    <m/>
    <n v="20.96"/>
    <x v="10"/>
    <x v="4"/>
    <x v="1"/>
    <x v="1"/>
  </r>
  <r>
    <n v="80989.2"/>
    <x v="0"/>
    <x v="3"/>
    <x v="758"/>
    <s v="Wine"/>
    <n v="5"/>
    <x v="10"/>
    <x v="17"/>
    <x v="1"/>
    <x v="1"/>
  </r>
  <r>
    <n v="80990"/>
    <x v="0"/>
    <x v="3"/>
    <x v="758"/>
    <s v="Drinks after walk"/>
    <n v="18.05"/>
    <x v="143"/>
    <x v="17"/>
    <x v="1"/>
    <x v="1"/>
  </r>
  <r>
    <n v="81514"/>
    <x v="0"/>
    <x v="4"/>
    <x v="758"/>
    <s v="Lunches"/>
    <n v="80"/>
    <x v="208"/>
    <x v="11"/>
    <x v="1"/>
    <x v="4"/>
  </r>
  <r>
    <n v="81515"/>
    <x v="0"/>
    <x v="4"/>
    <x v="758"/>
    <s v="Lunches"/>
    <n v="30"/>
    <x v="13"/>
    <x v="4"/>
    <x v="1"/>
    <x v="4"/>
  </r>
  <r>
    <n v="81516"/>
    <x v="0"/>
    <x v="4"/>
    <x v="758"/>
    <s v="Bus Ticket"/>
    <n v="25"/>
    <x v="187"/>
    <x v="19"/>
    <x v="1"/>
    <x v="10"/>
  </r>
  <r>
    <n v="81517"/>
    <x v="0"/>
    <x v="4"/>
    <x v="758"/>
    <s v="Beers"/>
    <n v="50"/>
    <x v="143"/>
    <x v="17"/>
    <x v="1"/>
    <x v="14"/>
  </r>
  <r>
    <n v="81518"/>
    <x v="0"/>
    <x v="4"/>
    <x v="758"/>
    <s v="Coffees and things"/>
    <n v="20"/>
    <x v="213"/>
    <x v="11"/>
    <x v="1"/>
    <x v="2"/>
  </r>
  <r>
    <n v="81519"/>
    <x v="0"/>
    <x v="4"/>
    <x v="758"/>
    <s v="Guitar Lessons"/>
    <n v="40"/>
    <x v="221"/>
    <x v="2"/>
    <x v="1"/>
    <x v="8"/>
  </r>
  <r>
    <n v="81520"/>
    <x v="0"/>
    <x v="4"/>
    <x v="758"/>
    <s v="Judo"/>
    <n v="12"/>
    <x v="114"/>
    <x v="2"/>
    <x v="1"/>
    <x v="8"/>
  </r>
  <r>
    <n v="81521"/>
    <x v="3"/>
    <x v="4"/>
    <x v="758"/>
    <m/>
    <n v="-470"/>
    <x v="9"/>
    <x v="1"/>
    <x v="1"/>
    <x v="3"/>
  </r>
  <r>
    <n v="81561"/>
    <x v="0"/>
    <x v="4"/>
    <x v="758"/>
    <m/>
    <n v="213"/>
    <x v="53"/>
    <x v="6"/>
    <x v="1"/>
    <x v="1"/>
  </r>
  <r>
    <n v="81585"/>
    <x v="4"/>
    <x v="1"/>
    <x v="758"/>
    <m/>
    <n v="-0.32"/>
    <x v="1"/>
    <x v="10"/>
    <x v="1"/>
    <x v="3"/>
  </r>
  <r>
    <n v="81586"/>
    <x v="3"/>
    <x v="1"/>
    <x v="758"/>
    <m/>
    <n v="-300"/>
    <x v="9"/>
    <x v="1"/>
    <x v="1"/>
    <x v="3"/>
  </r>
  <r>
    <n v="80670"/>
    <x v="0"/>
    <x v="0"/>
    <x v="759"/>
    <s v="Life Insurance"/>
    <n v="26.95"/>
    <x v="60"/>
    <x v="0"/>
    <x v="1"/>
    <x v="4"/>
  </r>
  <r>
    <n v="80671"/>
    <x v="1"/>
    <x v="0"/>
    <x v="759"/>
    <m/>
    <n v="868.13"/>
    <x v="2"/>
    <x v="1"/>
    <x v="1"/>
    <x v="3"/>
  </r>
  <r>
    <n v="80672"/>
    <x v="1"/>
    <x v="0"/>
    <x v="759"/>
    <m/>
    <n v="2399.62"/>
    <x v="75"/>
    <x v="1"/>
    <x v="1"/>
    <x v="3"/>
  </r>
  <r>
    <n v="80673"/>
    <x v="0"/>
    <x v="0"/>
    <x v="759"/>
    <s v="Electricity"/>
    <n v="61"/>
    <x v="0"/>
    <x v="0"/>
    <x v="1"/>
    <x v="1"/>
  </r>
  <r>
    <n v="80674"/>
    <x v="0"/>
    <x v="0"/>
    <x v="759"/>
    <m/>
    <n v="9.85"/>
    <x v="16"/>
    <x v="7"/>
    <x v="1"/>
    <x v="2"/>
  </r>
  <r>
    <n v="80675"/>
    <x v="0"/>
    <x v="0"/>
    <x v="759"/>
    <s v="Gas"/>
    <n v="64"/>
    <x v="0"/>
    <x v="0"/>
    <x v="1"/>
    <x v="1"/>
  </r>
  <r>
    <n v="80676"/>
    <x v="0"/>
    <x v="0"/>
    <x v="759"/>
    <s v="Central Heating Insurance"/>
    <n v="19.940000000000001"/>
    <x v="0"/>
    <x v="0"/>
    <x v="1"/>
    <x v="1"/>
  </r>
  <r>
    <n v="80701"/>
    <x v="0"/>
    <x v="0"/>
    <x v="759"/>
    <m/>
    <n v="50"/>
    <x v="91"/>
    <x v="6"/>
    <x v="1"/>
    <x v="2"/>
  </r>
  <r>
    <n v="80745"/>
    <x v="0"/>
    <x v="0"/>
    <x v="759"/>
    <m/>
    <n v="12.39"/>
    <x v="39"/>
    <x v="4"/>
    <x v="1"/>
    <x v="1"/>
  </r>
  <r>
    <n v="80851"/>
    <x v="0"/>
    <x v="2"/>
    <x v="759"/>
    <m/>
    <n v="40"/>
    <x v="86"/>
    <x v="15"/>
    <x v="1"/>
    <x v="4"/>
  </r>
  <r>
    <n v="80991"/>
    <x v="3"/>
    <x v="3"/>
    <x v="759"/>
    <m/>
    <n v="-868.13"/>
    <x v="9"/>
    <x v="1"/>
    <x v="1"/>
    <x v="3"/>
  </r>
  <r>
    <n v="80994"/>
    <x v="0"/>
    <x v="3"/>
    <x v="759"/>
    <s v="Mazda Road Tax"/>
    <n v="207.5"/>
    <x v="95"/>
    <x v="12"/>
    <x v="1"/>
    <x v="11"/>
  </r>
  <r>
    <n v="80995"/>
    <x v="0"/>
    <x v="3"/>
    <x v="759"/>
    <m/>
    <n v="26.01"/>
    <x v="104"/>
    <x v="4"/>
    <x v="1"/>
    <x v="1"/>
  </r>
  <r>
    <n v="81434"/>
    <x v="3"/>
    <x v="2"/>
    <x v="759"/>
    <m/>
    <n v="-2399.62"/>
    <x v="9"/>
    <x v="1"/>
    <x v="1"/>
    <x v="3"/>
  </r>
  <r>
    <n v="80852"/>
    <x v="0"/>
    <x v="2"/>
    <x v="760"/>
    <s v="Repairing James Laptop"/>
    <n v="229"/>
    <x v="239"/>
    <x v="7"/>
    <x v="1"/>
    <x v="8"/>
  </r>
  <r>
    <n v="80853"/>
    <x v="0"/>
    <x v="2"/>
    <x v="760"/>
    <s v="Sandpapers"/>
    <n v="15.47"/>
    <x v="177"/>
    <x v="16"/>
    <x v="26"/>
    <x v="1"/>
  </r>
  <r>
    <n v="80992"/>
    <x v="0"/>
    <x v="3"/>
    <x v="761"/>
    <m/>
    <n v="10.07"/>
    <x v="191"/>
    <x v="6"/>
    <x v="1"/>
    <x v="1"/>
  </r>
  <r>
    <n v="80993"/>
    <x v="0"/>
    <x v="3"/>
    <x v="761"/>
    <s v="Travel Insurance for year"/>
    <n v="172.32"/>
    <x v="317"/>
    <x v="0"/>
    <x v="1"/>
    <x v="1"/>
  </r>
  <r>
    <n v="80677"/>
    <x v="8"/>
    <x v="0"/>
    <x v="762"/>
    <m/>
    <n v="-763"/>
    <x v="164"/>
    <x v="10"/>
    <x v="1"/>
    <x v="4"/>
  </r>
  <r>
    <n v="80678"/>
    <x v="1"/>
    <x v="0"/>
    <x v="762"/>
    <m/>
    <n v="40"/>
    <x v="15"/>
    <x v="1"/>
    <x v="1"/>
    <x v="3"/>
  </r>
  <r>
    <n v="80854"/>
    <x v="0"/>
    <x v="2"/>
    <x v="762"/>
    <s v="Lunch"/>
    <n v="4.24"/>
    <x v="208"/>
    <x v="11"/>
    <x v="1"/>
    <x v="4"/>
  </r>
  <r>
    <n v="80996"/>
    <x v="0"/>
    <x v="3"/>
    <x v="762"/>
    <s v="Wagamama"/>
    <n v="21"/>
    <x v="117"/>
    <x v="11"/>
    <x v="1"/>
    <x v="2"/>
  </r>
  <r>
    <n v="81606.100000000006"/>
    <x v="0"/>
    <x v="1"/>
    <x v="762"/>
    <s v="Armagnac"/>
    <n v="17.5"/>
    <x v="13"/>
    <x v="17"/>
    <x v="1"/>
    <x v="14"/>
  </r>
  <r>
    <n v="81606.2"/>
    <x v="0"/>
    <x v="1"/>
    <x v="762"/>
    <s v="Wine"/>
    <n v="13.3"/>
    <x v="13"/>
    <x v="17"/>
    <x v="1"/>
    <x v="14"/>
  </r>
  <r>
    <n v="81606.3"/>
    <x v="0"/>
    <x v="1"/>
    <x v="762"/>
    <m/>
    <n v="112.24"/>
    <x v="13"/>
    <x v="4"/>
    <x v="1"/>
    <x v="1"/>
  </r>
  <r>
    <n v="81607"/>
    <x v="0"/>
    <x v="1"/>
    <x v="762"/>
    <m/>
    <n v="54.33"/>
    <x v="13"/>
    <x v="4"/>
    <x v="1"/>
    <x v="1"/>
  </r>
  <r>
    <n v="80679"/>
    <x v="1"/>
    <x v="0"/>
    <x v="763"/>
    <m/>
    <n v="40"/>
    <x v="15"/>
    <x v="1"/>
    <x v="1"/>
    <x v="3"/>
  </r>
  <r>
    <n v="80680"/>
    <x v="0"/>
    <x v="0"/>
    <x v="763"/>
    <m/>
    <n v="12"/>
    <x v="21"/>
    <x v="9"/>
    <x v="1"/>
    <x v="9"/>
  </r>
  <r>
    <n v="80681"/>
    <x v="0"/>
    <x v="0"/>
    <x v="763"/>
    <s v="Counselling"/>
    <n v="192"/>
    <x v="81"/>
    <x v="6"/>
    <x v="1"/>
    <x v="4"/>
  </r>
  <r>
    <n v="80699"/>
    <x v="0"/>
    <x v="0"/>
    <x v="763"/>
    <m/>
    <n v="29.68"/>
    <x v="39"/>
    <x v="4"/>
    <x v="1"/>
    <x v="1"/>
  </r>
  <r>
    <n v="80855"/>
    <x v="0"/>
    <x v="2"/>
    <x v="763"/>
    <s v="Insurance (cancelled)"/>
    <n v="408.7"/>
    <x v="300"/>
    <x v="12"/>
    <x v="1"/>
    <x v="11"/>
  </r>
  <r>
    <n v="80862"/>
    <x v="0"/>
    <x v="2"/>
    <x v="763"/>
    <s v="Insurance cancelled"/>
    <n v="-383.7"/>
    <x v="300"/>
    <x v="12"/>
    <x v="1"/>
    <x v="11"/>
  </r>
  <r>
    <n v="80682"/>
    <x v="1"/>
    <x v="0"/>
    <x v="764"/>
    <m/>
    <n v="60"/>
    <x v="28"/>
    <x v="1"/>
    <x v="1"/>
    <x v="3"/>
  </r>
  <r>
    <n v="80683"/>
    <x v="1"/>
    <x v="0"/>
    <x v="764"/>
    <m/>
    <n v="150"/>
    <x v="28"/>
    <x v="1"/>
    <x v="1"/>
    <x v="3"/>
  </r>
  <r>
    <n v="80684"/>
    <x v="1"/>
    <x v="0"/>
    <x v="764"/>
    <m/>
    <n v="500"/>
    <x v="28"/>
    <x v="1"/>
    <x v="1"/>
    <x v="3"/>
  </r>
  <r>
    <n v="80685"/>
    <x v="0"/>
    <x v="0"/>
    <x v="764"/>
    <s v="Life Insurance"/>
    <n v="8.19"/>
    <x v="29"/>
    <x v="0"/>
    <x v="1"/>
    <x v="2"/>
  </r>
  <r>
    <n v="80686"/>
    <x v="0"/>
    <x v="0"/>
    <x v="764"/>
    <m/>
    <n v="5"/>
    <x v="30"/>
    <x v="9"/>
    <x v="1"/>
    <x v="9"/>
  </r>
  <r>
    <n v="80687"/>
    <x v="1"/>
    <x v="0"/>
    <x v="764"/>
    <m/>
    <n v="250"/>
    <x v="28"/>
    <x v="1"/>
    <x v="1"/>
    <x v="3"/>
  </r>
  <r>
    <n v="80856"/>
    <x v="0"/>
    <x v="2"/>
    <x v="764"/>
    <m/>
    <n v="316.16000000000003"/>
    <x v="318"/>
    <x v="12"/>
    <x v="1"/>
    <x v="3"/>
  </r>
  <r>
    <n v="80997"/>
    <x v="0"/>
    <x v="3"/>
    <x v="764"/>
    <m/>
    <n v="20.350000000000001"/>
    <x v="76"/>
    <x v="4"/>
    <x v="1"/>
    <x v="1"/>
  </r>
  <r>
    <n v="80688"/>
    <x v="1"/>
    <x v="0"/>
    <x v="765"/>
    <m/>
    <n v="30"/>
    <x v="15"/>
    <x v="1"/>
    <x v="1"/>
    <x v="3"/>
  </r>
  <r>
    <n v="80690"/>
    <x v="0"/>
    <x v="0"/>
    <x v="765"/>
    <m/>
    <n v="84.5"/>
    <x v="169"/>
    <x v="2"/>
    <x v="1"/>
    <x v="1"/>
  </r>
  <r>
    <n v="80702"/>
    <x v="0"/>
    <x v="0"/>
    <x v="765"/>
    <m/>
    <n v="19"/>
    <x v="48"/>
    <x v="6"/>
    <x v="1"/>
    <x v="1"/>
  </r>
  <r>
    <n v="80863"/>
    <x v="0"/>
    <x v="2"/>
    <x v="765"/>
    <m/>
    <n v="16"/>
    <x v="41"/>
    <x v="15"/>
    <x v="1"/>
    <x v="2"/>
  </r>
  <r>
    <n v="80864"/>
    <x v="0"/>
    <x v="2"/>
    <x v="765"/>
    <m/>
    <n v="55.7"/>
    <x v="41"/>
    <x v="15"/>
    <x v="1"/>
    <x v="4"/>
  </r>
  <r>
    <n v="80691"/>
    <x v="5"/>
    <x v="0"/>
    <x v="766"/>
    <s v="Dividend"/>
    <n v="-564.16"/>
    <x v="260"/>
    <x v="10"/>
    <x v="1"/>
    <x v="4"/>
  </r>
  <r>
    <n v="80692"/>
    <x v="3"/>
    <x v="0"/>
    <x v="766"/>
    <m/>
    <n v="-600"/>
    <x v="28"/>
    <x v="1"/>
    <x v="1"/>
    <x v="3"/>
  </r>
  <r>
    <n v="80693"/>
    <x v="2"/>
    <x v="0"/>
    <x v="766"/>
    <m/>
    <n v="50"/>
    <x v="36"/>
    <x v="3"/>
    <x v="1"/>
    <x v="10"/>
  </r>
  <r>
    <n v="80694"/>
    <x v="1"/>
    <x v="0"/>
    <x v="766"/>
    <m/>
    <n v="100"/>
    <x v="28"/>
    <x v="1"/>
    <x v="1"/>
    <x v="3"/>
  </r>
  <r>
    <n v="80695"/>
    <x v="1"/>
    <x v="0"/>
    <x v="766"/>
    <m/>
    <n v="100"/>
    <x v="28"/>
    <x v="1"/>
    <x v="1"/>
    <x v="3"/>
  </r>
  <r>
    <n v="80999"/>
    <x v="0"/>
    <x v="3"/>
    <x v="766"/>
    <m/>
    <n v="28.71"/>
    <x v="104"/>
    <x v="4"/>
    <x v="1"/>
    <x v="1"/>
  </r>
  <r>
    <n v="80865"/>
    <x v="0"/>
    <x v="2"/>
    <x v="767"/>
    <s v="Books"/>
    <n v="11.98"/>
    <x v="62"/>
    <x v="7"/>
    <x v="1"/>
    <x v="4"/>
  </r>
  <r>
    <n v="80866"/>
    <x v="0"/>
    <x v="2"/>
    <x v="767"/>
    <s v="Miendl Boots"/>
    <n v="175"/>
    <x v="155"/>
    <x v="7"/>
    <x v="1"/>
    <x v="4"/>
  </r>
  <r>
    <n v="80867"/>
    <x v="0"/>
    <x v="2"/>
    <x v="767"/>
    <s v="Bicycle Repair"/>
    <n v="21.99"/>
    <x v="319"/>
    <x v="6"/>
    <x v="1"/>
    <x v="8"/>
  </r>
  <r>
    <n v="80998"/>
    <x v="0"/>
    <x v="3"/>
    <x v="767"/>
    <m/>
    <n v="14.95"/>
    <x v="245"/>
    <x v="5"/>
    <x v="1"/>
    <x v="10"/>
  </r>
  <r>
    <n v="81000"/>
    <x v="0"/>
    <x v="3"/>
    <x v="768"/>
    <m/>
    <n v="24.41"/>
    <x v="10"/>
    <x v="4"/>
    <x v="1"/>
    <x v="1"/>
  </r>
  <r>
    <n v="80713"/>
    <x v="0"/>
    <x v="0"/>
    <x v="769"/>
    <s v="Counselling"/>
    <n v="144"/>
    <x v="81"/>
    <x v="6"/>
    <x v="1"/>
    <x v="4"/>
  </r>
  <r>
    <n v="81001"/>
    <x v="0"/>
    <x v="3"/>
    <x v="769"/>
    <m/>
    <n v="61.45"/>
    <x v="85"/>
    <x v="12"/>
    <x v="1"/>
    <x v="5"/>
  </r>
  <r>
    <n v="81002"/>
    <x v="0"/>
    <x v="3"/>
    <x v="769"/>
    <m/>
    <n v="33.65"/>
    <x v="10"/>
    <x v="4"/>
    <x v="1"/>
    <x v="1"/>
  </r>
  <r>
    <n v="81444.100000000006"/>
    <x v="0"/>
    <x v="0"/>
    <x v="769"/>
    <s v="Line Rental"/>
    <n v="1.99"/>
    <x v="270"/>
    <x v="0"/>
    <x v="1"/>
    <x v="1"/>
  </r>
  <r>
    <n v="81444.2"/>
    <x v="0"/>
    <x v="0"/>
    <x v="769"/>
    <s v="V+ Box"/>
    <n v="5"/>
    <x v="270"/>
    <x v="0"/>
    <x v="1"/>
    <x v="1"/>
  </r>
  <r>
    <n v="81444.3"/>
    <x v="0"/>
    <x v="0"/>
    <x v="769"/>
    <s v="Broadband"/>
    <n v="25"/>
    <x v="270"/>
    <x v="0"/>
    <x v="1"/>
    <x v="1"/>
  </r>
  <r>
    <n v="81444.399999999994"/>
    <x v="0"/>
    <x v="0"/>
    <x v="769"/>
    <s v="Phone"/>
    <n v="15.12"/>
    <x v="270"/>
    <x v="0"/>
    <x v="1"/>
    <x v="1"/>
  </r>
  <r>
    <n v="80707"/>
    <x v="0"/>
    <x v="0"/>
    <x v="770"/>
    <m/>
    <n v="9"/>
    <x v="48"/>
    <x v="6"/>
    <x v="1"/>
    <x v="1"/>
  </r>
  <r>
    <n v="81003"/>
    <x v="0"/>
    <x v="3"/>
    <x v="770"/>
    <m/>
    <n v="15.97"/>
    <x v="62"/>
    <x v="6"/>
    <x v="1"/>
    <x v="3"/>
  </r>
  <r>
    <n v="81004"/>
    <x v="0"/>
    <x v="3"/>
    <x v="770"/>
    <s v="Tunic, check top, skirts etc"/>
    <n v="137"/>
    <x v="176"/>
    <x v="5"/>
    <x v="1"/>
    <x v="2"/>
  </r>
  <r>
    <n v="80696"/>
    <x v="0"/>
    <x v="0"/>
    <x v="771"/>
    <s v="Holiday Money"/>
    <n v="247.32"/>
    <x v="152"/>
    <x v="14"/>
    <x v="17"/>
    <x v="1"/>
  </r>
  <r>
    <n v="80697"/>
    <x v="0"/>
    <x v="0"/>
    <x v="771"/>
    <s v="Holiday Money"/>
    <n v="246.32"/>
    <x v="152"/>
    <x v="14"/>
    <x v="17"/>
    <x v="1"/>
  </r>
  <r>
    <n v="80698"/>
    <x v="1"/>
    <x v="0"/>
    <x v="771"/>
    <m/>
    <n v="50"/>
    <x v="15"/>
    <x v="1"/>
    <x v="1"/>
    <x v="3"/>
  </r>
  <r>
    <n v="80717"/>
    <x v="0"/>
    <x v="0"/>
    <x v="771"/>
    <s v="Jane for theatre"/>
    <n v="63"/>
    <x v="80"/>
    <x v="11"/>
    <x v="1"/>
    <x v="2"/>
  </r>
  <r>
    <n v="80868"/>
    <x v="0"/>
    <x v="2"/>
    <x v="771"/>
    <m/>
    <n v="16.54"/>
    <x v="10"/>
    <x v="4"/>
    <x v="1"/>
    <x v="1"/>
  </r>
  <r>
    <n v="80869"/>
    <x v="0"/>
    <x v="2"/>
    <x v="772"/>
    <s v="Panasonic TZ10 Lumix Compact Digital Camera DMC-TZ10 Red"/>
    <n v="310"/>
    <x v="14"/>
    <x v="7"/>
    <x v="1"/>
    <x v="1"/>
  </r>
  <r>
    <n v="80870"/>
    <x v="0"/>
    <x v="2"/>
    <x v="772"/>
    <s v="Company Registration"/>
    <n v="15"/>
    <x v="178"/>
    <x v="15"/>
    <x v="1"/>
    <x v="4"/>
  </r>
  <r>
    <n v="81005"/>
    <x v="0"/>
    <x v="3"/>
    <x v="772"/>
    <m/>
    <n v="19.98"/>
    <x v="24"/>
    <x v="12"/>
    <x v="1"/>
    <x v="5"/>
  </r>
  <r>
    <n v="81608.100000000006"/>
    <x v="0"/>
    <x v="1"/>
    <x v="772"/>
    <s v="Wine"/>
    <n v="4.5"/>
    <x v="13"/>
    <x v="17"/>
    <x v="1"/>
    <x v="14"/>
  </r>
  <r>
    <n v="81608.2"/>
    <x v="0"/>
    <x v="1"/>
    <x v="772"/>
    <s v="Beconaise, anthisan, shower gel"/>
    <n v="8.6999999999999993"/>
    <x v="13"/>
    <x v="6"/>
    <x v="1"/>
    <x v="1"/>
  </r>
  <r>
    <n v="81608.3"/>
    <x v="0"/>
    <x v="1"/>
    <x v="772"/>
    <m/>
    <n v="102.83"/>
    <x v="13"/>
    <x v="4"/>
    <x v="1"/>
    <x v="1"/>
  </r>
  <r>
    <n v="80871"/>
    <x v="0"/>
    <x v="2"/>
    <x v="773"/>
    <m/>
    <n v="55.7"/>
    <x v="41"/>
    <x v="15"/>
    <x v="1"/>
    <x v="4"/>
  </r>
  <r>
    <n v="80872"/>
    <x v="0"/>
    <x v="2"/>
    <x v="774"/>
    <m/>
    <n v="42.94"/>
    <x v="24"/>
    <x v="12"/>
    <x v="1"/>
    <x v="5"/>
  </r>
  <r>
    <n v="80873"/>
    <x v="0"/>
    <x v="2"/>
    <x v="775"/>
    <m/>
    <n v="77.400000000000006"/>
    <x v="229"/>
    <x v="11"/>
    <x v="1"/>
    <x v="1"/>
  </r>
  <r>
    <n v="80874"/>
    <x v="0"/>
    <x v="2"/>
    <x v="775"/>
    <m/>
    <n v="26.51"/>
    <x v="13"/>
    <x v="4"/>
    <x v="1"/>
    <x v="1"/>
  </r>
  <r>
    <n v="80703"/>
    <x v="0"/>
    <x v="0"/>
    <x v="776"/>
    <m/>
    <n v="24.08"/>
    <x v="19"/>
    <x v="0"/>
    <x v="1"/>
    <x v="1"/>
  </r>
  <r>
    <n v="80704.100000000006"/>
    <x v="0"/>
    <x v="0"/>
    <x v="776"/>
    <s v="Lunch"/>
    <n v="3.55"/>
    <x v="13"/>
    <x v="4"/>
    <x v="1"/>
    <x v="4"/>
  </r>
  <r>
    <n v="80704.2"/>
    <x v="1"/>
    <x v="0"/>
    <x v="776"/>
    <m/>
    <n v="30"/>
    <x v="15"/>
    <x v="1"/>
    <x v="1"/>
    <x v="3"/>
  </r>
  <r>
    <n v="80705"/>
    <x v="2"/>
    <x v="0"/>
    <x v="776"/>
    <m/>
    <n v="79.790000000000006"/>
    <x v="51"/>
    <x v="3"/>
    <x v="1"/>
    <x v="3"/>
  </r>
  <r>
    <n v="80875"/>
    <x v="0"/>
    <x v="2"/>
    <x v="776"/>
    <s v="Campsite"/>
    <n v="22.19"/>
    <x v="150"/>
    <x v="14"/>
    <x v="17"/>
    <x v="1"/>
  </r>
  <r>
    <n v="80977"/>
    <x v="0"/>
    <x v="3"/>
    <x v="776"/>
    <s v="Meal out on camping trip with Mandy"/>
    <n v="40"/>
    <x v="143"/>
    <x v="14"/>
    <x v="1"/>
    <x v="2"/>
  </r>
  <r>
    <n v="80978"/>
    <x v="0"/>
    <x v="3"/>
    <x v="776"/>
    <m/>
    <n v="25.71"/>
    <x v="67"/>
    <x v="8"/>
    <x v="1"/>
    <x v="3"/>
  </r>
  <r>
    <n v="80979"/>
    <x v="0"/>
    <x v="3"/>
    <x v="776"/>
    <m/>
    <n v="107.25"/>
    <x v="59"/>
    <x v="13"/>
    <x v="1"/>
    <x v="6"/>
  </r>
  <r>
    <n v="80706.100000000006"/>
    <x v="0"/>
    <x v="0"/>
    <x v="777"/>
    <s v="Lunch"/>
    <n v="3.53"/>
    <x v="13"/>
    <x v="4"/>
    <x v="1"/>
    <x v="4"/>
  </r>
  <r>
    <n v="80706.2"/>
    <x v="1"/>
    <x v="0"/>
    <x v="777"/>
    <m/>
    <n v="30"/>
    <x v="15"/>
    <x v="1"/>
    <x v="1"/>
    <x v="3"/>
  </r>
  <r>
    <n v="80876"/>
    <x v="0"/>
    <x v="2"/>
    <x v="777"/>
    <s v="Transfer (wasted)"/>
    <n v="49.6"/>
    <x v="140"/>
    <x v="14"/>
    <x v="17"/>
    <x v="1"/>
  </r>
  <r>
    <n v="80980"/>
    <x v="0"/>
    <x v="3"/>
    <x v="777"/>
    <m/>
    <n v="15.52"/>
    <x v="191"/>
    <x v="6"/>
    <x v="1"/>
    <x v="1"/>
  </r>
  <r>
    <n v="80877"/>
    <x v="0"/>
    <x v="2"/>
    <x v="778"/>
    <m/>
    <n v="20.77"/>
    <x v="10"/>
    <x v="4"/>
    <x v="1"/>
    <x v="1"/>
  </r>
  <r>
    <n v="80878"/>
    <x v="0"/>
    <x v="2"/>
    <x v="778"/>
    <s v="Puzzle books for travelling"/>
    <n v="6"/>
    <x v="62"/>
    <x v="14"/>
    <x v="17"/>
    <x v="1"/>
  </r>
  <r>
    <n v="80709.100000000006"/>
    <x v="0"/>
    <x v="0"/>
    <x v="779"/>
    <s v="Lunch"/>
    <n v="4.16"/>
    <x v="13"/>
    <x v="4"/>
    <x v="1"/>
    <x v="4"/>
  </r>
  <r>
    <n v="80709.2"/>
    <x v="1"/>
    <x v="0"/>
    <x v="779"/>
    <m/>
    <n v="30"/>
    <x v="15"/>
    <x v="1"/>
    <x v="1"/>
    <x v="3"/>
  </r>
  <r>
    <n v="80710"/>
    <x v="0"/>
    <x v="0"/>
    <x v="779"/>
    <s v="Holiday Money"/>
    <n v="249.31"/>
    <x v="152"/>
    <x v="14"/>
    <x v="17"/>
    <x v="1"/>
  </r>
  <r>
    <n v="80711"/>
    <x v="2"/>
    <x v="0"/>
    <x v="779"/>
    <m/>
    <n v="20.8"/>
    <x v="58"/>
    <x v="3"/>
    <x v="1"/>
    <x v="2"/>
  </r>
  <r>
    <n v="80879"/>
    <x v="0"/>
    <x v="2"/>
    <x v="779"/>
    <m/>
    <n v="40"/>
    <x v="86"/>
    <x v="15"/>
    <x v="1"/>
    <x v="4"/>
  </r>
  <r>
    <n v="80880"/>
    <x v="0"/>
    <x v="2"/>
    <x v="779"/>
    <m/>
    <n v="7.92"/>
    <x v="10"/>
    <x v="4"/>
    <x v="1"/>
    <x v="1"/>
  </r>
  <r>
    <n v="80881"/>
    <x v="0"/>
    <x v="2"/>
    <x v="779"/>
    <m/>
    <n v="89.96"/>
    <x v="10"/>
    <x v="4"/>
    <x v="1"/>
    <x v="1"/>
  </r>
  <r>
    <n v="80882"/>
    <x v="0"/>
    <x v="2"/>
    <x v="779"/>
    <m/>
    <n v="6.1"/>
    <x v="22"/>
    <x v="11"/>
    <x v="1"/>
    <x v="2"/>
  </r>
  <r>
    <n v="80712"/>
    <x v="1"/>
    <x v="0"/>
    <x v="780"/>
    <m/>
    <n v="50"/>
    <x v="15"/>
    <x v="1"/>
    <x v="1"/>
    <x v="3"/>
  </r>
  <r>
    <n v="80857"/>
    <x v="0"/>
    <x v="2"/>
    <x v="780"/>
    <s v="Camera Bag"/>
    <n v="14"/>
    <x v="31"/>
    <x v="7"/>
    <x v="1"/>
    <x v="1"/>
  </r>
  <r>
    <n v="80858"/>
    <x v="0"/>
    <x v="2"/>
    <x v="780"/>
    <m/>
    <n v="9.4499999999999993"/>
    <x v="31"/>
    <x v="8"/>
    <x v="1"/>
    <x v="3"/>
  </r>
  <r>
    <n v="80859.100000000006"/>
    <x v="0"/>
    <x v="2"/>
    <x v="780"/>
    <s v="Conditioner, shampoo"/>
    <n v="6.8"/>
    <x v="104"/>
    <x v="6"/>
    <x v="1"/>
    <x v="2"/>
  </r>
  <r>
    <n v="80859.199999999997"/>
    <x v="0"/>
    <x v="2"/>
    <x v="780"/>
    <m/>
    <n v="14.43"/>
    <x v="104"/>
    <x v="4"/>
    <x v="1"/>
    <x v="1"/>
  </r>
  <r>
    <n v="80883"/>
    <x v="0"/>
    <x v="2"/>
    <x v="780"/>
    <s v="Shoes"/>
    <n v="91.78"/>
    <x v="11"/>
    <x v="5"/>
    <x v="1"/>
    <x v="12"/>
  </r>
  <r>
    <n v="80884"/>
    <x v="0"/>
    <x v="2"/>
    <x v="780"/>
    <m/>
    <n v="94.5"/>
    <x v="320"/>
    <x v="5"/>
    <x v="1"/>
    <x v="8"/>
  </r>
  <r>
    <n v="80885"/>
    <x v="0"/>
    <x v="2"/>
    <x v="780"/>
    <s v="Emma's present"/>
    <n v="22"/>
    <x v="135"/>
    <x v="9"/>
    <x v="1"/>
    <x v="9"/>
  </r>
  <r>
    <n v="80886"/>
    <x v="0"/>
    <x v="2"/>
    <x v="780"/>
    <s v="Towels"/>
    <n v="26.7"/>
    <x v="161"/>
    <x v="6"/>
    <x v="1"/>
    <x v="1"/>
  </r>
  <r>
    <n v="80887"/>
    <x v="0"/>
    <x v="2"/>
    <x v="780"/>
    <m/>
    <n v="94.98"/>
    <x v="321"/>
    <x v="5"/>
    <x v="1"/>
    <x v="10"/>
  </r>
  <r>
    <n v="80888"/>
    <x v="0"/>
    <x v="2"/>
    <x v="780"/>
    <m/>
    <n v="55.7"/>
    <x v="41"/>
    <x v="15"/>
    <x v="1"/>
    <x v="4"/>
  </r>
  <r>
    <n v="80889"/>
    <x v="0"/>
    <x v="2"/>
    <x v="781"/>
    <m/>
    <n v="30"/>
    <x v="53"/>
    <x v="8"/>
    <x v="1"/>
    <x v="3"/>
  </r>
  <r>
    <n v="80890"/>
    <x v="0"/>
    <x v="2"/>
    <x v="781"/>
    <m/>
    <n v="49.94"/>
    <x v="24"/>
    <x v="12"/>
    <x v="1"/>
    <x v="5"/>
  </r>
  <r>
    <n v="80891.100000000006"/>
    <x v="0"/>
    <x v="2"/>
    <x v="781"/>
    <m/>
    <n v="12.28"/>
    <x v="10"/>
    <x v="4"/>
    <x v="1"/>
    <x v="1"/>
  </r>
  <r>
    <n v="80891.199999999997"/>
    <x v="0"/>
    <x v="2"/>
    <x v="781"/>
    <s v="Beer"/>
    <n v="4"/>
    <x v="10"/>
    <x v="17"/>
    <x v="1"/>
    <x v="14"/>
  </r>
  <r>
    <n v="80892"/>
    <x v="0"/>
    <x v="2"/>
    <x v="781"/>
    <m/>
    <n v="41.41"/>
    <x v="75"/>
    <x v="14"/>
    <x v="28"/>
    <x v="1"/>
  </r>
  <r>
    <n v="80893"/>
    <x v="0"/>
    <x v="2"/>
    <x v="782"/>
    <s v="Pub Lunch"/>
    <n v="43.85"/>
    <x v="143"/>
    <x v="14"/>
    <x v="28"/>
    <x v="1"/>
  </r>
  <r>
    <n v="80714"/>
    <x v="8"/>
    <x v="0"/>
    <x v="783"/>
    <m/>
    <n v="-570"/>
    <x v="164"/>
    <x v="10"/>
    <x v="1"/>
    <x v="4"/>
  </r>
  <r>
    <n v="80715"/>
    <x v="6"/>
    <x v="0"/>
    <x v="783"/>
    <m/>
    <n v="152.6"/>
    <x v="9"/>
    <x v="0"/>
    <x v="1"/>
    <x v="1"/>
  </r>
  <r>
    <n v="80894"/>
    <x v="0"/>
    <x v="2"/>
    <x v="783"/>
    <m/>
    <n v="-49"/>
    <x v="257"/>
    <x v="5"/>
    <x v="1"/>
    <x v="4"/>
  </r>
  <r>
    <n v="80718"/>
    <x v="0"/>
    <x v="0"/>
    <x v="784"/>
    <s v="Income Insurance"/>
    <n v="41.58"/>
    <x v="60"/>
    <x v="0"/>
    <x v="1"/>
    <x v="4"/>
  </r>
  <r>
    <n v="80895"/>
    <x v="0"/>
    <x v="2"/>
    <x v="784"/>
    <m/>
    <n v="126.4"/>
    <x v="10"/>
    <x v="4"/>
    <x v="1"/>
    <x v="1"/>
  </r>
  <r>
    <n v="80896"/>
    <x v="0"/>
    <x v="2"/>
    <x v="784"/>
    <m/>
    <n v="-7.99"/>
    <x v="10"/>
    <x v="4"/>
    <x v="1"/>
    <x v="1"/>
  </r>
  <r>
    <n v="80897"/>
    <x v="0"/>
    <x v="2"/>
    <x v="784"/>
    <m/>
    <n v="23.25"/>
    <x v="322"/>
    <x v="8"/>
    <x v="1"/>
    <x v="3"/>
  </r>
  <r>
    <n v="80898"/>
    <x v="0"/>
    <x v="2"/>
    <x v="784"/>
    <s v="Nikes, sandals"/>
    <n v="44.98"/>
    <x v="220"/>
    <x v="5"/>
    <x v="1"/>
    <x v="8"/>
  </r>
  <r>
    <n v="81609"/>
    <x v="0"/>
    <x v="1"/>
    <x v="784"/>
    <m/>
    <n v="61.8"/>
    <x v="13"/>
    <x v="4"/>
    <x v="1"/>
    <x v="1"/>
  </r>
  <r>
    <n v="80719"/>
    <x v="0"/>
    <x v="0"/>
    <x v="785"/>
    <m/>
    <n v="19.98"/>
    <x v="63"/>
    <x v="15"/>
    <x v="1"/>
    <x v="4"/>
  </r>
  <r>
    <n v="80720"/>
    <x v="0"/>
    <x v="0"/>
    <x v="785"/>
    <s v="Holiday Money"/>
    <n v="249.66"/>
    <x v="152"/>
    <x v="14"/>
    <x v="17"/>
    <x v="1"/>
  </r>
  <r>
    <n v="80721.100000000006"/>
    <x v="0"/>
    <x v="0"/>
    <x v="785"/>
    <s v="Lunch"/>
    <n v="4.17"/>
    <x v="13"/>
    <x v="4"/>
    <x v="1"/>
    <x v="4"/>
  </r>
  <r>
    <n v="80721.2"/>
    <x v="1"/>
    <x v="0"/>
    <x v="785"/>
    <m/>
    <n v="30"/>
    <x v="15"/>
    <x v="1"/>
    <x v="1"/>
    <x v="3"/>
  </r>
  <r>
    <n v="80899"/>
    <x v="0"/>
    <x v="2"/>
    <x v="785"/>
    <m/>
    <n v="20"/>
    <x v="41"/>
    <x v="15"/>
    <x v="1"/>
    <x v="2"/>
  </r>
  <r>
    <n v="80900"/>
    <x v="0"/>
    <x v="2"/>
    <x v="785"/>
    <m/>
    <n v="9.82"/>
    <x v="10"/>
    <x v="4"/>
    <x v="1"/>
    <x v="1"/>
  </r>
  <r>
    <n v="80901"/>
    <x v="0"/>
    <x v="2"/>
    <x v="785"/>
    <m/>
    <n v="35.6"/>
    <x v="10"/>
    <x v="12"/>
    <x v="1"/>
    <x v="5"/>
  </r>
  <r>
    <n v="80902"/>
    <x v="0"/>
    <x v="2"/>
    <x v="785"/>
    <m/>
    <n v="5.85"/>
    <x v="22"/>
    <x v="11"/>
    <x v="1"/>
    <x v="2"/>
  </r>
  <r>
    <n v="80903"/>
    <x v="0"/>
    <x v="2"/>
    <x v="785"/>
    <m/>
    <n v="12"/>
    <x v="323"/>
    <x v="5"/>
    <x v="1"/>
    <x v="2"/>
  </r>
  <r>
    <n v="80904"/>
    <x v="0"/>
    <x v="2"/>
    <x v="785"/>
    <m/>
    <n v="15"/>
    <x v="135"/>
    <x v="5"/>
    <x v="1"/>
    <x v="10"/>
  </r>
  <r>
    <n v="80171.100000000006"/>
    <x v="0"/>
    <x v="0"/>
    <x v="786"/>
    <s v="Car Insurance Claim for damaged radiator"/>
    <n v="-411.15"/>
    <x v="113"/>
    <x v="12"/>
    <x v="1"/>
    <x v="5"/>
  </r>
  <r>
    <n v="80171.199999999997"/>
    <x v="4"/>
    <x v="0"/>
    <x v="786"/>
    <s v="Premium Bond Win"/>
    <n v="-25"/>
    <x v="309"/>
    <x v="10"/>
    <x v="1"/>
    <x v="1"/>
  </r>
  <r>
    <n v="80746"/>
    <x v="0"/>
    <x v="0"/>
    <x v="786"/>
    <s v="Buildings Insurance"/>
    <n v="294.51"/>
    <x v="84"/>
    <x v="0"/>
    <x v="1"/>
    <x v="1"/>
  </r>
  <r>
    <n v="80780"/>
    <x v="0"/>
    <x v="0"/>
    <x v="786"/>
    <s v="Counselling"/>
    <n v="336"/>
    <x v="81"/>
    <x v="6"/>
    <x v="1"/>
    <x v="4"/>
  </r>
  <r>
    <n v="80860"/>
    <x v="0"/>
    <x v="2"/>
    <x v="786"/>
    <s v="North Face Shoe"/>
    <n v="40"/>
    <x v="31"/>
    <x v="5"/>
    <x v="1"/>
    <x v="2"/>
  </r>
  <r>
    <n v="80861"/>
    <x v="0"/>
    <x v="2"/>
    <x v="786"/>
    <s v="Tee Shirt"/>
    <n v="22.5"/>
    <x v="31"/>
    <x v="5"/>
    <x v="1"/>
    <x v="1"/>
  </r>
  <r>
    <n v="80905"/>
    <x v="0"/>
    <x v="2"/>
    <x v="786"/>
    <s v="Tickets to Gatwick"/>
    <n v="54.6"/>
    <x v="41"/>
    <x v="14"/>
    <x v="17"/>
    <x v="1"/>
  </r>
  <r>
    <n v="80906"/>
    <x v="0"/>
    <x v="2"/>
    <x v="786"/>
    <m/>
    <n v="7.93"/>
    <x v="97"/>
    <x v="6"/>
    <x v="1"/>
    <x v="4"/>
  </r>
  <r>
    <n v="80907"/>
    <x v="0"/>
    <x v="2"/>
    <x v="786"/>
    <m/>
    <n v="4.9800000000000004"/>
    <x v="62"/>
    <x v="6"/>
    <x v="1"/>
    <x v="3"/>
  </r>
  <r>
    <n v="80908"/>
    <x v="0"/>
    <x v="2"/>
    <x v="787"/>
    <m/>
    <n v="8.7799999999999994"/>
    <x v="191"/>
    <x v="6"/>
    <x v="1"/>
    <x v="1"/>
  </r>
  <r>
    <n v="80909"/>
    <x v="0"/>
    <x v="2"/>
    <x v="787"/>
    <s v="Pre Holiday Meal"/>
    <n v="66.900000000000006"/>
    <x v="267"/>
    <x v="14"/>
    <x v="17"/>
    <x v="1"/>
  </r>
  <r>
    <n v="80910"/>
    <x v="0"/>
    <x v="2"/>
    <x v="787"/>
    <m/>
    <n v="34"/>
    <x v="23"/>
    <x v="5"/>
    <x v="1"/>
    <x v="4"/>
  </r>
  <r>
    <n v="80911"/>
    <x v="0"/>
    <x v="2"/>
    <x v="787"/>
    <s v="Travel bag"/>
    <n v="10"/>
    <x v="14"/>
    <x v="7"/>
    <x v="1"/>
    <x v="1"/>
  </r>
  <r>
    <n v="81554"/>
    <x v="3"/>
    <x v="4"/>
    <x v="788"/>
    <m/>
    <n v="-30"/>
    <x v="9"/>
    <x v="1"/>
    <x v="1"/>
    <x v="3"/>
  </r>
  <r>
    <n v="81566"/>
    <x v="0"/>
    <x v="4"/>
    <x v="788"/>
    <m/>
    <n v="30"/>
    <x v="53"/>
    <x v="8"/>
    <x v="1"/>
    <x v="1"/>
  </r>
  <r>
    <n v="81587"/>
    <x v="4"/>
    <x v="1"/>
    <x v="788"/>
    <m/>
    <n v="-0.27"/>
    <x v="1"/>
    <x v="10"/>
    <x v="1"/>
    <x v="3"/>
  </r>
  <r>
    <n v="81588"/>
    <x v="3"/>
    <x v="1"/>
    <x v="788"/>
    <m/>
    <n v="-300"/>
    <x v="9"/>
    <x v="1"/>
    <x v="1"/>
    <x v="3"/>
  </r>
  <r>
    <n v="80724"/>
    <x v="0"/>
    <x v="0"/>
    <x v="789"/>
    <s v="Electricity"/>
    <n v="61"/>
    <x v="0"/>
    <x v="0"/>
    <x v="1"/>
    <x v="1"/>
  </r>
  <r>
    <n v="80725"/>
    <x v="0"/>
    <x v="0"/>
    <x v="789"/>
    <s v="Gas"/>
    <n v="64"/>
    <x v="0"/>
    <x v="0"/>
    <x v="1"/>
    <x v="1"/>
  </r>
  <r>
    <n v="80726"/>
    <x v="0"/>
    <x v="0"/>
    <x v="789"/>
    <s v="Council Tax"/>
    <n v="180"/>
    <x v="54"/>
    <x v="0"/>
    <x v="1"/>
    <x v="1"/>
  </r>
  <r>
    <n v="80727"/>
    <x v="1"/>
    <x v="0"/>
    <x v="789"/>
    <m/>
    <n v="3552.83"/>
    <x v="75"/>
    <x v="1"/>
    <x v="1"/>
    <x v="3"/>
  </r>
  <r>
    <n v="80728"/>
    <x v="1"/>
    <x v="0"/>
    <x v="789"/>
    <m/>
    <n v="1557.49"/>
    <x v="2"/>
    <x v="1"/>
    <x v="1"/>
    <x v="3"/>
  </r>
  <r>
    <n v="80729"/>
    <x v="0"/>
    <x v="0"/>
    <x v="789"/>
    <m/>
    <n v="5"/>
    <x v="163"/>
    <x v="9"/>
    <x v="1"/>
    <x v="9"/>
  </r>
  <r>
    <n v="80730"/>
    <x v="0"/>
    <x v="0"/>
    <x v="789"/>
    <s v="Life Insurance"/>
    <n v="26.95"/>
    <x v="60"/>
    <x v="0"/>
    <x v="1"/>
    <x v="4"/>
  </r>
  <r>
    <n v="80731"/>
    <x v="0"/>
    <x v="0"/>
    <x v="789"/>
    <m/>
    <n v="32.97"/>
    <x v="3"/>
    <x v="0"/>
    <x v="1"/>
    <x v="1"/>
  </r>
  <r>
    <n v="80732"/>
    <x v="0"/>
    <x v="0"/>
    <x v="789"/>
    <s v="Central Heating Insurance"/>
    <n v="19.940000000000001"/>
    <x v="0"/>
    <x v="0"/>
    <x v="1"/>
    <x v="1"/>
  </r>
  <r>
    <n v="80733"/>
    <x v="0"/>
    <x v="0"/>
    <x v="789"/>
    <m/>
    <n v="12.12"/>
    <x v="8"/>
    <x v="0"/>
    <x v="1"/>
    <x v="1"/>
  </r>
  <r>
    <n v="80734"/>
    <x v="0"/>
    <x v="0"/>
    <x v="789"/>
    <m/>
    <n v="44"/>
    <x v="4"/>
    <x v="2"/>
    <x v="1"/>
    <x v="8"/>
  </r>
  <r>
    <n v="80735"/>
    <x v="0"/>
    <x v="0"/>
    <x v="789"/>
    <m/>
    <n v="36.81"/>
    <x v="105"/>
    <x v="0"/>
    <x v="1"/>
    <x v="2"/>
  </r>
  <r>
    <n v="80736"/>
    <x v="1"/>
    <x v="0"/>
    <x v="789"/>
    <m/>
    <n v="10"/>
    <x v="288"/>
    <x v="6"/>
    <x v="1"/>
    <x v="10"/>
  </r>
  <r>
    <n v="80737"/>
    <x v="1"/>
    <x v="0"/>
    <x v="789"/>
    <m/>
    <n v="10"/>
    <x v="289"/>
    <x v="6"/>
    <x v="1"/>
    <x v="8"/>
  </r>
  <r>
    <n v="80738"/>
    <x v="3"/>
    <x v="0"/>
    <x v="789"/>
    <m/>
    <n v="-1000"/>
    <x v="28"/>
    <x v="1"/>
    <x v="1"/>
    <x v="3"/>
  </r>
  <r>
    <n v="80739"/>
    <x v="3"/>
    <x v="0"/>
    <x v="789"/>
    <m/>
    <n v="-300"/>
    <x v="28"/>
    <x v="1"/>
    <x v="1"/>
    <x v="3"/>
  </r>
  <r>
    <n v="80740"/>
    <x v="3"/>
    <x v="0"/>
    <x v="789"/>
    <m/>
    <n v="-900"/>
    <x v="28"/>
    <x v="1"/>
    <x v="1"/>
    <x v="3"/>
  </r>
  <r>
    <n v="80741"/>
    <x v="1"/>
    <x v="0"/>
    <x v="789"/>
    <m/>
    <n v="300"/>
    <x v="1"/>
    <x v="1"/>
    <x v="1"/>
    <x v="3"/>
  </r>
  <r>
    <n v="80981"/>
    <x v="3"/>
    <x v="3"/>
    <x v="789"/>
    <m/>
    <n v="-1557.49"/>
    <x v="9"/>
    <x v="1"/>
    <x v="1"/>
    <x v="3"/>
  </r>
  <r>
    <n v="81435"/>
    <x v="3"/>
    <x v="2"/>
    <x v="789"/>
    <m/>
    <n v="-3552.83"/>
    <x v="9"/>
    <x v="1"/>
    <x v="1"/>
    <x v="3"/>
  </r>
  <r>
    <n v="80742"/>
    <x v="0"/>
    <x v="0"/>
    <x v="790"/>
    <m/>
    <n v="12"/>
    <x v="21"/>
    <x v="9"/>
    <x v="1"/>
    <x v="9"/>
  </r>
  <r>
    <n v="80743"/>
    <x v="0"/>
    <x v="0"/>
    <x v="790"/>
    <s v="Computer Shopper"/>
    <n v="21.99"/>
    <x v="123"/>
    <x v="7"/>
    <x v="1"/>
    <x v="4"/>
  </r>
  <r>
    <n v="80744"/>
    <x v="8"/>
    <x v="0"/>
    <x v="790"/>
    <m/>
    <n v="-904.6"/>
    <x v="164"/>
    <x v="10"/>
    <x v="1"/>
    <x v="4"/>
  </r>
  <r>
    <n v="80912"/>
    <x v="0"/>
    <x v="2"/>
    <x v="790"/>
    <s v="Security Deposit"/>
    <n v="323.86"/>
    <x v="324"/>
    <x v="14"/>
    <x v="17"/>
    <x v="1"/>
  </r>
  <r>
    <n v="80913"/>
    <x v="0"/>
    <x v="2"/>
    <x v="791"/>
    <m/>
    <n v="48.62"/>
    <x v="53"/>
    <x v="14"/>
    <x v="17"/>
    <x v="1"/>
  </r>
  <r>
    <n v="80914"/>
    <x v="0"/>
    <x v="2"/>
    <x v="791"/>
    <m/>
    <n v="35.380000000000003"/>
    <x v="85"/>
    <x v="14"/>
    <x v="17"/>
    <x v="1"/>
  </r>
  <r>
    <n v="80630.2"/>
    <x v="1"/>
    <x v="0"/>
    <x v="792"/>
    <m/>
    <n v="30"/>
    <x v="15"/>
    <x v="1"/>
    <x v="1"/>
    <x v="3"/>
  </r>
  <r>
    <n v="80916"/>
    <x v="0"/>
    <x v="2"/>
    <x v="793"/>
    <m/>
    <n v="36.78"/>
    <x v="85"/>
    <x v="14"/>
    <x v="17"/>
    <x v="1"/>
  </r>
  <r>
    <n v="80747"/>
    <x v="2"/>
    <x v="0"/>
    <x v="794"/>
    <m/>
    <n v="50"/>
    <x v="36"/>
    <x v="3"/>
    <x v="1"/>
    <x v="10"/>
  </r>
  <r>
    <n v="80748"/>
    <x v="0"/>
    <x v="0"/>
    <x v="794"/>
    <m/>
    <n v="5"/>
    <x v="30"/>
    <x v="9"/>
    <x v="1"/>
    <x v="9"/>
  </r>
  <r>
    <n v="80749"/>
    <x v="0"/>
    <x v="0"/>
    <x v="794"/>
    <s v="Life Insurance"/>
    <n v="8.19"/>
    <x v="29"/>
    <x v="0"/>
    <x v="1"/>
    <x v="2"/>
  </r>
  <r>
    <n v="80750"/>
    <x v="1"/>
    <x v="0"/>
    <x v="794"/>
    <m/>
    <n v="500"/>
    <x v="28"/>
    <x v="1"/>
    <x v="1"/>
    <x v="3"/>
  </r>
  <r>
    <n v="80751"/>
    <x v="1"/>
    <x v="0"/>
    <x v="794"/>
    <m/>
    <n v="100"/>
    <x v="28"/>
    <x v="1"/>
    <x v="1"/>
    <x v="3"/>
  </r>
  <r>
    <n v="80752"/>
    <x v="1"/>
    <x v="0"/>
    <x v="794"/>
    <m/>
    <n v="100"/>
    <x v="28"/>
    <x v="1"/>
    <x v="1"/>
    <x v="3"/>
  </r>
  <r>
    <n v="80753"/>
    <x v="1"/>
    <x v="0"/>
    <x v="794"/>
    <m/>
    <n v="60"/>
    <x v="28"/>
    <x v="1"/>
    <x v="1"/>
    <x v="3"/>
  </r>
  <r>
    <n v="80754"/>
    <x v="1"/>
    <x v="0"/>
    <x v="794"/>
    <m/>
    <n v="250"/>
    <x v="28"/>
    <x v="1"/>
    <x v="1"/>
    <x v="3"/>
  </r>
  <r>
    <n v="80755"/>
    <x v="1"/>
    <x v="0"/>
    <x v="794"/>
    <m/>
    <n v="150"/>
    <x v="28"/>
    <x v="1"/>
    <x v="1"/>
    <x v="3"/>
  </r>
  <r>
    <n v="80917"/>
    <x v="0"/>
    <x v="2"/>
    <x v="794"/>
    <s v="Capitol Reef Campsite"/>
    <n v="26.08"/>
    <x v="150"/>
    <x v="14"/>
    <x v="17"/>
    <x v="1"/>
  </r>
  <r>
    <n v="80918"/>
    <x v="0"/>
    <x v="2"/>
    <x v="794"/>
    <m/>
    <n v="47.26"/>
    <x v="85"/>
    <x v="14"/>
    <x v="17"/>
    <x v="1"/>
  </r>
  <r>
    <n v="80919"/>
    <x v="0"/>
    <x v="2"/>
    <x v="795"/>
    <m/>
    <n v="90.45"/>
    <x v="325"/>
    <x v="14"/>
    <x v="17"/>
    <x v="1"/>
  </r>
  <r>
    <n v="80920"/>
    <x v="0"/>
    <x v="2"/>
    <x v="795"/>
    <s v="Moab KOA"/>
    <n v="27.71"/>
    <x v="150"/>
    <x v="14"/>
    <x v="17"/>
    <x v="1"/>
  </r>
  <r>
    <n v="81445.100000000006"/>
    <x v="0"/>
    <x v="0"/>
    <x v="795"/>
    <s v="Line Rental"/>
    <n v="1.99"/>
    <x v="270"/>
    <x v="0"/>
    <x v="1"/>
    <x v="1"/>
  </r>
  <r>
    <n v="81445.2"/>
    <x v="0"/>
    <x v="0"/>
    <x v="795"/>
    <s v="V+ Box"/>
    <n v="5"/>
    <x v="270"/>
    <x v="0"/>
    <x v="1"/>
    <x v="1"/>
  </r>
  <r>
    <n v="81445.3"/>
    <x v="0"/>
    <x v="0"/>
    <x v="795"/>
    <s v="Broadband"/>
    <n v="25"/>
    <x v="270"/>
    <x v="0"/>
    <x v="1"/>
    <x v="1"/>
  </r>
  <r>
    <n v="81445.399999999994"/>
    <x v="0"/>
    <x v="0"/>
    <x v="795"/>
    <s v="Phone"/>
    <n v="14.89"/>
    <x v="270"/>
    <x v="0"/>
    <x v="1"/>
    <x v="1"/>
  </r>
  <r>
    <n v="80921"/>
    <x v="0"/>
    <x v="2"/>
    <x v="796"/>
    <s v="Rafting Trip"/>
    <n v="113.55"/>
    <x v="140"/>
    <x v="14"/>
    <x v="17"/>
    <x v="1"/>
  </r>
  <r>
    <n v="80922"/>
    <x v="0"/>
    <x v="2"/>
    <x v="797"/>
    <m/>
    <n v="51.78"/>
    <x v="85"/>
    <x v="14"/>
    <x v="17"/>
    <x v="1"/>
  </r>
  <r>
    <n v="80923"/>
    <x v="0"/>
    <x v="2"/>
    <x v="798"/>
    <m/>
    <n v="41.79"/>
    <x v="85"/>
    <x v="14"/>
    <x v="17"/>
    <x v="1"/>
  </r>
  <r>
    <n v="80924"/>
    <x v="0"/>
    <x v="2"/>
    <x v="798"/>
    <s v="Souvenirs"/>
    <n v="21.63"/>
    <x v="140"/>
    <x v="14"/>
    <x v="17"/>
    <x v="1"/>
  </r>
  <r>
    <n v="80925"/>
    <x v="0"/>
    <x v="2"/>
    <x v="798"/>
    <m/>
    <n v="16.88"/>
    <x v="85"/>
    <x v="14"/>
    <x v="17"/>
    <x v="1"/>
  </r>
  <r>
    <n v="80926"/>
    <x v="0"/>
    <x v="2"/>
    <x v="798"/>
    <s v="Food Shopping"/>
    <n v="65.09"/>
    <x v="325"/>
    <x v="14"/>
    <x v="17"/>
    <x v="1"/>
  </r>
  <r>
    <n v="80927"/>
    <x v="0"/>
    <x v="2"/>
    <x v="799"/>
    <s v="Supplies"/>
    <n v="15.22"/>
    <x v="85"/>
    <x v="14"/>
    <x v="17"/>
    <x v="1"/>
  </r>
  <r>
    <n v="80928"/>
    <x v="0"/>
    <x v="2"/>
    <x v="799"/>
    <m/>
    <n v="40.659999999999997"/>
    <x v="85"/>
    <x v="14"/>
    <x v="17"/>
    <x v="1"/>
  </r>
  <r>
    <n v="80929"/>
    <x v="0"/>
    <x v="2"/>
    <x v="800"/>
    <m/>
    <n v="103.92"/>
    <x v="85"/>
    <x v="14"/>
    <x v="17"/>
    <x v="1"/>
  </r>
  <r>
    <n v="80930"/>
    <x v="0"/>
    <x v="2"/>
    <x v="800"/>
    <m/>
    <n v="25.19"/>
    <x v="325"/>
    <x v="14"/>
    <x v="17"/>
    <x v="1"/>
  </r>
  <r>
    <n v="80931"/>
    <x v="0"/>
    <x v="2"/>
    <x v="801"/>
    <m/>
    <n v="58.09"/>
    <x v="150"/>
    <x v="14"/>
    <x v="17"/>
    <x v="1"/>
  </r>
  <r>
    <n v="80932"/>
    <x v="0"/>
    <x v="2"/>
    <x v="801"/>
    <s v="Food Shopping"/>
    <n v="25.07"/>
    <x v="325"/>
    <x v="14"/>
    <x v="17"/>
    <x v="1"/>
  </r>
  <r>
    <n v="80756"/>
    <x v="0"/>
    <x v="0"/>
    <x v="802"/>
    <m/>
    <n v="24.08"/>
    <x v="19"/>
    <x v="0"/>
    <x v="1"/>
    <x v="1"/>
  </r>
  <r>
    <n v="80757"/>
    <x v="2"/>
    <x v="0"/>
    <x v="802"/>
    <m/>
    <n v="79.790000000000006"/>
    <x v="51"/>
    <x v="3"/>
    <x v="1"/>
    <x v="3"/>
  </r>
  <r>
    <n v="80933"/>
    <x v="0"/>
    <x v="2"/>
    <x v="802"/>
    <m/>
    <n v="23.59"/>
    <x v="85"/>
    <x v="14"/>
    <x v="17"/>
    <x v="1"/>
  </r>
  <r>
    <n v="80934"/>
    <x v="0"/>
    <x v="2"/>
    <x v="802"/>
    <m/>
    <n v="26.69"/>
    <x v="150"/>
    <x v="14"/>
    <x v="17"/>
    <x v="1"/>
  </r>
  <r>
    <n v="80935"/>
    <x v="0"/>
    <x v="2"/>
    <x v="802"/>
    <m/>
    <n v="26.68"/>
    <x v="150"/>
    <x v="14"/>
    <x v="17"/>
    <x v="1"/>
  </r>
  <r>
    <n v="80936"/>
    <x v="0"/>
    <x v="2"/>
    <x v="803"/>
    <m/>
    <n v="61.59"/>
    <x v="85"/>
    <x v="14"/>
    <x v="17"/>
    <x v="1"/>
  </r>
  <r>
    <n v="80937"/>
    <x v="0"/>
    <x v="2"/>
    <x v="803"/>
    <s v="Chinese Takeaway"/>
    <n v="24.7"/>
    <x v="117"/>
    <x v="14"/>
    <x v="17"/>
    <x v="1"/>
  </r>
  <r>
    <n v="80938"/>
    <x v="0"/>
    <x v="2"/>
    <x v="804"/>
    <m/>
    <n v="31.27"/>
    <x v="85"/>
    <x v="14"/>
    <x v="17"/>
    <x v="1"/>
  </r>
  <r>
    <n v="80939"/>
    <x v="0"/>
    <x v="2"/>
    <x v="804"/>
    <s v="Tapestry souvenir"/>
    <n v="36.26"/>
    <x v="140"/>
    <x v="14"/>
    <x v="17"/>
    <x v="1"/>
  </r>
  <r>
    <n v="80940"/>
    <x v="0"/>
    <x v="2"/>
    <x v="805"/>
    <m/>
    <n v="77.08"/>
    <x v="325"/>
    <x v="14"/>
    <x v="17"/>
    <x v="1"/>
  </r>
  <r>
    <n v="80941"/>
    <x v="0"/>
    <x v="2"/>
    <x v="805"/>
    <s v="Drinks"/>
    <n v="14.88"/>
    <x v="325"/>
    <x v="14"/>
    <x v="17"/>
    <x v="1"/>
  </r>
  <r>
    <n v="80942"/>
    <x v="0"/>
    <x v="2"/>
    <x v="805"/>
    <m/>
    <n v="40.619999999999997"/>
    <x v="85"/>
    <x v="14"/>
    <x v="17"/>
    <x v="1"/>
  </r>
  <r>
    <n v="80943"/>
    <x v="0"/>
    <x v="2"/>
    <x v="806"/>
    <s v="Meal Out"/>
    <n v="26.13"/>
    <x v="117"/>
    <x v="14"/>
    <x v="17"/>
    <x v="1"/>
  </r>
  <r>
    <n v="80944"/>
    <x v="0"/>
    <x v="2"/>
    <x v="806"/>
    <m/>
    <n v="49.83"/>
    <x v="85"/>
    <x v="14"/>
    <x v="17"/>
    <x v="1"/>
  </r>
  <r>
    <n v="80945"/>
    <x v="0"/>
    <x v="2"/>
    <x v="806"/>
    <m/>
    <n v="33.33"/>
    <x v="325"/>
    <x v="14"/>
    <x v="17"/>
    <x v="1"/>
  </r>
  <r>
    <n v="80946"/>
    <x v="0"/>
    <x v="2"/>
    <x v="807"/>
    <m/>
    <n v="49.71"/>
    <x v="85"/>
    <x v="14"/>
    <x v="17"/>
    <x v="1"/>
  </r>
  <r>
    <n v="80947"/>
    <x v="0"/>
    <x v="2"/>
    <x v="807"/>
    <m/>
    <n v="45.48"/>
    <x v="150"/>
    <x v="14"/>
    <x v="17"/>
    <x v="1"/>
  </r>
  <r>
    <n v="80948"/>
    <x v="0"/>
    <x v="2"/>
    <x v="807"/>
    <s v="Meal Out"/>
    <n v="63.74"/>
    <x v="117"/>
    <x v="14"/>
    <x v="17"/>
    <x v="1"/>
  </r>
  <r>
    <n v="80758"/>
    <x v="0"/>
    <x v="0"/>
    <x v="808"/>
    <s v="Holiday Money"/>
    <n v="135.58000000000001"/>
    <x v="140"/>
    <x v="14"/>
    <x v="17"/>
    <x v="1"/>
  </r>
  <r>
    <n v="80759"/>
    <x v="0"/>
    <x v="0"/>
    <x v="809"/>
    <s v="Income Insurance"/>
    <n v="41.58"/>
    <x v="60"/>
    <x v="0"/>
    <x v="1"/>
    <x v="4"/>
  </r>
  <r>
    <n v="80760"/>
    <x v="6"/>
    <x v="0"/>
    <x v="809"/>
    <m/>
    <n v="176.04"/>
    <x v="9"/>
    <x v="0"/>
    <x v="1"/>
    <x v="1"/>
  </r>
  <r>
    <n v="80761"/>
    <x v="2"/>
    <x v="0"/>
    <x v="809"/>
    <m/>
    <n v="20.8"/>
    <x v="58"/>
    <x v="3"/>
    <x v="1"/>
    <x v="2"/>
  </r>
  <r>
    <n v="80949"/>
    <x v="0"/>
    <x v="2"/>
    <x v="809"/>
    <m/>
    <n v="62.67"/>
    <x v="325"/>
    <x v="14"/>
    <x v="17"/>
    <x v="1"/>
  </r>
  <r>
    <n v="80950"/>
    <x v="0"/>
    <x v="2"/>
    <x v="809"/>
    <s v="Riding"/>
    <n v="98.24"/>
    <x v="140"/>
    <x v="14"/>
    <x v="17"/>
    <x v="1"/>
  </r>
  <r>
    <n v="80951"/>
    <x v="0"/>
    <x v="2"/>
    <x v="809"/>
    <s v="Food Shopping"/>
    <n v="72.19"/>
    <x v="325"/>
    <x v="14"/>
    <x v="17"/>
    <x v="1"/>
  </r>
  <r>
    <n v="80762"/>
    <x v="0"/>
    <x v="0"/>
    <x v="810"/>
    <s v="Holiday Money"/>
    <n v="204.55"/>
    <x v="173"/>
    <x v="14"/>
    <x v="17"/>
    <x v="1"/>
  </r>
  <r>
    <n v="80952"/>
    <x v="0"/>
    <x v="2"/>
    <x v="810"/>
    <s v="Food Shopping"/>
    <n v="78.39"/>
    <x v="325"/>
    <x v="14"/>
    <x v="17"/>
    <x v="1"/>
  </r>
  <r>
    <n v="80953"/>
    <x v="0"/>
    <x v="2"/>
    <x v="810"/>
    <m/>
    <n v="58.61"/>
    <x v="140"/>
    <x v="14"/>
    <x v="17"/>
    <x v="1"/>
  </r>
  <r>
    <n v="80954"/>
    <x v="0"/>
    <x v="2"/>
    <x v="810"/>
    <s v="Meal Out"/>
    <n v="24.05"/>
    <x v="117"/>
    <x v="14"/>
    <x v="17"/>
    <x v="1"/>
  </r>
  <r>
    <n v="80955"/>
    <x v="0"/>
    <x v="2"/>
    <x v="810"/>
    <s v="Windshield Repair"/>
    <n v="23.19"/>
    <x v="43"/>
    <x v="14"/>
    <x v="17"/>
    <x v="1"/>
  </r>
  <r>
    <n v="80956"/>
    <x v="0"/>
    <x v="2"/>
    <x v="810"/>
    <s v="Souvenirs"/>
    <n v="22.8"/>
    <x v="140"/>
    <x v="14"/>
    <x v="17"/>
    <x v="1"/>
  </r>
  <r>
    <n v="80763"/>
    <x v="0"/>
    <x v="0"/>
    <x v="811"/>
    <m/>
    <n v="22.3"/>
    <x v="63"/>
    <x v="15"/>
    <x v="1"/>
    <x v="4"/>
  </r>
  <r>
    <n v="80957"/>
    <x v="0"/>
    <x v="2"/>
    <x v="811"/>
    <m/>
    <n v="49.85"/>
    <x v="85"/>
    <x v="14"/>
    <x v="17"/>
    <x v="1"/>
  </r>
  <r>
    <n v="80958"/>
    <x v="0"/>
    <x v="2"/>
    <x v="811"/>
    <s v="Navajo Necklace ($144.00)"/>
    <n v="95.79"/>
    <x v="14"/>
    <x v="7"/>
    <x v="1"/>
    <x v="2"/>
  </r>
  <r>
    <n v="80959"/>
    <x v="0"/>
    <x v="2"/>
    <x v="812"/>
    <m/>
    <n v="23.83"/>
    <x v="325"/>
    <x v="14"/>
    <x v="17"/>
    <x v="1"/>
  </r>
  <r>
    <n v="80960"/>
    <x v="0"/>
    <x v="2"/>
    <x v="812"/>
    <s v="Meal Out"/>
    <n v="39.520000000000003"/>
    <x v="117"/>
    <x v="14"/>
    <x v="17"/>
    <x v="1"/>
  </r>
  <r>
    <n v="80961"/>
    <x v="0"/>
    <x v="2"/>
    <x v="812"/>
    <s v="Campsite"/>
    <n v="31.88"/>
    <x v="150"/>
    <x v="14"/>
    <x v="17"/>
    <x v="1"/>
  </r>
  <r>
    <n v="80962"/>
    <x v="0"/>
    <x v="2"/>
    <x v="813"/>
    <m/>
    <n v="65.89"/>
    <x v="85"/>
    <x v="14"/>
    <x v="17"/>
    <x v="1"/>
  </r>
  <r>
    <n v="80963"/>
    <x v="0"/>
    <x v="2"/>
    <x v="813"/>
    <s v="Souvenirs"/>
    <n v="31.63"/>
    <x v="140"/>
    <x v="14"/>
    <x v="17"/>
    <x v="1"/>
  </r>
  <r>
    <n v="80964.100000000006"/>
    <x v="0"/>
    <x v="2"/>
    <x v="814"/>
    <s v="Wine"/>
    <n v="9.6"/>
    <x v="52"/>
    <x v="17"/>
    <x v="1"/>
    <x v="14"/>
  </r>
  <r>
    <n v="80964.2"/>
    <x v="0"/>
    <x v="2"/>
    <x v="814"/>
    <m/>
    <n v="89.46"/>
    <x v="52"/>
    <x v="4"/>
    <x v="1"/>
    <x v="1"/>
  </r>
  <r>
    <n v="80965"/>
    <x v="0"/>
    <x v="2"/>
    <x v="814"/>
    <s v="Security Deposit Refund"/>
    <n v="-440.49"/>
    <x v="324"/>
    <x v="14"/>
    <x v="17"/>
    <x v="1"/>
  </r>
  <r>
    <n v="80764"/>
    <x v="0"/>
    <x v="0"/>
    <x v="815"/>
    <s v="Holiday Money"/>
    <n v="100"/>
    <x v="173"/>
    <x v="14"/>
    <x v="17"/>
    <x v="1"/>
  </r>
  <r>
    <n v="80966"/>
    <x v="0"/>
    <x v="2"/>
    <x v="815"/>
    <m/>
    <n v="213.9"/>
    <x v="41"/>
    <x v="15"/>
    <x v="1"/>
    <x v="4"/>
  </r>
  <r>
    <n v="80766"/>
    <x v="1"/>
    <x v="0"/>
    <x v="816"/>
    <m/>
    <n v="188.48"/>
    <x v="2"/>
    <x v="1"/>
    <x v="1"/>
    <x v="3"/>
  </r>
  <r>
    <n v="80767"/>
    <x v="0"/>
    <x v="0"/>
    <x v="816"/>
    <s v="Council Tax"/>
    <n v="180"/>
    <x v="54"/>
    <x v="0"/>
    <x v="1"/>
    <x v="1"/>
  </r>
  <r>
    <n v="80768"/>
    <x v="1"/>
    <x v="0"/>
    <x v="816"/>
    <m/>
    <n v="300"/>
    <x v="1"/>
    <x v="1"/>
    <x v="1"/>
    <x v="3"/>
  </r>
  <r>
    <n v="80769"/>
    <x v="1"/>
    <x v="0"/>
    <x v="816"/>
    <m/>
    <n v="10"/>
    <x v="289"/>
    <x v="6"/>
    <x v="1"/>
    <x v="8"/>
  </r>
  <r>
    <n v="80770"/>
    <x v="1"/>
    <x v="0"/>
    <x v="816"/>
    <m/>
    <n v="10"/>
    <x v="288"/>
    <x v="6"/>
    <x v="1"/>
    <x v="10"/>
  </r>
  <r>
    <n v="80771"/>
    <x v="0"/>
    <x v="0"/>
    <x v="816"/>
    <m/>
    <n v="81.69"/>
    <x v="105"/>
    <x v="0"/>
    <x v="1"/>
    <x v="2"/>
  </r>
  <r>
    <n v="80772"/>
    <x v="0"/>
    <x v="0"/>
    <x v="816"/>
    <m/>
    <n v="44"/>
    <x v="4"/>
    <x v="2"/>
    <x v="1"/>
    <x v="8"/>
  </r>
  <r>
    <n v="80773"/>
    <x v="0"/>
    <x v="0"/>
    <x v="816"/>
    <m/>
    <n v="12.12"/>
    <x v="8"/>
    <x v="0"/>
    <x v="1"/>
    <x v="1"/>
  </r>
  <r>
    <n v="80774"/>
    <x v="0"/>
    <x v="0"/>
    <x v="816"/>
    <m/>
    <n v="5"/>
    <x v="163"/>
    <x v="9"/>
    <x v="1"/>
    <x v="9"/>
  </r>
  <r>
    <n v="80775"/>
    <x v="0"/>
    <x v="0"/>
    <x v="816"/>
    <m/>
    <n v="32.97"/>
    <x v="3"/>
    <x v="0"/>
    <x v="1"/>
    <x v="1"/>
  </r>
  <r>
    <n v="80967"/>
    <x v="0"/>
    <x v="2"/>
    <x v="816"/>
    <m/>
    <n v="14.99"/>
    <x v="20"/>
    <x v="0"/>
    <x v="1"/>
    <x v="1"/>
  </r>
  <r>
    <n v="80968.100000000006"/>
    <x v="0"/>
    <x v="2"/>
    <x v="816"/>
    <s v="Book"/>
    <n v="8"/>
    <x v="13"/>
    <x v="7"/>
    <x v="1"/>
    <x v="1"/>
  </r>
  <r>
    <n v="80968.2"/>
    <x v="0"/>
    <x v="2"/>
    <x v="816"/>
    <m/>
    <n v="47.51"/>
    <x v="13"/>
    <x v="4"/>
    <x v="1"/>
    <x v="1"/>
  </r>
  <r>
    <n v="80969"/>
    <x v="0"/>
    <x v="2"/>
    <x v="816"/>
    <m/>
    <n v="55.06"/>
    <x v="24"/>
    <x v="12"/>
    <x v="1"/>
    <x v="5"/>
  </r>
  <r>
    <n v="80975"/>
    <x v="3"/>
    <x v="3"/>
    <x v="816"/>
    <m/>
    <n v="-188.48"/>
    <x v="9"/>
    <x v="1"/>
    <x v="1"/>
    <x v="3"/>
  </r>
  <r>
    <n v="81522"/>
    <x v="0"/>
    <x v="4"/>
    <x v="816"/>
    <s v="Lunches"/>
    <n v="80"/>
    <x v="208"/>
    <x v="11"/>
    <x v="1"/>
    <x v="4"/>
  </r>
  <r>
    <n v="81523"/>
    <x v="0"/>
    <x v="4"/>
    <x v="816"/>
    <s v="Lunches"/>
    <n v="30"/>
    <x v="13"/>
    <x v="4"/>
    <x v="1"/>
    <x v="4"/>
  </r>
  <r>
    <n v="81524"/>
    <x v="0"/>
    <x v="4"/>
    <x v="816"/>
    <s v="Bus Ticket"/>
    <n v="25"/>
    <x v="187"/>
    <x v="19"/>
    <x v="1"/>
    <x v="10"/>
  </r>
  <r>
    <n v="81525"/>
    <x v="0"/>
    <x v="4"/>
    <x v="816"/>
    <s v="Beers"/>
    <n v="50"/>
    <x v="143"/>
    <x v="17"/>
    <x v="1"/>
    <x v="14"/>
  </r>
  <r>
    <n v="81526"/>
    <x v="0"/>
    <x v="4"/>
    <x v="816"/>
    <s v="Coffees and things"/>
    <n v="20"/>
    <x v="213"/>
    <x v="11"/>
    <x v="1"/>
    <x v="2"/>
  </r>
  <r>
    <n v="81527"/>
    <x v="0"/>
    <x v="4"/>
    <x v="816"/>
    <s v="Guitar Lessons"/>
    <n v="40"/>
    <x v="221"/>
    <x v="2"/>
    <x v="1"/>
    <x v="8"/>
  </r>
  <r>
    <n v="81528"/>
    <x v="0"/>
    <x v="4"/>
    <x v="816"/>
    <s v="Judo"/>
    <n v="12"/>
    <x v="114"/>
    <x v="2"/>
    <x v="1"/>
    <x v="8"/>
  </r>
  <r>
    <n v="81529"/>
    <x v="3"/>
    <x v="4"/>
    <x v="816"/>
    <m/>
    <n v="-360"/>
    <x v="9"/>
    <x v="1"/>
    <x v="1"/>
    <x v="3"/>
  </r>
  <r>
    <n v="81562"/>
    <x v="0"/>
    <x v="4"/>
    <x v="816"/>
    <m/>
    <n v="103"/>
    <x v="53"/>
    <x v="6"/>
    <x v="1"/>
    <x v="1"/>
  </r>
  <r>
    <n v="81589"/>
    <x v="4"/>
    <x v="1"/>
    <x v="816"/>
    <m/>
    <n v="-0.38"/>
    <x v="1"/>
    <x v="10"/>
    <x v="1"/>
    <x v="3"/>
  </r>
  <r>
    <n v="81590"/>
    <x v="3"/>
    <x v="1"/>
    <x v="816"/>
    <m/>
    <n v="-300"/>
    <x v="9"/>
    <x v="1"/>
    <x v="1"/>
    <x v="3"/>
  </r>
  <r>
    <n v="80776"/>
    <x v="0"/>
    <x v="0"/>
    <x v="817"/>
    <s v="Life Insurance"/>
    <n v="26.95"/>
    <x v="60"/>
    <x v="0"/>
    <x v="1"/>
    <x v="4"/>
  </r>
  <r>
    <n v="80777"/>
    <x v="1"/>
    <x v="0"/>
    <x v="817"/>
    <m/>
    <n v="2188.88"/>
    <x v="75"/>
    <x v="1"/>
    <x v="1"/>
    <x v="3"/>
  </r>
  <r>
    <n v="80778"/>
    <x v="0"/>
    <x v="0"/>
    <x v="817"/>
    <s v="Electricity"/>
    <n v="61"/>
    <x v="0"/>
    <x v="0"/>
    <x v="1"/>
    <x v="1"/>
  </r>
  <r>
    <n v="80779"/>
    <x v="0"/>
    <x v="0"/>
    <x v="817"/>
    <s v="Gas"/>
    <n v="64"/>
    <x v="0"/>
    <x v="0"/>
    <x v="1"/>
    <x v="1"/>
  </r>
  <r>
    <n v="80781"/>
    <x v="0"/>
    <x v="0"/>
    <x v="817"/>
    <s v="Central Heating Insurance"/>
    <n v="19.940000000000001"/>
    <x v="0"/>
    <x v="0"/>
    <x v="1"/>
    <x v="1"/>
  </r>
  <r>
    <n v="81436"/>
    <x v="3"/>
    <x v="2"/>
    <x v="817"/>
    <m/>
    <n v="-2188.88"/>
    <x v="9"/>
    <x v="1"/>
    <x v="1"/>
    <x v="3"/>
  </r>
  <r>
    <n v="80970"/>
    <x v="0"/>
    <x v="2"/>
    <x v="818"/>
    <m/>
    <n v="19"/>
    <x v="326"/>
    <x v="8"/>
    <x v="1"/>
    <x v="3"/>
  </r>
  <r>
    <n v="80971"/>
    <x v="0"/>
    <x v="2"/>
    <x v="819"/>
    <s v="Takeways"/>
    <n v="39.200000000000003"/>
    <x v="229"/>
    <x v="11"/>
    <x v="1"/>
    <x v="1"/>
  </r>
  <r>
    <n v="80915"/>
    <x v="0"/>
    <x v="2"/>
    <x v="820"/>
    <m/>
    <n v="73.459999999999994"/>
    <x v="104"/>
    <x v="4"/>
    <x v="1"/>
    <x v="1"/>
  </r>
  <r>
    <n v="80972"/>
    <x v="0"/>
    <x v="2"/>
    <x v="820"/>
    <m/>
    <n v="13.2"/>
    <x v="41"/>
    <x v="15"/>
    <x v="1"/>
    <x v="2"/>
  </r>
  <r>
    <n v="80782"/>
    <x v="8"/>
    <x v="0"/>
    <x v="821"/>
    <m/>
    <n v="-873.05"/>
    <x v="164"/>
    <x v="10"/>
    <x v="1"/>
    <x v="4"/>
  </r>
  <r>
    <n v="80783"/>
    <x v="0"/>
    <x v="0"/>
    <x v="821"/>
    <m/>
    <n v="12"/>
    <x v="21"/>
    <x v="9"/>
    <x v="1"/>
    <x v="9"/>
  </r>
  <r>
    <n v="80973"/>
    <x v="0"/>
    <x v="2"/>
    <x v="821"/>
    <m/>
    <n v="25.17"/>
    <x v="10"/>
    <x v="4"/>
    <x v="1"/>
    <x v="1"/>
  </r>
  <r>
    <n v="80784.100000000006"/>
    <x v="0"/>
    <x v="0"/>
    <x v="822"/>
    <s v="Lunch"/>
    <n v="3.08"/>
    <x v="13"/>
    <x v="4"/>
    <x v="1"/>
    <x v="4"/>
  </r>
  <r>
    <n v="80784.2"/>
    <x v="1"/>
    <x v="0"/>
    <x v="822"/>
    <m/>
    <n v="30"/>
    <x v="15"/>
    <x v="1"/>
    <x v="1"/>
    <x v="3"/>
  </r>
  <r>
    <n v="80785"/>
    <x v="1"/>
    <x v="0"/>
    <x v="822"/>
    <m/>
    <n v="250"/>
    <x v="28"/>
    <x v="1"/>
    <x v="1"/>
    <x v="3"/>
  </r>
  <r>
    <n v="80786"/>
    <x v="1"/>
    <x v="0"/>
    <x v="822"/>
    <m/>
    <n v="60"/>
    <x v="28"/>
    <x v="1"/>
    <x v="1"/>
    <x v="3"/>
  </r>
  <r>
    <n v="80787"/>
    <x v="1"/>
    <x v="0"/>
    <x v="822"/>
    <m/>
    <n v="150"/>
    <x v="28"/>
    <x v="1"/>
    <x v="1"/>
    <x v="3"/>
  </r>
  <r>
    <n v="80788"/>
    <x v="1"/>
    <x v="0"/>
    <x v="822"/>
    <m/>
    <n v="500"/>
    <x v="28"/>
    <x v="1"/>
    <x v="1"/>
    <x v="3"/>
  </r>
  <r>
    <n v="80789"/>
    <x v="0"/>
    <x v="0"/>
    <x v="822"/>
    <s v="Life Insurance"/>
    <n v="8.19"/>
    <x v="29"/>
    <x v="0"/>
    <x v="1"/>
    <x v="2"/>
  </r>
  <r>
    <n v="80790"/>
    <x v="1"/>
    <x v="0"/>
    <x v="822"/>
    <m/>
    <n v="40"/>
    <x v="15"/>
    <x v="1"/>
    <x v="1"/>
    <x v="3"/>
  </r>
  <r>
    <n v="80791"/>
    <x v="0"/>
    <x v="0"/>
    <x v="822"/>
    <m/>
    <n v="5"/>
    <x v="30"/>
    <x v="9"/>
    <x v="1"/>
    <x v="9"/>
  </r>
  <r>
    <n v="80974"/>
    <x v="0"/>
    <x v="2"/>
    <x v="822"/>
    <s v="Rachel's present"/>
    <n v="24"/>
    <x v="245"/>
    <x v="9"/>
    <x v="1"/>
    <x v="9"/>
  </r>
  <r>
    <n v="80976"/>
    <x v="1"/>
    <x v="3"/>
    <x v="823"/>
    <s v="BALANCE TRANSFER 4627 8510 0220 3215"/>
    <n v="188.48"/>
    <x v="53"/>
    <x v="1"/>
    <x v="1"/>
    <x v="3"/>
  </r>
  <r>
    <n v="81183"/>
    <x v="0"/>
    <x v="0"/>
    <x v="823"/>
    <s v="Professional Insurance"/>
    <n v="46"/>
    <x v="327"/>
    <x v="15"/>
    <x v="1"/>
    <x v="2"/>
  </r>
  <r>
    <n v="81186"/>
    <x v="0"/>
    <x v="0"/>
    <x v="823"/>
    <s v="Jenny smart card"/>
    <n v="30"/>
    <x v="170"/>
    <x v="4"/>
    <x v="1"/>
    <x v="10"/>
  </r>
  <r>
    <n v="81197"/>
    <x v="0"/>
    <x v="2"/>
    <x v="823"/>
    <m/>
    <n v="41.91"/>
    <x v="76"/>
    <x v="4"/>
    <x v="1"/>
    <x v="1"/>
  </r>
  <r>
    <n v="81198"/>
    <x v="0"/>
    <x v="2"/>
    <x v="823"/>
    <s v="Schoolwear"/>
    <n v="23.99"/>
    <x v="245"/>
    <x v="5"/>
    <x v="1"/>
    <x v="10"/>
  </r>
  <r>
    <n v="80792"/>
    <x v="1"/>
    <x v="0"/>
    <x v="824"/>
    <m/>
    <n v="100"/>
    <x v="28"/>
    <x v="1"/>
    <x v="1"/>
    <x v="3"/>
  </r>
  <r>
    <n v="80793"/>
    <x v="2"/>
    <x v="0"/>
    <x v="824"/>
    <m/>
    <n v="50"/>
    <x v="36"/>
    <x v="3"/>
    <x v="1"/>
    <x v="10"/>
  </r>
  <r>
    <n v="80794"/>
    <x v="1"/>
    <x v="0"/>
    <x v="824"/>
    <m/>
    <n v="100"/>
    <x v="28"/>
    <x v="1"/>
    <x v="1"/>
    <x v="3"/>
  </r>
  <r>
    <n v="81199"/>
    <x v="0"/>
    <x v="2"/>
    <x v="824"/>
    <m/>
    <n v="11"/>
    <x v="259"/>
    <x v="6"/>
    <x v="1"/>
    <x v="1"/>
  </r>
  <r>
    <n v="81200"/>
    <x v="0"/>
    <x v="2"/>
    <x v="824"/>
    <s v="Canvases"/>
    <n v="17.93"/>
    <x v="328"/>
    <x v="7"/>
    <x v="16"/>
    <x v="10"/>
  </r>
  <r>
    <n v="81201"/>
    <x v="0"/>
    <x v="2"/>
    <x v="824"/>
    <m/>
    <n v="20.5"/>
    <x v="222"/>
    <x v="5"/>
    <x v="1"/>
    <x v="10"/>
  </r>
  <r>
    <n v="81446.100000000006"/>
    <x v="0"/>
    <x v="0"/>
    <x v="824"/>
    <s v="Line Rental"/>
    <n v="1.99"/>
    <x v="270"/>
    <x v="0"/>
    <x v="1"/>
    <x v="1"/>
  </r>
  <r>
    <n v="81446.2"/>
    <x v="0"/>
    <x v="0"/>
    <x v="824"/>
    <s v="V+ Box"/>
    <n v="5"/>
    <x v="270"/>
    <x v="0"/>
    <x v="1"/>
    <x v="1"/>
  </r>
  <r>
    <n v="81446.3"/>
    <x v="0"/>
    <x v="0"/>
    <x v="824"/>
    <s v="Broadband"/>
    <n v="25"/>
    <x v="270"/>
    <x v="0"/>
    <x v="1"/>
    <x v="1"/>
  </r>
  <r>
    <n v="81446.399999999994"/>
    <x v="0"/>
    <x v="0"/>
    <x v="824"/>
    <s v="Phone"/>
    <n v="4.76"/>
    <x v="270"/>
    <x v="0"/>
    <x v="1"/>
    <x v="1"/>
  </r>
  <r>
    <n v="80795"/>
    <x v="1"/>
    <x v="0"/>
    <x v="825"/>
    <m/>
    <n v="40"/>
    <x v="15"/>
    <x v="1"/>
    <x v="1"/>
    <x v="3"/>
  </r>
  <r>
    <n v="80796"/>
    <x v="1"/>
    <x v="0"/>
    <x v="825"/>
    <m/>
    <n v="20"/>
    <x v="15"/>
    <x v="1"/>
    <x v="1"/>
    <x v="3"/>
  </r>
  <r>
    <n v="81193"/>
    <x v="0"/>
    <x v="2"/>
    <x v="825"/>
    <m/>
    <n v="25"/>
    <x v="31"/>
    <x v="8"/>
    <x v="1"/>
    <x v="3"/>
  </r>
  <r>
    <n v="81202"/>
    <x v="0"/>
    <x v="2"/>
    <x v="825"/>
    <m/>
    <n v="20.38"/>
    <x v="10"/>
    <x v="4"/>
    <x v="1"/>
    <x v="1"/>
  </r>
  <r>
    <n v="81203"/>
    <x v="0"/>
    <x v="2"/>
    <x v="825"/>
    <s v="Wood Stain"/>
    <n v="22.79"/>
    <x v="316"/>
    <x v="16"/>
    <x v="26"/>
    <x v="1"/>
  </r>
  <r>
    <n v="81204"/>
    <x v="0"/>
    <x v="2"/>
    <x v="825"/>
    <m/>
    <n v="50.48"/>
    <x v="24"/>
    <x v="12"/>
    <x v="1"/>
    <x v="5"/>
  </r>
  <r>
    <n v="80799"/>
    <x v="0"/>
    <x v="0"/>
    <x v="826"/>
    <s v="Shirts, trousers"/>
    <n v="98"/>
    <x v="257"/>
    <x v="5"/>
    <x v="1"/>
    <x v="4"/>
  </r>
  <r>
    <n v="80797"/>
    <x v="1"/>
    <x v="0"/>
    <x v="827"/>
    <m/>
    <n v="120"/>
    <x v="15"/>
    <x v="1"/>
    <x v="1"/>
    <x v="3"/>
  </r>
  <r>
    <n v="81604"/>
    <x v="0"/>
    <x v="1"/>
    <x v="827"/>
    <m/>
    <n v="-9.9700000000000006"/>
    <x v="13"/>
    <x v="4"/>
    <x v="1"/>
    <x v="1"/>
  </r>
  <r>
    <n v="81605.100000000006"/>
    <x v="0"/>
    <x v="1"/>
    <x v="827"/>
    <s v="Beer"/>
    <n v="15.6"/>
    <x v="13"/>
    <x v="17"/>
    <x v="1"/>
    <x v="14"/>
  </r>
  <r>
    <n v="81605.2"/>
    <x v="0"/>
    <x v="1"/>
    <x v="827"/>
    <s v="Armagnac"/>
    <n v="17.5"/>
    <x v="13"/>
    <x v="17"/>
    <x v="1"/>
    <x v="14"/>
  </r>
  <r>
    <n v="81605.3"/>
    <x v="0"/>
    <x v="1"/>
    <x v="827"/>
    <m/>
    <n v="99.62"/>
    <x v="13"/>
    <x v="4"/>
    <x v="1"/>
    <x v="1"/>
  </r>
  <r>
    <n v="80798"/>
    <x v="0"/>
    <x v="0"/>
    <x v="828"/>
    <s v="Skiing Holiday"/>
    <n v="300"/>
    <x v="156"/>
    <x v="14"/>
    <x v="1"/>
    <x v="8"/>
  </r>
  <r>
    <n v="81191"/>
    <x v="0"/>
    <x v="0"/>
    <x v="828"/>
    <s v="James smart card"/>
    <n v="30"/>
    <x v="156"/>
    <x v="4"/>
    <x v="1"/>
    <x v="8"/>
  </r>
  <r>
    <n v="81205"/>
    <x v="0"/>
    <x v="2"/>
    <x v="828"/>
    <s v="Coffees"/>
    <n v="4.55"/>
    <x v="22"/>
    <x v="11"/>
    <x v="1"/>
    <x v="2"/>
  </r>
  <r>
    <n v="81206"/>
    <x v="0"/>
    <x v="2"/>
    <x v="828"/>
    <s v="Lunch"/>
    <n v="7.9"/>
    <x v="22"/>
    <x v="11"/>
    <x v="1"/>
    <x v="2"/>
  </r>
  <r>
    <n v="81207"/>
    <x v="0"/>
    <x v="2"/>
    <x v="828"/>
    <m/>
    <n v="40"/>
    <x v="86"/>
    <x v="15"/>
    <x v="1"/>
    <x v="4"/>
  </r>
  <r>
    <n v="81208"/>
    <x v="0"/>
    <x v="2"/>
    <x v="829"/>
    <s v="Plants"/>
    <n v="21.45"/>
    <x v="268"/>
    <x v="16"/>
    <x v="1"/>
    <x v="1"/>
  </r>
  <r>
    <n v="81209"/>
    <x v="0"/>
    <x v="2"/>
    <x v="829"/>
    <m/>
    <n v="20.32"/>
    <x v="53"/>
    <x v="8"/>
    <x v="1"/>
    <x v="3"/>
  </r>
  <r>
    <n v="80800"/>
    <x v="1"/>
    <x v="0"/>
    <x v="830"/>
    <m/>
    <n v="40"/>
    <x v="15"/>
    <x v="1"/>
    <x v="1"/>
    <x v="3"/>
  </r>
  <r>
    <n v="81210"/>
    <x v="0"/>
    <x v="2"/>
    <x v="830"/>
    <m/>
    <n v="17.57"/>
    <x v="265"/>
    <x v="4"/>
    <x v="1"/>
    <x v="1"/>
  </r>
  <r>
    <n v="80801"/>
    <x v="0"/>
    <x v="0"/>
    <x v="831"/>
    <m/>
    <n v="24.08"/>
    <x v="19"/>
    <x v="0"/>
    <x v="1"/>
    <x v="1"/>
  </r>
  <r>
    <n v="80802"/>
    <x v="2"/>
    <x v="0"/>
    <x v="831"/>
    <m/>
    <n v="79.790000000000006"/>
    <x v="51"/>
    <x v="3"/>
    <x v="1"/>
    <x v="3"/>
  </r>
  <r>
    <n v="81211"/>
    <x v="0"/>
    <x v="2"/>
    <x v="831"/>
    <m/>
    <n v="76.349999999999994"/>
    <x v="316"/>
    <x v="16"/>
    <x v="26"/>
    <x v="1"/>
  </r>
  <r>
    <n v="81212"/>
    <x v="0"/>
    <x v="2"/>
    <x v="832"/>
    <m/>
    <n v="20.27"/>
    <x v="24"/>
    <x v="12"/>
    <x v="1"/>
    <x v="5"/>
  </r>
  <r>
    <n v="81213.100000000006"/>
    <x v="0"/>
    <x v="2"/>
    <x v="832"/>
    <s v="Cider"/>
    <n v="8"/>
    <x v="52"/>
    <x v="17"/>
    <x v="1"/>
    <x v="1"/>
  </r>
  <r>
    <n v="81213.2"/>
    <x v="0"/>
    <x v="2"/>
    <x v="832"/>
    <s v="Chocolates"/>
    <n v="7.5"/>
    <x v="52"/>
    <x v="9"/>
    <x v="1"/>
    <x v="9"/>
  </r>
  <r>
    <n v="81213.3"/>
    <x v="0"/>
    <x v="2"/>
    <x v="832"/>
    <m/>
    <n v="37.229999999999997"/>
    <x v="52"/>
    <x v="4"/>
    <x v="1"/>
    <x v="1"/>
  </r>
  <r>
    <n v="81192"/>
    <x v="0"/>
    <x v="0"/>
    <x v="833"/>
    <s v="New Scientist"/>
    <n v="33"/>
    <x v="46"/>
    <x v="7"/>
    <x v="1"/>
    <x v="4"/>
  </r>
  <r>
    <n v="81214"/>
    <x v="0"/>
    <x v="2"/>
    <x v="833"/>
    <m/>
    <n v="75.34"/>
    <x v="10"/>
    <x v="4"/>
    <x v="1"/>
    <x v="1"/>
  </r>
  <r>
    <n v="81215"/>
    <x v="0"/>
    <x v="2"/>
    <x v="833"/>
    <s v="Lunch at the Wellington"/>
    <n v="25"/>
    <x v="143"/>
    <x v="11"/>
    <x v="1"/>
    <x v="2"/>
  </r>
  <r>
    <n v="81216"/>
    <x v="0"/>
    <x v="2"/>
    <x v="834"/>
    <m/>
    <n v="9.9499999999999993"/>
    <x v="14"/>
    <x v="4"/>
    <x v="1"/>
    <x v="2"/>
  </r>
  <r>
    <n v="81217"/>
    <x v="0"/>
    <x v="2"/>
    <x v="834"/>
    <m/>
    <n v="55.18"/>
    <x v="24"/>
    <x v="12"/>
    <x v="1"/>
    <x v="5"/>
  </r>
  <r>
    <n v="81153"/>
    <x v="0"/>
    <x v="0"/>
    <x v="835"/>
    <s v="Counselling"/>
    <n v="96"/>
    <x v="81"/>
    <x v="6"/>
    <x v="1"/>
    <x v="4"/>
  </r>
  <r>
    <n v="81187"/>
    <x v="2"/>
    <x v="0"/>
    <x v="835"/>
    <m/>
    <n v="20.8"/>
    <x v="58"/>
    <x v="3"/>
    <x v="1"/>
    <x v="2"/>
  </r>
  <r>
    <n v="81188"/>
    <x v="1"/>
    <x v="0"/>
    <x v="835"/>
    <m/>
    <n v="30"/>
    <x v="15"/>
    <x v="1"/>
    <x v="1"/>
    <x v="3"/>
  </r>
  <r>
    <n v="81189"/>
    <x v="1"/>
    <x v="0"/>
    <x v="835"/>
    <m/>
    <n v="30"/>
    <x v="15"/>
    <x v="1"/>
    <x v="1"/>
    <x v="3"/>
  </r>
  <r>
    <n v="81190"/>
    <x v="0"/>
    <x v="0"/>
    <x v="835"/>
    <m/>
    <n v="4"/>
    <x v="52"/>
    <x v="4"/>
    <x v="1"/>
    <x v="1"/>
  </r>
  <r>
    <n v="81218"/>
    <x v="0"/>
    <x v="2"/>
    <x v="835"/>
    <s v="Planning Application Maps"/>
    <n v="27"/>
    <x v="14"/>
    <x v="16"/>
    <x v="29"/>
    <x v="1"/>
  </r>
  <r>
    <n v="81219"/>
    <x v="0"/>
    <x v="2"/>
    <x v="835"/>
    <s v="Colour pencils"/>
    <n v="21.2"/>
    <x v="328"/>
    <x v="2"/>
    <x v="1"/>
    <x v="10"/>
  </r>
  <r>
    <n v="81184"/>
    <x v="0"/>
    <x v="0"/>
    <x v="836"/>
    <s v="Income Insurance"/>
    <n v="41.58"/>
    <x v="60"/>
    <x v="0"/>
    <x v="1"/>
    <x v="4"/>
  </r>
  <r>
    <n v="81185"/>
    <x v="0"/>
    <x v="0"/>
    <x v="836"/>
    <s v="Graphics Remarking"/>
    <n v="32.35"/>
    <x v="156"/>
    <x v="19"/>
    <x v="1"/>
    <x v="8"/>
  </r>
  <r>
    <n v="81194.100000000006"/>
    <x v="0"/>
    <x v="2"/>
    <x v="836"/>
    <s v="Flowers"/>
    <n v="11"/>
    <x v="104"/>
    <x v="6"/>
    <x v="1"/>
    <x v="2"/>
  </r>
  <r>
    <n v="81194.2"/>
    <x v="0"/>
    <x v="2"/>
    <x v="836"/>
    <m/>
    <n v="30.61"/>
    <x v="104"/>
    <x v="4"/>
    <x v="1"/>
    <x v="1"/>
  </r>
  <r>
    <n v="81179"/>
    <x v="0"/>
    <x v="0"/>
    <x v="837"/>
    <m/>
    <n v="15.34"/>
    <x v="39"/>
    <x v="4"/>
    <x v="1"/>
    <x v="1"/>
  </r>
  <r>
    <n v="81220"/>
    <x v="0"/>
    <x v="2"/>
    <x v="837"/>
    <m/>
    <n v="13.23"/>
    <x v="10"/>
    <x v="4"/>
    <x v="1"/>
    <x v="1"/>
  </r>
  <r>
    <n v="81182"/>
    <x v="6"/>
    <x v="0"/>
    <x v="838"/>
    <m/>
    <n v="179.66"/>
    <x v="9"/>
    <x v="0"/>
    <x v="1"/>
    <x v="1"/>
  </r>
  <r>
    <n v="81221"/>
    <x v="0"/>
    <x v="2"/>
    <x v="838"/>
    <m/>
    <n v="84.06"/>
    <x v="10"/>
    <x v="4"/>
    <x v="1"/>
    <x v="1"/>
  </r>
  <r>
    <n v="81222"/>
    <x v="0"/>
    <x v="2"/>
    <x v="838"/>
    <m/>
    <n v="13.99"/>
    <x v="115"/>
    <x v="7"/>
    <x v="1"/>
    <x v="3"/>
  </r>
  <r>
    <n v="81223"/>
    <x v="0"/>
    <x v="2"/>
    <x v="838"/>
    <m/>
    <n v="13.99"/>
    <x v="115"/>
    <x v="7"/>
    <x v="1"/>
    <x v="3"/>
  </r>
  <r>
    <n v="81631.100000000006"/>
    <x v="0"/>
    <x v="1"/>
    <x v="838"/>
    <s v="Tissues, cleaner"/>
    <n v="7.5"/>
    <x v="13"/>
    <x v="6"/>
    <x v="1"/>
    <x v="1"/>
  </r>
  <r>
    <n v="81631.199999999997"/>
    <x v="0"/>
    <x v="1"/>
    <x v="838"/>
    <s v="Printer paper"/>
    <n v="3.15"/>
    <x v="13"/>
    <x v="6"/>
    <x v="1"/>
    <x v="1"/>
  </r>
  <r>
    <n v="81181"/>
    <x v="0"/>
    <x v="0"/>
    <x v="839"/>
    <m/>
    <n v="19.989999999999998"/>
    <x v="63"/>
    <x v="15"/>
    <x v="1"/>
    <x v="4"/>
  </r>
  <r>
    <n v="81224"/>
    <x v="0"/>
    <x v="2"/>
    <x v="839"/>
    <s v="Wardrobe handles"/>
    <n v="46.55"/>
    <x v="316"/>
    <x v="16"/>
    <x v="26"/>
    <x v="1"/>
  </r>
  <r>
    <n v="81225"/>
    <x v="0"/>
    <x v="2"/>
    <x v="839"/>
    <m/>
    <n v="15.95"/>
    <x v="115"/>
    <x v="7"/>
    <x v="1"/>
    <x v="3"/>
  </r>
  <r>
    <n v="81178"/>
    <x v="1"/>
    <x v="0"/>
    <x v="840"/>
    <m/>
    <n v="40"/>
    <x v="15"/>
    <x v="1"/>
    <x v="1"/>
    <x v="3"/>
  </r>
  <r>
    <n v="81226"/>
    <x v="0"/>
    <x v="2"/>
    <x v="840"/>
    <m/>
    <n v="11.36"/>
    <x v="53"/>
    <x v="8"/>
    <x v="1"/>
    <x v="3"/>
  </r>
  <r>
    <n v="81227"/>
    <x v="0"/>
    <x v="2"/>
    <x v="841"/>
    <m/>
    <n v="16"/>
    <x v="41"/>
    <x v="15"/>
    <x v="1"/>
    <x v="2"/>
  </r>
  <r>
    <n v="81228"/>
    <x v="0"/>
    <x v="2"/>
    <x v="841"/>
    <m/>
    <n v="213.9"/>
    <x v="41"/>
    <x v="15"/>
    <x v="1"/>
    <x v="4"/>
  </r>
  <r>
    <n v="81229"/>
    <x v="0"/>
    <x v="2"/>
    <x v="841"/>
    <m/>
    <n v="28.9"/>
    <x v="10"/>
    <x v="4"/>
    <x v="1"/>
    <x v="1"/>
  </r>
  <r>
    <n v="81230"/>
    <x v="0"/>
    <x v="2"/>
    <x v="841"/>
    <m/>
    <n v="60.37"/>
    <x v="10"/>
    <x v="12"/>
    <x v="1"/>
    <x v="5"/>
  </r>
  <r>
    <n v="81231"/>
    <x v="0"/>
    <x v="2"/>
    <x v="841"/>
    <s v="Pam's birthday treat"/>
    <n v="74.25"/>
    <x v="146"/>
    <x v="11"/>
    <x v="1"/>
    <x v="2"/>
  </r>
  <r>
    <n v="81168"/>
    <x v="0"/>
    <x v="0"/>
    <x v="842"/>
    <s v="Council Tax"/>
    <n v="180"/>
    <x v="54"/>
    <x v="0"/>
    <x v="1"/>
    <x v="1"/>
  </r>
  <r>
    <n v="81169"/>
    <x v="1"/>
    <x v="0"/>
    <x v="842"/>
    <m/>
    <n v="2409.3200000000002"/>
    <x v="75"/>
    <x v="1"/>
    <x v="1"/>
    <x v="3"/>
  </r>
  <r>
    <n v="81170"/>
    <x v="0"/>
    <x v="0"/>
    <x v="842"/>
    <m/>
    <n v="5"/>
    <x v="163"/>
    <x v="9"/>
    <x v="1"/>
    <x v="9"/>
  </r>
  <r>
    <n v="81171"/>
    <x v="0"/>
    <x v="0"/>
    <x v="842"/>
    <m/>
    <n v="32.97"/>
    <x v="3"/>
    <x v="0"/>
    <x v="1"/>
    <x v="1"/>
  </r>
  <r>
    <n v="81172"/>
    <x v="1"/>
    <x v="0"/>
    <x v="842"/>
    <m/>
    <n v="300"/>
    <x v="1"/>
    <x v="1"/>
    <x v="1"/>
    <x v="3"/>
  </r>
  <r>
    <n v="81173"/>
    <x v="0"/>
    <x v="0"/>
    <x v="842"/>
    <m/>
    <n v="44"/>
    <x v="4"/>
    <x v="2"/>
    <x v="1"/>
    <x v="8"/>
  </r>
  <r>
    <n v="81174"/>
    <x v="0"/>
    <x v="0"/>
    <x v="842"/>
    <m/>
    <n v="68.400000000000006"/>
    <x v="105"/>
    <x v="0"/>
    <x v="1"/>
    <x v="2"/>
  </r>
  <r>
    <n v="81175"/>
    <x v="1"/>
    <x v="0"/>
    <x v="842"/>
    <m/>
    <n v="10"/>
    <x v="288"/>
    <x v="6"/>
    <x v="1"/>
    <x v="10"/>
  </r>
  <r>
    <n v="81176"/>
    <x v="1"/>
    <x v="0"/>
    <x v="842"/>
    <m/>
    <n v="10"/>
    <x v="289"/>
    <x v="6"/>
    <x v="1"/>
    <x v="8"/>
  </r>
  <r>
    <n v="81177"/>
    <x v="0"/>
    <x v="0"/>
    <x v="842"/>
    <m/>
    <n v="10.87"/>
    <x v="8"/>
    <x v="0"/>
    <x v="1"/>
    <x v="1"/>
  </r>
  <r>
    <n v="81232"/>
    <x v="0"/>
    <x v="2"/>
    <x v="842"/>
    <s v="Can opener and kitchen things"/>
    <n v="13.5"/>
    <x v="49"/>
    <x v="6"/>
    <x v="1"/>
    <x v="10"/>
  </r>
  <r>
    <n v="81233"/>
    <x v="0"/>
    <x v="2"/>
    <x v="842"/>
    <m/>
    <n v="14.99"/>
    <x v="20"/>
    <x v="0"/>
    <x v="1"/>
    <x v="1"/>
  </r>
  <r>
    <n v="81234"/>
    <x v="0"/>
    <x v="2"/>
    <x v="842"/>
    <s v="Takeways"/>
    <n v="26.45"/>
    <x v="229"/>
    <x v="11"/>
    <x v="1"/>
    <x v="1"/>
  </r>
  <r>
    <n v="81235"/>
    <x v="0"/>
    <x v="2"/>
    <x v="842"/>
    <m/>
    <n v="11.8"/>
    <x v="213"/>
    <x v="11"/>
    <x v="1"/>
    <x v="2"/>
  </r>
  <r>
    <n v="81437"/>
    <x v="3"/>
    <x v="2"/>
    <x v="842"/>
    <m/>
    <n v="-2409.3200000000002"/>
    <x v="9"/>
    <x v="1"/>
    <x v="1"/>
    <x v="3"/>
  </r>
  <r>
    <n v="81530"/>
    <x v="0"/>
    <x v="4"/>
    <x v="842"/>
    <s v="Lunches"/>
    <n v="80"/>
    <x v="208"/>
    <x v="11"/>
    <x v="1"/>
    <x v="4"/>
  </r>
  <r>
    <n v="81531"/>
    <x v="0"/>
    <x v="4"/>
    <x v="842"/>
    <s v="Lunches"/>
    <n v="30"/>
    <x v="13"/>
    <x v="4"/>
    <x v="1"/>
    <x v="4"/>
  </r>
  <r>
    <n v="81532"/>
    <x v="0"/>
    <x v="4"/>
    <x v="842"/>
    <s v="Bus Ticket"/>
    <n v="25"/>
    <x v="187"/>
    <x v="19"/>
    <x v="1"/>
    <x v="10"/>
  </r>
  <r>
    <n v="81533"/>
    <x v="0"/>
    <x v="4"/>
    <x v="842"/>
    <s v="Beers"/>
    <n v="50"/>
    <x v="143"/>
    <x v="17"/>
    <x v="1"/>
    <x v="14"/>
  </r>
  <r>
    <n v="81534"/>
    <x v="0"/>
    <x v="4"/>
    <x v="842"/>
    <s v="Coffees and things"/>
    <n v="20"/>
    <x v="213"/>
    <x v="11"/>
    <x v="1"/>
    <x v="2"/>
  </r>
  <r>
    <n v="81535"/>
    <x v="0"/>
    <x v="4"/>
    <x v="842"/>
    <s v="Guitar Lessons"/>
    <n v="40"/>
    <x v="221"/>
    <x v="2"/>
    <x v="1"/>
    <x v="8"/>
  </r>
  <r>
    <n v="81536"/>
    <x v="0"/>
    <x v="4"/>
    <x v="842"/>
    <s v="Judo"/>
    <n v="12"/>
    <x v="114"/>
    <x v="2"/>
    <x v="1"/>
    <x v="8"/>
  </r>
  <r>
    <n v="81537"/>
    <x v="3"/>
    <x v="4"/>
    <x v="842"/>
    <m/>
    <n v="-390"/>
    <x v="9"/>
    <x v="1"/>
    <x v="1"/>
    <x v="3"/>
  </r>
  <r>
    <n v="81563"/>
    <x v="0"/>
    <x v="4"/>
    <x v="842"/>
    <m/>
    <n v="133"/>
    <x v="53"/>
    <x v="6"/>
    <x v="1"/>
    <x v="1"/>
  </r>
  <r>
    <n v="81591"/>
    <x v="4"/>
    <x v="1"/>
    <x v="842"/>
    <m/>
    <n v="-0.53"/>
    <x v="1"/>
    <x v="10"/>
    <x v="1"/>
    <x v="3"/>
  </r>
  <r>
    <n v="81592"/>
    <x v="3"/>
    <x v="1"/>
    <x v="842"/>
    <m/>
    <n v="-300"/>
    <x v="9"/>
    <x v="1"/>
    <x v="1"/>
    <x v="3"/>
  </r>
  <r>
    <n v="81195"/>
    <x v="0"/>
    <x v="2"/>
    <x v="843"/>
    <m/>
    <n v="15.57"/>
    <x v="104"/>
    <x v="4"/>
    <x v="1"/>
    <x v="1"/>
  </r>
  <r>
    <n v="81163"/>
    <x v="0"/>
    <x v="0"/>
    <x v="844"/>
    <m/>
    <n v="9.85"/>
    <x v="16"/>
    <x v="7"/>
    <x v="1"/>
    <x v="2"/>
  </r>
  <r>
    <n v="81164"/>
    <x v="0"/>
    <x v="0"/>
    <x v="844"/>
    <s v="Life Insurance"/>
    <n v="26.95"/>
    <x v="60"/>
    <x v="0"/>
    <x v="1"/>
    <x v="4"/>
  </r>
  <r>
    <n v="81165"/>
    <x v="0"/>
    <x v="0"/>
    <x v="844"/>
    <s v="Electricity"/>
    <n v="66"/>
    <x v="0"/>
    <x v="0"/>
    <x v="1"/>
    <x v="1"/>
  </r>
  <r>
    <n v="81166"/>
    <x v="0"/>
    <x v="0"/>
    <x v="844"/>
    <s v="Gas"/>
    <n v="64"/>
    <x v="0"/>
    <x v="0"/>
    <x v="1"/>
    <x v="1"/>
  </r>
  <r>
    <n v="81167"/>
    <x v="0"/>
    <x v="0"/>
    <x v="844"/>
    <s v="Central Heating Insurance"/>
    <n v="19.940000000000001"/>
    <x v="0"/>
    <x v="0"/>
    <x v="1"/>
    <x v="1"/>
  </r>
  <r>
    <n v="81236"/>
    <x v="0"/>
    <x v="2"/>
    <x v="844"/>
    <m/>
    <n v="21.66"/>
    <x v="10"/>
    <x v="4"/>
    <x v="1"/>
    <x v="1"/>
  </r>
  <r>
    <n v="81148"/>
    <x v="0"/>
    <x v="0"/>
    <x v="845"/>
    <s v="Jenny smart card"/>
    <n v="30"/>
    <x v="170"/>
    <x v="4"/>
    <x v="1"/>
    <x v="10"/>
  </r>
  <r>
    <n v="81161"/>
    <x v="1"/>
    <x v="0"/>
    <x v="845"/>
    <m/>
    <n v="40"/>
    <x v="15"/>
    <x v="1"/>
    <x v="1"/>
    <x v="3"/>
  </r>
  <r>
    <n v="81162"/>
    <x v="0"/>
    <x v="0"/>
    <x v="845"/>
    <m/>
    <n v="12"/>
    <x v="21"/>
    <x v="9"/>
    <x v="1"/>
    <x v="9"/>
  </r>
  <r>
    <n v="81237"/>
    <x v="0"/>
    <x v="2"/>
    <x v="845"/>
    <m/>
    <n v="88.97"/>
    <x v="61"/>
    <x v="17"/>
    <x v="1"/>
    <x v="14"/>
  </r>
  <r>
    <n v="81196.100000000006"/>
    <x v="0"/>
    <x v="2"/>
    <x v="846"/>
    <s v="Notebook"/>
    <n v="7"/>
    <x v="104"/>
    <x v="15"/>
    <x v="1"/>
    <x v="2"/>
  </r>
  <r>
    <n v="81196.2"/>
    <x v="0"/>
    <x v="2"/>
    <x v="846"/>
    <m/>
    <n v="69.47"/>
    <x v="104"/>
    <x v="4"/>
    <x v="1"/>
    <x v="1"/>
  </r>
  <r>
    <n v="81238"/>
    <x v="0"/>
    <x v="2"/>
    <x v="846"/>
    <m/>
    <n v="11.97"/>
    <x v="191"/>
    <x v="6"/>
    <x v="1"/>
    <x v="1"/>
  </r>
  <r>
    <n v="81239"/>
    <x v="0"/>
    <x v="2"/>
    <x v="846"/>
    <m/>
    <n v="20.45"/>
    <x v="24"/>
    <x v="12"/>
    <x v="1"/>
    <x v="5"/>
  </r>
  <r>
    <n v="81240"/>
    <x v="0"/>
    <x v="2"/>
    <x v="846"/>
    <m/>
    <n v="10"/>
    <x v="86"/>
    <x v="15"/>
    <x v="1"/>
    <x v="4"/>
  </r>
  <r>
    <n v="81142"/>
    <x v="0"/>
    <x v="0"/>
    <x v="847"/>
    <s v="Explorer Shirt"/>
    <n v="19.5"/>
    <x v="128"/>
    <x v="5"/>
    <x v="1"/>
    <x v="8"/>
  </r>
  <r>
    <n v="81154"/>
    <x v="0"/>
    <x v="0"/>
    <x v="847"/>
    <s v="Life Insurance"/>
    <n v="8.19"/>
    <x v="29"/>
    <x v="0"/>
    <x v="1"/>
    <x v="2"/>
  </r>
  <r>
    <n v="81155"/>
    <x v="1"/>
    <x v="0"/>
    <x v="847"/>
    <m/>
    <n v="250"/>
    <x v="28"/>
    <x v="1"/>
    <x v="1"/>
    <x v="3"/>
  </r>
  <r>
    <n v="81156"/>
    <x v="1"/>
    <x v="0"/>
    <x v="847"/>
    <m/>
    <n v="500"/>
    <x v="28"/>
    <x v="1"/>
    <x v="1"/>
    <x v="3"/>
  </r>
  <r>
    <n v="81157"/>
    <x v="1"/>
    <x v="0"/>
    <x v="847"/>
    <m/>
    <n v="150"/>
    <x v="28"/>
    <x v="1"/>
    <x v="1"/>
    <x v="3"/>
  </r>
  <r>
    <n v="81158"/>
    <x v="1"/>
    <x v="0"/>
    <x v="847"/>
    <m/>
    <n v="60"/>
    <x v="28"/>
    <x v="1"/>
    <x v="1"/>
    <x v="3"/>
  </r>
  <r>
    <n v="81159.100000000006"/>
    <x v="0"/>
    <x v="0"/>
    <x v="847"/>
    <s v="Lunch"/>
    <n v="3.65"/>
    <x v="13"/>
    <x v="4"/>
    <x v="1"/>
    <x v="4"/>
  </r>
  <r>
    <n v="81159.199999999997"/>
    <x v="1"/>
    <x v="0"/>
    <x v="847"/>
    <m/>
    <n v="30"/>
    <x v="15"/>
    <x v="1"/>
    <x v="1"/>
    <x v="3"/>
  </r>
  <r>
    <n v="81160"/>
    <x v="0"/>
    <x v="0"/>
    <x v="847"/>
    <m/>
    <n v="5"/>
    <x v="30"/>
    <x v="9"/>
    <x v="1"/>
    <x v="9"/>
  </r>
  <r>
    <n v="81241"/>
    <x v="0"/>
    <x v="2"/>
    <x v="847"/>
    <m/>
    <n v="10"/>
    <x v="41"/>
    <x v="15"/>
    <x v="1"/>
    <x v="2"/>
  </r>
  <r>
    <n v="81248"/>
    <x v="0"/>
    <x v="2"/>
    <x v="848"/>
    <m/>
    <n v="119.91"/>
    <x v="13"/>
    <x v="4"/>
    <x v="1"/>
    <x v="2"/>
  </r>
  <r>
    <n v="81249"/>
    <x v="0"/>
    <x v="2"/>
    <x v="848"/>
    <m/>
    <n v="58.5"/>
    <x v="10"/>
    <x v="12"/>
    <x v="1"/>
    <x v="5"/>
  </r>
  <r>
    <n v="81136"/>
    <x v="0"/>
    <x v="0"/>
    <x v="849"/>
    <s v="Hydration Course"/>
    <n v="85"/>
    <x v="281"/>
    <x v="15"/>
    <x v="1"/>
    <x v="2"/>
  </r>
  <r>
    <n v="81150"/>
    <x v="1"/>
    <x v="0"/>
    <x v="849"/>
    <m/>
    <n v="100"/>
    <x v="28"/>
    <x v="1"/>
    <x v="1"/>
    <x v="3"/>
  </r>
  <r>
    <n v="81151"/>
    <x v="1"/>
    <x v="0"/>
    <x v="849"/>
    <m/>
    <n v="100"/>
    <x v="28"/>
    <x v="1"/>
    <x v="1"/>
    <x v="3"/>
  </r>
  <r>
    <n v="81152"/>
    <x v="2"/>
    <x v="0"/>
    <x v="849"/>
    <m/>
    <n v="50"/>
    <x v="36"/>
    <x v="3"/>
    <x v="1"/>
    <x v="10"/>
  </r>
  <r>
    <n v="81242"/>
    <x v="0"/>
    <x v="2"/>
    <x v="849"/>
    <m/>
    <n v="10"/>
    <x v="31"/>
    <x v="8"/>
    <x v="1"/>
    <x v="3"/>
  </r>
  <r>
    <n v="81250"/>
    <x v="0"/>
    <x v="2"/>
    <x v="849"/>
    <m/>
    <n v="0.28000000000000003"/>
    <x v="290"/>
    <x v="7"/>
    <x v="1"/>
    <x v="10"/>
  </r>
  <r>
    <n v="81447.100000000006"/>
    <x v="0"/>
    <x v="0"/>
    <x v="849"/>
    <s v="Line Rental"/>
    <n v="1.99"/>
    <x v="270"/>
    <x v="0"/>
    <x v="1"/>
    <x v="1"/>
  </r>
  <r>
    <n v="81447.199999999997"/>
    <x v="0"/>
    <x v="0"/>
    <x v="849"/>
    <s v="V+ Box"/>
    <n v="5"/>
    <x v="270"/>
    <x v="0"/>
    <x v="1"/>
    <x v="1"/>
  </r>
  <r>
    <n v="81447.3"/>
    <x v="0"/>
    <x v="0"/>
    <x v="849"/>
    <s v="Broadband"/>
    <n v="25"/>
    <x v="270"/>
    <x v="0"/>
    <x v="1"/>
    <x v="1"/>
  </r>
  <r>
    <n v="81447.399999999994"/>
    <x v="0"/>
    <x v="0"/>
    <x v="849"/>
    <s v="Phone"/>
    <n v="60.15"/>
    <x v="270"/>
    <x v="0"/>
    <x v="1"/>
    <x v="1"/>
  </r>
  <r>
    <n v="81117"/>
    <x v="0"/>
    <x v="0"/>
    <x v="850"/>
    <s v="Judo"/>
    <n v="12"/>
    <x v="114"/>
    <x v="2"/>
    <x v="1"/>
    <x v="8"/>
  </r>
  <r>
    <n v="81134"/>
    <x v="0"/>
    <x v="0"/>
    <x v="850"/>
    <s v="Counselling"/>
    <n v="144"/>
    <x v="81"/>
    <x v="6"/>
    <x v="1"/>
    <x v="4"/>
  </r>
  <r>
    <n v="81149.100000000006"/>
    <x v="0"/>
    <x v="0"/>
    <x v="850"/>
    <s v="Lunch"/>
    <n v="2.94"/>
    <x v="13"/>
    <x v="4"/>
    <x v="1"/>
    <x v="4"/>
  </r>
  <r>
    <n v="81251"/>
    <x v="0"/>
    <x v="2"/>
    <x v="850"/>
    <s v="Radiator Clearcoat"/>
    <n v="5.93"/>
    <x v="130"/>
    <x v="16"/>
    <x v="26"/>
    <x v="1"/>
  </r>
  <r>
    <n v="81252"/>
    <x v="0"/>
    <x v="2"/>
    <x v="850"/>
    <m/>
    <n v="35.270000000000003"/>
    <x v="40"/>
    <x v="6"/>
    <x v="1"/>
    <x v="15"/>
  </r>
  <r>
    <n v="81601.100000000006"/>
    <x v="0"/>
    <x v="1"/>
    <x v="850"/>
    <s v="Cognac"/>
    <n v="18.34"/>
    <x v="13"/>
    <x v="17"/>
    <x v="1"/>
    <x v="14"/>
  </r>
  <r>
    <n v="81601.2"/>
    <x v="0"/>
    <x v="1"/>
    <x v="850"/>
    <m/>
    <n v="69.97"/>
    <x v="13"/>
    <x v="4"/>
    <x v="1"/>
    <x v="1"/>
  </r>
  <r>
    <n v="81253"/>
    <x v="0"/>
    <x v="2"/>
    <x v="851"/>
    <s v="Study Sideboard"/>
    <n v="203.95"/>
    <x v="329"/>
    <x v="7"/>
    <x v="1"/>
    <x v="1"/>
  </r>
  <r>
    <n v="81254"/>
    <x v="0"/>
    <x v="2"/>
    <x v="851"/>
    <s v="Cottage Oak Sideboard"/>
    <n v="529.1"/>
    <x v="155"/>
    <x v="7"/>
    <x v="1"/>
    <x v="3"/>
  </r>
  <r>
    <n v="81255"/>
    <x v="0"/>
    <x v="2"/>
    <x v="851"/>
    <m/>
    <n v="19.95"/>
    <x v="115"/>
    <x v="7"/>
    <x v="1"/>
    <x v="3"/>
  </r>
  <r>
    <n v="81256"/>
    <x v="0"/>
    <x v="2"/>
    <x v="851"/>
    <m/>
    <n v="40"/>
    <x v="86"/>
    <x v="15"/>
    <x v="1"/>
    <x v="4"/>
  </r>
  <r>
    <n v="81132"/>
    <x v="0"/>
    <x v="0"/>
    <x v="852"/>
    <s v="Weight Management Course"/>
    <n v="260"/>
    <x v="53"/>
    <x v="15"/>
    <x v="1"/>
    <x v="2"/>
  </r>
  <r>
    <n v="81257"/>
    <x v="0"/>
    <x v="2"/>
    <x v="852"/>
    <m/>
    <n v="16"/>
    <x v="41"/>
    <x v="15"/>
    <x v="1"/>
    <x v="2"/>
  </r>
  <r>
    <n v="81258"/>
    <x v="0"/>
    <x v="2"/>
    <x v="852"/>
    <m/>
    <n v="10.75"/>
    <x v="10"/>
    <x v="4"/>
    <x v="1"/>
    <x v="1"/>
  </r>
  <r>
    <n v="81259"/>
    <x v="0"/>
    <x v="2"/>
    <x v="852"/>
    <m/>
    <n v="12.59"/>
    <x v="115"/>
    <x v="7"/>
    <x v="1"/>
    <x v="3"/>
  </r>
  <r>
    <n v="81260"/>
    <x v="0"/>
    <x v="2"/>
    <x v="852"/>
    <m/>
    <n v="7.5"/>
    <x v="115"/>
    <x v="7"/>
    <x v="1"/>
    <x v="3"/>
  </r>
  <r>
    <n v="81261"/>
    <x v="0"/>
    <x v="2"/>
    <x v="853"/>
    <m/>
    <n v="16"/>
    <x v="62"/>
    <x v="6"/>
    <x v="1"/>
    <x v="3"/>
  </r>
  <r>
    <n v="81262"/>
    <x v="0"/>
    <x v="2"/>
    <x v="854"/>
    <m/>
    <n v="12.5"/>
    <x v="41"/>
    <x v="15"/>
    <x v="1"/>
    <x v="2"/>
  </r>
  <r>
    <n v="81263"/>
    <x v="0"/>
    <x v="2"/>
    <x v="854"/>
    <s v="Lunch after Go Ape"/>
    <n v="18.170000000000002"/>
    <x v="223"/>
    <x v="11"/>
    <x v="1"/>
    <x v="1"/>
  </r>
  <r>
    <n v="81264"/>
    <x v="0"/>
    <x v="2"/>
    <x v="854"/>
    <m/>
    <n v="58.13"/>
    <x v="85"/>
    <x v="12"/>
    <x v="1"/>
    <x v="5"/>
  </r>
  <r>
    <n v="81265"/>
    <x v="0"/>
    <x v="2"/>
    <x v="854"/>
    <m/>
    <n v="12.47"/>
    <x v="10"/>
    <x v="4"/>
    <x v="1"/>
    <x v="1"/>
  </r>
  <r>
    <n v="81266"/>
    <x v="0"/>
    <x v="2"/>
    <x v="854"/>
    <m/>
    <n v="7.77"/>
    <x v="290"/>
    <x v="7"/>
    <x v="1"/>
    <x v="10"/>
  </r>
  <r>
    <n v="81267"/>
    <x v="0"/>
    <x v="2"/>
    <x v="854"/>
    <s v="Go Ape"/>
    <n v="70"/>
    <x v="173"/>
    <x v="11"/>
    <x v="1"/>
    <x v="1"/>
  </r>
  <r>
    <n v="81129"/>
    <x v="0"/>
    <x v="0"/>
    <x v="855"/>
    <s v="Charity"/>
    <n v="30"/>
    <x v="286"/>
    <x v="9"/>
    <x v="1"/>
    <x v="9"/>
  </r>
  <r>
    <n v="81146"/>
    <x v="2"/>
    <x v="0"/>
    <x v="855"/>
    <m/>
    <n v="79.790000000000006"/>
    <x v="51"/>
    <x v="3"/>
    <x v="1"/>
    <x v="3"/>
  </r>
  <r>
    <n v="81147"/>
    <x v="1"/>
    <x v="0"/>
    <x v="855"/>
    <m/>
    <n v="40"/>
    <x v="15"/>
    <x v="1"/>
    <x v="1"/>
    <x v="3"/>
  </r>
  <r>
    <n v="81268"/>
    <x v="0"/>
    <x v="2"/>
    <x v="855"/>
    <m/>
    <n v="7.36"/>
    <x v="115"/>
    <x v="7"/>
    <x v="1"/>
    <x v="3"/>
  </r>
  <r>
    <n v="81269"/>
    <x v="0"/>
    <x v="2"/>
    <x v="855"/>
    <m/>
    <n v="29.04"/>
    <x v="53"/>
    <x v="8"/>
    <x v="1"/>
    <x v="3"/>
  </r>
  <r>
    <n v="81270"/>
    <x v="0"/>
    <x v="2"/>
    <x v="855"/>
    <m/>
    <n v="31.99"/>
    <x v="53"/>
    <x v="8"/>
    <x v="1"/>
    <x v="3"/>
  </r>
  <r>
    <n v="81271"/>
    <x v="0"/>
    <x v="2"/>
    <x v="855"/>
    <m/>
    <n v="3.74"/>
    <x v="208"/>
    <x v="11"/>
    <x v="1"/>
    <x v="2"/>
  </r>
  <r>
    <n v="81143"/>
    <x v="0"/>
    <x v="0"/>
    <x v="856"/>
    <m/>
    <n v="24.08"/>
    <x v="19"/>
    <x v="0"/>
    <x v="1"/>
    <x v="1"/>
  </r>
  <r>
    <n v="81144"/>
    <x v="1"/>
    <x v="0"/>
    <x v="856"/>
    <m/>
    <n v="40"/>
    <x v="15"/>
    <x v="1"/>
    <x v="1"/>
    <x v="3"/>
  </r>
  <r>
    <n v="81145"/>
    <x v="1"/>
    <x v="0"/>
    <x v="856"/>
    <m/>
    <n v="30"/>
    <x v="15"/>
    <x v="1"/>
    <x v="1"/>
    <x v="3"/>
  </r>
  <r>
    <n v="81243"/>
    <x v="0"/>
    <x v="2"/>
    <x v="856"/>
    <s v="Trainers"/>
    <n v="80"/>
    <x v="31"/>
    <x v="5"/>
    <x v="1"/>
    <x v="2"/>
  </r>
  <r>
    <n v="81272"/>
    <x v="0"/>
    <x v="2"/>
    <x v="856"/>
    <s v="Dad's little presents"/>
    <n v="17.5"/>
    <x v="49"/>
    <x v="5"/>
    <x v="1"/>
    <x v="10"/>
  </r>
  <r>
    <n v="81273"/>
    <x v="0"/>
    <x v="2"/>
    <x v="856"/>
    <m/>
    <n v="3.94"/>
    <x v="115"/>
    <x v="7"/>
    <x v="1"/>
    <x v="3"/>
  </r>
  <r>
    <n v="81602"/>
    <x v="0"/>
    <x v="1"/>
    <x v="856"/>
    <m/>
    <n v="41.41"/>
    <x v="13"/>
    <x v="4"/>
    <x v="1"/>
    <x v="1"/>
  </r>
  <r>
    <n v="81274"/>
    <x v="0"/>
    <x v="2"/>
    <x v="857"/>
    <s v="Jenny's Manga Course"/>
    <n v="20.09"/>
    <x v="281"/>
    <x v="2"/>
    <x v="1"/>
    <x v="10"/>
  </r>
  <r>
    <n v="81275"/>
    <x v="0"/>
    <x v="2"/>
    <x v="858"/>
    <m/>
    <n v="16"/>
    <x v="41"/>
    <x v="15"/>
    <x v="1"/>
    <x v="2"/>
  </r>
  <r>
    <n v="81276"/>
    <x v="0"/>
    <x v="2"/>
    <x v="858"/>
    <m/>
    <n v="10.64"/>
    <x v="10"/>
    <x v="4"/>
    <x v="1"/>
    <x v="1"/>
  </r>
  <r>
    <n v="81140"/>
    <x v="2"/>
    <x v="0"/>
    <x v="859"/>
    <m/>
    <n v="20.8"/>
    <x v="58"/>
    <x v="3"/>
    <x v="1"/>
    <x v="2"/>
  </r>
  <r>
    <n v="81141"/>
    <x v="1"/>
    <x v="0"/>
    <x v="859"/>
    <m/>
    <n v="50"/>
    <x v="15"/>
    <x v="1"/>
    <x v="1"/>
    <x v="3"/>
  </r>
  <r>
    <n v="81244"/>
    <x v="0"/>
    <x v="2"/>
    <x v="859"/>
    <m/>
    <n v="49.03"/>
    <x v="104"/>
    <x v="4"/>
    <x v="1"/>
    <x v="1"/>
  </r>
  <r>
    <n v="81277"/>
    <x v="0"/>
    <x v="2"/>
    <x v="859"/>
    <m/>
    <n v="-3.36"/>
    <x v="53"/>
    <x v="8"/>
    <x v="1"/>
    <x v="3"/>
  </r>
  <r>
    <n v="81278"/>
    <x v="0"/>
    <x v="2"/>
    <x v="860"/>
    <s v="Riding things for holiday"/>
    <n v="82.93"/>
    <x v="330"/>
    <x v="14"/>
    <x v="27"/>
    <x v="8"/>
  </r>
  <r>
    <n v="81279"/>
    <x v="0"/>
    <x v="2"/>
    <x v="860"/>
    <m/>
    <n v="35"/>
    <x v="53"/>
    <x v="8"/>
    <x v="1"/>
    <x v="3"/>
  </r>
  <r>
    <n v="81280"/>
    <x v="0"/>
    <x v="2"/>
    <x v="860"/>
    <s v="Trousers, shirts"/>
    <n v="188.68"/>
    <x v="257"/>
    <x v="5"/>
    <x v="1"/>
    <x v="4"/>
  </r>
  <r>
    <n v="81111"/>
    <x v="0"/>
    <x v="0"/>
    <x v="861"/>
    <s v="Riding Holiday"/>
    <n v="440"/>
    <x v="315"/>
    <x v="14"/>
    <x v="27"/>
    <x v="12"/>
  </r>
  <r>
    <n v="81281"/>
    <x v="0"/>
    <x v="2"/>
    <x v="861"/>
    <m/>
    <n v="56.12"/>
    <x v="85"/>
    <x v="12"/>
    <x v="1"/>
    <x v="5"/>
  </r>
  <r>
    <n v="81282"/>
    <x v="0"/>
    <x v="2"/>
    <x v="861"/>
    <m/>
    <n v="2.37"/>
    <x v="290"/>
    <x v="7"/>
    <x v="1"/>
    <x v="10"/>
  </r>
  <r>
    <n v="81138"/>
    <x v="6"/>
    <x v="0"/>
    <x v="862"/>
    <m/>
    <n v="195.37"/>
    <x v="9"/>
    <x v="0"/>
    <x v="1"/>
    <x v="1"/>
  </r>
  <r>
    <n v="81139"/>
    <x v="1"/>
    <x v="0"/>
    <x v="862"/>
    <m/>
    <n v="150"/>
    <x v="15"/>
    <x v="1"/>
    <x v="1"/>
    <x v="3"/>
  </r>
  <r>
    <n v="81283"/>
    <x v="0"/>
    <x v="2"/>
    <x v="862"/>
    <s v="Hotel"/>
    <n v="113.55"/>
    <x v="146"/>
    <x v="14"/>
    <x v="1"/>
    <x v="14"/>
  </r>
  <r>
    <n v="81135"/>
    <x v="1"/>
    <x v="0"/>
    <x v="863"/>
    <m/>
    <n v="40"/>
    <x v="15"/>
    <x v="1"/>
    <x v="1"/>
    <x v="3"/>
  </r>
  <r>
    <n v="81137"/>
    <x v="0"/>
    <x v="0"/>
    <x v="863"/>
    <s v="Income Insurance"/>
    <n v="42.87"/>
    <x v="60"/>
    <x v="0"/>
    <x v="1"/>
    <x v="4"/>
  </r>
  <r>
    <n v="81284"/>
    <x v="0"/>
    <x v="2"/>
    <x v="863"/>
    <m/>
    <n v="45"/>
    <x v="229"/>
    <x v="11"/>
    <x v="1"/>
    <x v="1"/>
  </r>
  <r>
    <n v="81245"/>
    <x v="0"/>
    <x v="2"/>
    <x v="864"/>
    <m/>
    <n v="80.72"/>
    <x v="104"/>
    <x v="4"/>
    <x v="1"/>
    <x v="1"/>
  </r>
  <r>
    <n v="81130"/>
    <x v="0"/>
    <x v="0"/>
    <x v="865"/>
    <m/>
    <n v="20.350000000000001"/>
    <x v="63"/>
    <x v="15"/>
    <x v="1"/>
    <x v="4"/>
  </r>
  <r>
    <n v="81131"/>
    <x v="0"/>
    <x v="0"/>
    <x v="865"/>
    <s v="Graduation"/>
    <n v="75"/>
    <x v="189"/>
    <x v="19"/>
    <x v="1"/>
    <x v="2"/>
  </r>
  <r>
    <n v="81285"/>
    <x v="0"/>
    <x v="2"/>
    <x v="865"/>
    <m/>
    <n v="16"/>
    <x v="41"/>
    <x v="15"/>
    <x v="1"/>
    <x v="2"/>
  </r>
  <r>
    <n v="81246"/>
    <x v="0"/>
    <x v="2"/>
    <x v="866"/>
    <s v="Top"/>
    <n v="45"/>
    <x v="31"/>
    <x v="5"/>
    <x v="1"/>
    <x v="2"/>
  </r>
  <r>
    <n v="81286"/>
    <x v="0"/>
    <x v="2"/>
    <x v="866"/>
    <s v="Insurance"/>
    <n v="543.82000000000005"/>
    <x v="331"/>
    <x v="12"/>
    <x v="1"/>
    <x v="5"/>
  </r>
  <r>
    <n v="81287"/>
    <x v="0"/>
    <x v="2"/>
    <x v="866"/>
    <m/>
    <n v="57.42"/>
    <x v="24"/>
    <x v="12"/>
    <x v="1"/>
    <x v="5"/>
  </r>
  <r>
    <n v="81288"/>
    <x v="0"/>
    <x v="2"/>
    <x v="867"/>
    <m/>
    <n v="20.55"/>
    <x v="24"/>
    <x v="12"/>
    <x v="1"/>
    <x v="5"/>
  </r>
  <r>
    <n v="81289"/>
    <x v="0"/>
    <x v="2"/>
    <x v="867"/>
    <m/>
    <n v="14.47"/>
    <x v="88"/>
    <x v="8"/>
    <x v="1"/>
    <x v="3"/>
  </r>
  <r>
    <n v="81290"/>
    <x v="0"/>
    <x v="2"/>
    <x v="867"/>
    <m/>
    <n v="14.66"/>
    <x v="10"/>
    <x v="4"/>
    <x v="1"/>
    <x v="1"/>
  </r>
  <r>
    <n v="81291"/>
    <x v="0"/>
    <x v="2"/>
    <x v="867"/>
    <s v="Graduation"/>
    <n v="39"/>
    <x v="281"/>
    <x v="19"/>
    <x v="1"/>
    <x v="2"/>
  </r>
  <r>
    <n v="81292"/>
    <x v="0"/>
    <x v="2"/>
    <x v="867"/>
    <s v="Breakfast after riding holiday"/>
    <n v="28.12"/>
    <x v="75"/>
    <x v="14"/>
    <x v="27"/>
    <x v="1"/>
  </r>
  <r>
    <n v="81293"/>
    <x v="0"/>
    <x v="2"/>
    <x v="867"/>
    <m/>
    <n v="-31.99"/>
    <x v="53"/>
    <x v="8"/>
    <x v="1"/>
    <x v="3"/>
  </r>
  <r>
    <n v="81294"/>
    <x v="0"/>
    <x v="2"/>
    <x v="868"/>
    <m/>
    <n v="60.88"/>
    <x v="76"/>
    <x v="4"/>
    <x v="1"/>
    <x v="1"/>
  </r>
  <r>
    <n v="81097"/>
    <x v="0"/>
    <x v="0"/>
    <x v="869"/>
    <s v="James smart card"/>
    <n v="30"/>
    <x v="156"/>
    <x v="4"/>
    <x v="1"/>
    <x v="8"/>
  </r>
  <r>
    <n v="81119"/>
    <x v="1"/>
    <x v="0"/>
    <x v="869"/>
    <m/>
    <n v="300"/>
    <x v="1"/>
    <x v="1"/>
    <x v="1"/>
    <x v="3"/>
  </r>
  <r>
    <n v="81120"/>
    <x v="0"/>
    <x v="0"/>
    <x v="869"/>
    <s v="Council Tax"/>
    <n v="180"/>
    <x v="54"/>
    <x v="0"/>
    <x v="1"/>
    <x v="1"/>
  </r>
  <r>
    <n v="81121"/>
    <x v="0"/>
    <x v="0"/>
    <x v="869"/>
    <m/>
    <n v="5"/>
    <x v="163"/>
    <x v="9"/>
    <x v="1"/>
    <x v="9"/>
  </r>
  <r>
    <n v="81122"/>
    <x v="0"/>
    <x v="0"/>
    <x v="869"/>
    <m/>
    <n v="32.97"/>
    <x v="3"/>
    <x v="0"/>
    <x v="1"/>
    <x v="1"/>
  </r>
  <r>
    <n v="81123"/>
    <x v="0"/>
    <x v="0"/>
    <x v="869"/>
    <m/>
    <n v="12.37"/>
    <x v="8"/>
    <x v="0"/>
    <x v="1"/>
    <x v="1"/>
  </r>
  <r>
    <n v="81124"/>
    <x v="0"/>
    <x v="0"/>
    <x v="869"/>
    <m/>
    <n v="44"/>
    <x v="4"/>
    <x v="2"/>
    <x v="1"/>
    <x v="8"/>
  </r>
  <r>
    <n v="81125"/>
    <x v="1"/>
    <x v="0"/>
    <x v="869"/>
    <m/>
    <n v="40"/>
    <x v="15"/>
    <x v="1"/>
    <x v="1"/>
    <x v="3"/>
  </r>
  <r>
    <n v="81126"/>
    <x v="0"/>
    <x v="0"/>
    <x v="869"/>
    <m/>
    <n v="36.64"/>
    <x v="105"/>
    <x v="0"/>
    <x v="1"/>
    <x v="2"/>
  </r>
  <r>
    <n v="81127"/>
    <x v="1"/>
    <x v="0"/>
    <x v="869"/>
    <m/>
    <n v="10"/>
    <x v="289"/>
    <x v="6"/>
    <x v="1"/>
    <x v="8"/>
  </r>
  <r>
    <n v="81128"/>
    <x v="1"/>
    <x v="0"/>
    <x v="869"/>
    <m/>
    <n v="10"/>
    <x v="288"/>
    <x v="6"/>
    <x v="1"/>
    <x v="10"/>
  </r>
  <r>
    <n v="81295"/>
    <x v="0"/>
    <x v="2"/>
    <x v="869"/>
    <m/>
    <n v="10"/>
    <x v="41"/>
    <x v="15"/>
    <x v="1"/>
    <x v="2"/>
  </r>
  <r>
    <n v="81296"/>
    <x v="0"/>
    <x v="2"/>
    <x v="869"/>
    <m/>
    <n v="213.9"/>
    <x v="41"/>
    <x v="15"/>
    <x v="1"/>
    <x v="4"/>
  </r>
  <r>
    <n v="81297"/>
    <x v="0"/>
    <x v="2"/>
    <x v="869"/>
    <m/>
    <n v="14.99"/>
    <x v="20"/>
    <x v="0"/>
    <x v="1"/>
    <x v="1"/>
  </r>
  <r>
    <n v="81538"/>
    <x v="0"/>
    <x v="4"/>
    <x v="869"/>
    <s v="Lunches"/>
    <n v="80"/>
    <x v="208"/>
    <x v="11"/>
    <x v="1"/>
    <x v="4"/>
  </r>
  <r>
    <n v="81539"/>
    <x v="0"/>
    <x v="4"/>
    <x v="869"/>
    <s v="Lunches"/>
    <n v="30"/>
    <x v="13"/>
    <x v="4"/>
    <x v="1"/>
    <x v="4"/>
  </r>
  <r>
    <n v="81540"/>
    <x v="0"/>
    <x v="4"/>
    <x v="869"/>
    <s v="Bus Ticket"/>
    <n v="25"/>
    <x v="187"/>
    <x v="19"/>
    <x v="1"/>
    <x v="10"/>
  </r>
  <r>
    <n v="81541"/>
    <x v="0"/>
    <x v="4"/>
    <x v="869"/>
    <s v="Beers"/>
    <n v="50"/>
    <x v="143"/>
    <x v="17"/>
    <x v="1"/>
    <x v="14"/>
  </r>
  <r>
    <n v="81542"/>
    <x v="0"/>
    <x v="4"/>
    <x v="869"/>
    <s v="Coffees and things"/>
    <n v="20"/>
    <x v="213"/>
    <x v="11"/>
    <x v="1"/>
    <x v="2"/>
  </r>
  <r>
    <n v="81543"/>
    <x v="0"/>
    <x v="4"/>
    <x v="869"/>
    <s v="Guitar Lessons"/>
    <n v="40"/>
    <x v="221"/>
    <x v="2"/>
    <x v="1"/>
    <x v="8"/>
  </r>
  <r>
    <n v="81544"/>
    <x v="0"/>
    <x v="4"/>
    <x v="869"/>
    <s v="Judo"/>
    <n v="12"/>
    <x v="114"/>
    <x v="2"/>
    <x v="1"/>
    <x v="8"/>
  </r>
  <r>
    <n v="81545"/>
    <x v="3"/>
    <x v="4"/>
    <x v="869"/>
    <m/>
    <n v="-440"/>
    <x v="9"/>
    <x v="1"/>
    <x v="1"/>
    <x v="3"/>
  </r>
  <r>
    <n v="81564"/>
    <x v="0"/>
    <x v="4"/>
    <x v="869"/>
    <m/>
    <n v="175"/>
    <x v="53"/>
    <x v="6"/>
    <x v="1"/>
    <x v="1"/>
  </r>
  <r>
    <n v="81593"/>
    <x v="4"/>
    <x v="1"/>
    <x v="869"/>
    <m/>
    <n v="-0.64"/>
    <x v="1"/>
    <x v="10"/>
    <x v="1"/>
    <x v="3"/>
  </r>
  <r>
    <n v="81594"/>
    <x v="3"/>
    <x v="1"/>
    <x v="869"/>
    <m/>
    <n v="-300"/>
    <x v="9"/>
    <x v="1"/>
    <x v="1"/>
    <x v="3"/>
  </r>
  <r>
    <n v="81116"/>
    <x v="0"/>
    <x v="0"/>
    <x v="870"/>
    <s v="Life Insurance"/>
    <n v="26.95"/>
    <x v="60"/>
    <x v="0"/>
    <x v="1"/>
    <x v="4"/>
  </r>
  <r>
    <n v="81118"/>
    <x v="1"/>
    <x v="0"/>
    <x v="870"/>
    <m/>
    <n v="1664.78"/>
    <x v="75"/>
    <x v="1"/>
    <x v="1"/>
    <x v="3"/>
  </r>
  <r>
    <n v="81438"/>
    <x v="3"/>
    <x v="2"/>
    <x v="870"/>
    <m/>
    <n v="-1664.78"/>
    <x v="9"/>
    <x v="1"/>
    <x v="1"/>
    <x v="3"/>
  </r>
  <r>
    <n v="81603"/>
    <x v="0"/>
    <x v="1"/>
    <x v="870"/>
    <m/>
    <n v="3.17"/>
    <x v="13"/>
    <x v="4"/>
    <x v="1"/>
    <x v="1"/>
  </r>
  <r>
    <n v="81113.100000000006"/>
    <x v="0"/>
    <x v="0"/>
    <x v="871"/>
    <s v="Lunch"/>
    <n v="4.59"/>
    <x v="13"/>
    <x v="4"/>
    <x v="1"/>
    <x v="4"/>
  </r>
  <r>
    <n v="81113.2"/>
    <x v="1"/>
    <x v="0"/>
    <x v="871"/>
    <m/>
    <n v="30"/>
    <x v="15"/>
    <x v="1"/>
    <x v="1"/>
    <x v="3"/>
  </r>
  <r>
    <n v="81114"/>
    <x v="0"/>
    <x v="0"/>
    <x v="871"/>
    <s v="Central Heating Insurance"/>
    <n v="16.64"/>
    <x v="0"/>
    <x v="0"/>
    <x v="1"/>
    <x v="1"/>
  </r>
  <r>
    <n v="81115"/>
    <x v="1"/>
    <x v="0"/>
    <x v="871"/>
    <m/>
    <n v="40"/>
    <x v="15"/>
    <x v="1"/>
    <x v="1"/>
    <x v="3"/>
  </r>
  <r>
    <n v="81298"/>
    <x v="0"/>
    <x v="2"/>
    <x v="871"/>
    <s v="Business Cards"/>
    <n v="19.510000000000002"/>
    <x v="14"/>
    <x v="15"/>
    <x v="1"/>
    <x v="2"/>
  </r>
  <r>
    <n v="81299"/>
    <x v="0"/>
    <x v="2"/>
    <x v="871"/>
    <m/>
    <n v="22.01"/>
    <x v="183"/>
    <x v="4"/>
    <x v="1"/>
    <x v="1"/>
  </r>
  <r>
    <n v="81300"/>
    <x v="0"/>
    <x v="2"/>
    <x v="871"/>
    <m/>
    <n v="16.940000000000001"/>
    <x v="53"/>
    <x v="8"/>
    <x v="1"/>
    <x v="3"/>
  </r>
  <r>
    <n v="81110"/>
    <x v="0"/>
    <x v="0"/>
    <x v="872"/>
    <m/>
    <n v="21.7"/>
    <x v="39"/>
    <x v="4"/>
    <x v="1"/>
    <x v="1"/>
  </r>
  <r>
    <n v="81112"/>
    <x v="0"/>
    <x v="0"/>
    <x v="872"/>
    <m/>
    <n v="12"/>
    <x v="21"/>
    <x v="9"/>
    <x v="1"/>
    <x v="9"/>
  </r>
  <r>
    <n v="81247"/>
    <x v="0"/>
    <x v="2"/>
    <x v="872"/>
    <m/>
    <n v="16.87"/>
    <x v="104"/>
    <x v="4"/>
    <x v="1"/>
    <x v="2"/>
  </r>
  <r>
    <n v="81301"/>
    <x v="0"/>
    <x v="2"/>
    <x v="872"/>
    <m/>
    <n v="16"/>
    <x v="41"/>
    <x v="15"/>
    <x v="1"/>
    <x v="2"/>
  </r>
  <r>
    <n v="81302"/>
    <x v="0"/>
    <x v="2"/>
    <x v="872"/>
    <s v="Dress"/>
    <n v="20"/>
    <x v="332"/>
    <x v="5"/>
    <x v="1"/>
    <x v="2"/>
  </r>
  <r>
    <n v="81109"/>
    <x v="0"/>
    <x v="0"/>
    <x v="873"/>
    <m/>
    <n v="1000"/>
    <x v="89"/>
    <x v="13"/>
    <x v="1"/>
    <x v="6"/>
  </r>
  <r>
    <n v="81303"/>
    <x v="0"/>
    <x v="2"/>
    <x v="873"/>
    <m/>
    <n v="57.97"/>
    <x v="24"/>
    <x v="12"/>
    <x v="1"/>
    <x v="5"/>
  </r>
  <r>
    <n v="81304"/>
    <x v="0"/>
    <x v="2"/>
    <x v="874"/>
    <m/>
    <n v="46"/>
    <x v="117"/>
    <x v="11"/>
    <x v="1"/>
    <x v="1"/>
  </r>
  <r>
    <n v="81103"/>
    <x v="1"/>
    <x v="0"/>
    <x v="875"/>
    <m/>
    <n v="20"/>
    <x v="15"/>
    <x v="1"/>
    <x v="1"/>
    <x v="3"/>
  </r>
  <r>
    <n v="81104"/>
    <x v="0"/>
    <x v="0"/>
    <x v="875"/>
    <s v="Life Insurance"/>
    <n v="8.19"/>
    <x v="29"/>
    <x v="0"/>
    <x v="1"/>
    <x v="2"/>
  </r>
  <r>
    <n v="81105"/>
    <x v="1"/>
    <x v="0"/>
    <x v="875"/>
    <m/>
    <n v="500"/>
    <x v="28"/>
    <x v="1"/>
    <x v="1"/>
    <x v="3"/>
  </r>
  <r>
    <n v="81106"/>
    <x v="1"/>
    <x v="0"/>
    <x v="875"/>
    <m/>
    <n v="150"/>
    <x v="28"/>
    <x v="1"/>
    <x v="1"/>
    <x v="3"/>
  </r>
  <r>
    <n v="81107"/>
    <x v="1"/>
    <x v="0"/>
    <x v="875"/>
    <m/>
    <n v="60"/>
    <x v="28"/>
    <x v="1"/>
    <x v="1"/>
    <x v="3"/>
  </r>
  <r>
    <n v="81108"/>
    <x v="1"/>
    <x v="0"/>
    <x v="875"/>
    <m/>
    <n v="250"/>
    <x v="28"/>
    <x v="1"/>
    <x v="1"/>
    <x v="3"/>
  </r>
  <r>
    <n v="81308"/>
    <x v="0"/>
    <x v="2"/>
    <x v="875"/>
    <s v="Face mask and massage bar"/>
    <n v="9.9"/>
    <x v="244"/>
    <x v="6"/>
    <x v="1"/>
    <x v="2"/>
  </r>
  <r>
    <n v="81309"/>
    <x v="0"/>
    <x v="2"/>
    <x v="875"/>
    <m/>
    <n v="44.8"/>
    <x v="115"/>
    <x v="7"/>
    <x v="1"/>
    <x v="3"/>
  </r>
  <r>
    <n v="81597.100000000006"/>
    <x v="0"/>
    <x v="1"/>
    <x v="875"/>
    <s v="Flowers"/>
    <n v="10"/>
    <x v="13"/>
    <x v="6"/>
    <x v="1"/>
    <x v="1"/>
  </r>
  <r>
    <n v="81597.2"/>
    <x v="0"/>
    <x v="1"/>
    <x v="875"/>
    <m/>
    <n v="61.14"/>
    <x v="13"/>
    <x v="4"/>
    <x v="1"/>
    <x v="1"/>
  </r>
  <r>
    <n v="81098"/>
    <x v="1"/>
    <x v="0"/>
    <x v="876"/>
    <m/>
    <n v="100"/>
    <x v="28"/>
    <x v="1"/>
    <x v="1"/>
    <x v="3"/>
  </r>
  <r>
    <n v="81099"/>
    <x v="2"/>
    <x v="0"/>
    <x v="876"/>
    <m/>
    <n v="50"/>
    <x v="36"/>
    <x v="3"/>
    <x v="1"/>
    <x v="10"/>
  </r>
  <r>
    <n v="81100"/>
    <x v="1"/>
    <x v="0"/>
    <x v="876"/>
    <m/>
    <n v="50"/>
    <x v="15"/>
    <x v="1"/>
    <x v="1"/>
    <x v="3"/>
  </r>
  <r>
    <n v="81101"/>
    <x v="1"/>
    <x v="0"/>
    <x v="876"/>
    <m/>
    <n v="100"/>
    <x v="28"/>
    <x v="1"/>
    <x v="1"/>
    <x v="3"/>
  </r>
  <r>
    <n v="81102"/>
    <x v="0"/>
    <x v="0"/>
    <x v="876"/>
    <m/>
    <n v="5"/>
    <x v="30"/>
    <x v="9"/>
    <x v="1"/>
    <x v="9"/>
  </r>
  <r>
    <n v="81310.100000000006"/>
    <x v="0"/>
    <x v="2"/>
    <x v="876"/>
    <s v="Wine"/>
    <n v="15.5"/>
    <x v="10"/>
    <x v="17"/>
    <x v="1"/>
    <x v="1"/>
  </r>
  <r>
    <n v="81310.2"/>
    <x v="0"/>
    <x v="2"/>
    <x v="876"/>
    <s v="Brita Jug and Filters"/>
    <n v="45"/>
    <x v="10"/>
    <x v="7"/>
    <x v="1"/>
    <x v="1"/>
  </r>
  <r>
    <n v="81310.3"/>
    <x v="0"/>
    <x v="2"/>
    <x v="876"/>
    <m/>
    <n v="67.37"/>
    <x v="10"/>
    <x v="4"/>
    <x v="1"/>
    <x v="1"/>
  </r>
  <r>
    <n v="81311"/>
    <x v="0"/>
    <x v="2"/>
    <x v="876"/>
    <m/>
    <n v="30"/>
    <x v="86"/>
    <x v="15"/>
    <x v="1"/>
    <x v="4"/>
  </r>
  <r>
    <n v="81448.100000000006"/>
    <x v="0"/>
    <x v="0"/>
    <x v="876"/>
    <s v="Line Rental"/>
    <n v="1.99"/>
    <x v="270"/>
    <x v="0"/>
    <x v="1"/>
    <x v="1"/>
  </r>
  <r>
    <n v="81448.2"/>
    <x v="0"/>
    <x v="0"/>
    <x v="876"/>
    <s v="V+ Box"/>
    <n v="5"/>
    <x v="270"/>
    <x v="0"/>
    <x v="1"/>
    <x v="1"/>
  </r>
  <r>
    <n v="81448.3"/>
    <x v="0"/>
    <x v="0"/>
    <x v="876"/>
    <s v="Broadband"/>
    <n v="25"/>
    <x v="270"/>
    <x v="0"/>
    <x v="1"/>
    <x v="1"/>
  </r>
  <r>
    <n v="81448.399999999994"/>
    <x v="0"/>
    <x v="0"/>
    <x v="876"/>
    <s v="Phone"/>
    <n v="21.48"/>
    <x v="270"/>
    <x v="0"/>
    <x v="1"/>
    <x v="1"/>
  </r>
  <r>
    <n v="81464"/>
    <x v="0"/>
    <x v="4"/>
    <x v="876"/>
    <s v="Film Developing"/>
    <n v="8"/>
    <x v="326"/>
    <x v="2"/>
    <x v="1"/>
    <x v="8"/>
  </r>
  <r>
    <n v="81096"/>
    <x v="1"/>
    <x v="0"/>
    <x v="877"/>
    <m/>
    <n v="30"/>
    <x v="15"/>
    <x v="1"/>
    <x v="1"/>
    <x v="3"/>
  </r>
  <r>
    <n v="81312"/>
    <x v="0"/>
    <x v="2"/>
    <x v="877"/>
    <s v="Foot Stuff"/>
    <n v="20"/>
    <x v="200"/>
    <x v="6"/>
    <x v="1"/>
    <x v="2"/>
  </r>
  <r>
    <n v="81313"/>
    <x v="0"/>
    <x v="2"/>
    <x v="877"/>
    <m/>
    <n v="31.42"/>
    <x v="287"/>
    <x v="12"/>
    <x v="1"/>
    <x v="5"/>
  </r>
  <r>
    <n v="81095"/>
    <x v="10"/>
    <x v="0"/>
    <x v="878"/>
    <m/>
    <n v="18.84"/>
    <x v="246"/>
    <x v="0"/>
    <x v="1"/>
    <x v="3"/>
  </r>
  <r>
    <n v="81314"/>
    <x v="0"/>
    <x v="2"/>
    <x v="878"/>
    <m/>
    <n v="13.5"/>
    <x v="41"/>
    <x v="15"/>
    <x v="1"/>
    <x v="2"/>
  </r>
  <r>
    <n v="81315"/>
    <x v="0"/>
    <x v="2"/>
    <x v="878"/>
    <m/>
    <n v="7.47"/>
    <x v="10"/>
    <x v="4"/>
    <x v="1"/>
    <x v="1"/>
  </r>
  <r>
    <n v="81316"/>
    <x v="0"/>
    <x v="2"/>
    <x v="878"/>
    <m/>
    <n v="4.24"/>
    <x v="208"/>
    <x v="11"/>
    <x v="1"/>
    <x v="4"/>
  </r>
  <r>
    <n v="81317"/>
    <x v="0"/>
    <x v="2"/>
    <x v="878"/>
    <s v="Photo printing paper"/>
    <n v="16.98"/>
    <x v="311"/>
    <x v="2"/>
    <x v="1"/>
    <x v="4"/>
  </r>
  <r>
    <n v="81082"/>
    <x v="0"/>
    <x v="0"/>
    <x v="879"/>
    <s v="Riding Lessons"/>
    <n v="420"/>
    <x v="89"/>
    <x v="2"/>
    <x v="1"/>
    <x v="12"/>
  </r>
  <r>
    <n v="81086"/>
    <x v="0"/>
    <x v="0"/>
    <x v="879"/>
    <s v="Counselling"/>
    <n v="315"/>
    <x v="333"/>
    <x v="6"/>
    <x v="1"/>
    <x v="8"/>
  </r>
  <r>
    <n v="81318"/>
    <x v="0"/>
    <x v="2"/>
    <x v="879"/>
    <m/>
    <n v="18.72"/>
    <x v="238"/>
    <x v="16"/>
    <x v="1"/>
    <x v="1"/>
  </r>
  <r>
    <n v="81319"/>
    <x v="0"/>
    <x v="2"/>
    <x v="879"/>
    <m/>
    <n v="20.13"/>
    <x v="10"/>
    <x v="4"/>
    <x v="1"/>
    <x v="1"/>
  </r>
  <r>
    <n v="81320"/>
    <x v="0"/>
    <x v="2"/>
    <x v="879"/>
    <m/>
    <n v="39.93"/>
    <x v="40"/>
    <x v="6"/>
    <x v="1"/>
    <x v="16"/>
  </r>
  <r>
    <n v="81321"/>
    <x v="0"/>
    <x v="2"/>
    <x v="880"/>
    <s v="Squash"/>
    <n v="9.6"/>
    <x v="210"/>
    <x v="2"/>
    <x v="1"/>
    <x v="14"/>
  </r>
  <r>
    <n v="81322"/>
    <x v="0"/>
    <x v="2"/>
    <x v="880"/>
    <m/>
    <n v="56.79"/>
    <x v="24"/>
    <x v="12"/>
    <x v="1"/>
    <x v="5"/>
  </r>
  <r>
    <n v="81094"/>
    <x v="1"/>
    <x v="0"/>
    <x v="881"/>
    <m/>
    <n v="100"/>
    <x v="15"/>
    <x v="1"/>
    <x v="1"/>
    <x v="3"/>
  </r>
  <r>
    <n v="81323"/>
    <x v="0"/>
    <x v="2"/>
    <x v="881"/>
    <s v="Lunch"/>
    <n v="4.25"/>
    <x v="334"/>
    <x v="15"/>
    <x v="1"/>
    <x v="2"/>
  </r>
  <r>
    <n v="81090"/>
    <x v="1"/>
    <x v="0"/>
    <x v="882"/>
    <m/>
    <n v="50"/>
    <x v="15"/>
    <x v="1"/>
    <x v="1"/>
    <x v="3"/>
  </r>
  <r>
    <n v="81091.100000000006"/>
    <x v="0"/>
    <x v="0"/>
    <x v="882"/>
    <s v="Lunch"/>
    <n v="6.62"/>
    <x v="13"/>
    <x v="4"/>
    <x v="1"/>
    <x v="4"/>
  </r>
  <r>
    <n v="81091.199999999997"/>
    <x v="1"/>
    <x v="0"/>
    <x v="882"/>
    <m/>
    <n v="30"/>
    <x v="15"/>
    <x v="1"/>
    <x v="1"/>
    <x v="3"/>
  </r>
  <r>
    <n v="81092"/>
    <x v="3"/>
    <x v="0"/>
    <x v="882"/>
    <m/>
    <n v="-1000"/>
    <x v="28"/>
    <x v="1"/>
    <x v="1"/>
    <x v="3"/>
  </r>
  <r>
    <n v="81093"/>
    <x v="0"/>
    <x v="0"/>
    <x v="882"/>
    <s v="Skiing Holiday (Deposit)"/>
    <n v="280"/>
    <x v="335"/>
    <x v="14"/>
    <x v="30"/>
    <x v="1"/>
  </r>
  <r>
    <n v="81598"/>
    <x v="0"/>
    <x v="1"/>
    <x v="882"/>
    <m/>
    <n v="99.79"/>
    <x v="13"/>
    <x v="4"/>
    <x v="1"/>
    <x v="1"/>
  </r>
  <r>
    <n v="81087"/>
    <x v="2"/>
    <x v="0"/>
    <x v="883"/>
    <m/>
    <n v="79.790000000000006"/>
    <x v="51"/>
    <x v="3"/>
    <x v="1"/>
    <x v="3"/>
  </r>
  <r>
    <n v="81088.100000000006"/>
    <x v="0"/>
    <x v="0"/>
    <x v="883"/>
    <s v="Lunch"/>
    <n v="2.7"/>
    <x v="13"/>
    <x v="4"/>
    <x v="1"/>
    <x v="4"/>
  </r>
  <r>
    <n v="81088.2"/>
    <x v="1"/>
    <x v="0"/>
    <x v="883"/>
    <m/>
    <n v="20"/>
    <x v="15"/>
    <x v="1"/>
    <x v="1"/>
    <x v="3"/>
  </r>
  <r>
    <n v="81089"/>
    <x v="0"/>
    <x v="0"/>
    <x v="883"/>
    <m/>
    <n v="24.08"/>
    <x v="19"/>
    <x v="0"/>
    <x v="1"/>
    <x v="1"/>
  </r>
  <r>
    <n v="81324"/>
    <x v="0"/>
    <x v="2"/>
    <x v="883"/>
    <s v="Holiday Money"/>
    <n v="252"/>
    <x v="152"/>
    <x v="14"/>
    <x v="17"/>
    <x v="1"/>
  </r>
  <r>
    <n v="81325"/>
    <x v="0"/>
    <x v="2"/>
    <x v="883"/>
    <s v="Jenny's Tubing Party"/>
    <n v="140"/>
    <x v="210"/>
    <x v="11"/>
    <x v="1"/>
    <x v="10"/>
  </r>
  <r>
    <n v="81326"/>
    <x v="0"/>
    <x v="2"/>
    <x v="884"/>
    <m/>
    <n v="16"/>
    <x v="41"/>
    <x v="15"/>
    <x v="1"/>
    <x v="2"/>
  </r>
  <r>
    <n v="81327"/>
    <x v="0"/>
    <x v="2"/>
    <x v="884"/>
    <m/>
    <n v="11.02"/>
    <x v="10"/>
    <x v="4"/>
    <x v="1"/>
    <x v="1"/>
  </r>
  <r>
    <n v="81328"/>
    <x v="0"/>
    <x v="2"/>
    <x v="884"/>
    <m/>
    <n v="5.84"/>
    <x v="208"/>
    <x v="11"/>
    <x v="1"/>
    <x v="2"/>
  </r>
  <r>
    <n v="81329"/>
    <x v="0"/>
    <x v="2"/>
    <x v="884"/>
    <m/>
    <n v="16.920000000000002"/>
    <x v="115"/>
    <x v="7"/>
    <x v="1"/>
    <x v="3"/>
  </r>
  <r>
    <n v="81330"/>
    <x v="0"/>
    <x v="2"/>
    <x v="884"/>
    <m/>
    <n v="9.11"/>
    <x v="115"/>
    <x v="7"/>
    <x v="1"/>
    <x v="3"/>
  </r>
  <r>
    <n v="81331"/>
    <x v="0"/>
    <x v="2"/>
    <x v="884"/>
    <m/>
    <n v="27.39"/>
    <x v="115"/>
    <x v="7"/>
    <x v="1"/>
    <x v="3"/>
  </r>
  <r>
    <n v="81332"/>
    <x v="0"/>
    <x v="2"/>
    <x v="884"/>
    <m/>
    <n v="39.93"/>
    <x v="115"/>
    <x v="7"/>
    <x v="1"/>
    <x v="3"/>
  </r>
  <r>
    <n v="81333"/>
    <x v="0"/>
    <x v="2"/>
    <x v="884"/>
    <m/>
    <n v="-8.7200000000000006"/>
    <x v="257"/>
    <x v="5"/>
    <x v="1"/>
    <x v="4"/>
  </r>
  <r>
    <n v="81040"/>
    <x v="0"/>
    <x v="0"/>
    <x v="885"/>
    <s v="Naval Architecture Course"/>
    <n v="225"/>
    <x v="336"/>
    <x v="19"/>
    <x v="1"/>
    <x v="8"/>
  </r>
  <r>
    <n v="81334"/>
    <x v="0"/>
    <x v="2"/>
    <x v="885"/>
    <s v="Gran Turismo Game"/>
    <n v="37.99"/>
    <x v="14"/>
    <x v="7"/>
    <x v="1"/>
    <x v="8"/>
  </r>
  <r>
    <n v="81335"/>
    <x v="0"/>
    <x v="2"/>
    <x v="885"/>
    <m/>
    <n v="56.96"/>
    <x v="287"/>
    <x v="12"/>
    <x v="1"/>
    <x v="5"/>
  </r>
  <r>
    <n v="81336"/>
    <x v="0"/>
    <x v="2"/>
    <x v="885"/>
    <s v="Sandisk and headphones"/>
    <n v="100.96"/>
    <x v="115"/>
    <x v="7"/>
    <x v="1"/>
    <x v="4"/>
  </r>
  <r>
    <n v="81056"/>
    <x v="0"/>
    <x v="0"/>
    <x v="886"/>
    <s v="Grading"/>
    <n v="30"/>
    <x v="4"/>
    <x v="2"/>
    <x v="1"/>
    <x v="8"/>
  </r>
  <r>
    <n v="81057"/>
    <x v="0"/>
    <x v="0"/>
    <x v="886"/>
    <s v="Karate Licence"/>
    <n v="30"/>
    <x v="4"/>
    <x v="2"/>
    <x v="1"/>
    <x v="8"/>
  </r>
  <r>
    <n v="81337"/>
    <x v="0"/>
    <x v="2"/>
    <x v="886"/>
    <m/>
    <n v="12.15"/>
    <x v="53"/>
    <x v="8"/>
    <x v="1"/>
    <x v="3"/>
  </r>
  <r>
    <n v="81338"/>
    <x v="0"/>
    <x v="2"/>
    <x v="886"/>
    <m/>
    <n v="34.99"/>
    <x v="53"/>
    <x v="8"/>
    <x v="1"/>
    <x v="3"/>
  </r>
  <r>
    <n v="81339"/>
    <x v="0"/>
    <x v="2"/>
    <x v="886"/>
    <s v="Wine (for people coming round)"/>
    <n v="12.95"/>
    <x v="10"/>
    <x v="17"/>
    <x v="1"/>
    <x v="14"/>
  </r>
  <r>
    <n v="81340.100000000006"/>
    <x v="0"/>
    <x v="2"/>
    <x v="886"/>
    <s v="Wine (for people coming round)"/>
    <n v="13"/>
    <x v="10"/>
    <x v="17"/>
    <x v="1"/>
    <x v="14"/>
  </r>
  <r>
    <n v="81340.2"/>
    <x v="0"/>
    <x v="2"/>
    <x v="886"/>
    <m/>
    <n v="6.25"/>
    <x v="10"/>
    <x v="4"/>
    <x v="1"/>
    <x v="1"/>
  </r>
  <r>
    <n v="81079"/>
    <x v="0"/>
    <x v="0"/>
    <x v="887"/>
    <s v="Sparring Equipment"/>
    <n v="25.75"/>
    <x v="4"/>
    <x v="2"/>
    <x v="1"/>
    <x v="8"/>
  </r>
  <r>
    <n v="81341"/>
    <x v="0"/>
    <x v="2"/>
    <x v="887"/>
    <m/>
    <n v="5.73"/>
    <x v="53"/>
    <x v="8"/>
    <x v="1"/>
    <x v="3"/>
  </r>
  <r>
    <n v="81050"/>
    <x v="0"/>
    <x v="0"/>
    <x v="888"/>
    <s v="Jenny smart card"/>
    <n v="30"/>
    <x v="170"/>
    <x v="4"/>
    <x v="1"/>
    <x v="10"/>
  </r>
  <r>
    <n v="81085.100000000006"/>
    <x v="0"/>
    <x v="0"/>
    <x v="888"/>
    <s v="Lunch"/>
    <n v="2.68"/>
    <x v="13"/>
    <x v="4"/>
    <x v="1"/>
    <x v="4"/>
  </r>
  <r>
    <n v="81085.2"/>
    <x v="1"/>
    <x v="0"/>
    <x v="888"/>
    <m/>
    <n v="30"/>
    <x v="15"/>
    <x v="1"/>
    <x v="1"/>
    <x v="3"/>
  </r>
  <r>
    <n v="81342"/>
    <x v="0"/>
    <x v="2"/>
    <x v="888"/>
    <m/>
    <n v="6.3"/>
    <x v="213"/>
    <x v="11"/>
    <x v="1"/>
    <x v="2"/>
  </r>
  <r>
    <n v="81343"/>
    <x v="0"/>
    <x v="2"/>
    <x v="888"/>
    <m/>
    <n v="18.78"/>
    <x v="10"/>
    <x v="4"/>
    <x v="1"/>
    <x v="1"/>
  </r>
  <r>
    <n v="81344"/>
    <x v="0"/>
    <x v="2"/>
    <x v="888"/>
    <m/>
    <n v="32"/>
    <x v="14"/>
    <x v="8"/>
    <x v="1"/>
    <x v="3"/>
  </r>
  <r>
    <n v="81345"/>
    <x v="0"/>
    <x v="2"/>
    <x v="888"/>
    <m/>
    <n v="14.19"/>
    <x v="115"/>
    <x v="7"/>
    <x v="1"/>
    <x v="3"/>
  </r>
  <r>
    <n v="81599"/>
    <x v="0"/>
    <x v="1"/>
    <x v="888"/>
    <m/>
    <n v="139.77000000000001"/>
    <x v="13"/>
    <x v="4"/>
    <x v="1"/>
    <x v="1"/>
  </r>
  <r>
    <n v="81080"/>
    <x v="6"/>
    <x v="0"/>
    <x v="889"/>
    <m/>
    <n v="219.64"/>
    <x v="9"/>
    <x v="0"/>
    <x v="1"/>
    <x v="1"/>
  </r>
  <r>
    <n v="81081"/>
    <x v="2"/>
    <x v="0"/>
    <x v="889"/>
    <m/>
    <n v="20.8"/>
    <x v="58"/>
    <x v="3"/>
    <x v="1"/>
    <x v="2"/>
  </r>
  <r>
    <n v="81083"/>
    <x v="0"/>
    <x v="0"/>
    <x v="889"/>
    <s v="Income Insurance"/>
    <n v="42.87"/>
    <x v="60"/>
    <x v="0"/>
    <x v="1"/>
    <x v="4"/>
  </r>
  <r>
    <n v="81084"/>
    <x v="0"/>
    <x v="0"/>
    <x v="889"/>
    <s v="Gas"/>
    <n v="128.55000000000001"/>
    <x v="0"/>
    <x v="0"/>
    <x v="1"/>
    <x v="1"/>
  </r>
  <r>
    <n v="81305"/>
    <x v="0"/>
    <x v="2"/>
    <x v="889"/>
    <m/>
    <n v="54.76"/>
    <x v="104"/>
    <x v="4"/>
    <x v="1"/>
    <x v="1"/>
  </r>
  <r>
    <n v="81346"/>
    <x v="0"/>
    <x v="2"/>
    <x v="890"/>
    <m/>
    <n v="11.56"/>
    <x v="183"/>
    <x v="4"/>
    <x v="1"/>
    <x v="1"/>
  </r>
  <r>
    <n v="81347"/>
    <x v="0"/>
    <x v="2"/>
    <x v="890"/>
    <m/>
    <n v="30"/>
    <x v="86"/>
    <x v="15"/>
    <x v="1"/>
    <x v="4"/>
  </r>
  <r>
    <n v="81045"/>
    <x v="0"/>
    <x v="0"/>
    <x v="891"/>
    <s v="James smart card"/>
    <n v="30"/>
    <x v="156"/>
    <x v="4"/>
    <x v="1"/>
    <x v="8"/>
  </r>
  <r>
    <n v="81077.100000000006"/>
    <x v="0"/>
    <x v="0"/>
    <x v="891"/>
    <s v="Lunch"/>
    <n v="2.39"/>
    <x v="13"/>
    <x v="4"/>
    <x v="1"/>
    <x v="4"/>
  </r>
  <r>
    <n v="81077.2"/>
    <x v="1"/>
    <x v="0"/>
    <x v="891"/>
    <m/>
    <n v="30"/>
    <x v="15"/>
    <x v="1"/>
    <x v="1"/>
    <x v="3"/>
  </r>
  <r>
    <n v="81348"/>
    <x v="0"/>
    <x v="2"/>
    <x v="891"/>
    <m/>
    <n v="13.5"/>
    <x v="41"/>
    <x v="15"/>
    <x v="1"/>
    <x v="2"/>
  </r>
  <r>
    <n v="81349"/>
    <x v="0"/>
    <x v="2"/>
    <x v="891"/>
    <s v="Fig and Olive"/>
    <n v="18"/>
    <x v="53"/>
    <x v="8"/>
    <x v="1"/>
    <x v="2"/>
  </r>
  <r>
    <n v="81350"/>
    <x v="0"/>
    <x v="2"/>
    <x v="891"/>
    <m/>
    <n v="20"/>
    <x v="86"/>
    <x v="15"/>
    <x v="1"/>
    <x v="2"/>
  </r>
  <r>
    <n v="81076"/>
    <x v="0"/>
    <x v="0"/>
    <x v="892"/>
    <s v="Gas"/>
    <n v="163.92"/>
    <x v="0"/>
    <x v="0"/>
    <x v="1"/>
    <x v="1"/>
  </r>
  <r>
    <n v="81351"/>
    <x v="0"/>
    <x v="2"/>
    <x v="892"/>
    <m/>
    <n v="5.49"/>
    <x v="10"/>
    <x v="4"/>
    <x v="1"/>
    <x v="1"/>
  </r>
  <r>
    <n v="81352"/>
    <x v="0"/>
    <x v="2"/>
    <x v="892"/>
    <m/>
    <n v="18.73"/>
    <x v="160"/>
    <x v="16"/>
    <x v="1"/>
    <x v="1"/>
  </r>
  <r>
    <n v="81353"/>
    <x v="0"/>
    <x v="2"/>
    <x v="892"/>
    <s v="Dad's little presents"/>
    <n v="20.25"/>
    <x v="49"/>
    <x v="9"/>
    <x v="1"/>
    <x v="4"/>
  </r>
  <r>
    <n v="81354"/>
    <x v="0"/>
    <x v="2"/>
    <x v="892"/>
    <s v="Singstar"/>
    <n v="49.98"/>
    <x v="261"/>
    <x v="7"/>
    <x v="31"/>
    <x v="10"/>
  </r>
  <r>
    <n v="81355"/>
    <x v="0"/>
    <x v="2"/>
    <x v="892"/>
    <m/>
    <n v="56.96"/>
    <x v="85"/>
    <x v="12"/>
    <x v="1"/>
    <x v="5"/>
  </r>
  <r>
    <n v="81306"/>
    <x v="0"/>
    <x v="2"/>
    <x v="893"/>
    <s v="Purple jumper"/>
    <n v="49"/>
    <x v="31"/>
    <x v="5"/>
    <x v="1"/>
    <x v="4"/>
  </r>
  <r>
    <n v="81356"/>
    <x v="0"/>
    <x v="2"/>
    <x v="893"/>
    <s v="Dad's furry hat"/>
    <n v="30"/>
    <x v="133"/>
    <x v="5"/>
    <x v="1"/>
    <x v="4"/>
  </r>
  <r>
    <n v="81357"/>
    <x v="0"/>
    <x v="2"/>
    <x v="893"/>
    <m/>
    <n v="11.15"/>
    <x v="54"/>
    <x v="6"/>
    <x v="1"/>
    <x v="1"/>
  </r>
  <r>
    <n v="81060"/>
    <x v="0"/>
    <x v="0"/>
    <x v="894"/>
    <m/>
    <n v="17.36"/>
    <x v="39"/>
    <x v="4"/>
    <x v="1"/>
    <x v="1"/>
  </r>
  <r>
    <n v="81078"/>
    <x v="0"/>
    <x v="0"/>
    <x v="894"/>
    <s v="Diet Plan Computer Program"/>
    <n v="333"/>
    <x v="337"/>
    <x v="15"/>
    <x v="1"/>
    <x v="2"/>
  </r>
  <r>
    <n v="81358"/>
    <x v="0"/>
    <x v="2"/>
    <x v="894"/>
    <s v="Birthday meal"/>
    <n v="162.55000000000001"/>
    <x v="143"/>
    <x v="11"/>
    <x v="1"/>
    <x v="4"/>
  </r>
  <r>
    <n v="81075"/>
    <x v="0"/>
    <x v="0"/>
    <x v="895"/>
    <m/>
    <n v="19.989999999999998"/>
    <x v="63"/>
    <x v="15"/>
    <x v="1"/>
    <x v="4"/>
  </r>
  <r>
    <n v="81359"/>
    <x v="0"/>
    <x v="2"/>
    <x v="895"/>
    <s v="Echinacea"/>
    <n v="16.190000000000001"/>
    <x v="87"/>
    <x v="6"/>
    <x v="1"/>
    <x v="1"/>
  </r>
  <r>
    <n v="81360"/>
    <x v="0"/>
    <x v="2"/>
    <x v="895"/>
    <m/>
    <n v="6.2"/>
    <x v="10"/>
    <x v="4"/>
    <x v="1"/>
    <x v="1"/>
  </r>
  <r>
    <n v="81361"/>
    <x v="0"/>
    <x v="2"/>
    <x v="895"/>
    <m/>
    <n v="55.77"/>
    <x v="10"/>
    <x v="4"/>
    <x v="1"/>
    <x v="1"/>
  </r>
  <r>
    <n v="81362"/>
    <x v="0"/>
    <x v="2"/>
    <x v="895"/>
    <s v="Stocking fillers and wrapping paper"/>
    <n v="36"/>
    <x v="23"/>
    <x v="7"/>
    <x v="31"/>
    <x v="12"/>
  </r>
  <r>
    <n v="81363.100000000006"/>
    <x v="0"/>
    <x v="2"/>
    <x v="895"/>
    <s v="Lucy's hat"/>
    <n v="19"/>
    <x v="176"/>
    <x v="9"/>
    <x v="31"/>
    <x v="9"/>
  </r>
  <r>
    <n v="81363.199999999997"/>
    <x v="0"/>
    <x v="2"/>
    <x v="895"/>
    <s v="Gloves"/>
    <n v="12"/>
    <x v="176"/>
    <x v="5"/>
    <x v="1"/>
    <x v="2"/>
  </r>
  <r>
    <n v="81364"/>
    <x v="0"/>
    <x v="2"/>
    <x v="895"/>
    <m/>
    <n v="6.1"/>
    <x v="208"/>
    <x v="11"/>
    <x v="1"/>
    <x v="2"/>
  </r>
  <r>
    <n v="81365"/>
    <x v="0"/>
    <x v="2"/>
    <x v="895"/>
    <m/>
    <n v="6"/>
    <x v="22"/>
    <x v="11"/>
    <x v="1"/>
    <x v="2"/>
  </r>
  <r>
    <n v="81450"/>
    <x v="0"/>
    <x v="3"/>
    <x v="895"/>
    <s v="Harry Potter"/>
    <n v="26.9"/>
    <x v="112"/>
    <x v="11"/>
    <x v="1"/>
    <x v="1"/>
  </r>
  <r>
    <n v="81600.100000000006"/>
    <x v="0"/>
    <x v="1"/>
    <x v="895"/>
    <s v="Flowers"/>
    <n v="10"/>
    <x v="13"/>
    <x v="6"/>
    <x v="1"/>
    <x v="1"/>
  </r>
  <r>
    <n v="81600.2"/>
    <x v="0"/>
    <x v="1"/>
    <x v="895"/>
    <s v="CD"/>
    <n v="10"/>
    <x v="13"/>
    <x v="7"/>
    <x v="1"/>
    <x v="1"/>
  </r>
  <r>
    <n v="81600.3"/>
    <x v="0"/>
    <x v="1"/>
    <x v="895"/>
    <m/>
    <n v="21.38"/>
    <x v="13"/>
    <x v="4"/>
    <x v="1"/>
    <x v="1"/>
  </r>
  <r>
    <n v="81451"/>
    <x v="0"/>
    <x v="3"/>
    <x v="896"/>
    <m/>
    <n v="13.5"/>
    <x v="41"/>
    <x v="15"/>
    <x v="1"/>
    <x v="2"/>
  </r>
  <r>
    <n v="81452"/>
    <x v="0"/>
    <x v="3"/>
    <x v="896"/>
    <m/>
    <n v="213.9"/>
    <x v="41"/>
    <x v="15"/>
    <x v="1"/>
    <x v="4"/>
  </r>
  <r>
    <n v="81063"/>
    <x v="1"/>
    <x v="0"/>
    <x v="897"/>
    <m/>
    <n v="10"/>
    <x v="288"/>
    <x v="6"/>
    <x v="1"/>
    <x v="10"/>
  </r>
  <r>
    <n v="81064"/>
    <x v="1"/>
    <x v="0"/>
    <x v="897"/>
    <m/>
    <n v="10"/>
    <x v="289"/>
    <x v="6"/>
    <x v="1"/>
    <x v="8"/>
  </r>
  <r>
    <n v="81065"/>
    <x v="0"/>
    <x v="0"/>
    <x v="897"/>
    <m/>
    <n v="41.25"/>
    <x v="105"/>
    <x v="0"/>
    <x v="1"/>
    <x v="2"/>
  </r>
  <r>
    <n v="81066"/>
    <x v="0"/>
    <x v="0"/>
    <x v="897"/>
    <m/>
    <n v="45"/>
    <x v="4"/>
    <x v="2"/>
    <x v="1"/>
    <x v="8"/>
  </r>
  <r>
    <n v="81067"/>
    <x v="0"/>
    <x v="0"/>
    <x v="897"/>
    <s v="Counselling"/>
    <n v="192"/>
    <x v="81"/>
    <x v="6"/>
    <x v="1"/>
    <x v="4"/>
  </r>
  <r>
    <n v="81068"/>
    <x v="0"/>
    <x v="0"/>
    <x v="897"/>
    <s v="Gas and Electricity"/>
    <n v="80"/>
    <x v="338"/>
    <x v="0"/>
    <x v="1"/>
    <x v="1"/>
  </r>
  <r>
    <n v="81069"/>
    <x v="0"/>
    <x v="0"/>
    <x v="897"/>
    <m/>
    <n v="12.37"/>
    <x v="8"/>
    <x v="0"/>
    <x v="1"/>
    <x v="1"/>
  </r>
  <r>
    <n v="81070"/>
    <x v="0"/>
    <x v="0"/>
    <x v="897"/>
    <m/>
    <n v="32.97"/>
    <x v="3"/>
    <x v="0"/>
    <x v="1"/>
    <x v="1"/>
  </r>
  <r>
    <n v="81071"/>
    <x v="0"/>
    <x v="0"/>
    <x v="897"/>
    <s v="Council Tax"/>
    <n v="180"/>
    <x v="54"/>
    <x v="0"/>
    <x v="1"/>
    <x v="1"/>
  </r>
  <r>
    <n v="81072"/>
    <x v="1"/>
    <x v="0"/>
    <x v="897"/>
    <m/>
    <n v="300"/>
    <x v="1"/>
    <x v="1"/>
    <x v="1"/>
    <x v="3"/>
  </r>
  <r>
    <n v="81073"/>
    <x v="0"/>
    <x v="0"/>
    <x v="897"/>
    <m/>
    <n v="5"/>
    <x v="163"/>
    <x v="9"/>
    <x v="1"/>
    <x v="9"/>
  </r>
  <r>
    <n v="81453"/>
    <x v="0"/>
    <x v="3"/>
    <x v="897"/>
    <m/>
    <n v="20"/>
    <x v="41"/>
    <x v="2"/>
    <x v="1"/>
    <x v="1"/>
  </r>
  <r>
    <n v="81454"/>
    <x v="0"/>
    <x v="3"/>
    <x v="897"/>
    <s v="Gloves, fleece for Jenny and coat for James"/>
    <n v="177.98"/>
    <x v="339"/>
    <x v="5"/>
    <x v="1"/>
    <x v="12"/>
  </r>
  <r>
    <n v="81455"/>
    <x v="0"/>
    <x v="3"/>
    <x v="897"/>
    <s v="Meal out in London (Strada) for Jenny's birthday"/>
    <n v="57.17"/>
    <x v="117"/>
    <x v="11"/>
    <x v="1"/>
    <x v="1"/>
  </r>
  <r>
    <n v="81461"/>
    <x v="0"/>
    <x v="3"/>
    <x v="897"/>
    <m/>
    <n v="5.25"/>
    <x v="53"/>
    <x v="8"/>
    <x v="1"/>
    <x v="1"/>
  </r>
  <r>
    <n v="81465"/>
    <x v="0"/>
    <x v="4"/>
    <x v="897"/>
    <s v="Interval Drinks"/>
    <n v="16.8"/>
    <x v="120"/>
    <x v="11"/>
    <x v="1"/>
    <x v="1"/>
  </r>
  <r>
    <n v="81546"/>
    <x v="0"/>
    <x v="4"/>
    <x v="897"/>
    <s v="Lunches"/>
    <n v="80"/>
    <x v="208"/>
    <x v="11"/>
    <x v="1"/>
    <x v="4"/>
  </r>
  <r>
    <n v="81547"/>
    <x v="0"/>
    <x v="4"/>
    <x v="897"/>
    <s v="Lunches"/>
    <n v="30"/>
    <x v="13"/>
    <x v="4"/>
    <x v="1"/>
    <x v="4"/>
  </r>
  <r>
    <n v="81548"/>
    <x v="0"/>
    <x v="4"/>
    <x v="897"/>
    <s v="Bus Ticket"/>
    <n v="25"/>
    <x v="187"/>
    <x v="19"/>
    <x v="1"/>
    <x v="10"/>
  </r>
  <r>
    <n v="81549"/>
    <x v="0"/>
    <x v="4"/>
    <x v="897"/>
    <s v="Beers"/>
    <n v="50"/>
    <x v="143"/>
    <x v="17"/>
    <x v="1"/>
    <x v="14"/>
  </r>
  <r>
    <n v="81550"/>
    <x v="0"/>
    <x v="4"/>
    <x v="897"/>
    <s v="Coffees and things"/>
    <n v="20"/>
    <x v="213"/>
    <x v="11"/>
    <x v="1"/>
    <x v="2"/>
  </r>
  <r>
    <n v="81551"/>
    <x v="0"/>
    <x v="4"/>
    <x v="897"/>
    <s v="Guitar Lessons"/>
    <n v="40"/>
    <x v="221"/>
    <x v="2"/>
    <x v="1"/>
    <x v="8"/>
  </r>
  <r>
    <n v="81552"/>
    <x v="0"/>
    <x v="4"/>
    <x v="897"/>
    <s v="Judo"/>
    <n v="12"/>
    <x v="114"/>
    <x v="2"/>
    <x v="1"/>
    <x v="8"/>
  </r>
  <r>
    <n v="81553"/>
    <x v="3"/>
    <x v="4"/>
    <x v="897"/>
    <m/>
    <n v="-190"/>
    <x v="9"/>
    <x v="1"/>
    <x v="1"/>
    <x v="3"/>
  </r>
  <r>
    <n v="81565"/>
    <x v="0"/>
    <x v="4"/>
    <x v="897"/>
    <m/>
    <n v="-83.8"/>
    <x v="53"/>
    <x v="8"/>
    <x v="1"/>
    <x v="1"/>
  </r>
  <r>
    <n v="81595"/>
    <x v="4"/>
    <x v="1"/>
    <x v="897"/>
    <m/>
    <n v="-0.65"/>
    <x v="1"/>
    <x v="10"/>
    <x v="1"/>
    <x v="3"/>
  </r>
  <r>
    <n v="81596"/>
    <x v="3"/>
    <x v="1"/>
    <x v="897"/>
    <m/>
    <n v="-300"/>
    <x v="9"/>
    <x v="1"/>
    <x v="1"/>
    <x v="3"/>
  </r>
  <r>
    <n v="81059.100000000006"/>
    <x v="0"/>
    <x v="0"/>
    <x v="898"/>
    <s v="Lunch"/>
    <n v="4.78"/>
    <x v="13"/>
    <x v="4"/>
    <x v="1"/>
    <x v="4"/>
  </r>
  <r>
    <n v="81059.199999999997"/>
    <x v="1"/>
    <x v="0"/>
    <x v="898"/>
    <m/>
    <n v="50"/>
    <x v="15"/>
    <x v="1"/>
    <x v="1"/>
    <x v="3"/>
  </r>
  <r>
    <n v="81061"/>
    <x v="0"/>
    <x v="0"/>
    <x v="898"/>
    <s v="Central Heating Insurance"/>
    <n v="16.63"/>
    <x v="0"/>
    <x v="0"/>
    <x v="1"/>
    <x v="1"/>
  </r>
  <r>
    <n v="81062"/>
    <x v="0"/>
    <x v="0"/>
    <x v="898"/>
    <s v="Life Insurance"/>
    <n v="26.95"/>
    <x v="60"/>
    <x v="0"/>
    <x v="1"/>
    <x v="4"/>
  </r>
  <r>
    <n v="81456"/>
    <x v="0"/>
    <x v="3"/>
    <x v="898"/>
    <m/>
    <n v="16.989999999999998"/>
    <x v="53"/>
    <x v="8"/>
    <x v="1"/>
    <x v="3"/>
  </r>
  <r>
    <n v="81457"/>
    <x v="0"/>
    <x v="3"/>
    <x v="898"/>
    <m/>
    <n v="13.5"/>
    <x v="41"/>
    <x v="15"/>
    <x v="1"/>
    <x v="2"/>
  </r>
  <r>
    <n v="81058"/>
    <x v="1"/>
    <x v="0"/>
    <x v="899"/>
    <m/>
    <n v="3397.23"/>
    <x v="75"/>
    <x v="1"/>
    <x v="1"/>
    <x v="3"/>
  </r>
  <r>
    <n v="81366"/>
    <x v="0"/>
    <x v="2"/>
    <x v="899"/>
    <s v="Takeways"/>
    <n v="30.15"/>
    <x v="229"/>
    <x v="11"/>
    <x v="1"/>
    <x v="1"/>
  </r>
  <r>
    <n v="81439"/>
    <x v="3"/>
    <x v="2"/>
    <x v="899"/>
    <m/>
    <n v="-3397.23"/>
    <x v="9"/>
    <x v="1"/>
    <x v="1"/>
    <x v="3"/>
  </r>
  <r>
    <n v="81458"/>
    <x v="0"/>
    <x v="3"/>
    <x v="899"/>
    <s v="Vet bill"/>
    <n v="44.06"/>
    <x v="203"/>
    <x v="13"/>
    <x v="1"/>
    <x v="6"/>
  </r>
  <r>
    <n v="81459"/>
    <x v="0"/>
    <x v="3"/>
    <x v="899"/>
    <s v="Curtains for Bedroom"/>
    <n v="309"/>
    <x v="340"/>
    <x v="16"/>
    <x v="26"/>
    <x v="1"/>
  </r>
  <r>
    <n v="81460"/>
    <x v="0"/>
    <x v="3"/>
    <x v="899"/>
    <m/>
    <n v="2"/>
    <x v="13"/>
    <x v="8"/>
    <x v="1"/>
    <x v="5"/>
  </r>
  <r>
    <n v="81367"/>
    <x v="0"/>
    <x v="2"/>
    <x v="900"/>
    <m/>
    <n v="17.600000000000001"/>
    <x v="133"/>
    <x v="7"/>
    <x v="31"/>
    <x v="2"/>
  </r>
  <r>
    <n v="81368"/>
    <x v="0"/>
    <x v="2"/>
    <x v="900"/>
    <m/>
    <n v="14.99"/>
    <x v="20"/>
    <x v="0"/>
    <x v="1"/>
    <x v="1"/>
  </r>
  <r>
    <n v="81369"/>
    <x v="0"/>
    <x v="2"/>
    <x v="900"/>
    <m/>
    <n v="42.22"/>
    <x v="10"/>
    <x v="4"/>
    <x v="1"/>
    <x v="1"/>
  </r>
  <r>
    <n v="81370"/>
    <x v="0"/>
    <x v="2"/>
    <x v="900"/>
    <m/>
    <n v="11.38"/>
    <x v="10"/>
    <x v="4"/>
    <x v="1"/>
    <x v="1"/>
  </r>
  <r>
    <n v="81371"/>
    <x v="0"/>
    <x v="2"/>
    <x v="900"/>
    <s v="Rebecca's Present"/>
    <n v="15.9"/>
    <x v="14"/>
    <x v="9"/>
    <x v="31"/>
    <x v="9"/>
  </r>
  <r>
    <n v="81462"/>
    <x v="0"/>
    <x v="2"/>
    <x v="900"/>
    <s v="Pillows"/>
    <n v="100"/>
    <x v="31"/>
    <x v="7"/>
    <x v="1"/>
    <x v="14"/>
  </r>
  <r>
    <n v="81463"/>
    <x v="0"/>
    <x v="2"/>
    <x v="900"/>
    <s v="Gift Vouchers"/>
    <n v="-100"/>
    <x v="31"/>
    <x v="7"/>
    <x v="1"/>
    <x v="14"/>
  </r>
  <r>
    <n v="81307"/>
    <x v="0"/>
    <x v="2"/>
    <x v="901"/>
    <m/>
    <n v="7.5"/>
    <x v="31"/>
    <x v="8"/>
    <x v="1"/>
    <x v="3"/>
  </r>
  <r>
    <n v="81372"/>
    <x v="0"/>
    <x v="2"/>
    <x v="901"/>
    <m/>
    <n v="58.65"/>
    <x v="85"/>
    <x v="12"/>
    <x v="1"/>
    <x v="5"/>
  </r>
  <r>
    <n v="81631.3"/>
    <x v="0"/>
    <x v="1"/>
    <x v="901"/>
    <s v="Hairbrush"/>
    <n v="4"/>
    <x v="13"/>
    <x v="6"/>
    <x v="1"/>
    <x v="1"/>
  </r>
  <r>
    <n v="81631.399999999994"/>
    <x v="0"/>
    <x v="1"/>
    <x v="901"/>
    <s v="Anadin, deodorant, shower gel"/>
    <n v="4.2"/>
    <x v="13"/>
    <x v="6"/>
    <x v="1"/>
    <x v="1"/>
  </r>
  <r>
    <n v="81631.5"/>
    <x v="0"/>
    <x v="1"/>
    <x v="901"/>
    <m/>
    <n v="105.37"/>
    <x v="13"/>
    <x v="4"/>
    <x v="1"/>
    <x v="1"/>
  </r>
  <r>
    <n v="81055"/>
    <x v="0"/>
    <x v="0"/>
    <x v="902"/>
    <m/>
    <n v="12"/>
    <x v="21"/>
    <x v="9"/>
    <x v="1"/>
    <x v="9"/>
  </r>
  <r>
    <n v="81373"/>
    <x v="0"/>
    <x v="2"/>
    <x v="902"/>
    <m/>
    <n v="10"/>
    <x v="41"/>
    <x v="15"/>
    <x v="1"/>
    <x v="2"/>
  </r>
  <r>
    <n v="81374"/>
    <x v="0"/>
    <x v="2"/>
    <x v="902"/>
    <m/>
    <n v="15.55"/>
    <x v="10"/>
    <x v="4"/>
    <x v="1"/>
    <x v="1"/>
  </r>
  <r>
    <n v="81046"/>
    <x v="1"/>
    <x v="0"/>
    <x v="903"/>
    <m/>
    <n v="60"/>
    <x v="28"/>
    <x v="1"/>
    <x v="1"/>
    <x v="3"/>
  </r>
  <r>
    <n v="81047"/>
    <x v="1"/>
    <x v="0"/>
    <x v="903"/>
    <m/>
    <n v="150"/>
    <x v="28"/>
    <x v="1"/>
    <x v="1"/>
    <x v="3"/>
  </r>
  <r>
    <n v="81048"/>
    <x v="1"/>
    <x v="0"/>
    <x v="903"/>
    <m/>
    <n v="500"/>
    <x v="28"/>
    <x v="1"/>
    <x v="1"/>
    <x v="3"/>
  </r>
  <r>
    <n v="81049"/>
    <x v="0"/>
    <x v="0"/>
    <x v="903"/>
    <s v="Life Insurance"/>
    <n v="8.19"/>
    <x v="29"/>
    <x v="0"/>
    <x v="1"/>
    <x v="2"/>
  </r>
  <r>
    <n v="81052"/>
    <x v="0"/>
    <x v="0"/>
    <x v="903"/>
    <m/>
    <n v="5"/>
    <x v="30"/>
    <x v="9"/>
    <x v="1"/>
    <x v="9"/>
  </r>
  <r>
    <n v="81053.100000000006"/>
    <x v="0"/>
    <x v="0"/>
    <x v="903"/>
    <s v="Lunch"/>
    <n v="2.71"/>
    <x v="13"/>
    <x v="4"/>
    <x v="1"/>
    <x v="4"/>
  </r>
  <r>
    <n v="81053.2"/>
    <x v="1"/>
    <x v="0"/>
    <x v="903"/>
    <m/>
    <n v="30"/>
    <x v="15"/>
    <x v="1"/>
    <x v="1"/>
    <x v="3"/>
  </r>
  <r>
    <n v="81054"/>
    <x v="1"/>
    <x v="0"/>
    <x v="903"/>
    <m/>
    <n v="250"/>
    <x v="28"/>
    <x v="1"/>
    <x v="1"/>
    <x v="3"/>
  </r>
  <r>
    <n v="81375"/>
    <x v="0"/>
    <x v="2"/>
    <x v="903"/>
    <s v="Eurax Cream"/>
    <n v="3.69"/>
    <x v="97"/>
    <x v="6"/>
    <x v="1"/>
    <x v="2"/>
  </r>
  <r>
    <n v="81376"/>
    <x v="0"/>
    <x v="2"/>
    <x v="903"/>
    <m/>
    <n v="3.58"/>
    <x v="10"/>
    <x v="4"/>
    <x v="1"/>
    <x v="1"/>
  </r>
  <r>
    <n v="81377"/>
    <x v="0"/>
    <x v="2"/>
    <x v="904"/>
    <s v="Sarah's Radley Bag"/>
    <n v="239"/>
    <x v="31"/>
    <x v="7"/>
    <x v="31"/>
    <x v="2"/>
  </r>
  <r>
    <n v="81387"/>
    <x v="0"/>
    <x v="2"/>
    <x v="904"/>
    <m/>
    <n v="10"/>
    <x v="41"/>
    <x v="15"/>
    <x v="1"/>
    <x v="2"/>
  </r>
  <r>
    <n v="81388"/>
    <x v="0"/>
    <x v="2"/>
    <x v="904"/>
    <m/>
    <n v="8.9499999999999993"/>
    <x v="13"/>
    <x v="4"/>
    <x v="1"/>
    <x v="4"/>
  </r>
  <r>
    <n v="81389"/>
    <x v="0"/>
    <x v="2"/>
    <x v="904"/>
    <m/>
    <n v="3.09"/>
    <x v="97"/>
    <x v="6"/>
    <x v="1"/>
    <x v="4"/>
  </r>
  <r>
    <n v="81390"/>
    <x v="0"/>
    <x v="2"/>
    <x v="904"/>
    <s v="Skiing Holiday"/>
    <n v="523.11"/>
    <x v="335"/>
    <x v="14"/>
    <x v="30"/>
    <x v="1"/>
  </r>
  <r>
    <n v="81391"/>
    <x v="0"/>
    <x v="2"/>
    <x v="904"/>
    <m/>
    <n v="30"/>
    <x v="86"/>
    <x v="15"/>
    <x v="1"/>
    <x v="4"/>
  </r>
  <r>
    <n v="81041"/>
    <x v="1"/>
    <x v="0"/>
    <x v="905"/>
    <m/>
    <n v="100"/>
    <x v="28"/>
    <x v="1"/>
    <x v="1"/>
    <x v="3"/>
  </r>
  <r>
    <n v="81042"/>
    <x v="1"/>
    <x v="0"/>
    <x v="905"/>
    <m/>
    <n v="100"/>
    <x v="28"/>
    <x v="1"/>
    <x v="1"/>
    <x v="3"/>
  </r>
  <r>
    <n v="81043"/>
    <x v="1"/>
    <x v="0"/>
    <x v="905"/>
    <m/>
    <n v="50"/>
    <x v="15"/>
    <x v="1"/>
    <x v="1"/>
    <x v="3"/>
  </r>
  <r>
    <n v="81044"/>
    <x v="2"/>
    <x v="0"/>
    <x v="905"/>
    <m/>
    <n v="50"/>
    <x v="36"/>
    <x v="3"/>
    <x v="1"/>
    <x v="10"/>
  </r>
  <r>
    <n v="81392"/>
    <x v="0"/>
    <x v="2"/>
    <x v="905"/>
    <m/>
    <n v="16"/>
    <x v="41"/>
    <x v="15"/>
    <x v="1"/>
    <x v="2"/>
  </r>
  <r>
    <n v="81393"/>
    <x v="0"/>
    <x v="2"/>
    <x v="905"/>
    <s v="Halogen Lights"/>
    <n v="29.38"/>
    <x v="293"/>
    <x v="6"/>
    <x v="1"/>
    <x v="1"/>
  </r>
  <r>
    <n v="81449.100000000006"/>
    <x v="0"/>
    <x v="0"/>
    <x v="905"/>
    <s v="Line Rental"/>
    <n v="1.99"/>
    <x v="270"/>
    <x v="0"/>
    <x v="1"/>
    <x v="1"/>
  </r>
  <r>
    <n v="81449.2"/>
    <x v="0"/>
    <x v="0"/>
    <x v="905"/>
    <s v="V+ Box"/>
    <n v="5"/>
    <x v="270"/>
    <x v="0"/>
    <x v="1"/>
    <x v="1"/>
  </r>
  <r>
    <n v="81449.3"/>
    <x v="0"/>
    <x v="0"/>
    <x v="905"/>
    <s v="Broadband"/>
    <n v="25"/>
    <x v="270"/>
    <x v="0"/>
    <x v="1"/>
    <x v="1"/>
  </r>
  <r>
    <n v="81449.399999999994"/>
    <x v="0"/>
    <x v="0"/>
    <x v="905"/>
    <s v="Phone"/>
    <n v="37.96"/>
    <x v="270"/>
    <x v="0"/>
    <x v="1"/>
    <x v="1"/>
  </r>
  <r>
    <n v="81149.2"/>
    <x v="1"/>
    <x v="0"/>
    <x v="906"/>
    <m/>
    <n v="30"/>
    <x v="15"/>
    <x v="1"/>
    <x v="1"/>
    <x v="3"/>
  </r>
  <r>
    <n v="81394"/>
    <x v="0"/>
    <x v="2"/>
    <x v="907"/>
    <m/>
    <n v="79.66"/>
    <x v="13"/>
    <x v="4"/>
    <x v="1"/>
    <x v="2"/>
  </r>
  <r>
    <n v="81395"/>
    <x v="0"/>
    <x v="2"/>
    <x v="908"/>
    <s v="DVDs, CDs and games for Christmas"/>
    <n v="64.64"/>
    <x v="115"/>
    <x v="7"/>
    <x v="31"/>
    <x v="1"/>
  </r>
  <r>
    <n v="81396.100000000006"/>
    <x v="0"/>
    <x v="2"/>
    <x v="908"/>
    <s v="Mood Lamp"/>
    <n v="81.5"/>
    <x v="115"/>
    <x v="7"/>
    <x v="31"/>
    <x v="4"/>
  </r>
  <r>
    <n v="81396.2"/>
    <x v="0"/>
    <x v="2"/>
    <x v="908"/>
    <s v="Sensia Digital Audio"/>
    <n v="189"/>
    <x v="115"/>
    <x v="7"/>
    <x v="31"/>
    <x v="1"/>
  </r>
  <r>
    <n v="81397"/>
    <x v="0"/>
    <x v="2"/>
    <x v="909"/>
    <s v="Pam and Rogers present"/>
    <n v="79.849999999999994"/>
    <x v="329"/>
    <x v="9"/>
    <x v="31"/>
    <x v="9"/>
  </r>
  <r>
    <n v="81398"/>
    <x v="0"/>
    <x v="2"/>
    <x v="909"/>
    <m/>
    <n v="6.4"/>
    <x v="10"/>
    <x v="4"/>
    <x v="1"/>
    <x v="1"/>
  </r>
  <r>
    <n v="81039"/>
    <x v="0"/>
    <x v="0"/>
    <x v="910"/>
    <s v="Late Statement on Account"/>
    <n v="1357.09"/>
    <x v="69"/>
    <x v="18"/>
    <x v="1"/>
    <x v="4"/>
  </r>
  <r>
    <n v="81399"/>
    <x v="0"/>
    <x v="2"/>
    <x v="910"/>
    <m/>
    <n v="62.95"/>
    <x v="303"/>
    <x v="13"/>
    <x v="1"/>
    <x v="6"/>
  </r>
  <r>
    <n v="81051"/>
    <x v="0"/>
    <x v="0"/>
    <x v="911"/>
    <s v="Aroma Explorer Meal"/>
    <n v="14"/>
    <x v="214"/>
    <x v="11"/>
    <x v="1"/>
    <x v="8"/>
  </r>
  <r>
    <n v="81378.100000000006"/>
    <x v="0"/>
    <x v="2"/>
    <x v="911"/>
    <s v="Pen"/>
    <n v="16"/>
    <x v="31"/>
    <x v="7"/>
    <x v="1"/>
    <x v="8"/>
  </r>
  <r>
    <n v="81378.2"/>
    <x v="0"/>
    <x v="2"/>
    <x v="911"/>
    <s v="Chopping Boards"/>
    <n v="18"/>
    <x v="31"/>
    <x v="7"/>
    <x v="1"/>
    <x v="1"/>
  </r>
  <r>
    <n v="81400"/>
    <x v="0"/>
    <x v="2"/>
    <x v="911"/>
    <s v="Guitar chord cards"/>
    <n v="18.96"/>
    <x v="14"/>
    <x v="7"/>
    <x v="31"/>
    <x v="8"/>
  </r>
  <r>
    <n v="81632.100000000006"/>
    <x v="0"/>
    <x v="1"/>
    <x v="911"/>
    <s v="Food bags and kitchen things"/>
    <n v="18"/>
    <x v="13"/>
    <x v="6"/>
    <x v="1"/>
    <x v="1"/>
  </r>
  <r>
    <n v="81632.2"/>
    <x v="0"/>
    <x v="1"/>
    <x v="911"/>
    <s v="Cointreau"/>
    <n v="15"/>
    <x v="13"/>
    <x v="17"/>
    <x v="1"/>
    <x v="1"/>
  </r>
  <r>
    <n v="81632.3"/>
    <x v="0"/>
    <x v="1"/>
    <x v="911"/>
    <s v="Wrapping paper and stationery"/>
    <n v="20"/>
    <x v="13"/>
    <x v="6"/>
    <x v="1"/>
    <x v="1"/>
  </r>
  <r>
    <n v="81632.399999999994"/>
    <x v="0"/>
    <x v="1"/>
    <x v="911"/>
    <m/>
    <n v="91.32"/>
    <x v="13"/>
    <x v="4"/>
    <x v="1"/>
    <x v="1"/>
  </r>
  <r>
    <n v="81379"/>
    <x v="0"/>
    <x v="2"/>
    <x v="912"/>
    <m/>
    <n v="30.9"/>
    <x v="104"/>
    <x v="4"/>
    <x v="1"/>
    <x v="2"/>
  </r>
  <r>
    <n v="81401"/>
    <x v="0"/>
    <x v="2"/>
    <x v="912"/>
    <m/>
    <n v="16"/>
    <x v="41"/>
    <x v="15"/>
    <x v="1"/>
    <x v="2"/>
  </r>
  <r>
    <n v="81402"/>
    <x v="0"/>
    <x v="2"/>
    <x v="912"/>
    <m/>
    <n v="53.94"/>
    <x v="10"/>
    <x v="12"/>
    <x v="1"/>
    <x v="5"/>
  </r>
  <r>
    <n v="81036"/>
    <x v="0"/>
    <x v="0"/>
    <x v="913"/>
    <s v="Computer Shopper"/>
    <n v="-7.33"/>
    <x v="123"/>
    <x v="7"/>
    <x v="1"/>
    <x v="4"/>
  </r>
  <r>
    <n v="81037"/>
    <x v="0"/>
    <x v="0"/>
    <x v="913"/>
    <m/>
    <n v="24.08"/>
    <x v="19"/>
    <x v="0"/>
    <x v="1"/>
    <x v="1"/>
  </r>
  <r>
    <n v="81038"/>
    <x v="2"/>
    <x v="0"/>
    <x v="913"/>
    <m/>
    <n v="79.790000000000006"/>
    <x v="51"/>
    <x v="3"/>
    <x v="1"/>
    <x v="3"/>
  </r>
  <r>
    <n v="81380"/>
    <x v="0"/>
    <x v="2"/>
    <x v="913"/>
    <m/>
    <n v="25.94"/>
    <x v="104"/>
    <x v="4"/>
    <x v="1"/>
    <x v="1"/>
  </r>
  <r>
    <n v="81403"/>
    <x v="0"/>
    <x v="2"/>
    <x v="913"/>
    <m/>
    <n v="224.4"/>
    <x v="61"/>
    <x v="17"/>
    <x v="1"/>
    <x v="14"/>
  </r>
  <r>
    <n v="81404"/>
    <x v="0"/>
    <x v="2"/>
    <x v="914"/>
    <m/>
    <n v="7.99"/>
    <x v="191"/>
    <x v="6"/>
    <x v="1"/>
    <x v="1"/>
  </r>
  <r>
    <n v="81405"/>
    <x v="0"/>
    <x v="2"/>
    <x v="914"/>
    <s v="Books for Sarah"/>
    <n v="20.98"/>
    <x v="99"/>
    <x v="7"/>
    <x v="1"/>
    <x v="2"/>
  </r>
  <r>
    <n v="81406"/>
    <x v="0"/>
    <x v="2"/>
    <x v="914"/>
    <s v="Dad's present"/>
    <n v="10.98"/>
    <x v="226"/>
    <x v="9"/>
    <x v="1"/>
    <x v="9"/>
  </r>
  <r>
    <n v="81407"/>
    <x v="0"/>
    <x v="2"/>
    <x v="914"/>
    <m/>
    <n v="11.45"/>
    <x v="10"/>
    <x v="4"/>
    <x v="1"/>
    <x v="1"/>
  </r>
  <r>
    <n v="81408.100000000006"/>
    <x v="0"/>
    <x v="2"/>
    <x v="914"/>
    <s v="Wine"/>
    <n v="3.5"/>
    <x v="10"/>
    <x v="17"/>
    <x v="1"/>
    <x v="14"/>
  </r>
  <r>
    <n v="81408.2"/>
    <x v="0"/>
    <x v="2"/>
    <x v="914"/>
    <m/>
    <n v="10.66"/>
    <x v="10"/>
    <x v="4"/>
    <x v="1"/>
    <x v="1"/>
  </r>
  <r>
    <n v="81035"/>
    <x v="0"/>
    <x v="0"/>
    <x v="915"/>
    <s v="New Scientist"/>
    <n v="34.25"/>
    <x v="46"/>
    <x v="7"/>
    <x v="1"/>
    <x v="4"/>
  </r>
  <r>
    <n v="81381"/>
    <x v="0"/>
    <x v="2"/>
    <x v="915"/>
    <s v="Pen"/>
    <n v="73.45"/>
    <x v="31"/>
    <x v="7"/>
    <x v="1"/>
    <x v="8"/>
  </r>
  <r>
    <n v="81409"/>
    <x v="0"/>
    <x v="2"/>
    <x v="915"/>
    <s v="Book for Phil"/>
    <n v="8.99"/>
    <x v="62"/>
    <x v="9"/>
    <x v="1"/>
    <x v="9"/>
  </r>
  <r>
    <n v="81410"/>
    <x v="0"/>
    <x v="2"/>
    <x v="915"/>
    <s v="Mantaray dresses"/>
    <n v="77"/>
    <x v="133"/>
    <x v="5"/>
    <x v="1"/>
    <x v="2"/>
  </r>
  <r>
    <n v="81411"/>
    <x v="0"/>
    <x v="2"/>
    <x v="915"/>
    <s v="Various Christmas Presents (inc.handbag 33.60)"/>
    <n v="73.599999999999994"/>
    <x v="133"/>
    <x v="9"/>
    <x v="1"/>
    <x v="9"/>
  </r>
  <r>
    <n v="81033"/>
    <x v="1"/>
    <x v="0"/>
    <x v="916"/>
    <m/>
    <n v="20"/>
    <x v="15"/>
    <x v="1"/>
    <x v="1"/>
    <x v="3"/>
  </r>
  <r>
    <n v="81034"/>
    <x v="0"/>
    <x v="0"/>
    <x v="916"/>
    <s v="Geology Field Trip"/>
    <n v="55"/>
    <x v="156"/>
    <x v="19"/>
    <x v="1"/>
    <x v="8"/>
  </r>
  <r>
    <n v="81412"/>
    <x v="0"/>
    <x v="2"/>
    <x v="916"/>
    <m/>
    <n v="161.22999999999999"/>
    <x v="10"/>
    <x v="4"/>
    <x v="31"/>
    <x v="1"/>
  </r>
  <r>
    <n v="81413"/>
    <x v="0"/>
    <x v="2"/>
    <x v="916"/>
    <m/>
    <n v="55"/>
    <x v="303"/>
    <x v="13"/>
    <x v="1"/>
    <x v="6"/>
  </r>
  <r>
    <n v="81030"/>
    <x v="1"/>
    <x v="0"/>
    <x v="917"/>
    <m/>
    <n v="30"/>
    <x v="15"/>
    <x v="1"/>
    <x v="1"/>
    <x v="3"/>
  </r>
  <r>
    <n v="81031"/>
    <x v="2"/>
    <x v="0"/>
    <x v="917"/>
    <m/>
    <n v="20.8"/>
    <x v="58"/>
    <x v="3"/>
    <x v="1"/>
    <x v="2"/>
  </r>
  <r>
    <n v="81032"/>
    <x v="0"/>
    <x v="0"/>
    <x v="917"/>
    <s v="Counselling"/>
    <n v="240"/>
    <x v="81"/>
    <x v="6"/>
    <x v="1"/>
    <x v="4"/>
  </r>
  <r>
    <n v="81382.100000000006"/>
    <x v="0"/>
    <x v="2"/>
    <x v="917"/>
    <s v="Pizza Stone"/>
    <n v="16"/>
    <x v="31"/>
    <x v="7"/>
    <x v="1"/>
    <x v="8"/>
  </r>
  <r>
    <n v="81382.2"/>
    <x v="0"/>
    <x v="2"/>
    <x v="917"/>
    <s v="Tights"/>
    <n v="19.5"/>
    <x v="31"/>
    <x v="5"/>
    <x v="1"/>
    <x v="2"/>
  </r>
  <r>
    <n v="81414.100000000006"/>
    <x v="0"/>
    <x v="2"/>
    <x v="917"/>
    <s v="Tote Bag"/>
    <n v="19.98"/>
    <x v="174"/>
    <x v="9"/>
    <x v="1"/>
    <x v="9"/>
  </r>
  <r>
    <n v="81414.2"/>
    <x v="0"/>
    <x v="2"/>
    <x v="917"/>
    <s v="Brooklyn Bridge Picture for James"/>
    <n v="39.99"/>
    <x v="174"/>
    <x v="7"/>
    <x v="31"/>
    <x v="8"/>
  </r>
  <r>
    <n v="81414.3"/>
    <x v="0"/>
    <x v="2"/>
    <x v="917"/>
    <s v="Other Presents"/>
    <n v="5.77"/>
    <x v="174"/>
    <x v="7"/>
    <x v="31"/>
    <x v="1"/>
  </r>
  <r>
    <n v="81415"/>
    <x v="0"/>
    <x v="2"/>
    <x v="917"/>
    <m/>
    <n v="24"/>
    <x v="97"/>
    <x v="6"/>
    <x v="1"/>
    <x v="3"/>
  </r>
  <r>
    <n v="81416"/>
    <x v="0"/>
    <x v="2"/>
    <x v="917"/>
    <s v="Business card holder"/>
    <n v="4.99"/>
    <x v="311"/>
    <x v="6"/>
    <x v="31"/>
    <x v="2"/>
  </r>
  <r>
    <n v="81417"/>
    <x v="0"/>
    <x v="2"/>
    <x v="917"/>
    <m/>
    <n v="10.27"/>
    <x v="88"/>
    <x v="8"/>
    <x v="1"/>
    <x v="3"/>
  </r>
  <r>
    <n v="81418"/>
    <x v="0"/>
    <x v="2"/>
    <x v="917"/>
    <m/>
    <n v="30"/>
    <x v="86"/>
    <x v="15"/>
    <x v="1"/>
    <x v="4"/>
  </r>
  <r>
    <n v="81028"/>
    <x v="0"/>
    <x v="0"/>
    <x v="918"/>
    <s v="Income Insurance"/>
    <n v="42.87"/>
    <x v="60"/>
    <x v="0"/>
    <x v="1"/>
    <x v="4"/>
  </r>
  <r>
    <n v="81029"/>
    <x v="1"/>
    <x v="0"/>
    <x v="918"/>
    <m/>
    <n v="30"/>
    <x v="15"/>
    <x v="1"/>
    <x v="1"/>
    <x v="3"/>
  </r>
  <r>
    <n v="81419"/>
    <x v="0"/>
    <x v="2"/>
    <x v="918"/>
    <m/>
    <n v="26.98"/>
    <x v="10"/>
    <x v="4"/>
    <x v="1"/>
    <x v="1"/>
  </r>
  <r>
    <n v="81420"/>
    <x v="0"/>
    <x v="2"/>
    <x v="918"/>
    <s v="ESTA Application"/>
    <n v="9.31"/>
    <x v="140"/>
    <x v="14"/>
    <x v="17"/>
    <x v="8"/>
  </r>
  <r>
    <n v="81027"/>
    <x v="5"/>
    <x v="0"/>
    <x v="919"/>
    <s v="Dividend"/>
    <n v="-269.14"/>
    <x v="260"/>
    <x v="10"/>
    <x v="1"/>
    <x v="4"/>
  </r>
  <r>
    <n v="81421"/>
    <x v="0"/>
    <x v="2"/>
    <x v="919"/>
    <s v="Granny's present"/>
    <n v="20"/>
    <x v="103"/>
    <x v="9"/>
    <x v="1"/>
    <x v="9"/>
  </r>
  <r>
    <n v="81422"/>
    <x v="0"/>
    <x v="2"/>
    <x v="919"/>
    <m/>
    <n v="15"/>
    <x v="49"/>
    <x v="8"/>
    <x v="1"/>
    <x v="3"/>
  </r>
  <r>
    <n v="81423"/>
    <x v="0"/>
    <x v="2"/>
    <x v="919"/>
    <m/>
    <n v="30.31"/>
    <x v="53"/>
    <x v="8"/>
    <x v="1"/>
    <x v="3"/>
  </r>
  <r>
    <n v="81424"/>
    <x v="0"/>
    <x v="2"/>
    <x v="919"/>
    <s v="Bright heart present for Rachael"/>
    <n v="18"/>
    <x v="176"/>
    <x v="9"/>
    <x v="1"/>
    <x v="9"/>
  </r>
  <r>
    <n v="81425"/>
    <x v="0"/>
    <x v="2"/>
    <x v="920"/>
    <m/>
    <n v="64.47"/>
    <x v="24"/>
    <x v="12"/>
    <x v="1"/>
    <x v="5"/>
  </r>
  <r>
    <n v="81426"/>
    <x v="0"/>
    <x v="2"/>
    <x v="920"/>
    <m/>
    <n v="13.19"/>
    <x v="115"/>
    <x v="7"/>
    <x v="1"/>
    <x v="3"/>
  </r>
  <r>
    <n v="81024"/>
    <x v="0"/>
    <x v="0"/>
    <x v="921"/>
    <s v="Skiing Holiday"/>
    <n v="1569.34"/>
    <x v="335"/>
    <x v="14"/>
    <x v="30"/>
    <x v="1"/>
  </r>
  <r>
    <n v="81026"/>
    <x v="6"/>
    <x v="0"/>
    <x v="921"/>
    <m/>
    <n v="232.03"/>
    <x v="9"/>
    <x v="0"/>
    <x v="1"/>
    <x v="1"/>
  </r>
  <r>
    <n v="81383"/>
    <x v="0"/>
    <x v="2"/>
    <x v="921"/>
    <m/>
    <n v="10"/>
    <x v="31"/>
    <x v="8"/>
    <x v="1"/>
    <x v="3"/>
  </r>
  <r>
    <n v="81384"/>
    <x v="0"/>
    <x v="2"/>
    <x v="921"/>
    <s v="Sarah's Radley Bag (Exchange)"/>
    <n v="-79"/>
    <x v="31"/>
    <x v="7"/>
    <x v="31"/>
    <x v="3"/>
  </r>
  <r>
    <n v="81427"/>
    <x v="0"/>
    <x v="2"/>
    <x v="921"/>
    <m/>
    <n v="11.41"/>
    <x v="10"/>
    <x v="4"/>
    <x v="1"/>
    <x v="1"/>
  </r>
  <r>
    <n v="81428"/>
    <x v="0"/>
    <x v="2"/>
    <x v="921"/>
    <m/>
    <n v="0.59"/>
    <x v="290"/>
    <x v="7"/>
    <x v="1"/>
    <x v="10"/>
  </r>
  <r>
    <n v="81385"/>
    <x v="0"/>
    <x v="2"/>
    <x v="922"/>
    <m/>
    <n v="11.65"/>
    <x v="31"/>
    <x v="8"/>
    <x v="1"/>
    <x v="3"/>
  </r>
  <r>
    <n v="81386"/>
    <x v="0"/>
    <x v="2"/>
    <x v="922"/>
    <m/>
    <n v="-10"/>
    <x v="31"/>
    <x v="8"/>
    <x v="1"/>
    <x v="3"/>
  </r>
  <r>
    <n v="81019"/>
    <x v="0"/>
    <x v="0"/>
    <x v="923"/>
    <m/>
    <n v="19.989999999999998"/>
    <x v="63"/>
    <x v="15"/>
    <x v="1"/>
    <x v="4"/>
  </r>
  <r>
    <n v="81020"/>
    <x v="1"/>
    <x v="0"/>
    <x v="923"/>
    <m/>
    <n v="2257.7399999999998"/>
    <x v="75"/>
    <x v="1"/>
    <x v="1"/>
    <x v="3"/>
  </r>
  <r>
    <n v="81021"/>
    <x v="0"/>
    <x v="0"/>
    <x v="923"/>
    <m/>
    <n v="35.049999999999997"/>
    <x v="105"/>
    <x v="0"/>
    <x v="1"/>
    <x v="2"/>
  </r>
  <r>
    <n v="81022"/>
    <x v="1"/>
    <x v="0"/>
    <x v="923"/>
    <m/>
    <n v="30"/>
    <x v="15"/>
    <x v="1"/>
    <x v="1"/>
    <x v="3"/>
  </r>
  <r>
    <n v="81023"/>
    <x v="0"/>
    <x v="0"/>
    <x v="923"/>
    <m/>
    <n v="12"/>
    <x v="210"/>
    <x v="2"/>
    <x v="1"/>
    <x v="1"/>
  </r>
  <r>
    <n v="81633.100000000006"/>
    <x v="0"/>
    <x v="1"/>
    <x v="923"/>
    <s v="Conditioner, shampoo, etc"/>
    <n v="18"/>
    <x v="13"/>
    <x v="6"/>
    <x v="1"/>
    <x v="1"/>
  </r>
  <r>
    <n v="90018"/>
    <x v="0"/>
    <x v="2"/>
    <x v="923"/>
    <m/>
    <n v="12"/>
    <x v="10"/>
    <x v="4"/>
    <x v="1"/>
    <x v="1"/>
  </r>
  <r>
    <n v="90019"/>
    <x v="0"/>
    <x v="2"/>
    <x v="923"/>
    <s v="Present of some sort"/>
    <n v="24.99"/>
    <x v="322"/>
    <x v="9"/>
    <x v="1"/>
    <x v="9"/>
  </r>
  <r>
    <n v="90020"/>
    <x v="0"/>
    <x v="2"/>
    <x v="924"/>
    <m/>
    <n v="14.99"/>
    <x v="20"/>
    <x v="7"/>
    <x v="1"/>
    <x v="1"/>
  </r>
  <r>
    <n v="90404"/>
    <x v="0"/>
    <x v="4"/>
    <x v="924"/>
    <s v="January Undifferentiated Cash"/>
    <n v="197"/>
    <x v="53"/>
    <x v="6"/>
    <x v="1"/>
    <x v="1"/>
  </r>
  <r>
    <n v="90021"/>
    <x v="0"/>
    <x v="2"/>
    <x v="925"/>
    <s v="DAB Radio for Grandad"/>
    <n v="49.99"/>
    <x v="108"/>
    <x v="9"/>
    <x v="1"/>
    <x v="9"/>
  </r>
  <r>
    <n v="90022"/>
    <x v="0"/>
    <x v="2"/>
    <x v="926"/>
    <s v="Shirts"/>
    <n v="54.98"/>
    <x v="321"/>
    <x v="5"/>
    <x v="1"/>
    <x v="8"/>
  </r>
  <r>
    <n v="90023"/>
    <x v="0"/>
    <x v="2"/>
    <x v="927"/>
    <m/>
    <n v="226.6"/>
    <x v="41"/>
    <x v="15"/>
    <x v="1"/>
    <x v="4"/>
  </r>
  <r>
    <n v="90024"/>
    <x v="0"/>
    <x v="2"/>
    <x v="927"/>
    <s v="Food"/>
    <n v="60.28"/>
    <x v="52"/>
    <x v="4"/>
    <x v="1"/>
    <x v="1"/>
  </r>
  <r>
    <n v="90025"/>
    <x v="0"/>
    <x v="2"/>
    <x v="927"/>
    <m/>
    <n v="11.24"/>
    <x v="10"/>
    <x v="4"/>
    <x v="1"/>
    <x v="1"/>
  </r>
  <r>
    <n v="90126"/>
    <x v="0"/>
    <x v="1"/>
    <x v="927"/>
    <m/>
    <n v="6.7"/>
    <x v="13"/>
    <x v="4"/>
    <x v="1"/>
    <x v="1"/>
  </r>
  <r>
    <n v="90127"/>
    <x v="0"/>
    <x v="1"/>
    <x v="927"/>
    <m/>
    <n v="101.69"/>
    <x v="13"/>
    <x v="4"/>
    <x v="1"/>
    <x v="1"/>
  </r>
  <r>
    <n v="90128"/>
    <x v="0"/>
    <x v="1"/>
    <x v="927"/>
    <m/>
    <n v="25.5"/>
    <x v="13"/>
    <x v="4"/>
    <x v="1"/>
    <x v="1"/>
  </r>
  <r>
    <n v="90129"/>
    <x v="3"/>
    <x v="1"/>
    <x v="927"/>
    <m/>
    <n v="-300"/>
    <x v="9"/>
    <x v="1"/>
    <x v="1"/>
    <x v="3"/>
  </r>
  <r>
    <n v="90130"/>
    <x v="4"/>
    <x v="1"/>
    <x v="927"/>
    <m/>
    <n v="-0.62"/>
    <x v="1"/>
    <x v="3"/>
    <x v="1"/>
    <x v="3"/>
  </r>
  <r>
    <n v="90281"/>
    <x v="0"/>
    <x v="0"/>
    <x v="927"/>
    <s v="Council Tax"/>
    <n v="180"/>
    <x v="18"/>
    <x v="0"/>
    <x v="1"/>
    <x v="1"/>
  </r>
  <r>
    <n v="90282"/>
    <x v="1"/>
    <x v="0"/>
    <x v="927"/>
    <m/>
    <n v="900.25"/>
    <x v="341"/>
    <x v="1"/>
    <x v="1"/>
    <x v="3"/>
  </r>
  <r>
    <n v="90283"/>
    <x v="0"/>
    <x v="0"/>
    <x v="927"/>
    <m/>
    <n v="5"/>
    <x v="163"/>
    <x v="9"/>
    <x v="1"/>
    <x v="9"/>
  </r>
  <r>
    <n v="90284"/>
    <x v="0"/>
    <x v="0"/>
    <x v="927"/>
    <m/>
    <n v="32.97"/>
    <x v="3"/>
    <x v="0"/>
    <x v="1"/>
    <x v="1"/>
  </r>
  <r>
    <n v="90285"/>
    <x v="1"/>
    <x v="0"/>
    <x v="927"/>
    <m/>
    <n v="300"/>
    <x v="1"/>
    <x v="1"/>
    <x v="1"/>
    <x v="3"/>
  </r>
  <r>
    <n v="90286"/>
    <x v="0"/>
    <x v="0"/>
    <x v="927"/>
    <s v="Karate"/>
    <n v="45"/>
    <x v="4"/>
    <x v="2"/>
    <x v="1"/>
    <x v="8"/>
  </r>
  <r>
    <n v="90287"/>
    <x v="1"/>
    <x v="0"/>
    <x v="927"/>
    <m/>
    <n v="50"/>
    <x v="15"/>
    <x v="1"/>
    <x v="1"/>
    <x v="3"/>
  </r>
  <r>
    <n v="90288"/>
    <x v="1"/>
    <x v="0"/>
    <x v="927"/>
    <m/>
    <n v="10"/>
    <x v="288"/>
    <x v="1"/>
    <x v="1"/>
    <x v="3"/>
  </r>
  <r>
    <n v="90289"/>
    <x v="0"/>
    <x v="0"/>
    <x v="927"/>
    <s v="James Pocket Money"/>
    <n v="10"/>
    <x v="53"/>
    <x v="6"/>
    <x v="1"/>
    <x v="8"/>
  </r>
  <r>
    <n v="90290"/>
    <x v="0"/>
    <x v="0"/>
    <x v="927"/>
    <m/>
    <n v="12.37"/>
    <x v="8"/>
    <x v="0"/>
    <x v="1"/>
    <x v="1"/>
  </r>
  <r>
    <n v="90386"/>
    <x v="3"/>
    <x v="11"/>
    <x v="927"/>
    <m/>
    <n v="-900.25"/>
    <x v="9"/>
    <x v="1"/>
    <x v="1"/>
    <x v="3"/>
  </r>
  <r>
    <n v="90003"/>
    <x v="0"/>
    <x v="4"/>
    <x v="928"/>
    <s v="Lunch"/>
    <n v="3"/>
    <x v="13"/>
    <x v="4"/>
    <x v="1"/>
    <x v="4"/>
  </r>
  <r>
    <n v="90007"/>
    <x v="0"/>
    <x v="4"/>
    <x v="928"/>
    <s v="Jenny's Bus Fare for January"/>
    <n v="25"/>
    <x v="187"/>
    <x v="0"/>
    <x v="1"/>
    <x v="10"/>
  </r>
  <r>
    <n v="90026"/>
    <x v="0"/>
    <x v="2"/>
    <x v="928"/>
    <m/>
    <n v="6.1"/>
    <x v="10"/>
    <x v="4"/>
    <x v="1"/>
    <x v="1"/>
  </r>
  <r>
    <n v="90027"/>
    <x v="0"/>
    <x v="2"/>
    <x v="928"/>
    <s v="Socks"/>
    <n v="28"/>
    <x v="23"/>
    <x v="5"/>
    <x v="1"/>
    <x v="2"/>
  </r>
  <r>
    <n v="90276"/>
    <x v="0"/>
    <x v="0"/>
    <x v="928"/>
    <s v="New Internationalist Magazine"/>
    <n v="9.85"/>
    <x v="16"/>
    <x v="7"/>
    <x v="1"/>
    <x v="2"/>
  </r>
  <r>
    <n v="90277"/>
    <x v="0"/>
    <x v="0"/>
    <x v="928"/>
    <s v="Gas"/>
    <n v="80"/>
    <x v="338"/>
    <x v="0"/>
    <x v="1"/>
    <x v="1"/>
  </r>
  <r>
    <n v="90278"/>
    <x v="0"/>
    <x v="0"/>
    <x v="928"/>
    <s v="Income Insurance"/>
    <n v="26.95"/>
    <x v="60"/>
    <x v="0"/>
    <x v="1"/>
    <x v="4"/>
  </r>
  <r>
    <n v="90279"/>
    <x v="0"/>
    <x v="0"/>
    <x v="928"/>
    <m/>
    <n v="12"/>
    <x v="21"/>
    <x v="9"/>
    <x v="1"/>
    <x v="9"/>
  </r>
  <r>
    <n v="90280"/>
    <x v="1"/>
    <x v="0"/>
    <x v="928"/>
    <m/>
    <n v="40"/>
    <x v="15"/>
    <x v="1"/>
    <x v="1"/>
    <x v="3"/>
  </r>
  <r>
    <n v="90005"/>
    <x v="0"/>
    <x v="4"/>
    <x v="929"/>
    <s v="Jan tea money"/>
    <n v="5"/>
    <x v="219"/>
    <x v="4"/>
    <x v="1"/>
    <x v="4"/>
  </r>
  <r>
    <n v="90028"/>
    <x v="0"/>
    <x v="2"/>
    <x v="929"/>
    <s v="Various clothes"/>
    <n v="67"/>
    <x v="49"/>
    <x v="5"/>
    <x v="1"/>
    <x v="12"/>
  </r>
  <r>
    <n v="90029.1"/>
    <x v="0"/>
    <x v="2"/>
    <x v="929"/>
    <s v="Glenrothes whisky"/>
    <n v="32"/>
    <x v="10"/>
    <x v="17"/>
    <x v="1"/>
    <x v="4"/>
  </r>
  <r>
    <n v="90029.2"/>
    <x v="0"/>
    <x v="2"/>
    <x v="929"/>
    <s v="Wine"/>
    <n v="51"/>
    <x v="10"/>
    <x v="17"/>
    <x v="1"/>
    <x v="14"/>
  </r>
  <r>
    <n v="90029.3"/>
    <x v="0"/>
    <x v="2"/>
    <x v="929"/>
    <s v="Shampoo, deodorant"/>
    <n v="6.7"/>
    <x v="10"/>
    <x v="6"/>
    <x v="1"/>
    <x v="1"/>
  </r>
  <r>
    <n v="90029.4"/>
    <x v="0"/>
    <x v="2"/>
    <x v="929"/>
    <s v="Hipster"/>
    <n v="6"/>
    <x v="10"/>
    <x v="5"/>
    <x v="1"/>
    <x v="8"/>
  </r>
  <r>
    <n v="90029.5"/>
    <x v="0"/>
    <x v="2"/>
    <x v="929"/>
    <s v="Food"/>
    <n v="24.08"/>
    <x v="10"/>
    <x v="4"/>
    <x v="1"/>
    <x v="1"/>
  </r>
  <r>
    <n v="90017"/>
    <x v="0"/>
    <x v="2"/>
    <x v="930"/>
    <s v="Not sure but refunded later"/>
    <n v="49.95"/>
    <x v="31"/>
    <x v="7"/>
    <x v="1"/>
    <x v="1"/>
  </r>
  <r>
    <n v="90268"/>
    <x v="1"/>
    <x v="0"/>
    <x v="930"/>
    <m/>
    <n v="250"/>
    <x v="28"/>
    <x v="1"/>
    <x v="1"/>
    <x v="3"/>
  </r>
  <r>
    <n v="90269"/>
    <x v="0"/>
    <x v="0"/>
    <x v="930"/>
    <s v="Life Insurance"/>
    <n v="8.19"/>
    <x v="29"/>
    <x v="0"/>
    <x v="1"/>
    <x v="2"/>
  </r>
  <r>
    <n v="90270"/>
    <x v="1"/>
    <x v="0"/>
    <x v="930"/>
    <m/>
    <n v="500"/>
    <x v="28"/>
    <x v="1"/>
    <x v="1"/>
    <x v="3"/>
  </r>
  <r>
    <n v="90271"/>
    <x v="1"/>
    <x v="0"/>
    <x v="930"/>
    <m/>
    <n v="150"/>
    <x v="28"/>
    <x v="1"/>
    <x v="1"/>
    <x v="3"/>
  </r>
  <r>
    <n v="90272"/>
    <x v="1"/>
    <x v="0"/>
    <x v="930"/>
    <m/>
    <n v="30"/>
    <x v="15"/>
    <x v="1"/>
    <x v="1"/>
    <x v="3"/>
  </r>
  <r>
    <n v="90273"/>
    <x v="0"/>
    <x v="0"/>
    <x v="930"/>
    <m/>
    <n v="5"/>
    <x v="30"/>
    <x v="9"/>
    <x v="1"/>
    <x v="9"/>
  </r>
  <r>
    <n v="90274"/>
    <x v="0"/>
    <x v="0"/>
    <x v="930"/>
    <m/>
    <n v="-166.95"/>
    <x v="53"/>
    <x v="10"/>
    <x v="1"/>
    <x v="3"/>
  </r>
  <r>
    <n v="90275"/>
    <x v="1"/>
    <x v="0"/>
    <x v="930"/>
    <m/>
    <n v="60"/>
    <x v="28"/>
    <x v="1"/>
    <x v="1"/>
    <x v="3"/>
  </r>
  <r>
    <n v="90036"/>
    <x v="0"/>
    <x v="2"/>
    <x v="931"/>
    <s v="Paint, filler"/>
    <n v="58.96"/>
    <x v="44"/>
    <x v="16"/>
    <x v="32"/>
    <x v="1"/>
  </r>
  <r>
    <n v="90037"/>
    <x v="0"/>
    <x v="2"/>
    <x v="932"/>
    <m/>
    <n v="19.11"/>
    <x v="10"/>
    <x v="4"/>
    <x v="1"/>
    <x v="1"/>
  </r>
  <r>
    <n v="90038"/>
    <x v="0"/>
    <x v="2"/>
    <x v="932"/>
    <s v="School Shoes"/>
    <n v="74.989999999999995"/>
    <x v="230"/>
    <x v="5"/>
    <x v="1"/>
    <x v="8"/>
  </r>
  <r>
    <n v="90039"/>
    <x v="0"/>
    <x v="2"/>
    <x v="932"/>
    <s v="Something Manga-ish"/>
    <n v="20"/>
    <x v="14"/>
    <x v="2"/>
    <x v="1"/>
    <x v="10"/>
  </r>
  <r>
    <n v="90014"/>
    <x v="0"/>
    <x v="4"/>
    <x v="933"/>
    <s v="Guitar Lesson"/>
    <n v="10"/>
    <x v="221"/>
    <x v="2"/>
    <x v="1"/>
    <x v="8"/>
  </r>
  <r>
    <n v="90265"/>
    <x v="2"/>
    <x v="0"/>
    <x v="933"/>
    <m/>
    <n v="50"/>
    <x v="36"/>
    <x v="3"/>
    <x v="1"/>
    <x v="10"/>
  </r>
  <r>
    <n v="90266"/>
    <x v="1"/>
    <x v="0"/>
    <x v="933"/>
    <m/>
    <n v="100"/>
    <x v="28"/>
    <x v="1"/>
    <x v="1"/>
    <x v="3"/>
  </r>
  <r>
    <n v="90267"/>
    <x v="1"/>
    <x v="0"/>
    <x v="933"/>
    <m/>
    <n v="100"/>
    <x v="28"/>
    <x v="1"/>
    <x v="1"/>
    <x v="3"/>
  </r>
  <r>
    <n v="90030"/>
    <x v="0"/>
    <x v="2"/>
    <x v="934"/>
    <s v="Not sure refund"/>
    <n v="-49.95"/>
    <x v="31"/>
    <x v="7"/>
    <x v="1"/>
    <x v="1"/>
  </r>
  <r>
    <n v="90040"/>
    <x v="0"/>
    <x v="2"/>
    <x v="934"/>
    <m/>
    <n v="10.29"/>
    <x v="10"/>
    <x v="4"/>
    <x v="1"/>
    <x v="1"/>
  </r>
  <r>
    <n v="90264"/>
    <x v="0"/>
    <x v="0"/>
    <x v="934"/>
    <m/>
    <n v="21.7"/>
    <x v="39"/>
    <x v="4"/>
    <x v="1"/>
    <x v="1"/>
  </r>
  <r>
    <n v="93448"/>
    <x v="3"/>
    <x v="12"/>
    <x v="934"/>
    <m/>
    <n v="-1160"/>
    <x v="9"/>
    <x v="1"/>
    <x v="1"/>
    <x v="3"/>
  </r>
  <r>
    <n v="93463"/>
    <x v="1"/>
    <x v="12"/>
    <x v="934"/>
    <m/>
    <n v="2250"/>
    <x v="9"/>
    <x v="1"/>
    <x v="1"/>
    <x v="3"/>
  </r>
  <r>
    <n v="90012"/>
    <x v="0"/>
    <x v="4"/>
    <x v="935"/>
    <s v="Lunches for the week"/>
    <n v="7"/>
    <x v="14"/>
    <x v="4"/>
    <x v="1"/>
    <x v="2"/>
  </r>
  <r>
    <n v="90041"/>
    <x v="0"/>
    <x v="2"/>
    <x v="935"/>
    <m/>
    <n v="113.71"/>
    <x v="76"/>
    <x v="4"/>
    <x v="1"/>
    <x v="1"/>
  </r>
  <r>
    <n v="90261"/>
    <x v="3"/>
    <x v="0"/>
    <x v="935"/>
    <m/>
    <n v="-200"/>
    <x v="28"/>
    <x v="1"/>
    <x v="1"/>
    <x v="3"/>
  </r>
  <r>
    <n v="90262"/>
    <x v="3"/>
    <x v="0"/>
    <x v="935"/>
    <m/>
    <n v="-550"/>
    <x v="28"/>
    <x v="1"/>
    <x v="1"/>
    <x v="3"/>
  </r>
  <r>
    <n v="90263"/>
    <x v="3"/>
    <x v="0"/>
    <x v="935"/>
    <m/>
    <n v="-1500"/>
    <x v="28"/>
    <x v="1"/>
    <x v="1"/>
    <x v="3"/>
  </r>
  <r>
    <n v="90042"/>
    <x v="0"/>
    <x v="2"/>
    <x v="936"/>
    <m/>
    <n v="10.72"/>
    <x v="10"/>
    <x v="4"/>
    <x v="1"/>
    <x v="1"/>
  </r>
  <r>
    <n v="90043"/>
    <x v="0"/>
    <x v="2"/>
    <x v="936"/>
    <m/>
    <n v="20.34"/>
    <x v="32"/>
    <x v="12"/>
    <x v="1"/>
    <x v="11"/>
  </r>
  <r>
    <n v="90260"/>
    <x v="0"/>
    <x v="0"/>
    <x v="936"/>
    <s v="Badminton"/>
    <n v="84"/>
    <x v="210"/>
    <x v="2"/>
    <x v="1"/>
    <x v="12"/>
  </r>
  <r>
    <n v="90044"/>
    <x v="0"/>
    <x v="2"/>
    <x v="937"/>
    <s v="Coffee for stables"/>
    <n v="6.8"/>
    <x v="22"/>
    <x v="11"/>
    <x v="1"/>
    <x v="9"/>
  </r>
  <r>
    <n v="90045"/>
    <x v="0"/>
    <x v="2"/>
    <x v="937"/>
    <s v="Takeaway"/>
    <n v="29.9"/>
    <x v="229"/>
    <x v="11"/>
    <x v="1"/>
    <x v="1"/>
  </r>
  <r>
    <n v="90046"/>
    <x v="0"/>
    <x v="2"/>
    <x v="937"/>
    <m/>
    <n v="16.5"/>
    <x v="41"/>
    <x v="15"/>
    <x v="1"/>
    <x v="2"/>
  </r>
  <r>
    <n v="90031"/>
    <x v="0"/>
    <x v="2"/>
    <x v="938"/>
    <s v="Food"/>
    <n v="35.06"/>
    <x v="104"/>
    <x v="4"/>
    <x v="1"/>
    <x v="2"/>
  </r>
  <r>
    <n v="90047.1"/>
    <x v="0"/>
    <x v="2"/>
    <x v="938"/>
    <s v="Fig hand wash"/>
    <n v="16"/>
    <x v="160"/>
    <x v="6"/>
    <x v="1"/>
    <x v="2"/>
  </r>
  <r>
    <n v="90047.2"/>
    <x v="0"/>
    <x v="2"/>
    <x v="938"/>
    <s v="Diary, magazine"/>
    <n v="7.22"/>
    <x v="160"/>
    <x v="6"/>
    <x v="1"/>
    <x v="2"/>
  </r>
  <r>
    <n v="90048"/>
    <x v="0"/>
    <x v="2"/>
    <x v="938"/>
    <s v="Kenwood Liquidizer"/>
    <n v="69.5"/>
    <x v="115"/>
    <x v="7"/>
    <x v="1"/>
    <x v="1"/>
  </r>
  <r>
    <n v="90049"/>
    <x v="0"/>
    <x v="2"/>
    <x v="939"/>
    <m/>
    <n v="61.78"/>
    <x v="32"/>
    <x v="12"/>
    <x v="1"/>
    <x v="5"/>
  </r>
  <r>
    <n v="90010"/>
    <x v="0"/>
    <x v="4"/>
    <x v="940"/>
    <s v="Lunches"/>
    <n v="6"/>
    <x v="13"/>
    <x v="4"/>
    <x v="1"/>
    <x v="4"/>
  </r>
  <r>
    <n v="90013"/>
    <x v="0"/>
    <x v="4"/>
    <x v="940"/>
    <s v="Guitar Lesson"/>
    <n v="10"/>
    <x v="221"/>
    <x v="2"/>
    <x v="1"/>
    <x v="8"/>
  </r>
  <r>
    <n v="90258"/>
    <x v="2"/>
    <x v="0"/>
    <x v="940"/>
    <m/>
    <n v="79.790000000000006"/>
    <x v="51"/>
    <x v="3"/>
    <x v="1"/>
    <x v="3"/>
  </r>
  <r>
    <n v="90259.1"/>
    <x v="0"/>
    <x v="0"/>
    <x v="940"/>
    <s v="Lunch"/>
    <n v="2.4300000000000002"/>
    <x v="13"/>
    <x v="4"/>
    <x v="1"/>
    <x v="4"/>
  </r>
  <r>
    <n v="90259.199999999997"/>
    <x v="1"/>
    <x v="0"/>
    <x v="940"/>
    <m/>
    <n v="30"/>
    <x v="15"/>
    <x v="1"/>
    <x v="1"/>
    <x v="3"/>
  </r>
  <r>
    <n v="90050"/>
    <x v="0"/>
    <x v="2"/>
    <x v="941"/>
    <m/>
    <n v="46.6"/>
    <x v="52"/>
    <x v="12"/>
    <x v="1"/>
    <x v="5"/>
  </r>
  <r>
    <n v="90131"/>
    <x v="0"/>
    <x v="1"/>
    <x v="941"/>
    <m/>
    <n v="136.57"/>
    <x v="13"/>
    <x v="4"/>
    <x v="1"/>
    <x v="1"/>
  </r>
  <r>
    <n v="90008"/>
    <x v="0"/>
    <x v="4"/>
    <x v="942"/>
    <s v="Beers with Pete"/>
    <n v="10"/>
    <x v="342"/>
    <x v="17"/>
    <x v="1"/>
    <x v="4"/>
  </r>
  <r>
    <n v="90009"/>
    <x v="0"/>
    <x v="4"/>
    <x v="942"/>
    <s v="Lunch"/>
    <n v="6"/>
    <x v="208"/>
    <x v="4"/>
    <x v="1"/>
    <x v="4"/>
  </r>
  <r>
    <n v="90257"/>
    <x v="0"/>
    <x v="0"/>
    <x v="942"/>
    <s v="Smart Card"/>
    <n v="30"/>
    <x v="156"/>
    <x v="4"/>
    <x v="1"/>
    <x v="8"/>
  </r>
  <r>
    <n v="90011"/>
    <x v="0"/>
    <x v="4"/>
    <x v="943"/>
    <s v="Lunch"/>
    <n v="3"/>
    <x v="14"/>
    <x v="4"/>
    <x v="1"/>
    <x v="2"/>
  </r>
  <r>
    <n v="90051"/>
    <x v="0"/>
    <x v="2"/>
    <x v="943"/>
    <m/>
    <n v="16.5"/>
    <x v="41"/>
    <x v="15"/>
    <x v="1"/>
    <x v="2"/>
  </r>
  <r>
    <n v="90015"/>
    <x v="0"/>
    <x v="4"/>
    <x v="944"/>
    <s v="Beers with Sarah"/>
    <n v="12"/>
    <x v="342"/>
    <x v="17"/>
    <x v="1"/>
    <x v="14"/>
  </r>
  <r>
    <n v="90016"/>
    <x v="0"/>
    <x v="4"/>
    <x v="944"/>
    <s v="Lunch"/>
    <n v="3"/>
    <x v="13"/>
    <x v="4"/>
    <x v="1"/>
    <x v="4"/>
  </r>
  <r>
    <n v="90052"/>
    <x v="0"/>
    <x v="2"/>
    <x v="944"/>
    <m/>
    <n v="8.09"/>
    <x v="10"/>
    <x v="4"/>
    <x v="1"/>
    <x v="1"/>
  </r>
  <r>
    <n v="90053"/>
    <x v="0"/>
    <x v="2"/>
    <x v="944"/>
    <s v="Wallpaper"/>
    <n v="202.07"/>
    <x v="14"/>
    <x v="16"/>
    <x v="32"/>
    <x v="1"/>
  </r>
  <r>
    <n v="90255.1"/>
    <x v="0"/>
    <x v="0"/>
    <x v="944"/>
    <s v="Lunch"/>
    <n v="1.59"/>
    <x v="13"/>
    <x v="4"/>
    <x v="1"/>
    <x v="4"/>
  </r>
  <r>
    <n v="90255.2"/>
    <x v="1"/>
    <x v="0"/>
    <x v="944"/>
    <m/>
    <n v="30"/>
    <x v="15"/>
    <x v="1"/>
    <x v="1"/>
    <x v="3"/>
  </r>
  <r>
    <n v="90256"/>
    <x v="0"/>
    <x v="0"/>
    <x v="944"/>
    <m/>
    <n v="96"/>
    <x v="81"/>
    <x v="6"/>
    <x v="1"/>
    <x v="4"/>
  </r>
  <r>
    <n v="90032"/>
    <x v="0"/>
    <x v="2"/>
    <x v="945"/>
    <s v="Food"/>
    <n v="14.51"/>
    <x v="104"/>
    <x v="4"/>
    <x v="1"/>
    <x v="2"/>
  </r>
  <r>
    <n v="90054"/>
    <x v="0"/>
    <x v="2"/>
    <x v="945"/>
    <s v="Trousers, shirts"/>
    <n v="43.5"/>
    <x v="297"/>
    <x v="5"/>
    <x v="1"/>
    <x v="2"/>
  </r>
  <r>
    <n v="90055"/>
    <x v="0"/>
    <x v="2"/>
    <x v="945"/>
    <m/>
    <n v="74"/>
    <x v="343"/>
    <x v="5"/>
    <x v="1"/>
    <x v="2"/>
  </r>
  <r>
    <n v="90033.1"/>
    <x v="0"/>
    <x v="2"/>
    <x v="946"/>
    <s v="Gift voucher"/>
    <n v="-55"/>
    <x v="31"/>
    <x v="5"/>
    <x v="1"/>
    <x v="2"/>
  </r>
  <r>
    <n v="90033.2"/>
    <x v="0"/>
    <x v="2"/>
    <x v="946"/>
    <s v="Umbrella"/>
    <n v="13"/>
    <x v="31"/>
    <x v="6"/>
    <x v="1"/>
    <x v="4"/>
  </r>
  <r>
    <n v="90033.3"/>
    <x v="0"/>
    <x v="2"/>
    <x v="946"/>
    <s v="Fitflop Boots"/>
    <n v="125"/>
    <x v="31"/>
    <x v="5"/>
    <x v="1"/>
    <x v="2"/>
  </r>
  <r>
    <n v="90056"/>
    <x v="0"/>
    <x v="2"/>
    <x v="946"/>
    <s v="Paint"/>
    <n v="40.96"/>
    <x v="130"/>
    <x v="16"/>
    <x v="32"/>
    <x v="1"/>
  </r>
  <r>
    <n v="90057"/>
    <x v="0"/>
    <x v="2"/>
    <x v="947"/>
    <m/>
    <n v="16.5"/>
    <x v="41"/>
    <x v="15"/>
    <x v="1"/>
    <x v="2"/>
  </r>
  <r>
    <n v="90058"/>
    <x v="0"/>
    <x v="2"/>
    <x v="947"/>
    <s v="Lunch with Alison"/>
    <n v="20"/>
    <x v="117"/>
    <x v="11"/>
    <x v="1"/>
    <x v="2"/>
  </r>
  <r>
    <n v="90132"/>
    <x v="0"/>
    <x v="1"/>
    <x v="947"/>
    <m/>
    <n v="115.4"/>
    <x v="13"/>
    <x v="4"/>
    <x v="1"/>
    <x v="1"/>
  </r>
  <r>
    <n v="90253"/>
    <x v="2"/>
    <x v="0"/>
    <x v="947"/>
    <m/>
    <n v="20.8"/>
    <x v="58"/>
    <x v="3"/>
    <x v="1"/>
    <x v="2"/>
  </r>
  <r>
    <n v="90254"/>
    <x v="0"/>
    <x v="0"/>
    <x v="947"/>
    <m/>
    <n v="-764.36"/>
    <x v="344"/>
    <x v="10"/>
    <x v="1"/>
    <x v="2"/>
  </r>
  <r>
    <n v="90059"/>
    <x v="0"/>
    <x v="2"/>
    <x v="948"/>
    <m/>
    <n v="30"/>
    <x v="86"/>
    <x v="15"/>
    <x v="1"/>
    <x v="4"/>
  </r>
  <r>
    <n v="90248"/>
    <x v="6"/>
    <x v="0"/>
    <x v="948"/>
    <m/>
    <n v="293.16000000000003"/>
    <x v="9"/>
    <x v="0"/>
    <x v="1"/>
    <x v="1"/>
  </r>
  <r>
    <n v="90249"/>
    <x v="0"/>
    <x v="0"/>
    <x v="948"/>
    <s v="Self Assessment"/>
    <n v="3008.32"/>
    <x v="69"/>
    <x v="18"/>
    <x v="1"/>
    <x v="1"/>
  </r>
  <r>
    <n v="90250"/>
    <x v="0"/>
    <x v="0"/>
    <x v="948"/>
    <s v="Subscription to Nutrition Society"/>
    <n v="20"/>
    <x v="254"/>
    <x v="15"/>
    <x v="1"/>
    <x v="2"/>
  </r>
  <r>
    <n v="90251"/>
    <x v="0"/>
    <x v="0"/>
    <x v="948"/>
    <s v="Science Trip"/>
    <n v="26.5"/>
    <x v="156"/>
    <x v="19"/>
    <x v="1"/>
    <x v="8"/>
  </r>
  <r>
    <n v="90252"/>
    <x v="0"/>
    <x v="0"/>
    <x v="948"/>
    <s v="Income Insurance"/>
    <n v="42.87"/>
    <x v="60"/>
    <x v="0"/>
    <x v="1"/>
    <x v="4"/>
  </r>
  <r>
    <n v="90246"/>
    <x v="0"/>
    <x v="0"/>
    <x v="949"/>
    <m/>
    <n v="20"/>
    <x v="48"/>
    <x v="6"/>
    <x v="1"/>
    <x v="1"/>
  </r>
  <r>
    <n v="90247"/>
    <x v="1"/>
    <x v="0"/>
    <x v="949"/>
    <m/>
    <n v="50"/>
    <x v="15"/>
    <x v="1"/>
    <x v="1"/>
    <x v="3"/>
  </r>
  <r>
    <n v="90034.1"/>
    <x v="0"/>
    <x v="2"/>
    <x v="950"/>
    <s v="Flowers"/>
    <n v="4.99"/>
    <x v="104"/>
    <x v="6"/>
    <x v="1"/>
    <x v="2"/>
  </r>
  <r>
    <n v="90034.2"/>
    <x v="0"/>
    <x v="2"/>
    <x v="950"/>
    <s v="Deodorant"/>
    <n v="2.39"/>
    <x v="104"/>
    <x v="6"/>
    <x v="1"/>
    <x v="4"/>
  </r>
  <r>
    <n v="90034.3"/>
    <x v="0"/>
    <x v="2"/>
    <x v="950"/>
    <s v="Food"/>
    <n v="3.05"/>
    <x v="104"/>
    <x v="4"/>
    <x v="1"/>
    <x v="1"/>
  </r>
  <r>
    <n v="90060"/>
    <x v="0"/>
    <x v="2"/>
    <x v="950"/>
    <m/>
    <n v="15"/>
    <x v="41"/>
    <x v="15"/>
    <x v="1"/>
    <x v="2"/>
  </r>
  <r>
    <n v="90061"/>
    <x v="0"/>
    <x v="2"/>
    <x v="950"/>
    <s v="Lunch in Cambridge with Josephine"/>
    <n v="11.25"/>
    <x v="117"/>
    <x v="2"/>
    <x v="1"/>
    <x v="2"/>
  </r>
  <r>
    <n v="90062"/>
    <x v="0"/>
    <x v="2"/>
    <x v="950"/>
    <s v="Baking tins, duste"/>
    <n v="40.770000000000003"/>
    <x v="14"/>
    <x v="6"/>
    <x v="1"/>
    <x v="1"/>
  </r>
  <r>
    <n v="90063"/>
    <x v="0"/>
    <x v="2"/>
    <x v="950"/>
    <s v="Shimanozip tops for skiing"/>
    <n v="125.96"/>
    <x v="77"/>
    <x v="14"/>
    <x v="30"/>
    <x v="1"/>
  </r>
  <r>
    <n v="90245.1"/>
    <x v="0"/>
    <x v="0"/>
    <x v="950"/>
    <s v="Lunch"/>
    <n v="2.6"/>
    <x v="13"/>
    <x v="4"/>
    <x v="1"/>
    <x v="4"/>
  </r>
  <r>
    <n v="90245.2"/>
    <x v="1"/>
    <x v="0"/>
    <x v="950"/>
    <m/>
    <n v="50"/>
    <x v="15"/>
    <x v="1"/>
    <x v="1"/>
    <x v="3"/>
  </r>
  <r>
    <n v="90064"/>
    <x v="0"/>
    <x v="2"/>
    <x v="951"/>
    <s v="Meal Out with Girls"/>
    <n v="31.5"/>
    <x v="143"/>
    <x v="2"/>
    <x v="1"/>
    <x v="2"/>
  </r>
  <r>
    <n v="90065.1"/>
    <x v="0"/>
    <x v="2"/>
    <x v="951"/>
    <s v="Stamps"/>
    <n v="9.84"/>
    <x v="191"/>
    <x v="6"/>
    <x v="1"/>
    <x v="1"/>
  </r>
  <r>
    <n v="90065.2"/>
    <x v="0"/>
    <x v="2"/>
    <x v="951"/>
    <s v="Shampoo, conditioner, hair colour"/>
    <n v="12.88"/>
    <x v="191"/>
    <x v="6"/>
    <x v="1"/>
    <x v="1"/>
  </r>
  <r>
    <n v="90066"/>
    <x v="0"/>
    <x v="2"/>
    <x v="951"/>
    <m/>
    <n v="22.5"/>
    <x v="41"/>
    <x v="15"/>
    <x v="1"/>
    <x v="2"/>
  </r>
  <r>
    <n v="90243"/>
    <x v="0"/>
    <x v="0"/>
    <x v="951"/>
    <m/>
    <n v="20.37"/>
    <x v="63"/>
    <x v="0"/>
    <x v="1"/>
    <x v="4"/>
  </r>
  <r>
    <n v="90244"/>
    <x v="0"/>
    <x v="0"/>
    <x v="951"/>
    <m/>
    <n v="64.36"/>
    <x v="270"/>
    <x v="0"/>
    <x v="1"/>
    <x v="1"/>
  </r>
  <r>
    <n v="90035.1"/>
    <x v="0"/>
    <x v="2"/>
    <x v="952"/>
    <s v="Beer"/>
    <n v="6.84"/>
    <x v="104"/>
    <x v="17"/>
    <x v="1"/>
    <x v="14"/>
  </r>
  <r>
    <n v="90035.199999999997"/>
    <x v="0"/>
    <x v="2"/>
    <x v="952"/>
    <s v="Food"/>
    <n v="27.66"/>
    <x v="104"/>
    <x v="4"/>
    <x v="1"/>
    <x v="14"/>
  </r>
  <r>
    <n v="90067"/>
    <x v="0"/>
    <x v="2"/>
    <x v="952"/>
    <m/>
    <n v="61.09"/>
    <x v="32"/>
    <x v="12"/>
    <x v="1"/>
    <x v="5"/>
  </r>
  <r>
    <n v="90068"/>
    <x v="0"/>
    <x v="2"/>
    <x v="952"/>
    <m/>
    <n v="21.05"/>
    <x v="44"/>
    <x v="16"/>
    <x v="32"/>
    <x v="1"/>
  </r>
  <r>
    <n v="90069"/>
    <x v="0"/>
    <x v="2"/>
    <x v="953"/>
    <s v="Meal Out at the Waggoners with Williams"/>
    <n v="63.5"/>
    <x v="143"/>
    <x v="2"/>
    <x v="1"/>
    <x v="1"/>
  </r>
  <r>
    <n v="90070.1"/>
    <x v="0"/>
    <x v="2"/>
    <x v="954"/>
    <s v="Cognac"/>
    <n v="15"/>
    <x v="10"/>
    <x v="17"/>
    <x v="1"/>
    <x v="2"/>
  </r>
  <r>
    <n v="90070.2"/>
    <x v="0"/>
    <x v="2"/>
    <x v="954"/>
    <s v="Food"/>
    <n v="40.93"/>
    <x v="10"/>
    <x v="4"/>
    <x v="1"/>
    <x v="1"/>
  </r>
  <r>
    <n v="90242"/>
    <x v="0"/>
    <x v="0"/>
    <x v="954"/>
    <m/>
    <n v="35.85"/>
    <x v="105"/>
    <x v="0"/>
    <x v="1"/>
    <x v="2"/>
  </r>
  <r>
    <n v="90385"/>
    <x v="0"/>
    <x v="11"/>
    <x v="954"/>
    <m/>
    <n v="150.37"/>
    <x v="65"/>
    <x v="12"/>
    <x v="1"/>
    <x v="1"/>
  </r>
  <r>
    <n v="90387"/>
    <x v="3"/>
    <x v="4"/>
    <x v="954"/>
    <s v="January Cash"/>
    <n v="-280"/>
    <x v="9"/>
    <x v="1"/>
    <x v="1"/>
    <x v="3"/>
  </r>
  <r>
    <n v="90071"/>
    <x v="0"/>
    <x v="2"/>
    <x v="955"/>
    <m/>
    <n v="16.5"/>
    <x v="41"/>
    <x v="15"/>
    <x v="1"/>
    <x v="2"/>
  </r>
  <r>
    <n v="90072"/>
    <x v="0"/>
    <x v="2"/>
    <x v="955"/>
    <m/>
    <n v="6.97"/>
    <x v="10"/>
    <x v="4"/>
    <x v="1"/>
    <x v="1"/>
  </r>
  <r>
    <n v="90073"/>
    <x v="0"/>
    <x v="2"/>
    <x v="955"/>
    <m/>
    <n v="15.31"/>
    <x v="20"/>
    <x v="7"/>
    <x v="1"/>
    <x v="1"/>
  </r>
  <r>
    <n v="90133"/>
    <x v="3"/>
    <x v="1"/>
    <x v="955"/>
    <m/>
    <n v="-300"/>
    <x v="9"/>
    <x v="1"/>
    <x v="1"/>
    <x v="3"/>
  </r>
  <r>
    <n v="90234"/>
    <x v="0"/>
    <x v="0"/>
    <x v="955"/>
    <s v="Karate"/>
    <n v="45"/>
    <x v="4"/>
    <x v="2"/>
    <x v="1"/>
    <x v="8"/>
  </r>
  <r>
    <n v="90235"/>
    <x v="1"/>
    <x v="0"/>
    <x v="955"/>
    <m/>
    <n v="30"/>
    <x v="15"/>
    <x v="1"/>
    <x v="1"/>
    <x v="3"/>
  </r>
  <r>
    <n v="90236"/>
    <x v="1"/>
    <x v="0"/>
    <x v="955"/>
    <m/>
    <n v="10"/>
    <x v="288"/>
    <x v="1"/>
    <x v="1"/>
    <x v="3"/>
  </r>
  <r>
    <n v="90237"/>
    <x v="0"/>
    <x v="0"/>
    <x v="955"/>
    <s v="James Pocket Money"/>
    <n v="10"/>
    <x v="53"/>
    <x v="6"/>
    <x v="1"/>
    <x v="8"/>
  </r>
  <r>
    <n v="90238"/>
    <x v="0"/>
    <x v="0"/>
    <x v="955"/>
    <m/>
    <n v="12.37"/>
    <x v="8"/>
    <x v="0"/>
    <x v="1"/>
    <x v="1"/>
  </r>
  <r>
    <n v="90239"/>
    <x v="0"/>
    <x v="0"/>
    <x v="955"/>
    <m/>
    <n v="5"/>
    <x v="163"/>
    <x v="9"/>
    <x v="1"/>
    <x v="9"/>
  </r>
  <r>
    <n v="90240"/>
    <x v="1"/>
    <x v="0"/>
    <x v="955"/>
    <m/>
    <n v="300"/>
    <x v="1"/>
    <x v="1"/>
    <x v="1"/>
    <x v="3"/>
  </r>
  <r>
    <n v="90241"/>
    <x v="0"/>
    <x v="0"/>
    <x v="955"/>
    <s v="Gas"/>
    <n v="80"/>
    <x v="338"/>
    <x v="0"/>
    <x v="1"/>
    <x v="1"/>
  </r>
  <r>
    <n v="90390"/>
    <x v="0"/>
    <x v="4"/>
    <x v="955"/>
    <s v="Jenny's Bus Fares"/>
    <n v="20"/>
    <x v="187"/>
    <x v="0"/>
    <x v="1"/>
    <x v="10"/>
  </r>
  <r>
    <n v="90391"/>
    <x v="0"/>
    <x v="4"/>
    <x v="955"/>
    <s v="Lunches"/>
    <n v="40"/>
    <x v="208"/>
    <x v="4"/>
    <x v="1"/>
    <x v="4"/>
  </r>
  <r>
    <n v="90392"/>
    <x v="0"/>
    <x v="4"/>
    <x v="955"/>
    <s v="February Lunches"/>
    <n v="20"/>
    <x v="13"/>
    <x v="4"/>
    <x v="1"/>
    <x v="4"/>
  </r>
  <r>
    <n v="90393"/>
    <x v="0"/>
    <x v="4"/>
    <x v="955"/>
    <s v="February Beers"/>
    <n v="50"/>
    <x v="143"/>
    <x v="17"/>
    <x v="1"/>
    <x v="4"/>
  </r>
  <r>
    <n v="90394"/>
    <x v="0"/>
    <x v="4"/>
    <x v="955"/>
    <s v="February Guitar Lessons"/>
    <n v="20"/>
    <x v="221"/>
    <x v="2"/>
    <x v="1"/>
    <x v="8"/>
  </r>
  <r>
    <n v="90403"/>
    <x v="0"/>
    <x v="4"/>
    <x v="955"/>
    <s v="February Undifferenitated Cash"/>
    <n v="70"/>
    <x v="53"/>
    <x v="6"/>
    <x v="1"/>
    <x v="1"/>
  </r>
  <r>
    <n v="91098"/>
    <x v="0"/>
    <x v="2"/>
    <x v="955"/>
    <m/>
    <n v="-3380.81"/>
    <x v="9"/>
    <x v="1"/>
    <x v="1"/>
    <x v="3"/>
  </r>
  <r>
    <n v="90074"/>
    <x v="0"/>
    <x v="2"/>
    <x v="956"/>
    <m/>
    <n v="7.49"/>
    <x v="10"/>
    <x v="4"/>
    <x v="1"/>
    <x v="1"/>
  </r>
  <r>
    <n v="90231.1"/>
    <x v="0"/>
    <x v="0"/>
    <x v="956"/>
    <s v="Lunch"/>
    <n v="3.02"/>
    <x v="13"/>
    <x v="4"/>
    <x v="1"/>
    <x v="4"/>
  </r>
  <r>
    <n v="90231.2"/>
    <x v="1"/>
    <x v="0"/>
    <x v="956"/>
    <m/>
    <n v="30"/>
    <x v="15"/>
    <x v="1"/>
    <x v="1"/>
    <x v="3"/>
  </r>
  <r>
    <n v="90232"/>
    <x v="0"/>
    <x v="0"/>
    <x v="956"/>
    <s v="Income Insurance"/>
    <n v="26.95"/>
    <x v="60"/>
    <x v="0"/>
    <x v="1"/>
    <x v="4"/>
  </r>
  <r>
    <n v="90233"/>
    <x v="0"/>
    <x v="0"/>
    <x v="956"/>
    <s v="Smart Card"/>
    <n v="30"/>
    <x v="156"/>
    <x v="4"/>
    <x v="1"/>
    <x v="8"/>
  </r>
  <r>
    <n v="90075"/>
    <x v="0"/>
    <x v="2"/>
    <x v="957"/>
    <m/>
    <n v="16.5"/>
    <x v="41"/>
    <x v="15"/>
    <x v="1"/>
    <x v="2"/>
  </r>
  <r>
    <n v="90076"/>
    <x v="0"/>
    <x v="2"/>
    <x v="957"/>
    <m/>
    <n v="25.14"/>
    <x v="183"/>
    <x v="4"/>
    <x v="1"/>
    <x v="1"/>
  </r>
  <r>
    <n v="90228"/>
    <x v="1"/>
    <x v="0"/>
    <x v="957"/>
    <m/>
    <n v="3380.81"/>
    <x v="75"/>
    <x v="1"/>
    <x v="1"/>
    <x v="3"/>
  </r>
  <r>
    <n v="90229"/>
    <x v="0"/>
    <x v="0"/>
    <x v="957"/>
    <m/>
    <n v="5.99"/>
    <x v="19"/>
    <x v="0"/>
    <x v="1"/>
    <x v="1"/>
  </r>
  <r>
    <n v="90230"/>
    <x v="0"/>
    <x v="0"/>
    <x v="957"/>
    <s v="Maths Retake"/>
    <n v="10"/>
    <x v="156"/>
    <x v="19"/>
    <x v="1"/>
    <x v="8"/>
  </r>
  <r>
    <n v="90077"/>
    <x v="0"/>
    <x v="2"/>
    <x v="958"/>
    <m/>
    <n v="6.87"/>
    <x v="10"/>
    <x v="4"/>
    <x v="1"/>
    <x v="1"/>
  </r>
  <r>
    <n v="90078"/>
    <x v="0"/>
    <x v="2"/>
    <x v="958"/>
    <s v="Coffee for stables"/>
    <n v="8.35"/>
    <x v="22"/>
    <x v="11"/>
    <x v="1"/>
    <x v="9"/>
  </r>
  <r>
    <n v="90079"/>
    <x v="0"/>
    <x v="2"/>
    <x v="958"/>
    <m/>
    <n v="226.6"/>
    <x v="41"/>
    <x v="15"/>
    <x v="1"/>
    <x v="4"/>
  </r>
  <r>
    <n v="90134"/>
    <x v="4"/>
    <x v="1"/>
    <x v="958"/>
    <m/>
    <n v="-0.54"/>
    <x v="1"/>
    <x v="3"/>
    <x v="1"/>
    <x v="3"/>
  </r>
  <r>
    <n v="90135"/>
    <x v="0"/>
    <x v="1"/>
    <x v="958"/>
    <m/>
    <n v="2.7"/>
    <x v="13"/>
    <x v="4"/>
    <x v="1"/>
    <x v="2"/>
  </r>
  <r>
    <n v="90226"/>
    <x v="0"/>
    <x v="0"/>
    <x v="958"/>
    <s v="Clive for Roaches Trip"/>
    <n v="25"/>
    <x v="80"/>
    <x v="11"/>
    <x v="1"/>
    <x v="4"/>
  </r>
  <r>
    <n v="90227"/>
    <x v="0"/>
    <x v="0"/>
    <x v="958"/>
    <m/>
    <n v="12"/>
    <x v="21"/>
    <x v="9"/>
    <x v="1"/>
    <x v="9"/>
  </r>
  <r>
    <n v="90080"/>
    <x v="0"/>
    <x v="2"/>
    <x v="959"/>
    <s v="Food for lunch"/>
    <n v="21.7"/>
    <x v="49"/>
    <x v="4"/>
    <x v="1"/>
    <x v="1"/>
  </r>
  <r>
    <n v="90081"/>
    <x v="0"/>
    <x v="2"/>
    <x v="960"/>
    <m/>
    <n v="58.05"/>
    <x v="76"/>
    <x v="12"/>
    <x v="1"/>
    <x v="5"/>
  </r>
  <r>
    <n v="90082"/>
    <x v="0"/>
    <x v="2"/>
    <x v="960"/>
    <s v="Full Metal Panic DVD"/>
    <n v="31.81"/>
    <x v="14"/>
    <x v="7"/>
    <x v="1"/>
    <x v="10"/>
  </r>
  <r>
    <n v="90083"/>
    <x v="0"/>
    <x v="2"/>
    <x v="961"/>
    <m/>
    <n v="60.5"/>
    <x v="40"/>
    <x v="6"/>
    <x v="1"/>
    <x v="15"/>
  </r>
  <r>
    <n v="90218"/>
    <x v="1"/>
    <x v="0"/>
    <x v="961"/>
    <m/>
    <n v="150"/>
    <x v="28"/>
    <x v="1"/>
    <x v="1"/>
    <x v="3"/>
  </r>
  <r>
    <n v="90219"/>
    <x v="1"/>
    <x v="0"/>
    <x v="961"/>
    <m/>
    <n v="500"/>
    <x v="28"/>
    <x v="1"/>
    <x v="1"/>
    <x v="3"/>
  </r>
  <r>
    <n v="90220"/>
    <x v="1"/>
    <x v="0"/>
    <x v="961"/>
    <m/>
    <n v="30"/>
    <x v="15"/>
    <x v="1"/>
    <x v="1"/>
    <x v="3"/>
  </r>
  <r>
    <n v="90221"/>
    <x v="1"/>
    <x v="0"/>
    <x v="961"/>
    <m/>
    <n v="30"/>
    <x v="15"/>
    <x v="1"/>
    <x v="1"/>
    <x v="3"/>
  </r>
  <r>
    <n v="90222"/>
    <x v="0"/>
    <x v="0"/>
    <x v="961"/>
    <m/>
    <n v="5"/>
    <x v="30"/>
    <x v="9"/>
    <x v="1"/>
    <x v="9"/>
  </r>
  <r>
    <n v="90223"/>
    <x v="1"/>
    <x v="0"/>
    <x v="961"/>
    <m/>
    <n v="60"/>
    <x v="28"/>
    <x v="1"/>
    <x v="1"/>
    <x v="3"/>
  </r>
  <r>
    <n v="90224"/>
    <x v="1"/>
    <x v="0"/>
    <x v="961"/>
    <m/>
    <n v="250"/>
    <x v="28"/>
    <x v="1"/>
    <x v="1"/>
    <x v="3"/>
  </r>
  <r>
    <n v="90225"/>
    <x v="0"/>
    <x v="0"/>
    <x v="961"/>
    <s v="Life Insurance"/>
    <n v="8.19"/>
    <x v="29"/>
    <x v="0"/>
    <x v="1"/>
    <x v="2"/>
  </r>
  <r>
    <n v="90085"/>
    <x v="0"/>
    <x v="2"/>
    <x v="962"/>
    <s v="Snow Chains"/>
    <n v="69.989999999999995"/>
    <x v="14"/>
    <x v="14"/>
    <x v="30"/>
    <x v="5"/>
  </r>
  <r>
    <n v="90216"/>
    <x v="0"/>
    <x v="0"/>
    <x v="962"/>
    <s v="Holiday (balance)"/>
    <n v="985"/>
    <x v="335"/>
    <x v="14"/>
    <x v="30"/>
    <x v="1"/>
  </r>
  <r>
    <n v="90217.1"/>
    <x v="5"/>
    <x v="0"/>
    <x v="962"/>
    <s v="Octopus AIM VCT"/>
    <n v="-29.3"/>
    <x v="102"/>
    <x v="10"/>
    <x v="1"/>
    <x v="3"/>
  </r>
  <r>
    <n v="90217.2"/>
    <x v="5"/>
    <x v="0"/>
    <x v="962"/>
    <m/>
    <n v="-8.31"/>
    <x v="101"/>
    <x v="10"/>
    <x v="1"/>
    <x v="3"/>
  </r>
  <r>
    <n v="90217.3"/>
    <x v="6"/>
    <x v="0"/>
    <x v="962"/>
    <m/>
    <n v="-100"/>
    <x v="309"/>
    <x v="10"/>
    <x v="1"/>
    <x v="3"/>
  </r>
  <r>
    <n v="90086"/>
    <x v="0"/>
    <x v="2"/>
    <x v="963"/>
    <s v="Curtain Poles"/>
    <n v="148.69999999999999"/>
    <x v="345"/>
    <x v="16"/>
    <x v="33"/>
    <x v="1"/>
  </r>
  <r>
    <n v="90087"/>
    <x v="0"/>
    <x v="2"/>
    <x v="963"/>
    <m/>
    <n v="6.83"/>
    <x v="10"/>
    <x v="4"/>
    <x v="1"/>
    <x v="1"/>
  </r>
  <r>
    <n v="90213"/>
    <x v="2"/>
    <x v="0"/>
    <x v="963"/>
    <m/>
    <n v="50"/>
    <x v="36"/>
    <x v="3"/>
    <x v="1"/>
    <x v="10"/>
  </r>
  <r>
    <n v="90214"/>
    <x v="1"/>
    <x v="0"/>
    <x v="963"/>
    <m/>
    <n v="100"/>
    <x v="28"/>
    <x v="1"/>
    <x v="1"/>
    <x v="3"/>
  </r>
  <r>
    <n v="90215"/>
    <x v="1"/>
    <x v="0"/>
    <x v="963"/>
    <m/>
    <n v="100"/>
    <x v="28"/>
    <x v="1"/>
    <x v="1"/>
    <x v="3"/>
  </r>
  <r>
    <n v="90088.1"/>
    <x v="0"/>
    <x v="2"/>
    <x v="964"/>
    <s v="Shampoo, conditioner, cleaner"/>
    <n v="7"/>
    <x v="76"/>
    <x v="6"/>
    <x v="1"/>
    <x v="1"/>
  </r>
  <r>
    <n v="90088.2"/>
    <x v="0"/>
    <x v="2"/>
    <x v="964"/>
    <s v="Notebooks, pens"/>
    <n v="6"/>
    <x v="76"/>
    <x v="6"/>
    <x v="1"/>
    <x v="1"/>
  </r>
  <r>
    <n v="90088.3"/>
    <x v="0"/>
    <x v="2"/>
    <x v="964"/>
    <s v="Food"/>
    <n v="54.09"/>
    <x v="76"/>
    <x v="4"/>
    <x v="1"/>
    <x v="1"/>
  </r>
  <r>
    <n v="90089"/>
    <x v="0"/>
    <x v="2"/>
    <x v="964"/>
    <s v="Food"/>
    <n v="17.5"/>
    <x v="52"/>
    <x v="4"/>
    <x v="1"/>
    <x v="1"/>
  </r>
  <r>
    <n v="90090"/>
    <x v="0"/>
    <x v="2"/>
    <x v="964"/>
    <m/>
    <n v="16.5"/>
    <x v="41"/>
    <x v="15"/>
    <x v="1"/>
    <x v="2"/>
  </r>
  <r>
    <n v="90091"/>
    <x v="0"/>
    <x v="2"/>
    <x v="964"/>
    <s v="Weight Management Materials"/>
    <n v="7"/>
    <x v="259"/>
    <x v="15"/>
    <x v="1"/>
    <x v="2"/>
  </r>
  <r>
    <n v="90092"/>
    <x v="0"/>
    <x v="2"/>
    <x v="965"/>
    <s v="Nutrition Bulletin"/>
    <n v="33"/>
    <x v="308"/>
    <x v="15"/>
    <x v="1"/>
    <x v="2"/>
  </r>
  <r>
    <n v="90093"/>
    <x v="0"/>
    <x v="2"/>
    <x v="965"/>
    <s v="Food"/>
    <n v="10.86"/>
    <x v="76"/>
    <x v="4"/>
    <x v="1"/>
    <x v="1"/>
  </r>
  <r>
    <n v="90094"/>
    <x v="0"/>
    <x v="2"/>
    <x v="965"/>
    <s v="Brown fleece"/>
    <n v="9.99"/>
    <x v="77"/>
    <x v="5"/>
    <x v="1"/>
    <x v="10"/>
  </r>
  <r>
    <n v="90100"/>
    <x v="0"/>
    <x v="2"/>
    <x v="965"/>
    <s v="Contents Insurance"/>
    <n v="334.81"/>
    <x v="84"/>
    <x v="0"/>
    <x v="1"/>
    <x v="1"/>
  </r>
  <r>
    <n v="90212"/>
    <x v="1"/>
    <x v="0"/>
    <x v="965"/>
    <m/>
    <n v="40"/>
    <x v="15"/>
    <x v="1"/>
    <x v="1"/>
    <x v="3"/>
  </r>
  <r>
    <n v="91142.3"/>
    <x v="5"/>
    <x v="0"/>
    <x v="965"/>
    <m/>
    <n v="-4.04"/>
    <x v="101"/>
    <x v="10"/>
    <x v="1"/>
    <x v="4"/>
  </r>
  <r>
    <n v="91142.6"/>
    <x v="5"/>
    <x v="0"/>
    <x v="965"/>
    <m/>
    <n v="-29.3"/>
    <x v="102"/>
    <x v="10"/>
    <x v="1"/>
    <x v="4"/>
  </r>
  <r>
    <n v="93449"/>
    <x v="3"/>
    <x v="12"/>
    <x v="965"/>
    <m/>
    <n v="-1160"/>
    <x v="9"/>
    <x v="1"/>
    <x v="1"/>
    <x v="3"/>
  </r>
  <r>
    <n v="90095"/>
    <x v="0"/>
    <x v="2"/>
    <x v="966"/>
    <s v="Meal Out with Cinema Trip"/>
    <n v="76.5"/>
    <x v="136"/>
    <x v="2"/>
    <x v="1"/>
    <x v="1"/>
  </r>
  <r>
    <n v="90096"/>
    <x v="0"/>
    <x v="2"/>
    <x v="966"/>
    <s v="Ink Cartridges"/>
    <n v="29.99"/>
    <x v="14"/>
    <x v="6"/>
    <x v="1"/>
    <x v="1"/>
  </r>
  <r>
    <n v="90097"/>
    <x v="0"/>
    <x v="2"/>
    <x v="966"/>
    <s v="The King's Speech"/>
    <n v="29.8"/>
    <x v="196"/>
    <x v="2"/>
    <x v="1"/>
    <x v="1"/>
  </r>
  <r>
    <n v="90098.1"/>
    <x v="0"/>
    <x v="2"/>
    <x v="966"/>
    <s v="Cutting Blade and Mat"/>
    <n v="16.989999999999998"/>
    <x v="88"/>
    <x v="7"/>
    <x v="1"/>
    <x v="1"/>
  </r>
  <r>
    <n v="90098.2"/>
    <x v="0"/>
    <x v="2"/>
    <x v="966"/>
    <s v="Materials for Jenny's homework"/>
    <n v="8.17"/>
    <x v="88"/>
    <x v="19"/>
    <x v="1"/>
    <x v="10"/>
  </r>
  <r>
    <n v="90099"/>
    <x v="0"/>
    <x v="2"/>
    <x v="966"/>
    <s v="Sun tan cream"/>
    <n v="14.87"/>
    <x v="97"/>
    <x v="14"/>
    <x v="30"/>
    <x v="1"/>
  </r>
  <r>
    <n v="90084"/>
    <x v="0"/>
    <x v="2"/>
    <x v="967"/>
    <s v="Food"/>
    <n v="22.44"/>
    <x v="104"/>
    <x v="4"/>
    <x v="1"/>
    <x v="1"/>
  </r>
  <r>
    <n v="90101"/>
    <x v="0"/>
    <x v="2"/>
    <x v="968"/>
    <m/>
    <n v="73.03"/>
    <x v="40"/>
    <x v="6"/>
    <x v="1"/>
    <x v="15"/>
  </r>
  <r>
    <n v="90102.1"/>
    <x v="0"/>
    <x v="2"/>
    <x v="968"/>
    <s v="Fight Game"/>
    <n v="23.98"/>
    <x v="115"/>
    <x v="7"/>
    <x v="1"/>
    <x v="8"/>
  </r>
  <r>
    <n v="90102.2"/>
    <x v="0"/>
    <x v="2"/>
    <x v="968"/>
    <s v="Weight Control Book"/>
    <n v="7.14"/>
    <x v="115"/>
    <x v="15"/>
    <x v="1"/>
    <x v="2"/>
  </r>
  <r>
    <n v="90103"/>
    <x v="0"/>
    <x v="2"/>
    <x v="968"/>
    <s v="Revision Guides"/>
    <n v="18.82"/>
    <x v="115"/>
    <x v="19"/>
    <x v="1"/>
    <x v="8"/>
  </r>
  <r>
    <n v="90104"/>
    <x v="0"/>
    <x v="2"/>
    <x v="968"/>
    <s v="Killers, Manics albums"/>
    <n v="13"/>
    <x v="118"/>
    <x v="7"/>
    <x v="1"/>
    <x v="4"/>
  </r>
  <r>
    <n v="90105"/>
    <x v="0"/>
    <x v="2"/>
    <x v="968"/>
    <s v="Biochemistry Book"/>
    <n v="9.83"/>
    <x v="115"/>
    <x v="15"/>
    <x v="1"/>
    <x v="2"/>
  </r>
  <r>
    <n v="90210"/>
    <x v="8"/>
    <x v="0"/>
    <x v="968"/>
    <m/>
    <n v="-3972.4"/>
    <x v="164"/>
    <x v="10"/>
    <x v="1"/>
    <x v="4"/>
  </r>
  <r>
    <n v="90211"/>
    <x v="8"/>
    <x v="0"/>
    <x v="968"/>
    <m/>
    <n v="-739.09"/>
    <x v="164"/>
    <x v="10"/>
    <x v="1"/>
    <x v="4"/>
  </r>
  <r>
    <n v="90365.1"/>
    <x v="0"/>
    <x v="1"/>
    <x v="968"/>
    <s v="Amaretto"/>
    <n v="7.5"/>
    <x v="13"/>
    <x v="17"/>
    <x v="1"/>
    <x v="14"/>
  </r>
  <r>
    <n v="90365.2"/>
    <x v="0"/>
    <x v="1"/>
    <x v="968"/>
    <s v="Washing liquid, deororant"/>
    <n v="6"/>
    <x v="13"/>
    <x v="6"/>
    <x v="1"/>
    <x v="1"/>
  </r>
  <r>
    <n v="90365.3"/>
    <x v="0"/>
    <x v="1"/>
    <x v="968"/>
    <s v="Book"/>
    <n v="6"/>
    <x v="13"/>
    <x v="7"/>
    <x v="1"/>
    <x v="1"/>
  </r>
  <r>
    <n v="90365.4"/>
    <x v="0"/>
    <x v="1"/>
    <x v="968"/>
    <m/>
    <n v="68.72"/>
    <x v="13"/>
    <x v="4"/>
    <x v="1"/>
    <x v="1"/>
  </r>
  <r>
    <n v="90106"/>
    <x v="0"/>
    <x v="2"/>
    <x v="969"/>
    <m/>
    <n v="60.13"/>
    <x v="13"/>
    <x v="12"/>
    <x v="1"/>
    <x v="5"/>
  </r>
  <r>
    <n v="90107"/>
    <x v="0"/>
    <x v="2"/>
    <x v="969"/>
    <m/>
    <n v="4.4000000000000004"/>
    <x v="10"/>
    <x v="4"/>
    <x v="1"/>
    <x v="1"/>
  </r>
  <r>
    <n v="90208"/>
    <x v="0"/>
    <x v="0"/>
    <x v="969"/>
    <m/>
    <n v="17.36"/>
    <x v="39"/>
    <x v="4"/>
    <x v="1"/>
    <x v="1"/>
  </r>
  <r>
    <n v="90209"/>
    <x v="1"/>
    <x v="0"/>
    <x v="969"/>
    <m/>
    <n v="40"/>
    <x v="15"/>
    <x v="1"/>
    <x v="1"/>
    <x v="3"/>
  </r>
  <r>
    <n v="90108"/>
    <x v="0"/>
    <x v="2"/>
    <x v="970"/>
    <s v="Skiing jacket"/>
    <n v="80"/>
    <x v="132"/>
    <x v="5"/>
    <x v="1"/>
    <x v="4"/>
  </r>
  <r>
    <n v="90109"/>
    <x v="0"/>
    <x v="2"/>
    <x v="970"/>
    <s v="Insurance charge for going abroad"/>
    <n v="10.25"/>
    <x v="331"/>
    <x v="14"/>
    <x v="30"/>
    <x v="1"/>
  </r>
  <r>
    <n v="90110"/>
    <x v="0"/>
    <x v="2"/>
    <x v="971"/>
    <m/>
    <n v="27.06"/>
    <x v="10"/>
    <x v="4"/>
    <x v="1"/>
    <x v="1"/>
  </r>
  <r>
    <n v="90111"/>
    <x v="0"/>
    <x v="2"/>
    <x v="971"/>
    <m/>
    <n v="16.5"/>
    <x v="41"/>
    <x v="15"/>
    <x v="1"/>
    <x v="2"/>
  </r>
  <r>
    <n v="90206.1"/>
    <x v="0"/>
    <x v="0"/>
    <x v="971"/>
    <s v="Holiday Spending Money"/>
    <n v="500"/>
    <x v="140"/>
    <x v="14"/>
    <x v="30"/>
    <x v="1"/>
  </r>
  <r>
    <n v="90206.2"/>
    <x v="10"/>
    <x v="0"/>
    <x v="971"/>
    <s v="Cash Advance Charge"/>
    <n v="4"/>
    <x v="9"/>
    <x v="0"/>
    <x v="1"/>
    <x v="1"/>
  </r>
  <r>
    <n v="90207"/>
    <x v="2"/>
    <x v="0"/>
    <x v="971"/>
    <m/>
    <n v="79.790000000000006"/>
    <x v="51"/>
    <x v="3"/>
    <x v="1"/>
    <x v="3"/>
  </r>
  <r>
    <n v="90112.1"/>
    <x v="0"/>
    <x v="2"/>
    <x v="972"/>
    <s v="Travel plug, timer switches"/>
    <n v="16.5"/>
    <x v="10"/>
    <x v="6"/>
    <x v="1"/>
    <x v="1"/>
  </r>
  <r>
    <n v="90112.2"/>
    <x v="0"/>
    <x v="2"/>
    <x v="972"/>
    <s v="iTunes card for Rebecca"/>
    <n v="15"/>
    <x v="10"/>
    <x v="9"/>
    <x v="1"/>
    <x v="9"/>
  </r>
  <r>
    <n v="90112.3"/>
    <x v="0"/>
    <x v="2"/>
    <x v="972"/>
    <m/>
    <n v="2.57"/>
    <x v="10"/>
    <x v="6"/>
    <x v="1"/>
    <x v="1"/>
  </r>
  <r>
    <n v="90113"/>
    <x v="0"/>
    <x v="2"/>
    <x v="972"/>
    <s v="Spare Bulb Kit for Car"/>
    <n v="28.98"/>
    <x v="82"/>
    <x v="14"/>
    <x v="30"/>
    <x v="5"/>
  </r>
  <r>
    <n v="90114"/>
    <x v="0"/>
    <x v="2"/>
    <x v="972"/>
    <s v="Coffee for stables"/>
    <n v="6"/>
    <x v="22"/>
    <x v="11"/>
    <x v="1"/>
    <x v="9"/>
  </r>
  <r>
    <n v="90115"/>
    <x v="0"/>
    <x v="2"/>
    <x v="972"/>
    <s v="Overnight stop in Calais"/>
    <n v="60.13"/>
    <x v="146"/>
    <x v="14"/>
    <x v="30"/>
    <x v="1"/>
  </r>
  <r>
    <n v="90116.1"/>
    <x v="0"/>
    <x v="2"/>
    <x v="972"/>
    <s v="Goggles"/>
    <n v="30"/>
    <x v="220"/>
    <x v="14"/>
    <x v="30"/>
    <x v="8"/>
  </r>
  <r>
    <n v="90116.2"/>
    <x v="0"/>
    <x v="2"/>
    <x v="972"/>
    <s v="Clothes"/>
    <n v="28.96"/>
    <x v="220"/>
    <x v="5"/>
    <x v="1"/>
    <x v="12"/>
  </r>
  <r>
    <n v="90382"/>
    <x v="0"/>
    <x v="11"/>
    <x v="972"/>
    <m/>
    <n v="20"/>
    <x v="86"/>
    <x v="15"/>
    <x v="1"/>
    <x v="4"/>
  </r>
  <r>
    <n v="90117"/>
    <x v="0"/>
    <x v="2"/>
    <x v="973"/>
    <m/>
    <n v="60.41"/>
    <x v="85"/>
    <x v="14"/>
    <x v="30"/>
    <x v="5"/>
  </r>
  <r>
    <n v="90118"/>
    <x v="0"/>
    <x v="2"/>
    <x v="973"/>
    <s v="Petrol"/>
    <n v="48.65"/>
    <x v="85"/>
    <x v="14"/>
    <x v="30"/>
    <x v="5"/>
  </r>
  <r>
    <n v="90119"/>
    <x v="0"/>
    <x v="2"/>
    <x v="973"/>
    <s v="Tunnel"/>
    <n v="31.72"/>
    <x v="346"/>
    <x v="14"/>
    <x v="30"/>
    <x v="1"/>
  </r>
  <r>
    <n v="90120"/>
    <x v="0"/>
    <x v="2"/>
    <x v="973"/>
    <m/>
    <n v="28.23"/>
    <x v="346"/>
    <x v="14"/>
    <x v="30"/>
    <x v="1"/>
  </r>
  <r>
    <n v="90122"/>
    <x v="0"/>
    <x v="2"/>
    <x v="973"/>
    <s v="Autoroute Toll"/>
    <n v="41.19"/>
    <x v="346"/>
    <x v="14"/>
    <x v="30"/>
    <x v="1"/>
  </r>
  <r>
    <n v="90123"/>
    <x v="0"/>
    <x v="2"/>
    <x v="973"/>
    <m/>
    <n v="18"/>
    <x v="346"/>
    <x v="14"/>
    <x v="30"/>
    <x v="1"/>
  </r>
  <r>
    <n v="90125"/>
    <x v="0"/>
    <x v="2"/>
    <x v="973"/>
    <m/>
    <n v="9.93"/>
    <x v="85"/>
    <x v="14"/>
    <x v="30"/>
    <x v="1"/>
  </r>
  <r>
    <n v="90121"/>
    <x v="0"/>
    <x v="2"/>
    <x v="974"/>
    <s v="Food"/>
    <n v="19.670000000000002"/>
    <x v="325"/>
    <x v="14"/>
    <x v="30"/>
    <x v="1"/>
  </r>
  <r>
    <n v="90204"/>
    <x v="2"/>
    <x v="0"/>
    <x v="975"/>
    <m/>
    <n v="20.8"/>
    <x v="58"/>
    <x v="3"/>
    <x v="1"/>
    <x v="2"/>
  </r>
  <r>
    <n v="90205"/>
    <x v="0"/>
    <x v="0"/>
    <x v="975"/>
    <s v="Driveway (deposit)"/>
    <n v="1200"/>
    <x v="347"/>
    <x v="16"/>
    <x v="29"/>
    <x v="1"/>
  </r>
  <r>
    <n v="90124"/>
    <x v="0"/>
    <x v="2"/>
    <x v="976"/>
    <s v="Food"/>
    <n v="29.45"/>
    <x v="325"/>
    <x v="14"/>
    <x v="30"/>
    <x v="1"/>
  </r>
  <r>
    <n v="90201"/>
    <x v="0"/>
    <x v="0"/>
    <x v="976"/>
    <s v="Income Insurance"/>
    <n v="42.87"/>
    <x v="60"/>
    <x v="0"/>
    <x v="1"/>
    <x v="4"/>
  </r>
  <r>
    <n v="90202"/>
    <x v="0"/>
    <x v="0"/>
    <x v="976"/>
    <s v="Professional Insurance"/>
    <n v="124"/>
    <x v="327"/>
    <x v="15"/>
    <x v="1"/>
    <x v="2"/>
  </r>
  <r>
    <n v="90203"/>
    <x v="0"/>
    <x v="0"/>
    <x v="976"/>
    <s v="Refund for overpaid self-assessment"/>
    <n v="-2689.94"/>
    <x v="69"/>
    <x v="18"/>
    <x v="1"/>
    <x v="4"/>
  </r>
  <r>
    <n v="90200"/>
    <x v="0"/>
    <x v="0"/>
    <x v="977"/>
    <m/>
    <n v="-180"/>
    <x v="344"/>
    <x v="10"/>
    <x v="1"/>
    <x v="2"/>
  </r>
  <r>
    <n v="90199"/>
    <x v="6"/>
    <x v="0"/>
    <x v="978"/>
    <m/>
    <n v="260.45"/>
    <x v="9"/>
    <x v="0"/>
    <x v="1"/>
    <x v="1"/>
  </r>
  <r>
    <n v="90291"/>
    <x v="0"/>
    <x v="2"/>
    <x v="978"/>
    <s v="Food"/>
    <n v="59.11"/>
    <x v="325"/>
    <x v="14"/>
    <x v="30"/>
    <x v="1"/>
  </r>
  <r>
    <n v="90292"/>
    <x v="0"/>
    <x v="2"/>
    <x v="978"/>
    <s v="Last night meal"/>
    <n v="167.26"/>
    <x v="117"/>
    <x v="14"/>
    <x v="30"/>
    <x v="1"/>
  </r>
  <r>
    <n v="90293"/>
    <x v="0"/>
    <x v="2"/>
    <x v="979"/>
    <s v="Petrol"/>
    <n v="67.13"/>
    <x v="85"/>
    <x v="14"/>
    <x v="30"/>
    <x v="5"/>
  </r>
  <r>
    <n v="90294"/>
    <x v="0"/>
    <x v="2"/>
    <x v="979"/>
    <s v="Toll"/>
    <n v="61.95"/>
    <x v="346"/>
    <x v="14"/>
    <x v="30"/>
    <x v="5"/>
  </r>
  <r>
    <n v="90295"/>
    <x v="0"/>
    <x v="2"/>
    <x v="979"/>
    <s v="Petrol"/>
    <n v="27.76"/>
    <x v="85"/>
    <x v="14"/>
    <x v="30"/>
    <x v="5"/>
  </r>
  <r>
    <n v="90296"/>
    <x v="0"/>
    <x v="2"/>
    <x v="979"/>
    <s v="Toll"/>
    <n v="35.5"/>
    <x v="346"/>
    <x v="14"/>
    <x v="30"/>
    <x v="5"/>
  </r>
  <r>
    <n v="90297"/>
    <x v="0"/>
    <x v="2"/>
    <x v="980"/>
    <m/>
    <n v="6.89"/>
    <x v="348"/>
    <x v="6"/>
    <x v="1"/>
    <x v="10"/>
  </r>
  <r>
    <n v="90319.1"/>
    <x v="0"/>
    <x v="2"/>
    <x v="980"/>
    <s v="Roses"/>
    <n v="12"/>
    <x v="104"/>
    <x v="6"/>
    <x v="1"/>
    <x v="1"/>
  </r>
  <r>
    <n v="90319.2"/>
    <x v="0"/>
    <x v="2"/>
    <x v="980"/>
    <m/>
    <n v="33.51"/>
    <x v="104"/>
    <x v="4"/>
    <x v="1"/>
    <x v="1"/>
  </r>
  <r>
    <n v="90196"/>
    <x v="0"/>
    <x v="0"/>
    <x v="981"/>
    <m/>
    <n v="56.45"/>
    <x v="270"/>
    <x v="0"/>
    <x v="1"/>
    <x v="1"/>
  </r>
  <r>
    <n v="90197"/>
    <x v="1"/>
    <x v="0"/>
    <x v="981"/>
    <m/>
    <n v="50"/>
    <x v="15"/>
    <x v="1"/>
    <x v="1"/>
    <x v="3"/>
  </r>
  <r>
    <n v="90198"/>
    <x v="0"/>
    <x v="0"/>
    <x v="981"/>
    <m/>
    <n v="23.68"/>
    <x v="63"/>
    <x v="0"/>
    <x v="1"/>
    <x v="4"/>
  </r>
  <r>
    <n v="90366.1"/>
    <x v="0"/>
    <x v="1"/>
    <x v="981"/>
    <s v="Tissues, bags"/>
    <n v="6"/>
    <x v="13"/>
    <x v="6"/>
    <x v="1"/>
    <x v="1"/>
  </r>
  <r>
    <n v="90366.2"/>
    <x v="0"/>
    <x v="1"/>
    <x v="981"/>
    <s v="Jagermeister"/>
    <n v="18"/>
    <x v="13"/>
    <x v="17"/>
    <x v="1"/>
    <x v="14"/>
  </r>
  <r>
    <n v="90366.3"/>
    <x v="0"/>
    <x v="1"/>
    <x v="981"/>
    <m/>
    <n v="119.22"/>
    <x v="13"/>
    <x v="4"/>
    <x v="1"/>
    <x v="1"/>
  </r>
  <r>
    <n v="90388"/>
    <x v="3"/>
    <x v="4"/>
    <x v="981"/>
    <s v="February Cash"/>
    <n v="-250"/>
    <x v="9"/>
    <x v="1"/>
    <x v="1"/>
    <x v="3"/>
  </r>
  <r>
    <n v="90002"/>
    <x v="0"/>
    <x v="4"/>
    <x v="982"/>
    <s v="Lunch"/>
    <n v="4"/>
    <x v="208"/>
    <x v="4"/>
    <x v="1"/>
    <x v="4"/>
  </r>
  <r>
    <n v="90189"/>
    <x v="0"/>
    <x v="0"/>
    <x v="982"/>
    <m/>
    <n v="12.37"/>
    <x v="8"/>
    <x v="0"/>
    <x v="1"/>
    <x v="1"/>
  </r>
  <r>
    <n v="90190"/>
    <x v="0"/>
    <x v="0"/>
    <x v="982"/>
    <s v="Karate"/>
    <n v="45"/>
    <x v="4"/>
    <x v="2"/>
    <x v="1"/>
    <x v="8"/>
  </r>
  <r>
    <n v="90191"/>
    <x v="1"/>
    <x v="0"/>
    <x v="982"/>
    <m/>
    <n v="10"/>
    <x v="288"/>
    <x v="1"/>
    <x v="1"/>
    <x v="3"/>
  </r>
  <r>
    <n v="90192"/>
    <x v="0"/>
    <x v="0"/>
    <x v="982"/>
    <s v="James Pocket Money"/>
    <n v="10"/>
    <x v="53"/>
    <x v="6"/>
    <x v="1"/>
    <x v="8"/>
  </r>
  <r>
    <n v="90193"/>
    <x v="0"/>
    <x v="0"/>
    <x v="982"/>
    <m/>
    <n v="5"/>
    <x v="163"/>
    <x v="9"/>
    <x v="1"/>
    <x v="9"/>
  </r>
  <r>
    <n v="90194"/>
    <x v="1"/>
    <x v="0"/>
    <x v="982"/>
    <m/>
    <n v="300"/>
    <x v="1"/>
    <x v="1"/>
    <x v="1"/>
    <x v="3"/>
  </r>
  <r>
    <n v="90195"/>
    <x v="0"/>
    <x v="0"/>
    <x v="982"/>
    <s v="Gas"/>
    <n v="80"/>
    <x v="338"/>
    <x v="0"/>
    <x v="1"/>
    <x v="1"/>
  </r>
  <r>
    <n v="90298"/>
    <x v="0"/>
    <x v="2"/>
    <x v="982"/>
    <m/>
    <n v="64.099999999999994"/>
    <x v="52"/>
    <x v="12"/>
    <x v="1"/>
    <x v="5"/>
  </r>
  <r>
    <n v="90299"/>
    <x v="0"/>
    <x v="2"/>
    <x v="982"/>
    <m/>
    <n v="4.99"/>
    <x v="62"/>
    <x v="6"/>
    <x v="1"/>
    <x v="1"/>
  </r>
  <r>
    <n v="90300"/>
    <x v="0"/>
    <x v="2"/>
    <x v="982"/>
    <m/>
    <n v="13.99"/>
    <x v="115"/>
    <x v="7"/>
    <x v="1"/>
    <x v="1"/>
  </r>
  <r>
    <n v="90301"/>
    <x v="0"/>
    <x v="2"/>
    <x v="982"/>
    <m/>
    <n v="15.31"/>
    <x v="20"/>
    <x v="7"/>
    <x v="1"/>
    <x v="1"/>
  </r>
  <r>
    <n v="90395"/>
    <x v="0"/>
    <x v="4"/>
    <x v="982"/>
    <s v="March Lunches"/>
    <n v="20"/>
    <x v="208"/>
    <x v="4"/>
    <x v="1"/>
    <x v="4"/>
  </r>
  <r>
    <n v="90396"/>
    <x v="0"/>
    <x v="4"/>
    <x v="982"/>
    <s v="March Lunches"/>
    <n v="30"/>
    <x v="13"/>
    <x v="4"/>
    <x v="1"/>
    <x v="4"/>
  </r>
  <r>
    <n v="90397"/>
    <x v="0"/>
    <x v="4"/>
    <x v="982"/>
    <s v="March Bus Fares"/>
    <n v="25"/>
    <x v="187"/>
    <x v="0"/>
    <x v="1"/>
    <x v="10"/>
  </r>
  <r>
    <n v="90398"/>
    <x v="0"/>
    <x v="4"/>
    <x v="982"/>
    <s v="March Beers"/>
    <n v="60"/>
    <x v="143"/>
    <x v="17"/>
    <x v="1"/>
    <x v="14"/>
  </r>
  <r>
    <n v="90399"/>
    <x v="0"/>
    <x v="4"/>
    <x v="982"/>
    <s v="March Guitar Lessons"/>
    <n v="40"/>
    <x v="221"/>
    <x v="2"/>
    <x v="1"/>
    <x v="8"/>
  </r>
  <r>
    <n v="90400"/>
    <x v="0"/>
    <x v="4"/>
    <x v="982"/>
    <s v="Little shopping trips in March"/>
    <n v="20"/>
    <x v="14"/>
    <x v="6"/>
    <x v="1"/>
    <x v="10"/>
  </r>
  <r>
    <n v="90401"/>
    <x v="0"/>
    <x v="4"/>
    <x v="982"/>
    <s v="Beers on Ski Touring Trip"/>
    <n v="50"/>
    <x v="143"/>
    <x v="14"/>
    <x v="34"/>
    <x v="4"/>
  </r>
  <r>
    <n v="90402"/>
    <x v="0"/>
    <x v="4"/>
    <x v="982"/>
    <s v="March Undifferentiated Cash"/>
    <n v="151"/>
    <x v="53"/>
    <x v="6"/>
    <x v="1"/>
    <x v="1"/>
  </r>
  <r>
    <n v="91099"/>
    <x v="0"/>
    <x v="2"/>
    <x v="982"/>
    <m/>
    <n v="-2134.65"/>
    <x v="9"/>
    <x v="1"/>
    <x v="1"/>
    <x v="3"/>
  </r>
  <r>
    <n v="91105"/>
    <x v="3"/>
    <x v="1"/>
    <x v="982"/>
    <m/>
    <n v="-300"/>
    <x v="9"/>
    <x v="1"/>
    <x v="1"/>
    <x v="3"/>
  </r>
  <r>
    <n v="90187"/>
    <x v="0"/>
    <x v="0"/>
    <x v="983"/>
    <s v="Curtains"/>
    <n v="309"/>
    <x v="340"/>
    <x v="16"/>
    <x v="33"/>
    <x v="1"/>
  </r>
  <r>
    <n v="90188"/>
    <x v="0"/>
    <x v="0"/>
    <x v="983"/>
    <s v="Income Insurance"/>
    <n v="26.95"/>
    <x v="60"/>
    <x v="0"/>
    <x v="1"/>
    <x v="4"/>
  </r>
  <r>
    <n v="90184"/>
    <x v="8"/>
    <x v="0"/>
    <x v="984"/>
    <m/>
    <n v="-794.6"/>
    <x v="164"/>
    <x v="10"/>
    <x v="1"/>
    <x v="4"/>
  </r>
  <r>
    <n v="90185"/>
    <x v="0"/>
    <x v="0"/>
    <x v="984"/>
    <m/>
    <n v="42.22"/>
    <x v="105"/>
    <x v="0"/>
    <x v="1"/>
    <x v="2"/>
  </r>
  <r>
    <n v="90186"/>
    <x v="0"/>
    <x v="0"/>
    <x v="984"/>
    <m/>
    <n v="5.99"/>
    <x v="19"/>
    <x v="0"/>
    <x v="1"/>
    <x v="1"/>
  </r>
  <r>
    <n v="90302"/>
    <x v="0"/>
    <x v="2"/>
    <x v="984"/>
    <m/>
    <n v="16.5"/>
    <x v="41"/>
    <x v="15"/>
    <x v="1"/>
    <x v="2"/>
  </r>
  <r>
    <n v="90303"/>
    <x v="0"/>
    <x v="2"/>
    <x v="984"/>
    <m/>
    <n v="5.35"/>
    <x v="208"/>
    <x v="4"/>
    <x v="1"/>
    <x v="4"/>
  </r>
  <r>
    <n v="90176"/>
    <x v="0"/>
    <x v="0"/>
    <x v="985"/>
    <s v="Last night meal"/>
    <n v="-100"/>
    <x v="80"/>
    <x v="14"/>
    <x v="30"/>
    <x v="1"/>
  </r>
  <r>
    <n v="90177"/>
    <x v="3"/>
    <x v="0"/>
    <x v="985"/>
    <m/>
    <n v="-1500"/>
    <x v="28"/>
    <x v="1"/>
    <x v="1"/>
    <x v="3"/>
  </r>
  <r>
    <n v="90178"/>
    <x v="1"/>
    <x v="0"/>
    <x v="985"/>
    <m/>
    <n v="30"/>
    <x v="15"/>
    <x v="1"/>
    <x v="1"/>
    <x v="3"/>
  </r>
  <r>
    <n v="90179"/>
    <x v="3"/>
    <x v="0"/>
    <x v="985"/>
    <m/>
    <n v="-1500"/>
    <x v="28"/>
    <x v="1"/>
    <x v="1"/>
    <x v="3"/>
  </r>
  <r>
    <n v="90180"/>
    <x v="1"/>
    <x v="0"/>
    <x v="985"/>
    <m/>
    <n v="30"/>
    <x v="15"/>
    <x v="1"/>
    <x v="1"/>
    <x v="3"/>
  </r>
  <r>
    <n v="90181"/>
    <x v="1"/>
    <x v="0"/>
    <x v="985"/>
    <m/>
    <n v="150.37"/>
    <x v="341"/>
    <x v="1"/>
    <x v="1"/>
    <x v="3"/>
  </r>
  <r>
    <n v="90182"/>
    <x v="1"/>
    <x v="0"/>
    <x v="985"/>
    <m/>
    <n v="2134.65"/>
    <x v="75"/>
    <x v="1"/>
    <x v="1"/>
    <x v="3"/>
  </r>
  <r>
    <n v="90183"/>
    <x v="0"/>
    <x v="0"/>
    <x v="985"/>
    <m/>
    <n v="12"/>
    <x v="21"/>
    <x v="9"/>
    <x v="1"/>
    <x v="9"/>
  </r>
  <r>
    <n v="90304"/>
    <x v="0"/>
    <x v="2"/>
    <x v="985"/>
    <m/>
    <n v="25.32"/>
    <x v="10"/>
    <x v="4"/>
    <x v="1"/>
    <x v="1"/>
  </r>
  <r>
    <n v="90305"/>
    <x v="0"/>
    <x v="2"/>
    <x v="985"/>
    <s v="Persian Restaurant"/>
    <n v="57.12"/>
    <x v="117"/>
    <x v="11"/>
    <x v="1"/>
    <x v="14"/>
  </r>
  <r>
    <n v="90306"/>
    <x v="0"/>
    <x v="2"/>
    <x v="985"/>
    <m/>
    <n v="59"/>
    <x v="41"/>
    <x v="15"/>
    <x v="1"/>
    <x v="4"/>
  </r>
  <r>
    <n v="90307"/>
    <x v="0"/>
    <x v="2"/>
    <x v="985"/>
    <m/>
    <n v="16.5"/>
    <x v="41"/>
    <x v="15"/>
    <x v="1"/>
    <x v="2"/>
  </r>
  <r>
    <n v="90383"/>
    <x v="3"/>
    <x v="11"/>
    <x v="985"/>
    <m/>
    <n v="-150.37"/>
    <x v="9"/>
    <x v="1"/>
    <x v="1"/>
    <x v="3"/>
  </r>
  <r>
    <n v="93464"/>
    <x v="1"/>
    <x v="12"/>
    <x v="985"/>
    <m/>
    <n v="3000"/>
    <x v="9"/>
    <x v="1"/>
    <x v="1"/>
    <x v="3"/>
  </r>
  <r>
    <n v="90308"/>
    <x v="0"/>
    <x v="2"/>
    <x v="986"/>
    <s v="SAI Drawing Package"/>
    <n v="40.299999999999997"/>
    <x v="14"/>
    <x v="2"/>
    <x v="1"/>
    <x v="10"/>
  </r>
  <r>
    <n v="90309"/>
    <x v="0"/>
    <x v="2"/>
    <x v="986"/>
    <s v="Plants for new front bed"/>
    <n v="103.64"/>
    <x v="160"/>
    <x v="16"/>
    <x v="29"/>
    <x v="1"/>
  </r>
  <r>
    <n v="90310.1"/>
    <x v="0"/>
    <x v="2"/>
    <x v="986"/>
    <s v="Hard hat for Geology"/>
    <n v="7.23"/>
    <x v="177"/>
    <x v="19"/>
    <x v="1"/>
    <x v="8"/>
  </r>
  <r>
    <n v="90310.2"/>
    <x v="0"/>
    <x v="2"/>
    <x v="986"/>
    <s v="Bark for front bed"/>
    <n v="13"/>
    <x v="177"/>
    <x v="16"/>
    <x v="29"/>
    <x v="1"/>
  </r>
  <r>
    <n v="90311"/>
    <x v="0"/>
    <x v="2"/>
    <x v="986"/>
    <s v="More paint"/>
    <n v="16.98"/>
    <x v="130"/>
    <x v="16"/>
    <x v="32"/>
    <x v="1"/>
  </r>
  <r>
    <n v="90312"/>
    <x v="0"/>
    <x v="2"/>
    <x v="986"/>
    <m/>
    <n v="33.119999999999997"/>
    <x v="52"/>
    <x v="4"/>
    <x v="1"/>
    <x v="1"/>
  </r>
  <r>
    <n v="90384"/>
    <x v="0"/>
    <x v="11"/>
    <x v="986"/>
    <s v="Curtains (balance)"/>
    <n v="545"/>
    <x v="340"/>
    <x v="16"/>
    <x v="32"/>
    <x v="1"/>
  </r>
  <r>
    <n v="90313"/>
    <x v="0"/>
    <x v="2"/>
    <x v="987"/>
    <s v="Hebrides book, Solar"/>
    <n v="19.48"/>
    <x v="125"/>
    <x v="7"/>
    <x v="1"/>
    <x v="2"/>
  </r>
  <r>
    <n v="90314"/>
    <x v="0"/>
    <x v="2"/>
    <x v="987"/>
    <m/>
    <n v="6.75"/>
    <x v="349"/>
    <x v="6"/>
    <x v="1"/>
    <x v="2"/>
  </r>
  <r>
    <n v="90315"/>
    <x v="0"/>
    <x v="2"/>
    <x v="987"/>
    <m/>
    <n v="15"/>
    <x v="41"/>
    <x v="15"/>
    <x v="1"/>
    <x v="2"/>
  </r>
  <r>
    <n v="90316"/>
    <x v="0"/>
    <x v="2"/>
    <x v="987"/>
    <m/>
    <n v="2.5099999999999998"/>
    <x v="13"/>
    <x v="4"/>
    <x v="1"/>
    <x v="2"/>
  </r>
  <r>
    <n v="90317"/>
    <x v="0"/>
    <x v="2"/>
    <x v="987"/>
    <s v="Cairngorm Youth Hostel"/>
    <n v="265.2"/>
    <x v="350"/>
    <x v="14"/>
    <x v="34"/>
    <x v="4"/>
  </r>
  <r>
    <n v="90169"/>
    <x v="1"/>
    <x v="0"/>
    <x v="988"/>
    <m/>
    <n v="40"/>
    <x v="15"/>
    <x v="1"/>
    <x v="1"/>
    <x v="3"/>
  </r>
  <r>
    <n v="90170"/>
    <x v="0"/>
    <x v="0"/>
    <x v="988"/>
    <s v="Life Insurance"/>
    <n v="8.19"/>
    <x v="29"/>
    <x v="0"/>
    <x v="1"/>
    <x v="2"/>
  </r>
  <r>
    <n v="90171"/>
    <x v="1"/>
    <x v="0"/>
    <x v="988"/>
    <m/>
    <n v="500"/>
    <x v="28"/>
    <x v="1"/>
    <x v="1"/>
    <x v="3"/>
  </r>
  <r>
    <n v="90172"/>
    <x v="1"/>
    <x v="0"/>
    <x v="988"/>
    <m/>
    <n v="60"/>
    <x v="28"/>
    <x v="1"/>
    <x v="1"/>
    <x v="3"/>
  </r>
  <r>
    <n v="90173"/>
    <x v="1"/>
    <x v="0"/>
    <x v="988"/>
    <m/>
    <n v="150"/>
    <x v="28"/>
    <x v="1"/>
    <x v="1"/>
    <x v="3"/>
  </r>
  <r>
    <n v="90174"/>
    <x v="0"/>
    <x v="0"/>
    <x v="988"/>
    <m/>
    <n v="5"/>
    <x v="30"/>
    <x v="9"/>
    <x v="1"/>
    <x v="9"/>
  </r>
  <r>
    <n v="90175"/>
    <x v="1"/>
    <x v="0"/>
    <x v="988"/>
    <m/>
    <n v="250"/>
    <x v="28"/>
    <x v="1"/>
    <x v="1"/>
    <x v="3"/>
  </r>
  <r>
    <n v="90318"/>
    <x v="0"/>
    <x v="2"/>
    <x v="988"/>
    <m/>
    <n v="12.23"/>
    <x v="10"/>
    <x v="4"/>
    <x v="1"/>
    <x v="1"/>
  </r>
  <r>
    <n v="90165"/>
    <x v="1"/>
    <x v="0"/>
    <x v="989"/>
    <m/>
    <n v="100"/>
    <x v="28"/>
    <x v="1"/>
    <x v="1"/>
    <x v="3"/>
  </r>
  <r>
    <n v="90166"/>
    <x v="0"/>
    <x v="0"/>
    <x v="989"/>
    <m/>
    <n v="30"/>
    <x v="48"/>
    <x v="6"/>
    <x v="1"/>
    <x v="1"/>
  </r>
  <r>
    <n v="90167"/>
    <x v="2"/>
    <x v="0"/>
    <x v="989"/>
    <m/>
    <n v="50"/>
    <x v="36"/>
    <x v="3"/>
    <x v="1"/>
    <x v="10"/>
  </r>
  <r>
    <n v="90168"/>
    <x v="1"/>
    <x v="0"/>
    <x v="989"/>
    <m/>
    <n v="100"/>
    <x v="28"/>
    <x v="1"/>
    <x v="1"/>
    <x v="3"/>
  </r>
  <r>
    <n v="90325"/>
    <x v="0"/>
    <x v="2"/>
    <x v="989"/>
    <s v="Supplies for Teaclub"/>
    <n v="13.45"/>
    <x v="13"/>
    <x v="4"/>
    <x v="1"/>
    <x v="4"/>
  </r>
  <r>
    <n v="90326"/>
    <x v="0"/>
    <x v="2"/>
    <x v="990"/>
    <m/>
    <n v="65.819999999999993"/>
    <x v="24"/>
    <x v="12"/>
    <x v="1"/>
    <x v="5"/>
  </r>
  <r>
    <n v="90327"/>
    <x v="0"/>
    <x v="2"/>
    <x v="990"/>
    <m/>
    <n v="30"/>
    <x v="86"/>
    <x v="15"/>
    <x v="1"/>
    <x v="4"/>
  </r>
  <r>
    <n v="90328"/>
    <x v="0"/>
    <x v="2"/>
    <x v="990"/>
    <s v="Insurance charge for Clive"/>
    <n v="25.77"/>
    <x v="331"/>
    <x v="14"/>
    <x v="34"/>
    <x v="5"/>
  </r>
  <r>
    <n v="90329"/>
    <x v="0"/>
    <x v="2"/>
    <x v="990"/>
    <m/>
    <n v="16.5"/>
    <x v="41"/>
    <x v="15"/>
    <x v="1"/>
    <x v="2"/>
  </r>
  <r>
    <n v="90330"/>
    <x v="0"/>
    <x v="2"/>
    <x v="990"/>
    <m/>
    <n v="12.84"/>
    <x v="10"/>
    <x v="4"/>
    <x v="1"/>
    <x v="1"/>
  </r>
  <r>
    <n v="90331"/>
    <x v="0"/>
    <x v="2"/>
    <x v="990"/>
    <m/>
    <n v="4.47"/>
    <x v="13"/>
    <x v="4"/>
    <x v="1"/>
    <x v="4"/>
  </r>
  <r>
    <n v="90332"/>
    <x v="0"/>
    <x v="2"/>
    <x v="990"/>
    <m/>
    <n v="3.77"/>
    <x v="10"/>
    <x v="4"/>
    <x v="1"/>
    <x v="2"/>
  </r>
  <r>
    <n v="90164"/>
    <x v="0"/>
    <x v="0"/>
    <x v="991"/>
    <s v="Drive"/>
    <n v="2000"/>
    <x v="347"/>
    <x v="16"/>
    <x v="29"/>
    <x v="1"/>
  </r>
  <r>
    <n v="90333"/>
    <x v="0"/>
    <x v="2"/>
    <x v="991"/>
    <s v="Wise About Food Stationery"/>
    <n v="113.99"/>
    <x v="351"/>
    <x v="15"/>
    <x v="1"/>
    <x v="2"/>
  </r>
  <r>
    <n v="90334"/>
    <x v="0"/>
    <x v="2"/>
    <x v="991"/>
    <m/>
    <n v="26.55"/>
    <x v="229"/>
    <x v="11"/>
    <x v="1"/>
    <x v="1"/>
  </r>
  <r>
    <n v="90335"/>
    <x v="0"/>
    <x v="2"/>
    <x v="991"/>
    <m/>
    <n v="14.5"/>
    <x v="41"/>
    <x v="15"/>
    <x v="1"/>
    <x v="2"/>
  </r>
  <r>
    <n v="93450"/>
    <x v="3"/>
    <x v="12"/>
    <x v="991"/>
    <m/>
    <n v="-1160"/>
    <x v="9"/>
    <x v="1"/>
    <x v="1"/>
    <x v="3"/>
  </r>
  <r>
    <n v="90336"/>
    <x v="0"/>
    <x v="2"/>
    <x v="992"/>
    <m/>
    <n v="13.48"/>
    <x v="10"/>
    <x v="4"/>
    <x v="1"/>
    <x v="1"/>
  </r>
  <r>
    <n v="90162"/>
    <x v="1"/>
    <x v="0"/>
    <x v="993"/>
    <m/>
    <n v="80"/>
    <x v="15"/>
    <x v="1"/>
    <x v="1"/>
    <x v="3"/>
  </r>
  <r>
    <n v="90163"/>
    <x v="1"/>
    <x v="0"/>
    <x v="993"/>
    <m/>
    <n v="50"/>
    <x v="15"/>
    <x v="1"/>
    <x v="1"/>
    <x v="3"/>
  </r>
  <r>
    <n v="90337"/>
    <x v="0"/>
    <x v="2"/>
    <x v="993"/>
    <m/>
    <n v="62.77"/>
    <x v="85"/>
    <x v="14"/>
    <x v="34"/>
    <x v="5"/>
  </r>
  <r>
    <n v="90338"/>
    <x v="0"/>
    <x v="2"/>
    <x v="993"/>
    <m/>
    <n v="61.71"/>
    <x v="85"/>
    <x v="14"/>
    <x v="34"/>
    <x v="5"/>
  </r>
  <r>
    <n v="90161"/>
    <x v="0"/>
    <x v="0"/>
    <x v="994"/>
    <m/>
    <n v="19.84"/>
    <x v="39"/>
    <x v="4"/>
    <x v="1"/>
    <x v="1"/>
  </r>
  <r>
    <n v="90157"/>
    <x v="0"/>
    <x v="0"/>
    <x v="995"/>
    <s v="Nutrition Register"/>
    <n v="100"/>
    <x v="254"/>
    <x v="15"/>
    <x v="1"/>
    <x v="2"/>
  </r>
  <r>
    <n v="90158"/>
    <x v="0"/>
    <x v="0"/>
    <x v="995"/>
    <m/>
    <n v="1000"/>
    <x v="89"/>
    <x v="13"/>
    <x v="1"/>
    <x v="6"/>
  </r>
  <r>
    <n v="90159"/>
    <x v="0"/>
    <x v="0"/>
    <x v="995"/>
    <m/>
    <n v="192"/>
    <x v="81"/>
    <x v="6"/>
    <x v="1"/>
    <x v="3"/>
  </r>
  <r>
    <n v="90160"/>
    <x v="0"/>
    <x v="0"/>
    <x v="995"/>
    <s v="Smart Card"/>
    <n v="30"/>
    <x v="156"/>
    <x v="4"/>
    <x v="1"/>
    <x v="8"/>
  </r>
  <r>
    <n v="90320"/>
    <x v="0"/>
    <x v="2"/>
    <x v="995"/>
    <m/>
    <n v="8"/>
    <x v="31"/>
    <x v="6"/>
    <x v="1"/>
    <x v="2"/>
  </r>
  <r>
    <n v="90339"/>
    <x v="0"/>
    <x v="2"/>
    <x v="995"/>
    <m/>
    <n v="168.81"/>
    <x v="61"/>
    <x v="17"/>
    <x v="1"/>
    <x v="14"/>
  </r>
  <r>
    <n v="90340"/>
    <x v="0"/>
    <x v="2"/>
    <x v="995"/>
    <m/>
    <n v="39.869999999999997"/>
    <x v="24"/>
    <x v="12"/>
    <x v="1"/>
    <x v="11"/>
  </r>
  <r>
    <n v="90341"/>
    <x v="0"/>
    <x v="2"/>
    <x v="995"/>
    <m/>
    <n v="8.1999999999999993"/>
    <x v="302"/>
    <x v="6"/>
    <x v="1"/>
    <x v="2"/>
  </r>
  <r>
    <n v="90342"/>
    <x v="0"/>
    <x v="2"/>
    <x v="995"/>
    <m/>
    <n v="5.83"/>
    <x v="62"/>
    <x v="6"/>
    <x v="1"/>
    <x v="1"/>
  </r>
  <r>
    <n v="90151"/>
    <x v="3"/>
    <x v="0"/>
    <x v="996"/>
    <m/>
    <n v="-400"/>
    <x v="28"/>
    <x v="1"/>
    <x v="1"/>
    <x v="3"/>
  </r>
  <r>
    <n v="90152"/>
    <x v="3"/>
    <x v="0"/>
    <x v="996"/>
    <m/>
    <n v="-1300"/>
    <x v="28"/>
    <x v="1"/>
    <x v="1"/>
    <x v="3"/>
  </r>
  <r>
    <n v="90153"/>
    <x v="3"/>
    <x v="0"/>
    <x v="996"/>
    <m/>
    <n v="-1000"/>
    <x v="28"/>
    <x v="1"/>
    <x v="1"/>
    <x v="3"/>
  </r>
  <r>
    <n v="90154"/>
    <x v="3"/>
    <x v="0"/>
    <x v="996"/>
    <m/>
    <n v="-1000"/>
    <x v="28"/>
    <x v="1"/>
    <x v="1"/>
    <x v="3"/>
  </r>
  <r>
    <n v="90155"/>
    <x v="1"/>
    <x v="0"/>
    <x v="996"/>
    <m/>
    <n v="40"/>
    <x v="15"/>
    <x v="1"/>
    <x v="1"/>
    <x v="3"/>
  </r>
  <r>
    <n v="90156"/>
    <x v="2"/>
    <x v="0"/>
    <x v="996"/>
    <m/>
    <n v="79.790000000000006"/>
    <x v="51"/>
    <x v="3"/>
    <x v="1"/>
    <x v="3"/>
  </r>
  <r>
    <n v="90321"/>
    <x v="0"/>
    <x v="2"/>
    <x v="996"/>
    <s v="Weight Management Materials"/>
    <n v="23.64"/>
    <x v="104"/>
    <x v="15"/>
    <x v="1"/>
    <x v="2"/>
  </r>
  <r>
    <n v="90343"/>
    <x v="0"/>
    <x v="2"/>
    <x v="996"/>
    <s v="Duvet Cover and Pillowcases, James Selby Ltd"/>
    <n v="95.4"/>
    <x v="14"/>
    <x v="7"/>
    <x v="1"/>
    <x v="1"/>
  </r>
  <r>
    <n v="90344"/>
    <x v="0"/>
    <x v="2"/>
    <x v="996"/>
    <s v="Meal Out, Cairngorm Hotel"/>
    <n v="30.3"/>
    <x v="146"/>
    <x v="14"/>
    <x v="34"/>
    <x v="4"/>
  </r>
  <r>
    <n v="90345"/>
    <x v="0"/>
    <x v="2"/>
    <x v="996"/>
    <m/>
    <n v="25.73"/>
    <x v="10"/>
    <x v="4"/>
    <x v="1"/>
    <x v="1"/>
  </r>
  <r>
    <n v="90346"/>
    <x v="0"/>
    <x v="2"/>
    <x v="996"/>
    <m/>
    <n v="16.5"/>
    <x v="41"/>
    <x v="15"/>
    <x v="1"/>
    <x v="2"/>
  </r>
  <r>
    <n v="93465"/>
    <x v="1"/>
    <x v="12"/>
    <x v="996"/>
    <m/>
    <n v="3700"/>
    <x v="9"/>
    <x v="1"/>
    <x v="1"/>
    <x v="3"/>
  </r>
  <r>
    <n v="90145"/>
    <x v="0"/>
    <x v="0"/>
    <x v="997"/>
    <s v="Central Heating Repair"/>
    <n v="40"/>
    <x v="352"/>
    <x v="0"/>
    <x v="1"/>
    <x v="1"/>
  </r>
  <r>
    <n v="90150"/>
    <x v="0"/>
    <x v="0"/>
    <x v="997"/>
    <s v="New Scientist (Quarterly)"/>
    <n v="34.25"/>
    <x v="46"/>
    <x v="7"/>
    <x v="1"/>
    <x v="1"/>
  </r>
  <r>
    <n v="90347"/>
    <x v="0"/>
    <x v="2"/>
    <x v="998"/>
    <m/>
    <n v="52.45"/>
    <x v="10"/>
    <x v="4"/>
    <x v="1"/>
    <x v="1"/>
  </r>
  <r>
    <n v="90348"/>
    <x v="0"/>
    <x v="2"/>
    <x v="998"/>
    <s v="Guitar repair and new lead"/>
    <n v="37.5"/>
    <x v="353"/>
    <x v="2"/>
    <x v="1"/>
    <x v="8"/>
  </r>
  <r>
    <n v="90349"/>
    <x v="0"/>
    <x v="2"/>
    <x v="998"/>
    <s v="Cat repellant, fertilizer, conditioner"/>
    <n v="16.87"/>
    <x v="167"/>
    <x v="6"/>
    <x v="1"/>
    <x v="1"/>
  </r>
  <r>
    <n v="90350"/>
    <x v="0"/>
    <x v="2"/>
    <x v="998"/>
    <m/>
    <n v="7.5"/>
    <x v="349"/>
    <x v="6"/>
    <x v="1"/>
    <x v="1"/>
  </r>
  <r>
    <n v="90351"/>
    <x v="0"/>
    <x v="2"/>
    <x v="999"/>
    <m/>
    <n v="60.51"/>
    <x v="52"/>
    <x v="14"/>
    <x v="34"/>
    <x v="5"/>
  </r>
  <r>
    <n v="90352"/>
    <x v="0"/>
    <x v="2"/>
    <x v="999"/>
    <m/>
    <n v="9.39"/>
    <x v="10"/>
    <x v="4"/>
    <x v="1"/>
    <x v="1"/>
  </r>
  <r>
    <n v="90149"/>
    <x v="1"/>
    <x v="0"/>
    <x v="1000"/>
    <m/>
    <n v="40"/>
    <x v="15"/>
    <x v="1"/>
    <x v="1"/>
    <x v="3"/>
  </r>
  <r>
    <n v="90353"/>
    <x v="0"/>
    <x v="2"/>
    <x v="1000"/>
    <m/>
    <n v="226.6"/>
    <x v="41"/>
    <x v="15"/>
    <x v="1"/>
    <x v="4"/>
  </r>
  <r>
    <n v="90354"/>
    <x v="0"/>
    <x v="2"/>
    <x v="1000"/>
    <m/>
    <n v="59.36"/>
    <x v="160"/>
    <x v="16"/>
    <x v="29"/>
    <x v="1"/>
  </r>
  <r>
    <n v="90355"/>
    <x v="0"/>
    <x v="2"/>
    <x v="1000"/>
    <s v="Reading glasses and eye check"/>
    <n v="54.95"/>
    <x v="241"/>
    <x v="6"/>
    <x v="1"/>
    <x v="2"/>
  </r>
  <r>
    <n v="90148"/>
    <x v="2"/>
    <x v="0"/>
    <x v="1001"/>
    <m/>
    <n v="20.8"/>
    <x v="58"/>
    <x v="3"/>
    <x v="1"/>
    <x v="2"/>
  </r>
  <r>
    <n v="90322"/>
    <x v="0"/>
    <x v="2"/>
    <x v="1001"/>
    <s v="Bras"/>
    <n v="145"/>
    <x v="31"/>
    <x v="5"/>
    <x v="1"/>
    <x v="2"/>
  </r>
  <r>
    <n v="90356"/>
    <x v="0"/>
    <x v="2"/>
    <x v="1001"/>
    <m/>
    <n v="61.8"/>
    <x v="24"/>
    <x v="12"/>
    <x v="1"/>
    <x v="5"/>
  </r>
  <r>
    <n v="90357"/>
    <x v="0"/>
    <x v="2"/>
    <x v="1001"/>
    <m/>
    <n v="18.77"/>
    <x v="10"/>
    <x v="4"/>
    <x v="1"/>
    <x v="1"/>
  </r>
  <r>
    <n v="90146"/>
    <x v="0"/>
    <x v="0"/>
    <x v="1002"/>
    <s v="James Smart Card"/>
    <n v="30"/>
    <x v="156"/>
    <x v="4"/>
    <x v="1"/>
    <x v="8"/>
  </r>
  <r>
    <n v="90147"/>
    <x v="0"/>
    <x v="0"/>
    <x v="1002"/>
    <s v="Income Insurance"/>
    <n v="42.87"/>
    <x v="60"/>
    <x v="0"/>
    <x v="1"/>
    <x v="4"/>
  </r>
  <r>
    <n v="90323"/>
    <x v="0"/>
    <x v="2"/>
    <x v="1002"/>
    <m/>
    <n v="20.23"/>
    <x v="104"/>
    <x v="4"/>
    <x v="1"/>
    <x v="1"/>
  </r>
  <r>
    <n v="90358"/>
    <x v="0"/>
    <x v="2"/>
    <x v="1002"/>
    <m/>
    <n v="43.24"/>
    <x v="24"/>
    <x v="12"/>
    <x v="1"/>
    <x v="11"/>
  </r>
  <r>
    <n v="90143"/>
    <x v="0"/>
    <x v="0"/>
    <x v="1003"/>
    <s v="Yearly donation"/>
    <n v="52"/>
    <x v="126"/>
    <x v="9"/>
    <x v="1"/>
    <x v="9"/>
  </r>
  <r>
    <n v="90144"/>
    <x v="8"/>
    <x v="0"/>
    <x v="1003"/>
    <m/>
    <n v="-380"/>
    <x v="344"/>
    <x v="10"/>
    <x v="1"/>
    <x v="2"/>
  </r>
  <r>
    <n v="90359"/>
    <x v="0"/>
    <x v="2"/>
    <x v="1003"/>
    <m/>
    <n v="16.5"/>
    <x v="41"/>
    <x v="15"/>
    <x v="1"/>
    <x v="2"/>
  </r>
  <r>
    <n v="90141"/>
    <x v="6"/>
    <x v="0"/>
    <x v="1004"/>
    <m/>
    <n v="274"/>
    <x v="9"/>
    <x v="0"/>
    <x v="1"/>
    <x v="1"/>
  </r>
  <r>
    <n v="90142"/>
    <x v="0"/>
    <x v="0"/>
    <x v="1004"/>
    <s v="Yearly Christian Aid donation"/>
    <n v="24"/>
    <x v="242"/>
    <x v="9"/>
    <x v="1"/>
    <x v="9"/>
  </r>
  <r>
    <n v="90360"/>
    <x v="0"/>
    <x v="2"/>
    <x v="1004"/>
    <s v="Living room curtains"/>
    <n v="545"/>
    <x v="340"/>
    <x v="16"/>
    <x v="32"/>
    <x v="1"/>
  </r>
  <r>
    <n v="90367"/>
    <x v="0"/>
    <x v="11"/>
    <x v="1004"/>
    <s v="Picture Framing"/>
    <n v="32"/>
    <x v="354"/>
    <x v="16"/>
    <x v="32"/>
    <x v="3"/>
  </r>
  <r>
    <n v="90368"/>
    <x v="0"/>
    <x v="11"/>
    <x v="1004"/>
    <m/>
    <n v="7.42"/>
    <x v="191"/>
    <x v="6"/>
    <x v="1"/>
    <x v="1"/>
  </r>
  <r>
    <n v="90369"/>
    <x v="0"/>
    <x v="11"/>
    <x v="1004"/>
    <m/>
    <n v="137.32"/>
    <x v="10"/>
    <x v="4"/>
    <x v="1"/>
    <x v="1"/>
  </r>
  <r>
    <n v="90324"/>
    <x v="0"/>
    <x v="2"/>
    <x v="1005"/>
    <m/>
    <n v="15.48"/>
    <x v="104"/>
    <x v="4"/>
    <x v="1"/>
    <x v="1"/>
  </r>
  <r>
    <n v="90361"/>
    <x v="0"/>
    <x v="2"/>
    <x v="1005"/>
    <m/>
    <n v="65.959999999999994"/>
    <x v="135"/>
    <x v="5"/>
    <x v="1"/>
    <x v="10"/>
  </r>
  <r>
    <n v="90362"/>
    <x v="0"/>
    <x v="2"/>
    <x v="1005"/>
    <s v="Shaving Foil"/>
    <n v="28.59"/>
    <x v="97"/>
    <x v="6"/>
    <x v="1"/>
    <x v="4"/>
  </r>
  <r>
    <n v="90363"/>
    <x v="0"/>
    <x v="2"/>
    <x v="1005"/>
    <m/>
    <n v="11.2"/>
    <x v="244"/>
    <x v="6"/>
    <x v="1"/>
    <x v="2"/>
  </r>
  <r>
    <n v="90139"/>
    <x v="1"/>
    <x v="0"/>
    <x v="1006"/>
    <m/>
    <n v="50"/>
    <x v="15"/>
    <x v="1"/>
    <x v="1"/>
    <x v="3"/>
  </r>
  <r>
    <n v="90140"/>
    <x v="0"/>
    <x v="0"/>
    <x v="1006"/>
    <m/>
    <n v="42.84"/>
    <x v="270"/>
    <x v="0"/>
    <x v="1"/>
    <x v="1"/>
  </r>
  <r>
    <n v="90364.1"/>
    <x v="0"/>
    <x v="1"/>
    <x v="1006"/>
    <s v="Bedding plants"/>
    <n v="6"/>
    <x v="13"/>
    <x v="16"/>
    <x v="29"/>
    <x v="1"/>
  </r>
  <r>
    <n v="90364.2"/>
    <x v="0"/>
    <x v="1"/>
    <x v="1006"/>
    <s v="Tissues"/>
    <n v="3"/>
    <x v="13"/>
    <x v="6"/>
    <x v="1"/>
    <x v="1"/>
  </r>
  <r>
    <n v="90364.3"/>
    <x v="0"/>
    <x v="1"/>
    <x v="1006"/>
    <m/>
    <n v="82.39"/>
    <x v="13"/>
    <x v="4"/>
    <x v="1"/>
    <x v="1"/>
  </r>
  <r>
    <n v="90370"/>
    <x v="0"/>
    <x v="11"/>
    <x v="1006"/>
    <m/>
    <n v="30"/>
    <x v="86"/>
    <x v="15"/>
    <x v="1"/>
    <x v="4"/>
  </r>
  <r>
    <n v="90138"/>
    <x v="0"/>
    <x v="0"/>
    <x v="1007"/>
    <m/>
    <n v="40.03"/>
    <x v="63"/>
    <x v="0"/>
    <x v="1"/>
    <x v="4"/>
  </r>
  <r>
    <n v="90137"/>
    <x v="1"/>
    <x v="0"/>
    <x v="1008"/>
    <m/>
    <n v="40"/>
    <x v="15"/>
    <x v="1"/>
    <x v="1"/>
    <x v="3"/>
  </r>
  <r>
    <n v="90371"/>
    <x v="0"/>
    <x v="11"/>
    <x v="1008"/>
    <s v="Chiltern Cycleway Book"/>
    <n v="9.8800000000000008"/>
    <x v="242"/>
    <x v="7"/>
    <x v="1"/>
    <x v="9"/>
  </r>
  <r>
    <n v="90136"/>
    <x v="0"/>
    <x v="0"/>
    <x v="1009"/>
    <m/>
    <n v="75.36"/>
    <x v="105"/>
    <x v="0"/>
    <x v="1"/>
    <x v="2"/>
  </r>
  <r>
    <n v="90372"/>
    <x v="0"/>
    <x v="11"/>
    <x v="1009"/>
    <m/>
    <n v="10.5"/>
    <x v="41"/>
    <x v="15"/>
    <x v="1"/>
    <x v="2"/>
  </r>
  <r>
    <n v="90373"/>
    <x v="0"/>
    <x v="11"/>
    <x v="1009"/>
    <m/>
    <n v="11"/>
    <x v="259"/>
    <x v="6"/>
    <x v="1"/>
    <x v="1"/>
  </r>
  <r>
    <n v="90374"/>
    <x v="0"/>
    <x v="11"/>
    <x v="1009"/>
    <s v="Weight Management Materials"/>
    <n v="12.3"/>
    <x v="104"/>
    <x v="15"/>
    <x v="1"/>
    <x v="1"/>
  </r>
  <r>
    <n v="90389"/>
    <x v="3"/>
    <x v="4"/>
    <x v="1009"/>
    <s v="March Cash"/>
    <n v="-400"/>
    <x v="9"/>
    <x v="1"/>
    <x v="1"/>
    <x v="3"/>
  </r>
  <r>
    <n v="90001"/>
    <x v="0"/>
    <x v="4"/>
    <x v="1010"/>
    <s v="Lunches"/>
    <n v="4"/>
    <x v="208"/>
    <x v="4"/>
    <x v="1"/>
    <x v="4"/>
  </r>
  <r>
    <n v="90375"/>
    <x v="3"/>
    <x v="11"/>
    <x v="1010"/>
    <m/>
    <n v="-565"/>
    <x v="9"/>
    <x v="1"/>
    <x v="1"/>
    <x v="3"/>
  </r>
  <r>
    <n v="90380"/>
    <x v="0"/>
    <x v="11"/>
    <x v="1010"/>
    <m/>
    <n v="10.5"/>
    <x v="41"/>
    <x v="15"/>
    <x v="1"/>
    <x v="2"/>
  </r>
  <r>
    <n v="90515"/>
    <x v="0"/>
    <x v="0"/>
    <x v="1010"/>
    <m/>
    <n v="5"/>
    <x v="163"/>
    <x v="9"/>
    <x v="1"/>
    <x v="9"/>
  </r>
  <r>
    <n v="90516"/>
    <x v="0"/>
    <x v="0"/>
    <x v="1010"/>
    <m/>
    <n v="35.549999999999997"/>
    <x v="3"/>
    <x v="0"/>
    <x v="1"/>
    <x v="1"/>
  </r>
  <r>
    <n v="90517"/>
    <x v="0"/>
    <x v="0"/>
    <x v="1010"/>
    <m/>
    <n v="12.43"/>
    <x v="8"/>
    <x v="0"/>
    <x v="1"/>
    <x v="1"/>
  </r>
  <r>
    <n v="90518"/>
    <x v="0"/>
    <x v="0"/>
    <x v="1010"/>
    <s v="Gas"/>
    <n v="80"/>
    <x v="338"/>
    <x v="0"/>
    <x v="1"/>
    <x v="1"/>
  </r>
  <r>
    <n v="90519"/>
    <x v="0"/>
    <x v="0"/>
    <x v="1010"/>
    <s v="Karate"/>
    <n v="45"/>
    <x v="4"/>
    <x v="2"/>
    <x v="1"/>
    <x v="8"/>
  </r>
  <r>
    <n v="90520"/>
    <x v="1"/>
    <x v="0"/>
    <x v="1010"/>
    <m/>
    <n v="565"/>
    <x v="341"/>
    <x v="1"/>
    <x v="1"/>
    <x v="3"/>
  </r>
  <r>
    <n v="90521"/>
    <x v="1"/>
    <x v="0"/>
    <x v="1010"/>
    <m/>
    <n v="3025.29"/>
    <x v="75"/>
    <x v="1"/>
    <x v="1"/>
    <x v="3"/>
  </r>
  <r>
    <n v="90522"/>
    <x v="0"/>
    <x v="0"/>
    <x v="1010"/>
    <s v="Council Tax"/>
    <n v="181.4"/>
    <x v="18"/>
    <x v="0"/>
    <x v="1"/>
    <x v="1"/>
  </r>
  <r>
    <n v="90523"/>
    <x v="1"/>
    <x v="0"/>
    <x v="1010"/>
    <m/>
    <n v="300"/>
    <x v="1"/>
    <x v="1"/>
    <x v="1"/>
    <x v="3"/>
  </r>
  <r>
    <n v="90524"/>
    <x v="1"/>
    <x v="0"/>
    <x v="1010"/>
    <m/>
    <n v="10"/>
    <x v="288"/>
    <x v="1"/>
    <x v="1"/>
    <x v="3"/>
  </r>
  <r>
    <n v="90525"/>
    <x v="0"/>
    <x v="0"/>
    <x v="1010"/>
    <s v="James Pocket Money"/>
    <n v="10"/>
    <x v="53"/>
    <x v="6"/>
    <x v="1"/>
    <x v="8"/>
  </r>
  <r>
    <n v="90585"/>
    <x v="3"/>
    <x v="4"/>
    <x v="1010"/>
    <s v="April Cash"/>
    <n v="-380"/>
    <x v="9"/>
    <x v="1"/>
    <x v="1"/>
    <x v="3"/>
  </r>
  <r>
    <n v="90586"/>
    <x v="0"/>
    <x v="4"/>
    <x v="1010"/>
    <s v="April Lunches"/>
    <n v="45"/>
    <x v="13"/>
    <x v="4"/>
    <x v="1"/>
    <x v="4"/>
  </r>
  <r>
    <n v="90588"/>
    <x v="0"/>
    <x v="4"/>
    <x v="1010"/>
    <s v="Drinks and ice creams"/>
    <n v="20"/>
    <x v="14"/>
    <x v="11"/>
    <x v="35"/>
    <x v="1"/>
  </r>
  <r>
    <n v="90590"/>
    <x v="0"/>
    <x v="4"/>
    <x v="1010"/>
    <s v="Takeaways"/>
    <n v="20"/>
    <x v="117"/>
    <x v="11"/>
    <x v="1"/>
    <x v="1"/>
  </r>
  <r>
    <n v="90592"/>
    <x v="0"/>
    <x v="4"/>
    <x v="1010"/>
    <s v="Beers"/>
    <n v="30"/>
    <x v="143"/>
    <x v="17"/>
    <x v="1"/>
    <x v="4"/>
  </r>
  <r>
    <n v="90593"/>
    <x v="0"/>
    <x v="4"/>
    <x v="1010"/>
    <s v="Jenny's Manga Book"/>
    <n v="8"/>
    <x v="111"/>
    <x v="7"/>
    <x v="1"/>
    <x v="10"/>
  </r>
  <r>
    <n v="90594"/>
    <x v="0"/>
    <x v="4"/>
    <x v="1010"/>
    <s v="Jenny's shopping trip"/>
    <n v="30"/>
    <x v="14"/>
    <x v="7"/>
    <x v="1"/>
    <x v="10"/>
  </r>
  <r>
    <n v="90595"/>
    <x v="0"/>
    <x v="4"/>
    <x v="1010"/>
    <s v="April Undifferentiated Cash"/>
    <n v="103"/>
    <x v="53"/>
    <x v="6"/>
    <x v="1"/>
    <x v="1"/>
  </r>
  <r>
    <n v="91100"/>
    <x v="0"/>
    <x v="2"/>
    <x v="1010"/>
    <m/>
    <n v="-3025.29"/>
    <x v="9"/>
    <x v="1"/>
    <x v="1"/>
    <x v="3"/>
  </r>
  <r>
    <n v="91106"/>
    <x v="3"/>
    <x v="1"/>
    <x v="1010"/>
    <m/>
    <n v="-300"/>
    <x v="9"/>
    <x v="1"/>
    <x v="1"/>
    <x v="3"/>
  </r>
  <r>
    <n v="90377"/>
    <x v="0"/>
    <x v="11"/>
    <x v="1011"/>
    <m/>
    <n v="64.12"/>
    <x v="24"/>
    <x v="12"/>
    <x v="1"/>
    <x v="5"/>
  </r>
  <r>
    <n v="90378"/>
    <x v="0"/>
    <x v="11"/>
    <x v="1011"/>
    <m/>
    <n v="28.1"/>
    <x v="191"/>
    <x v="6"/>
    <x v="1"/>
    <x v="1"/>
  </r>
  <r>
    <n v="90379"/>
    <x v="0"/>
    <x v="11"/>
    <x v="1011"/>
    <m/>
    <n v="69.61"/>
    <x v="13"/>
    <x v="4"/>
    <x v="1"/>
    <x v="1"/>
  </r>
  <r>
    <n v="90381"/>
    <x v="0"/>
    <x v="11"/>
    <x v="1011"/>
    <m/>
    <n v="123.4"/>
    <x v="133"/>
    <x v="5"/>
    <x v="1"/>
    <x v="2"/>
  </r>
  <r>
    <n v="90376"/>
    <x v="0"/>
    <x v="11"/>
    <x v="1012"/>
    <s v="Rockery stones, compost"/>
    <n v="28.91"/>
    <x v="160"/>
    <x v="16"/>
    <x v="21"/>
    <x v="1"/>
  </r>
  <r>
    <n v="90513"/>
    <x v="0"/>
    <x v="0"/>
    <x v="1013"/>
    <m/>
    <n v="9.85"/>
    <x v="16"/>
    <x v="7"/>
    <x v="1"/>
    <x v="2"/>
  </r>
  <r>
    <n v="90514"/>
    <x v="0"/>
    <x v="0"/>
    <x v="1013"/>
    <s v="Income Insurance"/>
    <n v="26.95"/>
    <x v="60"/>
    <x v="0"/>
    <x v="1"/>
    <x v="4"/>
  </r>
  <r>
    <n v="90527"/>
    <x v="0"/>
    <x v="2"/>
    <x v="1013"/>
    <m/>
    <n v="6.77"/>
    <x v="104"/>
    <x v="4"/>
    <x v="1"/>
    <x v="1"/>
  </r>
  <r>
    <n v="90508"/>
    <x v="0"/>
    <x v="0"/>
    <x v="1014"/>
    <s v="James Explorer Camp"/>
    <n v="50"/>
    <x v="128"/>
    <x v="11"/>
    <x v="1"/>
    <x v="8"/>
  </r>
  <r>
    <n v="90509"/>
    <x v="0"/>
    <x v="0"/>
    <x v="1014"/>
    <m/>
    <n v="12"/>
    <x v="21"/>
    <x v="9"/>
    <x v="1"/>
    <x v="9"/>
  </r>
  <r>
    <n v="90510.1"/>
    <x v="0"/>
    <x v="0"/>
    <x v="1014"/>
    <s v="Lunch"/>
    <n v="3.03"/>
    <x v="13"/>
    <x v="4"/>
    <x v="1"/>
    <x v="4"/>
  </r>
  <r>
    <n v="90510.2"/>
    <x v="1"/>
    <x v="0"/>
    <x v="1014"/>
    <m/>
    <n v="30"/>
    <x v="15"/>
    <x v="1"/>
    <x v="1"/>
    <x v="3"/>
  </r>
  <r>
    <n v="90511"/>
    <x v="0"/>
    <x v="0"/>
    <x v="1014"/>
    <m/>
    <n v="5.99"/>
    <x v="19"/>
    <x v="0"/>
    <x v="1"/>
    <x v="1"/>
  </r>
  <r>
    <n v="90512"/>
    <x v="0"/>
    <x v="0"/>
    <x v="1014"/>
    <s v="James Explorer Camp (Deposit)"/>
    <n v="50"/>
    <x v="128"/>
    <x v="11"/>
    <x v="1"/>
    <x v="8"/>
  </r>
  <r>
    <n v="90570"/>
    <x v="0"/>
    <x v="2"/>
    <x v="1014"/>
    <m/>
    <n v="12.44"/>
    <x v="160"/>
    <x v="16"/>
    <x v="1"/>
    <x v="1"/>
  </r>
  <r>
    <n v="90571"/>
    <x v="0"/>
    <x v="2"/>
    <x v="1014"/>
    <m/>
    <n v="5.4"/>
    <x v="160"/>
    <x v="6"/>
    <x v="1"/>
    <x v="1"/>
  </r>
  <r>
    <n v="90572"/>
    <x v="0"/>
    <x v="2"/>
    <x v="1014"/>
    <s v="New tyre"/>
    <n v="169.95"/>
    <x v="159"/>
    <x v="12"/>
    <x v="1"/>
    <x v="5"/>
  </r>
  <r>
    <n v="90505"/>
    <x v="0"/>
    <x v="0"/>
    <x v="1015"/>
    <m/>
    <n v="192"/>
    <x v="81"/>
    <x v="6"/>
    <x v="1"/>
    <x v="4"/>
  </r>
  <r>
    <n v="90506"/>
    <x v="0"/>
    <x v="0"/>
    <x v="1015"/>
    <s v="Smart card for lunches"/>
    <n v="30"/>
    <x v="156"/>
    <x v="4"/>
    <x v="1"/>
    <x v="8"/>
  </r>
  <r>
    <n v="90507"/>
    <x v="1"/>
    <x v="0"/>
    <x v="1015"/>
    <m/>
    <n v="20"/>
    <x v="15"/>
    <x v="1"/>
    <x v="1"/>
    <x v="3"/>
  </r>
  <r>
    <n v="90573"/>
    <x v="0"/>
    <x v="2"/>
    <x v="1015"/>
    <m/>
    <n v="12"/>
    <x v="232"/>
    <x v="16"/>
    <x v="1"/>
    <x v="1"/>
  </r>
  <r>
    <n v="90574"/>
    <x v="0"/>
    <x v="2"/>
    <x v="1015"/>
    <s v="Wicked, Apollo Theatre, Victoria"/>
    <n v="250"/>
    <x v="120"/>
    <x v="11"/>
    <x v="35"/>
    <x v="1"/>
  </r>
  <r>
    <n v="90497"/>
    <x v="1"/>
    <x v="0"/>
    <x v="1016"/>
    <m/>
    <n v="120"/>
    <x v="15"/>
    <x v="1"/>
    <x v="1"/>
    <x v="3"/>
  </r>
  <r>
    <n v="90498"/>
    <x v="1"/>
    <x v="0"/>
    <x v="1016"/>
    <m/>
    <n v="250"/>
    <x v="28"/>
    <x v="1"/>
    <x v="1"/>
    <x v="3"/>
  </r>
  <r>
    <n v="90499"/>
    <x v="1"/>
    <x v="0"/>
    <x v="1016"/>
    <m/>
    <n v="60"/>
    <x v="28"/>
    <x v="1"/>
    <x v="1"/>
    <x v="3"/>
  </r>
  <r>
    <n v="90500"/>
    <x v="1"/>
    <x v="0"/>
    <x v="1016"/>
    <m/>
    <n v="150"/>
    <x v="28"/>
    <x v="1"/>
    <x v="1"/>
    <x v="3"/>
  </r>
  <r>
    <n v="90501"/>
    <x v="1"/>
    <x v="0"/>
    <x v="1016"/>
    <m/>
    <n v="500"/>
    <x v="28"/>
    <x v="1"/>
    <x v="1"/>
    <x v="3"/>
  </r>
  <r>
    <n v="90502"/>
    <x v="0"/>
    <x v="0"/>
    <x v="1016"/>
    <s v="Life Insurance"/>
    <n v="8.19"/>
    <x v="29"/>
    <x v="0"/>
    <x v="1"/>
    <x v="2"/>
  </r>
  <r>
    <n v="90503"/>
    <x v="1"/>
    <x v="0"/>
    <x v="1016"/>
    <m/>
    <n v="30"/>
    <x v="15"/>
    <x v="1"/>
    <x v="1"/>
    <x v="3"/>
  </r>
  <r>
    <n v="90504"/>
    <x v="0"/>
    <x v="0"/>
    <x v="1016"/>
    <m/>
    <n v="5"/>
    <x v="30"/>
    <x v="9"/>
    <x v="1"/>
    <x v="9"/>
  </r>
  <r>
    <n v="90528"/>
    <x v="0"/>
    <x v="2"/>
    <x v="1016"/>
    <s v="iPod Touch"/>
    <n v="169"/>
    <x v="31"/>
    <x v="7"/>
    <x v="35"/>
    <x v="8"/>
  </r>
  <r>
    <n v="90529"/>
    <x v="0"/>
    <x v="2"/>
    <x v="1016"/>
    <m/>
    <n v="26.93"/>
    <x v="104"/>
    <x v="4"/>
    <x v="1"/>
    <x v="1"/>
  </r>
  <r>
    <n v="90575"/>
    <x v="0"/>
    <x v="2"/>
    <x v="1016"/>
    <m/>
    <n v="17.399999999999999"/>
    <x v="41"/>
    <x v="15"/>
    <x v="1"/>
    <x v="2"/>
  </r>
  <r>
    <n v="90576"/>
    <x v="0"/>
    <x v="2"/>
    <x v="1016"/>
    <s v="Mazda Service"/>
    <n v="723.99"/>
    <x v="159"/>
    <x v="12"/>
    <x v="1"/>
    <x v="11"/>
  </r>
  <r>
    <n v="90526"/>
    <x v="0"/>
    <x v="2"/>
    <x v="1017"/>
    <m/>
    <n v="9.5"/>
    <x v="31"/>
    <x v="6"/>
    <x v="1"/>
    <x v="1"/>
  </r>
  <r>
    <n v="90530.1"/>
    <x v="0"/>
    <x v="2"/>
    <x v="1018"/>
    <s v="Prosecco Wine"/>
    <n v="6.99"/>
    <x v="49"/>
    <x v="17"/>
    <x v="1"/>
    <x v="14"/>
  </r>
  <r>
    <n v="90530.2"/>
    <x v="0"/>
    <x v="2"/>
    <x v="1018"/>
    <m/>
    <n v="16.579999999999998"/>
    <x v="49"/>
    <x v="4"/>
    <x v="1"/>
    <x v="1"/>
  </r>
  <r>
    <n v="90531.1"/>
    <x v="0"/>
    <x v="2"/>
    <x v="1018"/>
    <s v="Wine"/>
    <n v="12"/>
    <x v="10"/>
    <x v="17"/>
    <x v="1"/>
    <x v="14"/>
  </r>
  <r>
    <n v="90531.199999999997"/>
    <x v="0"/>
    <x v="2"/>
    <x v="1018"/>
    <m/>
    <n v="1.48"/>
    <x v="10"/>
    <x v="4"/>
    <x v="1"/>
    <x v="1"/>
  </r>
  <r>
    <n v="90532"/>
    <x v="0"/>
    <x v="2"/>
    <x v="1019"/>
    <s v="Pub Lunch in Richmond"/>
    <n v="77.05"/>
    <x v="143"/>
    <x v="11"/>
    <x v="1"/>
    <x v="1"/>
  </r>
  <r>
    <n v="90492"/>
    <x v="1"/>
    <x v="0"/>
    <x v="1020"/>
    <m/>
    <n v="100"/>
    <x v="28"/>
    <x v="1"/>
    <x v="1"/>
    <x v="3"/>
  </r>
  <r>
    <n v="90493"/>
    <x v="1"/>
    <x v="0"/>
    <x v="1020"/>
    <m/>
    <n v="100"/>
    <x v="28"/>
    <x v="1"/>
    <x v="1"/>
    <x v="3"/>
  </r>
  <r>
    <n v="90494"/>
    <x v="0"/>
    <x v="0"/>
    <x v="1020"/>
    <s v="Smart card"/>
    <n v="30"/>
    <x v="170"/>
    <x v="4"/>
    <x v="1"/>
    <x v="10"/>
  </r>
  <r>
    <n v="90495"/>
    <x v="2"/>
    <x v="0"/>
    <x v="1020"/>
    <m/>
    <n v="50"/>
    <x v="36"/>
    <x v="3"/>
    <x v="1"/>
    <x v="10"/>
  </r>
  <r>
    <n v="90496"/>
    <x v="1"/>
    <x v="0"/>
    <x v="1020"/>
    <m/>
    <n v="30"/>
    <x v="15"/>
    <x v="1"/>
    <x v="1"/>
    <x v="3"/>
  </r>
  <r>
    <n v="90533.1"/>
    <x v="0"/>
    <x v="2"/>
    <x v="1020"/>
    <s v="DVDs, inc Harry Potter"/>
    <n v="21"/>
    <x v="52"/>
    <x v="7"/>
    <x v="1"/>
    <x v="1"/>
  </r>
  <r>
    <n v="90533.2"/>
    <x v="0"/>
    <x v="2"/>
    <x v="1020"/>
    <s v="Hanging baskets"/>
    <n v="7"/>
    <x v="52"/>
    <x v="16"/>
    <x v="1"/>
    <x v="1"/>
  </r>
  <r>
    <n v="90533.3"/>
    <x v="0"/>
    <x v="2"/>
    <x v="1020"/>
    <m/>
    <n v="37.42"/>
    <x v="52"/>
    <x v="4"/>
    <x v="1"/>
    <x v="1"/>
  </r>
  <r>
    <n v="90534"/>
    <x v="0"/>
    <x v="2"/>
    <x v="1020"/>
    <m/>
    <n v="20.309999999999999"/>
    <x v="85"/>
    <x v="12"/>
    <x v="1"/>
    <x v="5"/>
  </r>
  <r>
    <n v="93451"/>
    <x v="3"/>
    <x v="12"/>
    <x v="1020"/>
    <m/>
    <n v="-1160"/>
    <x v="9"/>
    <x v="1"/>
    <x v="1"/>
    <x v="3"/>
  </r>
  <r>
    <n v="90491"/>
    <x v="5"/>
    <x v="0"/>
    <x v="1021"/>
    <m/>
    <n v="-50000"/>
    <x v="253"/>
    <x v="10"/>
    <x v="1"/>
    <x v="4"/>
  </r>
  <r>
    <n v="90589"/>
    <x v="0"/>
    <x v="4"/>
    <x v="1021"/>
    <s v="James spending money (USD)"/>
    <n v="100"/>
    <x v="140"/>
    <x v="14"/>
    <x v="1"/>
    <x v="8"/>
  </r>
  <r>
    <n v="90591"/>
    <x v="0"/>
    <x v="4"/>
    <x v="1021"/>
    <s v="James Spending Money (GBP)"/>
    <n v="30"/>
    <x v="140"/>
    <x v="14"/>
    <x v="1"/>
    <x v="8"/>
  </r>
  <r>
    <n v="90535.1"/>
    <x v="0"/>
    <x v="2"/>
    <x v="1022"/>
    <s v="Bedding Plants"/>
    <n v="8"/>
    <x v="52"/>
    <x v="16"/>
    <x v="1"/>
    <x v="1"/>
  </r>
  <r>
    <n v="90535.2"/>
    <x v="0"/>
    <x v="2"/>
    <x v="1022"/>
    <m/>
    <n v="5.8"/>
    <x v="52"/>
    <x v="4"/>
    <x v="1"/>
    <x v="1"/>
  </r>
  <r>
    <n v="90536"/>
    <x v="0"/>
    <x v="2"/>
    <x v="1022"/>
    <m/>
    <n v="10.5"/>
    <x v="41"/>
    <x v="15"/>
    <x v="1"/>
    <x v="2"/>
  </r>
  <r>
    <n v="90537"/>
    <x v="0"/>
    <x v="2"/>
    <x v="1022"/>
    <s v="Italian Meal in London"/>
    <n v="50.1"/>
    <x v="117"/>
    <x v="11"/>
    <x v="1"/>
    <x v="14"/>
  </r>
  <r>
    <n v="90490"/>
    <x v="1"/>
    <x v="0"/>
    <x v="1023"/>
    <m/>
    <n v="50"/>
    <x v="15"/>
    <x v="1"/>
    <x v="1"/>
    <x v="3"/>
  </r>
  <r>
    <n v="90538.1"/>
    <x v="0"/>
    <x v="2"/>
    <x v="1023"/>
    <s v="Wine"/>
    <n v="13"/>
    <x v="10"/>
    <x v="17"/>
    <x v="1"/>
    <x v="1"/>
  </r>
  <r>
    <n v="90538.2"/>
    <x v="0"/>
    <x v="2"/>
    <x v="1023"/>
    <m/>
    <n v="6"/>
    <x v="10"/>
    <x v="6"/>
    <x v="1"/>
    <x v="1"/>
  </r>
  <r>
    <n v="90538.3"/>
    <x v="0"/>
    <x v="2"/>
    <x v="1023"/>
    <m/>
    <n v="51.94"/>
    <x v="10"/>
    <x v="4"/>
    <x v="1"/>
    <x v="1"/>
  </r>
  <r>
    <n v="90539"/>
    <x v="0"/>
    <x v="2"/>
    <x v="1023"/>
    <m/>
    <n v="64.430000000000007"/>
    <x v="13"/>
    <x v="12"/>
    <x v="1"/>
    <x v="5"/>
  </r>
  <r>
    <n v="90540"/>
    <x v="0"/>
    <x v="2"/>
    <x v="1024"/>
    <m/>
    <n v="10.5"/>
    <x v="41"/>
    <x v="15"/>
    <x v="1"/>
    <x v="2"/>
  </r>
  <r>
    <n v="90587"/>
    <x v="0"/>
    <x v="4"/>
    <x v="1024"/>
    <s v="Expenses from London Met"/>
    <n v="-50"/>
    <x v="189"/>
    <x v="15"/>
    <x v="1"/>
    <x v="2"/>
  </r>
  <r>
    <n v="90582"/>
    <x v="0"/>
    <x v="4"/>
    <x v="1025"/>
    <s v="Plants"/>
    <n v="40"/>
    <x v="252"/>
    <x v="16"/>
    <x v="1"/>
    <x v="1"/>
  </r>
  <r>
    <n v="90583.1"/>
    <x v="0"/>
    <x v="1"/>
    <x v="1025"/>
    <m/>
    <n v="6.16"/>
    <x v="13"/>
    <x v="6"/>
    <x v="1"/>
    <x v="1"/>
  </r>
  <r>
    <n v="90583.2"/>
    <x v="0"/>
    <x v="1"/>
    <x v="1025"/>
    <m/>
    <n v="58.3"/>
    <x v="13"/>
    <x v="4"/>
    <x v="1"/>
    <x v="1"/>
  </r>
  <r>
    <n v="90489"/>
    <x v="2"/>
    <x v="0"/>
    <x v="1026"/>
    <m/>
    <n v="79.790000000000006"/>
    <x v="51"/>
    <x v="3"/>
    <x v="1"/>
    <x v="3"/>
  </r>
  <r>
    <n v="90541"/>
    <x v="0"/>
    <x v="2"/>
    <x v="1026"/>
    <m/>
    <n v="19.95"/>
    <x v="107"/>
    <x v="11"/>
    <x v="1"/>
    <x v="1"/>
  </r>
  <r>
    <n v="90542"/>
    <x v="0"/>
    <x v="2"/>
    <x v="1026"/>
    <s v="Ouran High School Book"/>
    <n v="6.99"/>
    <x v="125"/>
    <x v="7"/>
    <x v="1"/>
    <x v="10"/>
  </r>
  <r>
    <n v="90543"/>
    <x v="0"/>
    <x v="2"/>
    <x v="1026"/>
    <m/>
    <n v="1.19"/>
    <x v="290"/>
    <x v="7"/>
    <x v="1"/>
    <x v="10"/>
  </r>
  <r>
    <n v="90817"/>
    <x v="0"/>
    <x v="1"/>
    <x v="1026"/>
    <m/>
    <n v="65.569999999999993"/>
    <x v="13"/>
    <x v="4"/>
    <x v="1"/>
    <x v="1"/>
  </r>
  <r>
    <n v="90544"/>
    <x v="0"/>
    <x v="2"/>
    <x v="1027"/>
    <s v="Palace Theatre, Watford"/>
    <n v="69"/>
    <x v="120"/>
    <x v="11"/>
    <x v="1"/>
    <x v="2"/>
  </r>
  <r>
    <n v="90545"/>
    <x v="0"/>
    <x v="2"/>
    <x v="1027"/>
    <m/>
    <n v="50.66"/>
    <x v="24"/>
    <x v="12"/>
    <x v="1"/>
    <x v="5"/>
  </r>
  <r>
    <n v="90546"/>
    <x v="0"/>
    <x v="2"/>
    <x v="1027"/>
    <m/>
    <n v="20"/>
    <x v="86"/>
    <x v="15"/>
    <x v="1"/>
    <x v="4"/>
  </r>
  <r>
    <n v="90488.1"/>
    <x v="0"/>
    <x v="0"/>
    <x v="1028"/>
    <s v="Lunch"/>
    <n v="3.1"/>
    <x v="13"/>
    <x v="4"/>
    <x v="1"/>
    <x v="4"/>
  </r>
  <r>
    <n v="90488.2"/>
    <x v="1"/>
    <x v="0"/>
    <x v="1028"/>
    <m/>
    <n v="30"/>
    <x v="15"/>
    <x v="1"/>
    <x v="1"/>
    <x v="3"/>
  </r>
  <r>
    <n v="90547"/>
    <x v="0"/>
    <x v="2"/>
    <x v="1028"/>
    <s v="Books"/>
    <n v="26.63"/>
    <x v="115"/>
    <x v="7"/>
    <x v="1"/>
    <x v="1"/>
  </r>
  <r>
    <n v="90548"/>
    <x v="0"/>
    <x v="2"/>
    <x v="1028"/>
    <m/>
    <n v="21.82"/>
    <x v="10"/>
    <x v="4"/>
    <x v="1"/>
    <x v="1"/>
  </r>
  <r>
    <n v="90549"/>
    <x v="0"/>
    <x v="2"/>
    <x v="1028"/>
    <m/>
    <n v="10.5"/>
    <x v="41"/>
    <x v="15"/>
    <x v="1"/>
    <x v="2"/>
  </r>
  <r>
    <n v="90550"/>
    <x v="0"/>
    <x v="2"/>
    <x v="1028"/>
    <m/>
    <n v="7"/>
    <x v="259"/>
    <x v="6"/>
    <x v="1"/>
    <x v="1"/>
  </r>
  <r>
    <n v="90484"/>
    <x v="1"/>
    <x v="0"/>
    <x v="1029"/>
    <m/>
    <n v="50"/>
    <x v="15"/>
    <x v="1"/>
    <x v="1"/>
    <x v="3"/>
  </r>
  <r>
    <n v="90485.1"/>
    <x v="0"/>
    <x v="0"/>
    <x v="1029"/>
    <s v="Lunch"/>
    <n v="3"/>
    <x v="49"/>
    <x v="4"/>
    <x v="1"/>
    <x v="2"/>
  </r>
  <r>
    <n v="90485.2"/>
    <x v="1"/>
    <x v="0"/>
    <x v="1029"/>
    <m/>
    <n v="20"/>
    <x v="15"/>
    <x v="1"/>
    <x v="1"/>
    <x v="3"/>
  </r>
  <r>
    <n v="90486"/>
    <x v="8"/>
    <x v="0"/>
    <x v="1029"/>
    <m/>
    <n v="-200"/>
    <x v="344"/>
    <x v="10"/>
    <x v="1"/>
    <x v="2"/>
  </r>
  <r>
    <n v="90487"/>
    <x v="0"/>
    <x v="0"/>
    <x v="1029"/>
    <s v="Boiler repair (three way switch)"/>
    <n v="165"/>
    <x v="352"/>
    <x v="0"/>
    <x v="1"/>
    <x v="1"/>
  </r>
  <r>
    <n v="90551"/>
    <x v="0"/>
    <x v="2"/>
    <x v="1029"/>
    <s v="James's birthday meal at Prezzo, Victoria"/>
    <n v="113.7"/>
    <x v="117"/>
    <x v="11"/>
    <x v="35"/>
    <x v="1"/>
  </r>
  <r>
    <n v="90552"/>
    <x v="0"/>
    <x v="2"/>
    <x v="1029"/>
    <m/>
    <n v="57.75"/>
    <x v="41"/>
    <x v="11"/>
    <x v="35"/>
    <x v="1"/>
  </r>
  <r>
    <n v="90553"/>
    <x v="0"/>
    <x v="2"/>
    <x v="1029"/>
    <s v="Breakfast Club, St.Albans"/>
    <n v="43.1"/>
    <x v="117"/>
    <x v="11"/>
    <x v="35"/>
    <x v="1"/>
  </r>
  <r>
    <n v="90554"/>
    <x v="0"/>
    <x v="2"/>
    <x v="1030"/>
    <s v="Blocks, sand, cement"/>
    <n v="27.52"/>
    <x v="177"/>
    <x v="16"/>
    <x v="21"/>
    <x v="1"/>
  </r>
  <r>
    <n v="90584.1"/>
    <x v="0"/>
    <x v="1"/>
    <x v="1030"/>
    <s v="Montagny Wine Case"/>
    <n v="44.94"/>
    <x v="13"/>
    <x v="17"/>
    <x v="1"/>
    <x v="14"/>
  </r>
  <r>
    <n v="90584.2"/>
    <x v="0"/>
    <x v="1"/>
    <x v="1030"/>
    <s v="Entertaining at Easter"/>
    <n v="134.93"/>
    <x v="13"/>
    <x v="11"/>
    <x v="1"/>
    <x v="1"/>
  </r>
  <r>
    <n v="90555.1"/>
    <x v="0"/>
    <x v="2"/>
    <x v="1031"/>
    <s v="Pond Liner"/>
    <n v="31.98"/>
    <x v="44"/>
    <x v="16"/>
    <x v="21"/>
    <x v="1"/>
  </r>
  <r>
    <n v="90555.199999999997"/>
    <x v="0"/>
    <x v="2"/>
    <x v="1031"/>
    <s v="Picture wire and hanging basket hooks"/>
    <n v="9.86"/>
    <x v="44"/>
    <x v="6"/>
    <x v="1"/>
    <x v="1"/>
  </r>
  <r>
    <n v="90556"/>
    <x v="0"/>
    <x v="2"/>
    <x v="1031"/>
    <m/>
    <n v="11.15"/>
    <x v="10"/>
    <x v="4"/>
    <x v="1"/>
    <x v="1"/>
  </r>
  <r>
    <n v="90557"/>
    <x v="0"/>
    <x v="2"/>
    <x v="1031"/>
    <s v="Blocks and bricks"/>
    <n v="9.68"/>
    <x v="177"/>
    <x v="16"/>
    <x v="21"/>
    <x v="1"/>
  </r>
  <r>
    <n v="90481"/>
    <x v="2"/>
    <x v="0"/>
    <x v="1032"/>
    <m/>
    <n v="20.8"/>
    <x v="58"/>
    <x v="3"/>
    <x v="1"/>
    <x v="2"/>
  </r>
  <r>
    <n v="90482"/>
    <x v="0"/>
    <x v="0"/>
    <x v="1032"/>
    <m/>
    <n v="192"/>
    <x v="81"/>
    <x v="6"/>
    <x v="1"/>
    <x v="4"/>
  </r>
  <r>
    <n v="90483"/>
    <x v="6"/>
    <x v="0"/>
    <x v="1032"/>
    <m/>
    <n v="304.26"/>
    <x v="9"/>
    <x v="0"/>
    <x v="1"/>
    <x v="1"/>
  </r>
  <r>
    <n v="90558"/>
    <x v="0"/>
    <x v="2"/>
    <x v="1032"/>
    <m/>
    <n v="43.5"/>
    <x v="41"/>
    <x v="15"/>
    <x v="1"/>
    <x v="4"/>
  </r>
  <r>
    <n v="90559"/>
    <x v="0"/>
    <x v="2"/>
    <x v="1032"/>
    <m/>
    <n v="12.93"/>
    <x v="10"/>
    <x v="4"/>
    <x v="1"/>
    <x v="1"/>
  </r>
  <r>
    <n v="90560"/>
    <x v="0"/>
    <x v="2"/>
    <x v="1032"/>
    <s v="Kew Gardens, Lunch"/>
    <n v="8.3000000000000007"/>
    <x v="117"/>
    <x v="11"/>
    <x v="1"/>
    <x v="2"/>
  </r>
  <r>
    <n v="90561"/>
    <x v="0"/>
    <x v="2"/>
    <x v="1032"/>
    <m/>
    <n v="6"/>
    <x v="14"/>
    <x v="7"/>
    <x v="1"/>
    <x v="2"/>
  </r>
  <r>
    <n v="90480"/>
    <x v="0"/>
    <x v="0"/>
    <x v="1033"/>
    <m/>
    <n v="20.47"/>
    <x v="39"/>
    <x v="4"/>
    <x v="1"/>
    <x v="1"/>
  </r>
  <r>
    <n v="90562"/>
    <x v="0"/>
    <x v="2"/>
    <x v="1033"/>
    <m/>
    <n v="21.69"/>
    <x v="191"/>
    <x v="6"/>
    <x v="1"/>
    <x v="1"/>
  </r>
  <r>
    <n v="90563"/>
    <x v="0"/>
    <x v="2"/>
    <x v="1033"/>
    <m/>
    <n v="8.15"/>
    <x v="10"/>
    <x v="4"/>
    <x v="1"/>
    <x v="1"/>
  </r>
  <r>
    <n v="90564"/>
    <x v="0"/>
    <x v="2"/>
    <x v="1033"/>
    <s v="Lunch"/>
    <n v="4.24"/>
    <x v="208"/>
    <x v="4"/>
    <x v="1"/>
    <x v="4"/>
  </r>
  <r>
    <n v="90565"/>
    <x v="0"/>
    <x v="2"/>
    <x v="1033"/>
    <s v="Jenny's clothes from Joe Browns"/>
    <n v="155.65"/>
    <x v="355"/>
    <x v="5"/>
    <x v="1"/>
    <x v="10"/>
  </r>
  <r>
    <n v="90478"/>
    <x v="0"/>
    <x v="0"/>
    <x v="1034"/>
    <s v="Income Insurance"/>
    <n v="42.87"/>
    <x v="60"/>
    <x v="0"/>
    <x v="1"/>
    <x v="4"/>
  </r>
  <r>
    <n v="90479"/>
    <x v="0"/>
    <x v="0"/>
    <x v="1034"/>
    <m/>
    <n v="56.91"/>
    <x v="270"/>
    <x v="0"/>
    <x v="1"/>
    <x v="1"/>
  </r>
  <r>
    <n v="90566"/>
    <x v="0"/>
    <x v="2"/>
    <x v="1034"/>
    <s v="Ginny's colic bout"/>
    <n v="184.68"/>
    <x v="206"/>
    <x v="13"/>
    <x v="1"/>
    <x v="6"/>
  </r>
  <r>
    <n v="90567"/>
    <x v="0"/>
    <x v="2"/>
    <x v="1034"/>
    <m/>
    <n v="8.34"/>
    <x v="49"/>
    <x v="4"/>
    <x v="1"/>
    <x v="1"/>
  </r>
  <r>
    <n v="90568"/>
    <x v="0"/>
    <x v="2"/>
    <x v="1035"/>
    <s v="Deposit for Langass Lodge Hotel"/>
    <n v="60"/>
    <x v="146"/>
    <x v="14"/>
    <x v="36"/>
    <x v="1"/>
  </r>
  <r>
    <n v="90569.1"/>
    <x v="0"/>
    <x v="2"/>
    <x v="1035"/>
    <s v="Wine"/>
    <n v="4"/>
    <x v="10"/>
    <x v="17"/>
    <x v="1"/>
    <x v="14"/>
  </r>
  <r>
    <n v="90569.2"/>
    <x v="0"/>
    <x v="2"/>
    <x v="1035"/>
    <m/>
    <n v="22.8"/>
    <x v="10"/>
    <x v="4"/>
    <x v="1"/>
    <x v="1"/>
  </r>
  <r>
    <n v="90577.1"/>
    <x v="0"/>
    <x v="11"/>
    <x v="1036"/>
    <s v="Rockery stones and plants"/>
    <n v="24.94"/>
    <x v="160"/>
    <x v="16"/>
    <x v="21"/>
    <x v="1"/>
  </r>
  <r>
    <n v="90577.2"/>
    <x v="0"/>
    <x v="11"/>
    <x v="1036"/>
    <m/>
    <n v="13.74"/>
    <x v="160"/>
    <x v="6"/>
    <x v="1"/>
    <x v="1"/>
  </r>
  <r>
    <n v="90577.3"/>
    <x v="0"/>
    <x v="11"/>
    <x v="1036"/>
    <s v="Plants"/>
    <n v="28.49"/>
    <x v="160"/>
    <x v="16"/>
    <x v="1"/>
    <x v="1"/>
  </r>
  <r>
    <n v="90578"/>
    <x v="0"/>
    <x v="11"/>
    <x v="1036"/>
    <m/>
    <n v="63.28"/>
    <x v="76"/>
    <x v="12"/>
    <x v="1"/>
    <x v="5"/>
  </r>
  <r>
    <n v="90579"/>
    <x v="0"/>
    <x v="11"/>
    <x v="1036"/>
    <s v="Thor, Odeon, Galleria"/>
    <n v="30.8"/>
    <x v="112"/>
    <x v="11"/>
    <x v="1"/>
    <x v="1"/>
  </r>
  <r>
    <n v="90580"/>
    <x v="0"/>
    <x v="11"/>
    <x v="1036"/>
    <s v="Buffet Chinese meal, Galleria"/>
    <n v="59.6"/>
    <x v="117"/>
    <x v="11"/>
    <x v="1"/>
    <x v="1"/>
  </r>
  <r>
    <n v="90581"/>
    <x v="0"/>
    <x v="11"/>
    <x v="1036"/>
    <s v="Pond plants, Maidnhead Aquatics, St.Albans"/>
    <n v="10.98"/>
    <x v="14"/>
    <x v="16"/>
    <x v="21"/>
    <x v="1"/>
  </r>
  <r>
    <n v="90700"/>
    <x v="0"/>
    <x v="11"/>
    <x v="1036"/>
    <m/>
    <n v="67.17"/>
    <x v="160"/>
    <x v="16"/>
    <x v="1"/>
    <x v="1"/>
  </r>
  <r>
    <n v="90701"/>
    <x v="0"/>
    <x v="11"/>
    <x v="1036"/>
    <m/>
    <n v="63.28"/>
    <x v="76"/>
    <x v="12"/>
    <x v="1"/>
    <x v="5"/>
  </r>
  <r>
    <n v="90702"/>
    <x v="0"/>
    <x v="11"/>
    <x v="1036"/>
    <s v="Thor"/>
    <n v="30.8"/>
    <x v="112"/>
    <x v="11"/>
    <x v="1"/>
    <x v="1"/>
  </r>
  <r>
    <n v="90703"/>
    <x v="0"/>
    <x v="11"/>
    <x v="1036"/>
    <s v="Chinese buffet meal"/>
    <n v="59.6"/>
    <x v="214"/>
    <x v="11"/>
    <x v="1"/>
    <x v="1"/>
  </r>
  <r>
    <n v="90704"/>
    <x v="0"/>
    <x v="11"/>
    <x v="1036"/>
    <s v="Pond plants"/>
    <n v="10.98"/>
    <x v="356"/>
    <x v="16"/>
    <x v="1"/>
    <x v="1"/>
  </r>
  <r>
    <n v="90006"/>
    <x v="0"/>
    <x v="4"/>
    <x v="1037"/>
    <s v="Drink at the Cork"/>
    <n v="10"/>
    <x v="143"/>
    <x v="17"/>
    <x v="1"/>
    <x v="14"/>
  </r>
  <r>
    <n v="90818"/>
    <x v="3"/>
    <x v="4"/>
    <x v="1037"/>
    <s v="May Cash"/>
    <n v="-430"/>
    <x v="9"/>
    <x v="1"/>
    <x v="1"/>
    <x v="3"/>
  </r>
  <r>
    <n v="90820"/>
    <x v="0"/>
    <x v="4"/>
    <x v="1037"/>
    <s v="May lunches"/>
    <n v="45"/>
    <x v="13"/>
    <x v="4"/>
    <x v="1"/>
    <x v="4"/>
  </r>
  <r>
    <n v="90821"/>
    <x v="0"/>
    <x v="4"/>
    <x v="1037"/>
    <s v="May Beers"/>
    <n v="60"/>
    <x v="143"/>
    <x v="17"/>
    <x v="1"/>
    <x v="14"/>
  </r>
  <r>
    <n v="90823"/>
    <x v="0"/>
    <x v="4"/>
    <x v="1037"/>
    <s v="May Undifferentiated Cash"/>
    <n v="186"/>
    <x v="53"/>
    <x v="6"/>
    <x v="1"/>
    <x v="1"/>
  </r>
  <r>
    <n v="90824"/>
    <x v="0"/>
    <x v="4"/>
    <x v="1037"/>
    <s v="Jenny's bus pass"/>
    <n v="30"/>
    <x v="187"/>
    <x v="19"/>
    <x v="1"/>
    <x v="10"/>
  </r>
  <r>
    <n v="90825"/>
    <x v="0"/>
    <x v="4"/>
    <x v="1037"/>
    <s v="Fresh bread"/>
    <n v="20"/>
    <x v="357"/>
    <x v="4"/>
    <x v="1"/>
    <x v="1"/>
  </r>
  <r>
    <n v="90826"/>
    <x v="0"/>
    <x v="4"/>
    <x v="1037"/>
    <s v="Guitar Lessons"/>
    <n v="40"/>
    <x v="221"/>
    <x v="2"/>
    <x v="1"/>
    <x v="8"/>
  </r>
  <r>
    <n v="91101"/>
    <x v="0"/>
    <x v="2"/>
    <x v="1037"/>
    <m/>
    <n v="-3778.68"/>
    <x v="9"/>
    <x v="1"/>
    <x v="1"/>
    <x v="3"/>
  </r>
  <r>
    <n v="91107"/>
    <x v="3"/>
    <x v="1"/>
    <x v="1037"/>
    <m/>
    <n v="-300"/>
    <x v="9"/>
    <x v="1"/>
    <x v="1"/>
    <x v="3"/>
  </r>
  <r>
    <n v="90705"/>
    <x v="0"/>
    <x v="11"/>
    <x v="1038"/>
    <m/>
    <n v="16.57"/>
    <x v="10"/>
    <x v="4"/>
    <x v="1"/>
    <x v="1"/>
  </r>
  <r>
    <n v="90686"/>
    <x v="1"/>
    <x v="0"/>
    <x v="1039"/>
    <m/>
    <n v="40"/>
    <x v="15"/>
    <x v="1"/>
    <x v="1"/>
    <x v="3"/>
  </r>
  <r>
    <n v="90687"/>
    <x v="0"/>
    <x v="0"/>
    <x v="1039"/>
    <s v="Karate"/>
    <n v="45"/>
    <x v="4"/>
    <x v="2"/>
    <x v="1"/>
    <x v="8"/>
  </r>
  <r>
    <n v="90688"/>
    <x v="0"/>
    <x v="0"/>
    <x v="1039"/>
    <s v="Obesity Membership"/>
    <n v="55"/>
    <x v="281"/>
    <x v="15"/>
    <x v="1"/>
    <x v="2"/>
  </r>
  <r>
    <n v="90689"/>
    <x v="0"/>
    <x v="0"/>
    <x v="1039"/>
    <s v="Gas"/>
    <n v="80"/>
    <x v="338"/>
    <x v="0"/>
    <x v="1"/>
    <x v="1"/>
  </r>
  <r>
    <n v="90690"/>
    <x v="0"/>
    <x v="0"/>
    <x v="1039"/>
    <m/>
    <n v="12.37"/>
    <x v="8"/>
    <x v="0"/>
    <x v="1"/>
    <x v="1"/>
  </r>
  <r>
    <n v="90691"/>
    <x v="0"/>
    <x v="0"/>
    <x v="1039"/>
    <m/>
    <n v="25.92"/>
    <x v="63"/>
    <x v="0"/>
    <x v="1"/>
    <x v="4"/>
  </r>
  <r>
    <n v="90692"/>
    <x v="0"/>
    <x v="0"/>
    <x v="1039"/>
    <m/>
    <n v="35.49"/>
    <x v="3"/>
    <x v="0"/>
    <x v="1"/>
    <x v="1"/>
  </r>
  <r>
    <n v="90693"/>
    <x v="0"/>
    <x v="0"/>
    <x v="1039"/>
    <m/>
    <n v="5"/>
    <x v="163"/>
    <x v="9"/>
    <x v="1"/>
    <x v="9"/>
  </r>
  <r>
    <n v="90694"/>
    <x v="1"/>
    <x v="0"/>
    <x v="1039"/>
    <m/>
    <n v="575.05999999999995"/>
    <x v="341"/>
    <x v="1"/>
    <x v="1"/>
    <x v="3"/>
  </r>
  <r>
    <n v="90695"/>
    <x v="1"/>
    <x v="0"/>
    <x v="1039"/>
    <m/>
    <n v="3778.68"/>
    <x v="75"/>
    <x v="1"/>
    <x v="1"/>
    <x v="3"/>
  </r>
  <r>
    <n v="90696"/>
    <x v="1"/>
    <x v="0"/>
    <x v="1039"/>
    <m/>
    <n v="300"/>
    <x v="1"/>
    <x v="1"/>
    <x v="1"/>
    <x v="3"/>
  </r>
  <r>
    <n v="90697.1"/>
    <x v="0"/>
    <x v="0"/>
    <x v="1039"/>
    <s v="Lunch"/>
    <n v="2.65"/>
    <x v="13"/>
    <x v="4"/>
    <x v="1"/>
    <x v="4"/>
  </r>
  <r>
    <n v="90697.2"/>
    <x v="1"/>
    <x v="0"/>
    <x v="1039"/>
    <m/>
    <n v="30"/>
    <x v="15"/>
    <x v="1"/>
    <x v="1"/>
    <x v="3"/>
  </r>
  <r>
    <n v="90698"/>
    <x v="1"/>
    <x v="0"/>
    <x v="1039"/>
    <m/>
    <n v="10"/>
    <x v="288"/>
    <x v="1"/>
    <x v="1"/>
    <x v="3"/>
  </r>
  <r>
    <n v="90699"/>
    <x v="0"/>
    <x v="0"/>
    <x v="1039"/>
    <s v="James Pocket Money"/>
    <n v="10"/>
    <x v="53"/>
    <x v="6"/>
    <x v="1"/>
    <x v="8"/>
  </r>
  <r>
    <n v="90706"/>
    <x v="3"/>
    <x v="11"/>
    <x v="1039"/>
    <m/>
    <n v="-575.05999999999995"/>
    <x v="9"/>
    <x v="1"/>
    <x v="1"/>
    <x v="3"/>
  </r>
  <r>
    <n v="90707"/>
    <x v="0"/>
    <x v="11"/>
    <x v="1039"/>
    <m/>
    <n v="226.6"/>
    <x v="41"/>
    <x v="15"/>
    <x v="1"/>
    <x v="4"/>
  </r>
  <r>
    <n v="90811.1"/>
    <x v="0"/>
    <x v="1"/>
    <x v="1039"/>
    <s v="Wine"/>
    <n v="95"/>
    <x v="13"/>
    <x v="17"/>
    <x v="1"/>
    <x v="14"/>
  </r>
  <r>
    <n v="90811.199999999997"/>
    <x v="0"/>
    <x v="1"/>
    <x v="1039"/>
    <m/>
    <n v="6.25"/>
    <x v="13"/>
    <x v="6"/>
    <x v="1"/>
    <x v="1"/>
  </r>
  <r>
    <n v="90811.3"/>
    <x v="0"/>
    <x v="1"/>
    <x v="1039"/>
    <m/>
    <n v="58.66"/>
    <x v="13"/>
    <x v="4"/>
    <x v="1"/>
    <x v="1"/>
  </r>
  <r>
    <n v="90681"/>
    <x v="0"/>
    <x v="0"/>
    <x v="1040"/>
    <m/>
    <n v="44.56"/>
    <x v="105"/>
    <x v="0"/>
    <x v="1"/>
    <x v="2"/>
  </r>
  <r>
    <n v="90682"/>
    <x v="0"/>
    <x v="0"/>
    <x v="1040"/>
    <s v="Council Tax"/>
    <n v="180"/>
    <x v="18"/>
    <x v="0"/>
    <x v="1"/>
    <x v="1"/>
  </r>
  <r>
    <n v="90683"/>
    <x v="0"/>
    <x v="0"/>
    <x v="1040"/>
    <m/>
    <n v="5.99"/>
    <x v="19"/>
    <x v="0"/>
    <x v="1"/>
    <x v="1"/>
  </r>
  <r>
    <n v="90684"/>
    <x v="0"/>
    <x v="0"/>
    <x v="1040"/>
    <s v="Income Insurance"/>
    <n v="26.95"/>
    <x v="60"/>
    <x v="0"/>
    <x v="1"/>
    <x v="4"/>
  </r>
  <r>
    <n v="90685"/>
    <x v="0"/>
    <x v="0"/>
    <x v="1040"/>
    <m/>
    <n v="12"/>
    <x v="21"/>
    <x v="9"/>
    <x v="1"/>
    <x v="9"/>
  </r>
  <r>
    <n v="90708"/>
    <x v="0"/>
    <x v="11"/>
    <x v="1040"/>
    <m/>
    <n v="11.95"/>
    <x v="104"/>
    <x v="4"/>
    <x v="1"/>
    <x v="1"/>
  </r>
  <r>
    <n v="90709"/>
    <x v="0"/>
    <x v="11"/>
    <x v="1040"/>
    <s v="Sligachan Hotel, deposit"/>
    <n v="40"/>
    <x v="146"/>
    <x v="14"/>
    <x v="36"/>
    <x v="1"/>
  </r>
  <r>
    <n v="90680"/>
    <x v="0"/>
    <x v="0"/>
    <x v="1041"/>
    <s v="Balance for trip to Will"/>
    <n v="117"/>
    <x v="80"/>
    <x v="14"/>
    <x v="1"/>
    <x v="4"/>
  </r>
  <r>
    <n v="90678.1"/>
    <x v="0"/>
    <x v="0"/>
    <x v="1042"/>
    <s v="Lunch"/>
    <n v="3.5"/>
    <x v="13"/>
    <x v="4"/>
    <x v="1"/>
    <x v="4"/>
  </r>
  <r>
    <n v="90678.2"/>
    <x v="1"/>
    <x v="0"/>
    <x v="1042"/>
    <m/>
    <n v="30"/>
    <x v="15"/>
    <x v="1"/>
    <x v="1"/>
    <x v="3"/>
  </r>
  <r>
    <n v="90679"/>
    <x v="0"/>
    <x v="0"/>
    <x v="1042"/>
    <s v="Annual membership"/>
    <n v="115"/>
    <x v="307"/>
    <x v="2"/>
    <x v="1"/>
    <x v="1"/>
  </r>
  <r>
    <n v="90714"/>
    <x v="0"/>
    <x v="2"/>
    <x v="1043"/>
    <s v="Trousers"/>
    <n v="14.99"/>
    <x v="220"/>
    <x v="5"/>
    <x v="1"/>
    <x v="8"/>
  </r>
  <r>
    <n v="90715"/>
    <x v="0"/>
    <x v="2"/>
    <x v="1043"/>
    <m/>
    <n v="16.39"/>
    <x v="49"/>
    <x v="4"/>
    <x v="1"/>
    <x v="1"/>
  </r>
  <r>
    <n v="90716"/>
    <x v="0"/>
    <x v="2"/>
    <x v="1043"/>
    <m/>
    <n v="10.119999999999999"/>
    <x v="49"/>
    <x v="4"/>
    <x v="1"/>
    <x v="1"/>
  </r>
  <r>
    <n v="90717.1"/>
    <x v="0"/>
    <x v="2"/>
    <x v="1043"/>
    <s v="Art Magazines"/>
    <n v="23"/>
    <x v="62"/>
    <x v="2"/>
    <x v="1"/>
    <x v="10"/>
  </r>
  <r>
    <n v="90717.2"/>
    <x v="0"/>
    <x v="2"/>
    <x v="1043"/>
    <s v="Pens"/>
    <n v="14.94"/>
    <x v="62"/>
    <x v="6"/>
    <x v="1"/>
    <x v="1"/>
  </r>
  <r>
    <n v="90718"/>
    <x v="0"/>
    <x v="2"/>
    <x v="1044"/>
    <m/>
    <n v="5.51"/>
    <x v="191"/>
    <x v="6"/>
    <x v="1"/>
    <x v="1"/>
  </r>
  <r>
    <n v="90719"/>
    <x v="0"/>
    <x v="2"/>
    <x v="1044"/>
    <m/>
    <n v="8.51"/>
    <x v="10"/>
    <x v="4"/>
    <x v="1"/>
    <x v="1"/>
  </r>
  <r>
    <n v="90669"/>
    <x v="0"/>
    <x v="0"/>
    <x v="1045"/>
    <s v="Life Insurance"/>
    <n v="8.19"/>
    <x v="29"/>
    <x v="0"/>
    <x v="1"/>
    <x v="2"/>
  </r>
  <r>
    <n v="90670"/>
    <x v="1"/>
    <x v="0"/>
    <x v="1045"/>
    <m/>
    <n v="250"/>
    <x v="28"/>
    <x v="1"/>
    <x v="1"/>
    <x v="3"/>
  </r>
  <r>
    <n v="90671"/>
    <x v="1"/>
    <x v="0"/>
    <x v="1045"/>
    <m/>
    <n v="60"/>
    <x v="28"/>
    <x v="1"/>
    <x v="1"/>
    <x v="3"/>
  </r>
  <r>
    <n v="90672"/>
    <x v="1"/>
    <x v="0"/>
    <x v="1045"/>
    <m/>
    <n v="150"/>
    <x v="28"/>
    <x v="1"/>
    <x v="1"/>
    <x v="3"/>
  </r>
  <r>
    <n v="90673"/>
    <x v="1"/>
    <x v="0"/>
    <x v="1045"/>
    <m/>
    <n v="100"/>
    <x v="28"/>
    <x v="1"/>
    <x v="1"/>
    <x v="3"/>
  </r>
  <r>
    <n v="90674"/>
    <x v="1"/>
    <x v="0"/>
    <x v="1045"/>
    <m/>
    <n v="100"/>
    <x v="28"/>
    <x v="1"/>
    <x v="1"/>
    <x v="3"/>
  </r>
  <r>
    <n v="90675"/>
    <x v="1"/>
    <x v="0"/>
    <x v="1045"/>
    <m/>
    <n v="500"/>
    <x v="28"/>
    <x v="1"/>
    <x v="1"/>
    <x v="3"/>
  </r>
  <r>
    <n v="90676"/>
    <x v="2"/>
    <x v="0"/>
    <x v="1045"/>
    <m/>
    <n v="50"/>
    <x v="36"/>
    <x v="3"/>
    <x v="1"/>
    <x v="10"/>
  </r>
  <r>
    <n v="90677"/>
    <x v="0"/>
    <x v="0"/>
    <x v="1045"/>
    <m/>
    <n v="5"/>
    <x v="30"/>
    <x v="9"/>
    <x v="1"/>
    <x v="9"/>
  </r>
  <r>
    <n v="90720"/>
    <x v="0"/>
    <x v="2"/>
    <x v="1045"/>
    <s v="Brass elephant"/>
    <n v="45"/>
    <x v="142"/>
    <x v="7"/>
    <x v="37"/>
    <x v="2"/>
  </r>
  <r>
    <n v="90721"/>
    <x v="0"/>
    <x v="2"/>
    <x v="1045"/>
    <m/>
    <n v="44.87"/>
    <x v="85"/>
    <x v="12"/>
    <x v="1"/>
    <x v="5"/>
  </r>
  <r>
    <n v="90809.1"/>
    <x v="0"/>
    <x v="1"/>
    <x v="1045"/>
    <m/>
    <n v="4"/>
    <x v="13"/>
    <x v="6"/>
    <x v="1"/>
    <x v="1"/>
  </r>
  <r>
    <n v="90809.2"/>
    <x v="0"/>
    <x v="1"/>
    <x v="1045"/>
    <m/>
    <n v="53.87"/>
    <x v="13"/>
    <x v="4"/>
    <x v="1"/>
    <x v="1"/>
  </r>
  <r>
    <n v="90667"/>
    <x v="0"/>
    <x v="0"/>
    <x v="1046"/>
    <s v="BNF PH Conference"/>
    <n v="120"/>
    <x v="281"/>
    <x v="15"/>
    <x v="1"/>
    <x v="2"/>
  </r>
  <r>
    <n v="90668"/>
    <x v="1"/>
    <x v="0"/>
    <x v="1046"/>
    <m/>
    <n v="40"/>
    <x v="15"/>
    <x v="1"/>
    <x v="1"/>
    <x v="3"/>
  </r>
  <r>
    <n v="90722"/>
    <x v="0"/>
    <x v="2"/>
    <x v="1046"/>
    <s v="Keyring"/>
    <n v="10"/>
    <x v="103"/>
    <x v="7"/>
    <x v="37"/>
    <x v="2"/>
  </r>
  <r>
    <n v="90723"/>
    <x v="0"/>
    <x v="2"/>
    <x v="1046"/>
    <s v="Clock radio"/>
    <n v="21.99"/>
    <x v="358"/>
    <x v="7"/>
    <x v="37"/>
    <x v="2"/>
  </r>
  <r>
    <n v="90666"/>
    <x v="1"/>
    <x v="0"/>
    <x v="1047"/>
    <m/>
    <n v="30"/>
    <x v="15"/>
    <x v="1"/>
    <x v="1"/>
    <x v="3"/>
  </r>
  <r>
    <n v="90724"/>
    <x v="0"/>
    <x v="2"/>
    <x v="1047"/>
    <s v="Birthday breakfast"/>
    <n v="52.39"/>
    <x v="13"/>
    <x v="4"/>
    <x v="37"/>
    <x v="1"/>
  </r>
  <r>
    <n v="90725"/>
    <x v="0"/>
    <x v="2"/>
    <x v="1047"/>
    <m/>
    <n v="55.62"/>
    <x v="76"/>
    <x v="12"/>
    <x v="1"/>
    <x v="5"/>
  </r>
  <r>
    <n v="90726"/>
    <x v="0"/>
    <x v="2"/>
    <x v="1047"/>
    <s v="Argyll Hotel, Iona"/>
    <n v="141.4"/>
    <x v="146"/>
    <x v="14"/>
    <x v="36"/>
    <x v="1"/>
  </r>
  <r>
    <n v="93452"/>
    <x v="3"/>
    <x v="12"/>
    <x v="1047"/>
    <m/>
    <n v="-1160"/>
    <x v="9"/>
    <x v="1"/>
    <x v="1"/>
    <x v="3"/>
  </r>
  <r>
    <n v="90663"/>
    <x v="0"/>
    <x v="0"/>
    <x v="1048"/>
    <s v="Badminton Club"/>
    <n v="77"/>
    <x v="210"/>
    <x v="2"/>
    <x v="1"/>
    <x v="12"/>
  </r>
  <r>
    <n v="90664"/>
    <x v="8"/>
    <x v="0"/>
    <x v="1048"/>
    <m/>
    <n v="-924.6"/>
    <x v="164"/>
    <x v="10"/>
    <x v="1"/>
    <x v="4"/>
  </r>
  <r>
    <n v="90665"/>
    <x v="8"/>
    <x v="0"/>
    <x v="1048"/>
    <m/>
    <n v="-924.8"/>
    <x v="164"/>
    <x v="10"/>
    <x v="1"/>
    <x v="4"/>
  </r>
  <r>
    <n v="90711"/>
    <x v="0"/>
    <x v="2"/>
    <x v="1048"/>
    <s v="Lunch"/>
    <n v="12.85"/>
    <x v="31"/>
    <x v="4"/>
    <x v="37"/>
    <x v="1"/>
  </r>
  <r>
    <n v="90727"/>
    <x v="0"/>
    <x v="2"/>
    <x v="1048"/>
    <s v="Meal out for Sarah's birthday"/>
    <n v="80"/>
    <x v="229"/>
    <x v="11"/>
    <x v="37"/>
    <x v="1"/>
  </r>
  <r>
    <n v="90728"/>
    <x v="0"/>
    <x v="2"/>
    <x v="1048"/>
    <m/>
    <n v="20"/>
    <x v="86"/>
    <x v="15"/>
    <x v="1"/>
    <x v="4"/>
  </r>
  <r>
    <n v="91142.399999999994"/>
    <x v="5"/>
    <x v="0"/>
    <x v="1048"/>
    <m/>
    <n v="-16.559999999999999"/>
    <x v="101"/>
    <x v="10"/>
    <x v="1"/>
    <x v="4"/>
  </r>
  <r>
    <n v="90729"/>
    <x v="0"/>
    <x v="2"/>
    <x v="1049"/>
    <m/>
    <n v="6"/>
    <x v="22"/>
    <x v="11"/>
    <x v="1"/>
    <x v="2"/>
  </r>
  <r>
    <n v="90730"/>
    <x v="0"/>
    <x v="2"/>
    <x v="1049"/>
    <m/>
    <n v="57"/>
    <x v="14"/>
    <x v="6"/>
    <x v="1"/>
    <x v="2"/>
  </r>
  <r>
    <n v="90731"/>
    <x v="0"/>
    <x v="2"/>
    <x v="1050"/>
    <s v="Steve's shoes"/>
    <n v="99.49"/>
    <x v="359"/>
    <x v="5"/>
    <x v="1"/>
    <x v="4"/>
  </r>
  <r>
    <n v="90732"/>
    <x v="0"/>
    <x v="2"/>
    <x v="1051"/>
    <s v="Sketchers shoes"/>
    <n v="64"/>
    <x v="11"/>
    <x v="5"/>
    <x v="1"/>
    <x v="2"/>
  </r>
  <r>
    <n v="90733"/>
    <x v="0"/>
    <x v="2"/>
    <x v="1051"/>
    <m/>
    <n v="6.29"/>
    <x v="10"/>
    <x v="4"/>
    <x v="1"/>
    <x v="1"/>
  </r>
  <r>
    <n v="90734"/>
    <x v="0"/>
    <x v="2"/>
    <x v="1051"/>
    <m/>
    <n v="26"/>
    <x v="41"/>
    <x v="11"/>
    <x v="1"/>
    <x v="1"/>
  </r>
  <r>
    <n v="90735"/>
    <x v="0"/>
    <x v="2"/>
    <x v="1051"/>
    <m/>
    <n v="18"/>
    <x v="23"/>
    <x v="5"/>
    <x v="1"/>
    <x v="2"/>
  </r>
  <r>
    <n v="90736"/>
    <x v="0"/>
    <x v="2"/>
    <x v="1051"/>
    <s v="Tee shirts"/>
    <n v="10"/>
    <x v="23"/>
    <x v="5"/>
    <x v="1"/>
    <x v="2"/>
  </r>
  <r>
    <n v="90737"/>
    <x v="0"/>
    <x v="2"/>
    <x v="1051"/>
    <s v="Gilly Hicks, Westfield"/>
    <n v="99.2"/>
    <x v="14"/>
    <x v="5"/>
    <x v="1"/>
    <x v="2"/>
  </r>
  <r>
    <n v="90661.1"/>
    <x v="0"/>
    <x v="0"/>
    <x v="1052"/>
    <s v="Washing gel"/>
    <n v="2.5"/>
    <x v="172"/>
    <x v="6"/>
    <x v="1"/>
    <x v="1"/>
  </r>
  <r>
    <n v="90661.2"/>
    <x v="0"/>
    <x v="0"/>
    <x v="1052"/>
    <m/>
    <n v="11.91"/>
    <x v="172"/>
    <x v="4"/>
    <x v="1"/>
    <x v="1"/>
  </r>
  <r>
    <n v="90662"/>
    <x v="1"/>
    <x v="0"/>
    <x v="1052"/>
    <m/>
    <n v="40"/>
    <x v="15"/>
    <x v="1"/>
    <x v="1"/>
    <x v="3"/>
  </r>
  <r>
    <n v="90738"/>
    <x v="0"/>
    <x v="2"/>
    <x v="1052"/>
    <m/>
    <n v="52.9"/>
    <x v="355"/>
    <x v="5"/>
    <x v="1"/>
    <x v="10"/>
  </r>
  <r>
    <n v="90810.1"/>
    <x v="0"/>
    <x v="1"/>
    <x v="1052"/>
    <s v="Books"/>
    <n v="9"/>
    <x v="13"/>
    <x v="7"/>
    <x v="1"/>
    <x v="2"/>
  </r>
  <r>
    <n v="90810.2"/>
    <x v="0"/>
    <x v="1"/>
    <x v="1052"/>
    <m/>
    <n v="3.5"/>
    <x v="13"/>
    <x v="6"/>
    <x v="1"/>
    <x v="1"/>
  </r>
  <r>
    <n v="90810.3"/>
    <x v="0"/>
    <x v="1"/>
    <x v="1052"/>
    <m/>
    <n v="87.99"/>
    <x v="13"/>
    <x v="4"/>
    <x v="1"/>
    <x v="1"/>
  </r>
  <r>
    <n v="90659"/>
    <x v="0"/>
    <x v="0"/>
    <x v="1053"/>
    <m/>
    <n v="18.2"/>
    <x v="39"/>
    <x v="4"/>
    <x v="1"/>
    <x v="1"/>
  </r>
  <r>
    <n v="90660"/>
    <x v="2"/>
    <x v="0"/>
    <x v="1053"/>
    <m/>
    <n v="79.790000000000006"/>
    <x v="51"/>
    <x v="3"/>
    <x v="1"/>
    <x v="3"/>
  </r>
  <r>
    <n v="90739.1"/>
    <x v="0"/>
    <x v="2"/>
    <x v="1053"/>
    <m/>
    <n v="4.47"/>
    <x v="52"/>
    <x v="4"/>
    <x v="1"/>
    <x v="1"/>
  </r>
  <r>
    <n v="90739.199999999997"/>
    <x v="0"/>
    <x v="2"/>
    <x v="1053"/>
    <s v="Dried meals for trip"/>
    <n v="10.47"/>
    <x v="52"/>
    <x v="14"/>
    <x v="38"/>
    <x v="4"/>
  </r>
  <r>
    <n v="90740"/>
    <x v="0"/>
    <x v="2"/>
    <x v="1053"/>
    <m/>
    <n v="16.43"/>
    <x v="290"/>
    <x v="7"/>
    <x v="1"/>
    <x v="10"/>
  </r>
  <r>
    <n v="90741"/>
    <x v="0"/>
    <x v="2"/>
    <x v="1053"/>
    <m/>
    <n v="17.93"/>
    <x v="225"/>
    <x v="6"/>
    <x v="1"/>
    <x v="1"/>
  </r>
  <r>
    <n v="90658"/>
    <x v="0"/>
    <x v="0"/>
    <x v="1054"/>
    <m/>
    <n v="144"/>
    <x v="81"/>
    <x v="6"/>
    <x v="1"/>
    <x v="4"/>
  </r>
  <r>
    <n v="90742"/>
    <x v="0"/>
    <x v="2"/>
    <x v="1054"/>
    <m/>
    <n v="84"/>
    <x v="133"/>
    <x v="5"/>
    <x v="1"/>
    <x v="2"/>
  </r>
  <r>
    <n v="90743"/>
    <x v="0"/>
    <x v="2"/>
    <x v="1054"/>
    <s v="Tobermory Youth Hostel"/>
    <n v="70"/>
    <x v="350"/>
    <x v="14"/>
    <x v="36"/>
    <x v="1"/>
  </r>
  <r>
    <n v="90657.1"/>
    <x v="0"/>
    <x v="0"/>
    <x v="1055"/>
    <s v="Lunch"/>
    <n v="7.43"/>
    <x v="13"/>
    <x v="4"/>
    <x v="1"/>
    <x v="4"/>
  </r>
  <r>
    <n v="90657.2"/>
    <x v="1"/>
    <x v="0"/>
    <x v="1055"/>
    <m/>
    <n v="30"/>
    <x v="15"/>
    <x v="1"/>
    <x v="1"/>
    <x v="3"/>
  </r>
  <r>
    <n v="90744"/>
    <x v="0"/>
    <x v="2"/>
    <x v="1055"/>
    <s v="Calmac Ferry tickets"/>
    <n v="278.63"/>
    <x v="140"/>
    <x v="14"/>
    <x v="36"/>
    <x v="1"/>
  </r>
  <r>
    <n v="90807.1"/>
    <x v="0"/>
    <x v="1"/>
    <x v="1055"/>
    <s v="Bedding plants"/>
    <n v="8"/>
    <x v="13"/>
    <x v="16"/>
    <x v="1"/>
    <x v="1"/>
  </r>
  <r>
    <n v="90807.2"/>
    <x v="0"/>
    <x v="1"/>
    <x v="1055"/>
    <s v="Bedding plants"/>
    <n v="45.03"/>
    <x v="13"/>
    <x v="4"/>
    <x v="1"/>
    <x v="1"/>
  </r>
  <r>
    <n v="90656"/>
    <x v="1"/>
    <x v="0"/>
    <x v="1056"/>
    <m/>
    <n v="40"/>
    <x v="15"/>
    <x v="1"/>
    <x v="1"/>
    <x v="3"/>
  </r>
  <r>
    <n v="90745"/>
    <x v="0"/>
    <x v="2"/>
    <x v="1056"/>
    <s v="London Met"/>
    <n v="10.5"/>
    <x v="41"/>
    <x v="15"/>
    <x v="1"/>
    <x v="2"/>
  </r>
  <r>
    <n v="90746.1"/>
    <x v="0"/>
    <x v="2"/>
    <x v="1057"/>
    <s v="Varnish"/>
    <n v="10.79"/>
    <x v="177"/>
    <x v="16"/>
    <x v="32"/>
    <x v="1"/>
  </r>
  <r>
    <n v="90746.2"/>
    <x v="0"/>
    <x v="2"/>
    <x v="1057"/>
    <s v="Sand"/>
    <n v="6.56"/>
    <x v="177"/>
    <x v="16"/>
    <x v="21"/>
    <x v="1"/>
  </r>
  <r>
    <n v="90712"/>
    <x v="0"/>
    <x v="2"/>
    <x v="1058"/>
    <m/>
    <n v="36.299999999999997"/>
    <x v="104"/>
    <x v="4"/>
    <x v="1"/>
    <x v="1"/>
  </r>
  <r>
    <n v="90654.1"/>
    <x v="0"/>
    <x v="0"/>
    <x v="1059"/>
    <s v="Lunch"/>
    <n v="3.7"/>
    <x v="13"/>
    <x v="4"/>
    <x v="1"/>
    <x v="4"/>
  </r>
  <r>
    <n v="90654.2"/>
    <x v="1"/>
    <x v="0"/>
    <x v="1059"/>
    <m/>
    <n v="40"/>
    <x v="15"/>
    <x v="1"/>
    <x v="1"/>
    <x v="3"/>
  </r>
  <r>
    <n v="90655"/>
    <x v="6"/>
    <x v="0"/>
    <x v="1059"/>
    <m/>
    <n v="228.83"/>
    <x v="9"/>
    <x v="0"/>
    <x v="1"/>
    <x v="1"/>
  </r>
  <r>
    <n v="90747"/>
    <x v="0"/>
    <x v="2"/>
    <x v="1059"/>
    <m/>
    <n v="63.41"/>
    <x v="85"/>
    <x v="12"/>
    <x v="1"/>
    <x v="5"/>
  </r>
  <r>
    <n v="90748.1"/>
    <x v="0"/>
    <x v="2"/>
    <x v="1059"/>
    <s v="Brandy"/>
    <n v="19.489999999999998"/>
    <x v="13"/>
    <x v="17"/>
    <x v="1"/>
    <x v="14"/>
  </r>
  <r>
    <n v="90748.2"/>
    <x v="0"/>
    <x v="2"/>
    <x v="1059"/>
    <m/>
    <n v="6"/>
    <x v="13"/>
    <x v="4"/>
    <x v="1"/>
    <x v="1"/>
  </r>
  <r>
    <n v="90748.3"/>
    <x v="0"/>
    <x v="2"/>
    <x v="1059"/>
    <s v="Lunches"/>
    <n v="5.25"/>
    <x v="13"/>
    <x v="14"/>
    <x v="38"/>
    <x v="4"/>
  </r>
  <r>
    <n v="90748.4"/>
    <x v="0"/>
    <x v="2"/>
    <x v="1059"/>
    <s v="Food (to share with group)"/>
    <n v="31.07"/>
    <x v="13"/>
    <x v="14"/>
    <x v="38"/>
    <x v="4"/>
  </r>
  <r>
    <n v="90804"/>
    <x v="0"/>
    <x v="1"/>
    <x v="1059"/>
    <m/>
    <n v="20.420000000000002"/>
    <x v="13"/>
    <x v="4"/>
    <x v="1"/>
    <x v="1"/>
  </r>
  <r>
    <n v="90812.1"/>
    <x v="0"/>
    <x v="1"/>
    <x v="1059"/>
    <s v="Plants"/>
    <n v="13"/>
    <x v="13"/>
    <x v="16"/>
    <x v="1"/>
    <x v="1"/>
  </r>
  <r>
    <n v="90812.2"/>
    <x v="0"/>
    <x v="1"/>
    <x v="1059"/>
    <m/>
    <n v="31.79"/>
    <x v="13"/>
    <x v="4"/>
    <x v="1"/>
    <x v="1"/>
  </r>
  <r>
    <n v="90651"/>
    <x v="0"/>
    <x v="0"/>
    <x v="1060"/>
    <s v="Income Insurance"/>
    <n v="42.87"/>
    <x v="60"/>
    <x v="0"/>
    <x v="1"/>
    <x v="4"/>
  </r>
  <r>
    <n v="90652"/>
    <x v="2"/>
    <x v="0"/>
    <x v="1060"/>
    <m/>
    <n v="20.8"/>
    <x v="58"/>
    <x v="3"/>
    <x v="1"/>
    <x v="2"/>
  </r>
  <r>
    <n v="90653"/>
    <x v="8"/>
    <x v="0"/>
    <x v="1060"/>
    <m/>
    <n v="-310"/>
    <x v="344"/>
    <x v="10"/>
    <x v="1"/>
    <x v="2"/>
  </r>
  <r>
    <n v="90749"/>
    <x v="0"/>
    <x v="2"/>
    <x v="1061"/>
    <m/>
    <n v="20"/>
    <x v="86"/>
    <x v="15"/>
    <x v="1"/>
    <x v="4"/>
  </r>
  <r>
    <n v="90750"/>
    <x v="0"/>
    <x v="2"/>
    <x v="1061"/>
    <m/>
    <n v="9.35"/>
    <x v="10"/>
    <x v="4"/>
    <x v="1"/>
    <x v="1"/>
  </r>
  <r>
    <n v="90751.1"/>
    <x v="0"/>
    <x v="2"/>
    <x v="1061"/>
    <s v="Beer"/>
    <n v="6"/>
    <x v="10"/>
    <x v="17"/>
    <x v="1"/>
    <x v="14"/>
  </r>
  <r>
    <n v="90751.2"/>
    <x v="0"/>
    <x v="2"/>
    <x v="1061"/>
    <m/>
    <n v="0.68"/>
    <x v="10"/>
    <x v="4"/>
    <x v="1"/>
    <x v="1"/>
  </r>
  <r>
    <n v="90650"/>
    <x v="1"/>
    <x v="0"/>
    <x v="1062"/>
    <m/>
    <n v="40"/>
    <x v="15"/>
    <x v="1"/>
    <x v="1"/>
    <x v="3"/>
  </r>
  <r>
    <n v="90752"/>
    <x v="0"/>
    <x v="2"/>
    <x v="1062"/>
    <s v="London Met"/>
    <n v="10.5"/>
    <x v="41"/>
    <x v="15"/>
    <x v="1"/>
    <x v="2"/>
  </r>
  <r>
    <n v="90753"/>
    <x v="0"/>
    <x v="2"/>
    <x v="1062"/>
    <s v="Lunch"/>
    <n v="13.5"/>
    <x v="195"/>
    <x v="11"/>
    <x v="1"/>
    <x v="2"/>
  </r>
  <r>
    <n v="90754"/>
    <x v="0"/>
    <x v="2"/>
    <x v="1062"/>
    <s v="Takeaway"/>
    <n v="33.9"/>
    <x v="229"/>
    <x v="11"/>
    <x v="1"/>
    <x v="1"/>
  </r>
  <r>
    <n v="90816"/>
    <x v="0"/>
    <x v="4"/>
    <x v="1062"/>
    <s v="Book"/>
    <n v="4"/>
    <x v="99"/>
    <x v="7"/>
    <x v="1"/>
    <x v="10"/>
  </r>
  <r>
    <n v="90755"/>
    <x v="0"/>
    <x v="2"/>
    <x v="1063"/>
    <s v="Books"/>
    <n v="16.96"/>
    <x v="99"/>
    <x v="7"/>
    <x v="1"/>
    <x v="4"/>
  </r>
  <r>
    <n v="90756"/>
    <x v="0"/>
    <x v="2"/>
    <x v="1063"/>
    <s v="MOT"/>
    <n v="33.950000000000003"/>
    <x v="159"/>
    <x v="12"/>
    <x v="1"/>
    <x v="11"/>
  </r>
  <r>
    <n v="90805.1"/>
    <x v="0"/>
    <x v="1"/>
    <x v="1064"/>
    <m/>
    <n v="5"/>
    <x v="13"/>
    <x v="6"/>
    <x v="1"/>
    <x v="1"/>
  </r>
  <r>
    <n v="90805.2"/>
    <x v="0"/>
    <x v="1"/>
    <x v="1064"/>
    <m/>
    <n v="105.71"/>
    <x v="13"/>
    <x v="4"/>
    <x v="1"/>
    <x v="1"/>
  </r>
  <r>
    <n v="90814"/>
    <x v="0"/>
    <x v="4"/>
    <x v="1064"/>
    <s v="Jacket"/>
    <n v="40"/>
    <x v="262"/>
    <x v="5"/>
    <x v="1"/>
    <x v="10"/>
  </r>
  <r>
    <n v="90815"/>
    <x v="0"/>
    <x v="4"/>
    <x v="1064"/>
    <s v="Blusher brush"/>
    <n v="5"/>
    <x v="191"/>
    <x v="6"/>
    <x v="1"/>
    <x v="10"/>
  </r>
  <r>
    <n v="91142.2"/>
    <x v="0"/>
    <x v="0"/>
    <x v="1064"/>
    <s v="Repaid by McIntyres"/>
    <n v="-44"/>
    <x v="80"/>
    <x v="6"/>
    <x v="1"/>
    <x v="9"/>
  </r>
  <r>
    <n v="90713"/>
    <x v="0"/>
    <x v="2"/>
    <x v="1065"/>
    <s v="Shirt"/>
    <n v="25"/>
    <x v="31"/>
    <x v="5"/>
    <x v="1"/>
    <x v="8"/>
  </r>
  <r>
    <n v="90757"/>
    <x v="0"/>
    <x v="2"/>
    <x v="1065"/>
    <s v="Equipment"/>
    <n v="24.71"/>
    <x v="226"/>
    <x v="14"/>
    <x v="38"/>
    <x v="4"/>
  </r>
  <r>
    <n v="90758"/>
    <x v="0"/>
    <x v="2"/>
    <x v="1065"/>
    <m/>
    <n v="11.55"/>
    <x v="278"/>
    <x v="11"/>
    <x v="1"/>
    <x v="1"/>
  </r>
  <r>
    <n v="90646.1"/>
    <x v="0"/>
    <x v="0"/>
    <x v="1066"/>
    <s v="Lunch"/>
    <n v="3.28"/>
    <x v="13"/>
    <x v="4"/>
    <x v="1"/>
    <x v="4"/>
  </r>
  <r>
    <n v="90646.2"/>
    <x v="1"/>
    <x v="0"/>
    <x v="1066"/>
    <m/>
    <n v="30"/>
    <x v="15"/>
    <x v="1"/>
    <x v="1"/>
    <x v="3"/>
  </r>
  <r>
    <n v="90647"/>
    <x v="1"/>
    <x v="0"/>
    <x v="1066"/>
    <m/>
    <n v="40"/>
    <x v="15"/>
    <x v="1"/>
    <x v="1"/>
    <x v="3"/>
  </r>
  <r>
    <n v="90648"/>
    <x v="0"/>
    <x v="0"/>
    <x v="1066"/>
    <m/>
    <n v="24.79"/>
    <x v="63"/>
    <x v="0"/>
    <x v="1"/>
    <x v="4"/>
  </r>
  <r>
    <n v="90649"/>
    <x v="0"/>
    <x v="0"/>
    <x v="1066"/>
    <m/>
    <n v="46.02"/>
    <x v="270"/>
    <x v="0"/>
    <x v="1"/>
    <x v="1"/>
  </r>
  <r>
    <n v="90759"/>
    <x v="0"/>
    <x v="2"/>
    <x v="1066"/>
    <m/>
    <n v="6.93"/>
    <x v="49"/>
    <x v="4"/>
    <x v="1"/>
    <x v="1"/>
  </r>
  <r>
    <n v="90760"/>
    <x v="0"/>
    <x v="2"/>
    <x v="1066"/>
    <m/>
    <n v="20.86"/>
    <x v="191"/>
    <x v="6"/>
    <x v="1"/>
    <x v="1"/>
  </r>
  <r>
    <n v="90761"/>
    <x v="0"/>
    <x v="2"/>
    <x v="1066"/>
    <m/>
    <n v="9.15"/>
    <x v="10"/>
    <x v="4"/>
    <x v="1"/>
    <x v="1"/>
  </r>
  <r>
    <n v="90762"/>
    <x v="0"/>
    <x v="2"/>
    <x v="1066"/>
    <s v="Lunch"/>
    <n v="5.84"/>
    <x v="208"/>
    <x v="4"/>
    <x v="1"/>
    <x v="4"/>
  </r>
  <r>
    <n v="90004"/>
    <x v="0"/>
    <x v="4"/>
    <x v="1067"/>
    <s v="Lunch"/>
    <n v="3"/>
    <x v="13"/>
    <x v="4"/>
    <x v="1"/>
    <x v="4"/>
  </r>
  <r>
    <n v="90634"/>
    <x v="0"/>
    <x v="0"/>
    <x v="1067"/>
    <m/>
    <n v="45.34"/>
    <x v="105"/>
    <x v="0"/>
    <x v="1"/>
    <x v="2"/>
  </r>
  <r>
    <n v="90635"/>
    <x v="0"/>
    <x v="0"/>
    <x v="1067"/>
    <s v="Jennifers Pocket Money"/>
    <n v="10"/>
    <x v="53"/>
    <x v="6"/>
    <x v="1"/>
    <x v="10"/>
  </r>
  <r>
    <n v="90636"/>
    <x v="0"/>
    <x v="0"/>
    <x v="1067"/>
    <s v="James Pocket Money"/>
    <n v="10"/>
    <x v="53"/>
    <x v="6"/>
    <x v="1"/>
    <x v="8"/>
  </r>
  <r>
    <n v="90637"/>
    <x v="0"/>
    <x v="0"/>
    <x v="1067"/>
    <s v="Karate"/>
    <n v="45"/>
    <x v="4"/>
    <x v="2"/>
    <x v="1"/>
    <x v="8"/>
  </r>
  <r>
    <n v="90638"/>
    <x v="0"/>
    <x v="0"/>
    <x v="1067"/>
    <s v="Lunch buffet"/>
    <n v="10"/>
    <x v="14"/>
    <x v="4"/>
    <x v="1"/>
    <x v="10"/>
  </r>
  <r>
    <n v="90639"/>
    <x v="0"/>
    <x v="0"/>
    <x v="1067"/>
    <s v="Gas"/>
    <n v="170"/>
    <x v="338"/>
    <x v="0"/>
    <x v="1"/>
    <x v="1"/>
  </r>
  <r>
    <n v="90640"/>
    <x v="0"/>
    <x v="0"/>
    <x v="1067"/>
    <m/>
    <n v="12.37"/>
    <x v="8"/>
    <x v="0"/>
    <x v="1"/>
    <x v="1"/>
  </r>
  <r>
    <n v="90641"/>
    <x v="0"/>
    <x v="0"/>
    <x v="1067"/>
    <m/>
    <n v="35.49"/>
    <x v="3"/>
    <x v="0"/>
    <x v="1"/>
    <x v="1"/>
  </r>
  <r>
    <n v="90642"/>
    <x v="0"/>
    <x v="0"/>
    <x v="1067"/>
    <m/>
    <n v="5"/>
    <x v="53"/>
    <x v="6"/>
    <x v="1"/>
    <x v="3"/>
  </r>
  <r>
    <n v="90643"/>
    <x v="0"/>
    <x v="0"/>
    <x v="1067"/>
    <s v="Council Tax"/>
    <n v="180"/>
    <x v="18"/>
    <x v="0"/>
    <x v="1"/>
    <x v="1"/>
  </r>
  <r>
    <n v="90644"/>
    <x v="1"/>
    <x v="0"/>
    <x v="1067"/>
    <m/>
    <n v="300"/>
    <x v="1"/>
    <x v="1"/>
    <x v="1"/>
    <x v="3"/>
  </r>
  <r>
    <n v="90645"/>
    <x v="1"/>
    <x v="0"/>
    <x v="1067"/>
    <m/>
    <n v="526.95000000000005"/>
    <x v="341"/>
    <x v="1"/>
    <x v="1"/>
    <x v="3"/>
  </r>
  <r>
    <n v="90710"/>
    <x v="3"/>
    <x v="11"/>
    <x v="1067"/>
    <m/>
    <n v="-526.95000000000005"/>
    <x v="9"/>
    <x v="1"/>
    <x v="1"/>
    <x v="3"/>
  </r>
  <r>
    <n v="90763"/>
    <x v="0"/>
    <x v="2"/>
    <x v="1067"/>
    <m/>
    <n v="32.700000000000003"/>
    <x v="41"/>
    <x v="11"/>
    <x v="1"/>
    <x v="1"/>
  </r>
  <r>
    <n v="90764"/>
    <x v="0"/>
    <x v="2"/>
    <x v="1067"/>
    <s v="Geffrye Museum, lunch"/>
    <n v="25.1"/>
    <x v="165"/>
    <x v="11"/>
    <x v="1"/>
    <x v="1"/>
  </r>
  <r>
    <n v="90819"/>
    <x v="3"/>
    <x v="4"/>
    <x v="1067"/>
    <s v="June Cash"/>
    <n v="-510"/>
    <x v="9"/>
    <x v="1"/>
    <x v="1"/>
    <x v="3"/>
  </r>
  <r>
    <n v="90820"/>
    <x v="0"/>
    <x v="4"/>
    <x v="1067"/>
    <s v="June Lunches"/>
    <n v="50"/>
    <x v="13"/>
    <x v="4"/>
    <x v="1"/>
    <x v="4"/>
  </r>
  <r>
    <n v="90821"/>
    <x v="0"/>
    <x v="4"/>
    <x v="1067"/>
    <s v="June Beers"/>
    <n v="60"/>
    <x v="143"/>
    <x v="17"/>
    <x v="1"/>
    <x v="14"/>
  </r>
  <r>
    <n v="90822"/>
    <x v="0"/>
    <x v="4"/>
    <x v="1067"/>
    <s v="June Undifferentiated Cash"/>
    <n v="160"/>
    <x v="53"/>
    <x v="6"/>
    <x v="1"/>
    <x v="1"/>
  </r>
  <r>
    <n v="90827"/>
    <x v="0"/>
    <x v="4"/>
    <x v="1067"/>
    <s v="Jenny's bus pass"/>
    <n v="30"/>
    <x v="187"/>
    <x v="19"/>
    <x v="1"/>
    <x v="10"/>
  </r>
  <r>
    <n v="90828"/>
    <x v="0"/>
    <x v="4"/>
    <x v="1067"/>
    <s v="Fresh bread"/>
    <n v="20"/>
    <x v="357"/>
    <x v="4"/>
    <x v="1"/>
    <x v="1"/>
  </r>
  <r>
    <n v="90829"/>
    <x v="0"/>
    <x v="4"/>
    <x v="1067"/>
    <s v="Guitar Lessons"/>
    <n v="40"/>
    <x v="221"/>
    <x v="2"/>
    <x v="1"/>
    <x v="8"/>
  </r>
  <r>
    <n v="91102"/>
    <x v="0"/>
    <x v="2"/>
    <x v="1067"/>
    <m/>
    <n v="-1852.47"/>
    <x v="9"/>
    <x v="1"/>
    <x v="1"/>
    <x v="3"/>
  </r>
  <r>
    <n v="91108"/>
    <x v="3"/>
    <x v="1"/>
    <x v="1067"/>
    <m/>
    <n v="-300"/>
    <x v="9"/>
    <x v="1"/>
    <x v="1"/>
    <x v="3"/>
  </r>
  <r>
    <n v="90630"/>
    <x v="1"/>
    <x v="0"/>
    <x v="1068"/>
    <m/>
    <n v="70"/>
    <x v="15"/>
    <x v="1"/>
    <x v="1"/>
    <x v="3"/>
  </r>
  <r>
    <n v="90631"/>
    <x v="1"/>
    <x v="0"/>
    <x v="1068"/>
    <m/>
    <n v="40"/>
    <x v="15"/>
    <x v="1"/>
    <x v="1"/>
    <x v="3"/>
  </r>
  <r>
    <n v="90632"/>
    <x v="0"/>
    <x v="0"/>
    <x v="1068"/>
    <s v="Income Insurance"/>
    <n v="26.95"/>
    <x v="60"/>
    <x v="0"/>
    <x v="1"/>
    <x v="4"/>
  </r>
  <r>
    <n v="90633"/>
    <x v="1"/>
    <x v="0"/>
    <x v="1068"/>
    <m/>
    <n v="1852.47"/>
    <x v="75"/>
    <x v="1"/>
    <x v="1"/>
    <x v="3"/>
  </r>
  <r>
    <n v="90765"/>
    <x v="0"/>
    <x v="2"/>
    <x v="1068"/>
    <s v="Comic company, props"/>
    <n v="33.43"/>
    <x v="360"/>
    <x v="15"/>
    <x v="1"/>
    <x v="2"/>
  </r>
  <r>
    <n v="90766"/>
    <x v="0"/>
    <x v="2"/>
    <x v="1068"/>
    <s v="Carbo loading meal"/>
    <n v="23.9"/>
    <x v="117"/>
    <x v="14"/>
    <x v="38"/>
    <x v="4"/>
  </r>
  <r>
    <n v="90628"/>
    <x v="8"/>
    <x v="0"/>
    <x v="1069"/>
    <m/>
    <n v="-924.6"/>
    <x v="164"/>
    <x v="10"/>
    <x v="1"/>
    <x v="4"/>
  </r>
  <r>
    <n v="90629"/>
    <x v="0"/>
    <x v="0"/>
    <x v="1069"/>
    <m/>
    <n v="5.99"/>
    <x v="19"/>
    <x v="0"/>
    <x v="1"/>
    <x v="1"/>
  </r>
  <r>
    <n v="90767"/>
    <x v="0"/>
    <x v="2"/>
    <x v="1069"/>
    <m/>
    <n v="9.4600000000000009"/>
    <x v="10"/>
    <x v="4"/>
    <x v="1"/>
    <x v="1"/>
  </r>
  <r>
    <n v="90768"/>
    <x v="0"/>
    <x v="2"/>
    <x v="1069"/>
    <s v="London Met"/>
    <n v="10.5"/>
    <x v="41"/>
    <x v="15"/>
    <x v="1"/>
    <x v="2"/>
  </r>
  <r>
    <n v="90769"/>
    <x v="0"/>
    <x v="2"/>
    <x v="1070"/>
    <s v="Underwear"/>
    <n v="23"/>
    <x v="49"/>
    <x v="5"/>
    <x v="1"/>
    <x v="10"/>
  </r>
  <r>
    <n v="90770"/>
    <x v="0"/>
    <x v="2"/>
    <x v="1070"/>
    <s v="Final fantasy"/>
    <n v="14.99"/>
    <x v="285"/>
    <x v="7"/>
    <x v="1"/>
    <x v="10"/>
  </r>
  <r>
    <n v="90771"/>
    <x v="0"/>
    <x v="2"/>
    <x v="1070"/>
    <s v="Scales"/>
    <n v="25.49"/>
    <x v="108"/>
    <x v="7"/>
    <x v="1"/>
    <x v="1"/>
  </r>
  <r>
    <n v="90772"/>
    <x v="0"/>
    <x v="2"/>
    <x v="1070"/>
    <s v="Pet toys, lead"/>
    <n v="23.99"/>
    <x v="193"/>
    <x v="6"/>
    <x v="1"/>
    <x v="15"/>
  </r>
  <r>
    <n v="90773"/>
    <x v="0"/>
    <x v="2"/>
    <x v="1071"/>
    <m/>
    <n v="16.3"/>
    <x v="10"/>
    <x v="4"/>
    <x v="1"/>
    <x v="1"/>
  </r>
  <r>
    <n v="90774"/>
    <x v="0"/>
    <x v="2"/>
    <x v="1071"/>
    <m/>
    <n v="45.07"/>
    <x v="10"/>
    <x v="12"/>
    <x v="1"/>
    <x v="5"/>
  </r>
  <r>
    <n v="90626"/>
    <x v="0"/>
    <x v="0"/>
    <x v="1072"/>
    <m/>
    <n v="12"/>
    <x v="21"/>
    <x v="9"/>
    <x v="1"/>
    <x v="9"/>
  </r>
  <r>
    <n v="90627"/>
    <x v="1"/>
    <x v="0"/>
    <x v="1072"/>
    <m/>
    <n v="40"/>
    <x v="15"/>
    <x v="1"/>
    <x v="1"/>
    <x v="3"/>
  </r>
  <r>
    <n v="90775"/>
    <x v="0"/>
    <x v="2"/>
    <x v="1072"/>
    <s v="Massage Day"/>
    <n v="100"/>
    <x v="361"/>
    <x v="11"/>
    <x v="1"/>
    <x v="2"/>
  </r>
  <r>
    <n v="90813.1"/>
    <x v="0"/>
    <x v="1"/>
    <x v="1072"/>
    <m/>
    <n v="3.5"/>
    <x v="13"/>
    <x v="6"/>
    <x v="1"/>
    <x v="1"/>
  </r>
  <r>
    <n v="90813.2"/>
    <x v="0"/>
    <x v="1"/>
    <x v="1072"/>
    <m/>
    <n v="98.09"/>
    <x v="13"/>
    <x v="4"/>
    <x v="1"/>
    <x v="1"/>
  </r>
  <r>
    <n v="91225"/>
    <x v="0"/>
    <x v="1"/>
    <x v="1072"/>
    <s v="Food for Windmill Centre"/>
    <n v="16.95"/>
    <x v="13"/>
    <x v="15"/>
    <x v="1"/>
    <x v="2"/>
  </r>
  <r>
    <n v="90619"/>
    <x v="1"/>
    <x v="0"/>
    <x v="1073"/>
    <m/>
    <n v="250"/>
    <x v="28"/>
    <x v="1"/>
    <x v="1"/>
    <x v="3"/>
  </r>
  <r>
    <n v="90620"/>
    <x v="1"/>
    <x v="0"/>
    <x v="1073"/>
    <m/>
    <n v="60"/>
    <x v="28"/>
    <x v="1"/>
    <x v="1"/>
    <x v="3"/>
  </r>
  <r>
    <n v="90621"/>
    <x v="1"/>
    <x v="0"/>
    <x v="1073"/>
    <m/>
    <n v="500"/>
    <x v="28"/>
    <x v="1"/>
    <x v="1"/>
    <x v="3"/>
  </r>
  <r>
    <n v="90622"/>
    <x v="0"/>
    <x v="0"/>
    <x v="1073"/>
    <s v="Life Insurance"/>
    <n v="8.19"/>
    <x v="29"/>
    <x v="0"/>
    <x v="1"/>
    <x v="2"/>
  </r>
  <r>
    <n v="90623"/>
    <x v="0"/>
    <x v="0"/>
    <x v="1073"/>
    <s v="Dun Flodigarry Youth Hostel"/>
    <n v="85"/>
    <x v="350"/>
    <x v="14"/>
    <x v="36"/>
    <x v="1"/>
  </r>
  <r>
    <n v="90624"/>
    <x v="0"/>
    <x v="0"/>
    <x v="1073"/>
    <m/>
    <n v="5"/>
    <x v="30"/>
    <x v="9"/>
    <x v="1"/>
    <x v="9"/>
  </r>
  <r>
    <n v="90625"/>
    <x v="1"/>
    <x v="0"/>
    <x v="1073"/>
    <m/>
    <n v="150"/>
    <x v="28"/>
    <x v="1"/>
    <x v="1"/>
    <x v="3"/>
  </r>
  <r>
    <n v="90776"/>
    <x v="0"/>
    <x v="2"/>
    <x v="1073"/>
    <m/>
    <n v="14.5"/>
    <x v="41"/>
    <x v="15"/>
    <x v="1"/>
    <x v="2"/>
  </r>
  <r>
    <n v="90617"/>
    <x v="0"/>
    <x v="0"/>
    <x v="1074"/>
    <s v="Kershader Youth Hostel"/>
    <n v="5"/>
    <x v="350"/>
    <x v="14"/>
    <x v="36"/>
    <x v="1"/>
  </r>
  <r>
    <n v="90618"/>
    <x v="1"/>
    <x v="0"/>
    <x v="1074"/>
    <m/>
    <n v="50"/>
    <x v="15"/>
    <x v="1"/>
    <x v="1"/>
    <x v="3"/>
  </r>
  <r>
    <n v="90777"/>
    <x v="0"/>
    <x v="2"/>
    <x v="1074"/>
    <m/>
    <n v="65.010000000000005"/>
    <x v="24"/>
    <x v="12"/>
    <x v="1"/>
    <x v="5"/>
  </r>
  <r>
    <n v="90778"/>
    <x v="0"/>
    <x v="2"/>
    <x v="1074"/>
    <m/>
    <n v="9.5"/>
    <x v="41"/>
    <x v="15"/>
    <x v="1"/>
    <x v="4"/>
  </r>
  <r>
    <n v="90779"/>
    <x v="0"/>
    <x v="2"/>
    <x v="1074"/>
    <s v="Card"/>
    <n v="4.4800000000000004"/>
    <x v="276"/>
    <x v="15"/>
    <x v="1"/>
    <x v="2"/>
  </r>
  <r>
    <n v="90612"/>
    <x v="1"/>
    <x v="0"/>
    <x v="1075"/>
    <m/>
    <n v="40"/>
    <x v="15"/>
    <x v="1"/>
    <x v="1"/>
    <x v="3"/>
  </r>
  <r>
    <n v="90613"/>
    <x v="2"/>
    <x v="0"/>
    <x v="1075"/>
    <m/>
    <n v="50"/>
    <x v="36"/>
    <x v="3"/>
    <x v="1"/>
    <x v="10"/>
  </r>
  <r>
    <n v="90614"/>
    <x v="1"/>
    <x v="0"/>
    <x v="1075"/>
    <m/>
    <n v="100"/>
    <x v="28"/>
    <x v="1"/>
    <x v="1"/>
    <x v="3"/>
  </r>
  <r>
    <n v="90615"/>
    <x v="1"/>
    <x v="0"/>
    <x v="1075"/>
    <m/>
    <n v="100"/>
    <x v="28"/>
    <x v="1"/>
    <x v="1"/>
    <x v="3"/>
  </r>
  <r>
    <n v="90616"/>
    <x v="0"/>
    <x v="0"/>
    <x v="1075"/>
    <s v="Explorers"/>
    <n v="45"/>
    <x v="128"/>
    <x v="2"/>
    <x v="1"/>
    <x v="8"/>
  </r>
  <r>
    <n v="90780"/>
    <x v="0"/>
    <x v="2"/>
    <x v="1075"/>
    <m/>
    <n v="226.6"/>
    <x v="41"/>
    <x v="15"/>
    <x v="1"/>
    <x v="4"/>
  </r>
  <r>
    <n v="90781"/>
    <x v="0"/>
    <x v="2"/>
    <x v="1075"/>
    <s v="Fela, dance show at Sadlers Wells"/>
    <n v="176.5"/>
    <x v="120"/>
    <x v="11"/>
    <x v="1"/>
    <x v="1"/>
  </r>
  <r>
    <n v="90782.1"/>
    <x v="0"/>
    <x v="2"/>
    <x v="1076"/>
    <s v="Wine special offer"/>
    <n v="26"/>
    <x v="10"/>
    <x v="17"/>
    <x v="1"/>
    <x v="1"/>
  </r>
  <r>
    <n v="90782.2"/>
    <x v="0"/>
    <x v="2"/>
    <x v="1076"/>
    <m/>
    <n v="44.1"/>
    <x v="10"/>
    <x v="4"/>
    <x v="1"/>
    <x v="1"/>
  </r>
  <r>
    <n v="90783"/>
    <x v="0"/>
    <x v="2"/>
    <x v="1076"/>
    <m/>
    <n v="20"/>
    <x v="86"/>
    <x v="15"/>
    <x v="1"/>
    <x v="4"/>
  </r>
  <r>
    <n v="90784"/>
    <x v="0"/>
    <x v="2"/>
    <x v="1076"/>
    <s v="Bark"/>
    <n v="15"/>
    <x v="268"/>
    <x v="16"/>
    <x v="1"/>
    <x v="1"/>
  </r>
  <r>
    <n v="90785"/>
    <x v="0"/>
    <x v="2"/>
    <x v="1076"/>
    <s v="Replacement bin"/>
    <n v="12"/>
    <x v="18"/>
    <x v="6"/>
    <x v="1"/>
    <x v="1"/>
  </r>
  <r>
    <n v="93453"/>
    <x v="3"/>
    <x v="12"/>
    <x v="1077"/>
    <m/>
    <n v="-1160"/>
    <x v="9"/>
    <x v="1"/>
    <x v="1"/>
    <x v="3"/>
  </r>
  <r>
    <n v="90611"/>
    <x v="0"/>
    <x v="0"/>
    <x v="1078"/>
    <s v="SENSE application"/>
    <n v="60"/>
    <x v="53"/>
    <x v="15"/>
    <x v="1"/>
    <x v="2"/>
  </r>
  <r>
    <n v="90806.1"/>
    <x v="0"/>
    <x v="1"/>
    <x v="1078"/>
    <m/>
    <n v="15.3"/>
    <x v="13"/>
    <x v="6"/>
    <x v="1"/>
    <x v="1"/>
  </r>
  <r>
    <n v="90806.2"/>
    <x v="0"/>
    <x v="1"/>
    <x v="1078"/>
    <m/>
    <n v="95.5"/>
    <x v="13"/>
    <x v="4"/>
    <x v="1"/>
    <x v="1"/>
  </r>
  <r>
    <n v="90610.1"/>
    <x v="0"/>
    <x v="0"/>
    <x v="1079"/>
    <s v="Lunch"/>
    <n v="4.2300000000000004"/>
    <x v="13"/>
    <x v="4"/>
    <x v="1"/>
    <x v="4"/>
  </r>
  <r>
    <n v="90610.2"/>
    <x v="1"/>
    <x v="0"/>
    <x v="1079"/>
    <m/>
    <n v="30"/>
    <x v="15"/>
    <x v="1"/>
    <x v="1"/>
    <x v="3"/>
  </r>
  <r>
    <n v="90786"/>
    <x v="0"/>
    <x v="2"/>
    <x v="1079"/>
    <m/>
    <n v="27.25"/>
    <x v="268"/>
    <x v="16"/>
    <x v="1"/>
    <x v="1"/>
  </r>
  <r>
    <n v="90787"/>
    <x v="0"/>
    <x v="2"/>
    <x v="1080"/>
    <s v="Eternity Ring"/>
    <n v="700"/>
    <x v="362"/>
    <x v="7"/>
    <x v="39"/>
    <x v="2"/>
  </r>
  <r>
    <n v="90788"/>
    <x v="0"/>
    <x v="2"/>
    <x v="1080"/>
    <m/>
    <n v="39"/>
    <x v="11"/>
    <x v="5"/>
    <x v="1"/>
    <x v="2"/>
  </r>
  <r>
    <n v="90789"/>
    <x v="0"/>
    <x v="2"/>
    <x v="1080"/>
    <s v="Lunch"/>
    <n v="11.1"/>
    <x v="213"/>
    <x v="4"/>
    <x v="1"/>
    <x v="2"/>
  </r>
  <r>
    <n v="90790"/>
    <x v="0"/>
    <x v="2"/>
    <x v="1080"/>
    <s v="London Met"/>
    <n v="10.5"/>
    <x v="41"/>
    <x v="15"/>
    <x v="1"/>
    <x v="2"/>
  </r>
  <r>
    <n v="90791"/>
    <x v="0"/>
    <x v="2"/>
    <x v="1080"/>
    <s v="Le Gavroche, anniversary meal"/>
    <n v="387.56"/>
    <x v="117"/>
    <x v="11"/>
    <x v="39"/>
    <x v="14"/>
  </r>
  <r>
    <n v="90609"/>
    <x v="1"/>
    <x v="0"/>
    <x v="1081"/>
    <m/>
    <n v="40"/>
    <x v="15"/>
    <x v="1"/>
    <x v="1"/>
    <x v="3"/>
  </r>
  <r>
    <n v="90792"/>
    <x v="0"/>
    <x v="2"/>
    <x v="1081"/>
    <s v="Dragon fountain"/>
    <n v="140.99"/>
    <x v="356"/>
    <x v="7"/>
    <x v="21"/>
    <x v="1"/>
  </r>
  <r>
    <n v="90793"/>
    <x v="0"/>
    <x v="2"/>
    <x v="1081"/>
    <m/>
    <n v="10.039999999999999"/>
    <x v="49"/>
    <x v="4"/>
    <x v="1"/>
    <x v="1"/>
  </r>
  <r>
    <n v="90794"/>
    <x v="0"/>
    <x v="2"/>
    <x v="1081"/>
    <s v="Lunch"/>
    <n v="4.59"/>
    <x v="208"/>
    <x v="4"/>
    <x v="1"/>
    <x v="4"/>
  </r>
  <r>
    <n v="90606"/>
    <x v="0"/>
    <x v="0"/>
    <x v="1082"/>
    <s v="Summer Ball"/>
    <n v="88"/>
    <x v="307"/>
    <x v="11"/>
    <x v="1"/>
    <x v="14"/>
  </r>
  <r>
    <n v="90607"/>
    <x v="0"/>
    <x v="0"/>
    <x v="1082"/>
    <s v="Music festival (paid via Pete)"/>
    <n v="37"/>
    <x v="80"/>
    <x v="11"/>
    <x v="1"/>
    <x v="10"/>
  </r>
  <r>
    <n v="90608"/>
    <x v="2"/>
    <x v="0"/>
    <x v="1082"/>
    <m/>
    <n v="79.790000000000006"/>
    <x v="51"/>
    <x v="3"/>
    <x v="1"/>
    <x v="3"/>
  </r>
  <r>
    <n v="90795.1"/>
    <x v="0"/>
    <x v="2"/>
    <x v="1082"/>
    <s v="Socks"/>
    <n v="5"/>
    <x v="52"/>
    <x v="5"/>
    <x v="1"/>
    <x v="1"/>
  </r>
  <r>
    <n v="90795.199999999997"/>
    <x v="0"/>
    <x v="2"/>
    <x v="1082"/>
    <s v="Toilet Roll"/>
    <n v="4.5"/>
    <x v="52"/>
    <x v="6"/>
    <x v="1"/>
    <x v="1"/>
  </r>
  <r>
    <n v="90795.3"/>
    <x v="0"/>
    <x v="2"/>
    <x v="1082"/>
    <m/>
    <n v="66.459999999999994"/>
    <x v="52"/>
    <x v="4"/>
    <x v="1"/>
    <x v="1"/>
  </r>
  <r>
    <n v="90796"/>
    <x v="0"/>
    <x v="2"/>
    <x v="1082"/>
    <s v="Old Rectory Camping, Deposit"/>
    <n v="25"/>
    <x v="150"/>
    <x v="14"/>
    <x v="40"/>
    <x v="1"/>
  </r>
  <r>
    <n v="90797"/>
    <x v="0"/>
    <x v="2"/>
    <x v="1082"/>
    <m/>
    <n v="20"/>
    <x v="86"/>
    <x v="15"/>
    <x v="1"/>
    <x v="4"/>
  </r>
  <r>
    <n v="90798"/>
    <x v="0"/>
    <x v="2"/>
    <x v="1083"/>
    <m/>
    <n v="59.74"/>
    <x v="13"/>
    <x v="12"/>
    <x v="1"/>
    <x v="5"/>
  </r>
  <r>
    <n v="90602"/>
    <x v="1"/>
    <x v="0"/>
    <x v="1084"/>
    <m/>
    <n v="50"/>
    <x v="15"/>
    <x v="1"/>
    <x v="1"/>
    <x v="3"/>
  </r>
  <r>
    <n v="90603"/>
    <x v="0"/>
    <x v="0"/>
    <x v="1084"/>
    <m/>
    <n v="18.2"/>
    <x v="39"/>
    <x v="4"/>
    <x v="1"/>
    <x v="1"/>
  </r>
  <r>
    <n v="90604"/>
    <x v="0"/>
    <x v="0"/>
    <x v="1084"/>
    <s v="Next year activities"/>
    <n v="25"/>
    <x v="363"/>
    <x v="19"/>
    <x v="1"/>
    <x v="8"/>
  </r>
  <r>
    <n v="90605"/>
    <x v="0"/>
    <x v="0"/>
    <x v="1084"/>
    <s v="New Scientist (Quarterly)"/>
    <n v="34.25"/>
    <x v="46"/>
    <x v="7"/>
    <x v="1"/>
    <x v="1"/>
  </r>
  <r>
    <n v="91079.1"/>
    <x v="0"/>
    <x v="1"/>
    <x v="1084"/>
    <s v="Armagnac"/>
    <n v="19.29"/>
    <x v="13"/>
    <x v="17"/>
    <x v="1"/>
    <x v="2"/>
  </r>
  <r>
    <n v="91079.2"/>
    <x v="0"/>
    <x v="1"/>
    <x v="1084"/>
    <s v="Glenlivet Whisky"/>
    <n v="20"/>
    <x v="13"/>
    <x v="17"/>
    <x v="1"/>
    <x v="2"/>
  </r>
  <r>
    <n v="91079.3"/>
    <x v="0"/>
    <x v="1"/>
    <x v="1084"/>
    <s v="Rucksack"/>
    <n v="13.33"/>
    <x v="13"/>
    <x v="7"/>
    <x v="1"/>
    <x v="1"/>
  </r>
  <r>
    <n v="91079.4"/>
    <x v="0"/>
    <x v="1"/>
    <x v="1084"/>
    <s v="Rucksack"/>
    <n v="53.99"/>
    <x v="13"/>
    <x v="7"/>
    <x v="1"/>
    <x v="1"/>
  </r>
  <r>
    <n v="91086"/>
    <x v="0"/>
    <x v="1"/>
    <x v="1084"/>
    <s v="Food for Windmill Centre"/>
    <n v="11.99"/>
    <x v="13"/>
    <x v="15"/>
    <x v="1"/>
    <x v="2"/>
  </r>
  <r>
    <n v="90799"/>
    <x v="0"/>
    <x v="2"/>
    <x v="1085"/>
    <s v="Sports nutrition book"/>
    <n v="52.99"/>
    <x v="125"/>
    <x v="15"/>
    <x v="1"/>
    <x v="2"/>
  </r>
  <r>
    <n v="90598"/>
    <x v="0"/>
    <x v="0"/>
    <x v="1086"/>
    <m/>
    <n v="240"/>
    <x v="81"/>
    <x v="6"/>
    <x v="1"/>
    <x v="4"/>
  </r>
  <r>
    <n v="90599"/>
    <x v="0"/>
    <x v="0"/>
    <x v="1086"/>
    <m/>
    <n v="30"/>
    <x v="48"/>
    <x v="6"/>
    <x v="1"/>
    <x v="1"/>
  </r>
  <r>
    <n v="90600"/>
    <x v="0"/>
    <x v="0"/>
    <x v="1086"/>
    <m/>
    <n v="1000"/>
    <x v="89"/>
    <x v="13"/>
    <x v="1"/>
    <x v="6"/>
  </r>
  <r>
    <n v="90601"/>
    <x v="2"/>
    <x v="0"/>
    <x v="1086"/>
    <m/>
    <n v="20.8"/>
    <x v="58"/>
    <x v="3"/>
    <x v="1"/>
    <x v="2"/>
  </r>
  <r>
    <n v="90800"/>
    <x v="0"/>
    <x v="2"/>
    <x v="1086"/>
    <s v="Red Lion, meal to celebrate end of exams"/>
    <n v="103.2"/>
    <x v="143"/>
    <x v="11"/>
    <x v="1"/>
    <x v="1"/>
  </r>
  <r>
    <n v="90801"/>
    <x v="0"/>
    <x v="2"/>
    <x v="1086"/>
    <m/>
    <n v="10.52"/>
    <x v="10"/>
    <x v="4"/>
    <x v="1"/>
    <x v="1"/>
  </r>
  <r>
    <n v="90802"/>
    <x v="0"/>
    <x v="2"/>
    <x v="1086"/>
    <m/>
    <n v="7.15"/>
    <x v="268"/>
    <x v="16"/>
    <x v="1"/>
    <x v="1"/>
  </r>
  <r>
    <n v="90803"/>
    <x v="0"/>
    <x v="2"/>
    <x v="1086"/>
    <m/>
    <n v="4.8"/>
    <x v="76"/>
    <x v="4"/>
    <x v="1"/>
    <x v="1"/>
  </r>
  <r>
    <n v="90597"/>
    <x v="0"/>
    <x v="0"/>
    <x v="1087"/>
    <s v="Income Insurance"/>
    <n v="42.87"/>
    <x v="60"/>
    <x v="0"/>
    <x v="1"/>
    <x v="4"/>
  </r>
  <r>
    <n v="90596"/>
    <x v="8"/>
    <x v="0"/>
    <x v="1088"/>
    <m/>
    <n v="-300"/>
    <x v="344"/>
    <x v="10"/>
    <x v="1"/>
    <x v="2"/>
  </r>
  <r>
    <n v="90966"/>
    <x v="0"/>
    <x v="2"/>
    <x v="1088"/>
    <m/>
    <n v="21.79"/>
    <x v="76"/>
    <x v="4"/>
    <x v="1"/>
    <x v="1"/>
  </r>
  <r>
    <n v="90967"/>
    <x v="0"/>
    <x v="2"/>
    <x v="1088"/>
    <m/>
    <n v="3"/>
    <x v="76"/>
    <x v="4"/>
    <x v="1"/>
    <x v="1"/>
  </r>
  <r>
    <n v="90991.1"/>
    <x v="0"/>
    <x v="2"/>
    <x v="1089"/>
    <s v="Drambuie"/>
    <n v="19.27"/>
    <x v="104"/>
    <x v="17"/>
    <x v="1"/>
    <x v="1"/>
  </r>
  <r>
    <n v="90991.2"/>
    <x v="0"/>
    <x v="2"/>
    <x v="1089"/>
    <s v="Flowers and chocolates"/>
    <n v="12.12"/>
    <x v="104"/>
    <x v="9"/>
    <x v="1"/>
    <x v="9"/>
  </r>
  <r>
    <n v="90991.3"/>
    <x v="0"/>
    <x v="2"/>
    <x v="1089"/>
    <m/>
    <n v="38.08"/>
    <x v="104"/>
    <x v="9"/>
    <x v="1"/>
    <x v="9"/>
  </r>
  <r>
    <n v="90968"/>
    <x v="0"/>
    <x v="2"/>
    <x v="1090"/>
    <m/>
    <n v="30"/>
    <x v="61"/>
    <x v="17"/>
    <x v="1"/>
    <x v="14"/>
  </r>
  <r>
    <n v="90853"/>
    <x v="0"/>
    <x v="11"/>
    <x v="1091"/>
    <m/>
    <n v="30"/>
    <x v="86"/>
    <x v="15"/>
    <x v="1"/>
    <x v="4"/>
  </r>
  <r>
    <n v="90961"/>
    <x v="0"/>
    <x v="0"/>
    <x v="1091"/>
    <s v="Enrichment Week"/>
    <n v="28"/>
    <x v="170"/>
    <x v="19"/>
    <x v="1"/>
    <x v="10"/>
  </r>
  <r>
    <n v="90962"/>
    <x v="1"/>
    <x v="0"/>
    <x v="1091"/>
    <m/>
    <n v="40"/>
    <x v="15"/>
    <x v="1"/>
    <x v="1"/>
    <x v="3"/>
  </r>
  <r>
    <n v="90963"/>
    <x v="6"/>
    <x v="0"/>
    <x v="1091"/>
    <m/>
    <n v="176.41"/>
    <x v="9"/>
    <x v="0"/>
    <x v="1"/>
    <x v="1"/>
  </r>
  <r>
    <n v="90964"/>
    <x v="0"/>
    <x v="0"/>
    <x v="1091"/>
    <s v="Road Tax"/>
    <n v="215"/>
    <x v="95"/>
    <x v="12"/>
    <x v="1"/>
    <x v="11"/>
  </r>
  <r>
    <n v="90965"/>
    <x v="0"/>
    <x v="0"/>
    <x v="1091"/>
    <s v="Self Assessment Income Tax"/>
    <n v="1002.78"/>
    <x v="69"/>
    <x v="18"/>
    <x v="1"/>
    <x v="4"/>
  </r>
  <r>
    <n v="90969"/>
    <x v="0"/>
    <x v="2"/>
    <x v="1091"/>
    <m/>
    <n v="73.64"/>
    <x v="13"/>
    <x v="4"/>
    <x v="1"/>
    <x v="1"/>
  </r>
  <r>
    <n v="90970"/>
    <x v="0"/>
    <x v="2"/>
    <x v="1091"/>
    <s v="Beconaise"/>
    <n v="15.32"/>
    <x v="97"/>
    <x v="6"/>
    <x v="1"/>
    <x v="1"/>
  </r>
  <r>
    <n v="90971"/>
    <x v="0"/>
    <x v="2"/>
    <x v="1091"/>
    <m/>
    <n v="26"/>
    <x v="133"/>
    <x v="5"/>
    <x v="1"/>
    <x v="2"/>
  </r>
  <r>
    <n v="90992"/>
    <x v="0"/>
    <x v="2"/>
    <x v="1091"/>
    <m/>
    <n v="8.73"/>
    <x v="104"/>
    <x v="4"/>
    <x v="1"/>
    <x v="1"/>
  </r>
  <r>
    <n v="90958"/>
    <x v="1"/>
    <x v="0"/>
    <x v="1092"/>
    <m/>
    <n v="40"/>
    <x v="15"/>
    <x v="1"/>
    <x v="1"/>
    <x v="3"/>
  </r>
  <r>
    <n v="90959.1"/>
    <x v="0"/>
    <x v="0"/>
    <x v="1092"/>
    <s v="Lunch"/>
    <n v="5.53"/>
    <x v="13"/>
    <x v="4"/>
    <x v="1"/>
    <x v="4"/>
  </r>
  <r>
    <n v="90959.2"/>
    <x v="1"/>
    <x v="0"/>
    <x v="1092"/>
    <m/>
    <n v="30"/>
    <x v="15"/>
    <x v="1"/>
    <x v="1"/>
    <x v="3"/>
  </r>
  <r>
    <n v="90960"/>
    <x v="0"/>
    <x v="0"/>
    <x v="1092"/>
    <m/>
    <n v="52.53"/>
    <x v="270"/>
    <x v="0"/>
    <x v="1"/>
    <x v="1"/>
  </r>
  <r>
    <n v="90993"/>
    <x v="0"/>
    <x v="2"/>
    <x v="1092"/>
    <s v="Undies"/>
    <n v="72"/>
    <x v="31"/>
    <x v="5"/>
    <x v="1"/>
    <x v="2"/>
  </r>
  <r>
    <n v="90957"/>
    <x v="0"/>
    <x v="0"/>
    <x v="1093"/>
    <m/>
    <n v="26"/>
    <x v="63"/>
    <x v="0"/>
    <x v="1"/>
    <x v="4"/>
  </r>
  <r>
    <n v="90972"/>
    <x v="0"/>
    <x v="2"/>
    <x v="1093"/>
    <m/>
    <n v="10.5"/>
    <x v="41"/>
    <x v="15"/>
    <x v="1"/>
    <x v="4"/>
  </r>
  <r>
    <n v="90973"/>
    <x v="0"/>
    <x v="2"/>
    <x v="1093"/>
    <m/>
    <n v="9.65"/>
    <x v="62"/>
    <x v="6"/>
    <x v="1"/>
    <x v="1"/>
  </r>
  <r>
    <n v="90974"/>
    <x v="0"/>
    <x v="2"/>
    <x v="1093"/>
    <s v="Picture"/>
    <n v="34.99"/>
    <x v="364"/>
    <x v="7"/>
    <x v="1"/>
    <x v="10"/>
  </r>
  <r>
    <n v="90975"/>
    <x v="0"/>
    <x v="2"/>
    <x v="1093"/>
    <m/>
    <n v="17.45"/>
    <x v="365"/>
    <x v="6"/>
    <x v="1"/>
    <x v="1"/>
  </r>
  <r>
    <n v="90956"/>
    <x v="1"/>
    <x v="0"/>
    <x v="1094"/>
    <m/>
    <n v="40"/>
    <x v="15"/>
    <x v="1"/>
    <x v="1"/>
    <x v="3"/>
  </r>
  <r>
    <n v="90976"/>
    <x v="0"/>
    <x v="2"/>
    <x v="1094"/>
    <m/>
    <n v="10.5"/>
    <x v="41"/>
    <x v="15"/>
    <x v="1"/>
    <x v="4"/>
  </r>
  <r>
    <n v="90977"/>
    <x v="0"/>
    <x v="2"/>
    <x v="1094"/>
    <s v="Maps and books"/>
    <n v="24.97"/>
    <x v="14"/>
    <x v="7"/>
    <x v="1"/>
    <x v="4"/>
  </r>
  <r>
    <n v="90945"/>
    <x v="1"/>
    <x v="0"/>
    <x v="1095"/>
    <m/>
    <n v="2229.27"/>
    <x v="75"/>
    <x v="1"/>
    <x v="1"/>
    <x v="3"/>
  </r>
  <r>
    <n v="90946"/>
    <x v="0"/>
    <x v="0"/>
    <x v="1095"/>
    <m/>
    <n v="5"/>
    <x v="163"/>
    <x v="9"/>
    <x v="1"/>
    <x v="9"/>
  </r>
  <r>
    <n v="90947"/>
    <x v="0"/>
    <x v="0"/>
    <x v="1095"/>
    <m/>
    <n v="35.49"/>
    <x v="3"/>
    <x v="0"/>
    <x v="1"/>
    <x v="1"/>
  </r>
  <r>
    <n v="90948"/>
    <x v="0"/>
    <x v="0"/>
    <x v="1095"/>
    <m/>
    <n v="12.37"/>
    <x v="8"/>
    <x v="0"/>
    <x v="1"/>
    <x v="1"/>
  </r>
  <r>
    <n v="90949"/>
    <x v="0"/>
    <x v="0"/>
    <x v="1095"/>
    <s v="Gas"/>
    <n v="170"/>
    <x v="338"/>
    <x v="0"/>
    <x v="1"/>
    <x v="1"/>
  </r>
  <r>
    <n v="90950"/>
    <x v="0"/>
    <x v="0"/>
    <x v="1095"/>
    <s v="Council Tax"/>
    <n v="180"/>
    <x v="18"/>
    <x v="0"/>
    <x v="1"/>
    <x v="1"/>
  </r>
  <r>
    <n v="90951"/>
    <x v="0"/>
    <x v="0"/>
    <x v="1095"/>
    <s v="Karate"/>
    <n v="45"/>
    <x v="4"/>
    <x v="2"/>
    <x v="1"/>
    <x v="8"/>
  </r>
  <r>
    <n v="90952"/>
    <x v="0"/>
    <x v="0"/>
    <x v="1095"/>
    <m/>
    <n v="43.75"/>
    <x v="105"/>
    <x v="0"/>
    <x v="1"/>
    <x v="2"/>
  </r>
  <r>
    <n v="90953"/>
    <x v="0"/>
    <x v="0"/>
    <x v="1095"/>
    <s v="Jennifers Pocket Money"/>
    <n v="10"/>
    <x v="53"/>
    <x v="6"/>
    <x v="1"/>
    <x v="10"/>
  </r>
  <r>
    <n v="90954"/>
    <x v="0"/>
    <x v="0"/>
    <x v="1095"/>
    <s v="James Pocket Money"/>
    <n v="10"/>
    <x v="53"/>
    <x v="6"/>
    <x v="1"/>
    <x v="8"/>
  </r>
  <r>
    <n v="90955"/>
    <x v="1"/>
    <x v="0"/>
    <x v="1095"/>
    <m/>
    <n v="300"/>
    <x v="1"/>
    <x v="1"/>
    <x v="1"/>
    <x v="3"/>
  </r>
  <r>
    <n v="90978"/>
    <x v="0"/>
    <x v="2"/>
    <x v="1095"/>
    <m/>
    <n v="5.5"/>
    <x v="76"/>
    <x v="4"/>
    <x v="1"/>
    <x v="1"/>
  </r>
  <r>
    <n v="91077"/>
    <x v="3"/>
    <x v="4"/>
    <x v="1095"/>
    <s v="July Cash"/>
    <n v="-1140"/>
    <x v="9"/>
    <x v="1"/>
    <x v="1"/>
    <x v="3"/>
  </r>
  <r>
    <n v="91091"/>
    <x v="0"/>
    <x v="4"/>
    <x v="1095"/>
    <s v="Lunches"/>
    <n v="25"/>
    <x v="13"/>
    <x v="4"/>
    <x v="1"/>
    <x v="4"/>
  </r>
  <r>
    <n v="91093"/>
    <x v="0"/>
    <x v="4"/>
    <x v="1095"/>
    <s v="July Beers"/>
    <n v="30"/>
    <x v="143"/>
    <x v="17"/>
    <x v="1"/>
    <x v="4"/>
  </r>
  <r>
    <n v="91095"/>
    <x v="0"/>
    <x v="4"/>
    <x v="1095"/>
    <s v="July Undifferentiated Cash"/>
    <n v="335"/>
    <x v="53"/>
    <x v="6"/>
    <x v="1"/>
    <x v="1"/>
  </r>
  <r>
    <n v="91103"/>
    <x v="0"/>
    <x v="2"/>
    <x v="1095"/>
    <m/>
    <n v="-2229.27"/>
    <x v="9"/>
    <x v="1"/>
    <x v="1"/>
    <x v="3"/>
  </r>
  <r>
    <n v="91109"/>
    <x v="3"/>
    <x v="1"/>
    <x v="1095"/>
    <m/>
    <n v="-300"/>
    <x v="9"/>
    <x v="1"/>
    <x v="1"/>
    <x v="3"/>
  </r>
  <r>
    <n v="90979"/>
    <x v="0"/>
    <x v="2"/>
    <x v="1096"/>
    <m/>
    <n v="26"/>
    <x v="366"/>
    <x v="5"/>
    <x v="1"/>
    <x v="10"/>
  </r>
  <r>
    <n v="90994"/>
    <x v="0"/>
    <x v="2"/>
    <x v="1096"/>
    <s v="Bodycare Giftset for Cathy"/>
    <n v="21"/>
    <x v="31"/>
    <x v="9"/>
    <x v="1"/>
    <x v="9"/>
  </r>
  <r>
    <n v="90980"/>
    <x v="0"/>
    <x v="2"/>
    <x v="1097"/>
    <m/>
    <n v="33.200000000000003"/>
    <x v="41"/>
    <x v="15"/>
    <x v="1"/>
    <x v="4"/>
  </r>
  <r>
    <n v="90981"/>
    <x v="0"/>
    <x v="2"/>
    <x v="1097"/>
    <m/>
    <n v="64.87"/>
    <x v="85"/>
    <x v="12"/>
    <x v="1"/>
    <x v="5"/>
  </r>
  <r>
    <n v="90982"/>
    <x v="0"/>
    <x v="2"/>
    <x v="1097"/>
    <s v="Pub lunch in Wendover"/>
    <n v="38.9"/>
    <x v="143"/>
    <x v="11"/>
    <x v="1"/>
    <x v="1"/>
  </r>
  <r>
    <n v="90995"/>
    <x v="0"/>
    <x v="2"/>
    <x v="1097"/>
    <m/>
    <n v="28.91"/>
    <x v="104"/>
    <x v="4"/>
    <x v="1"/>
    <x v="1"/>
  </r>
  <r>
    <n v="90940"/>
    <x v="1"/>
    <x v="0"/>
    <x v="1098"/>
    <m/>
    <n v="50"/>
    <x v="15"/>
    <x v="1"/>
    <x v="1"/>
    <x v="3"/>
  </r>
  <r>
    <n v="90941"/>
    <x v="0"/>
    <x v="0"/>
    <x v="1098"/>
    <s v="Magazine"/>
    <n v="9.85"/>
    <x v="16"/>
    <x v="7"/>
    <x v="1"/>
    <x v="2"/>
  </r>
  <r>
    <n v="90942"/>
    <x v="1"/>
    <x v="0"/>
    <x v="1098"/>
    <m/>
    <n v="100"/>
    <x v="15"/>
    <x v="1"/>
    <x v="1"/>
    <x v="3"/>
  </r>
  <r>
    <n v="90943"/>
    <x v="1"/>
    <x v="0"/>
    <x v="1098"/>
    <m/>
    <n v="40"/>
    <x v="15"/>
    <x v="1"/>
    <x v="1"/>
    <x v="3"/>
  </r>
  <r>
    <n v="90944"/>
    <x v="0"/>
    <x v="0"/>
    <x v="1098"/>
    <s v="Income Insurance"/>
    <n v="26.95"/>
    <x v="60"/>
    <x v="0"/>
    <x v="1"/>
    <x v="4"/>
  </r>
  <r>
    <n v="90937"/>
    <x v="8"/>
    <x v="0"/>
    <x v="1099"/>
    <m/>
    <n v="-924.8"/>
    <x v="164"/>
    <x v="10"/>
    <x v="1"/>
    <x v="4"/>
  </r>
  <r>
    <n v="90938"/>
    <x v="0"/>
    <x v="0"/>
    <x v="1099"/>
    <m/>
    <n v="12"/>
    <x v="21"/>
    <x v="9"/>
    <x v="1"/>
    <x v="9"/>
  </r>
  <r>
    <n v="90939"/>
    <x v="0"/>
    <x v="0"/>
    <x v="1099"/>
    <m/>
    <n v="5.99"/>
    <x v="19"/>
    <x v="0"/>
    <x v="1"/>
    <x v="1"/>
  </r>
  <r>
    <n v="90983"/>
    <x v="0"/>
    <x v="2"/>
    <x v="1099"/>
    <m/>
    <n v="8.5"/>
    <x v="22"/>
    <x v="11"/>
    <x v="1"/>
    <x v="2"/>
  </r>
  <r>
    <n v="91081.1"/>
    <x v="0"/>
    <x v="1"/>
    <x v="1099"/>
    <s v="Flowers"/>
    <n v="8"/>
    <x v="13"/>
    <x v="7"/>
    <x v="1"/>
    <x v="2"/>
  </r>
  <r>
    <n v="91081.2"/>
    <x v="0"/>
    <x v="1"/>
    <x v="1099"/>
    <s v="Wine"/>
    <n v="10"/>
    <x v="13"/>
    <x v="17"/>
    <x v="1"/>
    <x v="2"/>
  </r>
  <r>
    <n v="91081.3"/>
    <x v="0"/>
    <x v="1"/>
    <x v="1099"/>
    <m/>
    <n v="83.63"/>
    <x v="13"/>
    <x v="4"/>
    <x v="1"/>
    <x v="2"/>
  </r>
  <r>
    <n v="90936"/>
    <x v="1"/>
    <x v="0"/>
    <x v="1100"/>
    <m/>
    <n v="450"/>
    <x v="15"/>
    <x v="1"/>
    <x v="1"/>
    <x v="3"/>
  </r>
  <r>
    <n v="90984"/>
    <x v="0"/>
    <x v="2"/>
    <x v="1100"/>
    <m/>
    <n v="10.5"/>
    <x v="41"/>
    <x v="15"/>
    <x v="1"/>
    <x v="4"/>
  </r>
  <r>
    <n v="90985"/>
    <x v="0"/>
    <x v="2"/>
    <x v="1100"/>
    <m/>
    <n v="15.11"/>
    <x v="49"/>
    <x v="6"/>
    <x v="1"/>
    <x v="3"/>
  </r>
  <r>
    <n v="91089"/>
    <x v="0"/>
    <x v="4"/>
    <x v="1100"/>
    <s v="Ginny's Funeral"/>
    <n v="550"/>
    <x v="367"/>
    <x v="13"/>
    <x v="41"/>
    <x v="6"/>
  </r>
  <r>
    <n v="90929"/>
    <x v="0"/>
    <x v="0"/>
    <x v="1101"/>
    <s v="Life Insurance"/>
    <n v="8.19"/>
    <x v="29"/>
    <x v="0"/>
    <x v="1"/>
    <x v="2"/>
  </r>
  <r>
    <n v="90930"/>
    <x v="1"/>
    <x v="0"/>
    <x v="1101"/>
    <m/>
    <n v="100"/>
    <x v="15"/>
    <x v="1"/>
    <x v="1"/>
    <x v="3"/>
  </r>
  <r>
    <n v="90931"/>
    <x v="0"/>
    <x v="0"/>
    <x v="1101"/>
    <m/>
    <n v="5"/>
    <x v="30"/>
    <x v="9"/>
    <x v="1"/>
    <x v="9"/>
  </r>
  <r>
    <n v="90932"/>
    <x v="1"/>
    <x v="0"/>
    <x v="1101"/>
    <m/>
    <n v="150"/>
    <x v="28"/>
    <x v="1"/>
    <x v="1"/>
    <x v="3"/>
  </r>
  <r>
    <n v="90933"/>
    <x v="1"/>
    <x v="0"/>
    <x v="1101"/>
    <m/>
    <n v="60"/>
    <x v="28"/>
    <x v="1"/>
    <x v="1"/>
    <x v="3"/>
  </r>
  <r>
    <n v="90934"/>
    <x v="1"/>
    <x v="0"/>
    <x v="1101"/>
    <m/>
    <n v="250"/>
    <x v="28"/>
    <x v="1"/>
    <x v="1"/>
    <x v="3"/>
  </r>
  <r>
    <n v="90935"/>
    <x v="1"/>
    <x v="0"/>
    <x v="1101"/>
    <m/>
    <n v="500"/>
    <x v="28"/>
    <x v="1"/>
    <x v="1"/>
    <x v="3"/>
  </r>
  <r>
    <n v="90986"/>
    <x v="0"/>
    <x v="2"/>
    <x v="1101"/>
    <m/>
    <n v="10.5"/>
    <x v="41"/>
    <x v="15"/>
    <x v="1"/>
    <x v="4"/>
  </r>
  <r>
    <n v="90987"/>
    <x v="0"/>
    <x v="2"/>
    <x v="1101"/>
    <s v="Suits and shirt"/>
    <n v="88.5"/>
    <x v="49"/>
    <x v="5"/>
    <x v="1"/>
    <x v="8"/>
  </r>
  <r>
    <n v="90988"/>
    <x v="0"/>
    <x v="2"/>
    <x v="1101"/>
    <m/>
    <n v="26.34"/>
    <x v="107"/>
    <x v="11"/>
    <x v="1"/>
    <x v="1"/>
  </r>
  <r>
    <n v="90989"/>
    <x v="0"/>
    <x v="2"/>
    <x v="1101"/>
    <m/>
    <n v="8.6"/>
    <x v="42"/>
    <x v="6"/>
    <x v="1"/>
    <x v="1"/>
  </r>
  <r>
    <n v="90990"/>
    <x v="0"/>
    <x v="2"/>
    <x v="1101"/>
    <m/>
    <n v="527.01"/>
    <x v="206"/>
    <x v="13"/>
    <x v="41"/>
    <x v="17"/>
  </r>
  <r>
    <n v="90926"/>
    <x v="0"/>
    <x v="0"/>
    <x v="1102"/>
    <s v="National Trust Membership"/>
    <n v="88.5"/>
    <x v="169"/>
    <x v="11"/>
    <x v="1"/>
    <x v="1"/>
  </r>
  <r>
    <n v="90927"/>
    <x v="1"/>
    <x v="0"/>
    <x v="1102"/>
    <m/>
    <n v="40"/>
    <x v="15"/>
    <x v="1"/>
    <x v="1"/>
    <x v="3"/>
  </r>
  <r>
    <n v="90928"/>
    <x v="5"/>
    <x v="0"/>
    <x v="1102"/>
    <m/>
    <n v="-621.44000000000005"/>
    <x v="260"/>
    <x v="10"/>
    <x v="1"/>
    <x v="3"/>
  </r>
  <r>
    <n v="91000"/>
    <x v="0"/>
    <x v="2"/>
    <x v="1102"/>
    <m/>
    <n v="7.67"/>
    <x v="10"/>
    <x v="4"/>
    <x v="1"/>
    <x v="1"/>
  </r>
  <r>
    <n v="91142.1"/>
    <x v="6"/>
    <x v="0"/>
    <x v="1102"/>
    <m/>
    <n v="-25"/>
    <x v="309"/>
    <x v="10"/>
    <x v="1"/>
    <x v="2"/>
  </r>
  <r>
    <n v="91001"/>
    <x v="0"/>
    <x v="2"/>
    <x v="1103"/>
    <s v="iPhone repair"/>
    <n v="25"/>
    <x v="14"/>
    <x v="6"/>
    <x v="1"/>
    <x v="2"/>
  </r>
  <r>
    <n v="91002"/>
    <x v="0"/>
    <x v="2"/>
    <x v="1103"/>
    <s v="Mazda Insurance"/>
    <n v="320.52999999999997"/>
    <x v="84"/>
    <x v="12"/>
    <x v="1"/>
    <x v="11"/>
  </r>
  <r>
    <n v="91003"/>
    <x v="0"/>
    <x v="2"/>
    <x v="1104"/>
    <m/>
    <n v="17.829999999999998"/>
    <x v="49"/>
    <x v="4"/>
    <x v="1"/>
    <x v="1"/>
  </r>
  <r>
    <n v="91004"/>
    <x v="0"/>
    <x v="2"/>
    <x v="1104"/>
    <m/>
    <n v="85"/>
    <x v="41"/>
    <x v="15"/>
    <x v="1"/>
    <x v="4"/>
  </r>
  <r>
    <n v="90920.1"/>
    <x v="0"/>
    <x v="0"/>
    <x v="1105"/>
    <s v="Laundry Gel"/>
    <n v="5.6"/>
    <x v="172"/>
    <x v="6"/>
    <x v="1"/>
    <x v="1"/>
  </r>
  <r>
    <n v="90920.2"/>
    <x v="0"/>
    <x v="0"/>
    <x v="1105"/>
    <m/>
    <n v="14.57"/>
    <x v="172"/>
    <x v="4"/>
    <x v="1"/>
    <x v="1"/>
  </r>
  <r>
    <n v="90921"/>
    <x v="1"/>
    <x v="0"/>
    <x v="1105"/>
    <m/>
    <n v="50"/>
    <x v="15"/>
    <x v="1"/>
    <x v="1"/>
    <x v="3"/>
  </r>
  <r>
    <n v="90922"/>
    <x v="2"/>
    <x v="0"/>
    <x v="1105"/>
    <m/>
    <n v="50"/>
    <x v="36"/>
    <x v="3"/>
    <x v="1"/>
    <x v="10"/>
  </r>
  <r>
    <n v="90923"/>
    <x v="1"/>
    <x v="0"/>
    <x v="1105"/>
    <m/>
    <n v="100"/>
    <x v="28"/>
    <x v="1"/>
    <x v="1"/>
    <x v="3"/>
  </r>
  <r>
    <n v="90924"/>
    <x v="1"/>
    <x v="0"/>
    <x v="1105"/>
    <m/>
    <n v="100"/>
    <x v="28"/>
    <x v="1"/>
    <x v="1"/>
    <x v="3"/>
  </r>
  <r>
    <n v="90925"/>
    <x v="1"/>
    <x v="0"/>
    <x v="1105"/>
    <m/>
    <n v="30"/>
    <x v="15"/>
    <x v="1"/>
    <x v="1"/>
    <x v="3"/>
  </r>
  <r>
    <n v="91005"/>
    <x v="0"/>
    <x v="2"/>
    <x v="1105"/>
    <s v="Healthbooks"/>
    <n v="24.1"/>
    <x v="14"/>
    <x v="15"/>
    <x v="1"/>
    <x v="2"/>
  </r>
  <r>
    <n v="91006"/>
    <x v="0"/>
    <x v="2"/>
    <x v="1105"/>
    <m/>
    <n v="146.26"/>
    <x v="10"/>
    <x v="4"/>
    <x v="1"/>
    <x v="1"/>
  </r>
  <r>
    <n v="91007"/>
    <x v="0"/>
    <x v="2"/>
    <x v="1105"/>
    <s v="Shirts"/>
    <n v="85"/>
    <x v="23"/>
    <x v="5"/>
    <x v="1"/>
    <x v="8"/>
  </r>
  <r>
    <n v="91008"/>
    <x v="0"/>
    <x v="2"/>
    <x v="1105"/>
    <m/>
    <n v="11.97"/>
    <x v="220"/>
    <x v="5"/>
    <x v="1"/>
    <x v="8"/>
  </r>
  <r>
    <n v="93454"/>
    <x v="3"/>
    <x v="12"/>
    <x v="1105"/>
    <m/>
    <n v="-1160"/>
    <x v="9"/>
    <x v="1"/>
    <x v="1"/>
    <x v="3"/>
  </r>
  <r>
    <n v="90919"/>
    <x v="0"/>
    <x v="0"/>
    <x v="1106"/>
    <s v="Explorers Camp"/>
    <n v="60"/>
    <x v="128"/>
    <x v="2"/>
    <x v="1"/>
    <x v="8"/>
  </r>
  <r>
    <n v="91009.1"/>
    <x v="0"/>
    <x v="2"/>
    <x v="1106"/>
    <m/>
    <n v="4"/>
    <x v="76"/>
    <x v="6"/>
    <x v="1"/>
    <x v="1"/>
  </r>
  <r>
    <n v="91009.2"/>
    <x v="0"/>
    <x v="2"/>
    <x v="1106"/>
    <m/>
    <n v="3.02"/>
    <x v="76"/>
    <x v="4"/>
    <x v="1"/>
    <x v="1"/>
  </r>
  <r>
    <n v="91010"/>
    <x v="0"/>
    <x v="2"/>
    <x v="1106"/>
    <s v="Camp Site"/>
    <n v="105"/>
    <x v="150"/>
    <x v="14"/>
    <x v="40"/>
    <x v="1"/>
  </r>
  <r>
    <n v="91011"/>
    <x v="0"/>
    <x v="2"/>
    <x v="1106"/>
    <m/>
    <n v="64.849999999999994"/>
    <x v="24"/>
    <x v="12"/>
    <x v="1"/>
    <x v="5"/>
  </r>
  <r>
    <n v="91012"/>
    <x v="0"/>
    <x v="2"/>
    <x v="1107"/>
    <s v="Satin Check"/>
    <n v="9.5"/>
    <x v="49"/>
    <x v="5"/>
    <x v="1"/>
    <x v="2"/>
  </r>
  <r>
    <n v="91013"/>
    <x v="0"/>
    <x v="2"/>
    <x v="1107"/>
    <m/>
    <n v="14"/>
    <x v="178"/>
    <x v="15"/>
    <x v="1"/>
    <x v="4"/>
  </r>
  <r>
    <n v="91014"/>
    <x v="0"/>
    <x v="2"/>
    <x v="1107"/>
    <m/>
    <n v="9.66"/>
    <x v="10"/>
    <x v="4"/>
    <x v="1"/>
    <x v="1"/>
  </r>
  <r>
    <n v="91015"/>
    <x v="0"/>
    <x v="2"/>
    <x v="1108"/>
    <m/>
    <n v="2.99"/>
    <x v="160"/>
    <x v="16"/>
    <x v="1"/>
    <x v="1"/>
  </r>
  <r>
    <n v="91016"/>
    <x v="0"/>
    <x v="2"/>
    <x v="1108"/>
    <s v="Lunch"/>
    <n v="14.9"/>
    <x v="160"/>
    <x v="11"/>
    <x v="1"/>
    <x v="1"/>
  </r>
  <r>
    <n v="91017"/>
    <x v="0"/>
    <x v="2"/>
    <x v="1108"/>
    <m/>
    <n v="163.85"/>
    <x v="61"/>
    <x v="17"/>
    <x v="1"/>
    <x v="14"/>
  </r>
  <r>
    <n v="90918"/>
    <x v="1"/>
    <x v="0"/>
    <x v="1109"/>
    <m/>
    <n v="40"/>
    <x v="15"/>
    <x v="1"/>
    <x v="1"/>
    <x v="3"/>
  </r>
  <r>
    <n v="91018.1"/>
    <x v="0"/>
    <x v="2"/>
    <x v="1109"/>
    <s v="DVDs"/>
    <n v="14"/>
    <x v="76"/>
    <x v="7"/>
    <x v="1"/>
    <x v="1"/>
  </r>
  <r>
    <n v="91018.2"/>
    <x v="0"/>
    <x v="2"/>
    <x v="1109"/>
    <m/>
    <n v="27.03"/>
    <x v="76"/>
    <x v="4"/>
    <x v="1"/>
    <x v="1"/>
  </r>
  <r>
    <n v="91019"/>
    <x v="0"/>
    <x v="2"/>
    <x v="1110"/>
    <s v="Ginny's Memorial Statue"/>
    <n v="126.65"/>
    <x v="160"/>
    <x v="13"/>
    <x v="41"/>
    <x v="1"/>
  </r>
  <r>
    <n v="91080"/>
    <x v="0"/>
    <x v="1"/>
    <x v="1110"/>
    <s v="Canesten"/>
    <n v="8.9700000000000006"/>
    <x v="13"/>
    <x v="6"/>
    <x v="1"/>
    <x v="2"/>
  </r>
  <r>
    <n v="91083.1"/>
    <x v="0"/>
    <x v="1"/>
    <x v="1110"/>
    <m/>
    <n v="7.6"/>
    <x v="13"/>
    <x v="6"/>
    <x v="1"/>
    <x v="1"/>
  </r>
  <r>
    <n v="91083.199999999997"/>
    <x v="0"/>
    <x v="1"/>
    <x v="1110"/>
    <m/>
    <n v="104.56"/>
    <x v="13"/>
    <x v="4"/>
    <x v="1"/>
    <x v="1"/>
  </r>
  <r>
    <n v="90917"/>
    <x v="2"/>
    <x v="0"/>
    <x v="1111"/>
    <m/>
    <n v="79.790000000000006"/>
    <x v="51"/>
    <x v="3"/>
    <x v="1"/>
    <x v="3"/>
  </r>
  <r>
    <n v="91020"/>
    <x v="0"/>
    <x v="2"/>
    <x v="1111"/>
    <m/>
    <n v="59"/>
    <x v="41"/>
    <x v="15"/>
    <x v="1"/>
    <x v="4"/>
  </r>
  <r>
    <n v="91021"/>
    <x v="0"/>
    <x v="2"/>
    <x v="1111"/>
    <m/>
    <n v="61"/>
    <x v="32"/>
    <x v="12"/>
    <x v="1"/>
    <x v="5"/>
  </r>
  <r>
    <n v="91213"/>
    <x v="0"/>
    <x v="13"/>
    <x v="1111"/>
    <m/>
    <n v="7.99"/>
    <x v="368"/>
    <x v="0"/>
    <x v="1"/>
    <x v="4"/>
  </r>
  <r>
    <n v="91226"/>
    <x v="4"/>
    <x v="1"/>
    <x v="1111"/>
    <m/>
    <n v="-0.22"/>
    <x v="1"/>
    <x v="10"/>
    <x v="1"/>
    <x v="3"/>
  </r>
  <r>
    <n v="90914"/>
    <x v="0"/>
    <x v="0"/>
    <x v="1112"/>
    <s v="Counselling Course"/>
    <n v="320"/>
    <x v="369"/>
    <x v="15"/>
    <x v="1"/>
    <x v="2"/>
  </r>
  <r>
    <n v="90915.1"/>
    <x v="0"/>
    <x v="0"/>
    <x v="1112"/>
    <s v="Lunch"/>
    <n v="7.56"/>
    <x v="13"/>
    <x v="4"/>
    <x v="1"/>
    <x v="4"/>
  </r>
  <r>
    <n v="90915.199999999997"/>
    <x v="1"/>
    <x v="0"/>
    <x v="1112"/>
    <m/>
    <n v="30"/>
    <x v="15"/>
    <x v="1"/>
    <x v="1"/>
    <x v="3"/>
  </r>
  <r>
    <n v="90916"/>
    <x v="1"/>
    <x v="0"/>
    <x v="1112"/>
    <m/>
    <n v="40"/>
    <x v="15"/>
    <x v="1"/>
    <x v="1"/>
    <x v="3"/>
  </r>
  <r>
    <n v="91022"/>
    <x v="0"/>
    <x v="2"/>
    <x v="1112"/>
    <s v="Wedding present photo"/>
    <n v="31.99"/>
    <x v="370"/>
    <x v="9"/>
    <x v="1"/>
    <x v="9"/>
  </r>
  <r>
    <n v="90913"/>
    <x v="0"/>
    <x v="0"/>
    <x v="1113"/>
    <s v="Dress"/>
    <n v="30"/>
    <x v="14"/>
    <x v="5"/>
    <x v="1"/>
    <x v="2"/>
  </r>
  <r>
    <n v="91023"/>
    <x v="0"/>
    <x v="2"/>
    <x v="1113"/>
    <s v="Acudantia Website?"/>
    <n v="32"/>
    <x v="371"/>
    <x v="15"/>
    <x v="1"/>
    <x v="4"/>
  </r>
  <r>
    <n v="91024"/>
    <x v="0"/>
    <x v="2"/>
    <x v="1113"/>
    <m/>
    <n v="19.27"/>
    <x v="10"/>
    <x v="4"/>
    <x v="1"/>
    <x v="1"/>
  </r>
  <r>
    <n v="90912"/>
    <x v="0"/>
    <x v="0"/>
    <x v="1114"/>
    <m/>
    <n v="14"/>
    <x v="210"/>
    <x v="2"/>
    <x v="1"/>
    <x v="1"/>
  </r>
  <r>
    <n v="90996"/>
    <x v="0"/>
    <x v="2"/>
    <x v="1114"/>
    <s v="Gift Vouchers for Sarah's Wedding Present"/>
    <n v="150"/>
    <x v="31"/>
    <x v="9"/>
    <x v="1"/>
    <x v="9"/>
  </r>
  <r>
    <n v="90997"/>
    <x v="0"/>
    <x v="2"/>
    <x v="1114"/>
    <s v="Coordinates and Ladies Fashions"/>
    <n v="104"/>
    <x v="31"/>
    <x v="5"/>
    <x v="1"/>
    <x v="2"/>
  </r>
  <r>
    <n v="90998"/>
    <x v="0"/>
    <x v="2"/>
    <x v="1114"/>
    <m/>
    <n v="32.04"/>
    <x v="104"/>
    <x v="4"/>
    <x v="1"/>
    <x v="1"/>
  </r>
  <r>
    <n v="91025"/>
    <x v="0"/>
    <x v="2"/>
    <x v="1114"/>
    <m/>
    <n v="0.99"/>
    <x v="290"/>
    <x v="7"/>
    <x v="1"/>
    <x v="10"/>
  </r>
  <r>
    <n v="90911"/>
    <x v="2"/>
    <x v="0"/>
    <x v="1115"/>
    <m/>
    <n v="20.8"/>
    <x v="58"/>
    <x v="3"/>
    <x v="1"/>
    <x v="2"/>
  </r>
  <r>
    <n v="91026"/>
    <x v="0"/>
    <x v="2"/>
    <x v="1115"/>
    <m/>
    <n v="10.19"/>
    <x v="10"/>
    <x v="4"/>
    <x v="1"/>
    <x v="1"/>
  </r>
  <r>
    <n v="90833"/>
    <x v="0"/>
    <x v="11"/>
    <x v="1116"/>
    <s v="Smart shoes"/>
    <n v="29.99"/>
    <x v="11"/>
    <x v="5"/>
    <x v="1"/>
    <x v="8"/>
  </r>
  <r>
    <n v="90834"/>
    <x v="0"/>
    <x v="11"/>
    <x v="1116"/>
    <m/>
    <n v="14.76"/>
    <x v="287"/>
    <x v="12"/>
    <x v="1"/>
    <x v="5"/>
  </r>
  <r>
    <n v="90837.1"/>
    <x v="0"/>
    <x v="11"/>
    <x v="1116"/>
    <s v="Beer, wine"/>
    <n v="9"/>
    <x v="52"/>
    <x v="17"/>
    <x v="40"/>
    <x v="1"/>
  </r>
  <r>
    <n v="90837.2"/>
    <x v="0"/>
    <x v="11"/>
    <x v="1116"/>
    <m/>
    <n v="46.61"/>
    <x v="52"/>
    <x v="4"/>
    <x v="40"/>
    <x v="1"/>
  </r>
  <r>
    <n v="91090"/>
    <x v="0"/>
    <x v="4"/>
    <x v="1116"/>
    <s v="Holiday Money"/>
    <n v="200"/>
    <x v="53"/>
    <x v="14"/>
    <x v="40"/>
    <x v="1"/>
  </r>
  <r>
    <n v="91214"/>
    <x v="0"/>
    <x v="13"/>
    <x v="1116"/>
    <m/>
    <n v="64.16"/>
    <x v="85"/>
    <x v="12"/>
    <x v="1"/>
    <x v="5"/>
  </r>
  <r>
    <n v="90835"/>
    <x v="0"/>
    <x v="11"/>
    <x v="1117"/>
    <m/>
    <n v="15.3"/>
    <x v="169"/>
    <x v="11"/>
    <x v="1"/>
    <x v="1"/>
  </r>
  <r>
    <n v="90836"/>
    <x v="0"/>
    <x v="11"/>
    <x v="1117"/>
    <m/>
    <n v="14.5"/>
    <x v="169"/>
    <x v="11"/>
    <x v="1"/>
    <x v="1"/>
  </r>
  <r>
    <n v="90838"/>
    <x v="0"/>
    <x v="11"/>
    <x v="1118"/>
    <m/>
    <n v="11.7"/>
    <x v="278"/>
    <x v="11"/>
    <x v="1"/>
    <x v="2"/>
  </r>
  <r>
    <n v="90908"/>
    <x v="6"/>
    <x v="0"/>
    <x v="1118"/>
    <m/>
    <n v="195.99"/>
    <x v="9"/>
    <x v="0"/>
    <x v="1"/>
    <x v="1"/>
  </r>
  <r>
    <n v="90909"/>
    <x v="1"/>
    <x v="0"/>
    <x v="1118"/>
    <m/>
    <n v="50"/>
    <x v="15"/>
    <x v="1"/>
    <x v="1"/>
    <x v="3"/>
  </r>
  <r>
    <n v="90910"/>
    <x v="1"/>
    <x v="0"/>
    <x v="1118"/>
    <m/>
    <n v="50"/>
    <x v="15"/>
    <x v="1"/>
    <x v="1"/>
    <x v="3"/>
  </r>
  <r>
    <n v="90839.1"/>
    <x v="0"/>
    <x v="11"/>
    <x v="1119"/>
    <s v="Beer and Wine"/>
    <n v="11.25"/>
    <x v="183"/>
    <x v="17"/>
    <x v="1"/>
    <x v="1"/>
  </r>
  <r>
    <n v="90839.2"/>
    <x v="0"/>
    <x v="11"/>
    <x v="1119"/>
    <m/>
    <n v="19.75"/>
    <x v="183"/>
    <x v="4"/>
    <x v="1"/>
    <x v="1"/>
  </r>
  <r>
    <n v="90905"/>
    <x v="0"/>
    <x v="0"/>
    <x v="1119"/>
    <s v="Income Insurance"/>
    <n v="42.87"/>
    <x v="60"/>
    <x v="0"/>
    <x v="1"/>
    <x v="4"/>
  </r>
  <r>
    <n v="90906"/>
    <x v="0"/>
    <x v="0"/>
    <x v="1119"/>
    <m/>
    <n v="22.75"/>
    <x v="39"/>
    <x v="4"/>
    <x v="1"/>
    <x v="1"/>
  </r>
  <r>
    <n v="90907"/>
    <x v="0"/>
    <x v="0"/>
    <x v="1119"/>
    <m/>
    <n v="192"/>
    <x v="81"/>
    <x v="6"/>
    <x v="1"/>
    <x v="4"/>
  </r>
  <r>
    <n v="90841"/>
    <x v="0"/>
    <x v="11"/>
    <x v="1120"/>
    <m/>
    <n v="64.64"/>
    <x v="287"/>
    <x v="12"/>
    <x v="1"/>
    <x v="5"/>
  </r>
  <r>
    <n v="90842"/>
    <x v="0"/>
    <x v="11"/>
    <x v="1120"/>
    <m/>
    <n v="64.900000000000006"/>
    <x v="143"/>
    <x v="14"/>
    <x v="40"/>
    <x v="1"/>
  </r>
  <r>
    <n v="90840"/>
    <x v="0"/>
    <x v="11"/>
    <x v="1121"/>
    <s v="Dress"/>
    <n v="32"/>
    <x v="14"/>
    <x v="5"/>
    <x v="1"/>
    <x v="2"/>
  </r>
  <r>
    <n v="90843"/>
    <x v="0"/>
    <x v="11"/>
    <x v="1121"/>
    <m/>
    <n v="16.420000000000002"/>
    <x v="85"/>
    <x v="14"/>
    <x v="40"/>
    <x v="5"/>
  </r>
  <r>
    <n v="90844"/>
    <x v="0"/>
    <x v="11"/>
    <x v="1121"/>
    <s v="Food on way home"/>
    <n v="26.06"/>
    <x v="223"/>
    <x v="14"/>
    <x v="40"/>
    <x v="1"/>
  </r>
  <r>
    <n v="90903"/>
    <x v="0"/>
    <x v="0"/>
    <x v="1121"/>
    <m/>
    <n v="66.45"/>
    <x v="270"/>
    <x v="0"/>
    <x v="1"/>
    <x v="1"/>
  </r>
  <r>
    <n v="90904"/>
    <x v="0"/>
    <x v="0"/>
    <x v="1121"/>
    <m/>
    <n v="25.15"/>
    <x v="63"/>
    <x v="0"/>
    <x v="1"/>
    <x v="4"/>
  </r>
  <r>
    <n v="90845"/>
    <x v="0"/>
    <x v="11"/>
    <x v="1122"/>
    <m/>
    <n v="82.5"/>
    <x v="54"/>
    <x v="2"/>
    <x v="1"/>
    <x v="2"/>
  </r>
  <r>
    <n v="90846"/>
    <x v="0"/>
    <x v="11"/>
    <x v="1122"/>
    <m/>
    <n v="66.45"/>
    <x v="10"/>
    <x v="12"/>
    <x v="1"/>
    <x v="5"/>
  </r>
  <r>
    <n v="90847.1"/>
    <x v="0"/>
    <x v="11"/>
    <x v="1122"/>
    <s v="Flowers"/>
    <n v="8"/>
    <x v="10"/>
    <x v="7"/>
    <x v="1"/>
    <x v="2"/>
  </r>
  <r>
    <n v="90847.2"/>
    <x v="0"/>
    <x v="11"/>
    <x v="1122"/>
    <m/>
    <n v="91.89"/>
    <x v="10"/>
    <x v="4"/>
    <x v="1"/>
    <x v="2"/>
  </r>
  <r>
    <n v="90901"/>
    <x v="1"/>
    <x v="0"/>
    <x v="1122"/>
    <m/>
    <n v="40"/>
    <x v="15"/>
    <x v="1"/>
    <x v="1"/>
    <x v="3"/>
  </r>
  <r>
    <n v="90902"/>
    <x v="1"/>
    <x v="0"/>
    <x v="1122"/>
    <m/>
    <n v="30"/>
    <x v="15"/>
    <x v="1"/>
    <x v="1"/>
    <x v="3"/>
  </r>
  <r>
    <n v="90848"/>
    <x v="0"/>
    <x v="11"/>
    <x v="1123"/>
    <m/>
    <n v="75"/>
    <x v="171"/>
    <x v="11"/>
    <x v="1"/>
    <x v="1"/>
  </r>
  <r>
    <n v="90849"/>
    <x v="3"/>
    <x v="11"/>
    <x v="1124"/>
    <m/>
    <n v="-30"/>
    <x v="9"/>
    <x v="1"/>
    <x v="1"/>
    <x v="3"/>
  </r>
  <r>
    <n v="90850"/>
    <x v="0"/>
    <x v="11"/>
    <x v="1124"/>
    <s v="Tyres (Deposit)"/>
    <n v="20"/>
    <x v="372"/>
    <x v="12"/>
    <x v="1"/>
    <x v="5"/>
  </r>
  <r>
    <n v="90851"/>
    <x v="0"/>
    <x v="11"/>
    <x v="1124"/>
    <s v="Begonias and Greeting Cards"/>
    <n v="5.99"/>
    <x v="104"/>
    <x v="6"/>
    <x v="1"/>
    <x v="1"/>
  </r>
  <r>
    <n v="90887"/>
    <x v="0"/>
    <x v="0"/>
    <x v="1124"/>
    <s v="Gas"/>
    <n v="170"/>
    <x v="338"/>
    <x v="0"/>
    <x v="1"/>
    <x v="1"/>
  </r>
  <r>
    <n v="90888"/>
    <x v="1"/>
    <x v="0"/>
    <x v="1124"/>
    <m/>
    <n v="300"/>
    <x v="1"/>
    <x v="1"/>
    <x v="1"/>
    <x v="3"/>
  </r>
  <r>
    <n v="90889"/>
    <x v="0"/>
    <x v="0"/>
    <x v="1124"/>
    <s v="Karate"/>
    <n v="45"/>
    <x v="4"/>
    <x v="2"/>
    <x v="1"/>
    <x v="8"/>
  </r>
  <r>
    <n v="90890"/>
    <x v="0"/>
    <x v="0"/>
    <x v="1124"/>
    <m/>
    <n v="43.75"/>
    <x v="105"/>
    <x v="0"/>
    <x v="1"/>
    <x v="2"/>
  </r>
  <r>
    <n v="90891"/>
    <x v="0"/>
    <x v="0"/>
    <x v="1124"/>
    <s v="Jennifers Pocket Money"/>
    <n v="10"/>
    <x v="53"/>
    <x v="6"/>
    <x v="1"/>
    <x v="10"/>
  </r>
  <r>
    <n v="90892"/>
    <x v="0"/>
    <x v="0"/>
    <x v="1124"/>
    <s v="James Pocket Money"/>
    <n v="10"/>
    <x v="53"/>
    <x v="6"/>
    <x v="1"/>
    <x v="8"/>
  </r>
  <r>
    <n v="90893"/>
    <x v="0"/>
    <x v="0"/>
    <x v="1124"/>
    <s v="Road Tax (last year, including late fee)"/>
    <n v="275.83999999999997"/>
    <x v="95"/>
    <x v="12"/>
    <x v="1"/>
    <x v="5"/>
  </r>
  <r>
    <n v="90894"/>
    <x v="0"/>
    <x v="0"/>
    <x v="1124"/>
    <s v="Road Tax (next year)"/>
    <n v="245"/>
    <x v="95"/>
    <x v="12"/>
    <x v="1"/>
    <x v="5"/>
  </r>
  <r>
    <n v="90895"/>
    <x v="0"/>
    <x v="0"/>
    <x v="1124"/>
    <m/>
    <n v="12.37"/>
    <x v="8"/>
    <x v="0"/>
    <x v="1"/>
    <x v="1"/>
  </r>
  <r>
    <n v="90896"/>
    <x v="0"/>
    <x v="0"/>
    <x v="1124"/>
    <m/>
    <n v="35.49"/>
    <x v="3"/>
    <x v="0"/>
    <x v="1"/>
    <x v="1"/>
  </r>
  <r>
    <n v="90897"/>
    <x v="0"/>
    <x v="0"/>
    <x v="1124"/>
    <m/>
    <n v="5"/>
    <x v="163"/>
    <x v="9"/>
    <x v="1"/>
    <x v="9"/>
  </r>
  <r>
    <n v="90898"/>
    <x v="1"/>
    <x v="0"/>
    <x v="1124"/>
    <m/>
    <n v="30"/>
    <x v="341"/>
    <x v="1"/>
    <x v="1"/>
    <x v="3"/>
  </r>
  <r>
    <n v="90899"/>
    <x v="0"/>
    <x v="0"/>
    <x v="1124"/>
    <s v="Council Tax"/>
    <n v="180"/>
    <x v="18"/>
    <x v="0"/>
    <x v="1"/>
    <x v="1"/>
  </r>
  <r>
    <n v="90900"/>
    <x v="1"/>
    <x v="0"/>
    <x v="1124"/>
    <m/>
    <n v="50"/>
    <x v="15"/>
    <x v="1"/>
    <x v="1"/>
    <x v="3"/>
  </r>
  <r>
    <n v="91078"/>
    <x v="3"/>
    <x v="4"/>
    <x v="1124"/>
    <s v="August Cash"/>
    <n v="-790"/>
    <x v="9"/>
    <x v="1"/>
    <x v="1"/>
    <x v="3"/>
  </r>
  <r>
    <n v="91092"/>
    <x v="0"/>
    <x v="4"/>
    <x v="1124"/>
    <s v="Lunches"/>
    <n v="20"/>
    <x v="13"/>
    <x v="4"/>
    <x v="1"/>
    <x v="4"/>
  </r>
  <r>
    <n v="91094"/>
    <x v="0"/>
    <x v="4"/>
    <x v="1124"/>
    <s v="August Beers"/>
    <n v="20"/>
    <x v="143"/>
    <x v="17"/>
    <x v="1"/>
    <x v="4"/>
  </r>
  <r>
    <n v="91096"/>
    <x v="0"/>
    <x v="4"/>
    <x v="1124"/>
    <s v="August Undifferentiated Cash"/>
    <n v="250"/>
    <x v="53"/>
    <x v="6"/>
    <x v="1"/>
    <x v="1"/>
  </r>
  <r>
    <n v="91104"/>
    <x v="0"/>
    <x v="2"/>
    <x v="1124"/>
    <m/>
    <n v="-3631.03"/>
    <x v="9"/>
    <x v="1"/>
    <x v="1"/>
    <x v="3"/>
  </r>
  <r>
    <n v="91110"/>
    <x v="3"/>
    <x v="1"/>
    <x v="1124"/>
    <m/>
    <n v="-300"/>
    <x v="9"/>
    <x v="1"/>
    <x v="1"/>
    <x v="3"/>
  </r>
  <r>
    <n v="91215"/>
    <x v="0"/>
    <x v="13"/>
    <x v="1124"/>
    <m/>
    <n v="59"/>
    <x v="41"/>
    <x v="15"/>
    <x v="1"/>
    <x v="4"/>
  </r>
  <r>
    <n v="90852"/>
    <x v="0"/>
    <x v="11"/>
    <x v="1125"/>
    <m/>
    <n v="29.24"/>
    <x v="42"/>
    <x v="6"/>
    <x v="1"/>
    <x v="1"/>
  </r>
  <r>
    <n v="90884"/>
    <x v="1"/>
    <x v="0"/>
    <x v="1125"/>
    <m/>
    <n v="50"/>
    <x v="15"/>
    <x v="1"/>
    <x v="1"/>
    <x v="3"/>
  </r>
  <r>
    <n v="90885"/>
    <x v="0"/>
    <x v="0"/>
    <x v="1125"/>
    <s v="Income Insurance"/>
    <n v="26.95"/>
    <x v="60"/>
    <x v="0"/>
    <x v="1"/>
    <x v="4"/>
  </r>
  <r>
    <n v="90886"/>
    <x v="1"/>
    <x v="0"/>
    <x v="1125"/>
    <m/>
    <n v="3631.03"/>
    <x v="75"/>
    <x v="1"/>
    <x v="1"/>
    <x v="3"/>
  </r>
  <r>
    <n v="90882"/>
    <x v="0"/>
    <x v="0"/>
    <x v="1126"/>
    <m/>
    <n v="5.99"/>
    <x v="19"/>
    <x v="0"/>
    <x v="1"/>
    <x v="1"/>
  </r>
  <r>
    <n v="90883"/>
    <x v="8"/>
    <x v="0"/>
    <x v="1126"/>
    <m/>
    <n v="-924.6"/>
    <x v="164"/>
    <x v="10"/>
    <x v="1"/>
    <x v="4"/>
  </r>
  <r>
    <n v="91216"/>
    <x v="0"/>
    <x v="13"/>
    <x v="1126"/>
    <s v="Munroe books and maps for holiday"/>
    <n v="45.9"/>
    <x v="14"/>
    <x v="14"/>
    <x v="36"/>
    <x v="4"/>
  </r>
  <r>
    <n v="90880"/>
    <x v="1"/>
    <x v="0"/>
    <x v="1127"/>
    <m/>
    <n v="30"/>
    <x v="15"/>
    <x v="1"/>
    <x v="1"/>
    <x v="3"/>
  </r>
  <r>
    <n v="90881"/>
    <x v="0"/>
    <x v="0"/>
    <x v="1127"/>
    <m/>
    <n v="12"/>
    <x v="21"/>
    <x v="9"/>
    <x v="1"/>
    <x v="9"/>
  </r>
  <r>
    <n v="90999"/>
    <x v="0"/>
    <x v="2"/>
    <x v="1127"/>
    <s v="Bucket barbecue"/>
    <n v="7"/>
    <x v="31"/>
    <x v="6"/>
    <x v="1"/>
    <x v="1"/>
  </r>
  <r>
    <n v="91027"/>
    <x v="0"/>
    <x v="2"/>
    <x v="1127"/>
    <s v="Lunch"/>
    <n v="9.65"/>
    <x v="160"/>
    <x v="11"/>
    <x v="1"/>
    <x v="1"/>
  </r>
  <r>
    <n v="91028"/>
    <x v="0"/>
    <x v="2"/>
    <x v="1127"/>
    <m/>
    <n v="25.45"/>
    <x v="133"/>
    <x v="5"/>
    <x v="1"/>
    <x v="2"/>
  </r>
  <r>
    <n v="91029"/>
    <x v="0"/>
    <x v="2"/>
    <x v="1127"/>
    <m/>
    <n v="7"/>
    <x v="235"/>
    <x v="5"/>
    <x v="1"/>
    <x v="10"/>
  </r>
  <r>
    <n v="91030"/>
    <x v="0"/>
    <x v="2"/>
    <x v="1127"/>
    <s v="Casual Trousers"/>
    <n v="36"/>
    <x v="262"/>
    <x v="5"/>
    <x v="1"/>
    <x v="8"/>
  </r>
  <r>
    <n v="91031"/>
    <x v="0"/>
    <x v="2"/>
    <x v="1127"/>
    <s v="Hand me Down World"/>
    <n v="7.99"/>
    <x v="125"/>
    <x v="7"/>
    <x v="1"/>
    <x v="2"/>
  </r>
  <r>
    <n v="91032"/>
    <x v="0"/>
    <x v="2"/>
    <x v="1127"/>
    <m/>
    <n v="2.4"/>
    <x v="205"/>
    <x v="12"/>
    <x v="1"/>
    <x v="5"/>
  </r>
  <r>
    <n v="91033"/>
    <x v="0"/>
    <x v="2"/>
    <x v="1127"/>
    <m/>
    <n v="2.57"/>
    <x v="290"/>
    <x v="7"/>
    <x v="1"/>
    <x v="10"/>
  </r>
  <r>
    <n v="91034"/>
    <x v="0"/>
    <x v="2"/>
    <x v="1127"/>
    <s v="Tyres"/>
    <n v="306"/>
    <x v="372"/>
    <x v="12"/>
    <x v="1"/>
    <x v="5"/>
  </r>
  <r>
    <n v="91082.1"/>
    <x v="0"/>
    <x v="1"/>
    <x v="1127"/>
    <s v="Beer"/>
    <n v="5"/>
    <x v="13"/>
    <x v="17"/>
    <x v="1"/>
    <x v="14"/>
  </r>
  <r>
    <n v="91082.2"/>
    <x v="0"/>
    <x v="1"/>
    <x v="1127"/>
    <m/>
    <n v="5"/>
    <x v="13"/>
    <x v="6"/>
    <x v="1"/>
    <x v="1"/>
  </r>
  <r>
    <n v="91082.3"/>
    <x v="0"/>
    <x v="1"/>
    <x v="1127"/>
    <s v="Holiday food"/>
    <n v="70"/>
    <x v="13"/>
    <x v="4"/>
    <x v="36"/>
    <x v="1"/>
  </r>
  <r>
    <n v="91082.4"/>
    <x v="0"/>
    <x v="1"/>
    <x v="1127"/>
    <m/>
    <n v="44.58"/>
    <x v="13"/>
    <x v="4"/>
    <x v="1"/>
    <x v="1"/>
  </r>
  <r>
    <n v="91084"/>
    <x v="0"/>
    <x v="1"/>
    <x v="1127"/>
    <s v="Travel tablets"/>
    <n v="5.25"/>
    <x v="13"/>
    <x v="6"/>
    <x v="1"/>
    <x v="1"/>
  </r>
  <r>
    <n v="91085"/>
    <x v="0"/>
    <x v="1"/>
    <x v="1127"/>
    <s v="Food for Windmill Centre"/>
    <n v="11.34"/>
    <x v="13"/>
    <x v="15"/>
    <x v="1"/>
    <x v="2"/>
  </r>
  <r>
    <n v="91035"/>
    <x v="0"/>
    <x v="2"/>
    <x v="1128"/>
    <m/>
    <n v="6.08"/>
    <x v="276"/>
    <x v="6"/>
    <x v="1"/>
    <x v="1"/>
  </r>
  <r>
    <n v="91142.7"/>
    <x v="5"/>
    <x v="0"/>
    <x v="1128"/>
    <m/>
    <n v="-29.3"/>
    <x v="102"/>
    <x v="10"/>
    <x v="1"/>
    <x v="4"/>
  </r>
  <r>
    <n v="91227"/>
    <x v="4"/>
    <x v="1"/>
    <x v="1128"/>
    <m/>
    <n v="-7.0000000000000007E-2"/>
    <x v="1"/>
    <x v="10"/>
    <x v="1"/>
    <x v="3"/>
  </r>
  <r>
    <n v="91036"/>
    <x v="0"/>
    <x v="2"/>
    <x v="1129"/>
    <m/>
    <n v="71.16"/>
    <x v="24"/>
    <x v="12"/>
    <x v="1"/>
    <x v="5"/>
  </r>
  <r>
    <n v="91037"/>
    <x v="0"/>
    <x v="2"/>
    <x v="1129"/>
    <m/>
    <n v="14.36"/>
    <x v="10"/>
    <x v="4"/>
    <x v="1"/>
    <x v="1"/>
  </r>
  <r>
    <n v="91038"/>
    <x v="0"/>
    <x v="2"/>
    <x v="1130"/>
    <s v="Bed and breakfast, Carlisle"/>
    <n v="95"/>
    <x v="146"/>
    <x v="14"/>
    <x v="36"/>
    <x v="1"/>
  </r>
  <r>
    <n v="91041"/>
    <x v="0"/>
    <x v="2"/>
    <x v="1130"/>
    <m/>
    <n v="59.03"/>
    <x v="85"/>
    <x v="14"/>
    <x v="36"/>
    <x v="5"/>
  </r>
  <r>
    <n v="90873"/>
    <x v="0"/>
    <x v="0"/>
    <x v="1131"/>
    <m/>
    <n v="5"/>
    <x v="30"/>
    <x v="9"/>
    <x v="1"/>
    <x v="9"/>
  </r>
  <r>
    <n v="90874"/>
    <x v="1"/>
    <x v="0"/>
    <x v="1131"/>
    <m/>
    <n v="200"/>
    <x v="15"/>
    <x v="1"/>
    <x v="1"/>
    <x v="3"/>
  </r>
  <r>
    <n v="90875"/>
    <x v="0"/>
    <x v="0"/>
    <x v="1131"/>
    <s v="Life Insurance"/>
    <n v="8.19"/>
    <x v="29"/>
    <x v="0"/>
    <x v="1"/>
    <x v="2"/>
  </r>
  <r>
    <n v="90876"/>
    <x v="1"/>
    <x v="0"/>
    <x v="1131"/>
    <m/>
    <n v="500"/>
    <x v="28"/>
    <x v="1"/>
    <x v="1"/>
    <x v="3"/>
  </r>
  <r>
    <n v="90877"/>
    <x v="1"/>
    <x v="0"/>
    <x v="1131"/>
    <m/>
    <n v="150"/>
    <x v="28"/>
    <x v="1"/>
    <x v="1"/>
    <x v="3"/>
  </r>
  <r>
    <n v="90878"/>
    <x v="1"/>
    <x v="0"/>
    <x v="1131"/>
    <m/>
    <n v="250"/>
    <x v="28"/>
    <x v="1"/>
    <x v="1"/>
    <x v="3"/>
  </r>
  <r>
    <n v="90879"/>
    <x v="1"/>
    <x v="0"/>
    <x v="1131"/>
    <m/>
    <n v="60"/>
    <x v="28"/>
    <x v="1"/>
    <x v="1"/>
    <x v="3"/>
  </r>
  <r>
    <n v="91042"/>
    <x v="0"/>
    <x v="2"/>
    <x v="1131"/>
    <s v="Iona Abbey"/>
    <n v="19.8"/>
    <x v="281"/>
    <x v="14"/>
    <x v="36"/>
    <x v="1"/>
  </r>
  <r>
    <n v="91043"/>
    <x v="0"/>
    <x v="2"/>
    <x v="1131"/>
    <s v="Afternoon tea"/>
    <n v="14.35"/>
    <x v="146"/>
    <x v="14"/>
    <x v="36"/>
    <x v="1"/>
  </r>
  <r>
    <n v="91088"/>
    <x v="0"/>
    <x v="4"/>
    <x v="1131"/>
    <s v="Holiday Spending Money"/>
    <n v="400"/>
    <x v="53"/>
    <x v="14"/>
    <x v="36"/>
    <x v="1"/>
  </r>
  <r>
    <n v="90870"/>
    <x v="2"/>
    <x v="0"/>
    <x v="1132"/>
    <m/>
    <n v="50"/>
    <x v="36"/>
    <x v="3"/>
    <x v="1"/>
    <x v="10"/>
  </r>
  <r>
    <n v="90871"/>
    <x v="1"/>
    <x v="0"/>
    <x v="1132"/>
    <m/>
    <n v="100"/>
    <x v="28"/>
    <x v="1"/>
    <x v="1"/>
    <x v="3"/>
  </r>
  <r>
    <n v="90872"/>
    <x v="1"/>
    <x v="0"/>
    <x v="1132"/>
    <m/>
    <n v="100"/>
    <x v="28"/>
    <x v="1"/>
    <x v="1"/>
    <x v="3"/>
  </r>
  <r>
    <n v="91044"/>
    <x v="0"/>
    <x v="2"/>
    <x v="1132"/>
    <s v="Argyll Hotel"/>
    <n v="564.79999999999995"/>
    <x v="146"/>
    <x v="14"/>
    <x v="36"/>
    <x v="1"/>
  </r>
  <r>
    <n v="91045"/>
    <x v="0"/>
    <x v="2"/>
    <x v="1132"/>
    <s v="Morning coffee"/>
    <n v="14.08"/>
    <x v="213"/>
    <x v="14"/>
    <x v="36"/>
    <x v="1"/>
  </r>
  <r>
    <n v="91046"/>
    <x v="0"/>
    <x v="2"/>
    <x v="1132"/>
    <s v="Food"/>
    <n v="12.28"/>
    <x v="183"/>
    <x v="4"/>
    <x v="36"/>
    <x v="1"/>
  </r>
  <r>
    <n v="90869"/>
    <x v="1"/>
    <x v="0"/>
    <x v="1133"/>
    <m/>
    <n v="100"/>
    <x v="15"/>
    <x v="1"/>
    <x v="1"/>
    <x v="3"/>
  </r>
  <r>
    <n v="91047"/>
    <x v="0"/>
    <x v="2"/>
    <x v="1133"/>
    <s v="Waterproof trousers"/>
    <n v="75"/>
    <x v="14"/>
    <x v="5"/>
    <x v="36"/>
    <x v="1"/>
  </r>
  <r>
    <n v="91087"/>
    <x v="0"/>
    <x v="4"/>
    <x v="1133"/>
    <s v="Staffa Boat Trip"/>
    <n v="100"/>
    <x v="173"/>
    <x v="14"/>
    <x v="36"/>
    <x v="1"/>
  </r>
  <r>
    <n v="91142.5"/>
    <x v="5"/>
    <x v="0"/>
    <x v="1133"/>
    <m/>
    <n v="-9.6300000000000008"/>
    <x v="101"/>
    <x v="10"/>
    <x v="1"/>
    <x v="4"/>
  </r>
  <r>
    <n v="93455"/>
    <x v="3"/>
    <x v="12"/>
    <x v="1134"/>
    <m/>
    <n v="-1160"/>
    <x v="9"/>
    <x v="1"/>
    <x v="1"/>
    <x v="3"/>
  </r>
  <r>
    <n v="91048"/>
    <x v="0"/>
    <x v="2"/>
    <x v="1135"/>
    <s v="Sonachan Hotel"/>
    <n v="377.99"/>
    <x v="146"/>
    <x v="14"/>
    <x v="36"/>
    <x v="1"/>
  </r>
  <r>
    <n v="91049"/>
    <x v="0"/>
    <x v="2"/>
    <x v="1135"/>
    <m/>
    <n v="69.239999999999995"/>
    <x v="287"/>
    <x v="14"/>
    <x v="36"/>
    <x v="5"/>
  </r>
  <r>
    <n v="91050"/>
    <x v="0"/>
    <x v="2"/>
    <x v="1136"/>
    <s v="Sligachan Hotel, Skye"/>
    <n v="341.9"/>
    <x v="146"/>
    <x v="14"/>
    <x v="36"/>
    <x v="1"/>
  </r>
  <r>
    <n v="91051"/>
    <x v="0"/>
    <x v="2"/>
    <x v="1136"/>
    <s v="Dun Flodigarry Hostel, Skye"/>
    <n v="170"/>
    <x v="146"/>
    <x v="14"/>
    <x v="36"/>
    <x v="1"/>
  </r>
  <r>
    <n v="91052"/>
    <x v="0"/>
    <x v="2"/>
    <x v="1136"/>
    <s v="Food"/>
    <n v="9.89"/>
    <x v="183"/>
    <x v="4"/>
    <x v="36"/>
    <x v="1"/>
  </r>
  <r>
    <n v="90868"/>
    <x v="1"/>
    <x v="0"/>
    <x v="1137"/>
    <m/>
    <n v="200"/>
    <x v="15"/>
    <x v="1"/>
    <x v="1"/>
    <x v="3"/>
  </r>
  <r>
    <n v="91053"/>
    <x v="0"/>
    <x v="2"/>
    <x v="1137"/>
    <s v="Lunch"/>
    <n v="24"/>
    <x v="213"/>
    <x v="14"/>
    <x v="36"/>
    <x v="1"/>
  </r>
  <r>
    <n v="90867.1"/>
    <x v="0"/>
    <x v="0"/>
    <x v="1138"/>
    <s v="Camping food"/>
    <n v="31.64"/>
    <x v="183"/>
    <x v="4"/>
    <x v="36"/>
    <x v="1"/>
  </r>
  <r>
    <n v="90867.199999999997"/>
    <x v="1"/>
    <x v="0"/>
    <x v="1138"/>
    <m/>
    <n v="50"/>
    <x v="15"/>
    <x v="1"/>
    <x v="1"/>
    <x v="3"/>
  </r>
  <r>
    <n v="90866"/>
    <x v="2"/>
    <x v="0"/>
    <x v="1139"/>
    <m/>
    <n v="79.790000000000006"/>
    <x v="51"/>
    <x v="3"/>
    <x v="1"/>
    <x v="3"/>
  </r>
  <r>
    <n v="91054.1"/>
    <x v="0"/>
    <x v="2"/>
    <x v="1139"/>
    <s v="Beach barbecue food"/>
    <n v="23"/>
    <x v="183"/>
    <x v="4"/>
    <x v="36"/>
    <x v="1"/>
  </r>
  <r>
    <n v="91054.2"/>
    <x v="0"/>
    <x v="2"/>
    <x v="1139"/>
    <s v="Beer"/>
    <n v="5.57"/>
    <x v="183"/>
    <x v="4"/>
    <x v="36"/>
    <x v="1"/>
  </r>
  <r>
    <n v="91055"/>
    <x v="0"/>
    <x v="2"/>
    <x v="1139"/>
    <s v="Smoked seafood"/>
    <n v="23.51"/>
    <x v="373"/>
    <x v="14"/>
    <x v="36"/>
    <x v="1"/>
  </r>
  <r>
    <n v="91056"/>
    <x v="0"/>
    <x v="2"/>
    <x v="1140"/>
    <s v="Langass Lodge Hotel"/>
    <n v="410.85"/>
    <x v="146"/>
    <x v="14"/>
    <x v="36"/>
    <x v="1"/>
  </r>
  <r>
    <n v="91057"/>
    <x v="0"/>
    <x v="2"/>
    <x v="1140"/>
    <s v="Kershader Hostel"/>
    <n v="95"/>
    <x v="146"/>
    <x v="14"/>
    <x v="36"/>
    <x v="1"/>
  </r>
  <r>
    <n v="91217"/>
    <x v="0"/>
    <x v="13"/>
    <x v="1140"/>
    <m/>
    <n v="7.99"/>
    <x v="368"/>
    <x v="0"/>
    <x v="1"/>
    <x v="4"/>
  </r>
  <r>
    <n v="91058.1"/>
    <x v="0"/>
    <x v="2"/>
    <x v="1141"/>
    <s v="Last night meal"/>
    <n v="25.71"/>
    <x v="183"/>
    <x v="4"/>
    <x v="36"/>
    <x v="1"/>
  </r>
  <r>
    <n v="91058.2"/>
    <x v="0"/>
    <x v="2"/>
    <x v="1141"/>
    <s v="Wine"/>
    <n v="6"/>
    <x v="183"/>
    <x v="17"/>
    <x v="36"/>
    <x v="1"/>
  </r>
  <r>
    <n v="91059"/>
    <x v="0"/>
    <x v="2"/>
    <x v="1141"/>
    <s v="Pictures"/>
    <n v="28.24"/>
    <x v="14"/>
    <x v="14"/>
    <x v="36"/>
    <x v="1"/>
  </r>
  <r>
    <n v="91060"/>
    <x v="0"/>
    <x v="2"/>
    <x v="1142"/>
    <m/>
    <n v="60"/>
    <x v="287"/>
    <x v="14"/>
    <x v="36"/>
    <x v="5"/>
  </r>
  <r>
    <n v="91061"/>
    <x v="0"/>
    <x v="2"/>
    <x v="1142"/>
    <m/>
    <n v="58.91"/>
    <x v="287"/>
    <x v="14"/>
    <x v="36"/>
    <x v="5"/>
  </r>
  <r>
    <n v="91062"/>
    <x v="0"/>
    <x v="2"/>
    <x v="1142"/>
    <m/>
    <n v="33.549999999999997"/>
    <x v="85"/>
    <x v="14"/>
    <x v="36"/>
    <x v="5"/>
  </r>
  <r>
    <n v="91063"/>
    <x v="0"/>
    <x v="2"/>
    <x v="1142"/>
    <m/>
    <n v="4.07"/>
    <x v="49"/>
    <x v="4"/>
    <x v="1"/>
    <x v="1"/>
  </r>
  <r>
    <n v="91064.1"/>
    <x v="0"/>
    <x v="2"/>
    <x v="1143"/>
    <s v="Beer"/>
    <n v="5"/>
    <x v="10"/>
    <x v="17"/>
    <x v="1"/>
    <x v="1"/>
  </r>
  <r>
    <n v="91064.2"/>
    <x v="0"/>
    <x v="2"/>
    <x v="1143"/>
    <m/>
    <n v="13.55"/>
    <x v="10"/>
    <x v="4"/>
    <x v="1"/>
    <x v="1"/>
  </r>
  <r>
    <n v="90830"/>
    <x v="0"/>
    <x v="11"/>
    <x v="1144"/>
    <m/>
    <n v="226.6"/>
    <x v="41"/>
    <x v="15"/>
    <x v="1"/>
    <x v="4"/>
  </r>
  <r>
    <n v="91065"/>
    <x v="0"/>
    <x v="2"/>
    <x v="1144"/>
    <m/>
    <n v="112.57"/>
    <x v="10"/>
    <x v="4"/>
    <x v="1"/>
    <x v="1"/>
  </r>
  <r>
    <n v="91066"/>
    <x v="0"/>
    <x v="2"/>
    <x v="1144"/>
    <m/>
    <n v="9.15"/>
    <x v="22"/>
    <x v="11"/>
    <x v="1"/>
    <x v="2"/>
  </r>
  <r>
    <n v="90863"/>
    <x v="0"/>
    <x v="0"/>
    <x v="1145"/>
    <s v="Income Insurance"/>
    <n v="42.87"/>
    <x v="60"/>
    <x v="0"/>
    <x v="1"/>
    <x v="4"/>
  </r>
  <r>
    <n v="90864"/>
    <x v="2"/>
    <x v="0"/>
    <x v="1145"/>
    <m/>
    <n v="20.8"/>
    <x v="58"/>
    <x v="3"/>
    <x v="1"/>
    <x v="2"/>
  </r>
  <r>
    <n v="90865"/>
    <x v="6"/>
    <x v="0"/>
    <x v="1145"/>
    <m/>
    <n v="223.3"/>
    <x v="9"/>
    <x v="0"/>
    <x v="1"/>
    <x v="1"/>
  </r>
  <r>
    <n v="90862"/>
    <x v="0"/>
    <x v="0"/>
    <x v="1146"/>
    <s v="Buildings Insurance"/>
    <n v="370.94"/>
    <x v="84"/>
    <x v="0"/>
    <x v="1"/>
    <x v="1"/>
  </r>
  <r>
    <n v="90861"/>
    <x v="3"/>
    <x v="0"/>
    <x v="1147"/>
    <m/>
    <n v="-1000"/>
    <x v="28"/>
    <x v="1"/>
    <x v="1"/>
    <x v="3"/>
  </r>
  <r>
    <n v="91039"/>
    <x v="0"/>
    <x v="2"/>
    <x v="1147"/>
    <m/>
    <n v="56.23"/>
    <x v="104"/>
    <x v="4"/>
    <x v="1"/>
    <x v="1"/>
  </r>
  <r>
    <n v="91040"/>
    <x v="0"/>
    <x v="2"/>
    <x v="1147"/>
    <s v="Prosecco and Saki"/>
    <n v="16.78"/>
    <x v="104"/>
    <x v="17"/>
    <x v="1"/>
    <x v="1"/>
  </r>
  <r>
    <n v="91067"/>
    <x v="0"/>
    <x v="2"/>
    <x v="1147"/>
    <m/>
    <n v="74.98"/>
    <x v="131"/>
    <x v="13"/>
    <x v="1"/>
    <x v="17"/>
  </r>
  <r>
    <n v="91068"/>
    <x v="0"/>
    <x v="2"/>
    <x v="1147"/>
    <m/>
    <n v="20.8"/>
    <x v="374"/>
    <x v="4"/>
    <x v="1"/>
    <x v="1"/>
  </r>
  <r>
    <n v="91069"/>
    <x v="0"/>
    <x v="2"/>
    <x v="1147"/>
    <m/>
    <n v="20"/>
    <x v="86"/>
    <x v="15"/>
    <x v="1"/>
    <x v="4"/>
  </r>
  <r>
    <n v="93466"/>
    <x v="1"/>
    <x v="12"/>
    <x v="1147"/>
    <m/>
    <n v="1000"/>
    <x v="9"/>
    <x v="1"/>
    <x v="1"/>
    <x v="3"/>
  </r>
  <r>
    <n v="91070"/>
    <x v="0"/>
    <x v="2"/>
    <x v="1148"/>
    <m/>
    <n v="5.45"/>
    <x v="22"/>
    <x v="11"/>
    <x v="1"/>
    <x v="2"/>
  </r>
  <r>
    <n v="91071"/>
    <x v="0"/>
    <x v="2"/>
    <x v="1148"/>
    <m/>
    <n v="5.04"/>
    <x v="10"/>
    <x v="4"/>
    <x v="1"/>
    <x v="1"/>
  </r>
  <r>
    <n v="91072.1"/>
    <x v="0"/>
    <x v="2"/>
    <x v="1149"/>
    <s v="Roger's Book"/>
    <n v="7.99"/>
    <x v="62"/>
    <x v="9"/>
    <x v="1"/>
    <x v="9"/>
  </r>
  <r>
    <n v="91072.2"/>
    <x v="0"/>
    <x v="2"/>
    <x v="1149"/>
    <s v="Card"/>
    <n v="2.39"/>
    <x v="62"/>
    <x v="9"/>
    <x v="1"/>
    <x v="9"/>
  </r>
  <r>
    <n v="91073"/>
    <x v="0"/>
    <x v="2"/>
    <x v="1149"/>
    <m/>
    <n v="8.69"/>
    <x v="10"/>
    <x v="4"/>
    <x v="1"/>
    <x v="1"/>
  </r>
  <r>
    <n v="91074"/>
    <x v="0"/>
    <x v="2"/>
    <x v="1150"/>
    <m/>
    <n v="62.72"/>
    <x v="10"/>
    <x v="12"/>
    <x v="1"/>
    <x v="5"/>
  </r>
  <r>
    <n v="91075"/>
    <x v="0"/>
    <x v="2"/>
    <x v="1150"/>
    <m/>
    <n v="15.9"/>
    <x v="41"/>
    <x v="15"/>
    <x v="1"/>
    <x v="4"/>
  </r>
  <r>
    <n v="91076"/>
    <x v="0"/>
    <x v="2"/>
    <x v="1151"/>
    <m/>
    <n v="12.85"/>
    <x v="10"/>
    <x v="4"/>
    <x v="1"/>
    <x v="1"/>
  </r>
  <r>
    <n v="90854"/>
    <x v="0"/>
    <x v="0"/>
    <x v="1152"/>
    <m/>
    <n v="24.99"/>
    <x v="63"/>
    <x v="0"/>
    <x v="1"/>
    <x v="4"/>
  </r>
  <r>
    <n v="90855"/>
    <x v="0"/>
    <x v="0"/>
    <x v="1152"/>
    <s v="Topaz"/>
    <n v="2500"/>
    <x v="89"/>
    <x v="13"/>
    <x v="42"/>
    <x v="17"/>
  </r>
  <r>
    <n v="90856"/>
    <x v="1"/>
    <x v="0"/>
    <x v="1152"/>
    <m/>
    <n v="10"/>
    <x v="15"/>
    <x v="1"/>
    <x v="1"/>
    <x v="3"/>
  </r>
  <r>
    <n v="90857"/>
    <x v="1"/>
    <x v="0"/>
    <x v="1152"/>
    <m/>
    <n v="40"/>
    <x v="15"/>
    <x v="1"/>
    <x v="1"/>
    <x v="3"/>
  </r>
  <r>
    <n v="90858"/>
    <x v="1"/>
    <x v="0"/>
    <x v="1152"/>
    <m/>
    <n v="30"/>
    <x v="15"/>
    <x v="1"/>
    <x v="1"/>
    <x v="3"/>
  </r>
  <r>
    <n v="90859.1"/>
    <x v="0"/>
    <x v="0"/>
    <x v="1152"/>
    <s v="Lunch"/>
    <n v="2.2999999999999998"/>
    <x v="13"/>
    <x v="4"/>
    <x v="1"/>
    <x v="4"/>
  </r>
  <r>
    <n v="90859.199999999997"/>
    <x v="1"/>
    <x v="0"/>
    <x v="1152"/>
    <m/>
    <n v="30"/>
    <x v="15"/>
    <x v="1"/>
    <x v="1"/>
    <x v="3"/>
  </r>
  <r>
    <n v="90860"/>
    <x v="0"/>
    <x v="0"/>
    <x v="1152"/>
    <m/>
    <n v="57.13"/>
    <x v="270"/>
    <x v="0"/>
    <x v="1"/>
    <x v="1"/>
  </r>
  <r>
    <n v="91224"/>
    <x v="0"/>
    <x v="1"/>
    <x v="1152"/>
    <m/>
    <n v="129.99"/>
    <x v="13"/>
    <x v="4"/>
    <x v="1"/>
    <x v="1"/>
  </r>
  <r>
    <n v="90831"/>
    <x v="0"/>
    <x v="11"/>
    <x v="1153"/>
    <s v="Bottle of Tobermory Scotch"/>
    <n v="24.95"/>
    <x v="14"/>
    <x v="17"/>
    <x v="1"/>
    <x v="4"/>
  </r>
  <r>
    <n v="90832"/>
    <x v="0"/>
    <x v="11"/>
    <x v="1153"/>
    <m/>
    <n v="128"/>
    <x v="116"/>
    <x v="13"/>
    <x v="42"/>
    <x v="17"/>
  </r>
  <r>
    <n v="91153"/>
    <x v="0"/>
    <x v="0"/>
    <x v="1154"/>
    <m/>
    <n v="43.4"/>
    <x v="105"/>
    <x v="0"/>
    <x v="1"/>
    <x v="2"/>
  </r>
  <r>
    <n v="91154"/>
    <x v="0"/>
    <x v="0"/>
    <x v="1154"/>
    <s v="Jennifers Pocket Money"/>
    <n v="10"/>
    <x v="53"/>
    <x v="6"/>
    <x v="1"/>
    <x v="10"/>
  </r>
  <r>
    <n v="91155"/>
    <x v="0"/>
    <x v="0"/>
    <x v="1154"/>
    <s v="James Pocket Money"/>
    <n v="10"/>
    <x v="53"/>
    <x v="6"/>
    <x v="1"/>
    <x v="8"/>
  </r>
  <r>
    <n v="91156"/>
    <x v="1"/>
    <x v="0"/>
    <x v="1154"/>
    <m/>
    <n v="50"/>
    <x v="15"/>
    <x v="1"/>
    <x v="1"/>
    <x v="3"/>
  </r>
  <r>
    <n v="91157"/>
    <x v="0"/>
    <x v="0"/>
    <x v="1154"/>
    <s v="Karate"/>
    <n v="45"/>
    <x v="4"/>
    <x v="2"/>
    <x v="1"/>
    <x v="8"/>
  </r>
  <r>
    <n v="91158"/>
    <x v="1"/>
    <x v="0"/>
    <x v="1154"/>
    <m/>
    <n v="300"/>
    <x v="1"/>
    <x v="1"/>
    <x v="1"/>
    <x v="3"/>
  </r>
  <r>
    <n v="91159"/>
    <x v="0"/>
    <x v="0"/>
    <x v="1154"/>
    <m/>
    <n v="28"/>
    <x v="48"/>
    <x v="6"/>
    <x v="1"/>
    <x v="1"/>
  </r>
  <r>
    <n v="91160"/>
    <x v="0"/>
    <x v="0"/>
    <x v="1154"/>
    <s v="Gas"/>
    <n v="170"/>
    <x v="338"/>
    <x v="0"/>
    <x v="1"/>
    <x v="1"/>
  </r>
  <r>
    <n v="91161"/>
    <x v="0"/>
    <x v="0"/>
    <x v="1154"/>
    <m/>
    <n v="12.37"/>
    <x v="8"/>
    <x v="0"/>
    <x v="1"/>
    <x v="1"/>
  </r>
  <r>
    <n v="91162"/>
    <x v="0"/>
    <x v="0"/>
    <x v="1154"/>
    <m/>
    <n v="35.49"/>
    <x v="3"/>
    <x v="0"/>
    <x v="1"/>
    <x v="1"/>
  </r>
  <r>
    <n v="91163"/>
    <x v="1"/>
    <x v="0"/>
    <x v="1154"/>
    <m/>
    <n v="755.95"/>
    <x v="341"/>
    <x v="1"/>
    <x v="1"/>
    <x v="3"/>
  </r>
  <r>
    <n v="91164"/>
    <x v="0"/>
    <x v="0"/>
    <x v="1154"/>
    <s v="Council Tax"/>
    <n v="180"/>
    <x v="18"/>
    <x v="0"/>
    <x v="1"/>
    <x v="1"/>
  </r>
  <r>
    <n v="91165"/>
    <x v="0"/>
    <x v="0"/>
    <x v="1154"/>
    <m/>
    <n v="5"/>
    <x v="163"/>
    <x v="9"/>
    <x v="1"/>
    <x v="9"/>
  </r>
  <r>
    <n v="91166.1"/>
    <x v="0"/>
    <x v="2"/>
    <x v="1154"/>
    <s v="Horse Book"/>
    <n v="6.98"/>
    <x v="115"/>
    <x v="7"/>
    <x v="1"/>
    <x v="2"/>
  </r>
  <r>
    <n v="91166.2"/>
    <x v="0"/>
    <x v="2"/>
    <x v="1154"/>
    <s v="Nutrition Books"/>
    <n v="17.28"/>
    <x v="115"/>
    <x v="15"/>
    <x v="1"/>
    <x v="2"/>
  </r>
  <r>
    <n v="91206"/>
    <x v="3"/>
    <x v="11"/>
    <x v="1154"/>
    <m/>
    <n v="-755.95"/>
    <x v="9"/>
    <x v="1"/>
    <x v="1"/>
    <x v="3"/>
  </r>
  <r>
    <n v="91207"/>
    <x v="0"/>
    <x v="11"/>
    <x v="1154"/>
    <m/>
    <n v="10.98"/>
    <x v="42"/>
    <x v="6"/>
    <x v="1"/>
    <x v="1"/>
  </r>
  <r>
    <n v="91208"/>
    <x v="0"/>
    <x v="11"/>
    <x v="1154"/>
    <s v="Bag for school"/>
    <n v="19.989999999999998"/>
    <x v="321"/>
    <x v="7"/>
    <x v="1"/>
    <x v="10"/>
  </r>
  <r>
    <n v="91209"/>
    <x v="0"/>
    <x v="11"/>
    <x v="1154"/>
    <m/>
    <n v="16.149999999999999"/>
    <x v="278"/>
    <x v="11"/>
    <x v="1"/>
    <x v="2"/>
  </r>
  <r>
    <n v="91222"/>
    <x v="3"/>
    <x v="1"/>
    <x v="1154"/>
    <m/>
    <n v="-300"/>
    <x v="9"/>
    <x v="1"/>
    <x v="1"/>
    <x v="3"/>
  </r>
  <r>
    <n v="91228"/>
    <x v="3"/>
    <x v="4"/>
    <x v="1154"/>
    <s v="September Cash"/>
    <n v="-610"/>
    <x v="9"/>
    <x v="1"/>
    <x v="1"/>
    <x v="3"/>
  </r>
  <r>
    <n v="91249"/>
    <x v="0"/>
    <x v="4"/>
    <x v="1154"/>
    <s v="August Undifferentiated Cash"/>
    <n v="338"/>
    <x v="53"/>
    <x v="6"/>
    <x v="1"/>
    <x v="1"/>
  </r>
  <r>
    <n v="91149"/>
    <x v="1"/>
    <x v="0"/>
    <x v="1155"/>
    <m/>
    <n v="2373.9499999999998"/>
    <x v="75"/>
    <x v="1"/>
    <x v="1"/>
    <x v="3"/>
  </r>
  <r>
    <n v="91150"/>
    <x v="1"/>
    <x v="0"/>
    <x v="1155"/>
    <m/>
    <n v="174.8"/>
    <x v="375"/>
    <x v="1"/>
    <x v="1"/>
    <x v="3"/>
  </r>
  <r>
    <n v="91151"/>
    <x v="0"/>
    <x v="0"/>
    <x v="1155"/>
    <s v="Income Insurance"/>
    <n v="26.95"/>
    <x v="60"/>
    <x v="0"/>
    <x v="1"/>
    <x v="4"/>
  </r>
  <r>
    <n v="91152"/>
    <x v="1"/>
    <x v="0"/>
    <x v="1155"/>
    <m/>
    <n v="30"/>
    <x v="15"/>
    <x v="1"/>
    <x v="1"/>
    <x v="3"/>
  </r>
  <r>
    <n v="91210"/>
    <x v="0"/>
    <x v="11"/>
    <x v="1155"/>
    <m/>
    <n v="35"/>
    <x v="14"/>
    <x v="5"/>
    <x v="1"/>
    <x v="2"/>
  </r>
  <r>
    <n v="91211"/>
    <x v="0"/>
    <x v="11"/>
    <x v="1155"/>
    <m/>
    <n v="8.4499999999999993"/>
    <x v="244"/>
    <x v="6"/>
    <x v="1"/>
    <x v="2"/>
  </r>
  <r>
    <n v="91212"/>
    <x v="0"/>
    <x v="11"/>
    <x v="1155"/>
    <m/>
    <n v="20"/>
    <x v="143"/>
    <x v="17"/>
    <x v="1"/>
    <x v="2"/>
  </r>
  <r>
    <n v="91218"/>
    <x v="3"/>
    <x v="13"/>
    <x v="1155"/>
    <m/>
    <n v="-174.8"/>
    <x v="9"/>
    <x v="1"/>
    <x v="1"/>
    <x v="3"/>
  </r>
  <r>
    <n v="92842"/>
    <x v="3"/>
    <x v="2"/>
    <x v="1155"/>
    <m/>
    <n v="-2373.9499999999998"/>
    <x v="9"/>
    <x v="1"/>
    <x v="1"/>
    <x v="3"/>
  </r>
  <r>
    <n v="91167"/>
    <x v="0"/>
    <x v="2"/>
    <x v="1156"/>
    <m/>
    <n v="36.58"/>
    <x v="13"/>
    <x v="4"/>
    <x v="1"/>
    <x v="1"/>
  </r>
  <r>
    <n v="91168"/>
    <x v="0"/>
    <x v="2"/>
    <x v="1156"/>
    <s v="Frames, art materials"/>
    <n v="18.93"/>
    <x v="88"/>
    <x v="7"/>
    <x v="1"/>
    <x v="1"/>
  </r>
  <r>
    <n v="91169"/>
    <x v="0"/>
    <x v="2"/>
    <x v="1156"/>
    <m/>
    <n v="60"/>
    <x v="13"/>
    <x v="12"/>
    <x v="1"/>
    <x v="5"/>
  </r>
  <r>
    <n v="91147"/>
    <x v="0"/>
    <x v="0"/>
    <x v="1157"/>
    <m/>
    <n v="5.99"/>
    <x v="19"/>
    <x v="0"/>
    <x v="1"/>
    <x v="1"/>
  </r>
  <r>
    <n v="91148"/>
    <x v="8"/>
    <x v="0"/>
    <x v="1157"/>
    <m/>
    <n v="-924.6"/>
    <x v="164"/>
    <x v="10"/>
    <x v="1"/>
    <x v="4"/>
  </r>
  <r>
    <n v="91170"/>
    <x v="0"/>
    <x v="2"/>
    <x v="1157"/>
    <s v="BHS Membership"/>
    <n v="99"/>
    <x v="233"/>
    <x v="13"/>
    <x v="1"/>
    <x v="2"/>
  </r>
  <r>
    <n v="91223"/>
    <x v="4"/>
    <x v="1"/>
    <x v="1157"/>
    <m/>
    <n v="-0.21"/>
    <x v="1"/>
    <x v="10"/>
    <x v="1"/>
    <x v="3"/>
  </r>
  <r>
    <n v="91229"/>
    <x v="0"/>
    <x v="4"/>
    <x v="1157"/>
    <s v="Bus pass (pre-savercard)"/>
    <n v="30"/>
    <x v="187"/>
    <x v="19"/>
    <x v="1"/>
    <x v="8"/>
  </r>
  <r>
    <n v="91230"/>
    <x v="0"/>
    <x v="4"/>
    <x v="1157"/>
    <s v="Bus pass"/>
    <n v="30"/>
    <x v="187"/>
    <x v="19"/>
    <x v="1"/>
    <x v="10"/>
  </r>
  <r>
    <n v="91231"/>
    <x v="0"/>
    <x v="4"/>
    <x v="1157"/>
    <s v="Bread"/>
    <n v="6"/>
    <x v="357"/>
    <x v="4"/>
    <x v="1"/>
    <x v="1"/>
  </r>
  <r>
    <n v="91232"/>
    <x v="0"/>
    <x v="4"/>
    <x v="1157"/>
    <s v="Guitar"/>
    <n v="20"/>
    <x v="221"/>
    <x v="2"/>
    <x v="1"/>
    <x v="8"/>
  </r>
  <r>
    <n v="91233"/>
    <x v="0"/>
    <x v="4"/>
    <x v="1157"/>
    <s v="Coffee"/>
    <n v="5"/>
    <x v="213"/>
    <x v="11"/>
    <x v="1"/>
    <x v="2"/>
  </r>
  <r>
    <n v="91812.1"/>
    <x v="0"/>
    <x v="1"/>
    <x v="1157"/>
    <s v="Stationery, household things"/>
    <n v="12.25"/>
    <x v="13"/>
    <x v="6"/>
    <x v="1"/>
    <x v="1"/>
  </r>
  <r>
    <n v="91812.2"/>
    <x v="0"/>
    <x v="1"/>
    <x v="1157"/>
    <s v="DVD"/>
    <n v="3"/>
    <x v="13"/>
    <x v="7"/>
    <x v="1"/>
    <x v="1"/>
  </r>
  <r>
    <n v="91812.3"/>
    <x v="0"/>
    <x v="1"/>
    <x v="1157"/>
    <m/>
    <n v="70.31"/>
    <x v="13"/>
    <x v="4"/>
    <x v="1"/>
    <x v="1"/>
  </r>
  <r>
    <n v="91812.4"/>
    <x v="0"/>
    <x v="1"/>
    <x v="1157"/>
    <s v="Shirts"/>
    <n v="12"/>
    <x v="13"/>
    <x v="5"/>
    <x v="1"/>
    <x v="8"/>
  </r>
  <r>
    <n v="91144"/>
    <x v="1"/>
    <x v="0"/>
    <x v="1158"/>
    <m/>
    <n v="70"/>
    <x v="15"/>
    <x v="1"/>
    <x v="1"/>
    <x v="3"/>
  </r>
  <r>
    <n v="91145"/>
    <x v="0"/>
    <x v="0"/>
    <x v="1158"/>
    <m/>
    <n v="12"/>
    <x v="21"/>
    <x v="9"/>
    <x v="1"/>
    <x v="9"/>
  </r>
  <r>
    <n v="91146"/>
    <x v="0"/>
    <x v="0"/>
    <x v="1158"/>
    <s v="Road tax fine"/>
    <n v="329"/>
    <x v="95"/>
    <x v="12"/>
    <x v="1"/>
    <x v="5"/>
  </r>
  <r>
    <n v="91171"/>
    <x v="0"/>
    <x v="2"/>
    <x v="1158"/>
    <s v="Stationery"/>
    <n v="13.67"/>
    <x v="62"/>
    <x v="6"/>
    <x v="1"/>
    <x v="1"/>
  </r>
  <r>
    <n v="91137"/>
    <x v="1"/>
    <x v="0"/>
    <x v="1159"/>
    <m/>
    <n v="250"/>
    <x v="28"/>
    <x v="1"/>
    <x v="1"/>
    <x v="3"/>
  </r>
  <r>
    <n v="91138"/>
    <x v="1"/>
    <x v="0"/>
    <x v="1159"/>
    <m/>
    <n v="150"/>
    <x v="28"/>
    <x v="1"/>
    <x v="1"/>
    <x v="3"/>
  </r>
  <r>
    <n v="91139"/>
    <x v="1"/>
    <x v="0"/>
    <x v="1159"/>
    <m/>
    <n v="500"/>
    <x v="28"/>
    <x v="1"/>
    <x v="1"/>
    <x v="3"/>
  </r>
  <r>
    <n v="91140"/>
    <x v="0"/>
    <x v="0"/>
    <x v="1159"/>
    <s v="Life Insurance"/>
    <n v="8.19"/>
    <x v="29"/>
    <x v="0"/>
    <x v="1"/>
    <x v="2"/>
  </r>
  <r>
    <n v="91141"/>
    <x v="0"/>
    <x v="0"/>
    <x v="1159"/>
    <m/>
    <n v="5"/>
    <x v="30"/>
    <x v="9"/>
    <x v="1"/>
    <x v="9"/>
  </r>
  <r>
    <n v="91143"/>
    <x v="1"/>
    <x v="0"/>
    <x v="1159"/>
    <m/>
    <n v="60"/>
    <x v="28"/>
    <x v="1"/>
    <x v="1"/>
    <x v="3"/>
  </r>
  <r>
    <n v="91172"/>
    <x v="0"/>
    <x v="2"/>
    <x v="1159"/>
    <m/>
    <n v="2.99"/>
    <x v="290"/>
    <x v="7"/>
    <x v="1"/>
    <x v="10"/>
  </r>
  <r>
    <n v="91173"/>
    <x v="0"/>
    <x v="2"/>
    <x v="1160"/>
    <m/>
    <n v="4.3600000000000003"/>
    <x v="290"/>
    <x v="7"/>
    <x v="1"/>
    <x v="10"/>
  </r>
  <r>
    <n v="91813"/>
    <x v="0"/>
    <x v="1"/>
    <x v="1160"/>
    <m/>
    <n v="80.33"/>
    <x v="13"/>
    <x v="4"/>
    <x v="1"/>
    <x v="1"/>
  </r>
  <r>
    <n v="91133"/>
    <x v="2"/>
    <x v="0"/>
    <x v="1161"/>
    <m/>
    <n v="50"/>
    <x v="36"/>
    <x v="3"/>
    <x v="1"/>
    <x v="10"/>
  </r>
  <r>
    <n v="91134"/>
    <x v="0"/>
    <x v="0"/>
    <x v="1161"/>
    <s v="Savercard"/>
    <n v="10"/>
    <x v="138"/>
    <x v="19"/>
    <x v="1"/>
    <x v="8"/>
  </r>
  <r>
    <n v="91135"/>
    <x v="1"/>
    <x v="0"/>
    <x v="1161"/>
    <m/>
    <n v="100"/>
    <x v="28"/>
    <x v="1"/>
    <x v="1"/>
    <x v="3"/>
  </r>
  <r>
    <n v="91136"/>
    <x v="1"/>
    <x v="0"/>
    <x v="1161"/>
    <m/>
    <n v="100"/>
    <x v="28"/>
    <x v="1"/>
    <x v="1"/>
    <x v="3"/>
  </r>
  <r>
    <n v="91174"/>
    <x v="0"/>
    <x v="2"/>
    <x v="1162"/>
    <s v="Shirts and ties"/>
    <n v="43"/>
    <x v="49"/>
    <x v="5"/>
    <x v="1"/>
    <x v="8"/>
  </r>
  <r>
    <n v="91175"/>
    <x v="0"/>
    <x v="2"/>
    <x v="1162"/>
    <m/>
    <n v="43"/>
    <x v="23"/>
    <x v="5"/>
    <x v="1"/>
    <x v="2"/>
  </r>
  <r>
    <n v="91176"/>
    <x v="0"/>
    <x v="2"/>
    <x v="1162"/>
    <s v="Stationery"/>
    <n v="5.08"/>
    <x v="62"/>
    <x v="6"/>
    <x v="1"/>
    <x v="1"/>
  </r>
  <r>
    <n v="91202"/>
    <x v="0"/>
    <x v="2"/>
    <x v="1162"/>
    <m/>
    <n v="28.88"/>
    <x v="104"/>
    <x v="4"/>
    <x v="1"/>
    <x v="1"/>
  </r>
  <r>
    <n v="91177.1"/>
    <x v="0"/>
    <x v="2"/>
    <x v="1163"/>
    <s v="Beer"/>
    <n v="4.49"/>
    <x v="10"/>
    <x v="17"/>
    <x v="1"/>
    <x v="1"/>
  </r>
  <r>
    <n v="91177.2"/>
    <x v="0"/>
    <x v="2"/>
    <x v="1163"/>
    <s v="Beer"/>
    <n v="24.06"/>
    <x v="10"/>
    <x v="17"/>
    <x v="1"/>
    <x v="1"/>
  </r>
  <r>
    <n v="91178"/>
    <x v="0"/>
    <x v="2"/>
    <x v="1163"/>
    <s v="Food for Windmill Centre"/>
    <n v="6.81"/>
    <x v="10"/>
    <x v="15"/>
    <x v="1"/>
    <x v="2"/>
  </r>
  <r>
    <n v="93456"/>
    <x v="3"/>
    <x v="12"/>
    <x v="1163"/>
    <m/>
    <n v="-1160"/>
    <x v="9"/>
    <x v="1"/>
    <x v="1"/>
    <x v="3"/>
  </r>
  <r>
    <n v="91131"/>
    <x v="1"/>
    <x v="0"/>
    <x v="1164"/>
    <m/>
    <n v="40"/>
    <x v="15"/>
    <x v="1"/>
    <x v="1"/>
    <x v="3"/>
  </r>
  <r>
    <n v="91132"/>
    <x v="1"/>
    <x v="0"/>
    <x v="1164"/>
    <m/>
    <n v="50"/>
    <x v="15"/>
    <x v="1"/>
    <x v="1"/>
    <x v="3"/>
  </r>
  <r>
    <n v="91179"/>
    <x v="0"/>
    <x v="2"/>
    <x v="1164"/>
    <m/>
    <n v="61.39"/>
    <x v="85"/>
    <x v="12"/>
    <x v="1"/>
    <x v="5"/>
  </r>
  <r>
    <n v="91180"/>
    <x v="0"/>
    <x v="2"/>
    <x v="1164"/>
    <m/>
    <n v="10"/>
    <x v="86"/>
    <x v="15"/>
    <x v="1"/>
    <x v="4"/>
  </r>
  <r>
    <n v="91181"/>
    <x v="0"/>
    <x v="2"/>
    <x v="1164"/>
    <s v="Lunch"/>
    <n v="3.79"/>
    <x v="208"/>
    <x v="4"/>
    <x v="1"/>
    <x v="4"/>
  </r>
  <r>
    <n v="91234"/>
    <x v="0"/>
    <x v="4"/>
    <x v="1164"/>
    <s v="Beers"/>
    <n v="14"/>
    <x v="143"/>
    <x v="17"/>
    <x v="1"/>
    <x v="4"/>
  </r>
  <r>
    <n v="91235"/>
    <x v="0"/>
    <x v="4"/>
    <x v="1164"/>
    <s v="Mexican Meal"/>
    <n v="26"/>
    <x v="117"/>
    <x v="11"/>
    <x v="1"/>
    <x v="4"/>
  </r>
  <r>
    <n v="91236"/>
    <x v="0"/>
    <x v="4"/>
    <x v="1164"/>
    <s v="Lunches"/>
    <n v="8"/>
    <x v="208"/>
    <x v="11"/>
    <x v="1"/>
    <x v="4"/>
  </r>
  <r>
    <n v="91237"/>
    <x v="0"/>
    <x v="4"/>
    <x v="1164"/>
    <s v="Lunches"/>
    <n v="6"/>
    <x v="13"/>
    <x v="4"/>
    <x v="1"/>
    <x v="4"/>
  </r>
  <r>
    <n v="91240"/>
    <x v="0"/>
    <x v="4"/>
    <x v="1164"/>
    <s v="Bus pass (pre-savercard)"/>
    <n v="30"/>
    <x v="187"/>
    <x v="19"/>
    <x v="1"/>
    <x v="8"/>
  </r>
  <r>
    <n v="91130"/>
    <x v="1"/>
    <x v="0"/>
    <x v="1165"/>
    <m/>
    <n v="70"/>
    <x v="15"/>
    <x v="1"/>
    <x v="1"/>
    <x v="3"/>
  </r>
  <r>
    <n v="91220"/>
    <x v="0"/>
    <x v="1"/>
    <x v="1166"/>
    <m/>
    <n v="34.89"/>
    <x v="13"/>
    <x v="4"/>
    <x v="1"/>
    <x v="1"/>
  </r>
  <r>
    <n v="91128"/>
    <x v="0"/>
    <x v="0"/>
    <x v="1167"/>
    <s v="Badminton"/>
    <n v="98"/>
    <x v="210"/>
    <x v="2"/>
    <x v="1"/>
    <x v="12"/>
  </r>
  <r>
    <n v="91129"/>
    <x v="1"/>
    <x v="0"/>
    <x v="1167"/>
    <m/>
    <n v="40"/>
    <x v="15"/>
    <x v="1"/>
    <x v="1"/>
    <x v="3"/>
  </r>
  <r>
    <n v="91182"/>
    <x v="0"/>
    <x v="2"/>
    <x v="1167"/>
    <s v="Storage containers"/>
    <n v="34.94"/>
    <x v="130"/>
    <x v="7"/>
    <x v="1"/>
    <x v="10"/>
  </r>
  <r>
    <n v="91183"/>
    <x v="0"/>
    <x v="2"/>
    <x v="1167"/>
    <s v="Elv UvFilter"/>
    <n v="7.58"/>
    <x v="97"/>
    <x v="6"/>
    <x v="1"/>
    <x v="1"/>
  </r>
  <r>
    <n v="91184"/>
    <x v="0"/>
    <x v="2"/>
    <x v="1167"/>
    <m/>
    <n v="1.98"/>
    <x v="290"/>
    <x v="7"/>
    <x v="1"/>
    <x v="10"/>
  </r>
  <r>
    <n v="91203"/>
    <x v="0"/>
    <x v="2"/>
    <x v="1167"/>
    <m/>
    <n v="17"/>
    <x v="31"/>
    <x v="6"/>
    <x v="1"/>
    <x v="3"/>
  </r>
  <r>
    <n v="91814"/>
    <x v="0"/>
    <x v="1"/>
    <x v="1167"/>
    <m/>
    <n v="68.22"/>
    <x v="13"/>
    <x v="4"/>
    <x v="1"/>
    <x v="1"/>
  </r>
  <r>
    <n v="91185"/>
    <x v="0"/>
    <x v="2"/>
    <x v="1168"/>
    <s v="High Visibility things"/>
    <n v="80.88"/>
    <x v="14"/>
    <x v="13"/>
    <x v="1"/>
    <x v="2"/>
  </r>
  <r>
    <n v="91186"/>
    <x v="0"/>
    <x v="2"/>
    <x v="1168"/>
    <m/>
    <n v="30.15"/>
    <x v="229"/>
    <x v="11"/>
    <x v="1"/>
    <x v="1"/>
  </r>
  <r>
    <n v="91238"/>
    <x v="0"/>
    <x v="4"/>
    <x v="1168"/>
    <s v="Beers"/>
    <n v="5"/>
    <x v="143"/>
    <x v="17"/>
    <x v="1"/>
    <x v="4"/>
  </r>
  <r>
    <n v="91187"/>
    <x v="0"/>
    <x v="2"/>
    <x v="1169"/>
    <m/>
    <n v="11.37"/>
    <x v="10"/>
    <x v="4"/>
    <x v="1"/>
    <x v="1"/>
  </r>
  <r>
    <n v="91125"/>
    <x v="1"/>
    <x v="0"/>
    <x v="1170"/>
    <m/>
    <n v="40"/>
    <x v="15"/>
    <x v="1"/>
    <x v="1"/>
    <x v="3"/>
  </r>
  <r>
    <n v="91126.1"/>
    <x v="0"/>
    <x v="0"/>
    <x v="1170"/>
    <s v="Lunch"/>
    <n v="2.34"/>
    <x v="13"/>
    <x v="4"/>
    <x v="1"/>
    <x v="4"/>
  </r>
  <r>
    <n v="91126.2"/>
    <x v="1"/>
    <x v="0"/>
    <x v="1170"/>
    <m/>
    <n v="30"/>
    <x v="15"/>
    <x v="1"/>
    <x v="1"/>
    <x v="3"/>
  </r>
  <r>
    <n v="91127"/>
    <x v="2"/>
    <x v="0"/>
    <x v="1170"/>
    <m/>
    <n v="79.790000000000006"/>
    <x v="51"/>
    <x v="3"/>
    <x v="1"/>
    <x v="3"/>
  </r>
  <r>
    <n v="91188"/>
    <x v="0"/>
    <x v="2"/>
    <x v="1170"/>
    <s v="Meal out for Sheilas birthday"/>
    <n v="22.5"/>
    <x v="143"/>
    <x v="11"/>
    <x v="1"/>
    <x v="2"/>
  </r>
  <r>
    <n v="91204"/>
    <x v="0"/>
    <x v="2"/>
    <x v="1170"/>
    <m/>
    <n v="22"/>
    <x v="104"/>
    <x v="4"/>
    <x v="1"/>
    <x v="1"/>
  </r>
  <r>
    <n v="91219"/>
    <x v="0"/>
    <x v="13"/>
    <x v="1170"/>
    <m/>
    <n v="7.99"/>
    <x v="368"/>
    <x v="0"/>
    <x v="1"/>
    <x v="4"/>
  </r>
  <r>
    <n v="91241"/>
    <x v="0"/>
    <x v="4"/>
    <x v="1170"/>
    <s v="Bus pass"/>
    <n v="15"/>
    <x v="187"/>
    <x v="19"/>
    <x v="1"/>
    <x v="8"/>
  </r>
  <r>
    <n v="91123"/>
    <x v="0"/>
    <x v="0"/>
    <x v="1171"/>
    <s v="New Scientist (Quarterly)"/>
    <n v="34.25"/>
    <x v="46"/>
    <x v="7"/>
    <x v="1"/>
    <x v="1"/>
  </r>
  <r>
    <n v="91124"/>
    <x v="0"/>
    <x v="0"/>
    <x v="1171"/>
    <m/>
    <n v="22.75"/>
    <x v="39"/>
    <x v="4"/>
    <x v="1"/>
    <x v="1"/>
  </r>
  <r>
    <n v="91189"/>
    <x v="0"/>
    <x v="2"/>
    <x v="1171"/>
    <m/>
    <n v="14.5"/>
    <x v="41"/>
    <x v="15"/>
    <x v="1"/>
    <x v="4"/>
  </r>
  <r>
    <n v="91221.1"/>
    <x v="0"/>
    <x v="1"/>
    <x v="1171"/>
    <s v="Wine and Beer"/>
    <n v="23"/>
    <x v="13"/>
    <x v="17"/>
    <x v="1"/>
    <x v="14"/>
  </r>
  <r>
    <n v="91221.2"/>
    <x v="0"/>
    <x v="1"/>
    <x v="1171"/>
    <s v="Flowers"/>
    <n v="10"/>
    <x v="13"/>
    <x v="6"/>
    <x v="1"/>
    <x v="2"/>
  </r>
  <r>
    <n v="91221.3"/>
    <x v="0"/>
    <x v="1"/>
    <x v="1171"/>
    <s v="Flowers"/>
    <n v="103.96"/>
    <x v="13"/>
    <x v="4"/>
    <x v="1"/>
    <x v="1"/>
  </r>
  <r>
    <n v="91190"/>
    <x v="0"/>
    <x v="2"/>
    <x v="1172"/>
    <m/>
    <n v="226.6"/>
    <x v="41"/>
    <x v="15"/>
    <x v="1"/>
    <x v="4"/>
  </r>
  <r>
    <n v="91191"/>
    <x v="0"/>
    <x v="2"/>
    <x v="1172"/>
    <m/>
    <n v="9.99"/>
    <x v="62"/>
    <x v="6"/>
    <x v="1"/>
    <x v="1"/>
  </r>
  <r>
    <n v="91121"/>
    <x v="2"/>
    <x v="0"/>
    <x v="1173"/>
    <m/>
    <n v="20.8"/>
    <x v="58"/>
    <x v="3"/>
    <x v="1"/>
    <x v="2"/>
  </r>
  <r>
    <n v="91122"/>
    <x v="1"/>
    <x v="0"/>
    <x v="1173"/>
    <m/>
    <n v="40"/>
    <x v="15"/>
    <x v="1"/>
    <x v="1"/>
    <x v="3"/>
  </r>
  <r>
    <n v="91192"/>
    <x v="0"/>
    <x v="2"/>
    <x v="1173"/>
    <m/>
    <n v="63.05"/>
    <x v="76"/>
    <x v="12"/>
    <x v="1"/>
    <x v="5"/>
  </r>
  <r>
    <n v="91193"/>
    <x v="0"/>
    <x v="2"/>
    <x v="1173"/>
    <m/>
    <n v="10.5"/>
    <x v="41"/>
    <x v="15"/>
    <x v="1"/>
    <x v="4"/>
  </r>
  <r>
    <n v="91194"/>
    <x v="0"/>
    <x v="2"/>
    <x v="1173"/>
    <s v="ASO Diabetes Conference"/>
    <n v="30"/>
    <x v="281"/>
    <x v="15"/>
    <x v="1"/>
    <x v="2"/>
  </r>
  <r>
    <n v="91239"/>
    <x v="0"/>
    <x v="4"/>
    <x v="1173"/>
    <s v="Revision Guide"/>
    <n v="10"/>
    <x v="170"/>
    <x v="19"/>
    <x v="1"/>
    <x v="10"/>
  </r>
  <r>
    <n v="91195"/>
    <x v="0"/>
    <x v="2"/>
    <x v="1174"/>
    <m/>
    <n v="33.57"/>
    <x v="49"/>
    <x v="6"/>
    <x v="1"/>
    <x v="3"/>
  </r>
  <r>
    <n v="91196"/>
    <x v="0"/>
    <x v="2"/>
    <x v="1174"/>
    <m/>
    <n v="0.79"/>
    <x v="290"/>
    <x v="7"/>
    <x v="1"/>
    <x v="10"/>
  </r>
  <r>
    <n v="91242"/>
    <x v="0"/>
    <x v="4"/>
    <x v="1175"/>
    <s v="Drinks at party"/>
    <n v="30"/>
    <x v="143"/>
    <x v="11"/>
    <x v="1"/>
    <x v="14"/>
  </r>
  <r>
    <n v="91118"/>
    <x v="1"/>
    <x v="0"/>
    <x v="1176"/>
    <m/>
    <n v="40"/>
    <x v="15"/>
    <x v="1"/>
    <x v="1"/>
    <x v="3"/>
  </r>
  <r>
    <n v="91119"/>
    <x v="1"/>
    <x v="0"/>
    <x v="1176"/>
    <m/>
    <n v="40"/>
    <x v="15"/>
    <x v="1"/>
    <x v="1"/>
    <x v="3"/>
  </r>
  <r>
    <n v="91120"/>
    <x v="6"/>
    <x v="0"/>
    <x v="1176"/>
    <m/>
    <n v="244.35"/>
    <x v="9"/>
    <x v="0"/>
    <x v="1"/>
    <x v="1"/>
  </r>
  <r>
    <n v="91197"/>
    <x v="0"/>
    <x v="2"/>
    <x v="1176"/>
    <s v="Food for Windmill Centre"/>
    <n v="15.58"/>
    <x v="10"/>
    <x v="15"/>
    <x v="1"/>
    <x v="2"/>
  </r>
  <r>
    <n v="91198"/>
    <x v="0"/>
    <x v="2"/>
    <x v="1176"/>
    <m/>
    <n v="4.92"/>
    <x v="76"/>
    <x v="4"/>
    <x v="1"/>
    <x v="1"/>
  </r>
  <r>
    <n v="91205"/>
    <x v="0"/>
    <x v="2"/>
    <x v="1176"/>
    <s v="Umbrella"/>
    <n v="8"/>
    <x v="31"/>
    <x v="6"/>
    <x v="1"/>
    <x v="4"/>
  </r>
  <r>
    <n v="91117"/>
    <x v="0"/>
    <x v="0"/>
    <x v="1177"/>
    <s v="Income Insurance"/>
    <n v="42.87"/>
    <x v="60"/>
    <x v="0"/>
    <x v="1"/>
    <x v="4"/>
  </r>
  <r>
    <n v="91199"/>
    <x v="0"/>
    <x v="2"/>
    <x v="1177"/>
    <m/>
    <n v="91.93"/>
    <x v="10"/>
    <x v="4"/>
    <x v="1"/>
    <x v="1"/>
  </r>
  <r>
    <n v="91115"/>
    <x v="0"/>
    <x v="0"/>
    <x v="1178"/>
    <m/>
    <n v="54.56"/>
    <x v="270"/>
    <x v="0"/>
    <x v="1"/>
    <x v="1"/>
  </r>
  <r>
    <n v="91116"/>
    <x v="0"/>
    <x v="0"/>
    <x v="1178"/>
    <m/>
    <n v="24.99"/>
    <x v="63"/>
    <x v="0"/>
    <x v="1"/>
    <x v="4"/>
  </r>
  <r>
    <n v="91200"/>
    <x v="0"/>
    <x v="2"/>
    <x v="1178"/>
    <s v="Pams birthday present"/>
    <n v="28.06"/>
    <x v="115"/>
    <x v="9"/>
    <x v="1"/>
    <x v="9"/>
  </r>
  <r>
    <n v="91201"/>
    <x v="0"/>
    <x v="2"/>
    <x v="1179"/>
    <m/>
    <n v="64.290000000000006"/>
    <x v="76"/>
    <x v="12"/>
    <x v="1"/>
    <x v="5"/>
  </r>
  <r>
    <n v="91243"/>
    <x v="0"/>
    <x v="4"/>
    <x v="1179"/>
    <s v="Lunches"/>
    <n v="10"/>
    <x v="363"/>
    <x v="4"/>
    <x v="1"/>
    <x v="8"/>
  </r>
  <r>
    <n v="91244"/>
    <x v="0"/>
    <x v="4"/>
    <x v="1179"/>
    <s v="Drinks and cakes"/>
    <n v="4"/>
    <x v="14"/>
    <x v="11"/>
    <x v="1"/>
    <x v="2"/>
  </r>
  <r>
    <n v="91245"/>
    <x v="0"/>
    <x v="4"/>
    <x v="1179"/>
    <s v="Beers"/>
    <n v="8"/>
    <x v="143"/>
    <x v="17"/>
    <x v="1"/>
    <x v="4"/>
  </r>
  <r>
    <n v="91246"/>
    <x v="0"/>
    <x v="4"/>
    <x v="1179"/>
    <s v="Coffee, lunch suppliers"/>
    <n v="5"/>
    <x v="13"/>
    <x v="4"/>
    <x v="1"/>
    <x v="4"/>
  </r>
  <r>
    <n v="91111"/>
    <x v="0"/>
    <x v="0"/>
    <x v="1180"/>
    <s v="NI"/>
    <n v="75.3"/>
    <x v="69"/>
    <x v="18"/>
    <x v="1"/>
    <x v="2"/>
  </r>
  <r>
    <n v="91112"/>
    <x v="1"/>
    <x v="0"/>
    <x v="1180"/>
    <m/>
    <n v="40"/>
    <x v="15"/>
    <x v="1"/>
    <x v="1"/>
    <x v="3"/>
  </r>
  <r>
    <n v="91113"/>
    <x v="0"/>
    <x v="0"/>
    <x v="1180"/>
    <s v="Riding Lesson"/>
    <n v="465"/>
    <x v="89"/>
    <x v="2"/>
    <x v="1"/>
    <x v="12"/>
  </r>
  <r>
    <n v="91114.1"/>
    <x v="0"/>
    <x v="0"/>
    <x v="1180"/>
    <s v="Lunch, tea"/>
    <n v="7.22"/>
    <x v="13"/>
    <x v="4"/>
    <x v="1"/>
    <x v="4"/>
  </r>
  <r>
    <n v="91114.2"/>
    <x v="1"/>
    <x v="0"/>
    <x v="1180"/>
    <m/>
    <n v="30"/>
    <x v="15"/>
    <x v="1"/>
    <x v="1"/>
    <x v="3"/>
  </r>
  <r>
    <n v="91247"/>
    <x v="0"/>
    <x v="4"/>
    <x v="1180"/>
    <s v="Lunch"/>
    <n v="4"/>
    <x v="13"/>
    <x v="4"/>
    <x v="1"/>
    <x v="4"/>
  </r>
  <r>
    <n v="91248"/>
    <x v="0"/>
    <x v="4"/>
    <x v="1180"/>
    <s v="Beers"/>
    <n v="6"/>
    <x v="143"/>
    <x v="17"/>
    <x v="1"/>
    <x v="14"/>
  </r>
  <r>
    <n v="91306"/>
    <x v="0"/>
    <x v="2"/>
    <x v="1180"/>
    <m/>
    <n v="82.02"/>
    <x v="104"/>
    <x v="4"/>
    <x v="1"/>
    <x v="1"/>
  </r>
  <r>
    <n v="91310"/>
    <x v="0"/>
    <x v="2"/>
    <x v="1180"/>
    <s v="Brakes"/>
    <n v="260.01"/>
    <x v="273"/>
    <x v="12"/>
    <x v="1"/>
    <x v="5"/>
  </r>
  <r>
    <n v="91311"/>
    <x v="0"/>
    <x v="2"/>
    <x v="1181"/>
    <m/>
    <n v="30.49"/>
    <x v="85"/>
    <x v="12"/>
    <x v="1"/>
    <x v="5"/>
  </r>
  <r>
    <n v="91361"/>
    <x v="0"/>
    <x v="4"/>
    <x v="1181"/>
    <s v="Work bag"/>
    <n v="25"/>
    <x v="14"/>
    <x v="6"/>
    <x v="1"/>
    <x v="4"/>
  </r>
  <r>
    <n v="91362"/>
    <x v="0"/>
    <x v="4"/>
    <x v="1181"/>
    <s v="Belt"/>
    <n v="12"/>
    <x v="14"/>
    <x v="5"/>
    <x v="1"/>
    <x v="4"/>
  </r>
  <r>
    <n v="91363"/>
    <x v="0"/>
    <x v="4"/>
    <x v="1181"/>
    <s v="Dress and belt"/>
    <n v="35"/>
    <x v="14"/>
    <x v="5"/>
    <x v="1"/>
    <x v="10"/>
  </r>
  <r>
    <n v="91364"/>
    <x v="0"/>
    <x v="4"/>
    <x v="1181"/>
    <s v="Cardigan"/>
    <n v="20"/>
    <x v="14"/>
    <x v="5"/>
    <x v="1"/>
    <x v="10"/>
  </r>
  <r>
    <n v="91365"/>
    <x v="0"/>
    <x v="4"/>
    <x v="1181"/>
    <s v="Rucksack"/>
    <n v="13"/>
    <x v="14"/>
    <x v="6"/>
    <x v="1"/>
    <x v="10"/>
  </r>
  <r>
    <n v="91366"/>
    <x v="0"/>
    <x v="4"/>
    <x v="1181"/>
    <s v="Jumper"/>
    <n v="30"/>
    <x v="14"/>
    <x v="5"/>
    <x v="1"/>
    <x v="10"/>
  </r>
  <r>
    <n v="91367"/>
    <x v="0"/>
    <x v="4"/>
    <x v="1181"/>
    <s v="Rachaels present"/>
    <n v="5"/>
    <x v="14"/>
    <x v="9"/>
    <x v="1"/>
    <x v="9"/>
  </r>
  <r>
    <n v="91368"/>
    <x v="0"/>
    <x v="4"/>
    <x v="1181"/>
    <s v="Parking"/>
    <n v="6.5"/>
    <x v="205"/>
    <x v="12"/>
    <x v="1"/>
    <x v="5"/>
  </r>
  <r>
    <n v="91369"/>
    <x v="0"/>
    <x v="4"/>
    <x v="1181"/>
    <s v="Eating in Camden Market"/>
    <n v="16"/>
    <x v="14"/>
    <x v="11"/>
    <x v="1"/>
    <x v="1"/>
  </r>
  <r>
    <n v="91407"/>
    <x v="3"/>
    <x v="4"/>
    <x v="1181"/>
    <s v="October Cash"/>
    <n v="-660"/>
    <x v="9"/>
    <x v="1"/>
    <x v="1"/>
    <x v="3"/>
  </r>
  <r>
    <n v="91312"/>
    <x v="0"/>
    <x v="2"/>
    <x v="1182"/>
    <m/>
    <n v="13.1"/>
    <x v="10"/>
    <x v="4"/>
    <x v="1"/>
    <x v="1"/>
  </r>
  <r>
    <n v="91313"/>
    <x v="0"/>
    <x v="2"/>
    <x v="1182"/>
    <s v="School shoes"/>
    <n v="26"/>
    <x v="332"/>
    <x v="5"/>
    <x v="1"/>
    <x v="10"/>
  </r>
  <r>
    <n v="91370"/>
    <x v="0"/>
    <x v="4"/>
    <x v="1182"/>
    <s v="Sponsored ride"/>
    <n v="25"/>
    <x v="281"/>
    <x v="11"/>
    <x v="1"/>
    <x v="2"/>
  </r>
  <r>
    <n v="91371"/>
    <x v="0"/>
    <x v="4"/>
    <x v="1182"/>
    <s v="Sponsored ride, horsebox petrol"/>
    <n v="10"/>
    <x v="89"/>
    <x v="11"/>
    <x v="1"/>
    <x v="2"/>
  </r>
  <r>
    <n v="91290.1"/>
    <x v="10"/>
    <x v="0"/>
    <x v="1183"/>
    <m/>
    <n v="1.88"/>
    <x v="9"/>
    <x v="0"/>
    <x v="1"/>
    <x v="1"/>
  </r>
  <r>
    <n v="91290.2"/>
    <x v="1"/>
    <x v="0"/>
    <x v="1183"/>
    <m/>
    <n v="160"/>
    <x v="15"/>
    <x v="1"/>
    <x v="1"/>
    <x v="3"/>
  </r>
  <r>
    <n v="91291"/>
    <x v="0"/>
    <x v="0"/>
    <x v="1183"/>
    <m/>
    <n v="10.62"/>
    <x v="8"/>
    <x v="0"/>
    <x v="1"/>
    <x v="1"/>
  </r>
  <r>
    <n v="91292"/>
    <x v="0"/>
    <x v="0"/>
    <x v="1183"/>
    <s v="Gas"/>
    <n v="170"/>
    <x v="338"/>
    <x v="0"/>
    <x v="1"/>
    <x v="1"/>
  </r>
  <r>
    <n v="91293"/>
    <x v="1"/>
    <x v="0"/>
    <x v="1183"/>
    <m/>
    <n v="300"/>
    <x v="1"/>
    <x v="1"/>
    <x v="1"/>
    <x v="3"/>
  </r>
  <r>
    <n v="91294"/>
    <x v="0"/>
    <x v="0"/>
    <x v="1183"/>
    <s v="Karate"/>
    <n v="45"/>
    <x v="4"/>
    <x v="2"/>
    <x v="1"/>
    <x v="8"/>
  </r>
  <r>
    <n v="91295"/>
    <x v="1"/>
    <x v="0"/>
    <x v="1183"/>
    <m/>
    <n v="40"/>
    <x v="15"/>
    <x v="1"/>
    <x v="1"/>
    <x v="3"/>
  </r>
  <r>
    <n v="91296"/>
    <x v="0"/>
    <x v="0"/>
    <x v="1183"/>
    <m/>
    <n v="43.4"/>
    <x v="105"/>
    <x v="0"/>
    <x v="1"/>
    <x v="2"/>
  </r>
  <r>
    <n v="91297"/>
    <x v="0"/>
    <x v="0"/>
    <x v="1183"/>
    <s v="Jennifers Pocket Money"/>
    <n v="10"/>
    <x v="53"/>
    <x v="6"/>
    <x v="1"/>
    <x v="10"/>
  </r>
  <r>
    <n v="91298"/>
    <x v="0"/>
    <x v="0"/>
    <x v="1183"/>
    <s v="James Pocket Money"/>
    <n v="10"/>
    <x v="53"/>
    <x v="6"/>
    <x v="1"/>
    <x v="8"/>
  </r>
  <r>
    <n v="91299"/>
    <x v="0"/>
    <x v="0"/>
    <x v="1183"/>
    <m/>
    <n v="35.49"/>
    <x v="3"/>
    <x v="0"/>
    <x v="1"/>
    <x v="1"/>
  </r>
  <r>
    <n v="91300"/>
    <x v="0"/>
    <x v="0"/>
    <x v="1183"/>
    <m/>
    <n v="7.99"/>
    <x v="368"/>
    <x v="0"/>
    <x v="1"/>
    <x v="4"/>
  </r>
  <r>
    <n v="91301"/>
    <x v="0"/>
    <x v="0"/>
    <x v="1183"/>
    <m/>
    <n v="5"/>
    <x v="163"/>
    <x v="9"/>
    <x v="1"/>
    <x v="9"/>
  </r>
  <r>
    <n v="91302"/>
    <x v="1"/>
    <x v="0"/>
    <x v="1183"/>
    <m/>
    <n v="490.12"/>
    <x v="341"/>
    <x v="1"/>
    <x v="1"/>
    <x v="3"/>
  </r>
  <r>
    <n v="91303"/>
    <x v="1"/>
    <x v="0"/>
    <x v="1183"/>
    <m/>
    <n v="3232.29"/>
    <x v="75"/>
    <x v="1"/>
    <x v="1"/>
    <x v="3"/>
  </r>
  <r>
    <n v="91304"/>
    <x v="0"/>
    <x v="0"/>
    <x v="1183"/>
    <s v="Council Tax"/>
    <n v="180"/>
    <x v="18"/>
    <x v="0"/>
    <x v="1"/>
    <x v="1"/>
  </r>
  <r>
    <n v="91305"/>
    <x v="0"/>
    <x v="0"/>
    <x v="1183"/>
    <s v="Income Insurance"/>
    <n v="26.95"/>
    <x v="60"/>
    <x v="0"/>
    <x v="1"/>
    <x v="4"/>
  </r>
  <r>
    <n v="91307"/>
    <x v="0"/>
    <x v="2"/>
    <x v="1183"/>
    <s v="School uniform"/>
    <n v="74"/>
    <x v="31"/>
    <x v="5"/>
    <x v="1"/>
    <x v="10"/>
  </r>
  <r>
    <n v="91314"/>
    <x v="0"/>
    <x v="2"/>
    <x v="1183"/>
    <m/>
    <n v="14.47"/>
    <x v="130"/>
    <x v="16"/>
    <x v="43"/>
    <x v="3"/>
  </r>
  <r>
    <n v="91359.1"/>
    <x v="0"/>
    <x v="1"/>
    <x v="1183"/>
    <s v="Beer"/>
    <n v="6.96"/>
    <x v="13"/>
    <x v="17"/>
    <x v="1"/>
    <x v="14"/>
  </r>
  <r>
    <n v="91359.2"/>
    <x v="0"/>
    <x v="1"/>
    <x v="1183"/>
    <m/>
    <n v="36.32"/>
    <x v="13"/>
    <x v="4"/>
    <x v="1"/>
    <x v="1"/>
  </r>
  <r>
    <n v="91372"/>
    <x v="0"/>
    <x v="4"/>
    <x v="1183"/>
    <s v="Bus pass for Jenny"/>
    <n v="15"/>
    <x v="187"/>
    <x v="19"/>
    <x v="1"/>
    <x v="10"/>
  </r>
  <r>
    <n v="91373"/>
    <x v="0"/>
    <x v="4"/>
    <x v="1183"/>
    <s v="Lunches"/>
    <n v="5"/>
    <x v="363"/>
    <x v="4"/>
    <x v="1"/>
    <x v="8"/>
  </r>
  <r>
    <n v="91815"/>
    <x v="3"/>
    <x v="1"/>
    <x v="1183"/>
    <m/>
    <n v="-300"/>
    <x v="9"/>
    <x v="1"/>
    <x v="1"/>
    <x v="3"/>
  </r>
  <r>
    <n v="92841"/>
    <x v="3"/>
    <x v="2"/>
    <x v="1183"/>
    <m/>
    <n v="-3232.29"/>
    <x v="9"/>
    <x v="1"/>
    <x v="1"/>
    <x v="3"/>
  </r>
  <r>
    <n v="93440"/>
    <x v="3"/>
    <x v="11"/>
    <x v="1183"/>
    <m/>
    <n v="-490.12"/>
    <x v="9"/>
    <x v="1"/>
    <x v="1"/>
    <x v="3"/>
  </r>
  <r>
    <n v="91286"/>
    <x v="0"/>
    <x v="0"/>
    <x v="1184"/>
    <m/>
    <n v="5.99"/>
    <x v="19"/>
    <x v="0"/>
    <x v="1"/>
    <x v="1"/>
  </r>
  <r>
    <n v="91287"/>
    <x v="0"/>
    <x v="0"/>
    <x v="1184"/>
    <s v="New Internationalist Magazine"/>
    <n v="10.85"/>
    <x v="16"/>
    <x v="7"/>
    <x v="1"/>
    <x v="2"/>
  </r>
  <r>
    <n v="91288"/>
    <x v="0"/>
    <x v="0"/>
    <x v="1184"/>
    <m/>
    <n v="12"/>
    <x v="21"/>
    <x v="9"/>
    <x v="1"/>
    <x v="9"/>
  </r>
  <r>
    <n v="91289"/>
    <x v="1"/>
    <x v="0"/>
    <x v="1184"/>
    <m/>
    <n v="40"/>
    <x v="15"/>
    <x v="1"/>
    <x v="1"/>
    <x v="3"/>
  </r>
  <r>
    <n v="91285"/>
    <x v="8"/>
    <x v="0"/>
    <x v="1185"/>
    <m/>
    <n v="-924.6"/>
    <x v="164"/>
    <x v="10"/>
    <x v="1"/>
    <x v="4"/>
  </r>
  <r>
    <n v="91308"/>
    <x v="0"/>
    <x v="2"/>
    <x v="1185"/>
    <m/>
    <n v="29.66"/>
    <x v="104"/>
    <x v="4"/>
    <x v="1"/>
    <x v="1"/>
  </r>
  <r>
    <n v="91374"/>
    <x v="0"/>
    <x v="4"/>
    <x v="1185"/>
    <s v="Drinks with Pete"/>
    <n v="12"/>
    <x v="143"/>
    <x v="17"/>
    <x v="1"/>
    <x v="4"/>
  </r>
  <r>
    <n v="91816"/>
    <x v="4"/>
    <x v="1"/>
    <x v="1185"/>
    <m/>
    <n v="-0.12"/>
    <x v="1"/>
    <x v="10"/>
    <x v="1"/>
    <x v="3"/>
  </r>
  <r>
    <n v="91284"/>
    <x v="0"/>
    <x v="0"/>
    <x v="1186"/>
    <s v="Phone topup"/>
    <n v="10"/>
    <x v="63"/>
    <x v="0"/>
    <x v="1"/>
    <x v="10"/>
  </r>
  <r>
    <n v="91315"/>
    <x v="0"/>
    <x v="2"/>
    <x v="1186"/>
    <m/>
    <n v="20"/>
    <x v="86"/>
    <x v="15"/>
    <x v="1"/>
    <x v="4"/>
  </r>
  <r>
    <n v="91358.1"/>
    <x v="0"/>
    <x v="1"/>
    <x v="1186"/>
    <s v="Flowers"/>
    <n v="9"/>
    <x v="13"/>
    <x v="6"/>
    <x v="1"/>
    <x v="2"/>
  </r>
  <r>
    <n v="91358.2"/>
    <x v="0"/>
    <x v="1"/>
    <x v="1186"/>
    <m/>
    <n v="22.02"/>
    <x v="13"/>
    <x v="4"/>
    <x v="1"/>
    <x v="2"/>
  </r>
  <r>
    <n v="91278"/>
    <x v="1"/>
    <x v="0"/>
    <x v="1187"/>
    <m/>
    <n v="60"/>
    <x v="28"/>
    <x v="1"/>
    <x v="1"/>
    <x v="3"/>
  </r>
  <r>
    <n v="91279"/>
    <x v="1"/>
    <x v="0"/>
    <x v="1187"/>
    <m/>
    <n v="150"/>
    <x v="28"/>
    <x v="1"/>
    <x v="1"/>
    <x v="3"/>
  </r>
  <r>
    <n v="91280"/>
    <x v="1"/>
    <x v="0"/>
    <x v="1187"/>
    <m/>
    <n v="500"/>
    <x v="28"/>
    <x v="1"/>
    <x v="1"/>
    <x v="3"/>
  </r>
  <r>
    <n v="91281"/>
    <x v="0"/>
    <x v="0"/>
    <x v="1187"/>
    <s v="Life Insurance"/>
    <n v="8.19"/>
    <x v="29"/>
    <x v="0"/>
    <x v="1"/>
    <x v="2"/>
  </r>
  <r>
    <n v="91282"/>
    <x v="0"/>
    <x v="0"/>
    <x v="1187"/>
    <m/>
    <n v="5"/>
    <x v="30"/>
    <x v="9"/>
    <x v="1"/>
    <x v="9"/>
  </r>
  <r>
    <n v="91283"/>
    <x v="1"/>
    <x v="0"/>
    <x v="1187"/>
    <m/>
    <n v="250"/>
    <x v="28"/>
    <x v="1"/>
    <x v="1"/>
    <x v="3"/>
  </r>
  <r>
    <n v="91309"/>
    <x v="0"/>
    <x v="2"/>
    <x v="1187"/>
    <m/>
    <n v="64.03"/>
    <x v="104"/>
    <x v="4"/>
    <x v="1"/>
    <x v="1"/>
  </r>
  <r>
    <n v="91316"/>
    <x v="0"/>
    <x v="2"/>
    <x v="1187"/>
    <m/>
    <n v="5.65"/>
    <x v="208"/>
    <x v="11"/>
    <x v="1"/>
    <x v="4"/>
  </r>
  <r>
    <n v="91375"/>
    <x v="0"/>
    <x v="4"/>
    <x v="1187"/>
    <s v="Drinks with Sarah"/>
    <n v="10"/>
    <x v="143"/>
    <x v="17"/>
    <x v="1"/>
    <x v="14"/>
  </r>
  <r>
    <n v="91360.1"/>
    <x v="0"/>
    <x v="1"/>
    <x v="1188"/>
    <s v="Wine and champagne"/>
    <n v="69"/>
    <x v="13"/>
    <x v="17"/>
    <x v="1"/>
    <x v="14"/>
  </r>
  <r>
    <n v="91360.2"/>
    <x v="0"/>
    <x v="1"/>
    <x v="1188"/>
    <s v="Brandy"/>
    <n v="19"/>
    <x v="13"/>
    <x v="17"/>
    <x v="1"/>
    <x v="14"/>
  </r>
  <r>
    <n v="91360.3"/>
    <x v="0"/>
    <x v="1"/>
    <x v="1188"/>
    <m/>
    <n v="51.97"/>
    <x v="13"/>
    <x v="4"/>
    <x v="1"/>
    <x v="1"/>
  </r>
  <r>
    <n v="91273"/>
    <x v="1"/>
    <x v="0"/>
    <x v="1189"/>
    <m/>
    <n v="30"/>
    <x v="15"/>
    <x v="1"/>
    <x v="1"/>
    <x v="3"/>
  </r>
  <r>
    <n v="91274"/>
    <x v="2"/>
    <x v="0"/>
    <x v="1189"/>
    <m/>
    <n v="50"/>
    <x v="36"/>
    <x v="3"/>
    <x v="1"/>
    <x v="10"/>
  </r>
  <r>
    <n v="91275"/>
    <x v="1"/>
    <x v="0"/>
    <x v="1189"/>
    <m/>
    <n v="100"/>
    <x v="28"/>
    <x v="1"/>
    <x v="1"/>
    <x v="3"/>
  </r>
  <r>
    <n v="91276"/>
    <x v="1"/>
    <x v="0"/>
    <x v="1189"/>
    <m/>
    <n v="100"/>
    <x v="28"/>
    <x v="1"/>
    <x v="1"/>
    <x v="3"/>
  </r>
  <r>
    <n v="91277"/>
    <x v="1"/>
    <x v="0"/>
    <x v="1189"/>
    <m/>
    <n v="40"/>
    <x v="15"/>
    <x v="1"/>
    <x v="1"/>
    <x v="3"/>
  </r>
  <r>
    <n v="91323"/>
    <x v="0"/>
    <x v="2"/>
    <x v="1189"/>
    <s v="Olympia Tickets"/>
    <n v="168.81"/>
    <x v="173"/>
    <x v="11"/>
    <x v="1"/>
    <x v="1"/>
  </r>
  <r>
    <n v="91324"/>
    <x v="0"/>
    <x v="2"/>
    <x v="1189"/>
    <m/>
    <n v="67.790000000000006"/>
    <x v="76"/>
    <x v="12"/>
    <x v="1"/>
    <x v="5"/>
  </r>
  <r>
    <n v="91325"/>
    <x v="0"/>
    <x v="2"/>
    <x v="1189"/>
    <m/>
    <n v="13.4"/>
    <x v="54"/>
    <x v="2"/>
    <x v="1"/>
    <x v="2"/>
  </r>
  <r>
    <n v="91326"/>
    <x v="0"/>
    <x v="2"/>
    <x v="1189"/>
    <s v="Food for Windmill Centre"/>
    <n v="10.98"/>
    <x v="10"/>
    <x v="15"/>
    <x v="1"/>
    <x v="2"/>
  </r>
  <r>
    <n v="91376"/>
    <x v="0"/>
    <x v="4"/>
    <x v="1189"/>
    <s v="Jenny's bus pass"/>
    <n v="20"/>
    <x v="187"/>
    <x v="19"/>
    <x v="1"/>
    <x v="10"/>
  </r>
  <r>
    <n v="91377"/>
    <x v="0"/>
    <x v="4"/>
    <x v="1189"/>
    <s v="Guitar"/>
    <n v="10"/>
    <x v="221"/>
    <x v="2"/>
    <x v="1"/>
    <x v="8"/>
  </r>
  <r>
    <n v="91378"/>
    <x v="0"/>
    <x v="4"/>
    <x v="1189"/>
    <s v="Bus pass"/>
    <n v="15"/>
    <x v="187"/>
    <x v="19"/>
    <x v="1"/>
    <x v="8"/>
  </r>
  <r>
    <n v="91379"/>
    <x v="0"/>
    <x v="4"/>
    <x v="1189"/>
    <s v="Lunches"/>
    <n v="15"/>
    <x v="363"/>
    <x v="4"/>
    <x v="1"/>
    <x v="8"/>
  </r>
  <r>
    <n v="91271"/>
    <x v="0"/>
    <x v="0"/>
    <x v="1190"/>
    <m/>
    <n v="18.2"/>
    <x v="39"/>
    <x v="4"/>
    <x v="1"/>
    <x v="1"/>
  </r>
  <r>
    <n v="91272"/>
    <x v="0"/>
    <x v="0"/>
    <x v="1190"/>
    <s v="Karate Licence"/>
    <n v="33"/>
    <x v="4"/>
    <x v="2"/>
    <x v="1"/>
    <x v="8"/>
  </r>
  <r>
    <n v="91327.1"/>
    <x v="0"/>
    <x v="2"/>
    <x v="1190"/>
    <s v="Wine"/>
    <n v="17.350000000000001"/>
    <x v="10"/>
    <x v="17"/>
    <x v="1"/>
    <x v="14"/>
  </r>
  <r>
    <n v="91327.2"/>
    <x v="0"/>
    <x v="2"/>
    <x v="1190"/>
    <s v="Frying pan"/>
    <n v="12.5"/>
    <x v="10"/>
    <x v="6"/>
    <x v="1"/>
    <x v="1"/>
  </r>
  <r>
    <n v="91327.3"/>
    <x v="0"/>
    <x v="2"/>
    <x v="1190"/>
    <m/>
    <n v="53.48"/>
    <x v="10"/>
    <x v="4"/>
    <x v="1"/>
    <x v="1"/>
  </r>
  <r>
    <n v="91328"/>
    <x v="0"/>
    <x v="2"/>
    <x v="1190"/>
    <s v="Baby grow present"/>
    <n v="16"/>
    <x v="49"/>
    <x v="9"/>
    <x v="1"/>
    <x v="9"/>
  </r>
  <r>
    <n v="91380"/>
    <x v="0"/>
    <x v="4"/>
    <x v="1190"/>
    <s v="Bread"/>
    <n v="5"/>
    <x v="357"/>
    <x v="4"/>
    <x v="1"/>
    <x v="1"/>
  </r>
  <r>
    <n v="91381"/>
    <x v="0"/>
    <x v="4"/>
    <x v="1190"/>
    <s v="More money for James"/>
    <n v="20"/>
    <x v="53"/>
    <x v="6"/>
    <x v="1"/>
    <x v="8"/>
  </r>
  <r>
    <n v="91382"/>
    <x v="0"/>
    <x v="4"/>
    <x v="1190"/>
    <s v="Beers with the boys"/>
    <n v="10"/>
    <x v="143"/>
    <x v="17"/>
    <x v="1"/>
    <x v="4"/>
  </r>
  <r>
    <n v="93457"/>
    <x v="3"/>
    <x v="12"/>
    <x v="1190"/>
    <m/>
    <n v="-1160"/>
    <x v="9"/>
    <x v="1"/>
    <x v="1"/>
    <x v="3"/>
  </r>
  <r>
    <n v="91267"/>
    <x v="1"/>
    <x v="0"/>
    <x v="1191"/>
    <m/>
    <n v="40"/>
    <x v="15"/>
    <x v="1"/>
    <x v="1"/>
    <x v="3"/>
  </r>
  <r>
    <n v="91268"/>
    <x v="3"/>
    <x v="0"/>
    <x v="1191"/>
    <m/>
    <n v="-4500"/>
    <x v="28"/>
    <x v="1"/>
    <x v="1"/>
    <x v="3"/>
  </r>
  <r>
    <n v="91269"/>
    <x v="3"/>
    <x v="0"/>
    <x v="1191"/>
    <m/>
    <n v="-1400"/>
    <x v="28"/>
    <x v="1"/>
    <x v="1"/>
    <x v="3"/>
  </r>
  <r>
    <n v="91270"/>
    <x v="3"/>
    <x v="0"/>
    <x v="1191"/>
    <m/>
    <n v="-1000"/>
    <x v="28"/>
    <x v="1"/>
    <x v="1"/>
    <x v="3"/>
  </r>
  <r>
    <n v="91329"/>
    <x v="0"/>
    <x v="2"/>
    <x v="1191"/>
    <m/>
    <n v="47.78"/>
    <x v="76"/>
    <x v="12"/>
    <x v="1"/>
    <x v="5"/>
  </r>
  <r>
    <n v="91330"/>
    <x v="0"/>
    <x v="2"/>
    <x v="1191"/>
    <m/>
    <n v="4.5"/>
    <x v="41"/>
    <x v="15"/>
    <x v="1"/>
    <x v="4"/>
  </r>
  <r>
    <n v="91383"/>
    <x v="0"/>
    <x v="4"/>
    <x v="1191"/>
    <s v="Meal out"/>
    <n v="22.5"/>
    <x v="117"/>
    <x v="11"/>
    <x v="1"/>
    <x v="2"/>
  </r>
  <r>
    <n v="93467"/>
    <x v="1"/>
    <x v="12"/>
    <x v="1191"/>
    <m/>
    <n v="6900"/>
    <x v="9"/>
    <x v="1"/>
    <x v="1"/>
    <x v="3"/>
  </r>
  <r>
    <n v="91266"/>
    <x v="1"/>
    <x v="0"/>
    <x v="1192"/>
    <m/>
    <n v="50"/>
    <x v="15"/>
    <x v="1"/>
    <x v="1"/>
    <x v="3"/>
  </r>
  <r>
    <n v="91331"/>
    <x v="0"/>
    <x v="2"/>
    <x v="1192"/>
    <m/>
    <n v="14.5"/>
    <x v="41"/>
    <x v="15"/>
    <x v="1"/>
    <x v="2"/>
  </r>
  <r>
    <n v="91332"/>
    <x v="0"/>
    <x v="2"/>
    <x v="1192"/>
    <m/>
    <n v="13.35"/>
    <x v="49"/>
    <x v="4"/>
    <x v="1"/>
    <x v="1"/>
  </r>
  <r>
    <n v="91265"/>
    <x v="0"/>
    <x v="0"/>
    <x v="1193"/>
    <s v="NI Contribution"/>
    <n v="10"/>
    <x v="69"/>
    <x v="18"/>
    <x v="1"/>
    <x v="2"/>
  </r>
  <r>
    <n v="91333"/>
    <x v="0"/>
    <x v="2"/>
    <x v="1193"/>
    <m/>
    <n v="5.65"/>
    <x v="208"/>
    <x v="11"/>
    <x v="1"/>
    <x v="4"/>
  </r>
  <r>
    <n v="91334"/>
    <x v="0"/>
    <x v="2"/>
    <x v="1193"/>
    <m/>
    <n v="4.96"/>
    <x v="42"/>
    <x v="6"/>
    <x v="1"/>
    <x v="1"/>
  </r>
  <r>
    <n v="91335"/>
    <x v="0"/>
    <x v="2"/>
    <x v="1194"/>
    <s v="Granny's birthday dinner"/>
    <n v="110.82"/>
    <x v="117"/>
    <x v="11"/>
    <x v="1"/>
    <x v="1"/>
  </r>
  <r>
    <n v="91336.1"/>
    <x v="0"/>
    <x v="2"/>
    <x v="1194"/>
    <s v="Thermal socks"/>
    <n v="12"/>
    <x v="160"/>
    <x v="5"/>
    <x v="1"/>
    <x v="2"/>
  </r>
  <r>
    <n v="91336.2"/>
    <x v="0"/>
    <x v="2"/>
    <x v="1194"/>
    <s v="Bulbs"/>
    <n v="34.06"/>
    <x v="160"/>
    <x v="16"/>
    <x v="1"/>
    <x v="1"/>
  </r>
  <r>
    <n v="91384"/>
    <x v="0"/>
    <x v="4"/>
    <x v="1194"/>
    <s v="Drink with Sarah"/>
    <n v="7"/>
    <x v="143"/>
    <x v="17"/>
    <x v="1"/>
    <x v="14"/>
  </r>
  <r>
    <n v="91385"/>
    <x v="0"/>
    <x v="4"/>
    <x v="1194"/>
    <m/>
    <n v="2"/>
    <x v="213"/>
    <x v="11"/>
    <x v="1"/>
    <x v="2"/>
  </r>
  <r>
    <n v="91317"/>
    <x v="0"/>
    <x v="2"/>
    <x v="1195"/>
    <m/>
    <n v="54.37"/>
    <x v="104"/>
    <x v="4"/>
    <x v="1"/>
    <x v="1"/>
  </r>
  <r>
    <n v="91318"/>
    <x v="0"/>
    <x v="2"/>
    <x v="1195"/>
    <s v="Slippers"/>
    <n v="40"/>
    <x v="31"/>
    <x v="5"/>
    <x v="1"/>
    <x v="2"/>
  </r>
  <r>
    <n v="91386"/>
    <x v="0"/>
    <x v="4"/>
    <x v="1195"/>
    <s v="Tea and coffee"/>
    <n v="5"/>
    <x v="160"/>
    <x v="11"/>
    <x v="1"/>
    <x v="14"/>
  </r>
  <r>
    <n v="91263"/>
    <x v="2"/>
    <x v="0"/>
    <x v="1196"/>
    <m/>
    <n v="79.790000000000006"/>
    <x v="51"/>
    <x v="3"/>
    <x v="1"/>
    <x v="3"/>
  </r>
  <r>
    <n v="91264.1"/>
    <x v="0"/>
    <x v="0"/>
    <x v="1196"/>
    <s v="Laundry gel, shower gel"/>
    <n v="5.3"/>
    <x v="172"/>
    <x v="6"/>
    <x v="1"/>
    <x v="1"/>
  </r>
  <r>
    <n v="91264.2"/>
    <x v="0"/>
    <x v="0"/>
    <x v="1196"/>
    <m/>
    <n v="7.8"/>
    <x v="172"/>
    <x v="4"/>
    <x v="1"/>
    <x v="1"/>
  </r>
  <r>
    <n v="91357.1"/>
    <x v="0"/>
    <x v="1"/>
    <x v="1196"/>
    <s v="Shampoo, kitchen things"/>
    <n v="16"/>
    <x v="13"/>
    <x v="6"/>
    <x v="1"/>
    <x v="1"/>
  </r>
  <r>
    <n v="91357.2"/>
    <x v="0"/>
    <x v="1"/>
    <x v="1196"/>
    <m/>
    <n v="71.28"/>
    <x v="13"/>
    <x v="4"/>
    <x v="1"/>
    <x v="1"/>
  </r>
  <r>
    <n v="91387"/>
    <x v="0"/>
    <x v="4"/>
    <x v="1196"/>
    <s v="Bread"/>
    <n v="5"/>
    <x v="357"/>
    <x v="4"/>
    <x v="1"/>
    <x v="1"/>
  </r>
  <r>
    <n v="91262"/>
    <x v="1"/>
    <x v="0"/>
    <x v="1197"/>
    <m/>
    <n v="40"/>
    <x v="15"/>
    <x v="1"/>
    <x v="1"/>
    <x v="3"/>
  </r>
  <r>
    <n v="91337"/>
    <x v="0"/>
    <x v="2"/>
    <x v="1197"/>
    <m/>
    <n v="185"/>
    <x v="61"/>
    <x v="17"/>
    <x v="1"/>
    <x v="14"/>
  </r>
  <r>
    <n v="91338"/>
    <x v="0"/>
    <x v="2"/>
    <x v="1197"/>
    <m/>
    <n v="15.6"/>
    <x v="133"/>
    <x v="5"/>
    <x v="1"/>
    <x v="2"/>
  </r>
  <r>
    <n v="91388"/>
    <x v="0"/>
    <x v="4"/>
    <x v="1197"/>
    <s v="Bus"/>
    <n v="15"/>
    <x v="187"/>
    <x v="19"/>
    <x v="1"/>
    <x v="10"/>
  </r>
  <r>
    <n v="91389"/>
    <x v="0"/>
    <x v="4"/>
    <x v="1197"/>
    <s v="Bus"/>
    <n v="20"/>
    <x v="187"/>
    <x v="19"/>
    <x v="1"/>
    <x v="8"/>
  </r>
  <r>
    <n v="91339"/>
    <x v="0"/>
    <x v="2"/>
    <x v="1198"/>
    <s v="LED downlighters"/>
    <n v="109.99"/>
    <x v="14"/>
    <x v="16"/>
    <x v="44"/>
    <x v="1"/>
  </r>
  <r>
    <n v="91340"/>
    <x v="0"/>
    <x v="2"/>
    <x v="1198"/>
    <m/>
    <n v="7.12"/>
    <x v="52"/>
    <x v="4"/>
    <x v="1"/>
    <x v="1"/>
  </r>
  <r>
    <n v="91390"/>
    <x v="0"/>
    <x v="4"/>
    <x v="1198"/>
    <m/>
    <n v="10"/>
    <x v="53"/>
    <x v="6"/>
    <x v="1"/>
    <x v="8"/>
  </r>
  <r>
    <n v="91681"/>
    <x v="0"/>
    <x v="11"/>
    <x v="1198"/>
    <s v="VueScan Software"/>
    <n v="26.22"/>
    <x v="14"/>
    <x v="2"/>
    <x v="1"/>
    <x v="4"/>
  </r>
  <r>
    <n v="91261"/>
    <x v="1"/>
    <x v="0"/>
    <x v="1199"/>
    <m/>
    <n v="80"/>
    <x v="15"/>
    <x v="1"/>
    <x v="1"/>
    <x v="3"/>
  </r>
  <r>
    <n v="91341"/>
    <x v="0"/>
    <x v="2"/>
    <x v="1199"/>
    <m/>
    <n v="0.69"/>
    <x v="290"/>
    <x v="7"/>
    <x v="1"/>
    <x v="10"/>
  </r>
  <r>
    <n v="91391"/>
    <x v="0"/>
    <x v="4"/>
    <x v="1199"/>
    <s v="Haircuts"/>
    <n v="30"/>
    <x v="48"/>
    <x v="6"/>
    <x v="1"/>
    <x v="1"/>
  </r>
  <r>
    <n v="91392"/>
    <x v="0"/>
    <x v="4"/>
    <x v="1199"/>
    <m/>
    <n v="10"/>
    <x v="53"/>
    <x v="6"/>
    <x v="1"/>
    <x v="10"/>
  </r>
  <r>
    <n v="91393"/>
    <x v="0"/>
    <x v="4"/>
    <x v="1199"/>
    <s v="Drinks out"/>
    <n v="10"/>
    <x v="143"/>
    <x v="17"/>
    <x v="1"/>
    <x v="2"/>
  </r>
  <r>
    <n v="91319.1"/>
    <x v="0"/>
    <x v="2"/>
    <x v="1200"/>
    <s v="Flowers"/>
    <n v="12"/>
    <x v="104"/>
    <x v="6"/>
    <x v="1"/>
    <x v="2"/>
  </r>
  <r>
    <n v="91319.2"/>
    <x v="0"/>
    <x v="2"/>
    <x v="1200"/>
    <m/>
    <n v="25.37"/>
    <x v="104"/>
    <x v="4"/>
    <x v="1"/>
    <x v="1"/>
  </r>
  <r>
    <n v="91342"/>
    <x v="0"/>
    <x v="2"/>
    <x v="1200"/>
    <m/>
    <n v="226.6"/>
    <x v="41"/>
    <x v="15"/>
    <x v="1"/>
    <x v="4"/>
  </r>
  <r>
    <n v="91320"/>
    <x v="0"/>
    <x v="2"/>
    <x v="1201"/>
    <s v="Jumper, shirts"/>
    <n v="134"/>
    <x v="31"/>
    <x v="5"/>
    <x v="1"/>
    <x v="4"/>
  </r>
  <r>
    <n v="91343"/>
    <x v="0"/>
    <x v="2"/>
    <x v="1201"/>
    <m/>
    <n v="23.74"/>
    <x v="42"/>
    <x v="6"/>
    <x v="1"/>
    <x v="1"/>
  </r>
  <r>
    <n v="91344"/>
    <x v="0"/>
    <x v="2"/>
    <x v="1201"/>
    <m/>
    <n v="7.08"/>
    <x v="10"/>
    <x v="4"/>
    <x v="1"/>
    <x v="1"/>
  </r>
  <r>
    <n v="91345"/>
    <x v="0"/>
    <x v="2"/>
    <x v="1202"/>
    <m/>
    <n v="68.39"/>
    <x v="32"/>
    <x v="12"/>
    <x v="1"/>
    <x v="5"/>
  </r>
  <r>
    <n v="91394"/>
    <x v="0"/>
    <x v="4"/>
    <x v="1202"/>
    <s v="Takeaway"/>
    <n v="23"/>
    <x v="214"/>
    <x v="17"/>
    <x v="1"/>
    <x v="1"/>
  </r>
  <r>
    <n v="91259"/>
    <x v="2"/>
    <x v="0"/>
    <x v="1203"/>
    <m/>
    <n v="20.8"/>
    <x v="58"/>
    <x v="3"/>
    <x v="1"/>
    <x v="2"/>
  </r>
  <r>
    <n v="91260"/>
    <x v="1"/>
    <x v="0"/>
    <x v="1203"/>
    <m/>
    <n v="50"/>
    <x v="15"/>
    <x v="1"/>
    <x v="1"/>
    <x v="3"/>
  </r>
  <r>
    <n v="91346"/>
    <x v="0"/>
    <x v="2"/>
    <x v="1203"/>
    <s v="Animals boosters"/>
    <n v="138.99"/>
    <x v="40"/>
    <x v="6"/>
    <x v="1"/>
    <x v="15"/>
  </r>
  <r>
    <n v="91347"/>
    <x v="0"/>
    <x v="2"/>
    <x v="1203"/>
    <m/>
    <n v="27.65"/>
    <x v="278"/>
    <x v="11"/>
    <x v="1"/>
    <x v="2"/>
  </r>
  <r>
    <n v="91348"/>
    <x v="0"/>
    <x v="2"/>
    <x v="1203"/>
    <m/>
    <n v="15.92"/>
    <x v="49"/>
    <x v="4"/>
    <x v="1"/>
    <x v="1"/>
  </r>
  <r>
    <n v="91395"/>
    <x v="0"/>
    <x v="4"/>
    <x v="1203"/>
    <m/>
    <n v="15"/>
    <x v="187"/>
    <x v="19"/>
    <x v="1"/>
    <x v="8"/>
  </r>
  <r>
    <n v="91396"/>
    <x v="0"/>
    <x v="4"/>
    <x v="1203"/>
    <m/>
    <n v="15"/>
    <x v="53"/>
    <x v="6"/>
    <x v="1"/>
    <x v="8"/>
  </r>
  <r>
    <n v="91397"/>
    <x v="0"/>
    <x v="4"/>
    <x v="1203"/>
    <s v="Window cleaning"/>
    <n v="8"/>
    <x v="376"/>
    <x v="6"/>
    <x v="1"/>
    <x v="1"/>
  </r>
  <r>
    <n v="91398"/>
    <x v="0"/>
    <x v="4"/>
    <x v="1203"/>
    <s v="Goblets"/>
    <n v="4"/>
    <x v="14"/>
    <x v="6"/>
    <x v="1"/>
    <x v="1"/>
  </r>
  <r>
    <n v="91258"/>
    <x v="6"/>
    <x v="0"/>
    <x v="1204"/>
    <m/>
    <n v="277.42"/>
    <x v="9"/>
    <x v="0"/>
    <x v="1"/>
    <x v="1"/>
  </r>
  <r>
    <n v="91349.1"/>
    <x v="0"/>
    <x v="2"/>
    <x v="1204"/>
    <s v="Deodorant"/>
    <n v="15"/>
    <x v="10"/>
    <x v="6"/>
    <x v="1"/>
    <x v="1"/>
  </r>
  <r>
    <n v="91349.2"/>
    <x v="0"/>
    <x v="2"/>
    <x v="1204"/>
    <m/>
    <n v="70.55"/>
    <x v="10"/>
    <x v="4"/>
    <x v="1"/>
    <x v="1"/>
  </r>
  <r>
    <n v="91350"/>
    <x v="0"/>
    <x v="2"/>
    <x v="1204"/>
    <m/>
    <n v="6.35"/>
    <x v="22"/>
    <x v="11"/>
    <x v="1"/>
    <x v="2"/>
  </r>
  <r>
    <n v="91502"/>
    <x v="0"/>
    <x v="0"/>
    <x v="1204"/>
    <m/>
    <n v="20"/>
    <x v="377"/>
    <x v="2"/>
    <x v="1"/>
    <x v="10"/>
  </r>
  <r>
    <n v="91257.1"/>
    <x v="0"/>
    <x v="0"/>
    <x v="1205"/>
    <m/>
    <n v="5.58"/>
    <x v="13"/>
    <x v="4"/>
    <x v="1"/>
    <x v="4"/>
  </r>
  <r>
    <n v="91257.2"/>
    <x v="1"/>
    <x v="0"/>
    <x v="1205"/>
    <m/>
    <n v="30"/>
    <x v="15"/>
    <x v="1"/>
    <x v="1"/>
    <x v="3"/>
  </r>
  <r>
    <n v="91351"/>
    <x v="0"/>
    <x v="2"/>
    <x v="1205"/>
    <s v="Honda car insurance"/>
    <n v="419.76"/>
    <x v="378"/>
    <x v="12"/>
    <x v="1"/>
    <x v="5"/>
  </r>
  <r>
    <n v="91399"/>
    <x v="0"/>
    <x v="4"/>
    <x v="1205"/>
    <m/>
    <n v="4"/>
    <x v="13"/>
    <x v="4"/>
    <x v="1"/>
    <x v="4"/>
  </r>
  <r>
    <n v="91256"/>
    <x v="1"/>
    <x v="0"/>
    <x v="1206"/>
    <m/>
    <n v="10"/>
    <x v="15"/>
    <x v="1"/>
    <x v="1"/>
    <x v="3"/>
  </r>
  <r>
    <n v="91352"/>
    <x v="0"/>
    <x v="2"/>
    <x v="1206"/>
    <s v="Stationery"/>
    <n v="7.78"/>
    <x v="62"/>
    <x v="6"/>
    <x v="1"/>
    <x v="1"/>
  </r>
  <r>
    <n v="91400"/>
    <x v="0"/>
    <x v="4"/>
    <x v="1206"/>
    <m/>
    <n v="10"/>
    <x v="63"/>
    <x v="0"/>
    <x v="1"/>
    <x v="8"/>
  </r>
  <r>
    <n v="91253"/>
    <x v="0"/>
    <x v="0"/>
    <x v="1207"/>
    <m/>
    <n v="24.99"/>
    <x v="63"/>
    <x v="0"/>
    <x v="1"/>
    <x v="4"/>
  </r>
  <r>
    <n v="91254"/>
    <x v="0"/>
    <x v="0"/>
    <x v="1207"/>
    <m/>
    <n v="63.13"/>
    <x v="270"/>
    <x v="0"/>
    <x v="1"/>
    <x v="1"/>
  </r>
  <r>
    <n v="91255"/>
    <x v="0"/>
    <x v="0"/>
    <x v="1207"/>
    <s v="Livery"/>
    <n v="1000"/>
    <x v="89"/>
    <x v="13"/>
    <x v="1"/>
    <x v="17"/>
  </r>
  <r>
    <n v="91321"/>
    <x v="0"/>
    <x v="2"/>
    <x v="1207"/>
    <m/>
    <n v="19.91"/>
    <x v="104"/>
    <x v="4"/>
    <x v="1"/>
    <x v="1"/>
  </r>
  <r>
    <n v="91353"/>
    <x v="0"/>
    <x v="2"/>
    <x v="1207"/>
    <m/>
    <n v="37.99"/>
    <x v="61"/>
    <x v="17"/>
    <x v="1"/>
    <x v="14"/>
  </r>
  <r>
    <n v="91401"/>
    <x v="0"/>
    <x v="4"/>
    <x v="1207"/>
    <s v="Lunch"/>
    <n v="5"/>
    <x v="13"/>
    <x v="4"/>
    <x v="1"/>
    <x v="4"/>
  </r>
  <r>
    <n v="91354"/>
    <x v="0"/>
    <x v="2"/>
    <x v="1208"/>
    <s v="Pub lunch, Wotton-under-Edge"/>
    <n v="49.5"/>
    <x v="143"/>
    <x v="11"/>
    <x v="1"/>
    <x v="2"/>
  </r>
  <r>
    <n v="91355"/>
    <x v="0"/>
    <x v="2"/>
    <x v="1208"/>
    <s v="Dry cleaning suits"/>
    <n v="25.2"/>
    <x v="379"/>
    <x v="6"/>
    <x v="1"/>
    <x v="8"/>
  </r>
  <r>
    <n v="91402"/>
    <x v="0"/>
    <x v="4"/>
    <x v="1208"/>
    <s v="Bread"/>
    <n v="4"/>
    <x v="357"/>
    <x v="4"/>
    <x v="1"/>
    <x v="1"/>
  </r>
  <r>
    <n v="91322"/>
    <x v="0"/>
    <x v="2"/>
    <x v="1209"/>
    <m/>
    <n v="31.34"/>
    <x v="104"/>
    <x v="4"/>
    <x v="1"/>
    <x v="1"/>
  </r>
  <r>
    <n v="91356"/>
    <x v="0"/>
    <x v="2"/>
    <x v="1209"/>
    <s v="Farm shop produce"/>
    <n v="23.93"/>
    <x v="14"/>
    <x v="4"/>
    <x v="1"/>
    <x v="1"/>
  </r>
  <r>
    <n v="91250"/>
    <x v="0"/>
    <x v="0"/>
    <x v="1210"/>
    <m/>
    <n v="27.3"/>
    <x v="39"/>
    <x v="4"/>
    <x v="1"/>
    <x v="1"/>
  </r>
  <r>
    <n v="91251"/>
    <x v="0"/>
    <x v="0"/>
    <x v="1210"/>
    <m/>
    <n v="43.77"/>
    <x v="105"/>
    <x v="0"/>
    <x v="1"/>
    <x v="2"/>
  </r>
  <r>
    <n v="91252"/>
    <x v="1"/>
    <x v="0"/>
    <x v="1210"/>
    <m/>
    <n v="50"/>
    <x v="15"/>
    <x v="1"/>
    <x v="1"/>
    <x v="3"/>
  </r>
  <r>
    <n v="91403"/>
    <x v="0"/>
    <x v="4"/>
    <x v="1210"/>
    <s v="Bus"/>
    <n v="15"/>
    <x v="187"/>
    <x v="19"/>
    <x v="1"/>
    <x v="8"/>
  </r>
  <r>
    <n v="91404"/>
    <x v="0"/>
    <x v="4"/>
    <x v="1210"/>
    <m/>
    <n v="5"/>
    <x v="53"/>
    <x v="6"/>
    <x v="1"/>
    <x v="8"/>
  </r>
  <r>
    <n v="91405"/>
    <x v="0"/>
    <x v="4"/>
    <x v="1210"/>
    <s v="Climbing wall induction"/>
    <n v="15"/>
    <x v="369"/>
    <x v="2"/>
    <x v="1"/>
    <x v="4"/>
  </r>
  <r>
    <n v="91406"/>
    <x v="0"/>
    <x v="4"/>
    <x v="1210"/>
    <s v="Beers with Will after climbing"/>
    <n v="6.5"/>
    <x v="143"/>
    <x v="11"/>
    <x v="1"/>
    <x v="4"/>
  </r>
  <r>
    <n v="91483.1"/>
    <x v="0"/>
    <x v="0"/>
    <x v="1210"/>
    <s v="981 Meeting"/>
    <n v="23.6"/>
    <x v="136"/>
    <x v="11"/>
    <x v="1"/>
    <x v="4"/>
  </r>
  <r>
    <n v="91483.199999999997"/>
    <x v="0"/>
    <x v="0"/>
    <x v="1210"/>
    <s v="Fisherfields Trip"/>
    <n v="114.54"/>
    <x v="80"/>
    <x v="14"/>
    <x v="38"/>
    <x v="4"/>
  </r>
  <r>
    <n v="91522"/>
    <x v="0"/>
    <x v="2"/>
    <x v="1210"/>
    <m/>
    <n v="30"/>
    <x v="86"/>
    <x v="15"/>
    <x v="1"/>
    <x v="4"/>
  </r>
  <r>
    <n v="91523"/>
    <x v="0"/>
    <x v="2"/>
    <x v="1210"/>
    <m/>
    <n v="16.329999999999998"/>
    <x v="10"/>
    <x v="4"/>
    <x v="1"/>
    <x v="1"/>
  </r>
  <r>
    <n v="91524"/>
    <x v="0"/>
    <x v="2"/>
    <x v="1210"/>
    <m/>
    <n v="65.62"/>
    <x v="85"/>
    <x v="12"/>
    <x v="1"/>
    <x v="5"/>
  </r>
  <r>
    <n v="91503"/>
    <x v="0"/>
    <x v="0"/>
    <x v="1211"/>
    <s v="James Pocket Money"/>
    <n v="10"/>
    <x v="53"/>
    <x v="6"/>
    <x v="1"/>
    <x v="8"/>
  </r>
  <r>
    <n v="91504"/>
    <x v="0"/>
    <x v="0"/>
    <x v="1211"/>
    <s v="Jennifers Pocket Money"/>
    <n v="10"/>
    <x v="53"/>
    <x v="6"/>
    <x v="1"/>
    <x v="10"/>
  </r>
  <r>
    <n v="91505"/>
    <x v="0"/>
    <x v="0"/>
    <x v="1211"/>
    <s v="Karate"/>
    <n v="45"/>
    <x v="4"/>
    <x v="2"/>
    <x v="1"/>
    <x v="8"/>
  </r>
  <r>
    <n v="91506"/>
    <x v="1"/>
    <x v="0"/>
    <x v="1211"/>
    <m/>
    <n v="300"/>
    <x v="1"/>
    <x v="1"/>
    <x v="1"/>
    <x v="3"/>
  </r>
  <r>
    <n v="91507"/>
    <x v="0"/>
    <x v="0"/>
    <x v="1211"/>
    <s v="Gas"/>
    <n v="170"/>
    <x v="338"/>
    <x v="0"/>
    <x v="1"/>
    <x v="1"/>
  </r>
  <r>
    <n v="91508"/>
    <x v="0"/>
    <x v="0"/>
    <x v="1211"/>
    <m/>
    <n v="12.12"/>
    <x v="8"/>
    <x v="0"/>
    <x v="1"/>
    <x v="1"/>
  </r>
  <r>
    <n v="91509"/>
    <x v="0"/>
    <x v="0"/>
    <x v="1211"/>
    <m/>
    <n v="35.49"/>
    <x v="3"/>
    <x v="0"/>
    <x v="1"/>
    <x v="1"/>
  </r>
  <r>
    <n v="91510"/>
    <x v="0"/>
    <x v="0"/>
    <x v="1211"/>
    <m/>
    <n v="5"/>
    <x v="163"/>
    <x v="9"/>
    <x v="1"/>
    <x v="9"/>
  </r>
  <r>
    <n v="91511"/>
    <x v="0"/>
    <x v="0"/>
    <x v="1211"/>
    <s v="Council Tax"/>
    <n v="180"/>
    <x v="18"/>
    <x v="0"/>
    <x v="1"/>
    <x v="1"/>
  </r>
  <r>
    <n v="91801"/>
    <x v="3"/>
    <x v="4"/>
    <x v="1211"/>
    <s v="November Cash"/>
    <n v="-570"/>
    <x v="9"/>
    <x v="1"/>
    <x v="1"/>
    <x v="3"/>
  </r>
  <r>
    <n v="91817"/>
    <x v="3"/>
    <x v="1"/>
    <x v="1211"/>
    <m/>
    <n v="-300"/>
    <x v="9"/>
    <x v="1"/>
    <x v="1"/>
    <x v="3"/>
  </r>
  <r>
    <n v="91830"/>
    <x v="0"/>
    <x v="4"/>
    <x v="1211"/>
    <s v="Bus"/>
    <n v="25"/>
    <x v="187"/>
    <x v="19"/>
    <x v="1"/>
    <x v="10"/>
  </r>
  <r>
    <n v="91831"/>
    <x v="0"/>
    <x v="4"/>
    <x v="1211"/>
    <s v="Bus"/>
    <n v="40"/>
    <x v="187"/>
    <x v="19"/>
    <x v="1"/>
    <x v="8"/>
  </r>
  <r>
    <n v="91836"/>
    <x v="0"/>
    <x v="4"/>
    <x v="1211"/>
    <s v="Beers"/>
    <n v="40"/>
    <x v="143"/>
    <x v="17"/>
    <x v="1"/>
    <x v="14"/>
  </r>
  <r>
    <n v="91839"/>
    <x v="0"/>
    <x v="4"/>
    <x v="1211"/>
    <m/>
    <n v="40"/>
    <x v="208"/>
    <x v="4"/>
    <x v="1"/>
    <x v="4"/>
  </r>
  <r>
    <n v="91840"/>
    <x v="0"/>
    <x v="4"/>
    <x v="1211"/>
    <m/>
    <n v="20"/>
    <x v="13"/>
    <x v="4"/>
    <x v="1"/>
    <x v="4"/>
  </r>
  <r>
    <n v="91844"/>
    <x v="0"/>
    <x v="4"/>
    <x v="1211"/>
    <m/>
    <n v="40"/>
    <x v="221"/>
    <x v="2"/>
    <x v="1"/>
    <x v="8"/>
  </r>
  <r>
    <n v="91847"/>
    <x v="0"/>
    <x v="4"/>
    <x v="1211"/>
    <s v="Lunch"/>
    <n v="80"/>
    <x v="363"/>
    <x v="4"/>
    <x v="1"/>
    <x v="8"/>
  </r>
  <r>
    <n v="91847"/>
    <x v="0"/>
    <x v="4"/>
    <x v="1211"/>
    <s v="Unidentified November Cash"/>
    <n v="238"/>
    <x v="53"/>
    <x v="6"/>
    <x v="1"/>
    <x v="1"/>
  </r>
  <r>
    <n v="91499"/>
    <x v="1"/>
    <x v="0"/>
    <x v="1212"/>
    <m/>
    <n v="100"/>
    <x v="15"/>
    <x v="1"/>
    <x v="1"/>
    <x v="3"/>
  </r>
  <r>
    <n v="91500"/>
    <x v="1"/>
    <x v="0"/>
    <x v="1212"/>
    <m/>
    <n v="7.99"/>
    <x v="368"/>
    <x v="0"/>
    <x v="1"/>
    <x v="4"/>
  </r>
  <r>
    <n v="91501"/>
    <x v="0"/>
    <x v="0"/>
    <x v="1212"/>
    <s v="Income Insurance"/>
    <n v="26.95"/>
    <x v="60"/>
    <x v="0"/>
    <x v="1"/>
    <x v="4"/>
  </r>
  <r>
    <n v="91525"/>
    <x v="0"/>
    <x v="2"/>
    <x v="1212"/>
    <m/>
    <n v="33.61"/>
    <x v="76"/>
    <x v="4"/>
    <x v="1"/>
    <x v="1"/>
  </r>
  <r>
    <n v="91526.1"/>
    <x v="0"/>
    <x v="2"/>
    <x v="1212"/>
    <s v="Rocking horse ornament"/>
    <n v="15"/>
    <x v="130"/>
    <x v="7"/>
    <x v="1"/>
    <x v="2"/>
  </r>
  <r>
    <n v="91526.2"/>
    <x v="0"/>
    <x v="2"/>
    <x v="1212"/>
    <s v="Guns of Navarone"/>
    <n v="5"/>
    <x v="130"/>
    <x v="7"/>
    <x v="45"/>
    <x v="8"/>
  </r>
  <r>
    <n v="91526.3"/>
    <x v="0"/>
    <x v="2"/>
    <x v="1212"/>
    <s v="Wind up torch"/>
    <n v="2.98"/>
    <x v="130"/>
    <x v="9"/>
    <x v="45"/>
    <x v="9"/>
  </r>
  <r>
    <n v="91811"/>
    <x v="0"/>
    <x v="4"/>
    <x v="1212"/>
    <m/>
    <n v="5"/>
    <x v="244"/>
    <x v="6"/>
    <x v="1"/>
    <x v="2"/>
  </r>
  <r>
    <n v="91495"/>
    <x v="8"/>
    <x v="0"/>
    <x v="1213"/>
    <m/>
    <n v="-831.8"/>
    <x v="164"/>
    <x v="10"/>
    <x v="1"/>
    <x v="4"/>
  </r>
  <r>
    <n v="91496"/>
    <x v="1"/>
    <x v="0"/>
    <x v="1213"/>
    <m/>
    <n v="1684.47"/>
    <x v="75"/>
    <x v="1"/>
    <x v="1"/>
    <x v="3"/>
  </r>
  <r>
    <n v="91497"/>
    <x v="0"/>
    <x v="0"/>
    <x v="1213"/>
    <m/>
    <n v="5.99"/>
    <x v="19"/>
    <x v="0"/>
    <x v="1"/>
    <x v="1"/>
  </r>
  <r>
    <n v="91498"/>
    <x v="1"/>
    <x v="0"/>
    <x v="1213"/>
    <m/>
    <n v="50"/>
    <x v="15"/>
    <x v="1"/>
    <x v="1"/>
    <x v="3"/>
  </r>
  <r>
    <n v="91527.1"/>
    <x v="0"/>
    <x v="2"/>
    <x v="1213"/>
    <m/>
    <n v="9"/>
    <x v="10"/>
    <x v="6"/>
    <x v="1"/>
    <x v="1"/>
  </r>
  <r>
    <n v="91527.2"/>
    <x v="0"/>
    <x v="2"/>
    <x v="1213"/>
    <m/>
    <n v="26.46"/>
    <x v="10"/>
    <x v="4"/>
    <x v="1"/>
    <x v="1"/>
  </r>
  <r>
    <n v="91528"/>
    <x v="0"/>
    <x v="2"/>
    <x v="1213"/>
    <m/>
    <n v="4.03"/>
    <x v="10"/>
    <x v="4"/>
    <x v="1"/>
    <x v="1"/>
  </r>
  <r>
    <n v="92840"/>
    <x v="3"/>
    <x v="2"/>
    <x v="1213"/>
    <m/>
    <n v="-1684.47"/>
    <x v="9"/>
    <x v="1"/>
    <x v="1"/>
    <x v="3"/>
  </r>
  <r>
    <n v="91494"/>
    <x v="0"/>
    <x v="0"/>
    <x v="1214"/>
    <m/>
    <n v="12"/>
    <x v="21"/>
    <x v="9"/>
    <x v="1"/>
    <x v="9"/>
  </r>
  <r>
    <n v="91521.1"/>
    <x v="0"/>
    <x v="2"/>
    <x v="1214"/>
    <s v="Flowers"/>
    <n v="6"/>
    <x v="104"/>
    <x v="6"/>
    <x v="1"/>
    <x v="1"/>
  </r>
  <r>
    <n v="91521.2"/>
    <x v="0"/>
    <x v="2"/>
    <x v="1214"/>
    <m/>
    <n v="52.9"/>
    <x v="104"/>
    <x v="4"/>
    <x v="1"/>
    <x v="1"/>
  </r>
  <r>
    <n v="91529"/>
    <x v="0"/>
    <x v="2"/>
    <x v="1214"/>
    <m/>
    <n v="38.68"/>
    <x v="203"/>
    <x v="13"/>
    <x v="1"/>
    <x v="17"/>
  </r>
  <r>
    <n v="91530"/>
    <x v="0"/>
    <x v="2"/>
    <x v="1214"/>
    <m/>
    <n v="26.55"/>
    <x v="229"/>
    <x v="11"/>
    <x v="1"/>
    <x v="1"/>
  </r>
  <r>
    <n v="91531"/>
    <x v="0"/>
    <x v="2"/>
    <x v="1214"/>
    <m/>
    <n v="47.76"/>
    <x v="24"/>
    <x v="12"/>
    <x v="1"/>
    <x v="5"/>
  </r>
  <r>
    <n v="91532"/>
    <x v="0"/>
    <x v="2"/>
    <x v="1215"/>
    <m/>
    <n v="16.45"/>
    <x v="44"/>
    <x v="16"/>
    <x v="46"/>
    <x v="1"/>
  </r>
  <r>
    <n v="91533"/>
    <x v="0"/>
    <x v="2"/>
    <x v="1215"/>
    <m/>
    <n v="15.36"/>
    <x v="13"/>
    <x v="4"/>
    <x v="1"/>
    <x v="1"/>
  </r>
  <r>
    <n v="91818"/>
    <x v="4"/>
    <x v="1"/>
    <x v="1215"/>
    <m/>
    <n v="-0.1"/>
    <x v="1"/>
    <x v="10"/>
    <x v="1"/>
    <x v="3"/>
  </r>
  <r>
    <n v="91486"/>
    <x v="1"/>
    <x v="0"/>
    <x v="1216"/>
    <m/>
    <n v="250"/>
    <x v="28"/>
    <x v="1"/>
    <x v="1"/>
    <x v="3"/>
  </r>
  <r>
    <n v="91487"/>
    <x v="1"/>
    <x v="0"/>
    <x v="1216"/>
    <m/>
    <n v="60"/>
    <x v="28"/>
    <x v="1"/>
    <x v="1"/>
    <x v="3"/>
  </r>
  <r>
    <n v="91488"/>
    <x v="1"/>
    <x v="0"/>
    <x v="1216"/>
    <m/>
    <n v="150"/>
    <x v="28"/>
    <x v="1"/>
    <x v="1"/>
    <x v="3"/>
  </r>
  <r>
    <n v="91489"/>
    <x v="1"/>
    <x v="0"/>
    <x v="1216"/>
    <m/>
    <n v="500"/>
    <x v="28"/>
    <x v="1"/>
    <x v="1"/>
    <x v="3"/>
  </r>
  <r>
    <n v="91490"/>
    <x v="0"/>
    <x v="0"/>
    <x v="1216"/>
    <s v="Life Insurance"/>
    <n v="8.19"/>
    <x v="29"/>
    <x v="0"/>
    <x v="1"/>
    <x v="2"/>
  </r>
  <r>
    <n v="91491"/>
    <x v="1"/>
    <x v="0"/>
    <x v="1216"/>
    <m/>
    <n v="100"/>
    <x v="15"/>
    <x v="1"/>
    <x v="1"/>
    <x v="3"/>
  </r>
  <r>
    <n v="91492"/>
    <x v="0"/>
    <x v="0"/>
    <x v="1216"/>
    <m/>
    <n v="5"/>
    <x v="30"/>
    <x v="9"/>
    <x v="1"/>
    <x v="9"/>
  </r>
  <r>
    <n v="91493"/>
    <x v="0"/>
    <x v="0"/>
    <x v="1216"/>
    <s v="Income Insurance"/>
    <n v="44.89"/>
    <x v="60"/>
    <x v="0"/>
    <x v="1"/>
    <x v="4"/>
  </r>
  <r>
    <n v="91534"/>
    <x v="0"/>
    <x v="2"/>
    <x v="1216"/>
    <m/>
    <n v="11.9"/>
    <x v="54"/>
    <x v="2"/>
    <x v="1"/>
    <x v="2"/>
  </r>
  <r>
    <n v="91535"/>
    <x v="0"/>
    <x v="2"/>
    <x v="1216"/>
    <m/>
    <n v="28"/>
    <x v="133"/>
    <x v="5"/>
    <x v="1"/>
    <x v="2"/>
  </r>
  <r>
    <n v="91810"/>
    <x v="0"/>
    <x v="4"/>
    <x v="1216"/>
    <m/>
    <n v="6"/>
    <x v="49"/>
    <x v="4"/>
    <x v="1"/>
    <x v="1"/>
  </r>
  <r>
    <n v="91485"/>
    <x v="3"/>
    <x v="0"/>
    <x v="1217"/>
    <m/>
    <n v="-1000"/>
    <x v="28"/>
    <x v="1"/>
    <x v="1"/>
    <x v="3"/>
  </r>
  <r>
    <n v="91545"/>
    <x v="0"/>
    <x v="2"/>
    <x v="1217"/>
    <m/>
    <n v="13.83"/>
    <x v="10"/>
    <x v="4"/>
    <x v="1"/>
    <x v="1"/>
  </r>
  <r>
    <n v="91546"/>
    <x v="0"/>
    <x v="2"/>
    <x v="1217"/>
    <m/>
    <n v="22.17"/>
    <x v="160"/>
    <x v="16"/>
    <x v="1"/>
    <x v="1"/>
  </r>
  <r>
    <n v="93468"/>
    <x v="1"/>
    <x v="12"/>
    <x v="1217"/>
    <m/>
    <n v="1000"/>
    <x v="9"/>
    <x v="1"/>
    <x v="1"/>
    <x v="3"/>
  </r>
  <r>
    <n v="91481"/>
    <x v="1"/>
    <x v="0"/>
    <x v="1218"/>
    <m/>
    <n v="100"/>
    <x v="28"/>
    <x v="1"/>
    <x v="1"/>
    <x v="3"/>
  </r>
  <r>
    <n v="91482"/>
    <x v="1"/>
    <x v="0"/>
    <x v="1218"/>
    <m/>
    <n v="100"/>
    <x v="28"/>
    <x v="1"/>
    <x v="1"/>
    <x v="3"/>
  </r>
  <r>
    <n v="91484"/>
    <x v="2"/>
    <x v="0"/>
    <x v="1218"/>
    <m/>
    <n v="50"/>
    <x v="36"/>
    <x v="3"/>
    <x v="1"/>
    <x v="10"/>
  </r>
  <r>
    <n v="91547"/>
    <x v="0"/>
    <x v="2"/>
    <x v="1218"/>
    <m/>
    <n v="8.4"/>
    <x v="183"/>
    <x v="4"/>
    <x v="1"/>
    <x v="1"/>
  </r>
  <r>
    <n v="91548"/>
    <x v="0"/>
    <x v="2"/>
    <x v="1218"/>
    <m/>
    <n v="1.46"/>
    <x v="10"/>
    <x v="4"/>
    <x v="1"/>
    <x v="1"/>
  </r>
  <r>
    <n v="91549"/>
    <x v="0"/>
    <x v="2"/>
    <x v="1218"/>
    <m/>
    <n v="6.19"/>
    <x v="10"/>
    <x v="4"/>
    <x v="1"/>
    <x v="1"/>
  </r>
  <r>
    <n v="91550"/>
    <x v="0"/>
    <x v="2"/>
    <x v="1218"/>
    <m/>
    <n v="5.44"/>
    <x v="208"/>
    <x v="11"/>
    <x v="1"/>
    <x v="4"/>
  </r>
  <r>
    <n v="91551"/>
    <x v="0"/>
    <x v="2"/>
    <x v="1218"/>
    <s v="Meal out with dog walking group"/>
    <n v="12.7"/>
    <x v="117"/>
    <x v="11"/>
    <x v="1"/>
    <x v="2"/>
  </r>
  <r>
    <n v="91552"/>
    <x v="0"/>
    <x v="2"/>
    <x v="1218"/>
    <s v="Meal out with dog walking group"/>
    <n v="6"/>
    <x v="117"/>
    <x v="11"/>
    <x v="1"/>
    <x v="2"/>
  </r>
  <r>
    <n v="91553"/>
    <x v="0"/>
    <x v="2"/>
    <x v="1218"/>
    <m/>
    <n v="7.06"/>
    <x v="42"/>
    <x v="6"/>
    <x v="1"/>
    <x v="1"/>
  </r>
  <r>
    <n v="91480"/>
    <x v="1"/>
    <x v="0"/>
    <x v="1219"/>
    <m/>
    <n v="20"/>
    <x v="15"/>
    <x v="1"/>
    <x v="1"/>
    <x v="3"/>
  </r>
  <r>
    <n v="91554"/>
    <x v="0"/>
    <x v="2"/>
    <x v="1219"/>
    <m/>
    <n v="14.5"/>
    <x v="41"/>
    <x v="15"/>
    <x v="1"/>
    <x v="4"/>
  </r>
  <r>
    <n v="91555"/>
    <x v="0"/>
    <x v="2"/>
    <x v="1219"/>
    <m/>
    <n v="19.62"/>
    <x v="49"/>
    <x v="4"/>
    <x v="1"/>
    <x v="1"/>
  </r>
  <r>
    <n v="91478"/>
    <x v="0"/>
    <x v="0"/>
    <x v="1220"/>
    <s v="National Insurance"/>
    <n v="10"/>
    <x v="69"/>
    <x v="18"/>
    <x v="1"/>
    <x v="2"/>
  </r>
  <r>
    <n v="91479"/>
    <x v="1"/>
    <x v="0"/>
    <x v="1220"/>
    <m/>
    <n v="50"/>
    <x v="15"/>
    <x v="1"/>
    <x v="1"/>
    <x v="3"/>
  </r>
  <r>
    <n v="91556"/>
    <x v="0"/>
    <x v="2"/>
    <x v="1220"/>
    <m/>
    <n v="8.52"/>
    <x v="10"/>
    <x v="4"/>
    <x v="1"/>
    <x v="1"/>
  </r>
  <r>
    <n v="91819"/>
    <x v="0"/>
    <x v="1"/>
    <x v="1220"/>
    <m/>
    <n v="11.82"/>
    <x v="13"/>
    <x v="4"/>
    <x v="1"/>
    <x v="1"/>
  </r>
  <r>
    <n v="91820"/>
    <x v="0"/>
    <x v="1"/>
    <x v="1220"/>
    <m/>
    <n v="5.0199999999999996"/>
    <x v="13"/>
    <x v="4"/>
    <x v="1"/>
    <x v="1"/>
  </r>
  <r>
    <n v="93458"/>
    <x v="3"/>
    <x v="12"/>
    <x v="1220"/>
    <m/>
    <n v="-1160"/>
    <x v="9"/>
    <x v="1"/>
    <x v="1"/>
    <x v="3"/>
  </r>
  <r>
    <n v="91536.1"/>
    <x v="0"/>
    <x v="2"/>
    <x v="1221"/>
    <s v="Hair colour"/>
    <n v="5.6"/>
    <x v="104"/>
    <x v="6"/>
    <x v="1"/>
    <x v="2"/>
  </r>
  <r>
    <n v="91536.2"/>
    <x v="0"/>
    <x v="2"/>
    <x v="1221"/>
    <m/>
    <n v="68.930000000000007"/>
    <x v="104"/>
    <x v="4"/>
    <x v="1"/>
    <x v="1"/>
  </r>
  <r>
    <n v="91557"/>
    <x v="0"/>
    <x v="2"/>
    <x v="1221"/>
    <s v="Paint, mouldings, light switch"/>
    <n v="103.82"/>
    <x v="44"/>
    <x v="16"/>
    <x v="46"/>
    <x v="1"/>
  </r>
  <r>
    <n v="91680"/>
    <x v="3"/>
    <x v="11"/>
    <x v="1221"/>
    <m/>
    <n v="-26.22"/>
    <x v="9"/>
    <x v="1"/>
    <x v="1"/>
    <x v="3"/>
  </r>
  <r>
    <n v="91477"/>
    <x v="1"/>
    <x v="0"/>
    <x v="1222"/>
    <m/>
    <n v="60"/>
    <x v="15"/>
    <x v="1"/>
    <x v="1"/>
    <x v="3"/>
  </r>
  <r>
    <n v="91558"/>
    <x v="0"/>
    <x v="2"/>
    <x v="1222"/>
    <m/>
    <n v="7.48"/>
    <x v="10"/>
    <x v="4"/>
    <x v="1"/>
    <x v="1"/>
  </r>
  <r>
    <n v="91559"/>
    <x v="0"/>
    <x v="2"/>
    <x v="1222"/>
    <s v="Food for Windmill Centre"/>
    <n v="6.8"/>
    <x v="10"/>
    <x v="15"/>
    <x v="1"/>
    <x v="2"/>
  </r>
  <r>
    <n v="91821.1"/>
    <x v="0"/>
    <x v="1"/>
    <x v="1222"/>
    <s v="Box files, wrapping paper"/>
    <n v="9.6999999999999993"/>
    <x v="13"/>
    <x v="6"/>
    <x v="1"/>
    <x v="1"/>
  </r>
  <r>
    <n v="91821.2"/>
    <x v="0"/>
    <x v="1"/>
    <x v="1222"/>
    <m/>
    <n v="102.32"/>
    <x v="13"/>
    <x v="4"/>
    <x v="1"/>
    <x v="1"/>
  </r>
  <r>
    <n v="91822"/>
    <x v="0"/>
    <x v="1"/>
    <x v="1222"/>
    <m/>
    <n v="19.14"/>
    <x v="13"/>
    <x v="4"/>
    <x v="1"/>
    <x v="1"/>
  </r>
  <r>
    <n v="91476"/>
    <x v="1"/>
    <x v="0"/>
    <x v="1223"/>
    <m/>
    <n v="50"/>
    <x v="15"/>
    <x v="1"/>
    <x v="1"/>
    <x v="3"/>
  </r>
  <r>
    <n v="91560"/>
    <x v="0"/>
    <x v="2"/>
    <x v="1223"/>
    <s v="Membership for climbing wall"/>
    <n v="46"/>
    <x v="380"/>
    <x v="2"/>
    <x v="1"/>
    <x v="4"/>
  </r>
  <r>
    <n v="91561"/>
    <x v="0"/>
    <x v="2"/>
    <x v="1224"/>
    <s v="Avalanche probe and shovel"/>
    <n v="130.93"/>
    <x v="14"/>
    <x v="7"/>
    <x v="47"/>
    <x v="4"/>
  </r>
  <r>
    <n v="91562.1"/>
    <x v="0"/>
    <x v="2"/>
    <x v="1224"/>
    <s v="Flowers"/>
    <n v="8"/>
    <x v="10"/>
    <x v="6"/>
    <x v="1"/>
    <x v="2"/>
  </r>
  <r>
    <n v="91562.2"/>
    <x v="0"/>
    <x v="2"/>
    <x v="1224"/>
    <m/>
    <n v="7.92"/>
    <x v="10"/>
    <x v="4"/>
    <x v="1"/>
    <x v="1"/>
  </r>
  <r>
    <n v="91563"/>
    <x v="0"/>
    <x v="2"/>
    <x v="1224"/>
    <s v="Lucy's birthday present"/>
    <n v="35"/>
    <x v="142"/>
    <x v="9"/>
    <x v="1"/>
    <x v="9"/>
  </r>
  <r>
    <n v="91475"/>
    <x v="2"/>
    <x v="0"/>
    <x v="1225"/>
    <m/>
    <n v="79.790000000000006"/>
    <x v="51"/>
    <x v="3"/>
    <x v="1"/>
    <x v="3"/>
  </r>
  <r>
    <n v="91537"/>
    <x v="0"/>
    <x v="2"/>
    <x v="1225"/>
    <m/>
    <n v="23"/>
    <x v="31"/>
    <x v="5"/>
    <x v="1"/>
    <x v="10"/>
  </r>
  <r>
    <n v="91538"/>
    <x v="0"/>
    <x v="2"/>
    <x v="1225"/>
    <s v="School uniform"/>
    <n v="18"/>
    <x v="31"/>
    <x v="5"/>
    <x v="1"/>
    <x v="10"/>
  </r>
  <r>
    <n v="91564"/>
    <x v="0"/>
    <x v="2"/>
    <x v="1225"/>
    <m/>
    <n v="64.87"/>
    <x v="24"/>
    <x v="12"/>
    <x v="1"/>
    <x v="5"/>
  </r>
  <r>
    <n v="91806"/>
    <x v="0"/>
    <x v="4"/>
    <x v="1225"/>
    <m/>
    <n v="16"/>
    <x v="135"/>
    <x v="5"/>
    <x v="1"/>
    <x v="10"/>
  </r>
  <r>
    <n v="91807"/>
    <x v="0"/>
    <x v="4"/>
    <x v="1225"/>
    <m/>
    <n v="8"/>
    <x v="22"/>
    <x v="11"/>
    <x v="1"/>
    <x v="2"/>
  </r>
  <r>
    <n v="91565.1"/>
    <x v="0"/>
    <x v="2"/>
    <x v="1226"/>
    <s v="Socks"/>
    <n v="5"/>
    <x v="10"/>
    <x v="5"/>
    <x v="1"/>
    <x v="10"/>
  </r>
  <r>
    <n v="91565.2"/>
    <x v="0"/>
    <x v="2"/>
    <x v="1226"/>
    <s v="Cards"/>
    <n v="4"/>
    <x v="10"/>
    <x v="9"/>
    <x v="1"/>
    <x v="9"/>
  </r>
  <r>
    <n v="91565.3"/>
    <x v="0"/>
    <x v="2"/>
    <x v="1226"/>
    <m/>
    <n v="21.88"/>
    <x v="10"/>
    <x v="4"/>
    <x v="1"/>
    <x v="1"/>
  </r>
  <r>
    <n v="91474"/>
    <x v="0"/>
    <x v="0"/>
    <x v="1227"/>
    <m/>
    <n v="55.67"/>
    <x v="10"/>
    <x v="4"/>
    <x v="1"/>
    <x v="1"/>
  </r>
  <r>
    <n v="91566"/>
    <x v="0"/>
    <x v="2"/>
    <x v="1227"/>
    <m/>
    <n v="11.55"/>
    <x v="10"/>
    <x v="4"/>
    <x v="1"/>
    <x v="1"/>
  </r>
  <r>
    <n v="91567"/>
    <x v="0"/>
    <x v="2"/>
    <x v="1227"/>
    <s v="Jenny's bracelet"/>
    <n v="39"/>
    <x v="381"/>
    <x v="7"/>
    <x v="48"/>
    <x v="10"/>
  </r>
  <r>
    <n v="91472"/>
    <x v="0"/>
    <x v="0"/>
    <x v="1228"/>
    <m/>
    <n v="40"/>
    <x v="382"/>
    <x v="6"/>
    <x v="1"/>
    <x v="2"/>
  </r>
  <r>
    <n v="91473"/>
    <x v="2"/>
    <x v="0"/>
    <x v="1228"/>
    <m/>
    <n v="20.8"/>
    <x v="58"/>
    <x v="3"/>
    <x v="1"/>
    <x v="2"/>
  </r>
  <r>
    <n v="91568"/>
    <x v="0"/>
    <x v="2"/>
    <x v="1228"/>
    <s v="Vegetable box"/>
    <n v="20.25"/>
    <x v="250"/>
    <x v="4"/>
    <x v="1"/>
    <x v="1"/>
  </r>
  <r>
    <n v="91569"/>
    <x v="0"/>
    <x v="2"/>
    <x v="1228"/>
    <m/>
    <n v="5.61"/>
    <x v="13"/>
    <x v="4"/>
    <x v="1"/>
    <x v="4"/>
  </r>
  <r>
    <n v="91570"/>
    <x v="0"/>
    <x v="2"/>
    <x v="1228"/>
    <s v="Leather wellies"/>
    <n v="119.99"/>
    <x v="131"/>
    <x v="13"/>
    <x v="1"/>
    <x v="17"/>
  </r>
  <r>
    <n v="91571"/>
    <x v="0"/>
    <x v="2"/>
    <x v="1228"/>
    <s v="Various presents"/>
    <n v="6.49"/>
    <x v="115"/>
    <x v="9"/>
    <x v="1"/>
    <x v="9"/>
  </r>
  <r>
    <n v="91572"/>
    <x v="0"/>
    <x v="2"/>
    <x v="1228"/>
    <m/>
    <n v="11.31"/>
    <x v="115"/>
    <x v="7"/>
    <x v="1"/>
    <x v="2"/>
  </r>
  <r>
    <n v="91823.1"/>
    <x v="0"/>
    <x v="1"/>
    <x v="1228"/>
    <s v="Sieve, toothbrushes"/>
    <n v="5"/>
    <x v="13"/>
    <x v="6"/>
    <x v="1"/>
    <x v="1"/>
  </r>
  <r>
    <n v="91823.2"/>
    <x v="0"/>
    <x v="1"/>
    <x v="1228"/>
    <m/>
    <n v="49.05"/>
    <x v="13"/>
    <x v="4"/>
    <x v="1"/>
    <x v="1"/>
  </r>
  <r>
    <n v="91468"/>
    <x v="0"/>
    <x v="0"/>
    <x v="1229"/>
    <s v="Explorer meal at Aroma"/>
    <n v="14.5"/>
    <x v="214"/>
    <x v="11"/>
    <x v="1"/>
    <x v="8"/>
  </r>
  <r>
    <n v="91469"/>
    <x v="0"/>
    <x v="0"/>
    <x v="1229"/>
    <s v="Subs"/>
    <n v="40"/>
    <x v="128"/>
    <x v="2"/>
    <x v="1"/>
    <x v="8"/>
  </r>
  <r>
    <n v="91470"/>
    <x v="8"/>
    <x v="0"/>
    <x v="1229"/>
    <m/>
    <n v="-7.65"/>
    <x v="383"/>
    <x v="10"/>
    <x v="1"/>
    <x v="2"/>
  </r>
  <r>
    <n v="91471"/>
    <x v="0"/>
    <x v="0"/>
    <x v="1229"/>
    <s v="Income Insurance"/>
    <n v="44.89"/>
    <x v="60"/>
    <x v="0"/>
    <x v="1"/>
    <x v="4"/>
  </r>
  <r>
    <n v="91573"/>
    <x v="0"/>
    <x v="2"/>
    <x v="1229"/>
    <m/>
    <n v="5.44"/>
    <x v="208"/>
    <x v="11"/>
    <x v="1"/>
    <x v="4"/>
  </r>
  <r>
    <n v="91574"/>
    <x v="0"/>
    <x v="2"/>
    <x v="1229"/>
    <m/>
    <n v="226.6"/>
    <x v="41"/>
    <x v="15"/>
    <x v="1"/>
    <x v="4"/>
  </r>
  <r>
    <n v="91575"/>
    <x v="0"/>
    <x v="2"/>
    <x v="1229"/>
    <m/>
    <n v="47.1"/>
    <x v="287"/>
    <x v="12"/>
    <x v="1"/>
    <x v="5"/>
  </r>
  <r>
    <n v="91467"/>
    <x v="1"/>
    <x v="0"/>
    <x v="1230"/>
    <m/>
    <n v="40"/>
    <x v="15"/>
    <x v="1"/>
    <x v="1"/>
    <x v="3"/>
  </r>
  <r>
    <n v="91576"/>
    <x v="0"/>
    <x v="2"/>
    <x v="1230"/>
    <m/>
    <n v="70"/>
    <x v="229"/>
    <x v="11"/>
    <x v="1"/>
    <x v="1"/>
  </r>
  <r>
    <n v="91577"/>
    <x v="0"/>
    <x v="2"/>
    <x v="1230"/>
    <m/>
    <n v="0.79"/>
    <x v="290"/>
    <x v="7"/>
    <x v="1"/>
    <x v="10"/>
  </r>
  <r>
    <n v="91465"/>
    <x v="1"/>
    <x v="0"/>
    <x v="1231"/>
    <m/>
    <n v="50"/>
    <x v="15"/>
    <x v="1"/>
    <x v="1"/>
    <x v="3"/>
  </r>
  <r>
    <n v="91466"/>
    <x v="6"/>
    <x v="0"/>
    <x v="1231"/>
    <m/>
    <n v="257.82"/>
    <x v="9"/>
    <x v="0"/>
    <x v="1"/>
    <x v="1"/>
  </r>
  <r>
    <n v="91578"/>
    <x v="0"/>
    <x v="2"/>
    <x v="1231"/>
    <m/>
    <n v="14.25"/>
    <x v="10"/>
    <x v="4"/>
    <x v="1"/>
    <x v="1"/>
  </r>
  <r>
    <n v="91579"/>
    <x v="0"/>
    <x v="2"/>
    <x v="1231"/>
    <m/>
    <n v="6.2"/>
    <x v="208"/>
    <x v="11"/>
    <x v="1"/>
    <x v="4"/>
  </r>
  <r>
    <n v="91580.1"/>
    <x v="0"/>
    <x v="2"/>
    <x v="1231"/>
    <s v="Overcoat"/>
    <n v="130"/>
    <x v="168"/>
    <x v="5"/>
    <x v="1"/>
    <x v="8"/>
  </r>
  <r>
    <n v="91580.2"/>
    <x v="0"/>
    <x v="2"/>
    <x v="1231"/>
    <s v="Gloves"/>
    <n v="15"/>
    <x v="168"/>
    <x v="5"/>
    <x v="1"/>
    <x v="8"/>
  </r>
  <r>
    <n v="91580.3"/>
    <x v="0"/>
    <x v="2"/>
    <x v="1231"/>
    <s v="Plates"/>
    <n v="39.9"/>
    <x v="168"/>
    <x v="6"/>
    <x v="1"/>
    <x v="1"/>
  </r>
  <r>
    <n v="91581"/>
    <x v="0"/>
    <x v="2"/>
    <x v="1231"/>
    <m/>
    <n v="17.649999999999999"/>
    <x v="195"/>
    <x v="11"/>
    <x v="1"/>
    <x v="2"/>
  </r>
  <r>
    <n v="91804"/>
    <x v="0"/>
    <x v="4"/>
    <x v="1231"/>
    <s v="Manic Street Preachers"/>
    <n v="8"/>
    <x v="118"/>
    <x v="7"/>
    <x v="1"/>
    <x v="4"/>
  </r>
  <r>
    <n v="91805"/>
    <x v="0"/>
    <x v="4"/>
    <x v="1231"/>
    <m/>
    <n v="4"/>
    <x v="97"/>
    <x v="6"/>
    <x v="1"/>
    <x v="1"/>
  </r>
  <r>
    <n v="91582.1"/>
    <x v="0"/>
    <x v="2"/>
    <x v="1232"/>
    <s v="Begonia plant"/>
    <n v="5"/>
    <x v="10"/>
    <x v="9"/>
    <x v="1"/>
    <x v="9"/>
  </r>
  <r>
    <n v="91582.2"/>
    <x v="0"/>
    <x v="2"/>
    <x v="1232"/>
    <m/>
    <n v="8"/>
    <x v="10"/>
    <x v="6"/>
    <x v="1"/>
    <x v="1"/>
  </r>
  <r>
    <n v="91582.3"/>
    <x v="0"/>
    <x v="2"/>
    <x v="1232"/>
    <m/>
    <n v="21.25"/>
    <x v="10"/>
    <x v="4"/>
    <x v="1"/>
    <x v="1"/>
  </r>
  <r>
    <n v="91583"/>
    <x v="0"/>
    <x v="2"/>
    <x v="1232"/>
    <s v="Wine"/>
    <n v="10"/>
    <x v="10"/>
    <x v="17"/>
    <x v="1"/>
    <x v="1"/>
  </r>
  <r>
    <n v="91539"/>
    <x v="0"/>
    <x v="2"/>
    <x v="1233"/>
    <m/>
    <n v="35.26"/>
    <x v="104"/>
    <x v="4"/>
    <x v="1"/>
    <x v="1"/>
  </r>
  <r>
    <n v="91463"/>
    <x v="0"/>
    <x v="0"/>
    <x v="1234"/>
    <m/>
    <n v="55.11"/>
    <x v="270"/>
    <x v="0"/>
    <x v="1"/>
    <x v="1"/>
  </r>
  <r>
    <n v="91464"/>
    <x v="0"/>
    <x v="0"/>
    <x v="1234"/>
    <m/>
    <n v="10"/>
    <x v="105"/>
    <x v="0"/>
    <x v="1"/>
    <x v="10"/>
  </r>
  <r>
    <n v="91540"/>
    <x v="0"/>
    <x v="2"/>
    <x v="1234"/>
    <m/>
    <n v="6.25"/>
    <x v="31"/>
    <x v="6"/>
    <x v="1"/>
    <x v="3"/>
  </r>
  <r>
    <n v="91584"/>
    <x v="0"/>
    <x v="2"/>
    <x v="1234"/>
    <s v="Food for Windmill Centre"/>
    <n v="5.67"/>
    <x v="183"/>
    <x v="15"/>
    <x v="1"/>
    <x v="2"/>
  </r>
  <r>
    <n v="91585"/>
    <x v="0"/>
    <x v="2"/>
    <x v="1234"/>
    <s v="Jenny's birthday outing"/>
    <n v="19.75"/>
    <x v="384"/>
    <x v="11"/>
    <x v="48"/>
    <x v="10"/>
  </r>
  <r>
    <n v="91586"/>
    <x v="0"/>
    <x v="2"/>
    <x v="1234"/>
    <s v="Tights, pyjama bottoms"/>
    <n v="28"/>
    <x v="23"/>
    <x v="5"/>
    <x v="1"/>
    <x v="2"/>
  </r>
  <r>
    <n v="91679"/>
    <x v="0"/>
    <x v="11"/>
    <x v="1234"/>
    <s v="Acer Projector"/>
    <n v="494.77"/>
    <x v="385"/>
    <x v="7"/>
    <x v="49"/>
    <x v="1"/>
  </r>
  <r>
    <n v="91824.1"/>
    <x v="0"/>
    <x v="1"/>
    <x v="1234"/>
    <s v="Cleaning things"/>
    <n v="9.6999999999999993"/>
    <x v="13"/>
    <x v="6"/>
    <x v="1"/>
    <x v="1"/>
  </r>
  <r>
    <n v="91824.2"/>
    <x v="0"/>
    <x v="1"/>
    <x v="1234"/>
    <s v="Pyjamas"/>
    <n v="18"/>
    <x v="13"/>
    <x v="5"/>
    <x v="1"/>
    <x v="8"/>
  </r>
  <r>
    <n v="91824.3"/>
    <x v="0"/>
    <x v="1"/>
    <x v="1234"/>
    <s v="Pyjamas"/>
    <n v="78.290000000000006"/>
    <x v="13"/>
    <x v="4"/>
    <x v="1"/>
    <x v="1"/>
  </r>
  <r>
    <n v="91460"/>
    <x v="0"/>
    <x v="0"/>
    <x v="1235"/>
    <m/>
    <n v="24.99"/>
    <x v="63"/>
    <x v="0"/>
    <x v="1"/>
    <x v="4"/>
  </r>
  <r>
    <n v="91461.1"/>
    <x v="0"/>
    <x v="0"/>
    <x v="1235"/>
    <s v="Emma's tickets for Olympia"/>
    <n v="-55.5"/>
    <x v="80"/>
    <x v="11"/>
    <x v="1"/>
    <x v="3"/>
  </r>
  <r>
    <n v="91461.2"/>
    <x v="6"/>
    <x v="0"/>
    <x v="1235"/>
    <m/>
    <n v="-25"/>
    <x v="309"/>
    <x v="10"/>
    <x v="1"/>
    <x v="3"/>
  </r>
  <r>
    <n v="91461.3"/>
    <x v="7"/>
    <x v="0"/>
    <x v="1235"/>
    <s v="Isabel Hospice Lottery"/>
    <n v="-10"/>
    <x v="386"/>
    <x v="10"/>
    <x v="1"/>
    <x v="3"/>
  </r>
  <r>
    <n v="91461.4"/>
    <x v="5"/>
    <x v="0"/>
    <x v="1235"/>
    <m/>
    <n v="-29.3"/>
    <x v="102"/>
    <x v="10"/>
    <x v="1"/>
    <x v="3"/>
  </r>
  <r>
    <n v="91462"/>
    <x v="0"/>
    <x v="0"/>
    <x v="1235"/>
    <m/>
    <n v="22.75"/>
    <x v="39"/>
    <x v="4"/>
    <x v="1"/>
    <x v="1"/>
  </r>
  <r>
    <n v="91541"/>
    <x v="0"/>
    <x v="2"/>
    <x v="1235"/>
    <m/>
    <n v="11.95"/>
    <x v="31"/>
    <x v="6"/>
    <x v="1"/>
    <x v="3"/>
  </r>
  <r>
    <n v="91542.1"/>
    <x v="0"/>
    <x v="2"/>
    <x v="1235"/>
    <s v="Jenny's present from James"/>
    <n v="17"/>
    <x v="31"/>
    <x v="7"/>
    <x v="48"/>
    <x v="10"/>
  </r>
  <r>
    <n v="91542.2"/>
    <x v="0"/>
    <x v="2"/>
    <x v="1235"/>
    <s v="Rachael's Christmas present"/>
    <n v="21"/>
    <x v="31"/>
    <x v="9"/>
    <x v="45"/>
    <x v="9"/>
  </r>
  <r>
    <n v="91587"/>
    <x v="0"/>
    <x v="2"/>
    <x v="1235"/>
    <m/>
    <n v="5.44"/>
    <x v="208"/>
    <x v="11"/>
    <x v="1"/>
    <x v="4"/>
  </r>
  <r>
    <n v="91588"/>
    <x v="0"/>
    <x v="2"/>
    <x v="1235"/>
    <m/>
    <n v="30.2"/>
    <x v="24"/>
    <x v="12"/>
    <x v="1"/>
    <x v="5"/>
  </r>
  <r>
    <n v="91589"/>
    <x v="0"/>
    <x v="2"/>
    <x v="1235"/>
    <s v="Steve's birthday meal"/>
    <n v="63"/>
    <x v="214"/>
    <x v="11"/>
    <x v="1"/>
    <x v="1"/>
  </r>
  <r>
    <n v="91459"/>
    <x v="1"/>
    <x v="0"/>
    <x v="1236"/>
    <m/>
    <n v="50"/>
    <x v="15"/>
    <x v="1"/>
    <x v="1"/>
    <x v="3"/>
  </r>
  <r>
    <n v="91543"/>
    <x v="0"/>
    <x v="2"/>
    <x v="1236"/>
    <m/>
    <n v="7.16"/>
    <x v="104"/>
    <x v="4"/>
    <x v="1"/>
    <x v="1"/>
  </r>
  <r>
    <n v="91590"/>
    <x v="0"/>
    <x v="2"/>
    <x v="1236"/>
    <s v="Hangers"/>
    <n v="7.56"/>
    <x v="259"/>
    <x v="6"/>
    <x v="1"/>
    <x v="1"/>
  </r>
  <r>
    <n v="91591.1"/>
    <x v="0"/>
    <x v="2"/>
    <x v="1236"/>
    <s v="DVD (How to train your dragon)"/>
    <n v="7"/>
    <x v="10"/>
    <x v="7"/>
    <x v="45"/>
    <x v="10"/>
  </r>
  <r>
    <n v="91591.2"/>
    <x v="0"/>
    <x v="2"/>
    <x v="1236"/>
    <m/>
    <n v="4"/>
    <x v="10"/>
    <x v="6"/>
    <x v="1"/>
    <x v="1"/>
  </r>
  <r>
    <n v="91591.3"/>
    <x v="0"/>
    <x v="2"/>
    <x v="1236"/>
    <m/>
    <n v="25.39"/>
    <x v="10"/>
    <x v="4"/>
    <x v="1"/>
    <x v="1"/>
  </r>
  <r>
    <n v="91592"/>
    <x v="0"/>
    <x v="2"/>
    <x v="1236"/>
    <s v="Earrings for Jenny"/>
    <n v="35.200000000000003"/>
    <x v="283"/>
    <x v="7"/>
    <x v="48"/>
    <x v="10"/>
  </r>
  <r>
    <n v="91449"/>
    <x v="0"/>
    <x v="0"/>
    <x v="1237"/>
    <s v="James Pocket Money"/>
    <n v="10"/>
    <x v="53"/>
    <x v="6"/>
    <x v="1"/>
    <x v="8"/>
  </r>
  <r>
    <n v="91450"/>
    <x v="0"/>
    <x v="0"/>
    <x v="1237"/>
    <s v="Jennifers Pocket Money"/>
    <n v="10"/>
    <x v="53"/>
    <x v="6"/>
    <x v="1"/>
    <x v="10"/>
  </r>
  <r>
    <n v="91451"/>
    <x v="0"/>
    <x v="0"/>
    <x v="1237"/>
    <m/>
    <n v="43.89"/>
    <x v="105"/>
    <x v="0"/>
    <x v="1"/>
    <x v="2"/>
  </r>
  <r>
    <n v="91452"/>
    <x v="0"/>
    <x v="0"/>
    <x v="1237"/>
    <s v="Karate"/>
    <n v="46"/>
    <x v="4"/>
    <x v="2"/>
    <x v="1"/>
    <x v="8"/>
  </r>
  <r>
    <n v="91453"/>
    <x v="1"/>
    <x v="0"/>
    <x v="1237"/>
    <m/>
    <n v="300"/>
    <x v="1"/>
    <x v="1"/>
    <x v="1"/>
    <x v="3"/>
  </r>
  <r>
    <n v="91454"/>
    <x v="0"/>
    <x v="0"/>
    <x v="1237"/>
    <s v="Gas"/>
    <n v="170"/>
    <x v="338"/>
    <x v="0"/>
    <x v="1"/>
    <x v="1"/>
  </r>
  <r>
    <n v="91455"/>
    <x v="0"/>
    <x v="0"/>
    <x v="1237"/>
    <m/>
    <n v="12.12"/>
    <x v="8"/>
    <x v="0"/>
    <x v="1"/>
    <x v="1"/>
  </r>
  <r>
    <n v="91456"/>
    <x v="0"/>
    <x v="0"/>
    <x v="1237"/>
    <m/>
    <n v="35.49"/>
    <x v="3"/>
    <x v="0"/>
    <x v="1"/>
    <x v="1"/>
  </r>
  <r>
    <n v="91457"/>
    <x v="0"/>
    <x v="0"/>
    <x v="1237"/>
    <m/>
    <n v="5"/>
    <x v="163"/>
    <x v="9"/>
    <x v="1"/>
    <x v="9"/>
  </r>
  <r>
    <n v="91458"/>
    <x v="0"/>
    <x v="0"/>
    <x v="1237"/>
    <s v="Council Tax"/>
    <n v="180"/>
    <x v="18"/>
    <x v="0"/>
    <x v="1"/>
    <x v="1"/>
  </r>
  <r>
    <n v="91593.1"/>
    <x v="0"/>
    <x v="2"/>
    <x v="1237"/>
    <s v="Dustpan and brush"/>
    <n v="5"/>
    <x v="168"/>
    <x v="6"/>
    <x v="1"/>
    <x v="1"/>
  </r>
  <r>
    <n v="91593.2"/>
    <x v="0"/>
    <x v="2"/>
    <x v="1237"/>
    <s v="Lucy's present"/>
    <n v="10"/>
    <x v="168"/>
    <x v="9"/>
    <x v="45"/>
    <x v="9"/>
  </r>
  <r>
    <n v="91593.3"/>
    <x v="0"/>
    <x v="2"/>
    <x v="1237"/>
    <s v="Steve's present wallet"/>
    <n v="16.97"/>
    <x v="168"/>
    <x v="7"/>
    <x v="45"/>
    <x v="4"/>
  </r>
  <r>
    <n v="91594"/>
    <x v="0"/>
    <x v="2"/>
    <x v="1237"/>
    <s v="Jenny's birthday meal"/>
    <n v="85.2"/>
    <x v="214"/>
    <x v="11"/>
    <x v="48"/>
    <x v="1"/>
  </r>
  <r>
    <n v="91595.1"/>
    <x v="0"/>
    <x v="2"/>
    <x v="1237"/>
    <s v="Flowers"/>
    <n v="8"/>
    <x v="10"/>
    <x v="6"/>
    <x v="1"/>
    <x v="2"/>
  </r>
  <r>
    <n v="91595.199999999997"/>
    <x v="0"/>
    <x v="2"/>
    <x v="1237"/>
    <s v="Champagne"/>
    <n v="14.99"/>
    <x v="10"/>
    <x v="17"/>
    <x v="1"/>
    <x v="14"/>
  </r>
  <r>
    <n v="91802"/>
    <x v="3"/>
    <x v="4"/>
    <x v="1237"/>
    <s v="Decembers Cash"/>
    <n v="-790"/>
    <x v="9"/>
    <x v="1"/>
    <x v="1"/>
    <x v="3"/>
  </r>
  <r>
    <n v="91825"/>
    <x v="3"/>
    <x v="1"/>
    <x v="1237"/>
    <m/>
    <n v="-300"/>
    <x v="9"/>
    <x v="1"/>
    <x v="1"/>
    <x v="3"/>
  </r>
  <r>
    <n v="91826"/>
    <x v="4"/>
    <x v="1"/>
    <x v="1237"/>
    <m/>
    <n v="-0.15"/>
    <x v="1"/>
    <x v="10"/>
    <x v="1"/>
    <x v="3"/>
  </r>
  <r>
    <n v="91832"/>
    <x v="0"/>
    <x v="4"/>
    <x v="1237"/>
    <s v="Bus"/>
    <n v="25"/>
    <x v="187"/>
    <x v="19"/>
    <x v="1"/>
    <x v="10"/>
  </r>
  <r>
    <n v="91833"/>
    <x v="0"/>
    <x v="4"/>
    <x v="1237"/>
    <s v="Bus"/>
    <n v="40"/>
    <x v="187"/>
    <x v="19"/>
    <x v="1"/>
    <x v="8"/>
  </r>
  <r>
    <n v="91837"/>
    <x v="0"/>
    <x v="4"/>
    <x v="1237"/>
    <s v="Beers"/>
    <n v="40"/>
    <x v="143"/>
    <x v="17"/>
    <x v="1"/>
    <x v="14"/>
  </r>
  <r>
    <n v="91841"/>
    <x v="0"/>
    <x v="4"/>
    <x v="1237"/>
    <m/>
    <n v="40"/>
    <x v="13"/>
    <x v="4"/>
    <x v="1"/>
    <x v="4"/>
  </r>
  <r>
    <n v="91843"/>
    <x v="0"/>
    <x v="4"/>
    <x v="1237"/>
    <m/>
    <n v="20"/>
    <x v="208"/>
    <x v="4"/>
    <x v="1"/>
    <x v="4"/>
  </r>
  <r>
    <n v="91845"/>
    <x v="0"/>
    <x v="4"/>
    <x v="1237"/>
    <m/>
    <n v="30"/>
    <x v="221"/>
    <x v="2"/>
    <x v="1"/>
    <x v="8"/>
  </r>
  <r>
    <n v="91848"/>
    <x v="0"/>
    <x v="4"/>
    <x v="1237"/>
    <s v="Lunch"/>
    <n v="80"/>
    <x v="363"/>
    <x v="4"/>
    <x v="1"/>
    <x v="8"/>
  </r>
  <r>
    <n v="91848"/>
    <x v="0"/>
    <x v="4"/>
    <x v="1237"/>
    <s v="Unidentified December Cash"/>
    <n v="226.75"/>
    <x v="53"/>
    <x v="6"/>
    <x v="1"/>
    <x v="1"/>
  </r>
  <r>
    <n v="91850"/>
    <x v="0"/>
    <x v="4"/>
    <x v="1237"/>
    <s v="Biology"/>
    <n v="35"/>
    <x v="387"/>
    <x v="19"/>
    <x v="1"/>
    <x v="8"/>
  </r>
  <r>
    <n v="91851"/>
    <x v="0"/>
    <x v="4"/>
    <x v="1237"/>
    <s v="Chemistry"/>
    <n v="30"/>
    <x v="387"/>
    <x v="19"/>
    <x v="1"/>
    <x v="8"/>
  </r>
  <r>
    <n v="91853"/>
    <x v="0"/>
    <x v="4"/>
    <x v="1237"/>
    <s v="Biology"/>
    <n v="30"/>
    <x v="387"/>
    <x v="19"/>
    <x v="1"/>
    <x v="8"/>
  </r>
  <r>
    <n v="91856"/>
    <x v="0"/>
    <x v="4"/>
    <x v="1237"/>
    <s v="Topaz Shoes"/>
    <n v="65"/>
    <x v="89"/>
    <x v="13"/>
    <x v="1"/>
    <x v="17"/>
  </r>
  <r>
    <n v="91445"/>
    <x v="0"/>
    <x v="0"/>
    <x v="1238"/>
    <s v="Income Insurance"/>
    <n v="26.95"/>
    <x v="60"/>
    <x v="0"/>
    <x v="1"/>
    <x v="4"/>
  </r>
  <r>
    <n v="91446"/>
    <x v="1"/>
    <x v="0"/>
    <x v="1238"/>
    <m/>
    <n v="100"/>
    <x v="15"/>
    <x v="1"/>
    <x v="1"/>
    <x v="3"/>
  </r>
  <r>
    <n v="91447"/>
    <x v="0"/>
    <x v="0"/>
    <x v="1238"/>
    <m/>
    <n v="33.51"/>
    <x v="13"/>
    <x v="4"/>
    <x v="1"/>
    <x v="1"/>
  </r>
  <r>
    <n v="91448"/>
    <x v="1"/>
    <x v="0"/>
    <x v="1238"/>
    <m/>
    <n v="2783.4"/>
    <x v="75"/>
    <x v="1"/>
    <x v="1"/>
    <x v="3"/>
  </r>
  <r>
    <n v="91596.1"/>
    <x v="0"/>
    <x v="2"/>
    <x v="1238"/>
    <m/>
    <n v="13.3"/>
    <x v="10"/>
    <x v="6"/>
    <x v="1"/>
    <x v="1"/>
  </r>
  <r>
    <n v="91596.2"/>
    <x v="0"/>
    <x v="2"/>
    <x v="1238"/>
    <m/>
    <n v="21.98"/>
    <x v="10"/>
    <x v="4"/>
    <x v="1"/>
    <x v="1"/>
  </r>
  <r>
    <n v="91809"/>
    <x v="0"/>
    <x v="4"/>
    <x v="1238"/>
    <m/>
    <n v="8.25"/>
    <x v="302"/>
    <x v="6"/>
    <x v="1"/>
    <x v="1"/>
  </r>
  <r>
    <n v="92839"/>
    <x v="3"/>
    <x v="2"/>
    <x v="1238"/>
    <m/>
    <n v="-2783.4"/>
    <x v="9"/>
    <x v="1"/>
    <x v="1"/>
    <x v="3"/>
  </r>
  <r>
    <n v="91597"/>
    <x v="0"/>
    <x v="2"/>
    <x v="1239"/>
    <s v="Jenny's birthday meal"/>
    <n v="51.5"/>
    <x v="117"/>
    <x v="11"/>
    <x v="48"/>
    <x v="10"/>
  </r>
  <r>
    <n v="91598"/>
    <x v="0"/>
    <x v="2"/>
    <x v="1239"/>
    <m/>
    <n v="67.14"/>
    <x v="76"/>
    <x v="12"/>
    <x v="1"/>
    <x v="5"/>
  </r>
  <r>
    <n v="91599"/>
    <x v="0"/>
    <x v="2"/>
    <x v="1239"/>
    <m/>
    <n v="6.05"/>
    <x v="195"/>
    <x v="11"/>
    <x v="1"/>
    <x v="2"/>
  </r>
  <r>
    <n v="91600"/>
    <x v="0"/>
    <x v="2"/>
    <x v="1239"/>
    <s v="Pam's Christmas present"/>
    <n v="49.95"/>
    <x v="14"/>
    <x v="9"/>
    <x v="45"/>
    <x v="9"/>
  </r>
  <r>
    <n v="91544"/>
    <x v="0"/>
    <x v="2"/>
    <x v="1240"/>
    <m/>
    <n v="48.25"/>
    <x v="104"/>
    <x v="4"/>
    <x v="1"/>
    <x v="1"/>
  </r>
  <r>
    <n v="91441"/>
    <x v="0"/>
    <x v="0"/>
    <x v="1241"/>
    <m/>
    <n v="36.31"/>
    <x v="13"/>
    <x v="4"/>
    <x v="1"/>
    <x v="1"/>
  </r>
  <r>
    <n v="91442"/>
    <x v="8"/>
    <x v="0"/>
    <x v="1241"/>
    <m/>
    <n v="-804.6"/>
    <x v="164"/>
    <x v="10"/>
    <x v="1"/>
    <x v="4"/>
  </r>
  <r>
    <n v="91443"/>
    <x v="0"/>
    <x v="0"/>
    <x v="1241"/>
    <m/>
    <n v="5.99"/>
    <x v="19"/>
    <x v="0"/>
    <x v="1"/>
    <x v="1"/>
  </r>
  <r>
    <n v="91444"/>
    <x v="1"/>
    <x v="0"/>
    <x v="1241"/>
    <m/>
    <n v="7.99"/>
    <x v="368"/>
    <x v="0"/>
    <x v="1"/>
    <x v="4"/>
  </r>
  <r>
    <n v="91827.1"/>
    <x v="0"/>
    <x v="1"/>
    <x v="1241"/>
    <s v="DVD"/>
    <n v="13"/>
    <x v="13"/>
    <x v="7"/>
    <x v="1"/>
    <x v="1"/>
  </r>
  <r>
    <n v="91827.199999999997"/>
    <x v="0"/>
    <x v="1"/>
    <x v="1241"/>
    <s v="Cider"/>
    <n v="3.2"/>
    <x v="13"/>
    <x v="17"/>
    <x v="1"/>
    <x v="1"/>
  </r>
  <r>
    <n v="91827.3"/>
    <x v="0"/>
    <x v="1"/>
    <x v="1241"/>
    <s v="Cider"/>
    <n v="30.53"/>
    <x v="13"/>
    <x v="4"/>
    <x v="1"/>
    <x v="1"/>
  </r>
  <r>
    <n v="91438"/>
    <x v="0"/>
    <x v="0"/>
    <x v="1242"/>
    <m/>
    <n v="91.76"/>
    <x v="172"/>
    <x v="4"/>
    <x v="1"/>
    <x v="1"/>
  </r>
  <r>
    <n v="91439"/>
    <x v="0"/>
    <x v="0"/>
    <x v="1242"/>
    <m/>
    <n v="34.61"/>
    <x v="13"/>
    <x v="4"/>
    <x v="1"/>
    <x v="1"/>
  </r>
  <r>
    <n v="91440"/>
    <x v="0"/>
    <x v="0"/>
    <x v="1242"/>
    <m/>
    <n v="12"/>
    <x v="21"/>
    <x v="9"/>
    <x v="1"/>
    <x v="9"/>
  </r>
  <r>
    <n v="91432"/>
    <x v="1"/>
    <x v="0"/>
    <x v="1243"/>
    <m/>
    <n v="250"/>
    <x v="28"/>
    <x v="1"/>
    <x v="1"/>
    <x v="3"/>
  </r>
  <r>
    <n v="91433"/>
    <x v="1"/>
    <x v="0"/>
    <x v="1243"/>
    <m/>
    <n v="150"/>
    <x v="28"/>
    <x v="1"/>
    <x v="1"/>
    <x v="3"/>
  </r>
  <r>
    <n v="91434"/>
    <x v="1"/>
    <x v="0"/>
    <x v="1243"/>
    <m/>
    <n v="500"/>
    <x v="28"/>
    <x v="1"/>
    <x v="1"/>
    <x v="3"/>
  </r>
  <r>
    <n v="91435"/>
    <x v="0"/>
    <x v="0"/>
    <x v="1243"/>
    <s v="Life Insurance"/>
    <n v="8.19"/>
    <x v="29"/>
    <x v="0"/>
    <x v="1"/>
    <x v="2"/>
  </r>
  <r>
    <n v="91436"/>
    <x v="0"/>
    <x v="0"/>
    <x v="1243"/>
    <m/>
    <n v="5"/>
    <x v="30"/>
    <x v="9"/>
    <x v="1"/>
    <x v="9"/>
  </r>
  <r>
    <n v="91437"/>
    <x v="1"/>
    <x v="0"/>
    <x v="1243"/>
    <m/>
    <n v="60"/>
    <x v="28"/>
    <x v="1"/>
    <x v="1"/>
    <x v="3"/>
  </r>
  <r>
    <n v="91601"/>
    <x v="0"/>
    <x v="2"/>
    <x v="1243"/>
    <m/>
    <n v="1.99"/>
    <x v="290"/>
    <x v="7"/>
    <x v="1"/>
    <x v="10"/>
  </r>
  <r>
    <n v="91602"/>
    <x v="0"/>
    <x v="2"/>
    <x v="1243"/>
    <m/>
    <n v="6.42"/>
    <x v="10"/>
    <x v="4"/>
    <x v="1"/>
    <x v="1"/>
  </r>
  <r>
    <n v="91605"/>
    <x v="0"/>
    <x v="2"/>
    <x v="1244"/>
    <m/>
    <n v="8.14"/>
    <x v="97"/>
    <x v="6"/>
    <x v="1"/>
    <x v="1"/>
  </r>
  <r>
    <n v="91428"/>
    <x v="1"/>
    <x v="0"/>
    <x v="1245"/>
    <m/>
    <n v="100"/>
    <x v="28"/>
    <x v="1"/>
    <x v="1"/>
    <x v="3"/>
  </r>
  <r>
    <n v="91429"/>
    <x v="0"/>
    <x v="0"/>
    <x v="1245"/>
    <s v="National Insurance"/>
    <n v="12.5"/>
    <x v="69"/>
    <x v="18"/>
    <x v="1"/>
    <x v="2"/>
  </r>
  <r>
    <n v="91430"/>
    <x v="2"/>
    <x v="0"/>
    <x v="1245"/>
    <m/>
    <n v="50"/>
    <x v="36"/>
    <x v="3"/>
    <x v="1"/>
    <x v="10"/>
  </r>
  <r>
    <n v="91431"/>
    <x v="1"/>
    <x v="0"/>
    <x v="1245"/>
    <m/>
    <n v="100"/>
    <x v="28"/>
    <x v="1"/>
    <x v="1"/>
    <x v="3"/>
  </r>
  <r>
    <n v="91606.1"/>
    <x v="0"/>
    <x v="2"/>
    <x v="1245"/>
    <s v="DVD (Bourne collection, Mummy collection, etc)"/>
    <n v="19"/>
    <x v="10"/>
    <x v="7"/>
    <x v="1"/>
    <x v="1"/>
  </r>
  <r>
    <n v="91606.2"/>
    <x v="0"/>
    <x v="2"/>
    <x v="1245"/>
    <m/>
    <n v="12.34"/>
    <x v="10"/>
    <x v="4"/>
    <x v="1"/>
    <x v="1"/>
  </r>
  <r>
    <n v="91607"/>
    <x v="0"/>
    <x v="2"/>
    <x v="1245"/>
    <m/>
    <n v="8.7799999999999994"/>
    <x v="183"/>
    <x v="4"/>
    <x v="1"/>
    <x v="1"/>
  </r>
  <r>
    <n v="91608"/>
    <x v="0"/>
    <x v="2"/>
    <x v="1246"/>
    <m/>
    <n v="56"/>
    <x v="235"/>
    <x v="5"/>
    <x v="1"/>
    <x v="10"/>
  </r>
  <r>
    <n v="91609"/>
    <x v="0"/>
    <x v="2"/>
    <x v="1246"/>
    <m/>
    <n v="11"/>
    <x v="213"/>
    <x v="11"/>
    <x v="1"/>
    <x v="2"/>
  </r>
  <r>
    <n v="91610"/>
    <x v="0"/>
    <x v="2"/>
    <x v="1247"/>
    <m/>
    <n v="61.05"/>
    <x v="287"/>
    <x v="12"/>
    <x v="1"/>
    <x v="5"/>
  </r>
  <r>
    <n v="91611"/>
    <x v="0"/>
    <x v="2"/>
    <x v="1247"/>
    <m/>
    <n v="40"/>
    <x v="262"/>
    <x v="5"/>
    <x v="1"/>
    <x v="10"/>
  </r>
  <r>
    <n v="91612"/>
    <x v="0"/>
    <x v="2"/>
    <x v="1247"/>
    <s v="Lunch in Cambridge"/>
    <n v="30.54"/>
    <x v="136"/>
    <x v="11"/>
    <x v="1"/>
    <x v="1"/>
  </r>
  <r>
    <n v="91613"/>
    <x v="0"/>
    <x v="2"/>
    <x v="1247"/>
    <s v="Artcase"/>
    <n v="23.46"/>
    <x v="276"/>
    <x v="19"/>
    <x v="1"/>
    <x v="10"/>
  </r>
  <r>
    <n v="91614"/>
    <x v="0"/>
    <x v="2"/>
    <x v="1247"/>
    <s v="Misc.Presents"/>
    <n v="21.38"/>
    <x v="115"/>
    <x v="9"/>
    <x v="45"/>
    <x v="9"/>
  </r>
  <r>
    <n v="91615"/>
    <x v="0"/>
    <x v="2"/>
    <x v="1247"/>
    <s v="Sarah's presents"/>
    <n v="13.25"/>
    <x v="14"/>
    <x v="7"/>
    <x v="45"/>
    <x v="2"/>
  </r>
  <r>
    <n v="91616"/>
    <x v="0"/>
    <x v="2"/>
    <x v="1247"/>
    <s v="Presents for Jenny's friends"/>
    <n v="11.98"/>
    <x v="14"/>
    <x v="9"/>
    <x v="1"/>
    <x v="9"/>
  </r>
  <r>
    <n v="91617"/>
    <x v="0"/>
    <x v="2"/>
    <x v="1247"/>
    <s v="Silly hat for secret santa"/>
    <n v="7"/>
    <x v="235"/>
    <x v="9"/>
    <x v="1"/>
    <x v="9"/>
  </r>
  <r>
    <n v="91618"/>
    <x v="0"/>
    <x v="2"/>
    <x v="1247"/>
    <m/>
    <n v="6.5"/>
    <x v="195"/>
    <x v="11"/>
    <x v="1"/>
    <x v="1"/>
  </r>
  <r>
    <n v="91808"/>
    <x v="0"/>
    <x v="4"/>
    <x v="1247"/>
    <m/>
    <n v="10"/>
    <x v="10"/>
    <x v="4"/>
    <x v="1"/>
    <x v="1"/>
  </r>
  <r>
    <n v="93459"/>
    <x v="3"/>
    <x v="12"/>
    <x v="1247"/>
    <m/>
    <n v="-1160"/>
    <x v="9"/>
    <x v="1"/>
    <x v="1"/>
    <x v="3"/>
  </r>
  <r>
    <n v="91426"/>
    <x v="1"/>
    <x v="0"/>
    <x v="1248"/>
    <m/>
    <n v="26.22"/>
    <x v="341"/>
    <x v="1"/>
    <x v="1"/>
    <x v="3"/>
  </r>
  <r>
    <n v="91427"/>
    <x v="1"/>
    <x v="0"/>
    <x v="1248"/>
    <m/>
    <n v="50"/>
    <x v="15"/>
    <x v="1"/>
    <x v="1"/>
    <x v="3"/>
  </r>
  <r>
    <n v="91603"/>
    <x v="0"/>
    <x v="2"/>
    <x v="1248"/>
    <s v="Various Christmas Presents (Napkin rings, notebook, pencil case)"/>
    <n v="52.5"/>
    <x v="31"/>
    <x v="9"/>
    <x v="45"/>
    <x v="3"/>
  </r>
  <r>
    <n v="91619"/>
    <x v="0"/>
    <x v="2"/>
    <x v="1248"/>
    <s v="Sarah's Picture"/>
    <n v="125"/>
    <x v="14"/>
    <x v="7"/>
    <x v="45"/>
    <x v="2"/>
  </r>
  <r>
    <n v="91620"/>
    <x v="0"/>
    <x v="2"/>
    <x v="1248"/>
    <m/>
    <n v="97.64"/>
    <x v="115"/>
    <x v="7"/>
    <x v="1"/>
    <x v="2"/>
  </r>
  <r>
    <n v="91621"/>
    <x v="0"/>
    <x v="2"/>
    <x v="1248"/>
    <s v="Roger's Christmas Present (Cabinet)"/>
    <n v="74.94"/>
    <x v="115"/>
    <x v="9"/>
    <x v="45"/>
    <x v="9"/>
  </r>
  <r>
    <n v="91622.1"/>
    <x v="0"/>
    <x v="2"/>
    <x v="1248"/>
    <s v="Beers for 981 meeting"/>
    <n v="9.08"/>
    <x v="10"/>
    <x v="17"/>
    <x v="1"/>
    <x v="4"/>
  </r>
  <r>
    <n v="91622.2"/>
    <x v="0"/>
    <x v="2"/>
    <x v="1248"/>
    <s v="Food for 981 meeting"/>
    <n v="12.25"/>
    <x v="10"/>
    <x v="4"/>
    <x v="1"/>
    <x v="4"/>
  </r>
  <r>
    <n v="91623"/>
    <x v="0"/>
    <x v="2"/>
    <x v="1248"/>
    <m/>
    <n v="20.47"/>
    <x v="10"/>
    <x v="4"/>
    <x v="1"/>
    <x v="1"/>
  </r>
  <r>
    <n v="91624"/>
    <x v="0"/>
    <x v="2"/>
    <x v="1248"/>
    <m/>
    <n v="12.97"/>
    <x v="115"/>
    <x v="9"/>
    <x v="45"/>
    <x v="9"/>
  </r>
  <r>
    <n v="91625"/>
    <x v="0"/>
    <x v="2"/>
    <x v="1248"/>
    <s v="Food for Windmill Centre"/>
    <n v="9.99"/>
    <x v="10"/>
    <x v="15"/>
    <x v="1"/>
    <x v="2"/>
  </r>
  <r>
    <n v="91626"/>
    <x v="0"/>
    <x v="2"/>
    <x v="1248"/>
    <m/>
    <n v="4.99"/>
    <x v="115"/>
    <x v="9"/>
    <x v="45"/>
    <x v="9"/>
  </r>
  <r>
    <n v="91627"/>
    <x v="0"/>
    <x v="2"/>
    <x v="1248"/>
    <m/>
    <n v="4.59"/>
    <x v="208"/>
    <x v="11"/>
    <x v="1"/>
    <x v="4"/>
  </r>
  <r>
    <n v="91828.1"/>
    <x v="0"/>
    <x v="1"/>
    <x v="1248"/>
    <s v="Wine, Armagnac"/>
    <n v="41"/>
    <x v="13"/>
    <x v="17"/>
    <x v="1"/>
    <x v="1"/>
  </r>
  <r>
    <n v="91828.2"/>
    <x v="0"/>
    <x v="1"/>
    <x v="1248"/>
    <s v="Magazine"/>
    <n v="2.2999999999999998"/>
    <x v="13"/>
    <x v="7"/>
    <x v="1"/>
    <x v="1"/>
  </r>
  <r>
    <n v="91828.3"/>
    <x v="0"/>
    <x v="1"/>
    <x v="1248"/>
    <s v="Chocolates"/>
    <n v="13.5"/>
    <x v="13"/>
    <x v="4"/>
    <x v="1"/>
    <x v="1"/>
  </r>
  <r>
    <n v="91828.4"/>
    <x v="0"/>
    <x v="1"/>
    <x v="1248"/>
    <s v="Stationery, household things"/>
    <n v="9"/>
    <x v="13"/>
    <x v="6"/>
    <x v="1"/>
    <x v="1"/>
  </r>
  <r>
    <n v="91828.5"/>
    <x v="0"/>
    <x v="1"/>
    <x v="1248"/>
    <m/>
    <n v="78.02"/>
    <x v="13"/>
    <x v="4"/>
    <x v="1"/>
    <x v="1"/>
  </r>
  <r>
    <n v="91425"/>
    <x v="0"/>
    <x v="0"/>
    <x v="1249"/>
    <m/>
    <n v="40"/>
    <x v="382"/>
    <x v="6"/>
    <x v="1"/>
    <x v="2"/>
  </r>
  <r>
    <n v="91628.1"/>
    <x v="0"/>
    <x v="2"/>
    <x v="1249"/>
    <s v="Wine"/>
    <n v="40"/>
    <x v="10"/>
    <x v="17"/>
    <x v="1"/>
    <x v="14"/>
  </r>
  <r>
    <n v="91628.2"/>
    <x v="0"/>
    <x v="2"/>
    <x v="1249"/>
    <s v="Cards"/>
    <n v="2.5"/>
    <x v="10"/>
    <x v="6"/>
    <x v="45"/>
    <x v="1"/>
  </r>
  <r>
    <n v="91628.3"/>
    <x v="0"/>
    <x v="2"/>
    <x v="1249"/>
    <s v="Shower gel"/>
    <n v="6"/>
    <x v="10"/>
    <x v="6"/>
    <x v="1"/>
    <x v="1"/>
  </r>
  <r>
    <n v="91628.4"/>
    <x v="0"/>
    <x v="2"/>
    <x v="1249"/>
    <m/>
    <n v="25.28"/>
    <x v="10"/>
    <x v="4"/>
    <x v="1"/>
    <x v="1"/>
  </r>
  <r>
    <n v="91629"/>
    <x v="0"/>
    <x v="2"/>
    <x v="1249"/>
    <s v="Rubbish Christmas Lights"/>
    <n v="31.98"/>
    <x v="14"/>
    <x v="6"/>
    <x v="45"/>
    <x v="1"/>
  </r>
  <r>
    <n v="91630"/>
    <x v="0"/>
    <x v="2"/>
    <x v="1249"/>
    <s v="Filing for Sara"/>
    <n v="8.98"/>
    <x v="276"/>
    <x v="15"/>
    <x v="1"/>
    <x v="2"/>
  </r>
  <r>
    <n v="91631"/>
    <x v="0"/>
    <x v="2"/>
    <x v="1249"/>
    <m/>
    <n v="8.35"/>
    <x v="115"/>
    <x v="9"/>
    <x v="45"/>
    <x v="9"/>
  </r>
  <r>
    <n v="91632"/>
    <x v="0"/>
    <x v="2"/>
    <x v="1249"/>
    <m/>
    <n v="2.62"/>
    <x v="13"/>
    <x v="4"/>
    <x v="1"/>
    <x v="4"/>
  </r>
  <r>
    <n v="91424"/>
    <x v="1"/>
    <x v="0"/>
    <x v="1250"/>
    <m/>
    <n v="40"/>
    <x v="15"/>
    <x v="1"/>
    <x v="1"/>
    <x v="3"/>
  </r>
  <r>
    <n v="91633"/>
    <x v="0"/>
    <x v="2"/>
    <x v="1250"/>
    <s v="Runebound Game"/>
    <n v="39.99"/>
    <x v="14"/>
    <x v="7"/>
    <x v="1"/>
    <x v="4"/>
  </r>
  <r>
    <n v="91634"/>
    <x v="0"/>
    <x v="2"/>
    <x v="1250"/>
    <m/>
    <n v="19.5"/>
    <x v="133"/>
    <x v="5"/>
    <x v="1"/>
    <x v="2"/>
  </r>
  <r>
    <n v="91420"/>
    <x v="0"/>
    <x v="0"/>
    <x v="1251"/>
    <s v="Electric sockets"/>
    <n v="105"/>
    <x v="388"/>
    <x v="16"/>
    <x v="46"/>
    <x v="1"/>
  </r>
  <r>
    <n v="91422"/>
    <x v="1"/>
    <x v="0"/>
    <x v="1251"/>
    <m/>
    <n v="70"/>
    <x v="15"/>
    <x v="1"/>
    <x v="1"/>
    <x v="3"/>
  </r>
  <r>
    <n v="91423.1"/>
    <x v="0"/>
    <x v="0"/>
    <x v="1251"/>
    <s v="Lunch"/>
    <n v="2.86"/>
    <x v="13"/>
    <x v="4"/>
    <x v="1"/>
    <x v="4"/>
  </r>
  <r>
    <n v="91423.2"/>
    <x v="1"/>
    <x v="0"/>
    <x v="1251"/>
    <m/>
    <n v="30"/>
    <x v="15"/>
    <x v="1"/>
    <x v="1"/>
    <x v="3"/>
  </r>
  <r>
    <n v="91635"/>
    <x v="0"/>
    <x v="2"/>
    <x v="1251"/>
    <m/>
    <n v="9.48"/>
    <x v="44"/>
    <x v="16"/>
    <x v="46"/>
    <x v="1"/>
  </r>
  <r>
    <n v="91636"/>
    <x v="0"/>
    <x v="2"/>
    <x v="1252"/>
    <s v="African Mask"/>
    <n v="21.48"/>
    <x v="14"/>
    <x v="7"/>
    <x v="45"/>
    <x v="4"/>
  </r>
  <r>
    <n v="91637"/>
    <x v="0"/>
    <x v="2"/>
    <x v="1252"/>
    <s v="Lunch (Business Meeting)"/>
    <n v="16.95"/>
    <x v="250"/>
    <x v="15"/>
    <x v="1"/>
    <x v="2"/>
  </r>
  <r>
    <n v="91638"/>
    <x v="0"/>
    <x v="2"/>
    <x v="1253"/>
    <s v="John's Present (Jumper)"/>
    <n v="37"/>
    <x v="313"/>
    <x v="9"/>
    <x v="45"/>
    <x v="9"/>
  </r>
  <r>
    <n v="91639"/>
    <x v="0"/>
    <x v="2"/>
    <x v="1253"/>
    <m/>
    <n v="16.29"/>
    <x v="10"/>
    <x v="4"/>
    <x v="1"/>
    <x v="1"/>
  </r>
  <r>
    <n v="91640"/>
    <x v="0"/>
    <x v="2"/>
    <x v="1253"/>
    <s v="Sarah's Books (Dragons Den etc)"/>
    <n v="14"/>
    <x v="99"/>
    <x v="7"/>
    <x v="45"/>
    <x v="2"/>
  </r>
  <r>
    <n v="91641"/>
    <x v="0"/>
    <x v="2"/>
    <x v="1253"/>
    <s v="Matthew's Present (Model Kit)"/>
    <n v="10"/>
    <x v="38"/>
    <x v="9"/>
    <x v="45"/>
    <x v="9"/>
  </r>
  <r>
    <n v="91642"/>
    <x v="0"/>
    <x v="2"/>
    <x v="1253"/>
    <s v="Anne's Present"/>
    <n v="12"/>
    <x v="176"/>
    <x v="9"/>
    <x v="45"/>
    <x v="9"/>
  </r>
  <r>
    <n v="91838"/>
    <x v="0"/>
    <x v="4"/>
    <x v="1254"/>
    <s v="Christmas Do"/>
    <n v="80"/>
    <x v="117"/>
    <x v="11"/>
    <x v="1"/>
    <x v="4"/>
  </r>
  <r>
    <n v="91419"/>
    <x v="1"/>
    <x v="0"/>
    <x v="1255"/>
    <m/>
    <n v="50"/>
    <x v="15"/>
    <x v="1"/>
    <x v="1"/>
    <x v="3"/>
  </r>
  <r>
    <n v="91421"/>
    <x v="2"/>
    <x v="0"/>
    <x v="1255"/>
    <m/>
    <n v="79.790000000000006"/>
    <x v="51"/>
    <x v="3"/>
    <x v="1"/>
    <x v="3"/>
  </r>
  <r>
    <n v="91643.1"/>
    <x v="0"/>
    <x v="2"/>
    <x v="1255"/>
    <s v="Jenny's present"/>
    <n v="12"/>
    <x v="142"/>
    <x v="7"/>
    <x v="45"/>
    <x v="10"/>
  </r>
  <r>
    <n v="91643.199999999997"/>
    <x v="0"/>
    <x v="2"/>
    <x v="1255"/>
    <s v="Sarah's horse pendant"/>
    <n v="50"/>
    <x v="142"/>
    <x v="7"/>
    <x v="1"/>
    <x v="2"/>
  </r>
  <r>
    <n v="91644"/>
    <x v="0"/>
    <x v="2"/>
    <x v="1255"/>
    <m/>
    <n v="40"/>
    <x v="14"/>
    <x v="7"/>
    <x v="45"/>
    <x v="4"/>
  </r>
  <r>
    <n v="91645"/>
    <x v="0"/>
    <x v="2"/>
    <x v="1255"/>
    <s v="Chaps for Jenny"/>
    <n v="35"/>
    <x v="330"/>
    <x v="13"/>
    <x v="1"/>
    <x v="10"/>
  </r>
  <r>
    <n v="91646"/>
    <x v="0"/>
    <x v="2"/>
    <x v="1255"/>
    <s v="Chaps for Nicola"/>
    <n v="35"/>
    <x v="330"/>
    <x v="13"/>
    <x v="1"/>
    <x v="9"/>
  </r>
  <r>
    <n v="91647"/>
    <x v="0"/>
    <x v="2"/>
    <x v="1255"/>
    <m/>
    <n v="31.9"/>
    <x v="330"/>
    <x v="13"/>
    <x v="1"/>
    <x v="2"/>
  </r>
  <r>
    <n v="91648"/>
    <x v="0"/>
    <x v="2"/>
    <x v="1255"/>
    <m/>
    <n v="30"/>
    <x v="14"/>
    <x v="7"/>
    <x v="45"/>
    <x v="4"/>
  </r>
  <r>
    <n v="91649"/>
    <x v="0"/>
    <x v="2"/>
    <x v="1255"/>
    <s v="Lunge line etc"/>
    <n v="12.9"/>
    <x v="330"/>
    <x v="13"/>
    <x v="1"/>
    <x v="2"/>
  </r>
  <r>
    <n v="91650"/>
    <x v="0"/>
    <x v="2"/>
    <x v="1255"/>
    <m/>
    <n v="9.2200000000000006"/>
    <x v="13"/>
    <x v="4"/>
    <x v="1"/>
    <x v="1"/>
  </r>
  <r>
    <n v="91651"/>
    <x v="0"/>
    <x v="2"/>
    <x v="1255"/>
    <s v="Horse pictures"/>
    <n v="40"/>
    <x v="255"/>
    <x v="7"/>
    <x v="1"/>
    <x v="1"/>
  </r>
  <r>
    <n v="91652"/>
    <x v="0"/>
    <x v="2"/>
    <x v="1255"/>
    <m/>
    <n v="33"/>
    <x v="41"/>
    <x v="15"/>
    <x v="1"/>
    <x v="4"/>
  </r>
  <r>
    <n v="91418"/>
    <x v="0"/>
    <x v="0"/>
    <x v="1256"/>
    <s v="New Scientist (Quarterly)"/>
    <n v="35.75"/>
    <x v="46"/>
    <x v="7"/>
    <x v="1"/>
    <x v="1"/>
  </r>
  <r>
    <n v="91653"/>
    <x v="0"/>
    <x v="2"/>
    <x v="1256"/>
    <s v="Steve's present (Watch)"/>
    <n v="195"/>
    <x v="142"/>
    <x v="7"/>
    <x v="45"/>
    <x v="4"/>
  </r>
  <r>
    <n v="91654"/>
    <x v="0"/>
    <x v="2"/>
    <x v="1256"/>
    <m/>
    <n v="60.07"/>
    <x v="10"/>
    <x v="12"/>
    <x v="1"/>
    <x v="5"/>
  </r>
  <r>
    <n v="91655"/>
    <x v="0"/>
    <x v="2"/>
    <x v="1256"/>
    <m/>
    <n v="32.619999999999997"/>
    <x v="10"/>
    <x v="4"/>
    <x v="1"/>
    <x v="1"/>
  </r>
  <r>
    <n v="91656"/>
    <x v="0"/>
    <x v="2"/>
    <x v="1256"/>
    <m/>
    <n v="6"/>
    <x v="10"/>
    <x v="4"/>
    <x v="1"/>
    <x v="1"/>
  </r>
  <r>
    <n v="91657"/>
    <x v="0"/>
    <x v="2"/>
    <x v="1256"/>
    <s v="Iron tables"/>
    <n v="12.73"/>
    <x v="124"/>
    <x v="6"/>
    <x v="1"/>
    <x v="2"/>
  </r>
  <r>
    <n v="91658"/>
    <x v="0"/>
    <x v="2"/>
    <x v="1257"/>
    <s v="Radio Controlled Car"/>
    <n v="155.97999999999999"/>
    <x v="263"/>
    <x v="7"/>
    <x v="45"/>
    <x v="8"/>
  </r>
  <r>
    <n v="91659"/>
    <x v="0"/>
    <x v="2"/>
    <x v="1257"/>
    <m/>
    <n v="10"/>
    <x v="86"/>
    <x v="15"/>
    <x v="1"/>
    <x v="4"/>
  </r>
  <r>
    <n v="91660"/>
    <x v="0"/>
    <x v="2"/>
    <x v="1257"/>
    <m/>
    <n v="7"/>
    <x v="103"/>
    <x v="7"/>
    <x v="45"/>
    <x v="2"/>
  </r>
  <r>
    <n v="91417"/>
    <x v="2"/>
    <x v="0"/>
    <x v="1258"/>
    <m/>
    <n v="20.8"/>
    <x v="58"/>
    <x v="3"/>
    <x v="1"/>
    <x v="2"/>
  </r>
  <r>
    <n v="91661"/>
    <x v="0"/>
    <x v="2"/>
    <x v="1258"/>
    <s v="Lunch"/>
    <n v="7.84"/>
    <x v="232"/>
    <x v="17"/>
    <x v="1"/>
    <x v="2"/>
  </r>
  <r>
    <n v="91829.1"/>
    <x v="0"/>
    <x v="1"/>
    <x v="1258"/>
    <s v="Grenadine, beer, cider"/>
    <n v="27"/>
    <x v="13"/>
    <x v="17"/>
    <x v="1"/>
    <x v="1"/>
  </r>
  <r>
    <n v="91829.2"/>
    <x v="0"/>
    <x v="1"/>
    <x v="1258"/>
    <s v="Shampoo"/>
    <n v="4"/>
    <x v="13"/>
    <x v="6"/>
    <x v="1"/>
    <x v="1"/>
  </r>
  <r>
    <n v="91829.3"/>
    <x v="0"/>
    <x v="1"/>
    <x v="1258"/>
    <m/>
    <n v="116.16"/>
    <x v="13"/>
    <x v="4"/>
    <x v="1"/>
    <x v="1"/>
  </r>
  <r>
    <n v="91414"/>
    <x v="5"/>
    <x v="0"/>
    <x v="1259"/>
    <m/>
    <n v="-285.17"/>
    <x v="260"/>
    <x v="10"/>
    <x v="1"/>
    <x v="3"/>
  </r>
  <r>
    <n v="91415"/>
    <x v="8"/>
    <x v="0"/>
    <x v="1259"/>
    <m/>
    <n v="-438.69"/>
    <x v="389"/>
    <x v="10"/>
    <x v="1"/>
    <x v="2"/>
  </r>
  <r>
    <n v="91416"/>
    <x v="1"/>
    <x v="0"/>
    <x v="1259"/>
    <m/>
    <n v="450"/>
    <x v="15"/>
    <x v="1"/>
    <x v="1"/>
    <x v="3"/>
  </r>
  <r>
    <n v="91604.1"/>
    <x v="0"/>
    <x v="2"/>
    <x v="1259"/>
    <s v="Batteries"/>
    <n v="8.25"/>
    <x v="104"/>
    <x v="6"/>
    <x v="1"/>
    <x v="1"/>
  </r>
  <r>
    <n v="91604.2"/>
    <x v="0"/>
    <x v="2"/>
    <x v="1259"/>
    <m/>
    <n v="107.42"/>
    <x v="104"/>
    <x v="4"/>
    <x v="1"/>
    <x v="1"/>
  </r>
  <r>
    <n v="91662"/>
    <x v="0"/>
    <x v="2"/>
    <x v="1259"/>
    <s v="Jeans"/>
    <n v="67.989999999999995"/>
    <x v="14"/>
    <x v="5"/>
    <x v="1"/>
    <x v="8"/>
  </r>
  <r>
    <n v="91663"/>
    <x v="0"/>
    <x v="2"/>
    <x v="1259"/>
    <m/>
    <n v="44.38"/>
    <x v="271"/>
    <x v="5"/>
    <x v="1"/>
    <x v="2"/>
  </r>
  <r>
    <n v="91664"/>
    <x v="0"/>
    <x v="2"/>
    <x v="1259"/>
    <m/>
    <n v="41.48"/>
    <x v="125"/>
    <x v="7"/>
    <x v="1"/>
    <x v="2"/>
  </r>
  <r>
    <n v="91665"/>
    <x v="0"/>
    <x v="2"/>
    <x v="1259"/>
    <s v="DVDs and CDs"/>
    <n v="20"/>
    <x v="118"/>
    <x v="7"/>
    <x v="45"/>
    <x v="12"/>
  </r>
  <r>
    <n v="91666"/>
    <x v="0"/>
    <x v="2"/>
    <x v="1259"/>
    <s v="HDMI cable"/>
    <n v="19.989999999999998"/>
    <x v="14"/>
    <x v="6"/>
    <x v="1"/>
    <x v="1"/>
  </r>
  <r>
    <n v="91667"/>
    <x v="0"/>
    <x v="2"/>
    <x v="1259"/>
    <m/>
    <n v="7.03"/>
    <x v="87"/>
    <x v="4"/>
    <x v="1"/>
    <x v="2"/>
  </r>
  <r>
    <n v="91668"/>
    <x v="0"/>
    <x v="2"/>
    <x v="1259"/>
    <m/>
    <n v="6.65"/>
    <x v="278"/>
    <x v="11"/>
    <x v="1"/>
    <x v="2"/>
  </r>
  <r>
    <n v="91669.1"/>
    <x v="0"/>
    <x v="2"/>
    <x v="1260"/>
    <s v="Winebox"/>
    <n v="10"/>
    <x v="10"/>
    <x v="17"/>
    <x v="1"/>
    <x v="14"/>
  </r>
  <r>
    <n v="91669.2"/>
    <x v="0"/>
    <x v="2"/>
    <x v="1260"/>
    <m/>
    <n v="10.68"/>
    <x v="10"/>
    <x v="4"/>
    <x v="1"/>
    <x v="1"/>
  </r>
  <r>
    <n v="91412"/>
    <x v="6"/>
    <x v="0"/>
    <x v="1261"/>
    <m/>
    <n v="272.72000000000003"/>
    <x v="9"/>
    <x v="0"/>
    <x v="1"/>
    <x v="1"/>
  </r>
  <r>
    <n v="91413"/>
    <x v="0"/>
    <x v="0"/>
    <x v="1261"/>
    <m/>
    <n v="50"/>
    <x v="270"/>
    <x v="0"/>
    <x v="1"/>
    <x v="1"/>
  </r>
  <r>
    <n v="91670"/>
    <x v="0"/>
    <x v="2"/>
    <x v="1261"/>
    <m/>
    <n v="11.47"/>
    <x v="88"/>
    <x v="7"/>
    <x v="1"/>
    <x v="1"/>
  </r>
  <r>
    <n v="91854"/>
    <x v="0"/>
    <x v="4"/>
    <x v="1261"/>
    <s v="Physics"/>
    <n v="30"/>
    <x v="387"/>
    <x v="19"/>
    <x v="1"/>
    <x v="8"/>
  </r>
  <r>
    <n v="91410.1"/>
    <x v="0"/>
    <x v="0"/>
    <x v="1262"/>
    <s v="Study and Stair Carpets"/>
    <n v="804"/>
    <x v="390"/>
    <x v="16"/>
    <x v="46"/>
    <x v="1"/>
  </r>
  <r>
    <n v="91410.2"/>
    <x v="0"/>
    <x v="0"/>
    <x v="1262"/>
    <s v="Main bedroom carpet"/>
    <n v="348"/>
    <x v="390"/>
    <x v="16"/>
    <x v="33"/>
    <x v="1"/>
  </r>
  <r>
    <n v="91410.3"/>
    <x v="0"/>
    <x v="0"/>
    <x v="1262"/>
    <s v="Jenny's bedroom carpets"/>
    <n v="158"/>
    <x v="390"/>
    <x v="16"/>
    <x v="16"/>
    <x v="1"/>
  </r>
  <r>
    <n v="91410.4"/>
    <x v="0"/>
    <x v="0"/>
    <x v="1262"/>
    <s v="James bedroom carpets"/>
    <n v="200"/>
    <x v="390"/>
    <x v="16"/>
    <x v="1"/>
    <x v="1"/>
  </r>
  <r>
    <n v="91411"/>
    <x v="0"/>
    <x v="0"/>
    <x v="1262"/>
    <s v="Income Insurance"/>
    <n v="44.89"/>
    <x v="60"/>
    <x v="0"/>
    <x v="1"/>
    <x v="4"/>
  </r>
  <r>
    <n v="91671"/>
    <x v="0"/>
    <x v="2"/>
    <x v="1262"/>
    <s v="Ski boots"/>
    <n v="295"/>
    <x v="339"/>
    <x v="7"/>
    <x v="50"/>
    <x v="10"/>
  </r>
  <r>
    <n v="91672.1"/>
    <x v="0"/>
    <x v="2"/>
    <x v="1262"/>
    <s v="Wine"/>
    <n v="12"/>
    <x v="10"/>
    <x v="17"/>
    <x v="1"/>
    <x v="1"/>
  </r>
  <r>
    <n v="91672.2"/>
    <x v="0"/>
    <x v="2"/>
    <x v="1262"/>
    <m/>
    <n v="8.7200000000000006"/>
    <x v="10"/>
    <x v="4"/>
    <x v="1"/>
    <x v="1"/>
  </r>
  <r>
    <n v="91673"/>
    <x v="0"/>
    <x v="2"/>
    <x v="1262"/>
    <m/>
    <n v="18.5"/>
    <x v="41"/>
    <x v="15"/>
    <x v="1"/>
    <x v="4"/>
  </r>
  <r>
    <n v="91674"/>
    <x v="0"/>
    <x v="2"/>
    <x v="1262"/>
    <s v="Zakka"/>
    <n v="10.49"/>
    <x v="111"/>
    <x v="7"/>
    <x v="1"/>
    <x v="1"/>
  </r>
  <r>
    <n v="91675"/>
    <x v="0"/>
    <x v="2"/>
    <x v="1262"/>
    <m/>
    <n v="5.55"/>
    <x v="22"/>
    <x v="11"/>
    <x v="1"/>
    <x v="2"/>
  </r>
  <r>
    <n v="91676"/>
    <x v="0"/>
    <x v="2"/>
    <x v="1262"/>
    <s v="Chocolates for Cathy and Dave"/>
    <n v="9.99"/>
    <x v="181"/>
    <x v="9"/>
    <x v="1"/>
    <x v="9"/>
  </r>
  <r>
    <n v="91408"/>
    <x v="0"/>
    <x v="0"/>
    <x v="1263"/>
    <m/>
    <n v="24.99"/>
    <x v="63"/>
    <x v="0"/>
    <x v="1"/>
    <x v="4"/>
  </r>
  <r>
    <n v="91409"/>
    <x v="1"/>
    <x v="0"/>
    <x v="1263"/>
    <m/>
    <n v="2215.0700000000002"/>
    <x v="75"/>
    <x v="1"/>
    <x v="1"/>
    <x v="3"/>
  </r>
  <r>
    <n v="91677"/>
    <x v="0"/>
    <x v="2"/>
    <x v="1263"/>
    <m/>
    <n v="64.989999999999995"/>
    <x v="10"/>
    <x v="12"/>
    <x v="1"/>
    <x v="5"/>
  </r>
  <r>
    <n v="91678"/>
    <x v="0"/>
    <x v="2"/>
    <x v="1263"/>
    <m/>
    <n v="57.46"/>
    <x v="13"/>
    <x v="4"/>
    <x v="1"/>
    <x v="1"/>
  </r>
  <r>
    <n v="92838"/>
    <x v="3"/>
    <x v="2"/>
    <x v="1263"/>
    <m/>
    <n v="-2215.0700000000002"/>
    <x v="9"/>
    <x v="1"/>
    <x v="1"/>
    <x v="3"/>
  </r>
  <r>
    <n v="91786"/>
    <x v="0"/>
    <x v="2"/>
    <x v="1264"/>
    <m/>
    <n v="6.49"/>
    <x v="42"/>
    <x v="6"/>
    <x v="1"/>
    <x v="1"/>
  </r>
  <r>
    <n v="91787"/>
    <x v="0"/>
    <x v="2"/>
    <x v="1264"/>
    <m/>
    <n v="36.78"/>
    <x v="10"/>
    <x v="4"/>
    <x v="1"/>
    <x v="1"/>
  </r>
  <r>
    <n v="91803"/>
    <x v="3"/>
    <x v="4"/>
    <x v="1264"/>
    <s v="Januarys Cash"/>
    <n v="-500"/>
    <x v="9"/>
    <x v="1"/>
    <x v="1"/>
    <x v="3"/>
  </r>
  <r>
    <n v="91834"/>
    <x v="0"/>
    <x v="4"/>
    <x v="1264"/>
    <s v="Bus"/>
    <n v="25"/>
    <x v="187"/>
    <x v="19"/>
    <x v="1"/>
    <x v="10"/>
  </r>
  <r>
    <n v="91835"/>
    <x v="0"/>
    <x v="4"/>
    <x v="1264"/>
    <s v="Bus"/>
    <n v="40"/>
    <x v="187"/>
    <x v="19"/>
    <x v="1"/>
    <x v="8"/>
  </r>
  <r>
    <n v="91838"/>
    <x v="0"/>
    <x v="4"/>
    <x v="1264"/>
    <s v="Beers"/>
    <n v="60"/>
    <x v="143"/>
    <x v="17"/>
    <x v="1"/>
    <x v="14"/>
  </r>
  <r>
    <n v="91842"/>
    <x v="0"/>
    <x v="4"/>
    <x v="1264"/>
    <m/>
    <n v="25"/>
    <x v="13"/>
    <x v="4"/>
    <x v="1"/>
    <x v="4"/>
  </r>
  <r>
    <n v="91846"/>
    <x v="0"/>
    <x v="4"/>
    <x v="1264"/>
    <m/>
    <n v="10"/>
    <x v="221"/>
    <x v="2"/>
    <x v="1"/>
    <x v="8"/>
  </r>
  <r>
    <n v="91849"/>
    <x v="0"/>
    <x v="4"/>
    <x v="1264"/>
    <s v="Lunch"/>
    <n v="80"/>
    <x v="363"/>
    <x v="4"/>
    <x v="1"/>
    <x v="8"/>
  </r>
  <r>
    <n v="91849"/>
    <x v="0"/>
    <x v="4"/>
    <x v="1264"/>
    <s v="Unidentified January Cash"/>
    <n v="140"/>
    <x v="53"/>
    <x v="6"/>
    <x v="1"/>
    <x v="1"/>
  </r>
  <r>
    <n v="91852"/>
    <x v="0"/>
    <x v="4"/>
    <x v="1264"/>
    <s v="Chemistry"/>
    <n v="30"/>
    <x v="387"/>
    <x v="19"/>
    <x v="1"/>
    <x v="8"/>
  </r>
  <r>
    <n v="91855"/>
    <x v="0"/>
    <x v="4"/>
    <x v="1264"/>
    <s v="Physics"/>
    <n v="90"/>
    <x v="387"/>
    <x v="19"/>
    <x v="1"/>
    <x v="8"/>
  </r>
  <r>
    <n v="91788"/>
    <x v="0"/>
    <x v="2"/>
    <x v="1265"/>
    <m/>
    <n v="36.380000000000003"/>
    <x v="10"/>
    <x v="4"/>
    <x v="1"/>
    <x v="1"/>
  </r>
  <r>
    <n v="91789"/>
    <x v="0"/>
    <x v="2"/>
    <x v="1265"/>
    <m/>
    <n v="240"/>
    <x v="41"/>
    <x v="15"/>
    <x v="1"/>
    <x v="4"/>
  </r>
  <r>
    <n v="91790"/>
    <x v="0"/>
    <x v="2"/>
    <x v="1265"/>
    <s v="Riding boots"/>
    <n v="60.81"/>
    <x v="330"/>
    <x v="13"/>
    <x v="1"/>
    <x v="10"/>
  </r>
  <r>
    <n v="91736"/>
    <x v="0"/>
    <x v="0"/>
    <x v="1266"/>
    <m/>
    <n v="5"/>
    <x v="163"/>
    <x v="9"/>
    <x v="1"/>
    <x v="9"/>
  </r>
  <r>
    <n v="91737"/>
    <x v="0"/>
    <x v="0"/>
    <x v="1266"/>
    <s v="Council Tax"/>
    <n v="180"/>
    <x v="18"/>
    <x v="0"/>
    <x v="1"/>
    <x v="1"/>
  </r>
  <r>
    <n v="91738"/>
    <x v="0"/>
    <x v="0"/>
    <x v="1266"/>
    <m/>
    <n v="7.99"/>
    <x v="368"/>
    <x v="0"/>
    <x v="1"/>
    <x v="4"/>
  </r>
  <r>
    <n v="91739"/>
    <x v="0"/>
    <x v="0"/>
    <x v="1266"/>
    <m/>
    <n v="35.49"/>
    <x v="3"/>
    <x v="0"/>
    <x v="1"/>
    <x v="1"/>
  </r>
  <r>
    <n v="91740"/>
    <x v="0"/>
    <x v="0"/>
    <x v="1266"/>
    <m/>
    <n v="12.12"/>
    <x v="8"/>
    <x v="0"/>
    <x v="1"/>
    <x v="1"/>
  </r>
  <r>
    <n v="91741"/>
    <x v="0"/>
    <x v="0"/>
    <x v="1266"/>
    <s v="Gas"/>
    <n v="170"/>
    <x v="338"/>
    <x v="0"/>
    <x v="1"/>
    <x v="1"/>
  </r>
  <r>
    <n v="91742"/>
    <x v="1"/>
    <x v="0"/>
    <x v="1266"/>
    <m/>
    <n v="300"/>
    <x v="1"/>
    <x v="1"/>
    <x v="1"/>
    <x v="3"/>
  </r>
  <r>
    <n v="91743"/>
    <x v="0"/>
    <x v="0"/>
    <x v="1266"/>
    <s v="Karate"/>
    <n v="46"/>
    <x v="4"/>
    <x v="2"/>
    <x v="1"/>
    <x v="8"/>
  </r>
  <r>
    <n v="91744"/>
    <x v="0"/>
    <x v="0"/>
    <x v="1266"/>
    <m/>
    <n v="43.4"/>
    <x v="105"/>
    <x v="0"/>
    <x v="1"/>
    <x v="2"/>
  </r>
  <r>
    <n v="91745"/>
    <x v="0"/>
    <x v="0"/>
    <x v="1266"/>
    <s v="James Pocket Money"/>
    <n v="10"/>
    <x v="53"/>
    <x v="6"/>
    <x v="1"/>
    <x v="8"/>
  </r>
  <r>
    <n v="91746"/>
    <x v="0"/>
    <x v="0"/>
    <x v="1266"/>
    <s v="Jennifers Pocket Money"/>
    <n v="10"/>
    <x v="53"/>
    <x v="6"/>
    <x v="1"/>
    <x v="10"/>
  </r>
  <r>
    <n v="91747"/>
    <x v="3"/>
    <x v="0"/>
    <x v="1266"/>
    <m/>
    <n v="-1000"/>
    <x v="28"/>
    <x v="1"/>
    <x v="1"/>
    <x v="3"/>
  </r>
  <r>
    <n v="91748"/>
    <x v="0"/>
    <x v="0"/>
    <x v="1266"/>
    <m/>
    <n v="-1400"/>
    <x v="28"/>
    <x v="1"/>
    <x v="1"/>
    <x v="3"/>
  </r>
  <r>
    <n v="91749"/>
    <x v="0"/>
    <x v="0"/>
    <x v="1266"/>
    <m/>
    <n v="-640"/>
    <x v="28"/>
    <x v="1"/>
    <x v="1"/>
    <x v="3"/>
  </r>
  <r>
    <n v="91791"/>
    <x v="0"/>
    <x v="2"/>
    <x v="1266"/>
    <m/>
    <n v="6.45"/>
    <x v="22"/>
    <x v="11"/>
    <x v="1"/>
    <x v="2"/>
  </r>
  <r>
    <n v="91792"/>
    <x v="0"/>
    <x v="2"/>
    <x v="1266"/>
    <s v="Nutrition Bulletin"/>
    <n v="106.7"/>
    <x v="391"/>
    <x v="15"/>
    <x v="1"/>
    <x v="2"/>
  </r>
  <r>
    <n v="92829"/>
    <x v="3"/>
    <x v="1"/>
    <x v="1266"/>
    <m/>
    <n v="-300"/>
    <x v="9"/>
    <x v="1"/>
    <x v="1"/>
    <x v="3"/>
  </r>
  <r>
    <n v="93469"/>
    <x v="1"/>
    <x v="12"/>
    <x v="1266"/>
    <m/>
    <n v="3040"/>
    <x v="9"/>
    <x v="1"/>
    <x v="1"/>
    <x v="3"/>
  </r>
  <r>
    <n v="91728"/>
    <x v="1"/>
    <x v="0"/>
    <x v="1267"/>
    <m/>
    <n v="50"/>
    <x v="15"/>
    <x v="1"/>
    <x v="1"/>
    <x v="3"/>
  </r>
  <r>
    <n v="91729"/>
    <x v="0"/>
    <x v="0"/>
    <x v="1267"/>
    <m/>
    <n v="6.89"/>
    <x v="135"/>
    <x v="5"/>
    <x v="1"/>
    <x v="8"/>
  </r>
  <r>
    <n v="91730"/>
    <x v="5"/>
    <x v="0"/>
    <x v="1267"/>
    <m/>
    <n v="-10000"/>
    <x v="253"/>
    <x v="10"/>
    <x v="1"/>
    <x v="4"/>
  </r>
  <r>
    <n v="91731"/>
    <x v="8"/>
    <x v="0"/>
    <x v="1267"/>
    <m/>
    <n v="-804.6"/>
    <x v="164"/>
    <x v="10"/>
    <x v="1"/>
    <x v="4"/>
  </r>
  <r>
    <n v="91732"/>
    <x v="0"/>
    <x v="0"/>
    <x v="1267"/>
    <s v="New Internationalist Magazine"/>
    <n v="10.85"/>
    <x v="16"/>
    <x v="7"/>
    <x v="1"/>
    <x v="2"/>
  </r>
  <r>
    <n v="91733"/>
    <x v="0"/>
    <x v="0"/>
    <x v="1267"/>
    <s v="Income Insurance"/>
    <n v="26.95"/>
    <x v="60"/>
    <x v="0"/>
    <x v="1"/>
    <x v="4"/>
  </r>
  <r>
    <n v="91734"/>
    <x v="0"/>
    <x v="0"/>
    <x v="1267"/>
    <m/>
    <n v="12"/>
    <x v="21"/>
    <x v="9"/>
    <x v="1"/>
    <x v="9"/>
  </r>
  <r>
    <n v="91735"/>
    <x v="0"/>
    <x v="0"/>
    <x v="1267"/>
    <m/>
    <n v="5.99"/>
    <x v="19"/>
    <x v="0"/>
    <x v="1"/>
    <x v="1"/>
  </r>
  <r>
    <n v="91793"/>
    <x v="0"/>
    <x v="2"/>
    <x v="1267"/>
    <m/>
    <n v="10"/>
    <x v="10"/>
    <x v="4"/>
    <x v="1"/>
    <x v="1"/>
  </r>
  <r>
    <n v="91794"/>
    <x v="0"/>
    <x v="2"/>
    <x v="1267"/>
    <m/>
    <n v="48"/>
    <x v="203"/>
    <x v="13"/>
    <x v="1"/>
    <x v="17"/>
  </r>
  <r>
    <n v="91726"/>
    <x v="1"/>
    <x v="0"/>
    <x v="1268"/>
    <m/>
    <n v="50"/>
    <x v="15"/>
    <x v="1"/>
    <x v="1"/>
    <x v="3"/>
  </r>
  <r>
    <n v="91727"/>
    <x v="1"/>
    <x v="0"/>
    <x v="1268"/>
    <m/>
    <n v="10"/>
    <x v="15"/>
    <x v="1"/>
    <x v="1"/>
    <x v="3"/>
  </r>
  <r>
    <n v="91795"/>
    <x v="0"/>
    <x v="2"/>
    <x v="1268"/>
    <m/>
    <n v="6.29"/>
    <x v="76"/>
    <x v="4"/>
    <x v="1"/>
    <x v="1"/>
  </r>
  <r>
    <n v="91796"/>
    <x v="0"/>
    <x v="2"/>
    <x v="1268"/>
    <m/>
    <n v="3.99"/>
    <x v="10"/>
    <x v="4"/>
    <x v="1"/>
    <x v="1"/>
  </r>
  <r>
    <n v="91797"/>
    <x v="0"/>
    <x v="2"/>
    <x v="1268"/>
    <s v="Riding book"/>
    <n v="20.13"/>
    <x v="115"/>
    <x v="13"/>
    <x v="1"/>
    <x v="2"/>
  </r>
  <r>
    <n v="91725"/>
    <x v="0"/>
    <x v="0"/>
    <x v="1269"/>
    <m/>
    <n v="23.81"/>
    <x v="76"/>
    <x v="4"/>
    <x v="1"/>
    <x v="1"/>
  </r>
  <r>
    <n v="91798"/>
    <x v="0"/>
    <x v="2"/>
    <x v="1269"/>
    <s v="Stamps"/>
    <n v="14.53"/>
    <x v="62"/>
    <x v="6"/>
    <x v="1"/>
    <x v="1"/>
  </r>
  <r>
    <n v="91753"/>
    <x v="0"/>
    <x v="2"/>
    <x v="1270"/>
    <m/>
    <n v="20.32"/>
    <x v="10"/>
    <x v="4"/>
    <x v="1"/>
    <x v="1"/>
  </r>
  <r>
    <n v="91754"/>
    <x v="0"/>
    <x v="2"/>
    <x v="1270"/>
    <m/>
    <n v="18.25"/>
    <x v="42"/>
    <x v="6"/>
    <x v="1"/>
    <x v="1"/>
  </r>
  <r>
    <n v="91755"/>
    <x v="0"/>
    <x v="2"/>
    <x v="1271"/>
    <s v="School shoes"/>
    <n v="59.99"/>
    <x v="230"/>
    <x v="5"/>
    <x v="1"/>
    <x v="8"/>
  </r>
  <r>
    <n v="91756"/>
    <x v="0"/>
    <x v="2"/>
    <x v="1271"/>
    <m/>
    <n v="19.59"/>
    <x v="10"/>
    <x v="4"/>
    <x v="1"/>
    <x v="1"/>
  </r>
  <r>
    <n v="91715"/>
    <x v="0"/>
    <x v="0"/>
    <x v="1272"/>
    <m/>
    <n v="5"/>
    <x v="30"/>
    <x v="9"/>
    <x v="1"/>
    <x v="9"/>
  </r>
  <r>
    <n v="91716"/>
    <x v="1"/>
    <x v="0"/>
    <x v="1272"/>
    <m/>
    <n v="50"/>
    <x v="15"/>
    <x v="1"/>
    <x v="1"/>
    <x v="3"/>
  </r>
  <r>
    <n v="91717"/>
    <x v="2"/>
    <x v="0"/>
    <x v="1272"/>
    <m/>
    <n v="50"/>
    <x v="36"/>
    <x v="3"/>
    <x v="1"/>
    <x v="10"/>
  </r>
  <r>
    <n v="91718"/>
    <x v="0"/>
    <x v="0"/>
    <x v="1272"/>
    <s v="Life Insurance"/>
    <n v="8.19"/>
    <x v="29"/>
    <x v="0"/>
    <x v="1"/>
    <x v="2"/>
  </r>
  <r>
    <n v="91719"/>
    <x v="1"/>
    <x v="0"/>
    <x v="1272"/>
    <m/>
    <n v="500"/>
    <x v="28"/>
    <x v="1"/>
    <x v="1"/>
    <x v="3"/>
  </r>
  <r>
    <n v="91720"/>
    <x v="1"/>
    <x v="0"/>
    <x v="1272"/>
    <m/>
    <n v="100"/>
    <x v="28"/>
    <x v="1"/>
    <x v="1"/>
    <x v="3"/>
  </r>
  <r>
    <n v="91721"/>
    <x v="1"/>
    <x v="0"/>
    <x v="1272"/>
    <m/>
    <n v="100"/>
    <x v="28"/>
    <x v="1"/>
    <x v="1"/>
    <x v="3"/>
  </r>
  <r>
    <n v="91722"/>
    <x v="1"/>
    <x v="0"/>
    <x v="1272"/>
    <m/>
    <n v="150"/>
    <x v="28"/>
    <x v="1"/>
    <x v="1"/>
    <x v="3"/>
  </r>
  <r>
    <n v="91723"/>
    <x v="1"/>
    <x v="0"/>
    <x v="1272"/>
    <m/>
    <n v="60"/>
    <x v="28"/>
    <x v="1"/>
    <x v="1"/>
    <x v="3"/>
  </r>
  <r>
    <n v="91724"/>
    <x v="1"/>
    <x v="0"/>
    <x v="1272"/>
    <m/>
    <n v="250"/>
    <x v="28"/>
    <x v="1"/>
    <x v="1"/>
    <x v="3"/>
  </r>
  <r>
    <n v="91757"/>
    <x v="0"/>
    <x v="2"/>
    <x v="1272"/>
    <m/>
    <n v="64.05"/>
    <x v="10"/>
    <x v="12"/>
    <x v="1"/>
    <x v="5"/>
  </r>
  <r>
    <n v="91712"/>
    <x v="0"/>
    <x v="0"/>
    <x v="1273"/>
    <m/>
    <n v="24.7"/>
    <x v="39"/>
    <x v="4"/>
    <x v="1"/>
    <x v="1"/>
  </r>
  <r>
    <n v="91713"/>
    <x v="1"/>
    <x v="0"/>
    <x v="1273"/>
    <m/>
    <n v="50"/>
    <x v="15"/>
    <x v="1"/>
    <x v="1"/>
    <x v="3"/>
  </r>
  <r>
    <n v="91714"/>
    <x v="1"/>
    <x v="0"/>
    <x v="1273"/>
    <m/>
    <n v="30"/>
    <x v="15"/>
    <x v="1"/>
    <x v="1"/>
    <x v="3"/>
  </r>
  <r>
    <n v="91750"/>
    <x v="0"/>
    <x v="2"/>
    <x v="1273"/>
    <s v="Ironing board cover, hoover filters"/>
    <n v="24.95"/>
    <x v="31"/>
    <x v="6"/>
    <x v="1"/>
    <x v="1"/>
  </r>
  <r>
    <n v="91758"/>
    <x v="0"/>
    <x v="2"/>
    <x v="1273"/>
    <m/>
    <n v="93.29"/>
    <x v="10"/>
    <x v="4"/>
    <x v="1"/>
    <x v="1"/>
  </r>
  <r>
    <n v="91711"/>
    <x v="0"/>
    <x v="0"/>
    <x v="1274"/>
    <s v="Iceland Trip (Deposit)"/>
    <n v="50"/>
    <x v="170"/>
    <x v="14"/>
    <x v="51"/>
    <x v="10"/>
  </r>
  <r>
    <n v="93460"/>
    <x v="3"/>
    <x v="12"/>
    <x v="1274"/>
    <m/>
    <n v="-1160"/>
    <x v="9"/>
    <x v="1"/>
    <x v="1"/>
    <x v="3"/>
  </r>
  <r>
    <n v="91710"/>
    <x v="1"/>
    <x v="0"/>
    <x v="1275"/>
    <m/>
    <n v="100"/>
    <x v="15"/>
    <x v="1"/>
    <x v="1"/>
    <x v="3"/>
  </r>
  <r>
    <n v="91759"/>
    <x v="0"/>
    <x v="2"/>
    <x v="1275"/>
    <m/>
    <n v="10"/>
    <x v="86"/>
    <x v="15"/>
    <x v="1"/>
    <x v="4"/>
  </r>
  <r>
    <n v="91705"/>
    <x v="8"/>
    <x v="0"/>
    <x v="1276"/>
    <m/>
    <n v="-84.99"/>
    <x v="383"/>
    <x v="10"/>
    <x v="1"/>
    <x v="2"/>
  </r>
  <r>
    <n v="91706"/>
    <x v="0"/>
    <x v="0"/>
    <x v="1276"/>
    <s v="National Insurance"/>
    <n v="10"/>
    <x v="69"/>
    <x v="18"/>
    <x v="1"/>
    <x v="2"/>
  </r>
  <r>
    <n v="91707"/>
    <x v="0"/>
    <x v="0"/>
    <x v="1276"/>
    <s v="Monty Roberts"/>
    <n v="50"/>
    <x v="173"/>
    <x v="11"/>
    <x v="1"/>
    <x v="2"/>
  </r>
  <r>
    <n v="91708"/>
    <x v="1"/>
    <x v="0"/>
    <x v="1276"/>
    <m/>
    <n v="494.77"/>
    <x v="341"/>
    <x v="1"/>
    <x v="1"/>
    <x v="3"/>
  </r>
  <r>
    <n v="91709"/>
    <x v="3"/>
    <x v="0"/>
    <x v="1276"/>
    <m/>
    <n v="-6000"/>
    <x v="392"/>
    <x v="3"/>
    <x v="52"/>
    <x v="3"/>
  </r>
  <r>
    <n v="91760"/>
    <x v="0"/>
    <x v="2"/>
    <x v="1276"/>
    <m/>
    <n v="30.4"/>
    <x v="229"/>
    <x v="11"/>
    <x v="1"/>
    <x v="1"/>
  </r>
  <r>
    <n v="91761"/>
    <x v="0"/>
    <x v="2"/>
    <x v="1276"/>
    <m/>
    <n v="20.55"/>
    <x v="32"/>
    <x v="12"/>
    <x v="1"/>
    <x v="5"/>
  </r>
  <r>
    <n v="91762"/>
    <x v="0"/>
    <x v="2"/>
    <x v="1276"/>
    <m/>
    <n v="44"/>
    <x v="343"/>
    <x v="5"/>
    <x v="1"/>
    <x v="2"/>
  </r>
  <r>
    <n v="91799"/>
    <x v="3"/>
    <x v="11"/>
    <x v="1276"/>
    <m/>
    <n v="-494.77"/>
    <x v="9"/>
    <x v="1"/>
    <x v="1"/>
    <x v="3"/>
  </r>
  <r>
    <n v="91800"/>
    <x v="0"/>
    <x v="11"/>
    <x v="1276"/>
    <s v="Bathroom flooring"/>
    <n v="74.91"/>
    <x v="44"/>
    <x v="16"/>
    <x v="43"/>
    <x v="1"/>
  </r>
  <r>
    <n v="91751"/>
    <x v="0"/>
    <x v="2"/>
    <x v="1277"/>
    <s v="Tumble Drier"/>
    <n v="749"/>
    <x v="31"/>
    <x v="7"/>
    <x v="53"/>
    <x v="1"/>
  </r>
  <r>
    <n v="91763"/>
    <x v="0"/>
    <x v="2"/>
    <x v="1277"/>
    <m/>
    <n v="15.75"/>
    <x v="115"/>
    <x v="7"/>
    <x v="1"/>
    <x v="2"/>
  </r>
  <r>
    <n v="91764"/>
    <x v="0"/>
    <x v="2"/>
    <x v="1278"/>
    <m/>
    <n v="29.11"/>
    <x v="10"/>
    <x v="4"/>
    <x v="1"/>
    <x v="1"/>
  </r>
  <r>
    <n v="91765"/>
    <x v="0"/>
    <x v="2"/>
    <x v="1279"/>
    <m/>
    <n v="20.89"/>
    <x v="10"/>
    <x v="4"/>
    <x v="1"/>
    <x v="1"/>
  </r>
  <r>
    <n v="91766"/>
    <x v="0"/>
    <x v="2"/>
    <x v="1279"/>
    <m/>
    <n v="11.1"/>
    <x v="41"/>
    <x v="15"/>
    <x v="1"/>
    <x v="4"/>
  </r>
  <r>
    <n v="91702.1"/>
    <x v="0"/>
    <x v="0"/>
    <x v="1280"/>
    <s v="Lunch"/>
    <n v="4.3499999999999996"/>
    <x v="13"/>
    <x v="4"/>
    <x v="1"/>
    <x v="4"/>
  </r>
  <r>
    <n v="91702.2"/>
    <x v="1"/>
    <x v="0"/>
    <x v="1280"/>
    <m/>
    <n v="30"/>
    <x v="15"/>
    <x v="1"/>
    <x v="1"/>
    <x v="3"/>
  </r>
  <r>
    <n v="91703"/>
    <x v="1"/>
    <x v="0"/>
    <x v="1280"/>
    <m/>
    <n v="40"/>
    <x v="15"/>
    <x v="1"/>
    <x v="1"/>
    <x v="3"/>
  </r>
  <r>
    <n v="91704"/>
    <x v="2"/>
    <x v="0"/>
    <x v="1280"/>
    <m/>
    <n v="79.790000000000006"/>
    <x v="51"/>
    <x v="3"/>
    <x v="1"/>
    <x v="3"/>
  </r>
  <r>
    <n v="91767"/>
    <x v="0"/>
    <x v="2"/>
    <x v="1280"/>
    <m/>
    <n v="19.39"/>
    <x v="317"/>
    <x v="0"/>
    <x v="1"/>
    <x v="10"/>
  </r>
  <r>
    <n v="91768"/>
    <x v="0"/>
    <x v="2"/>
    <x v="1280"/>
    <s v="Dad's birthday present"/>
    <n v="16.89"/>
    <x v="14"/>
    <x v="9"/>
    <x v="1"/>
    <x v="9"/>
  </r>
  <r>
    <n v="91701"/>
    <x v="0"/>
    <x v="0"/>
    <x v="1281"/>
    <s v="Tax"/>
    <n v="1098.02"/>
    <x v="69"/>
    <x v="18"/>
    <x v="1"/>
    <x v="4"/>
  </r>
  <r>
    <n v="91700"/>
    <x v="0"/>
    <x v="0"/>
    <x v="1282"/>
    <s v="Badminton"/>
    <n v="77"/>
    <x v="210"/>
    <x v="2"/>
    <x v="1"/>
    <x v="12"/>
  </r>
  <r>
    <n v="91769"/>
    <x v="0"/>
    <x v="2"/>
    <x v="1282"/>
    <s v="Shower pump"/>
    <n v="270.42"/>
    <x v="14"/>
    <x v="16"/>
    <x v="43"/>
    <x v="1"/>
  </r>
  <r>
    <n v="91770"/>
    <x v="0"/>
    <x v="2"/>
    <x v="1283"/>
    <m/>
    <n v="92.2"/>
    <x v="267"/>
    <x v="11"/>
    <x v="1"/>
    <x v="1"/>
  </r>
  <r>
    <n v="91771"/>
    <x v="0"/>
    <x v="2"/>
    <x v="1283"/>
    <m/>
    <n v="86.22"/>
    <x v="10"/>
    <x v="4"/>
    <x v="1"/>
    <x v="1"/>
  </r>
  <r>
    <n v="91772"/>
    <x v="0"/>
    <x v="2"/>
    <x v="1283"/>
    <m/>
    <n v="5.7"/>
    <x v="208"/>
    <x v="11"/>
    <x v="1"/>
    <x v="4"/>
  </r>
  <r>
    <n v="91773"/>
    <x v="0"/>
    <x v="2"/>
    <x v="1284"/>
    <m/>
    <n v="48.83"/>
    <x v="24"/>
    <x v="12"/>
    <x v="1"/>
    <x v="11"/>
  </r>
  <r>
    <n v="91774"/>
    <x v="0"/>
    <x v="2"/>
    <x v="1285"/>
    <m/>
    <n v="23.11"/>
    <x v="85"/>
    <x v="12"/>
    <x v="1"/>
    <x v="5"/>
  </r>
  <r>
    <n v="91775"/>
    <x v="0"/>
    <x v="2"/>
    <x v="1286"/>
    <m/>
    <n v="13.8"/>
    <x v="41"/>
    <x v="15"/>
    <x v="1"/>
    <x v="4"/>
  </r>
  <r>
    <n v="91776"/>
    <x v="0"/>
    <x v="2"/>
    <x v="1286"/>
    <m/>
    <n v="9.86"/>
    <x v="13"/>
    <x v="4"/>
    <x v="1"/>
    <x v="4"/>
  </r>
  <r>
    <n v="91777"/>
    <x v="0"/>
    <x v="2"/>
    <x v="1286"/>
    <s v="Trousers, top"/>
    <n v="40"/>
    <x v="176"/>
    <x v="5"/>
    <x v="1"/>
    <x v="2"/>
  </r>
  <r>
    <n v="91697"/>
    <x v="6"/>
    <x v="0"/>
    <x v="1287"/>
    <m/>
    <n v="318.58"/>
    <x v="9"/>
    <x v="0"/>
    <x v="1"/>
    <x v="1"/>
  </r>
  <r>
    <n v="91698"/>
    <x v="2"/>
    <x v="0"/>
    <x v="1287"/>
    <m/>
    <n v="20.8"/>
    <x v="58"/>
    <x v="3"/>
    <x v="1"/>
    <x v="2"/>
  </r>
  <r>
    <n v="91699"/>
    <x v="0"/>
    <x v="0"/>
    <x v="1287"/>
    <s v="Income Insurance"/>
    <n v="44.89"/>
    <x v="60"/>
    <x v="0"/>
    <x v="1"/>
    <x v="4"/>
  </r>
  <r>
    <n v="91752"/>
    <x v="0"/>
    <x v="2"/>
    <x v="1287"/>
    <m/>
    <n v="46"/>
    <x v="104"/>
    <x v="4"/>
    <x v="1"/>
    <x v="1"/>
  </r>
  <r>
    <n v="91778"/>
    <x v="0"/>
    <x v="2"/>
    <x v="1287"/>
    <s v="Kenwood jug"/>
    <n v="30.98"/>
    <x v="14"/>
    <x v="6"/>
    <x v="1"/>
    <x v="1"/>
  </r>
  <r>
    <n v="91694.1"/>
    <x v="0"/>
    <x v="0"/>
    <x v="1288"/>
    <s v="LED bulbs"/>
    <n v="600"/>
    <x v="388"/>
    <x v="16"/>
    <x v="44"/>
    <x v="1"/>
  </r>
  <r>
    <n v="91694.2"/>
    <x v="0"/>
    <x v="0"/>
    <x v="1288"/>
    <s v="Outdoor electrics and lighting"/>
    <n v="583.20000000000005"/>
    <x v="388"/>
    <x v="16"/>
    <x v="21"/>
    <x v="1"/>
  </r>
  <r>
    <n v="91695"/>
    <x v="0"/>
    <x v="0"/>
    <x v="1288"/>
    <s v="Intermediate Mountaineering Course"/>
    <n v="50"/>
    <x v="128"/>
    <x v="14"/>
    <x v="54"/>
    <x v="8"/>
  </r>
  <r>
    <n v="91696"/>
    <x v="1"/>
    <x v="0"/>
    <x v="1288"/>
    <m/>
    <n v="30"/>
    <x v="15"/>
    <x v="1"/>
    <x v="1"/>
    <x v="3"/>
  </r>
  <r>
    <n v="91779"/>
    <x v="0"/>
    <x v="2"/>
    <x v="1288"/>
    <m/>
    <n v="60.03"/>
    <x v="24"/>
    <x v="12"/>
    <x v="1"/>
    <x v="5"/>
  </r>
  <r>
    <n v="91780"/>
    <x v="0"/>
    <x v="2"/>
    <x v="1288"/>
    <s v="Teacher training book"/>
    <n v="11.99"/>
    <x v="115"/>
    <x v="15"/>
    <x v="1"/>
    <x v="2"/>
  </r>
  <r>
    <n v="91781"/>
    <x v="0"/>
    <x v="2"/>
    <x v="1288"/>
    <m/>
    <n v="7.71"/>
    <x v="13"/>
    <x v="4"/>
    <x v="1"/>
    <x v="4"/>
  </r>
  <r>
    <n v="91782"/>
    <x v="0"/>
    <x v="2"/>
    <x v="1288"/>
    <m/>
    <n v="4.2"/>
    <x v="41"/>
    <x v="15"/>
    <x v="1"/>
    <x v="4"/>
  </r>
  <r>
    <n v="91693"/>
    <x v="0"/>
    <x v="0"/>
    <x v="1289"/>
    <s v="Geography trip"/>
    <n v="37.5"/>
    <x v="170"/>
    <x v="19"/>
    <x v="1"/>
    <x v="10"/>
  </r>
  <r>
    <n v="91783"/>
    <x v="0"/>
    <x v="2"/>
    <x v="1289"/>
    <m/>
    <n v="10.06"/>
    <x v="10"/>
    <x v="4"/>
    <x v="1"/>
    <x v="1"/>
  </r>
  <r>
    <n v="91784"/>
    <x v="0"/>
    <x v="2"/>
    <x v="1289"/>
    <s v="Shower pump (refund delivery)"/>
    <n v="-4.97"/>
    <x v="14"/>
    <x v="16"/>
    <x v="43"/>
    <x v="1"/>
  </r>
  <r>
    <n v="91692"/>
    <x v="0"/>
    <x v="0"/>
    <x v="1290"/>
    <m/>
    <n v="39.979999999999997"/>
    <x v="40"/>
    <x v="6"/>
    <x v="1"/>
    <x v="15"/>
  </r>
  <r>
    <n v="91785"/>
    <x v="0"/>
    <x v="2"/>
    <x v="1290"/>
    <s v="Laptop battery"/>
    <n v="23.99"/>
    <x v="115"/>
    <x v="7"/>
    <x v="1"/>
    <x v="8"/>
  </r>
  <r>
    <n v="91685"/>
    <x v="1"/>
    <x v="0"/>
    <x v="1291"/>
    <m/>
    <n v="30"/>
    <x v="15"/>
    <x v="1"/>
    <x v="1"/>
    <x v="3"/>
  </r>
  <r>
    <n v="91686"/>
    <x v="0"/>
    <x v="0"/>
    <x v="1291"/>
    <m/>
    <n v="10"/>
    <x v="14"/>
    <x v="13"/>
    <x v="1"/>
    <x v="17"/>
  </r>
  <r>
    <n v="91687.1"/>
    <x v="0"/>
    <x v="0"/>
    <x v="1291"/>
    <s v="Deep freeze patches, deodorant"/>
    <n v="7.1"/>
    <x v="10"/>
    <x v="6"/>
    <x v="1"/>
    <x v="1"/>
  </r>
  <r>
    <n v="91687.2"/>
    <x v="0"/>
    <x v="0"/>
    <x v="1291"/>
    <m/>
    <n v="23.51"/>
    <x v="10"/>
    <x v="4"/>
    <x v="1"/>
    <x v="1"/>
  </r>
  <r>
    <n v="91688"/>
    <x v="0"/>
    <x v="0"/>
    <x v="1291"/>
    <m/>
    <n v="16.5"/>
    <x v="39"/>
    <x v="4"/>
    <x v="1"/>
    <x v="1"/>
  </r>
  <r>
    <n v="91689"/>
    <x v="0"/>
    <x v="0"/>
    <x v="1291"/>
    <m/>
    <n v="26.07"/>
    <x v="63"/>
    <x v="0"/>
    <x v="1"/>
    <x v="4"/>
  </r>
  <r>
    <n v="91690"/>
    <x v="0"/>
    <x v="0"/>
    <x v="1291"/>
    <m/>
    <n v="60.36"/>
    <x v="270"/>
    <x v="0"/>
    <x v="1"/>
    <x v="1"/>
  </r>
  <r>
    <n v="91691"/>
    <x v="0"/>
    <x v="0"/>
    <x v="1291"/>
    <m/>
    <n v="40.06"/>
    <x v="104"/>
    <x v="4"/>
    <x v="1"/>
    <x v="1"/>
  </r>
  <r>
    <n v="91682.1"/>
    <x v="0"/>
    <x v="0"/>
    <x v="1292"/>
    <s v="Homerswood Expenses"/>
    <n v="-8.7799999999999994"/>
    <x v="393"/>
    <x v="15"/>
    <x v="1"/>
    <x v="2"/>
  </r>
  <r>
    <n v="91682.2"/>
    <x v="0"/>
    <x v="0"/>
    <x v="1292"/>
    <s v="Rogers Christmas Present (Melanie's Share)"/>
    <n v="-27.5"/>
    <x v="80"/>
    <x v="9"/>
    <x v="45"/>
    <x v="9"/>
  </r>
  <r>
    <n v="91682.3"/>
    <x v="5"/>
    <x v="0"/>
    <x v="1292"/>
    <m/>
    <n v="-0.32"/>
    <x v="101"/>
    <x v="10"/>
    <x v="1"/>
    <x v="3"/>
  </r>
  <r>
    <n v="91682.4"/>
    <x v="0"/>
    <x v="0"/>
    <x v="1292"/>
    <s v="Ginny's Saddle"/>
    <n v="-406.25"/>
    <x v="251"/>
    <x v="13"/>
    <x v="1"/>
    <x v="6"/>
  </r>
  <r>
    <n v="91683"/>
    <x v="0"/>
    <x v="0"/>
    <x v="1292"/>
    <m/>
    <n v="43.52"/>
    <x v="105"/>
    <x v="0"/>
    <x v="1"/>
    <x v="2"/>
  </r>
  <r>
    <n v="91684"/>
    <x v="1"/>
    <x v="0"/>
    <x v="1292"/>
    <m/>
    <n v="30"/>
    <x v="15"/>
    <x v="1"/>
    <x v="1"/>
    <x v="3"/>
  </r>
  <r>
    <n v="91902"/>
    <x v="0"/>
    <x v="0"/>
    <x v="1293"/>
    <m/>
    <n v="12.12"/>
    <x v="8"/>
    <x v="0"/>
    <x v="1"/>
    <x v="1"/>
  </r>
  <r>
    <n v="91903"/>
    <x v="0"/>
    <x v="0"/>
    <x v="1293"/>
    <s v="Gas"/>
    <n v="170"/>
    <x v="338"/>
    <x v="0"/>
    <x v="1"/>
    <x v="1"/>
  </r>
  <r>
    <n v="91904"/>
    <x v="0"/>
    <x v="0"/>
    <x v="1293"/>
    <s v="Jennifers Pocket Money"/>
    <n v="10"/>
    <x v="53"/>
    <x v="6"/>
    <x v="1"/>
    <x v="10"/>
  </r>
  <r>
    <n v="91905"/>
    <x v="0"/>
    <x v="0"/>
    <x v="1293"/>
    <s v="James Pocket Money"/>
    <n v="10"/>
    <x v="53"/>
    <x v="6"/>
    <x v="1"/>
    <x v="8"/>
  </r>
  <r>
    <n v="91906"/>
    <x v="0"/>
    <x v="0"/>
    <x v="1293"/>
    <m/>
    <n v="5"/>
    <x v="163"/>
    <x v="9"/>
    <x v="1"/>
    <x v="9"/>
  </r>
  <r>
    <n v="91907"/>
    <x v="0"/>
    <x v="0"/>
    <x v="1293"/>
    <s v="Karate"/>
    <n v="46"/>
    <x v="4"/>
    <x v="2"/>
    <x v="1"/>
    <x v="8"/>
  </r>
  <r>
    <n v="91908"/>
    <x v="1"/>
    <x v="0"/>
    <x v="1293"/>
    <m/>
    <n v="300"/>
    <x v="1"/>
    <x v="1"/>
    <x v="1"/>
    <x v="3"/>
  </r>
  <r>
    <n v="91909"/>
    <x v="0"/>
    <x v="0"/>
    <x v="1293"/>
    <m/>
    <n v="8.9700000000000006"/>
    <x v="174"/>
    <x v="6"/>
    <x v="1"/>
    <x v="1"/>
  </r>
  <r>
    <n v="91910"/>
    <x v="0"/>
    <x v="0"/>
    <x v="1293"/>
    <m/>
    <n v="4.17"/>
    <x v="394"/>
    <x v="6"/>
    <x v="1"/>
    <x v="2"/>
  </r>
  <r>
    <n v="91911"/>
    <x v="0"/>
    <x v="0"/>
    <x v="1293"/>
    <m/>
    <n v="82.23"/>
    <x v="104"/>
    <x v="4"/>
    <x v="1"/>
    <x v="1"/>
  </r>
  <r>
    <n v="91955"/>
    <x v="0"/>
    <x v="2"/>
    <x v="1293"/>
    <m/>
    <n v="3.25"/>
    <x v="208"/>
    <x v="11"/>
    <x v="1"/>
    <x v="4"/>
  </r>
  <r>
    <n v="91966"/>
    <x v="3"/>
    <x v="1"/>
    <x v="1293"/>
    <m/>
    <n v="-300"/>
    <x v="9"/>
    <x v="1"/>
    <x v="1"/>
    <x v="3"/>
  </r>
  <r>
    <n v="91971"/>
    <x v="3"/>
    <x v="4"/>
    <x v="1293"/>
    <s v="February Cash"/>
    <n v="-500"/>
    <x v="9"/>
    <x v="1"/>
    <x v="1"/>
    <x v="3"/>
  </r>
  <r>
    <n v="91972"/>
    <x v="0"/>
    <x v="4"/>
    <x v="1293"/>
    <s v="Bus"/>
    <n v="25"/>
    <x v="187"/>
    <x v="19"/>
    <x v="1"/>
    <x v="10"/>
  </r>
  <r>
    <n v="91973"/>
    <x v="0"/>
    <x v="4"/>
    <x v="1293"/>
    <m/>
    <n v="20"/>
    <x v="13"/>
    <x v="4"/>
    <x v="1"/>
    <x v="4"/>
  </r>
  <r>
    <n v="91974"/>
    <x v="0"/>
    <x v="4"/>
    <x v="1293"/>
    <s v="Chemistry"/>
    <n v="30"/>
    <x v="387"/>
    <x v="19"/>
    <x v="1"/>
    <x v="8"/>
  </r>
  <r>
    <n v="91975"/>
    <x v="0"/>
    <x v="4"/>
    <x v="1293"/>
    <s v="Bus"/>
    <n v="60"/>
    <x v="187"/>
    <x v="19"/>
    <x v="1"/>
    <x v="8"/>
  </r>
  <r>
    <n v="91976"/>
    <x v="0"/>
    <x v="4"/>
    <x v="1293"/>
    <s v="Beers"/>
    <n v="50"/>
    <x v="143"/>
    <x v="17"/>
    <x v="1"/>
    <x v="14"/>
  </r>
  <r>
    <n v="91977"/>
    <x v="0"/>
    <x v="4"/>
    <x v="1293"/>
    <m/>
    <n v="20"/>
    <x v="221"/>
    <x v="2"/>
    <x v="1"/>
    <x v="8"/>
  </r>
  <r>
    <n v="91978"/>
    <x v="0"/>
    <x v="4"/>
    <x v="1293"/>
    <s v="Lunch"/>
    <n v="80"/>
    <x v="363"/>
    <x v="4"/>
    <x v="1"/>
    <x v="8"/>
  </r>
  <r>
    <n v="91979"/>
    <x v="0"/>
    <x v="4"/>
    <x v="1293"/>
    <s v="Lunch"/>
    <n v="50"/>
    <x v="170"/>
    <x v="4"/>
    <x v="1"/>
    <x v="10"/>
  </r>
  <r>
    <n v="91980"/>
    <x v="0"/>
    <x v="4"/>
    <x v="1293"/>
    <s v="Unidentified Feb Cash"/>
    <n v="165"/>
    <x v="53"/>
    <x v="6"/>
    <x v="1"/>
    <x v="3"/>
  </r>
  <r>
    <n v="91895"/>
    <x v="8"/>
    <x v="0"/>
    <x v="1294"/>
    <m/>
    <n v="-804.6"/>
    <x v="164"/>
    <x v="10"/>
    <x v="1"/>
    <x v="4"/>
  </r>
  <r>
    <n v="91896"/>
    <x v="0"/>
    <x v="0"/>
    <x v="1294"/>
    <m/>
    <n v="17.34"/>
    <x v="85"/>
    <x v="12"/>
    <x v="1"/>
    <x v="5"/>
  </r>
  <r>
    <n v="91897"/>
    <x v="1"/>
    <x v="0"/>
    <x v="1294"/>
    <m/>
    <n v="50"/>
    <x v="15"/>
    <x v="1"/>
    <x v="1"/>
    <x v="3"/>
  </r>
  <r>
    <n v="91898"/>
    <x v="0"/>
    <x v="0"/>
    <x v="1294"/>
    <s v="Income Insurance"/>
    <n v="26.95"/>
    <x v="60"/>
    <x v="0"/>
    <x v="1"/>
    <x v="4"/>
  </r>
  <r>
    <n v="91899"/>
    <x v="0"/>
    <x v="0"/>
    <x v="1294"/>
    <m/>
    <n v="7.99"/>
    <x v="368"/>
    <x v="0"/>
    <x v="1"/>
    <x v="4"/>
  </r>
  <r>
    <n v="91900"/>
    <x v="1"/>
    <x v="0"/>
    <x v="1294"/>
    <m/>
    <n v="3328.09"/>
    <x v="75"/>
    <x v="1"/>
    <x v="1"/>
    <x v="3"/>
  </r>
  <r>
    <n v="91901"/>
    <x v="0"/>
    <x v="0"/>
    <x v="1294"/>
    <m/>
    <n v="4.04"/>
    <x v="10"/>
    <x v="4"/>
    <x v="1"/>
    <x v="1"/>
  </r>
  <r>
    <n v="92837"/>
    <x v="3"/>
    <x v="2"/>
    <x v="1294"/>
    <m/>
    <n v="-3328.09"/>
    <x v="9"/>
    <x v="1"/>
    <x v="1"/>
    <x v="3"/>
  </r>
  <r>
    <n v="91889"/>
    <x v="0"/>
    <x v="0"/>
    <x v="1295"/>
    <m/>
    <n v="20"/>
    <x v="86"/>
    <x v="15"/>
    <x v="1"/>
    <x v="4"/>
  </r>
  <r>
    <n v="91890"/>
    <x v="0"/>
    <x v="0"/>
    <x v="1295"/>
    <m/>
    <n v="10.51"/>
    <x v="19"/>
    <x v="0"/>
    <x v="1"/>
    <x v="1"/>
  </r>
  <r>
    <n v="91891"/>
    <x v="0"/>
    <x v="0"/>
    <x v="1295"/>
    <s v="Shopping Trip with Melanie"/>
    <n v="11.1"/>
    <x v="41"/>
    <x v="11"/>
    <x v="1"/>
    <x v="2"/>
  </r>
  <r>
    <n v="91892"/>
    <x v="0"/>
    <x v="0"/>
    <x v="1295"/>
    <m/>
    <n v="20"/>
    <x v="86"/>
    <x v="0"/>
    <x v="1"/>
    <x v="2"/>
  </r>
  <r>
    <n v="91893"/>
    <x v="1"/>
    <x v="0"/>
    <x v="1295"/>
    <m/>
    <n v="50"/>
    <x v="15"/>
    <x v="1"/>
    <x v="1"/>
    <x v="3"/>
  </r>
  <r>
    <n v="91894"/>
    <x v="0"/>
    <x v="0"/>
    <x v="1295"/>
    <m/>
    <n v="89"/>
    <x v="395"/>
    <x v="5"/>
    <x v="1"/>
    <x v="2"/>
  </r>
  <r>
    <n v="91956.1"/>
    <x v="0"/>
    <x v="2"/>
    <x v="1295"/>
    <s v="Flowers"/>
    <n v="7"/>
    <x v="10"/>
    <x v="6"/>
    <x v="1"/>
    <x v="1"/>
  </r>
  <r>
    <n v="91956.1"/>
    <x v="0"/>
    <x v="2"/>
    <x v="1295"/>
    <s v="Flowers"/>
    <n v="76.09"/>
    <x v="10"/>
    <x v="4"/>
    <x v="1"/>
    <x v="1"/>
  </r>
  <r>
    <n v="91957"/>
    <x v="0"/>
    <x v="2"/>
    <x v="1295"/>
    <m/>
    <n v="62.05"/>
    <x v="10"/>
    <x v="12"/>
    <x v="1"/>
    <x v="5"/>
  </r>
  <r>
    <n v="91958"/>
    <x v="0"/>
    <x v="2"/>
    <x v="1295"/>
    <s v="Minecraft Game"/>
    <n v="16.95"/>
    <x v="14"/>
    <x v="7"/>
    <x v="1"/>
    <x v="8"/>
  </r>
  <r>
    <n v="91959"/>
    <x v="0"/>
    <x v="2"/>
    <x v="1295"/>
    <m/>
    <n v="240"/>
    <x v="41"/>
    <x v="15"/>
    <x v="1"/>
    <x v="4"/>
  </r>
  <r>
    <n v="91960"/>
    <x v="0"/>
    <x v="2"/>
    <x v="1296"/>
    <m/>
    <n v="27.62"/>
    <x v="276"/>
    <x v="6"/>
    <x v="1"/>
    <x v="1"/>
  </r>
  <r>
    <n v="91961"/>
    <x v="0"/>
    <x v="2"/>
    <x v="1296"/>
    <m/>
    <n v="18"/>
    <x v="178"/>
    <x v="15"/>
    <x v="1"/>
    <x v="4"/>
  </r>
  <r>
    <n v="91967"/>
    <x v="0"/>
    <x v="1"/>
    <x v="1296"/>
    <m/>
    <n v="12.93"/>
    <x v="13"/>
    <x v="4"/>
    <x v="1"/>
    <x v="1"/>
  </r>
  <r>
    <n v="91953"/>
    <x v="0"/>
    <x v="2"/>
    <x v="1297"/>
    <s v="Cotton and sewing machine needles"/>
    <n v="6.55"/>
    <x v="31"/>
    <x v="6"/>
    <x v="1"/>
    <x v="4"/>
  </r>
  <r>
    <n v="91954.1"/>
    <x v="0"/>
    <x v="2"/>
    <x v="1297"/>
    <s v="Flowers"/>
    <n v="6"/>
    <x v="104"/>
    <x v="6"/>
    <x v="1"/>
    <x v="1"/>
  </r>
  <r>
    <n v="91954.2"/>
    <x v="0"/>
    <x v="2"/>
    <x v="1297"/>
    <s v="Hair colour, oven cleaner"/>
    <n v="11.6"/>
    <x v="104"/>
    <x v="6"/>
    <x v="1"/>
    <x v="1"/>
  </r>
  <r>
    <n v="91954.3"/>
    <x v="0"/>
    <x v="2"/>
    <x v="1297"/>
    <m/>
    <n v="14.93"/>
    <x v="104"/>
    <x v="4"/>
    <x v="1"/>
    <x v="1"/>
  </r>
  <r>
    <n v="91968"/>
    <x v="4"/>
    <x v="1"/>
    <x v="1297"/>
    <m/>
    <n v="0.14000000000000001"/>
    <x v="1"/>
    <x v="10"/>
    <x v="1"/>
    <x v="3"/>
  </r>
  <r>
    <n v="91887"/>
    <x v="0"/>
    <x v="0"/>
    <x v="1298"/>
    <m/>
    <n v="12"/>
    <x v="21"/>
    <x v="9"/>
    <x v="1"/>
    <x v="9"/>
  </r>
  <r>
    <n v="91888"/>
    <x v="1"/>
    <x v="0"/>
    <x v="1298"/>
    <m/>
    <n v="40"/>
    <x v="15"/>
    <x v="1"/>
    <x v="1"/>
    <x v="3"/>
  </r>
  <r>
    <n v="91962"/>
    <x v="0"/>
    <x v="2"/>
    <x v="1298"/>
    <m/>
    <n v="13.8"/>
    <x v="41"/>
    <x v="15"/>
    <x v="1"/>
    <x v="4"/>
  </r>
  <r>
    <n v="91879"/>
    <x v="1"/>
    <x v="0"/>
    <x v="1299"/>
    <m/>
    <n v="10"/>
    <x v="15"/>
    <x v="1"/>
    <x v="1"/>
    <x v="3"/>
  </r>
  <r>
    <n v="91880"/>
    <x v="1"/>
    <x v="0"/>
    <x v="1299"/>
    <m/>
    <n v="250"/>
    <x v="28"/>
    <x v="1"/>
    <x v="1"/>
    <x v="3"/>
  </r>
  <r>
    <n v="91881"/>
    <x v="1"/>
    <x v="0"/>
    <x v="1299"/>
    <m/>
    <n v="60"/>
    <x v="28"/>
    <x v="1"/>
    <x v="1"/>
    <x v="3"/>
  </r>
  <r>
    <n v="91882"/>
    <x v="1"/>
    <x v="0"/>
    <x v="1299"/>
    <m/>
    <n v="150"/>
    <x v="28"/>
    <x v="1"/>
    <x v="1"/>
    <x v="3"/>
  </r>
  <r>
    <n v="91883"/>
    <x v="1"/>
    <x v="0"/>
    <x v="1299"/>
    <m/>
    <n v="500"/>
    <x v="28"/>
    <x v="1"/>
    <x v="1"/>
    <x v="3"/>
  </r>
  <r>
    <n v="91884"/>
    <x v="0"/>
    <x v="0"/>
    <x v="1299"/>
    <s v="Life Insurance"/>
    <n v="8.19"/>
    <x v="29"/>
    <x v="0"/>
    <x v="1"/>
    <x v="2"/>
  </r>
  <r>
    <n v="91885"/>
    <x v="0"/>
    <x v="0"/>
    <x v="1299"/>
    <m/>
    <n v="5"/>
    <x v="30"/>
    <x v="9"/>
    <x v="1"/>
    <x v="9"/>
  </r>
  <r>
    <n v="91886"/>
    <x v="8"/>
    <x v="0"/>
    <x v="1299"/>
    <m/>
    <n v="-316.58999999999997"/>
    <x v="164"/>
    <x v="10"/>
    <x v="1"/>
    <x v="4"/>
  </r>
  <r>
    <n v="91963"/>
    <x v="0"/>
    <x v="2"/>
    <x v="1299"/>
    <m/>
    <n v="21.9"/>
    <x v="10"/>
    <x v="4"/>
    <x v="1"/>
    <x v="1"/>
  </r>
  <r>
    <n v="91964"/>
    <x v="0"/>
    <x v="2"/>
    <x v="1299"/>
    <m/>
    <n v="2.29"/>
    <x v="10"/>
    <x v="4"/>
    <x v="1"/>
    <x v="1"/>
  </r>
  <r>
    <n v="91965"/>
    <x v="0"/>
    <x v="2"/>
    <x v="1299"/>
    <m/>
    <n v="6.45"/>
    <x v="22"/>
    <x v="11"/>
    <x v="1"/>
    <x v="2"/>
  </r>
  <r>
    <n v="91912"/>
    <x v="0"/>
    <x v="2"/>
    <x v="1300"/>
    <m/>
    <n v="52.83"/>
    <x v="85"/>
    <x v="12"/>
    <x v="1"/>
    <x v="5"/>
  </r>
  <r>
    <n v="91875"/>
    <x v="1"/>
    <x v="0"/>
    <x v="1301"/>
    <m/>
    <n v="100"/>
    <x v="28"/>
    <x v="1"/>
    <x v="1"/>
    <x v="3"/>
  </r>
  <r>
    <n v="91876"/>
    <x v="2"/>
    <x v="0"/>
    <x v="1301"/>
    <m/>
    <n v="50"/>
    <x v="36"/>
    <x v="3"/>
    <x v="1"/>
    <x v="10"/>
  </r>
  <r>
    <n v="91877.1"/>
    <x v="0"/>
    <x v="0"/>
    <x v="1301"/>
    <s v="Lunch"/>
    <n v="3.84"/>
    <x v="13"/>
    <x v="4"/>
    <x v="1"/>
    <x v="4"/>
  </r>
  <r>
    <n v="91877.2"/>
    <x v="1"/>
    <x v="0"/>
    <x v="1301"/>
    <m/>
    <n v="30"/>
    <x v="15"/>
    <x v="1"/>
    <x v="1"/>
    <x v="3"/>
  </r>
  <r>
    <n v="91878"/>
    <x v="1"/>
    <x v="0"/>
    <x v="1301"/>
    <m/>
    <n v="100"/>
    <x v="28"/>
    <x v="1"/>
    <x v="1"/>
    <x v="3"/>
  </r>
  <r>
    <n v="91913"/>
    <x v="0"/>
    <x v="2"/>
    <x v="1301"/>
    <m/>
    <n v="24.73"/>
    <x v="10"/>
    <x v="4"/>
    <x v="1"/>
    <x v="1"/>
  </r>
  <r>
    <n v="91874"/>
    <x v="0"/>
    <x v="0"/>
    <x v="1302"/>
    <s v="National Insurance"/>
    <n v="10"/>
    <x v="69"/>
    <x v="18"/>
    <x v="1"/>
    <x v="2"/>
  </r>
  <r>
    <n v="91914"/>
    <x v="0"/>
    <x v="2"/>
    <x v="1302"/>
    <m/>
    <n v="42.52"/>
    <x v="10"/>
    <x v="4"/>
    <x v="1"/>
    <x v="1"/>
  </r>
  <r>
    <n v="91915"/>
    <x v="0"/>
    <x v="2"/>
    <x v="1302"/>
    <m/>
    <n v="4.49"/>
    <x v="396"/>
    <x v="5"/>
    <x v="1"/>
    <x v="8"/>
  </r>
  <r>
    <n v="91916"/>
    <x v="0"/>
    <x v="2"/>
    <x v="1302"/>
    <s v="Hunger Games books"/>
    <n v="15.98"/>
    <x v="125"/>
    <x v="7"/>
    <x v="1"/>
    <x v="2"/>
  </r>
  <r>
    <n v="91917"/>
    <x v="0"/>
    <x v="2"/>
    <x v="1302"/>
    <m/>
    <n v="8.6"/>
    <x v="195"/>
    <x v="11"/>
    <x v="1"/>
    <x v="2"/>
  </r>
  <r>
    <n v="91918"/>
    <x v="0"/>
    <x v="2"/>
    <x v="1302"/>
    <s v="Outdoor Coat"/>
    <n v="60.45"/>
    <x v="77"/>
    <x v="5"/>
    <x v="54"/>
    <x v="8"/>
  </r>
  <r>
    <n v="91919"/>
    <x v="0"/>
    <x v="2"/>
    <x v="1303"/>
    <m/>
    <n v="15.05"/>
    <x v="229"/>
    <x v="11"/>
    <x v="1"/>
    <x v="1"/>
  </r>
  <r>
    <n v="91920"/>
    <x v="0"/>
    <x v="2"/>
    <x v="1303"/>
    <m/>
    <n v="167.29"/>
    <x v="183"/>
    <x v="0"/>
    <x v="1"/>
    <x v="1"/>
  </r>
  <r>
    <n v="93461"/>
    <x v="3"/>
    <x v="12"/>
    <x v="1303"/>
    <m/>
    <n v="-1160"/>
    <x v="9"/>
    <x v="1"/>
    <x v="1"/>
    <x v="3"/>
  </r>
  <r>
    <n v="91921"/>
    <x v="0"/>
    <x v="2"/>
    <x v="1304"/>
    <m/>
    <n v="97.29"/>
    <x v="10"/>
    <x v="4"/>
    <x v="1"/>
    <x v="1"/>
  </r>
  <r>
    <n v="91922"/>
    <x v="0"/>
    <x v="2"/>
    <x v="1304"/>
    <m/>
    <n v="98"/>
    <x v="262"/>
    <x v="5"/>
    <x v="1"/>
    <x v="10"/>
  </r>
  <r>
    <n v="91923"/>
    <x v="0"/>
    <x v="2"/>
    <x v="1305"/>
    <m/>
    <n v="86.01"/>
    <x v="49"/>
    <x v="5"/>
    <x v="1"/>
    <x v="1"/>
  </r>
  <r>
    <n v="91924"/>
    <x v="0"/>
    <x v="2"/>
    <x v="1305"/>
    <m/>
    <n v="5.78"/>
    <x v="97"/>
    <x v="6"/>
    <x v="1"/>
    <x v="1"/>
  </r>
  <r>
    <n v="91925"/>
    <x v="0"/>
    <x v="2"/>
    <x v="1305"/>
    <m/>
    <n v="10.28"/>
    <x v="10"/>
    <x v="4"/>
    <x v="1"/>
    <x v="1"/>
  </r>
  <r>
    <n v="91926"/>
    <x v="0"/>
    <x v="2"/>
    <x v="1305"/>
    <m/>
    <n v="6.38"/>
    <x v="10"/>
    <x v="4"/>
    <x v="1"/>
    <x v="1"/>
  </r>
  <r>
    <n v="91927"/>
    <x v="0"/>
    <x v="2"/>
    <x v="1305"/>
    <m/>
    <n v="66.77"/>
    <x v="287"/>
    <x v="12"/>
    <x v="1"/>
    <x v="5"/>
  </r>
  <r>
    <n v="91873"/>
    <x v="0"/>
    <x v="0"/>
    <x v="1306"/>
    <s v="Supercomputing Course"/>
    <n v="425"/>
    <x v="336"/>
    <x v="14"/>
    <x v="55"/>
    <x v="8"/>
  </r>
  <r>
    <n v="91928.1"/>
    <x v="0"/>
    <x v="2"/>
    <x v="1306"/>
    <s v="Tissues, toilet roll etc"/>
    <n v="7"/>
    <x v="52"/>
    <x v="6"/>
    <x v="1"/>
    <x v="1"/>
  </r>
  <r>
    <n v="91928.2"/>
    <x v="0"/>
    <x v="2"/>
    <x v="1306"/>
    <m/>
    <n v="42.69"/>
    <x v="52"/>
    <x v="4"/>
    <x v="1"/>
    <x v="1"/>
  </r>
  <r>
    <n v="91929"/>
    <x v="0"/>
    <x v="2"/>
    <x v="1306"/>
    <m/>
    <n v="4.59"/>
    <x v="208"/>
    <x v="11"/>
    <x v="1"/>
    <x v="4"/>
  </r>
  <r>
    <n v="91930"/>
    <x v="0"/>
    <x v="2"/>
    <x v="1307"/>
    <s v="Walking Boots"/>
    <n v="140.44999999999999"/>
    <x v="155"/>
    <x v="5"/>
    <x v="54"/>
    <x v="8"/>
  </r>
  <r>
    <n v="91931.1"/>
    <x v="0"/>
    <x v="2"/>
    <x v="1307"/>
    <s v="Corsodyl"/>
    <n v="4.5"/>
    <x v="10"/>
    <x v="6"/>
    <x v="1"/>
    <x v="1"/>
  </r>
  <r>
    <n v="91931.199999999997"/>
    <x v="0"/>
    <x v="2"/>
    <x v="1307"/>
    <m/>
    <n v="2.69"/>
    <x v="10"/>
    <x v="4"/>
    <x v="1"/>
    <x v="1"/>
  </r>
  <r>
    <n v="91932"/>
    <x v="0"/>
    <x v="2"/>
    <x v="1307"/>
    <m/>
    <n v="27.22"/>
    <x v="107"/>
    <x v="11"/>
    <x v="1"/>
    <x v="1"/>
  </r>
  <r>
    <n v="91872"/>
    <x v="2"/>
    <x v="0"/>
    <x v="1308"/>
    <m/>
    <n v="79.790000000000006"/>
    <x v="51"/>
    <x v="3"/>
    <x v="1"/>
    <x v="3"/>
  </r>
  <r>
    <n v="91933"/>
    <x v="0"/>
    <x v="2"/>
    <x v="1308"/>
    <m/>
    <n v="46.5"/>
    <x v="10"/>
    <x v="4"/>
    <x v="1"/>
    <x v="1"/>
  </r>
  <r>
    <n v="91934"/>
    <x v="0"/>
    <x v="2"/>
    <x v="1308"/>
    <m/>
    <n v="4.5"/>
    <x v="208"/>
    <x v="11"/>
    <x v="1"/>
    <x v="4"/>
  </r>
  <r>
    <n v="91935"/>
    <x v="0"/>
    <x v="2"/>
    <x v="1309"/>
    <s v="Bathroom Flooring"/>
    <n v="32.799999999999997"/>
    <x v="44"/>
    <x v="16"/>
    <x v="43"/>
    <x v="1"/>
  </r>
  <r>
    <n v="91936"/>
    <x v="0"/>
    <x v="2"/>
    <x v="1309"/>
    <m/>
    <n v="40.07"/>
    <x v="10"/>
    <x v="4"/>
    <x v="1"/>
    <x v="1"/>
  </r>
  <r>
    <n v="91870"/>
    <x v="1"/>
    <x v="0"/>
    <x v="1310"/>
    <m/>
    <n v="50"/>
    <x v="15"/>
    <x v="1"/>
    <x v="1"/>
    <x v="3"/>
  </r>
  <r>
    <n v="91871"/>
    <x v="1"/>
    <x v="0"/>
    <x v="1310"/>
    <m/>
    <n v="50"/>
    <x v="15"/>
    <x v="1"/>
    <x v="1"/>
    <x v="3"/>
  </r>
  <r>
    <n v="91969"/>
    <x v="0"/>
    <x v="1"/>
    <x v="1310"/>
    <m/>
    <n v="74.41"/>
    <x v="13"/>
    <x v="4"/>
    <x v="1"/>
    <x v="1"/>
  </r>
  <r>
    <n v="91869"/>
    <x v="1"/>
    <x v="0"/>
    <x v="1311"/>
    <m/>
    <n v="100"/>
    <x v="15"/>
    <x v="1"/>
    <x v="1"/>
    <x v="3"/>
  </r>
  <r>
    <n v="91937"/>
    <x v="0"/>
    <x v="2"/>
    <x v="1311"/>
    <m/>
    <n v="4.12"/>
    <x v="10"/>
    <x v="4"/>
    <x v="1"/>
    <x v="1"/>
  </r>
  <r>
    <n v="91938"/>
    <x v="0"/>
    <x v="2"/>
    <x v="1311"/>
    <m/>
    <n v="3.84"/>
    <x v="208"/>
    <x v="11"/>
    <x v="1"/>
    <x v="4"/>
  </r>
  <r>
    <n v="91939"/>
    <x v="0"/>
    <x v="2"/>
    <x v="1311"/>
    <m/>
    <n v="6.05"/>
    <x v="22"/>
    <x v="11"/>
    <x v="1"/>
    <x v="2"/>
  </r>
  <r>
    <n v="91940"/>
    <x v="0"/>
    <x v="2"/>
    <x v="1311"/>
    <m/>
    <n v="64.31"/>
    <x v="24"/>
    <x v="12"/>
    <x v="1"/>
    <x v="5"/>
  </r>
  <r>
    <n v="91866"/>
    <x v="1"/>
    <x v="0"/>
    <x v="1312"/>
    <m/>
    <n v="100"/>
    <x v="15"/>
    <x v="1"/>
    <x v="1"/>
    <x v="3"/>
  </r>
  <r>
    <n v="91867"/>
    <x v="2"/>
    <x v="0"/>
    <x v="1312"/>
    <m/>
    <n v="20.8"/>
    <x v="58"/>
    <x v="3"/>
    <x v="1"/>
    <x v="2"/>
  </r>
  <r>
    <n v="91868"/>
    <x v="1"/>
    <x v="0"/>
    <x v="1312"/>
    <m/>
    <n v="20"/>
    <x v="15"/>
    <x v="1"/>
    <x v="1"/>
    <x v="3"/>
  </r>
  <r>
    <n v="91941"/>
    <x v="0"/>
    <x v="2"/>
    <x v="1312"/>
    <m/>
    <n v="9.34"/>
    <x v="10"/>
    <x v="4"/>
    <x v="1"/>
    <x v="1"/>
  </r>
  <r>
    <n v="91942"/>
    <x v="0"/>
    <x v="2"/>
    <x v="1312"/>
    <m/>
    <n v="4.1500000000000004"/>
    <x v="208"/>
    <x v="11"/>
    <x v="1"/>
    <x v="4"/>
  </r>
  <r>
    <n v="91865"/>
    <x v="0"/>
    <x v="0"/>
    <x v="1313"/>
    <s v="Income Insurance"/>
    <n v="44.89"/>
    <x v="60"/>
    <x v="0"/>
    <x v="1"/>
    <x v="4"/>
  </r>
  <r>
    <n v="91943"/>
    <x v="0"/>
    <x v="2"/>
    <x v="1314"/>
    <m/>
    <n v="12.52"/>
    <x v="10"/>
    <x v="4"/>
    <x v="1"/>
    <x v="1"/>
  </r>
  <r>
    <n v="91944"/>
    <x v="0"/>
    <x v="2"/>
    <x v="1314"/>
    <m/>
    <n v="6.6"/>
    <x v="208"/>
    <x v="11"/>
    <x v="1"/>
    <x v="4"/>
  </r>
  <r>
    <n v="91945"/>
    <x v="0"/>
    <x v="2"/>
    <x v="1314"/>
    <m/>
    <n v="13.8"/>
    <x v="41"/>
    <x v="15"/>
    <x v="1"/>
    <x v="4"/>
  </r>
  <r>
    <n v="91862"/>
    <x v="6"/>
    <x v="0"/>
    <x v="1315"/>
    <m/>
    <n v="253.63"/>
    <x v="9"/>
    <x v="0"/>
    <x v="1"/>
    <x v="1"/>
  </r>
  <r>
    <n v="91863.1"/>
    <x v="0"/>
    <x v="0"/>
    <x v="1315"/>
    <s v="Riding things"/>
    <n v="12"/>
    <x v="397"/>
    <x v="13"/>
    <x v="1"/>
    <x v="17"/>
  </r>
  <r>
    <n v="91863.2"/>
    <x v="0"/>
    <x v="0"/>
    <x v="1315"/>
    <m/>
    <n v="1.67"/>
    <x v="397"/>
    <x v="4"/>
    <x v="1"/>
    <x v="1"/>
  </r>
  <r>
    <n v="91864"/>
    <x v="0"/>
    <x v="0"/>
    <x v="1315"/>
    <s v="Karate Black Belt Assessment"/>
    <n v="30"/>
    <x v="4"/>
    <x v="2"/>
    <x v="1"/>
    <x v="8"/>
  </r>
  <r>
    <n v="91946"/>
    <x v="0"/>
    <x v="2"/>
    <x v="1315"/>
    <s v="Herbal Remedy"/>
    <n v="42.99"/>
    <x v="14"/>
    <x v="13"/>
    <x v="1"/>
    <x v="17"/>
  </r>
  <r>
    <n v="91947"/>
    <x v="0"/>
    <x v="2"/>
    <x v="1315"/>
    <m/>
    <n v="55.58"/>
    <x v="10"/>
    <x v="4"/>
    <x v="1"/>
    <x v="1"/>
  </r>
  <r>
    <n v="91858"/>
    <x v="0"/>
    <x v="0"/>
    <x v="1316"/>
    <m/>
    <n v="24.99"/>
    <x v="63"/>
    <x v="0"/>
    <x v="1"/>
    <x v="4"/>
  </r>
  <r>
    <n v="91859"/>
    <x v="0"/>
    <x v="0"/>
    <x v="1316"/>
    <s v="Iceland Trip"/>
    <n v="700"/>
    <x v="170"/>
    <x v="14"/>
    <x v="51"/>
    <x v="10"/>
  </r>
  <r>
    <n v="91860"/>
    <x v="0"/>
    <x v="0"/>
    <x v="1316"/>
    <s v="Geography Field Trip"/>
    <n v="37.5"/>
    <x v="170"/>
    <x v="19"/>
    <x v="1"/>
    <x v="10"/>
  </r>
  <r>
    <n v="91861"/>
    <x v="0"/>
    <x v="0"/>
    <x v="1316"/>
    <m/>
    <n v="48.92"/>
    <x v="270"/>
    <x v="0"/>
    <x v="1"/>
    <x v="1"/>
  </r>
  <r>
    <n v="91948"/>
    <x v="0"/>
    <x v="2"/>
    <x v="1316"/>
    <m/>
    <n v="18.89"/>
    <x v="10"/>
    <x v="4"/>
    <x v="1"/>
    <x v="1"/>
  </r>
  <r>
    <n v="91949"/>
    <x v="0"/>
    <x v="2"/>
    <x v="1316"/>
    <m/>
    <n v="4.41"/>
    <x v="10"/>
    <x v="4"/>
    <x v="1"/>
    <x v="1"/>
  </r>
  <r>
    <n v="91950"/>
    <x v="0"/>
    <x v="2"/>
    <x v="1316"/>
    <m/>
    <n v="20"/>
    <x v="22"/>
    <x v="11"/>
    <x v="1"/>
    <x v="2"/>
  </r>
  <r>
    <n v="91857"/>
    <x v="8"/>
    <x v="0"/>
    <x v="1317"/>
    <m/>
    <n v="-262.27999999999997"/>
    <x v="389"/>
    <x v="10"/>
    <x v="1"/>
    <x v="2"/>
  </r>
  <r>
    <n v="92342"/>
    <x v="0"/>
    <x v="2"/>
    <x v="1317"/>
    <m/>
    <n v="11.38"/>
    <x v="10"/>
    <x v="4"/>
    <x v="1"/>
    <x v="1"/>
  </r>
  <r>
    <n v="92343"/>
    <x v="0"/>
    <x v="2"/>
    <x v="1317"/>
    <m/>
    <n v="18.34"/>
    <x v="10"/>
    <x v="4"/>
    <x v="1"/>
    <x v="1"/>
  </r>
  <r>
    <n v="92344"/>
    <x v="0"/>
    <x v="2"/>
    <x v="1317"/>
    <m/>
    <n v="62.8"/>
    <x v="24"/>
    <x v="12"/>
    <x v="1"/>
    <x v="5"/>
  </r>
  <r>
    <n v="91970"/>
    <x v="3"/>
    <x v="1"/>
    <x v="1318"/>
    <m/>
    <n v="-300"/>
    <x v="9"/>
    <x v="1"/>
    <x v="1"/>
    <x v="3"/>
  </r>
  <r>
    <n v="92132"/>
    <x v="0"/>
    <x v="0"/>
    <x v="1318"/>
    <m/>
    <n v="12.12"/>
    <x v="8"/>
    <x v="0"/>
    <x v="1"/>
    <x v="1"/>
  </r>
  <r>
    <n v="92133"/>
    <x v="0"/>
    <x v="0"/>
    <x v="1318"/>
    <s v="Gas"/>
    <n v="170"/>
    <x v="338"/>
    <x v="0"/>
    <x v="1"/>
    <x v="1"/>
  </r>
  <r>
    <n v="92134"/>
    <x v="0"/>
    <x v="0"/>
    <x v="1318"/>
    <m/>
    <n v="18.2"/>
    <x v="39"/>
    <x v="4"/>
    <x v="1"/>
    <x v="1"/>
  </r>
  <r>
    <n v="92135"/>
    <x v="1"/>
    <x v="0"/>
    <x v="1318"/>
    <m/>
    <n v="300"/>
    <x v="1"/>
    <x v="1"/>
    <x v="1"/>
    <x v="3"/>
  </r>
  <r>
    <n v="92136"/>
    <x v="0"/>
    <x v="0"/>
    <x v="1318"/>
    <m/>
    <n v="5"/>
    <x v="163"/>
    <x v="9"/>
    <x v="1"/>
    <x v="9"/>
  </r>
  <r>
    <n v="92137"/>
    <x v="1"/>
    <x v="0"/>
    <x v="1318"/>
    <m/>
    <n v="40"/>
    <x v="15"/>
    <x v="1"/>
    <x v="1"/>
    <x v="3"/>
  </r>
  <r>
    <n v="92138"/>
    <x v="0"/>
    <x v="0"/>
    <x v="1318"/>
    <s v="James Pocket Money"/>
    <n v="10"/>
    <x v="53"/>
    <x v="6"/>
    <x v="1"/>
    <x v="8"/>
  </r>
  <r>
    <n v="92139"/>
    <x v="0"/>
    <x v="0"/>
    <x v="1318"/>
    <s v="Jennifers Pocket Money"/>
    <n v="10"/>
    <x v="53"/>
    <x v="6"/>
    <x v="1"/>
    <x v="10"/>
  </r>
  <r>
    <n v="92140"/>
    <x v="0"/>
    <x v="0"/>
    <x v="1318"/>
    <s v="Karate"/>
    <n v="30.75"/>
    <x v="4"/>
    <x v="2"/>
    <x v="1"/>
    <x v="8"/>
  </r>
  <r>
    <n v="92345"/>
    <x v="0"/>
    <x v="2"/>
    <x v="1318"/>
    <m/>
    <n v="14.22"/>
    <x v="10"/>
    <x v="4"/>
    <x v="1"/>
    <x v="1"/>
  </r>
  <r>
    <n v="92346"/>
    <x v="0"/>
    <x v="2"/>
    <x v="1318"/>
    <m/>
    <n v="10"/>
    <x v="10"/>
    <x v="4"/>
    <x v="1"/>
    <x v="1"/>
  </r>
  <r>
    <n v="92347"/>
    <x v="0"/>
    <x v="2"/>
    <x v="1318"/>
    <m/>
    <n v="13.8"/>
    <x v="41"/>
    <x v="15"/>
    <x v="1"/>
    <x v="4"/>
  </r>
  <r>
    <n v="92370"/>
    <x v="3"/>
    <x v="4"/>
    <x v="1318"/>
    <s v="March Cash"/>
    <n v="-550"/>
    <x v="9"/>
    <x v="1"/>
    <x v="1"/>
    <x v="3"/>
  </r>
  <r>
    <n v="92373"/>
    <x v="0"/>
    <x v="4"/>
    <x v="1318"/>
    <m/>
    <n v="40"/>
    <x v="221"/>
    <x v="2"/>
    <x v="1"/>
    <x v="8"/>
  </r>
  <r>
    <n v="92375"/>
    <x v="0"/>
    <x v="4"/>
    <x v="1318"/>
    <s v="Bus"/>
    <n v="25"/>
    <x v="187"/>
    <x v="19"/>
    <x v="1"/>
    <x v="10"/>
  </r>
  <r>
    <n v="92376"/>
    <x v="0"/>
    <x v="4"/>
    <x v="1318"/>
    <s v="Bus"/>
    <n v="45"/>
    <x v="187"/>
    <x v="19"/>
    <x v="1"/>
    <x v="8"/>
  </r>
  <r>
    <n v="92381"/>
    <x v="0"/>
    <x v="4"/>
    <x v="1318"/>
    <s v="Beers"/>
    <n v="80"/>
    <x v="143"/>
    <x v="17"/>
    <x v="1"/>
    <x v="14"/>
  </r>
  <r>
    <n v="92384"/>
    <x v="0"/>
    <x v="4"/>
    <x v="1318"/>
    <s v="Lunch"/>
    <n v="20"/>
    <x v="208"/>
    <x v="4"/>
    <x v="1"/>
    <x v="4"/>
  </r>
  <r>
    <n v="92385"/>
    <x v="0"/>
    <x v="4"/>
    <x v="1318"/>
    <s v="Lunch"/>
    <n v="20"/>
    <x v="13"/>
    <x v="4"/>
    <x v="1"/>
    <x v="4"/>
  </r>
  <r>
    <n v="92390"/>
    <x v="0"/>
    <x v="4"/>
    <x v="1318"/>
    <s v="Lunch"/>
    <n v="50"/>
    <x v="170"/>
    <x v="4"/>
    <x v="1"/>
    <x v="10"/>
  </r>
  <r>
    <n v="92393"/>
    <x v="0"/>
    <x v="4"/>
    <x v="1318"/>
    <s v="Lunch"/>
    <n v="50"/>
    <x v="363"/>
    <x v="4"/>
    <x v="1"/>
    <x v="8"/>
  </r>
  <r>
    <n v="92398"/>
    <x v="0"/>
    <x v="4"/>
    <x v="1318"/>
    <s v="Unidentified Mar Cash"/>
    <n v="220"/>
    <x v="53"/>
    <x v="6"/>
    <x v="1"/>
    <x v="3"/>
  </r>
  <r>
    <n v="92129"/>
    <x v="8"/>
    <x v="0"/>
    <x v="1319"/>
    <m/>
    <n v="-804.8"/>
    <x v="164"/>
    <x v="10"/>
    <x v="1"/>
    <x v="4"/>
  </r>
  <r>
    <n v="92130"/>
    <x v="0"/>
    <x v="0"/>
    <x v="1319"/>
    <s v="Income Insurance"/>
    <n v="26.95"/>
    <x v="60"/>
    <x v="0"/>
    <x v="1"/>
    <x v="4"/>
  </r>
  <r>
    <n v="92131"/>
    <x v="1"/>
    <x v="0"/>
    <x v="1319"/>
    <m/>
    <n v="2582.13"/>
    <x v="75"/>
    <x v="1"/>
    <x v="1"/>
    <x v="3"/>
  </r>
  <r>
    <n v="92348.1"/>
    <x v="0"/>
    <x v="2"/>
    <x v="1319"/>
    <s v="Wine"/>
    <n v="18"/>
    <x v="10"/>
    <x v="17"/>
    <x v="1"/>
    <x v="14"/>
  </r>
  <r>
    <n v="92348.2"/>
    <x v="0"/>
    <x v="2"/>
    <x v="1319"/>
    <m/>
    <n v="15.76"/>
    <x v="10"/>
    <x v="4"/>
    <x v="1"/>
    <x v="1"/>
  </r>
  <r>
    <n v="92349"/>
    <x v="0"/>
    <x v="2"/>
    <x v="1319"/>
    <m/>
    <n v="5.44"/>
    <x v="208"/>
    <x v="4"/>
    <x v="1"/>
    <x v="4"/>
  </r>
  <r>
    <n v="92836"/>
    <x v="3"/>
    <x v="2"/>
    <x v="1319"/>
    <m/>
    <n v="-2582.13"/>
    <x v="9"/>
    <x v="1"/>
    <x v="1"/>
    <x v="3"/>
  </r>
  <r>
    <n v="92350"/>
    <x v="0"/>
    <x v="2"/>
    <x v="1320"/>
    <m/>
    <n v="65.73"/>
    <x v="32"/>
    <x v="12"/>
    <x v="1"/>
    <x v="5"/>
  </r>
  <r>
    <n v="92351"/>
    <x v="0"/>
    <x v="2"/>
    <x v="1320"/>
    <s v="Boots"/>
    <n v="131.75"/>
    <x v="155"/>
    <x v="7"/>
    <x v="54"/>
    <x v="8"/>
  </r>
  <r>
    <n v="91951"/>
    <x v="0"/>
    <x v="2"/>
    <x v="1321"/>
    <s v="Tumble Drier Replacement"/>
    <n v="-749"/>
    <x v="31"/>
    <x v="7"/>
    <x v="53"/>
    <x v="1"/>
  </r>
  <r>
    <n v="91952"/>
    <x v="0"/>
    <x v="2"/>
    <x v="1321"/>
    <m/>
    <n v="749"/>
    <x v="31"/>
    <x v="7"/>
    <x v="53"/>
    <x v="1"/>
  </r>
  <r>
    <n v="92352"/>
    <x v="0"/>
    <x v="2"/>
    <x v="1321"/>
    <m/>
    <n v="10.45"/>
    <x v="14"/>
    <x v="4"/>
    <x v="1"/>
    <x v="1"/>
  </r>
  <r>
    <n v="92357"/>
    <x v="0"/>
    <x v="1"/>
    <x v="1321"/>
    <m/>
    <n v="130.34"/>
    <x v="13"/>
    <x v="4"/>
    <x v="1"/>
    <x v="1"/>
  </r>
  <r>
    <n v="92126"/>
    <x v="0"/>
    <x v="0"/>
    <x v="1322"/>
    <m/>
    <n v="7.99"/>
    <x v="368"/>
    <x v="0"/>
    <x v="1"/>
    <x v="4"/>
  </r>
  <r>
    <n v="92127"/>
    <x v="0"/>
    <x v="0"/>
    <x v="1322"/>
    <m/>
    <n v="10.48"/>
    <x v="19"/>
    <x v="0"/>
    <x v="1"/>
    <x v="1"/>
  </r>
  <r>
    <n v="92128"/>
    <x v="1"/>
    <x v="0"/>
    <x v="1322"/>
    <m/>
    <n v="50"/>
    <x v="15"/>
    <x v="1"/>
    <x v="1"/>
    <x v="3"/>
  </r>
  <r>
    <n v="92353"/>
    <x v="0"/>
    <x v="2"/>
    <x v="1322"/>
    <m/>
    <n v="240"/>
    <x v="41"/>
    <x v="15"/>
    <x v="1"/>
    <x v="4"/>
  </r>
  <r>
    <n v="92358"/>
    <x v="4"/>
    <x v="1"/>
    <x v="1322"/>
    <m/>
    <n v="-0.21"/>
    <x v="1"/>
    <x v="10"/>
    <x v="1"/>
    <x v="3"/>
  </r>
  <r>
    <n v="92124"/>
    <x v="1"/>
    <x v="0"/>
    <x v="1323"/>
    <m/>
    <n v="30"/>
    <x v="15"/>
    <x v="1"/>
    <x v="1"/>
    <x v="3"/>
  </r>
  <r>
    <n v="92125"/>
    <x v="0"/>
    <x v="0"/>
    <x v="1323"/>
    <m/>
    <n v="12"/>
    <x v="21"/>
    <x v="9"/>
    <x v="1"/>
    <x v="9"/>
  </r>
  <r>
    <n v="92354"/>
    <x v="0"/>
    <x v="2"/>
    <x v="1323"/>
    <m/>
    <n v="13.73"/>
    <x v="13"/>
    <x v="4"/>
    <x v="1"/>
    <x v="4"/>
  </r>
  <r>
    <n v="92116"/>
    <x v="1"/>
    <x v="0"/>
    <x v="1324"/>
    <m/>
    <n v="150"/>
    <x v="28"/>
    <x v="1"/>
    <x v="1"/>
    <x v="3"/>
  </r>
  <r>
    <n v="92117"/>
    <x v="1"/>
    <x v="0"/>
    <x v="1324"/>
    <m/>
    <n v="60"/>
    <x v="28"/>
    <x v="1"/>
    <x v="1"/>
    <x v="3"/>
  </r>
  <r>
    <n v="92118"/>
    <x v="1"/>
    <x v="0"/>
    <x v="1324"/>
    <m/>
    <n v="500"/>
    <x v="28"/>
    <x v="1"/>
    <x v="1"/>
    <x v="3"/>
  </r>
  <r>
    <n v="92119"/>
    <x v="0"/>
    <x v="0"/>
    <x v="1324"/>
    <s v="Life Insurance"/>
    <n v="8.19"/>
    <x v="29"/>
    <x v="0"/>
    <x v="1"/>
    <x v="2"/>
  </r>
  <r>
    <n v="92120"/>
    <x v="0"/>
    <x v="0"/>
    <x v="1324"/>
    <m/>
    <n v="22"/>
    <x v="48"/>
    <x v="6"/>
    <x v="1"/>
    <x v="1"/>
  </r>
  <r>
    <n v="92121"/>
    <x v="1"/>
    <x v="0"/>
    <x v="1324"/>
    <m/>
    <n v="10"/>
    <x v="15"/>
    <x v="1"/>
    <x v="1"/>
    <x v="3"/>
  </r>
  <r>
    <n v="92122"/>
    <x v="1"/>
    <x v="0"/>
    <x v="1324"/>
    <m/>
    <n v="250"/>
    <x v="28"/>
    <x v="1"/>
    <x v="1"/>
    <x v="3"/>
  </r>
  <r>
    <n v="92123"/>
    <x v="0"/>
    <x v="0"/>
    <x v="1324"/>
    <m/>
    <n v="5"/>
    <x v="30"/>
    <x v="9"/>
    <x v="1"/>
    <x v="9"/>
  </r>
  <r>
    <n v="92355"/>
    <x v="0"/>
    <x v="2"/>
    <x v="1324"/>
    <m/>
    <n v="10"/>
    <x v="398"/>
    <x v="15"/>
    <x v="1"/>
    <x v="2"/>
  </r>
  <r>
    <n v="92356"/>
    <x v="0"/>
    <x v="2"/>
    <x v="1324"/>
    <m/>
    <n v="26.2"/>
    <x v="41"/>
    <x v="15"/>
    <x v="1"/>
    <x v="4"/>
  </r>
  <r>
    <n v="92263.1"/>
    <x v="0"/>
    <x v="2"/>
    <x v="1325"/>
    <s v="Wine"/>
    <n v="6"/>
    <x v="10"/>
    <x v="17"/>
    <x v="1"/>
    <x v="14"/>
  </r>
  <r>
    <n v="92263.2"/>
    <x v="0"/>
    <x v="2"/>
    <x v="1325"/>
    <m/>
    <n v="53.3"/>
    <x v="10"/>
    <x v="4"/>
    <x v="1"/>
    <x v="1"/>
  </r>
  <r>
    <n v="92264"/>
    <x v="0"/>
    <x v="2"/>
    <x v="1325"/>
    <s v="Coffees"/>
    <n v="9.1999999999999993"/>
    <x v="14"/>
    <x v="11"/>
    <x v="1"/>
    <x v="2"/>
  </r>
  <r>
    <n v="92265"/>
    <x v="0"/>
    <x v="2"/>
    <x v="1325"/>
    <m/>
    <n v="64.69"/>
    <x v="24"/>
    <x v="12"/>
    <x v="1"/>
    <x v="5"/>
  </r>
  <r>
    <n v="92113"/>
    <x v="2"/>
    <x v="0"/>
    <x v="1326"/>
    <m/>
    <n v="50"/>
    <x v="36"/>
    <x v="3"/>
    <x v="1"/>
    <x v="10"/>
  </r>
  <r>
    <n v="92114"/>
    <x v="0"/>
    <x v="0"/>
    <x v="1326"/>
    <s v="National Insurance"/>
    <n v="12.5"/>
    <x v="69"/>
    <x v="18"/>
    <x v="1"/>
    <x v="2"/>
  </r>
  <r>
    <n v="92115"/>
    <x v="1"/>
    <x v="0"/>
    <x v="1326"/>
    <m/>
    <n v="100"/>
    <x v="15"/>
    <x v="1"/>
    <x v="1"/>
    <x v="3"/>
  </r>
  <r>
    <n v="92266"/>
    <x v="0"/>
    <x v="2"/>
    <x v="1326"/>
    <m/>
    <n v="5.44"/>
    <x v="208"/>
    <x v="4"/>
    <x v="1"/>
    <x v="4"/>
  </r>
  <r>
    <n v="92259"/>
    <x v="0"/>
    <x v="2"/>
    <x v="1327"/>
    <s v="Lego technics present for Matthew"/>
    <n v="17.95"/>
    <x v="31"/>
    <x v="9"/>
    <x v="1"/>
    <x v="9"/>
  </r>
  <r>
    <n v="92267.1"/>
    <x v="0"/>
    <x v="2"/>
    <x v="1327"/>
    <s v="Mice and Men Guide"/>
    <n v="5.99"/>
    <x v="62"/>
    <x v="19"/>
    <x v="1"/>
    <x v="10"/>
  </r>
  <r>
    <n v="92267.199999999997"/>
    <x v="0"/>
    <x v="2"/>
    <x v="1327"/>
    <s v="Hobby magazines"/>
    <n v="8.25"/>
    <x v="62"/>
    <x v="2"/>
    <x v="1"/>
    <x v="4"/>
  </r>
  <r>
    <n v="92268"/>
    <x v="0"/>
    <x v="2"/>
    <x v="1327"/>
    <m/>
    <n v="37.46"/>
    <x v="10"/>
    <x v="4"/>
    <x v="1"/>
    <x v="1"/>
  </r>
  <r>
    <n v="92269"/>
    <x v="0"/>
    <x v="2"/>
    <x v="1327"/>
    <s v="Coffee"/>
    <n v="8.9499999999999993"/>
    <x v="399"/>
    <x v="11"/>
    <x v="1"/>
    <x v="2"/>
  </r>
  <r>
    <n v="93462"/>
    <x v="3"/>
    <x v="12"/>
    <x v="1328"/>
    <m/>
    <n v="-960"/>
    <x v="9"/>
    <x v="1"/>
    <x v="1"/>
    <x v="3"/>
  </r>
  <r>
    <n v="92112"/>
    <x v="0"/>
    <x v="0"/>
    <x v="1329"/>
    <m/>
    <n v="6.5"/>
    <x v="400"/>
    <x v="0"/>
    <x v="1"/>
    <x v="10"/>
  </r>
  <r>
    <n v="92270"/>
    <x v="0"/>
    <x v="2"/>
    <x v="1329"/>
    <m/>
    <n v="34.340000000000003"/>
    <x v="10"/>
    <x v="4"/>
    <x v="1"/>
    <x v="1"/>
  </r>
  <r>
    <n v="92111"/>
    <x v="1"/>
    <x v="0"/>
    <x v="1330"/>
    <m/>
    <n v="230.77"/>
    <x v="341"/>
    <x v="1"/>
    <x v="1"/>
    <x v="3"/>
  </r>
  <r>
    <n v="92271"/>
    <x v="0"/>
    <x v="2"/>
    <x v="1330"/>
    <m/>
    <n v="54.7"/>
    <x v="117"/>
    <x v="11"/>
    <x v="1"/>
    <x v="14"/>
  </r>
  <r>
    <n v="92272"/>
    <x v="0"/>
    <x v="2"/>
    <x v="1330"/>
    <m/>
    <n v="15.19"/>
    <x v="146"/>
    <x v="11"/>
    <x v="1"/>
    <x v="14"/>
  </r>
  <r>
    <n v="92273"/>
    <x v="0"/>
    <x v="2"/>
    <x v="1330"/>
    <m/>
    <n v="18.5"/>
    <x v="41"/>
    <x v="15"/>
    <x v="1"/>
    <x v="4"/>
  </r>
  <r>
    <n v="93441"/>
    <x v="3"/>
    <x v="11"/>
    <x v="1330"/>
    <m/>
    <n v="-230.77"/>
    <x v="9"/>
    <x v="1"/>
    <x v="1"/>
    <x v="3"/>
  </r>
  <r>
    <n v="92108"/>
    <x v="0"/>
    <x v="0"/>
    <x v="1331"/>
    <m/>
    <n v="32.78"/>
    <x v="13"/>
    <x v="4"/>
    <x v="1"/>
    <x v="1"/>
  </r>
  <r>
    <n v="92109"/>
    <x v="0"/>
    <x v="0"/>
    <x v="1331"/>
    <s v="Paid to Gill"/>
    <n v="49"/>
    <x v="10"/>
    <x v="4"/>
    <x v="1"/>
    <x v="1"/>
  </r>
  <r>
    <n v="92110"/>
    <x v="0"/>
    <x v="0"/>
    <x v="1331"/>
    <m/>
    <n v="322"/>
    <x v="352"/>
    <x v="16"/>
    <x v="43"/>
    <x v="1"/>
  </r>
  <r>
    <n v="92274"/>
    <x v="0"/>
    <x v="2"/>
    <x v="1331"/>
    <m/>
    <n v="5.45"/>
    <x v="10"/>
    <x v="4"/>
    <x v="1"/>
    <x v="1"/>
  </r>
  <r>
    <n v="92275"/>
    <x v="0"/>
    <x v="2"/>
    <x v="1331"/>
    <m/>
    <n v="4.5"/>
    <x v="208"/>
    <x v="4"/>
    <x v="1"/>
    <x v="4"/>
  </r>
  <r>
    <n v="92260"/>
    <x v="0"/>
    <x v="2"/>
    <x v="1332"/>
    <s v="Bras, undies, tops"/>
    <n v="264.5"/>
    <x v="31"/>
    <x v="5"/>
    <x v="1"/>
    <x v="2"/>
  </r>
  <r>
    <n v="92261"/>
    <x v="0"/>
    <x v="2"/>
    <x v="1332"/>
    <m/>
    <n v="19.45"/>
    <x v="104"/>
    <x v="4"/>
    <x v="1"/>
    <x v="1"/>
  </r>
  <r>
    <n v="92276"/>
    <x v="0"/>
    <x v="2"/>
    <x v="1332"/>
    <m/>
    <n v="3.34"/>
    <x v="208"/>
    <x v="4"/>
    <x v="1"/>
    <x v="4"/>
  </r>
  <r>
    <n v="92277"/>
    <x v="0"/>
    <x v="2"/>
    <x v="1332"/>
    <m/>
    <n v="59.5"/>
    <x v="180"/>
    <x v="11"/>
    <x v="1"/>
    <x v="1"/>
  </r>
  <r>
    <n v="92278"/>
    <x v="0"/>
    <x v="2"/>
    <x v="1332"/>
    <s v="CDs"/>
    <n v="20"/>
    <x v="118"/>
    <x v="7"/>
    <x v="1"/>
    <x v="4"/>
  </r>
  <r>
    <n v="92359"/>
    <x v="0"/>
    <x v="1"/>
    <x v="1332"/>
    <m/>
    <n v="10"/>
    <x v="13"/>
    <x v="4"/>
    <x v="1"/>
    <x v="1"/>
  </r>
  <r>
    <n v="92107"/>
    <x v="1"/>
    <x v="0"/>
    <x v="1333"/>
    <m/>
    <n v="50"/>
    <x v="15"/>
    <x v="1"/>
    <x v="1"/>
    <x v="3"/>
  </r>
  <r>
    <n v="92279"/>
    <x v="0"/>
    <x v="2"/>
    <x v="1333"/>
    <m/>
    <n v="4.99"/>
    <x v="13"/>
    <x v="4"/>
    <x v="1"/>
    <x v="4"/>
  </r>
  <r>
    <n v="92280"/>
    <x v="0"/>
    <x v="2"/>
    <x v="1333"/>
    <m/>
    <n v="27.76"/>
    <x v="49"/>
    <x v="4"/>
    <x v="1"/>
    <x v="3"/>
  </r>
  <r>
    <n v="92281"/>
    <x v="0"/>
    <x v="2"/>
    <x v="1333"/>
    <m/>
    <n v="17.53"/>
    <x v="42"/>
    <x v="6"/>
    <x v="1"/>
    <x v="1"/>
  </r>
  <r>
    <n v="92282"/>
    <x v="0"/>
    <x v="2"/>
    <x v="1333"/>
    <m/>
    <n v="66.739999999999995"/>
    <x v="24"/>
    <x v="12"/>
    <x v="1"/>
    <x v="5"/>
  </r>
  <r>
    <n v="92283"/>
    <x v="0"/>
    <x v="2"/>
    <x v="1333"/>
    <m/>
    <n v="136.59"/>
    <x v="131"/>
    <x v="13"/>
    <x v="1"/>
    <x v="17"/>
  </r>
  <r>
    <n v="92284"/>
    <x v="0"/>
    <x v="2"/>
    <x v="1333"/>
    <m/>
    <n v="5.99"/>
    <x v="401"/>
    <x v="11"/>
    <x v="1"/>
    <x v="1"/>
  </r>
  <r>
    <n v="92285"/>
    <x v="0"/>
    <x v="2"/>
    <x v="1333"/>
    <m/>
    <n v="20.3"/>
    <x v="117"/>
    <x v="11"/>
    <x v="1"/>
    <x v="1"/>
  </r>
  <r>
    <n v="92286"/>
    <x v="0"/>
    <x v="2"/>
    <x v="1334"/>
    <m/>
    <n v="22.34"/>
    <x v="10"/>
    <x v="4"/>
    <x v="1"/>
    <x v="1"/>
  </r>
  <r>
    <n v="92287"/>
    <x v="0"/>
    <x v="2"/>
    <x v="1334"/>
    <s v="Coffee"/>
    <n v="3.99"/>
    <x v="85"/>
    <x v="11"/>
    <x v="1"/>
    <x v="2"/>
  </r>
  <r>
    <n v="92288"/>
    <x v="0"/>
    <x v="2"/>
    <x v="1335"/>
    <m/>
    <n v="42.2"/>
    <x v="117"/>
    <x v="11"/>
    <x v="1"/>
    <x v="1"/>
  </r>
  <r>
    <n v="92289"/>
    <x v="0"/>
    <x v="2"/>
    <x v="1335"/>
    <m/>
    <n v="71.52"/>
    <x v="287"/>
    <x v="12"/>
    <x v="1"/>
    <x v="5"/>
  </r>
  <r>
    <n v="92104"/>
    <x v="1"/>
    <x v="0"/>
    <x v="1336"/>
    <m/>
    <n v="50"/>
    <x v="15"/>
    <x v="1"/>
    <x v="1"/>
    <x v="3"/>
  </r>
  <r>
    <n v="92105"/>
    <x v="2"/>
    <x v="0"/>
    <x v="1336"/>
    <m/>
    <n v="3000"/>
    <x v="402"/>
    <x v="3"/>
    <x v="52"/>
    <x v="3"/>
  </r>
  <r>
    <n v="92106"/>
    <x v="2"/>
    <x v="0"/>
    <x v="1336"/>
    <m/>
    <n v="79.790000000000006"/>
    <x v="51"/>
    <x v="3"/>
    <x v="1"/>
    <x v="3"/>
  </r>
  <r>
    <n v="92290"/>
    <x v="0"/>
    <x v="2"/>
    <x v="1336"/>
    <m/>
    <n v="16.600000000000001"/>
    <x v="117"/>
    <x v="11"/>
    <x v="1"/>
    <x v="1"/>
  </r>
  <r>
    <n v="92291"/>
    <x v="0"/>
    <x v="2"/>
    <x v="1336"/>
    <m/>
    <n v="20"/>
    <x v="86"/>
    <x v="15"/>
    <x v="1"/>
    <x v="4"/>
  </r>
  <r>
    <n v="92292.1"/>
    <x v="0"/>
    <x v="2"/>
    <x v="1336"/>
    <s v="Tissues"/>
    <n v="5.5"/>
    <x v="10"/>
    <x v="6"/>
    <x v="1"/>
    <x v="1"/>
  </r>
  <r>
    <n v="92292.2"/>
    <x v="0"/>
    <x v="2"/>
    <x v="1336"/>
    <s v="Glasses"/>
    <n v="12"/>
    <x v="10"/>
    <x v="7"/>
    <x v="1"/>
    <x v="1"/>
  </r>
  <r>
    <n v="92292.3"/>
    <x v="0"/>
    <x v="2"/>
    <x v="1336"/>
    <s v="Wine and beer"/>
    <n v="31"/>
    <x v="10"/>
    <x v="4"/>
    <x v="1"/>
    <x v="14"/>
  </r>
  <r>
    <n v="92292.4"/>
    <x v="0"/>
    <x v="2"/>
    <x v="1336"/>
    <s v="Flowers"/>
    <n v="5"/>
    <x v="10"/>
    <x v="6"/>
    <x v="1"/>
    <x v="1"/>
  </r>
  <r>
    <n v="92292.5"/>
    <x v="0"/>
    <x v="2"/>
    <x v="1336"/>
    <m/>
    <n v="75.959999999999994"/>
    <x v="10"/>
    <x v="4"/>
    <x v="1"/>
    <x v="1"/>
  </r>
  <r>
    <n v="92293"/>
    <x v="0"/>
    <x v="2"/>
    <x v="1336"/>
    <m/>
    <n v="5.34"/>
    <x v="208"/>
    <x v="4"/>
    <x v="1"/>
    <x v="4"/>
  </r>
  <r>
    <n v="92294"/>
    <x v="0"/>
    <x v="2"/>
    <x v="1336"/>
    <m/>
    <n v="15.5"/>
    <x v="117"/>
    <x v="11"/>
    <x v="1"/>
    <x v="1"/>
  </r>
  <r>
    <n v="92099"/>
    <x v="2"/>
    <x v="0"/>
    <x v="1337"/>
    <s v="Pension payment"/>
    <n v="10000"/>
    <x v="403"/>
    <x v="3"/>
    <x v="52"/>
    <x v="4"/>
  </r>
  <r>
    <n v="92100"/>
    <x v="1"/>
    <x v="0"/>
    <x v="1337"/>
    <m/>
    <n v="40"/>
    <x v="15"/>
    <x v="1"/>
    <x v="1"/>
    <x v="3"/>
  </r>
  <r>
    <n v="92101"/>
    <x v="0"/>
    <x v="0"/>
    <x v="1337"/>
    <s v="IMC Balance?"/>
    <n v="150"/>
    <x v="128"/>
    <x v="14"/>
    <x v="54"/>
    <x v="8"/>
  </r>
  <r>
    <n v="92102"/>
    <x v="0"/>
    <x v="0"/>
    <x v="1337"/>
    <s v="New Scientist (Quarterly)"/>
    <n v="35.75"/>
    <x v="46"/>
    <x v="7"/>
    <x v="1"/>
    <x v="4"/>
  </r>
  <r>
    <n v="92103"/>
    <x v="2"/>
    <x v="0"/>
    <x v="1337"/>
    <m/>
    <n v="5000"/>
    <x v="404"/>
    <x v="3"/>
    <x v="52"/>
    <x v="3"/>
  </r>
  <r>
    <n v="92295"/>
    <x v="0"/>
    <x v="2"/>
    <x v="1337"/>
    <m/>
    <n v="9"/>
    <x v="41"/>
    <x v="15"/>
    <x v="1"/>
    <x v="4"/>
  </r>
  <r>
    <n v="92296"/>
    <x v="0"/>
    <x v="2"/>
    <x v="1338"/>
    <m/>
    <n v="59.73"/>
    <x v="10"/>
    <x v="12"/>
    <x v="1"/>
    <x v="5"/>
  </r>
  <r>
    <n v="92297"/>
    <x v="0"/>
    <x v="2"/>
    <x v="1338"/>
    <m/>
    <n v="4.97"/>
    <x v="13"/>
    <x v="4"/>
    <x v="1"/>
    <x v="4"/>
  </r>
  <r>
    <n v="92298"/>
    <x v="0"/>
    <x v="2"/>
    <x v="1338"/>
    <s v="4GB USB Bird"/>
    <n v="9.99"/>
    <x v="62"/>
    <x v="7"/>
    <x v="1"/>
    <x v="1"/>
  </r>
  <r>
    <n v="92299"/>
    <x v="0"/>
    <x v="2"/>
    <x v="1338"/>
    <m/>
    <n v="19.72"/>
    <x v="290"/>
    <x v="7"/>
    <x v="1"/>
    <x v="10"/>
  </r>
  <r>
    <n v="92300"/>
    <x v="0"/>
    <x v="2"/>
    <x v="1338"/>
    <m/>
    <n v="45.42"/>
    <x v="115"/>
    <x v="7"/>
    <x v="1"/>
    <x v="2"/>
  </r>
  <r>
    <n v="92097"/>
    <x v="1"/>
    <x v="0"/>
    <x v="1339"/>
    <m/>
    <n v="100"/>
    <x v="15"/>
    <x v="1"/>
    <x v="1"/>
    <x v="3"/>
  </r>
  <r>
    <n v="92098"/>
    <x v="2"/>
    <x v="0"/>
    <x v="1339"/>
    <m/>
    <n v="20.8"/>
    <x v="58"/>
    <x v="3"/>
    <x v="1"/>
    <x v="2"/>
  </r>
  <r>
    <n v="92301"/>
    <x v="0"/>
    <x v="2"/>
    <x v="1339"/>
    <m/>
    <n v="16.239999999999998"/>
    <x v="10"/>
    <x v="4"/>
    <x v="1"/>
    <x v="1"/>
  </r>
  <r>
    <n v="92302"/>
    <x v="0"/>
    <x v="2"/>
    <x v="1340"/>
    <s v="Seeds"/>
    <n v="27.88"/>
    <x v="160"/>
    <x v="16"/>
    <x v="1"/>
    <x v="1"/>
  </r>
  <r>
    <n v="92303"/>
    <x v="0"/>
    <x v="2"/>
    <x v="1340"/>
    <m/>
    <n v="30.45"/>
    <x v="143"/>
    <x v="11"/>
    <x v="1"/>
    <x v="14"/>
  </r>
  <r>
    <n v="92304"/>
    <x v="0"/>
    <x v="2"/>
    <x v="1341"/>
    <m/>
    <n v="35"/>
    <x v="364"/>
    <x v="5"/>
    <x v="1"/>
    <x v="10"/>
  </r>
  <r>
    <n v="92305"/>
    <x v="0"/>
    <x v="2"/>
    <x v="1341"/>
    <m/>
    <n v="79.42"/>
    <x v="117"/>
    <x v="11"/>
    <x v="1"/>
    <x v="1"/>
  </r>
  <r>
    <n v="92306"/>
    <x v="0"/>
    <x v="2"/>
    <x v="1341"/>
    <m/>
    <n v="20.12"/>
    <x v="208"/>
    <x v="11"/>
    <x v="1"/>
    <x v="4"/>
  </r>
  <r>
    <n v="92307"/>
    <x v="0"/>
    <x v="2"/>
    <x v="1341"/>
    <m/>
    <n v="49.71"/>
    <x v="14"/>
    <x v="4"/>
    <x v="1"/>
    <x v="1"/>
  </r>
  <r>
    <n v="92308"/>
    <x v="0"/>
    <x v="2"/>
    <x v="1341"/>
    <m/>
    <n v="25.8"/>
    <x v="41"/>
    <x v="15"/>
    <x v="1"/>
    <x v="4"/>
  </r>
  <r>
    <n v="92309"/>
    <x v="0"/>
    <x v="2"/>
    <x v="1342"/>
    <m/>
    <n v="109.92"/>
    <x v="10"/>
    <x v="4"/>
    <x v="1"/>
    <x v="1"/>
  </r>
  <r>
    <n v="92310"/>
    <x v="0"/>
    <x v="2"/>
    <x v="1342"/>
    <m/>
    <n v="15.45"/>
    <x v="14"/>
    <x v="13"/>
    <x v="1"/>
    <x v="17"/>
  </r>
  <r>
    <n v="92311"/>
    <x v="0"/>
    <x v="2"/>
    <x v="1342"/>
    <s v="Summerhouse: Wingrove 6 Deal timber with leaded windows 6'x6' (Deposit)"/>
    <n v="311.39999999999998"/>
    <x v="405"/>
    <x v="16"/>
    <x v="56"/>
    <x v="1"/>
  </r>
  <r>
    <n v="92092"/>
    <x v="6"/>
    <x v="0"/>
    <x v="1343"/>
    <m/>
    <n v="264.26"/>
    <x v="9"/>
    <x v="0"/>
    <x v="1"/>
    <x v="1"/>
  </r>
  <r>
    <n v="92093"/>
    <x v="0"/>
    <x v="0"/>
    <x v="1343"/>
    <s v="Yearly donation"/>
    <n v="52"/>
    <x v="126"/>
    <x v="9"/>
    <x v="1"/>
    <x v="9"/>
  </r>
  <r>
    <n v="92094"/>
    <x v="0"/>
    <x v="0"/>
    <x v="1343"/>
    <s v="Yearly Christian Aid donation"/>
    <n v="24"/>
    <x v="242"/>
    <x v="9"/>
    <x v="1"/>
    <x v="9"/>
  </r>
  <r>
    <n v="92095"/>
    <x v="0"/>
    <x v="0"/>
    <x v="1343"/>
    <s v="Physics paper"/>
    <n v="12.5"/>
    <x v="363"/>
    <x v="19"/>
    <x v="1"/>
    <x v="8"/>
  </r>
  <r>
    <n v="92096"/>
    <x v="0"/>
    <x v="0"/>
    <x v="1343"/>
    <s v="Physics retake"/>
    <n v="20"/>
    <x v="363"/>
    <x v="19"/>
    <x v="1"/>
    <x v="8"/>
  </r>
  <r>
    <n v="92312"/>
    <x v="0"/>
    <x v="2"/>
    <x v="1343"/>
    <m/>
    <n v="4.0999999999999996"/>
    <x v="208"/>
    <x v="4"/>
    <x v="1"/>
    <x v="4"/>
  </r>
  <r>
    <n v="92313"/>
    <x v="0"/>
    <x v="2"/>
    <x v="1343"/>
    <m/>
    <n v="10"/>
    <x v="53"/>
    <x v="6"/>
    <x v="1"/>
    <x v="3"/>
  </r>
  <r>
    <n v="92091"/>
    <x v="0"/>
    <x v="0"/>
    <x v="1344"/>
    <s v="Income Insurance"/>
    <n v="44.89"/>
    <x v="60"/>
    <x v="0"/>
    <x v="1"/>
    <x v="4"/>
  </r>
  <r>
    <n v="92314"/>
    <x v="0"/>
    <x v="2"/>
    <x v="1344"/>
    <s v="Bike rack"/>
    <n v="24.99"/>
    <x v="82"/>
    <x v="7"/>
    <x v="1"/>
    <x v="8"/>
  </r>
  <r>
    <n v="92315"/>
    <x v="0"/>
    <x v="2"/>
    <x v="1344"/>
    <m/>
    <n v="24.72"/>
    <x v="10"/>
    <x v="4"/>
    <x v="1"/>
    <x v="1"/>
  </r>
  <r>
    <n v="92316"/>
    <x v="0"/>
    <x v="2"/>
    <x v="1344"/>
    <m/>
    <n v="6.99"/>
    <x v="14"/>
    <x v="14"/>
    <x v="54"/>
    <x v="8"/>
  </r>
  <r>
    <n v="92088"/>
    <x v="0"/>
    <x v="0"/>
    <x v="1345"/>
    <m/>
    <n v="53.94"/>
    <x v="270"/>
    <x v="0"/>
    <x v="1"/>
    <x v="1"/>
  </r>
  <r>
    <n v="92089"/>
    <x v="1"/>
    <x v="0"/>
    <x v="1345"/>
    <m/>
    <n v="50"/>
    <x v="15"/>
    <x v="1"/>
    <x v="1"/>
    <x v="3"/>
  </r>
  <r>
    <n v="92090"/>
    <x v="0"/>
    <x v="0"/>
    <x v="1345"/>
    <m/>
    <n v="24.99"/>
    <x v="63"/>
    <x v="0"/>
    <x v="1"/>
    <x v="4"/>
  </r>
  <r>
    <n v="92317"/>
    <x v="0"/>
    <x v="2"/>
    <x v="1345"/>
    <m/>
    <n v="12.65"/>
    <x v="143"/>
    <x v="11"/>
    <x v="1"/>
    <x v="2"/>
  </r>
  <r>
    <n v="92318"/>
    <x v="0"/>
    <x v="2"/>
    <x v="1345"/>
    <m/>
    <n v="67.52"/>
    <x v="24"/>
    <x v="12"/>
    <x v="1"/>
    <x v="5"/>
  </r>
  <r>
    <n v="92087"/>
    <x v="1"/>
    <x v="0"/>
    <x v="1346"/>
    <m/>
    <n v="30"/>
    <x v="15"/>
    <x v="1"/>
    <x v="1"/>
    <x v="3"/>
  </r>
  <r>
    <n v="92319.1"/>
    <x v="0"/>
    <x v="2"/>
    <x v="1346"/>
    <s v="Flowers"/>
    <n v="13.5"/>
    <x v="10"/>
    <x v="6"/>
    <x v="1"/>
    <x v="1"/>
  </r>
  <r>
    <n v="92319.2"/>
    <x v="0"/>
    <x v="2"/>
    <x v="1346"/>
    <s v="Batteries"/>
    <n v="3.5"/>
    <x v="10"/>
    <x v="6"/>
    <x v="1"/>
    <x v="1"/>
  </r>
  <r>
    <n v="92319.3"/>
    <x v="0"/>
    <x v="2"/>
    <x v="1346"/>
    <m/>
    <n v="34.979999999999997"/>
    <x v="10"/>
    <x v="4"/>
    <x v="1"/>
    <x v="1"/>
  </r>
  <r>
    <n v="92320"/>
    <x v="0"/>
    <x v="2"/>
    <x v="1346"/>
    <m/>
    <n v="24.05"/>
    <x v="22"/>
    <x v="11"/>
    <x v="1"/>
    <x v="2"/>
  </r>
  <r>
    <n v="92321"/>
    <x v="0"/>
    <x v="2"/>
    <x v="1346"/>
    <m/>
    <n v="35.89"/>
    <x v="115"/>
    <x v="7"/>
    <x v="1"/>
    <x v="2"/>
  </r>
  <r>
    <n v="92322"/>
    <x v="0"/>
    <x v="2"/>
    <x v="1347"/>
    <m/>
    <n v="4.3499999999999996"/>
    <x v="208"/>
    <x v="4"/>
    <x v="1"/>
    <x v="4"/>
  </r>
  <r>
    <n v="92323"/>
    <x v="0"/>
    <x v="2"/>
    <x v="1347"/>
    <m/>
    <n v="6.28"/>
    <x v="49"/>
    <x v="4"/>
    <x v="1"/>
    <x v="1"/>
  </r>
  <r>
    <n v="92324"/>
    <x v="0"/>
    <x v="2"/>
    <x v="1348"/>
    <m/>
    <n v="27.3"/>
    <x v="143"/>
    <x v="11"/>
    <x v="1"/>
    <x v="14"/>
  </r>
  <r>
    <n v="92325"/>
    <x v="0"/>
    <x v="2"/>
    <x v="1348"/>
    <m/>
    <n v="20"/>
    <x v="86"/>
    <x v="15"/>
    <x v="1"/>
    <x v="4"/>
  </r>
  <r>
    <n v="92326"/>
    <x v="0"/>
    <x v="2"/>
    <x v="1349"/>
    <m/>
    <n v="32.950000000000003"/>
    <x v="10"/>
    <x v="4"/>
    <x v="1"/>
    <x v="1"/>
  </r>
  <r>
    <n v="92371"/>
    <x v="3"/>
    <x v="4"/>
    <x v="1349"/>
    <s v="April Cash"/>
    <n v="-420"/>
    <x v="9"/>
    <x v="1"/>
    <x v="1"/>
    <x v="3"/>
  </r>
  <r>
    <n v="92374"/>
    <x v="0"/>
    <x v="4"/>
    <x v="1349"/>
    <m/>
    <n v="30"/>
    <x v="221"/>
    <x v="2"/>
    <x v="1"/>
    <x v="8"/>
  </r>
  <r>
    <n v="92377"/>
    <x v="0"/>
    <x v="4"/>
    <x v="1349"/>
    <s v="Bus"/>
    <n v="25"/>
    <x v="187"/>
    <x v="19"/>
    <x v="1"/>
    <x v="10"/>
  </r>
  <r>
    <n v="92378"/>
    <x v="0"/>
    <x v="4"/>
    <x v="1349"/>
    <s v="Bus"/>
    <n v="30"/>
    <x v="187"/>
    <x v="19"/>
    <x v="1"/>
    <x v="8"/>
  </r>
  <r>
    <n v="92382"/>
    <x v="0"/>
    <x v="4"/>
    <x v="1349"/>
    <s v="Beers"/>
    <n v="80"/>
    <x v="143"/>
    <x v="17"/>
    <x v="1"/>
    <x v="14"/>
  </r>
  <r>
    <n v="92386"/>
    <x v="0"/>
    <x v="4"/>
    <x v="1349"/>
    <s v="Lunch"/>
    <n v="20"/>
    <x v="208"/>
    <x v="4"/>
    <x v="1"/>
    <x v="4"/>
  </r>
  <r>
    <n v="92387"/>
    <x v="0"/>
    <x v="4"/>
    <x v="1349"/>
    <s v="Lunch"/>
    <n v="20"/>
    <x v="13"/>
    <x v="4"/>
    <x v="1"/>
    <x v="4"/>
  </r>
  <r>
    <n v="92391"/>
    <x v="0"/>
    <x v="4"/>
    <x v="1349"/>
    <s v="Lunch"/>
    <n v="50"/>
    <x v="170"/>
    <x v="4"/>
    <x v="1"/>
    <x v="10"/>
  </r>
  <r>
    <n v="92394"/>
    <x v="0"/>
    <x v="4"/>
    <x v="1349"/>
    <s v="Lunch"/>
    <n v="50"/>
    <x v="363"/>
    <x v="4"/>
    <x v="1"/>
    <x v="8"/>
  </r>
  <r>
    <n v="92397"/>
    <x v="0"/>
    <x v="4"/>
    <x v="1349"/>
    <s v="Unidentified Apr Cash"/>
    <n v="115"/>
    <x v="53"/>
    <x v="6"/>
    <x v="1"/>
    <x v="3"/>
  </r>
  <r>
    <n v="92073"/>
    <x v="0"/>
    <x v="0"/>
    <x v="1350"/>
    <s v="Council Tax"/>
    <n v="179.17"/>
    <x v="18"/>
    <x v="0"/>
    <x v="1"/>
    <x v="1"/>
  </r>
  <r>
    <n v="92074"/>
    <x v="1"/>
    <x v="0"/>
    <x v="1350"/>
    <m/>
    <n v="2049.66"/>
    <x v="75"/>
    <x v="1"/>
    <x v="1"/>
    <x v="3"/>
  </r>
  <r>
    <n v="92075"/>
    <x v="0"/>
    <x v="0"/>
    <x v="1350"/>
    <m/>
    <n v="5"/>
    <x v="163"/>
    <x v="9"/>
    <x v="1"/>
    <x v="9"/>
  </r>
  <r>
    <n v="92076"/>
    <x v="0"/>
    <x v="0"/>
    <x v="1350"/>
    <m/>
    <n v="7.99"/>
    <x v="368"/>
    <x v="0"/>
    <x v="1"/>
    <x v="4"/>
  </r>
  <r>
    <n v="92077"/>
    <x v="0"/>
    <x v="0"/>
    <x v="1350"/>
    <s v="Income Insurance"/>
    <n v="26.95"/>
    <x v="60"/>
    <x v="0"/>
    <x v="1"/>
    <x v="4"/>
  </r>
  <r>
    <n v="92078"/>
    <x v="0"/>
    <x v="0"/>
    <x v="1350"/>
    <m/>
    <n v="37.64"/>
    <x v="3"/>
    <x v="0"/>
    <x v="1"/>
    <x v="1"/>
  </r>
  <r>
    <n v="92079"/>
    <x v="0"/>
    <x v="0"/>
    <x v="1350"/>
    <m/>
    <n v="12.18"/>
    <x v="8"/>
    <x v="0"/>
    <x v="1"/>
    <x v="1"/>
  </r>
  <r>
    <n v="92080"/>
    <x v="0"/>
    <x v="0"/>
    <x v="1350"/>
    <s v="Gas"/>
    <n v="170"/>
    <x v="338"/>
    <x v="0"/>
    <x v="1"/>
    <x v="1"/>
  </r>
  <r>
    <n v="92081"/>
    <x v="0"/>
    <x v="0"/>
    <x v="1350"/>
    <m/>
    <n v="22.75"/>
    <x v="39"/>
    <x v="4"/>
    <x v="1"/>
    <x v="1"/>
  </r>
  <r>
    <n v="92082"/>
    <x v="1"/>
    <x v="0"/>
    <x v="1350"/>
    <m/>
    <n v="300"/>
    <x v="1"/>
    <x v="1"/>
    <x v="1"/>
    <x v="3"/>
  </r>
  <r>
    <n v="92083"/>
    <x v="0"/>
    <x v="0"/>
    <x v="1350"/>
    <s v="New Internationalist Magazine"/>
    <n v="10.85"/>
    <x v="16"/>
    <x v="7"/>
    <x v="1"/>
    <x v="2"/>
  </r>
  <r>
    <n v="92084"/>
    <x v="0"/>
    <x v="0"/>
    <x v="1350"/>
    <s v="Karate"/>
    <n v="30.75"/>
    <x v="4"/>
    <x v="2"/>
    <x v="1"/>
    <x v="8"/>
  </r>
  <r>
    <n v="92085"/>
    <x v="0"/>
    <x v="0"/>
    <x v="1350"/>
    <s v="Jennifers Pocket Money"/>
    <n v="10"/>
    <x v="53"/>
    <x v="6"/>
    <x v="1"/>
    <x v="10"/>
  </r>
  <r>
    <n v="92086"/>
    <x v="0"/>
    <x v="0"/>
    <x v="1350"/>
    <s v="James Pocket Money"/>
    <n v="10"/>
    <x v="53"/>
    <x v="6"/>
    <x v="1"/>
    <x v="8"/>
  </r>
  <r>
    <n v="92262.1"/>
    <x v="0"/>
    <x v="2"/>
    <x v="1350"/>
    <s v="Kitchen towels"/>
    <n v="1.85"/>
    <x v="104"/>
    <x v="6"/>
    <x v="1"/>
    <x v="1"/>
  </r>
  <r>
    <n v="92262.2"/>
    <x v="0"/>
    <x v="2"/>
    <x v="1350"/>
    <m/>
    <n v="81.94"/>
    <x v="104"/>
    <x v="4"/>
    <x v="1"/>
    <x v="1"/>
  </r>
  <r>
    <n v="92327"/>
    <x v="0"/>
    <x v="2"/>
    <x v="1350"/>
    <m/>
    <n v="5.44"/>
    <x v="208"/>
    <x v="4"/>
    <x v="1"/>
    <x v="4"/>
  </r>
  <r>
    <n v="92328"/>
    <x v="0"/>
    <x v="2"/>
    <x v="1350"/>
    <m/>
    <n v="4"/>
    <x v="62"/>
    <x v="7"/>
    <x v="1"/>
    <x v="1"/>
  </r>
  <r>
    <n v="92329"/>
    <x v="0"/>
    <x v="2"/>
    <x v="1350"/>
    <m/>
    <n v="4.6500000000000004"/>
    <x v="160"/>
    <x v="11"/>
    <x v="1"/>
    <x v="2"/>
  </r>
  <r>
    <n v="92330"/>
    <x v="0"/>
    <x v="2"/>
    <x v="1350"/>
    <m/>
    <n v="9.4"/>
    <x v="160"/>
    <x v="16"/>
    <x v="1"/>
    <x v="1"/>
  </r>
  <r>
    <n v="92828"/>
    <x v="3"/>
    <x v="1"/>
    <x v="1350"/>
    <m/>
    <n v="-300"/>
    <x v="9"/>
    <x v="1"/>
    <x v="1"/>
    <x v="3"/>
  </r>
  <r>
    <n v="92835"/>
    <x v="3"/>
    <x v="2"/>
    <x v="1350"/>
    <m/>
    <n v="-2049.66"/>
    <x v="9"/>
    <x v="1"/>
    <x v="1"/>
    <x v="3"/>
  </r>
  <r>
    <n v="92070"/>
    <x v="0"/>
    <x v="0"/>
    <x v="1351"/>
    <m/>
    <n v="10.48"/>
    <x v="19"/>
    <x v="0"/>
    <x v="1"/>
    <x v="1"/>
  </r>
  <r>
    <n v="92071"/>
    <x v="1"/>
    <x v="0"/>
    <x v="1351"/>
    <m/>
    <n v="100"/>
    <x v="15"/>
    <x v="1"/>
    <x v="1"/>
    <x v="3"/>
  </r>
  <r>
    <n v="92072"/>
    <x v="1"/>
    <x v="0"/>
    <x v="1351"/>
    <m/>
    <n v="20"/>
    <x v="15"/>
    <x v="1"/>
    <x v="1"/>
    <x v="3"/>
  </r>
  <r>
    <n v="92331"/>
    <x v="0"/>
    <x v="2"/>
    <x v="1351"/>
    <m/>
    <n v="18.96"/>
    <x v="10"/>
    <x v="4"/>
    <x v="1"/>
    <x v="1"/>
  </r>
  <r>
    <n v="92332"/>
    <x v="0"/>
    <x v="2"/>
    <x v="1351"/>
    <m/>
    <n v="8.5"/>
    <x v="41"/>
    <x v="15"/>
    <x v="1"/>
    <x v="4"/>
  </r>
  <r>
    <n v="92333"/>
    <x v="0"/>
    <x v="2"/>
    <x v="1351"/>
    <m/>
    <n v="12.9"/>
    <x v="302"/>
    <x v="6"/>
    <x v="1"/>
    <x v="1"/>
  </r>
  <r>
    <n v="92334"/>
    <x v="0"/>
    <x v="2"/>
    <x v="1351"/>
    <m/>
    <n v="40"/>
    <x v="53"/>
    <x v="15"/>
    <x v="1"/>
    <x v="2"/>
  </r>
  <r>
    <n v="92067"/>
    <x v="0"/>
    <x v="0"/>
    <x v="1352"/>
    <s v="Riding Lessons"/>
    <n v="363"/>
    <x v="89"/>
    <x v="2"/>
    <x v="1"/>
    <x v="1"/>
  </r>
  <r>
    <n v="92068"/>
    <x v="0"/>
    <x v="0"/>
    <x v="1352"/>
    <s v="Livery"/>
    <n v="1000"/>
    <x v="89"/>
    <x v="13"/>
    <x v="1"/>
    <x v="17"/>
  </r>
  <r>
    <n v="92069"/>
    <x v="0"/>
    <x v="0"/>
    <x v="1352"/>
    <m/>
    <n v="12"/>
    <x v="21"/>
    <x v="9"/>
    <x v="1"/>
    <x v="9"/>
  </r>
  <r>
    <n v="92335"/>
    <x v="0"/>
    <x v="2"/>
    <x v="1352"/>
    <m/>
    <n v="61.01"/>
    <x v="13"/>
    <x v="12"/>
    <x v="1"/>
    <x v="5"/>
  </r>
  <r>
    <n v="92336"/>
    <x v="0"/>
    <x v="2"/>
    <x v="1352"/>
    <m/>
    <n v="4.34"/>
    <x v="208"/>
    <x v="4"/>
    <x v="1"/>
    <x v="4"/>
  </r>
  <r>
    <n v="92337"/>
    <x v="0"/>
    <x v="2"/>
    <x v="1352"/>
    <m/>
    <n v="6.98"/>
    <x v="399"/>
    <x v="11"/>
    <x v="1"/>
    <x v="14"/>
  </r>
  <r>
    <n v="92338"/>
    <x v="0"/>
    <x v="2"/>
    <x v="1352"/>
    <m/>
    <n v="102"/>
    <x v="364"/>
    <x v="5"/>
    <x v="1"/>
    <x v="8"/>
  </r>
  <r>
    <n v="92339"/>
    <x v="0"/>
    <x v="2"/>
    <x v="1353"/>
    <m/>
    <n v="40.6"/>
    <x v="107"/>
    <x v="11"/>
    <x v="1"/>
    <x v="1"/>
  </r>
  <r>
    <n v="92340"/>
    <x v="0"/>
    <x v="2"/>
    <x v="1353"/>
    <m/>
    <n v="1.1000000000000001"/>
    <x v="398"/>
    <x v="6"/>
    <x v="1"/>
    <x v="14"/>
  </r>
  <r>
    <n v="92360.1"/>
    <x v="0"/>
    <x v="1"/>
    <x v="1353"/>
    <s v="Deodorant, toothbrushes"/>
    <n v="6"/>
    <x v="13"/>
    <x v="6"/>
    <x v="1"/>
    <x v="1"/>
  </r>
  <r>
    <n v="92360.2"/>
    <x v="0"/>
    <x v="1"/>
    <x v="1353"/>
    <s v="Wine"/>
    <n v="15.3"/>
    <x v="13"/>
    <x v="17"/>
    <x v="1"/>
    <x v="1"/>
  </r>
  <r>
    <n v="92360.3"/>
    <x v="0"/>
    <x v="1"/>
    <x v="1353"/>
    <m/>
    <n v="56.83"/>
    <x v="13"/>
    <x v="4"/>
    <x v="1"/>
    <x v="1"/>
  </r>
  <r>
    <n v="92361"/>
    <x v="4"/>
    <x v="1"/>
    <x v="1353"/>
    <m/>
    <n v="-0.3"/>
    <x v="1"/>
    <x v="10"/>
    <x v="1"/>
    <x v="3"/>
  </r>
  <r>
    <n v="92341"/>
    <x v="0"/>
    <x v="2"/>
    <x v="1354"/>
    <m/>
    <n v="44.22"/>
    <x v="32"/>
    <x v="12"/>
    <x v="1"/>
    <x v="5"/>
  </r>
  <r>
    <n v="92217"/>
    <x v="0"/>
    <x v="2"/>
    <x v="1355"/>
    <m/>
    <n v="115.78"/>
    <x v="10"/>
    <x v="4"/>
    <x v="1"/>
    <x v="1"/>
  </r>
  <r>
    <n v="92218"/>
    <x v="0"/>
    <x v="2"/>
    <x v="1356"/>
    <m/>
    <n v="7.52"/>
    <x v="406"/>
    <x v="4"/>
    <x v="1"/>
    <x v="1"/>
  </r>
  <r>
    <n v="92062"/>
    <x v="2"/>
    <x v="0"/>
    <x v="1357"/>
    <m/>
    <n v="50"/>
    <x v="36"/>
    <x v="3"/>
    <x v="1"/>
    <x v="10"/>
  </r>
  <r>
    <n v="92063"/>
    <x v="0"/>
    <x v="0"/>
    <x v="1357"/>
    <s v="Life Insurance"/>
    <n v="8.19"/>
    <x v="29"/>
    <x v="0"/>
    <x v="1"/>
    <x v="2"/>
  </r>
  <r>
    <n v="92064"/>
    <x v="0"/>
    <x v="0"/>
    <x v="1357"/>
    <m/>
    <n v="3.12"/>
    <x v="400"/>
    <x v="0"/>
    <x v="1"/>
    <x v="10"/>
  </r>
  <r>
    <n v="92065"/>
    <x v="0"/>
    <x v="0"/>
    <x v="1357"/>
    <s v="Confidence day"/>
    <n v="30"/>
    <x v="53"/>
    <x v="6"/>
    <x v="1"/>
    <x v="10"/>
  </r>
  <r>
    <n v="92066"/>
    <x v="0"/>
    <x v="0"/>
    <x v="1357"/>
    <m/>
    <n v="5"/>
    <x v="30"/>
    <x v="9"/>
    <x v="1"/>
    <x v="9"/>
  </r>
  <r>
    <n v="92219"/>
    <x v="0"/>
    <x v="2"/>
    <x v="1357"/>
    <m/>
    <n v="16.2"/>
    <x v="10"/>
    <x v="4"/>
    <x v="1"/>
    <x v="1"/>
  </r>
  <r>
    <n v="92220"/>
    <x v="0"/>
    <x v="2"/>
    <x v="1357"/>
    <m/>
    <n v="10"/>
    <x v="407"/>
    <x v="0"/>
    <x v="1"/>
    <x v="10"/>
  </r>
  <r>
    <n v="92221"/>
    <x v="0"/>
    <x v="2"/>
    <x v="1357"/>
    <m/>
    <n v="11.1"/>
    <x v="41"/>
    <x v="15"/>
    <x v="1"/>
    <x v="4"/>
  </r>
  <r>
    <n v="92061"/>
    <x v="1"/>
    <x v="0"/>
    <x v="1358"/>
    <m/>
    <n v="50"/>
    <x v="15"/>
    <x v="1"/>
    <x v="1"/>
    <x v="3"/>
  </r>
  <r>
    <n v="92222.1"/>
    <x v="0"/>
    <x v="2"/>
    <x v="1358"/>
    <s v="Anadin, tissues etc"/>
    <n v="16"/>
    <x v="10"/>
    <x v="6"/>
    <x v="1"/>
    <x v="1"/>
  </r>
  <r>
    <n v="92222.2"/>
    <x v="0"/>
    <x v="2"/>
    <x v="1358"/>
    <s v="Tee shirt"/>
    <n v="5"/>
    <x v="10"/>
    <x v="5"/>
    <x v="1"/>
    <x v="1"/>
  </r>
  <r>
    <n v="92222.3"/>
    <x v="0"/>
    <x v="2"/>
    <x v="1358"/>
    <m/>
    <n v="13.35"/>
    <x v="10"/>
    <x v="4"/>
    <x v="1"/>
    <x v="1"/>
  </r>
  <r>
    <n v="92060"/>
    <x v="0"/>
    <x v="0"/>
    <x v="1359"/>
    <s v="Pay Tattershalls for Jenny's skiing"/>
    <n v="600"/>
    <x v="80"/>
    <x v="14"/>
    <x v="57"/>
    <x v="10"/>
  </r>
  <r>
    <n v="92223"/>
    <x v="0"/>
    <x v="2"/>
    <x v="1359"/>
    <m/>
    <n v="50.1"/>
    <x v="173"/>
    <x v="11"/>
    <x v="1"/>
    <x v="10"/>
  </r>
  <r>
    <n v="92058"/>
    <x v="0"/>
    <x v="0"/>
    <x v="1360"/>
    <s v="National Insurance"/>
    <n v="10"/>
    <x v="69"/>
    <x v="18"/>
    <x v="1"/>
    <x v="2"/>
  </r>
  <r>
    <n v="92059"/>
    <x v="1"/>
    <x v="0"/>
    <x v="1360"/>
    <m/>
    <n v="100"/>
    <x v="15"/>
    <x v="1"/>
    <x v="1"/>
    <x v="3"/>
  </r>
  <r>
    <n v="92224.1"/>
    <x v="0"/>
    <x v="2"/>
    <x v="1360"/>
    <s v="Rechargeable batteries"/>
    <n v="10"/>
    <x v="10"/>
    <x v="6"/>
    <x v="1"/>
    <x v="1"/>
  </r>
  <r>
    <n v="92224.2"/>
    <x v="0"/>
    <x v="2"/>
    <x v="1360"/>
    <m/>
    <n v="57.68"/>
    <x v="10"/>
    <x v="4"/>
    <x v="1"/>
    <x v="1"/>
  </r>
  <r>
    <n v="92225"/>
    <x v="0"/>
    <x v="2"/>
    <x v="1360"/>
    <m/>
    <n v="64.75"/>
    <x v="10"/>
    <x v="12"/>
    <x v="1"/>
    <x v="5"/>
  </r>
  <r>
    <n v="92226"/>
    <x v="0"/>
    <x v="2"/>
    <x v="1360"/>
    <s v="Summerhouse"/>
    <n v="934.2"/>
    <x v="405"/>
    <x v="16"/>
    <x v="56"/>
    <x v="1"/>
  </r>
  <r>
    <n v="92227"/>
    <x v="0"/>
    <x v="2"/>
    <x v="1361"/>
    <s v="Hunger Games"/>
    <n v="36.6"/>
    <x v="196"/>
    <x v="11"/>
    <x v="58"/>
    <x v="1"/>
  </r>
  <r>
    <n v="92228"/>
    <x v="0"/>
    <x v="2"/>
    <x v="1362"/>
    <m/>
    <n v="242"/>
    <x v="41"/>
    <x v="15"/>
    <x v="1"/>
    <x v="4"/>
  </r>
  <r>
    <n v="92229"/>
    <x v="0"/>
    <x v="2"/>
    <x v="1362"/>
    <m/>
    <n v="9.9499999999999993"/>
    <x v="49"/>
    <x v="6"/>
    <x v="1"/>
    <x v="3"/>
  </r>
  <r>
    <n v="92230"/>
    <x v="0"/>
    <x v="2"/>
    <x v="1362"/>
    <s v="39 Steps"/>
    <n v="121.96"/>
    <x v="120"/>
    <x v="11"/>
    <x v="58"/>
    <x v="1"/>
  </r>
  <r>
    <n v="92056"/>
    <x v="0"/>
    <x v="0"/>
    <x v="1363"/>
    <s v="Outdoor paint, concrete materials"/>
    <n v="83.35"/>
    <x v="44"/>
    <x v="16"/>
    <x v="56"/>
    <x v="1"/>
  </r>
  <r>
    <n v="92057"/>
    <x v="0"/>
    <x v="0"/>
    <x v="1363"/>
    <s v="Concreting materials"/>
    <n v="21.56"/>
    <x v="44"/>
    <x v="16"/>
    <x v="56"/>
    <x v="1"/>
  </r>
  <r>
    <n v="92231"/>
    <x v="0"/>
    <x v="2"/>
    <x v="1363"/>
    <m/>
    <n v="4.34"/>
    <x v="208"/>
    <x v="4"/>
    <x v="1"/>
    <x v="4"/>
  </r>
  <r>
    <n v="92232"/>
    <x v="0"/>
    <x v="2"/>
    <x v="1363"/>
    <s v="Jame's provisional licence"/>
    <n v="50"/>
    <x v="95"/>
    <x v="2"/>
    <x v="58"/>
    <x v="8"/>
  </r>
  <r>
    <n v="92362.1"/>
    <x v="0"/>
    <x v="1"/>
    <x v="1363"/>
    <s v="Washing up liquid, batteries"/>
    <n v="16"/>
    <x v="13"/>
    <x v="6"/>
    <x v="1"/>
    <x v="1"/>
  </r>
  <r>
    <n v="92362.2"/>
    <x v="0"/>
    <x v="1"/>
    <x v="1363"/>
    <s v="Wine"/>
    <n v="48.3"/>
    <x v="13"/>
    <x v="17"/>
    <x v="1"/>
    <x v="14"/>
  </r>
  <r>
    <n v="92362.3"/>
    <x v="0"/>
    <x v="1"/>
    <x v="1363"/>
    <m/>
    <n v="64.84"/>
    <x v="13"/>
    <x v="4"/>
    <x v="1"/>
    <x v="1"/>
  </r>
  <r>
    <n v="92055"/>
    <x v="2"/>
    <x v="0"/>
    <x v="1364"/>
    <m/>
    <n v="79.790000000000006"/>
    <x v="51"/>
    <x v="3"/>
    <x v="1"/>
    <x v="3"/>
  </r>
  <r>
    <n v="92233"/>
    <x v="0"/>
    <x v="2"/>
    <x v="1364"/>
    <m/>
    <n v="35"/>
    <x v="176"/>
    <x v="5"/>
    <x v="1"/>
    <x v="2"/>
  </r>
  <r>
    <n v="92234"/>
    <x v="0"/>
    <x v="2"/>
    <x v="1364"/>
    <m/>
    <n v="22.04"/>
    <x v="10"/>
    <x v="4"/>
    <x v="1"/>
    <x v="1"/>
  </r>
  <r>
    <n v="92235"/>
    <x v="0"/>
    <x v="2"/>
    <x v="1364"/>
    <m/>
    <n v="2.1"/>
    <x v="10"/>
    <x v="4"/>
    <x v="1"/>
    <x v="1"/>
  </r>
  <r>
    <n v="92054"/>
    <x v="1"/>
    <x v="0"/>
    <x v="1365"/>
    <m/>
    <n v="50"/>
    <x v="15"/>
    <x v="1"/>
    <x v="1"/>
    <x v="3"/>
  </r>
  <r>
    <n v="92236"/>
    <x v="0"/>
    <x v="2"/>
    <x v="1365"/>
    <s v="Lunch"/>
    <n v="5.49"/>
    <x v="49"/>
    <x v="4"/>
    <x v="1"/>
    <x v="2"/>
  </r>
  <r>
    <n v="92237"/>
    <x v="0"/>
    <x v="2"/>
    <x v="1365"/>
    <m/>
    <n v="2.14"/>
    <x v="183"/>
    <x v="4"/>
    <x v="1"/>
    <x v="1"/>
  </r>
  <r>
    <n v="92238"/>
    <x v="0"/>
    <x v="2"/>
    <x v="1365"/>
    <m/>
    <n v="10.59"/>
    <x v="10"/>
    <x v="4"/>
    <x v="1"/>
    <x v="1"/>
  </r>
  <r>
    <n v="92239"/>
    <x v="0"/>
    <x v="2"/>
    <x v="1365"/>
    <m/>
    <n v="15.3"/>
    <x v="41"/>
    <x v="15"/>
    <x v="1"/>
    <x v="4"/>
  </r>
  <r>
    <n v="92053"/>
    <x v="1"/>
    <x v="0"/>
    <x v="1366"/>
    <m/>
    <n v="30"/>
    <x v="15"/>
    <x v="1"/>
    <x v="1"/>
    <x v="3"/>
  </r>
  <r>
    <n v="92240"/>
    <x v="0"/>
    <x v="2"/>
    <x v="1366"/>
    <m/>
    <n v="27.27"/>
    <x v="10"/>
    <x v="4"/>
    <x v="1"/>
    <x v="1"/>
  </r>
  <r>
    <n v="92241"/>
    <x v="0"/>
    <x v="2"/>
    <x v="1366"/>
    <m/>
    <n v="13.8"/>
    <x v="41"/>
    <x v="15"/>
    <x v="1"/>
    <x v="4"/>
  </r>
  <r>
    <n v="92242"/>
    <x v="0"/>
    <x v="2"/>
    <x v="1366"/>
    <m/>
    <n v="8.99"/>
    <x v="62"/>
    <x v="7"/>
    <x v="1"/>
    <x v="1"/>
  </r>
  <r>
    <n v="92243.1"/>
    <x v="0"/>
    <x v="2"/>
    <x v="1367"/>
    <s v="Soap"/>
    <n v="6.6"/>
    <x v="10"/>
    <x v="6"/>
    <x v="1"/>
    <x v="1"/>
  </r>
  <r>
    <n v="92243.199999999997"/>
    <x v="0"/>
    <x v="2"/>
    <x v="1367"/>
    <m/>
    <n v="24.8"/>
    <x v="10"/>
    <x v="4"/>
    <x v="1"/>
    <x v="1"/>
  </r>
  <r>
    <n v="92244"/>
    <x v="0"/>
    <x v="2"/>
    <x v="1367"/>
    <m/>
    <n v="4.2"/>
    <x v="62"/>
    <x v="6"/>
    <x v="1"/>
    <x v="1"/>
  </r>
  <r>
    <n v="92245"/>
    <x v="0"/>
    <x v="2"/>
    <x v="1368"/>
    <m/>
    <n v="25.8"/>
    <x v="41"/>
    <x v="15"/>
    <x v="1"/>
    <x v="4"/>
  </r>
  <r>
    <n v="92246"/>
    <x v="0"/>
    <x v="2"/>
    <x v="1368"/>
    <s v="Seven Dials Restaurant"/>
    <n v="164.25"/>
    <x v="117"/>
    <x v="11"/>
    <x v="58"/>
    <x v="1"/>
  </r>
  <r>
    <n v="92247.1"/>
    <x v="0"/>
    <x v="2"/>
    <x v="1369"/>
    <s v="Printer Paper"/>
    <n v="2.5"/>
    <x v="10"/>
    <x v="6"/>
    <x v="1"/>
    <x v="1"/>
  </r>
  <r>
    <n v="92247.2"/>
    <x v="0"/>
    <x v="2"/>
    <x v="1369"/>
    <m/>
    <n v="11.82"/>
    <x v="10"/>
    <x v="4"/>
    <x v="1"/>
    <x v="1"/>
  </r>
  <r>
    <n v="92052"/>
    <x v="1"/>
    <x v="0"/>
    <x v="1370"/>
    <m/>
    <n v="50"/>
    <x v="15"/>
    <x v="1"/>
    <x v="1"/>
    <x v="3"/>
  </r>
  <r>
    <n v="92248"/>
    <x v="0"/>
    <x v="2"/>
    <x v="1370"/>
    <s v="Bike mudguards"/>
    <n v="26.99"/>
    <x v="82"/>
    <x v="7"/>
    <x v="1"/>
    <x v="8"/>
  </r>
  <r>
    <n v="92249.1"/>
    <x v="0"/>
    <x v="2"/>
    <x v="1370"/>
    <s v="Toiletries, toothpase, washing etc"/>
    <n v="22.4"/>
    <x v="10"/>
    <x v="6"/>
    <x v="1"/>
    <x v="1"/>
  </r>
  <r>
    <n v="92249.2"/>
    <x v="0"/>
    <x v="2"/>
    <x v="1370"/>
    <m/>
    <n v="64.22"/>
    <x v="10"/>
    <x v="4"/>
    <x v="1"/>
    <x v="1"/>
  </r>
  <r>
    <n v="92250"/>
    <x v="0"/>
    <x v="2"/>
    <x v="1370"/>
    <m/>
    <n v="5"/>
    <x v="208"/>
    <x v="4"/>
    <x v="1"/>
    <x v="4"/>
  </r>
  <r>
    <n v="92251"/>
    <x v="0"/>
    <x v="2"/>
    <x v="1370"/>
    <m/>
    <n v="17"/>
    <x v="41"/>
    <x v="15"/>
    <x v="1"/>
    <x v="4"/>
  </r>
  <r>
    <n v="92252"/>
    <x v="0"/>
    <x v="2"/>
    <x v="1370"/>
    <m/>
    <n v="4.05"/>
    <x v="195"/>
    <x v="4"/>
    <x v="1"/>
    <x v="2"/>
  </r>
  <r>
    <n v="92048"/>
    <x v="2"/>
    <x v="0"/>
    <x v="1371"/>
    <m/>
    <n v="20.8"/>
    <x v="58"/>
    <x v="3"/>
    <x v="1"/>
    <x v="2"/>
  </r>
  <r>
    <n v="92049"/>
    <x v="1"/>
    <x v="0"/>
    <x v="1371"/>
    <m/>
    <n v="20"/>
    <x v="15"/>
    <x v="1"/>
    <x v="1"/>
    <x v="3"/>
  </r>
  <r>
    <n v="92050"/>
    <x v="6"/>
    <x v="0"/>
    <x v="1371"/>
    <m/>
    <n v="333.48"/>
    <x v="9"/>
    <x v="0"/>
    <x v="1"/>
    <x v="1"/>
  </r>
  <r>
    <n v="92051"/>
    <x v="0"/>
    <x v="0"/>
    <x v="1371"/>
    <s v="Income Insurance"/>
    <n v="44.89"/>
    <x v="60"/>
    <x v="0"/>
    <x v="1"/>
    <x v="4"/>
  </r>
  <r>
    <n v="92253"/>
    <x v="0"/>
    <x v="2"/>
    <x v="1371"/>
    <m/>
    <n v="38.020000000000003"/>
    <x v="117"/>
    <x v="11"/>
    <x v="1"/>
    <x v="14"/>
  </r>
  <r>
    <n v="92254"/>
    <x v="0"/>
    <x v="2"/>
    <x v="1371"/>
    <m/>
    <n v="23"/>
    <x v="41"/>
    <x v="15"/>
    <x v="1"/>
    <x v="4"/>
  </r>
  <r>
    <n v="92255"/>
    <x v="0"/>
    <x v="2"/>
    <x v="1371"/>
    <m/>
    <n v="9.8000000000000007"/>
    <x v="143"/>
    <x v="17"/>
    <x v="1"/>
    <x v="14"/>
  </r>
  <r>
    <n v="92047"/>
    <x v="0"/>
    <x v="0"/>
    <x v="1372"/>
    <m/>
    <n v="52.74"/>
    <x v="287"/>
    <x v="15"/>
    <x v="1"/>
    <x v="11"/>
  </r>
  <r>
    <n v="92256"/>
    <x v="0"/>
    <x v="2"/>
    <x v="1372"/>
    <m/>
    <n v="4.5999999999999996"/>
    <x v="208"/>
    <x v="4"/>
    <x v="1"/>
    <x v="4"/>
  </r>
  <r>
    <n v="92043"/>
    <x v="0"/>
    <x v="0"/>
    <x v="1373"/>
    <m/>
    <n v="24.99"/>
    <x v="63"/>
    <x v="0"/>
    <x v="1"/>
    <x v="4"/>
  </r>
  <r>
    <n v="92044"/>
    <x v="0"/>
    <x v="0"/>
    <x v="1373"/>
    <m/>
    <n v="20"/>
    <x v="41"/>
    <x v="15"/>
    <x v="1"/>
    <x v="2"/>
  </r>
  <r>
    <n v="92045"/>
    <x v="0"/>
    <x v="0"/>
    <x v="1373"/>
    <m/>
    <n v="65.23"/>
    <x v="76"/>
    <x v="12"/>
    <x v="1"/>
    <x v="5"/>
  </r>
  <r>
    <n v="92046"/>
    <x v="0"/>
    <x v="0"/>
    <x v="1373"/>
    <m/>
    <n v="18.32"/>
    <x v="10"/>
    <x v="4"/>
    <x v="1"/>
    <x v="1"/>
  </r>
  <r>
    <n v="92363"/>
    <x v="0"/>
    <x v="1"/>
    <x v="1373"/>
    <m/>
    <n v="10.46"/>
    <x v="13"/>
    <x v="4"/>
    <x v="1"/>
    <x v="1"/>
  </r>
  <r>
    <n v="92036.1"/>
    <x v="0"/>
    <x v="0"/>
    <x v="1374"/>
    <s v="Wine"/>
    <n v="12.6"/>
    <x v="10"/>
    <x v="17"/>
    <x v="1"/>
    <x v="14"/>
  </r>
  <r>
    <n v="92036.2"/>
    <x v="0"/>
    <x v="0"/>
    <x v="1374"/>
    <m/>
    <n v="73"/>
    <x v="10"/>
    <x v="4"/>
    <x v="1"/>
    <x v="1"/>
  </r>
  <r>
    <n v="92037"/>
    <x v="0"/>
    <x v="0"/>
    <x v="1374"/>
    <m/>
    <n v="33.79"/>
    <x v="13"/>
    <x v="4"/>
    <x v="1"/>
    <x v="1"/>
  </r>
  <r>
    <n v="92038"/>
    <x v="0"/>
    <x v="0"/>
    <x v="1374"/>
    <s v="Poles and insoles"/>
    <n v="107.1"/>
    <x v="155"/>
    <x v="7"/>
    <x v="59"/>
    <x v="4"/>
  </r>
  <r>
    <n v="92039"/>
    <x v="0"/>
    <x v="0"/>
    <x v="1374"/>
    <m/>
    <n v="18.48"/>
    <x v="39"/>
    <x v="4"/>
    <x v="1"/>
    <x v="1"/>
  </r>
  <r>
    <n v="92040"/>
    <x v="0"/>
    <x v="0"/>
    <x v="1374"/>
    <m/>
    <n v="60.82"/>
    <x v="270"/>
    <x v="0"/>
    <x v="1"/>
    <x v="1"/>
  </r>
  <r>
    <n v="92041"/>
    <x v="0"/>
    <x v="0"/>
    <x v="1374"/>
    <m/>
    <n v="34.99"/>
    <x v="230"/>
    <x v="5"/>
    <x v="1"/>
    <x v="10"/>
  </r>
  <r>
    <n v="92042"/>
    <x v="0"/>
    <x v="0"/>
    <x v="1374"/>
    <m/>
    <n v="22.95"/>
    <x v="229"/>
    <x v="11"/>
    <x v="1"/>
    <x v="1"/>
  </r>
  <r>
    <n v="92023"/>
    <x v="0"/>
    <x v="0"/>
    <x v="1375"/>
    <m/>
    <n v="5.5"/>
    <x v="222"/>
    <x v="5"/>
    <x v="1"/>
    <x v="8"/>
  </r>
  <r>
    <n v="92024"/>
    <x v="0"/>
    <x v="0"/>
    <x v="1375"/>
    <m/>
    <n v="81.92"/>
    <x v="10"/>
    <x v="4"/>
    <x v="1"/>
    <x v="1"/>
  </r>
  <r>
    <n v="92025.1"/>
    <x v="0"/>
    <x v="0"/>
    <x v="1375"/>
    <s v="Jennifers Pocket Money"/>
    <n v="20"/>
    <x v="53"/>
    <x v="6"/>
    <x v="1"/>
    <x v="10"/>
  </r>
  <r>
    <n v="92025.2"/>
    <x v="0"/>
    <x v="0"/>
    <x v="1375"/>
    <s v="Jenny's Clothing Allowance"/>
    <n v="50"/>
    <x v="53"/>
    <x v="5"/>
    <x v="1"/>
    <x v="10"/>
  </r>
  <r>
    <n v="92025.3"/>
    <x v="0"/>
    <x v="0"/>
    <x v="1375"/>
    <s v="Lunches"/>
    <n v="30"/>
    <x v="170"/>
    <x v="4"/>
    <x v="1"/>
    <x v="10"/>
  </r>
  <r>
    <n v="92026.1"/>
    <x v="0"/>
    <x v="0"/>
    <x v="1375"/>
    <s v="Bus fare"/>
    <n v="50"/>
    <x v="187"/>
    <x v="19"/>
    <x v="1"/>
    <x v="8"/>
  </r>
  <r>
    <n v="92026.2"/>
    <x v="0"/>
    <x v="0"/>
    <x v="1375"/>
    <s v="Lunches"/>
    <n v="30"/>
    <x v="363"/>
    <x v="4"/>
    <x v="1"/>
    <x v="8"/>
  </r>
  <r>
    <n v="92026.3"/>
    <x v="0"/>
    <x v="0"/>
    <x v="1375"/>
    <s v="James Pocket Money"/>
    <n v="20"/>
    <x v="53"/>
    <x v="6"/>
    <x v="1"/>
    <x v="8"/>
  </r>
  <r>
    <n v="92026.4"/>
    <x v="0"/>
    <x v="0"/>
    <x v="1375"/>
    <s v="Exam reward"/>
    <n v="100"/>
    <x v="53"/>
    <x v="19"/>
    <x v="1"/>
    <x v="8"/>
  </r>
  <r>
    <n v="92027"/>
    <x v="0"/>
    <x v="0"/>
    <x v="1375"/>
    <m/>
    <n v="24.15"/>
    <x v="105"/>
    <x v="0"/>
    <x v="1"/>
    <x v="2"/>
  </r>
  <r>
    <n v="92028"/>
    <x v="0"/>
    <x v="0"/>
    <x v="1375"/>
    <s v="Karate"/>
    <n v="30.75"/>
    <x v="4"/>
    <x v="2"/>
    <x v="1"/>
    <x v="8"/>
  </r>
  <r>
    <n v="92029"/>
    <x v="1"/>
    <x v="0"/>
    <x v="1375"/>
    <m/>
    <n v="300"/>
    <x v="1"/>
    <x v="1"/>
    <x v="1"/>
    <x v="3"/>
  </r>
  <r>
    <n v="92030"/>
    <x v="0"/>
    <x v="0"/>
    <x v="1375"/>
    <s v="Gas"/>
    <n v="154"/>
    <x v="338"/>
    <x v="0"/>
    <x v="1"/>
    <x v="1"/>
  </r>
  <r>
    <n v="92031"/>
    <x v="0"/>
    <x v="0"/>
    <x v="1375"/>
    <m/>
    <n v="12.12"/>
    <x v="8"/>
    <x v="0"/>
    <x v="1"/>
    <x v="1"/>
  </r>
  <r>
    <n v="92032"/>
    <x v="0"/>
    <x v="0"/>
    <x v="1375"/>
    <m/>
    <n v="37.56"/>
    <x v="3"/>
    <x v="0"/>
    <x v="1"/>
    <x v="1"/>
  </r>
  <r>
    <n v="92033"/>
    <x v="0"/>
    <x v="0"/>
    <x v="1375"/>
    <m/>
    <n v="5"/>
    <x v="163"/>
    <x v="9"/>
    <x v="1"/>
    <x v="9"/>
  </r>
  <r>
    <n v="92034"/>
    <x v="0"/>
    <x v="0"/>
    <x v="1375"/>
    <m/>
    <n v="-100"/>
    <x v="53"/>
    <x v="8"/>
    <x v="1"/>
    <x v="3"/>
  </r>
  <r>
    <n v="92035"/>
    <x v="0"/>
    <x v="0"/>
    <x v="1375"/>
    <s v="Council Tax"/>
    <n v="180"/>
    <x v="18"/>
    <x v="0"/>
    <x v="1"/>
    <x v="1"/>
  </r>
  <r>
    <n v="92367"/>
    <x v="3"/>
    <x v="1"/>
    <x v="1375"/>
    <m/>
    <n v="-300"/>
    <x v="9"/>
    <x v="1"/>
    <x v="1"/>
    <x v="3"/>
  </r>
  <r>
    <n v="92372"/>
    <x v="3"/>
    <x v="4"/>
    <x v="1375"/>
    <s v="May Cash"/>
    <n v="-520"/>
    <x v="9"/>
    <x v="1"/>
    <x v="1"/>
    <x v="3"/>
  </r>
  <r>
    <n v="92379"/>
    <x v="0"/>
    <x v="4"/>
    <x v="1375"/>
    <s v="Bus"/>
    <n v="25"/>
    <x v="187"/>
    <x v="19"/>
    <x v="1"/>
    <x v="10"/>
  </r>
  <r>
    <n v="92380"/>
    <x v="0"/>
    <x v="4"/>
    <x v="1375"/>
    <s v="Bus"/>
    <n v="20"/>
    <x v="187"/>
    <x v="19"/>
    <x v="1"/>
    <x v="8"/>
  </r>
  <r>
    <n v="92383"/>
    <x v="0"/>
    <x v="4"/>
    <x v="1375"/>
    <s v="Beers"/>
    <n v="80"/>
    <x v="143"/>
    <x v="17"/>
    <x v="1"/>
    <x v="14"/>
  </r>
  <r>
    <n v="92388"/>
    <x v="0"/>
    <x v="4"/>
    <x v="1375"/>
    <s v="Lunch"/>
    <n v="15"/>
    <x v="208"/>
    <x v="4"/>
    <x v="1"/>
    <x v="4"/>
  </r>
  <r>
    <n v="92389"/>
    <x v="0"/>
    <x v="4"/>
    <x v="1375"/>
    <s v="Lunch"/>
    <n v="20"/>
    <x v="13"/>
    <x v="4"/>
    <x v="1"/>
    <x v="4"/>
  </r>
  <r>
    <n v="92392"/>
    <x v="0"/>
    <x v="4"/>
    <x v="1375"/>
    <s v="Lunch"/>
    <n v="50"/>
    <x v="170"/>
    <x v="4"/>
    <x v="1"/>
    <x v="10"/>
  </r>
  <r>
    <n v="92395"/>
    <x v="0"/>
    <x v="4"/>
    <x v="1375"/>
    <s v="Lunch"/>
    <n v="50"/>
    <x v="363"/>
    <x v="4"/>
    <x v="1"/>
    <x v="8"/>
  </r>
  <r>
    <n v="92396"/>
    <x v="0"/>
    <x v="4"/>
    <x v="1375"/>
    <s v="Unidentified May Cash"/>
    <n v="260"/>
    <x v="53"/>
    <x v="6"/>
    <x v="1"/>
    <x v="3"/>
  </r>
  <r>
    <n v="92018"/>
    <x v="0"/>
    <x v="0"/>
    <x v="1376"/>
    <s v="Subs for Explorers"/>
    <n v="40"/>
    <x v="128"/>
    <x v="2"/>
    <x v="1"/>
    <x v="8"/>
  </r>
  <r>
    <n v="92019"/>
    <x v="0"/>
    <x v="0"/>
    <x v="1376"/>
    <s v="Lotus Leaf"/>
    <n v="10"/>
    <x v="117"/>
    <x v="11"/>
    <x v="1"/>
    <x v="2"/>
  </r>
  <r>
    <n v="92020"/>
    <x v="0"/>
    <x v="0"/>
    <x v="1376"/>
    <s v="Badminton"/>
    <n v="63"/>
    <x v="210"/>
    <x v="2"/>
    <x v="1"/>
    <x v="12"/>
  </r>
  <r>
    <n v="92021"/>
    <x v="0"/>
    <x v="0"/>
    <x v="1376"/>
    <s v="Income Insurance"/>
    <n v="26.95"/>
    <x v="60"/>
    <x v="0"/>
    <x v="1"/>
    <x v="4"/>
  </r>
  <r>
    <n v="92022"/>
    <x v="0"/>
    <x v="0"/>
    <x v="1376"/>
    <m/>
    <n v="15"/>
    <x v="408"/>
    <x v="9"/>
    <x v="1"/>
    <x v="4"/>
  </r>
  <r>
    <n v="92014"/>
    <x v="0"/>
    <x v="0"/>
    <x v="1377"/>
    <m/>
    <n v="16.36"/>
    <x v="10"/>
    <x v="4"/>
    <x v="1"/>
    <x v="1"/>
  </r>
  <r>
    <n v="92015"/>
    <x v="0"/>
    <x v="0"/>
    <x v="1377"/>
    <m/>
    <n v="7.99"/>
    <x v="368"/>
    <x v="0"/>
    <x v="1"/>
    <x v="4"/>
  </r>
  <r>
    <n v="92016"/>
    <x v="0"/>
    <x v="0"/>
    <x v="1377"/>
    <m/>
    <n v="10.48"/>
    <x v="19"/>
    <x v="0"/>
    <x v="1"/>
    <x v="1"/>
  </r>
  <r>
    <n v="92017"/>
    <x v="0"/>
    <x v="0"/>
    <x v="1377"/>
    <m/>
    <n v="17"/>
    <x v="41"/>
    <x v="15"/>
    <x v="1"/>
    <x v="2"/>
  </r>
  <r>
    <n v="92010"/>
    <x v="1"/>
    <x v="0"/>
    <x v="1378"/>
    <m/>
    <n v="30"/>
    <x v="15"/>
    <x v="1"/>
    <x v="1"/>
    <x v="3"/>
  </r>
  <r>
    <n v="92011"/>
    <x v="1"/>
    <x v="0"/>
    <x v="1378"/>
    <m/>
    <n v="2995.43"/>
    <x v="75"/>
    <x v="1"/>
    <x v="1"/>
    <x v="3"/>
  </r>
  <r>
    <n v="92012"/>
    <x v="0"/>
    <x v="0"/>
    <x v="1378"/>
    <s v="Petrol"/>
    <n v="61.91"/>
    <x v="76"/>
    <x v="12"/>
    <x v="1"/>
    <x v="5"/>
  </r>
  <r>
    <n v="92013"/>
    <x v="0"/>
    <x v="0"/>
    <x v="1378"/>
    <m/>
    <n v="12"/>
    <x v="21"/>
    <x v="9"/>
    <x v="1"/>
    <x v="9"/>
  </r>
  <r>
    <n v="92364"/>
    <x v="0"/>
    <x v="1"/>
    <x v="1378"/>
    <m/>
    <n v="14.35"/>
    <x v="13"/>
    <x v="4"/>
    <x v="1"/>
    <x v="1"/>
  </r>
  <r>
    <n v="92365"/>
    <x v="0"/>
    <x v="1"/>
    <x v="1378"/>
    <m/>
    <n v="17.86"/>
    <x v="13"/>
    <x v="4"/>
    <x v="1"/>
    <x v="1"/>
  </r>
  <r>
    <n v="92545.1"/>
    <x v="0"/>
    <x v="1"/>
    <x v="1378"/>
    <s v="Conditioner"/>
    <n v="3.8"/>
    <x v="13"/>
    <x v="6"/>
    <x v="1"/>
    <x v="1"/>
  </r>
  <r>
    <n v="92545.2"/>
    <x v="0"/>
    <x v="1"/>
    <x v="1378"/>
    <m/>
    <n v="10.55"/>
    <x v="13"/>
    <x v="4"/>
    <x v="1"/>
    <x v="1"/>
  </r>
  <r>
    <n v="92834"/>
    <x v="3"/>
    <x v="2"/>
    <x v="1378"/>
    <m/>
    <n v="-2995.43"/>
    <x v="9"/>
    <x v="1"/>
    <x v="1"/>
    <x v="3"/>
  </r>
  <r>
    <n v="92216"/>
    <x v="0"/>
    <x v="2"/>
    <x v="1379"/>
    <m/>
    <n v="45.44"/>
    <x v="104"/>
    <x v="4"/>
    <x v="1"/>
    <x v="1"/>
  </r>
  <r>
    <n v="92257"/>
    <x v="0"/>
    <x v="2"/>
    <x v="1379"/>
    <m/>
    <n v="17.55"/>
    <x v="42"/>
    <x v="6"/>
    <x v="1"/>
    <x v="1"/>
  </r>
  <r>
    <n v="92258"/>
    <x v="0"/>
    <x v="2"/>
    <x v="1379"/>
    <s v="Skiing in Hemel"/>
    <n v="25"/>
    <x v="173"/>
    <x v="11"/>
    <x v="1"/>
    <x v="10"/>
  </r>
  <r>
    <n v="92366"/>
    <x v="4"/>
    <x v="1"/>
    <x v="1379"/>
    <m/>
    <n v="-0.38"/>
    <x v="1"/>
    <x v="10"/>
    <x v="1"/>
    <x v="3"/>
  </r>
  <r>
    <n v="92006"/>
    <x v="1"/>
    <x v="0"/>
    <x v="1380"/>
    <m/>
    <n v="30"/>
    <x v="15"/>
    <x v="1"/>
    <x v="1"/>
    <x v="3"/>
  </r>
  <r>
    <n v="92007"/>
    <x v="0"/>
    <x v="0"/>
    <x v="1380"/>
    <s v="Life Insurance"/>
    <n v="8.19"/>
    <x v="29"/>
    <x v="0"/>
    <x v="1"/>
    <x v="2"/>
  </r>
  <r>
    <n v="92008"/>
    <x v="1"/>
    <x v="0"/>
    <x v="1380"/>
    <m/>
    <n v="50"/>
    <x v="15"/>
    <x v="1"/>
    <x v="1"/>
    <x v="3"/>
  </r>
  <r>
    <n v="92009"/>
    <x v="0"/>
    <x v="0"/>
    <x v="1380"/>
    <m/>
    <n v="5"/>
    <x v="30"/>
    <x v="9"/>
    <x v="1"/>
    <x v="9"/>
  </r>
  <r>
    <n v="92144"/>
    <x v="0"/>
    <x v="2"/>
    <x v="1380"/>
    <m/>
    <n v="17"/>
    <x v="41"/>
    <x v="15"/>
    <x v="1"/>
    <x v="4"/>
  </r>
  <r>
    <n v="92145"/>
    <x v="0"/>
    <x v="2"/>
    <x v="1380"/>
    <s v="Mobile phone"/>
    <n v="10"/>
    <x v="407"/>
    <x v="0"/>
    <x v="1"/>
    <x v="10"/>
  </r>
  <r>
    <n v="92004"/>
    <x v="2"/>
    <x v="0"/>
    <x v="1381"/>
    <m/>
    <n v="50"/>
    <x v="36"/>
    <x v="3"/>
    <x v="1"/>
    <x v="10"/>
  </r>
  <r>
    <n v="92005"/>
    <x v="1"/>
    <x v="0"/>
    <x v="1381"/>
    <m/>
    <n v="40"/>
    <x v="15"/>
    <x v="1"/>
    <x v="1"/>
    <x v="3"/>
  </r>
  <r>
    <n v="92141"/>
    <x v="0"/>
    <x v="2"/>
    <x v="1381"/>
    <s v="Bras"/>
    <n v="72"/>
    <x v="31"/>
    <x v="5"/>
    <x v="1"/>
    <x v="2"/>
  </r>
  <r>
    <n v="92146"/>
    <x v="0"/>
    <x v="2"/>
    <x v="1381"/>
    <m/>
    <n v="21.66"/>
    <x v="10"/>
    <x v="4"/>
    <x v="1"/>
    <x v="1"/>
  </r>
  <r>
    <n v="92147"/>
    <x v="0"/>
    <x v="2"/>
    <x v="1381"/>
    <m/>
    <n v="5.4"/>
    <x v="278"/>
    <x v="11"/>
    <x v="1"/>
    <x v="2"/>
  </r>
  <r>
    <n v="92148"/>
    <x v="0"/>
    <x v="2"/>
    <x v="1382"/>
    <s v="Amber necklace"/>
    <n v="45"/>
    <x v="14"/>
    <x v="7"/>
    <x v="60"/>
    <x v="2"/>
  </r>
  <r>
    <n v="92149"/>
    <x v="0"/>
    <x v="2"/>
    <x v="1382"/>
    <s v="Sarah's birthday"/>
    <n v="22"/>
    <x v="14"/>
    <x v="7"/>
    <x v="60"/>
    <x v="2"/>
  </r>
  <r>
    <n v="92150"/>
    <x v="0"/>
    <x v="2"/>
    <x v="1382"/>
    <m/>
    <n v="17"/>
    <x v="41"/>
    <x v="15"/>
    <x v="1"/>
    <x v="4"/>
  </r>
  <r>
    <n v="92151"/>
    <x v="0"/>
    <x v="2"/>
    <x v="1382"/>
    <s v="Nanna's bag"/>
    <n v="16.95"/>
    <x v="409"/>
    <x v="9"/>
    <x v="1"/>
    <x v="9"/>
  </r>
  <r>
    <n v="92152"/>
    <x v="0"/>
    <x v="2"/>
    <x v="1382"/>
    <m/>
    <n v="14.24"/>
    <x v="10"/>
    <x v="4"/>
    <x v="1"/>
    <x v="1"/>
  </r>
  <r>
    <n v="92153"/>
    <x v="0"/>
    <x v="2"/>
    <x v="1382"/>
    <m/>
    <n v="6.09"/>
    <x v="49"/>
    <x v="4"/>
    <x v="1"/>
    <x v="3"/>
  </r>
  <r>
    <n v="92154"/>
    <x v="0"/>
    <x v="2"/>
    <x v="1382"/>
    <s v="Roger's birthday present"/>
    <n v="11.5"/>
    <x v="165"/>
    <x v="9"/>
    <x v="1"/>
    <x v="9"/>
  </r>
  <r>
    <n v="92003"/>
    <x v="0"/>
    <x v="0"/>
    <x v="1383"/>
    <s v="National Insurance"/>
    <n v="12.5"/>
    <x v="69"/>
    <x v="18"/>
    <x v="1"/>
    <x v="2"/>
  </r>
  <r>
    <n v="92142.1"/>
    <x v="0"/>
    <x v="2"/>
    <x v="1383"/>
    <s v="Economist"/>
    <n v="4.2"/>
    <x v="104"/>
    <x v="7"/>
    <x v="1"/>
    <x v="4"/>
  </r>
  <r>
    <n v="92142.2"/>
    <x v="0"/>
    <x v="2"/>
    <x v="1383"/>
    <s v="Greeting card"/>
    <n v="2.2000000000000002"/>
    <x v="104"/>
    <x v="6"/>
    <x v="1"/>
    <x v="2"/>
  </r>
  <r>
    <n v="92142.3"/>
    <x v="0"/>
    <x v="2"/>
    <x v="1383"/>
    <m/>
    <n v="38.270000000000003"/>
    <x v="104"/>
    <x v="4"/>
    <x v="1"/>
    <x v="1"/>
  </r>
  <r>
    <n v="92155"/>
    <x v="0"/>
    <x v="2"/>
    <x v="1383"/>
    <m/>
    <n v="51.43"/>
    <x v="76"/>
    <x v="12"/>
    <x v="1"/>
    <x v="5"/>
  </r>
  <r>
    <n v="92156"/>
    <x v="0"/>
    <x v="2"/>
    <x v="1383"/>
    <m/>
    <n v="21.52"/>
    <x v="10"/>
    <x v="4"/>
    <x v="1"/>
    <x v="1"/>
  </r>
  <r>
    <n v="92157"/>
    <x v="0"/>
    <x v="2"/>
    <x v="1384"/>
    <m/>
    <n v="108.4"/>
    <x v="117"/>
    <x v="11"/>
    <x v="60"/>
    <x v="1"/>
  </r>
  <r>
    <n v="92158"/>
    <x v="0"/>
    <x v="2"/>
    <x v="1384"/>
    <s v="Avengers Assemble"/>
    <n v="34.200000000000003"/>
    <x v="196"/>
    <x v="11"/>
    <x v="60"/>
    <x v="1"/>
  </r>
  <r>
    <n v="92159"/>
    <x v="0"/>
    <x v="2"/>
    <x v="1384"/>
    <s v="Drinks"/>
    <n v="3.5"/>
    <x v="196"/>
    <x v="11"/>
    <x v="60"/>
    <x v="1"/>
  </r>
  <r>
    <n v="92160"/>
    <x v="0"/>
    <x v="2"/>
    <x v="1385"/>
    <m/>
    <n v="49.49"/>
    <x v="24"/>
    <x v="12"/>
    <x v="1"/>
    <x v="11"/>
  </r>
  <r>
    <n v="92161"/>
    <x v="0"/>
    <x v="2"/>
    <x v="1385"/>
    <m/>
    <n v="11.89"/>
    <x v="117"/>
    <x v="11"/>
    <x v="60"/>
    <x v="14"/>
  </r>
  <r>
    <n v="92000"/>
    <x v="8"/>
    <x v="0"/>
    <x v="1386"/>
    <m/>
    <n v="-68.819999999999993"/>
    <x v="383"/>
    <x v="10"/>
    <x v="1"/>
    <x v="2"/>
  </r>
  <r>
    <n v="92001"/>
    <x v="1"/>
    <x v="0"/>
    <x v="1386"/>
    <m/>
    <n v="40"/>
    <x v="15"/>
    <x v="1"/>
    <x v="1"/>
    <x v="3"/>
  </r>
  <r>
    <n v="92002"/>
    <x v="1"/>
    <x v="0"/>
    <x v="1386"/>
    <m/>
    <n v="50"/>
    <x v="15"/>
    <x v="1"/>
    <x v="1"/>
    <x v="3"/>
  </r>
  <r>
    <n v="92162"/>
    <x v="0"/>
    <x v="2"/>
    <x v="1386"/>
    <m/>
    <n v="26.83"/>
    <x v="76"/>
    <x v="4"/>
    <x v="1"/>
    <x v="1"/>
  </r>
  <r>
    <n v="92163"/>
    <x v="0"/>
    <x v="2"/>
    <x v="1386"/>
    <m/>
    <n v="20.91"/>
    <x v="10"/>
    <x v="4"/>
    <x v="1"/>
    <x v="1"/>
  </r>
  <r>
    <n v="92164"/>
    <x v="0"/>
    <x v="2"/>
    <x v="1386"/>
    <m/>
    <n v="14.99"/>
    <x v="53"/>
    <x v="19"/>
    <x v="1"/>
    <x v="3"/>
  </r>
  <r>
    <n v="92165"/>
    <x v="0"/>
    <x v="2"/>
    <x v="1386"/>
    <s v="Scotland maps"/>
    <n v="6.99"/>
    <x v="14"/>
    <x v="14"/>
    <x v="59"/>
    <x v="4"/>
  </r>
  <r>
    <n v="92166"/>
    <x v="0"/>
    <x v="2"/>
    <x v="1386"/>
    <m/>
    <n v="6.98"/>
    <x v="97"/>
    <x v="14"/>
    <x v="59"/>
    <x v="1"/>
  </r>
  <r>
    <n v="92167"/>
    <x v="0"/>
    <x v="2"/>
    <x v="1386"/>
    <m/>
    <n v="4.8499999999999996"/>
    <x v="208"/>
    <x v="4"/>
    <x v="1"/>
    <x v="4"/>
  </r>
  <r>
    <n v="92168"/>
    <x v="0"/>
    <x v="2"/>
    <x v="1386"/>
    <m/>
    <n v="10"/>
    <x v="364"/>
    <x v="5"/>
    <x v="1"/>
    <x v="10"/>
  </r>
  <r>
    <n v="91998"/>
    <x v="4"/>
    <x v="0"/>
    <x v="1387"/>
    <s v="Premium Bonds"/>
    <n v="-25"/>
    <x v="309"/>
    <x v="10"/>
    <x v="1"/>
    <x v="3"/>
  </r>
  <r>
    <n v="91999.1"/>
    <x v="0"/>
    <x v="0"/>
    <x v="1387"/>
    <s v="DCA"/>
    <n v="-25"/>
    <x v="53"/>
    <x v="10"/>
    <x v="1"/>
    <x v="3"/>
  </r>
  <r>
    <n v="91999.2"/>
    <x v="0"/>
    <x v="0"/>
    <x v="1387"/>
    <s v="Wise About Food Expenses Repaid"/>
    <n v="-1435.26"/>
    <x v="393"/>
    <x v="15"/>
    <x v="1"/>
    <x v="2"/>
  </r>
  <r>
    <n v="91999.3"/>
    <x v="0"/>
    <x v="0"/>
    <x v="1387"/>
    <s v="U3A Expenses Repaid"/>
    <n v="-90"/>
    <x v="281"/>
    <x v="15"/>
    <x v="1"/>
    <x v="2"/>
  </r>
  <r>
    <n v="91999.4"/>
    <x v="0"/>
    <x v="0"/>
    <x v="1387"/>
    <s v="Iceland Trip Overpayment Repaid"/>
    <n v="-50"/>
    <x v="170"/>
    <x v="14"/>
    <x v="51"/>
    <x v="10"/>
  </r>
  <r>
    <n v="91999.5"/>
    <x v="5"/>
    <x v="0"/>
    <x v="1387"/>
    <s v="remainder after scrip dividend"/>
    <n v="-1.18"/>
    <x v="101"/>
    <x v="10"/>
    <x v="1"/>
    <x v="4"/>
  </r>
  <r>
    <n v="91999.6"/>
    <x v="0"/>
    <x v="0"/>
    <x v="1387"/>
    <s v="Sele School Expenses Repaid"/>
    <n v="-27"/>
    <x v="281"/>
    <x v="15"/>
    <x v="1"/>
    <x v="2"/>
  </r>
  <r>
    <n v="92169"/>
    <x v="0"/>
    <x v="2"/>
    <x v="1387"/>
    <m/>
    <n v="17"/>
    <x v="41"/>
    <x v="15"/>
    <x v="1"/>
    <x v="4"/>
  </r>
  <r>
    <n v="92170"/>
    <x v="0"/>
    <x v="2"/>
    <x v="1387"/>
    <m/>
    <n v="15.3"/>
    <x v="41"/>
    <x v="15"/>
    <x v="1"/>
    <x v="4"/>
  </r>
  <r>
    <n v="92171.1"/>
    <x v="0"/>
    <x v="2"/>
    <x v="1387"/>
    <s v="Pen Refill"/>
    <n v="4"/>
    <x v="10"/>
    <x v="19"/>
    <x v="1"/>
    <x v="8"/>
  </r>
  <r>
    <n v="92171.199999999997"/>
    <x v="0"/>
    <x v="2"/>
    <x v="1387"/>
    <m/>
    <n v="7.17"/>
    <x v="10"/>
    <x v="4"/>
    <x v="1"/>
    <x v="1"/>
  </r>
  <r>
    <n v="92172"/>
    <x v="0"/>
    <x v="2"/>
    <x v="1387"/>
    <m/>
    <n v="10"/>
    <x v="14"/>
    <x v="5"/>
    <x v="1"/>
    <x v="2"/>
  </r>
  <r>
    <n v="92173.1"/>
    <x v="0"/>
    <x v="2"/>
    <x v="1388"/>
    <s v="Wine"/>
    <n v="10"/>
    <x v="10"/>
    <x v="17"/>
    <x v="1"/>
    <x v="1"/>
  </r>
  <r>
    <n v="92173.2"/>
    <x v="0"/>
    <x v="2"/>
    <x v="1388"/>
    <m/>
    <n v="19.64"/>
    <x v="10"/>
    <x v="4"/>
    <x v="1"/>
    <x v="1"/>
  </r>
  <r>
    <n v="92174"/>
    <x v="0"/>
    <x v="2"/>
    <x v="1388"/>
    <m/>
    <n v="23"/>
    <x v="41"/>
    <x v="15"/>
    <x v="1"/>
    <x v="4"/>
  </r>
  <r>
    <n v="92175"/>
    <x v="0"/>
    <x v="2"/>
    <x v="1388"/>
    <m/>
    <n v="15.3"/>
    <x v="41"/>
    <x v="15"/>
    <x v="1"/>
    <x v="4"/>
  </r>
  <r>
    <n v="92176"/>
    <x v="0"/>
    <x v="2"/>
    <x v="1388"/>
    <s v="Lunch"/>
    <n v="3.72"/>
    <x v="14"/>
    <x v="4"/>
    <x v="1"/>
    <x v="2"/>
  </r>
  <r>
    <n v="92177"/>
    <x v="0"/>
    <x v="2"/>
    <x v="1388"/>
    <s v="Coffee"/>
    <n v="3.4"/>
    <x v="213"/>
    <x v="11"/>
    <x v="1"/>
    <x v="4"/>
  </r>
  <r>
    <n v="92178"/>
    <x v="0"/>
    <x v="2"/>
    <x v="1388"/>
    <m/>
    <n v="2.2400000000000002"/>
    <x v="14"/>
    <x v="4"/>
    <x v="1"/>
    <x v="2"/>
  </r>
  <r>
    <n v="92179"/>
    <x v="0"/>
    <x v="2"/>
    <x v="1388"/>
    <m/>
    <n v="2.12"/>
    <x v="14"/>
    <x v="4"/>
    <x v="1"/>
    <x v="2"/>
  </r>
  <r>
    <n v="91995"/>
    <x v="8"/>
    <x v="0"/>
    <x v="1389"/>
    <m/>
    <n v="-5156.93"/>
    <x v="164"/>
    <x v="10"/>
    <x v="1"/>
    <x v="4"/>
  </r>
  <r>
    <n v="91996"/>
    <x v="2"/>
    <x v="0"/>
    <x v="1389"/>
    <m/>
    <n v="79.790000000000006"/>
    <x v="51"/>
    <x v="3"/>
    <x v="1"/>
    <x v="3"/>
  </r>
  <r>
    <n v="91997"/>
    <x v="8"/>
    <x v="0"/>
    <x v="1389"/>
    <m/>
    <n v="-5156.93"/>
    <x v="164"/>
    <x v="10"/>
    <x v="1"/>
    <x v="4"/>
  </r>
  <r>
    <n v="92180"/>
    <x v="0"/>
    <x v="2"/>
    <x v="1389"/>
    <m/>
    <n v="23"/>
    <x v="41"/>
    <x v="15"/>
    <x v="1"/>
    <x v="4"/>
  </r>
  <r>
    <n v="92181"/>
    <x v="0"/>
    <x v="2"/>
    <x v="1389"/>
    <m/>
    <n v="18.600000000000001"/>
    <x v="52"/>
    <x v="4"/>
    <x v="1"/>
    <x v="1"/>
  </r>
  <r>
    <n v="92182"/>
    <x v="0"/>
    <x v="2"/>
    <x v="1389"/>
    <m/>
    <n v="10"/>
    <x v="41"/>
    <x v="15"/>
    <x v="1"/>
    <x v="4"/>
  </r>
  <r>
    <n v="92183"/>
    <x v="0"/>
    <x v="2"/>
    <x v="1389"/>
    <m/>
    <n v="6.1"/>
    <x v="208"/>
    <x v="4"/>
    <x v="1"/>
    <x v="4"/>
  </r>
  <r>
    <n v="92184"/>
    <x v="0"/>
    <x v="2"/>
    <x v="1389"/>
    <m/>
    <n v="6.01"/>
    <x v="97"/>
    <x v="6"/>
    <x v="1"/>
    <x v="1"/>
  </r>
  <r>
    <n v="92185"/>
    <x v="0"/>
    <x v="2"/>
    <x v="1389"/>
    <m/>
    <n v="4.5"/>
    <x v="49"/>
    <x v="4"/>
    <x v="1"/>
    <x v="3"/>
  </r>
  <r>
    <n v="92186"/>
    <x v="0"/>
    <x v="2"/>
    <x v="1389"/>
    <s v="Left luggage"/>
    <n v="8.5"/>
    <x v="14"/>
    <x v="14"/>
    <x v="59"/>
    <x v="4"/>
  </r>
  <r>
    <n v="91993"/>
    <x v="0"/>
    <x v="0"/>
    <x v="1390"/>
    <m/>
    <n v="128"/>
    <x v="14"/>
    <x v="5"/>
    <x v="1"/>
    <x v="2"/>
  </r>
  <r>
    <n v="91994"/>
    <x v="1"/>
    <x v="0"/>
    <x v="1390"/>
    <m/>
    <n v="100"/>
    <x v="15"/>
    <x v="1"/>
    <x v="1"/>
    <x v="3"/>
  </r>
  <r>
    <n v="92187"/>
    <x v="0"/>
    <x v="2"/>
    <x v="1390"/>
    <s v="Hanging baskets and flowers"/>
    <n v="46.72"/>
    <x v="130"/>
    <x v="16"/>
    <x v="1"/>
    <x v="2"/>
  </r>
  <r>
    <n v="92188"/>
    <x v="0"/>
    <x v="2"/>
    <x v="1390"/>
    <s v="Bar drinks on sleeper"/>
    <n v="39.950000000000003"/>
    <x v="173"/>
    <x v="14"/>
    <x v="59"/>
    <x v="4"/>
  </r>
  <r>
    <n v="92546.1"/>
    <x v="0"/>
    <x v="1"/>
    <x v="1390"/>
    <s v="Cookware"/>
    <n v="14.9"/>
    <x v="13"/>
    <x v="6"/>
    <x v="1"/>
    <x v="1"/>
  </r>
  <r>
    <n v="92546.2"/>
    <x v="0"/>
    <x v="1"/>
    <x v="1390"/>
    <m/>
    <n v="7.53"/>
    <x v="13"/>
    <x v="4"/>
    <x v="1"/>
    <x v="1"/>
  </r>
  <r>
    <n v="92143"/>
    <x v="0"/>
    <x v="2"/>
    <x v="1391"/>
    <s v="Coffee"/>
    <n v="3.7"/>
    <x v="31"/>
    <x v="11"/>
    <x v="1"/>
    <x v="2"/>
  </r>
  <r>
    <n v="92189"/>
    <x v="0"/>
    <x v="2"/>
    <x v="1391"/>
    <m/>
    <n v="45.98"/>
    <x v="410"/>
    <x v="5"/>
    <x v="1"/>
    <x v="2"/>
  </r>
  <r>
    <n v="92190"/>
    <x v="0"/>
    <x v="2"/>
    <x v="1391"/>
    <s v="Dinner at Westfield Centre"/>
    <n v="30"/>
    <x v="411"/>
    <x v="11"/>
    <x v="1"/>
    <x v="2"/>
  </r>
  <r>
    <n v="92191"/>
    <x v="0"/>
    <x v="2"/>
    <x v="1391"/>
    <m/>
    <n v="4.9800000000000004"/>
    <x v="412"/>
    <x v="6"/>
    <x v="1"/>
    <x v="2"/>
  </r>
  <r>
    <n v="92192"/>
    <x v="0"/>
    <x v="2"/>
    <x v="1391"/>
    <m/>
    <n v="2.35"/>
    <x v="41"/>
    <x v="15"/>
    <x v="1"/>
    <x v="4"/>
  </r>
  <r>
    <n v="92193"/>
    <x v="0"/>
    <x v="2"/>
    <x v="1392"/>
    <m/>
    <n v="154.79"/>
    <x v="10"/>
    <x v="4"/>
    <x v="1"/>
    <x v="1"/>
  </r>
  <r>
    <n v="91992"/>
    <x v="1"/>
    <x v="0"/>
    <x v="1393"/>
    <m/>
    <n v="50"/>
    <x v="15"/>
    <x v="1"/>
    <x v="1"/>
    <x v="3"/>
  </r>
  <r>
    <n v="92194"/>
    <x v="0"/>
    <x v="2"/>
    <x v="1393"/>
    <s v="Plants"/>
    <n v="15.5"/>
    <x v="52"/>
    <x v="16"/>
    <x v="1"/>
    <x v="1"/>
  </r>
  <r>
    <n v="92195"/>
    <x v="0"/>
    <x v="2"/>
    <x v="1393"/>
    <m/>
    <n v="13.96"/>
    <x v="328"/>
    <x v="19"/>
    <x v="1"/>
    <x v="10"/>
  </r>
  <r>
    <n v="91990"/>
    <x v="2"/>
    <x v="0"/>
    <x v="1394"/>
    <m/>
    <n v="20.8"/>
    <x v="58"/>
    <x v="3"/>
    <x v="1"/>
    <x v="2"/>
  </r>
  <r>
    <n v="91991"/>
    <x v="1"/>
    <x v="0"/>
    <x v="1394"/>
    <m/>
    <n v="50"/>
    <x v="15"/>
    <x v="1"/>
    <x v="1"/>
    <x v="3"/>
  </r>
  <r>
    <n v="92196"/>
    <x v="0"/>
    <x v="2"/>
    <x v="1394"/>
    <s v="End of trip meal"/>
    <n v="69.75"/>
    <x v="117"/>
    <x v="14"/>
    <x v="59"/>
    <x v="4"/>
  </r>
  <r>
    <n v="92197"/>
    <x v="0"/>
    <x v="2"/>
    <x v="1394"/>
    <m/>
    <n v="23"/>
    <x v="41"/>
    <x v="15"/>
    <x v="1"/>
    <x v="4"/>
  </r>
  <r>
    <n v="92198"/>
    <x v="0"/>
    <x v="2"/>
    <x v="1394"/>
    <m/>
    <n v="21.94"/>
    <x v="10"/>
    <x v="4"/>
    <x v="1"/>
    <x v="1"/>
  </r>
  <r>
    <n v="91988"/>
    <x v="0"/>
    <x v="0"/>
    <x v="1395"/>
    <m/>
    <n v="22"/>
    <x v="48"/>
    <x v="6"/>
    <x v="1"/>
    <x v="1"/>
  </r>
  <r>
    <n v="91989"/>
    <x v="0"/>
    <x v="0"/>
    <x v="1395"/>
    <s v="Income Insurance"/>
    <n v="44.89"/>
    <x v="60"/>
    <x v="0"/>
    <x v="1"/>
    <x v="4"/>
  </r>
  <r>
    <n v="92199"/>
    <x v="0"/>
    <x v="2"/>
    <x v="1395"/>
    <m/>
    <n v="20"/>
    <x v="86"/>
    <x v="15"/>
    <x v="1"/>
    <x v="4"/>
  </r>
  <r>
    <n v="92200"/>
    <x v="0"/>
    <x v="2"/>
    <x v="1395"/>
    <m/>
    <n v="11.1"/>
    <x v="41"/>
    <x v="15"/>
    <x v="1"/>
    <x v="4"/>
  </r>
  <r>
    <n v="92201"/>
    <x v="0"/>
    <x v="2"/>
    <x v="1395"/>
    <m/>
    <n v="10"/>
    <x v="41"/>
    <x v="15"/>
    <x v="1"/>
    <x v="4"/>
  </r>
  <r>
    <n v="92202"/>
    <x v="0"/>
    <x v="2"/>
    <x v="1395"/>
    <s v="Left luggage"/>
    <n v="8.5"/>
    <x v="173"/>
    <x v="14"/>
    <x v="59"/>
    <x v="4"/>
  </r>
  <r>
    <n v="92203"/>
    <x v="0"/>
    <x v="2"/>
    <x v="1396"/>
    <m/>
    <n v="240"/>
    <x v="41"/>
    <x v="15"/>
    <x v="1"/>
    <x v="4"/>
  </r>
  <r>
    <n v="92204"/>
    <x v="0"/>
    <x v="2"/>
    <x v="1396"/>
    <m/>
    <n v="4.5999999999999996"/>
    <x v="208"/>
    <x v="4"/>
    <x v="1"/>
    <x v="4"/>
  </r>
  <r>
    <n v="91987"/>
    <x v="6"/>
    <x v="0"/>
    <x v="1397"/>
    <m/>
    <n v="351.78"/>
    <x v="9"/>
    <x v="0"/>
    <x v="1"/>
    <x v="1"/>
  </r>
  <r>
    <n v="92205"/>
    <x v="0"/>
    <x v="2"/>
    <x v="1397"/>
    <m/>
    <n v="40.380000000000003"/>
    <x v="13"/>
    <x v="12"/>
    <x v="1"/>
    <x v="5"/>
  </r>
  <r>
    <n v="92206"/>
    <x v="0"/>
    <x v="2"/>
    <x v="1397"/>
    <m/>
    <n v="6.5"/>
    <x v="149"/>
    <x v="11"/>
    <x v="1"/>
    <x v="1"/>
  </r>
  <r>
    <n v="92368.1"/>
    <x v="0"/>
    <x v="1"/>
    <x v="1397"/>
    <s v="Beer"/>
    <n v="20.399999999999999"/>
    <x v="9"/>
    <x v="17"/>
    <x v="1"/>
    <x v="1"/>
  </r>
  <r>
    <n v="92368.2"/>
    <x v="0"/>
    <x v="1"/>
    <x v="1397"/>
    <s v="Shampoo"/>
    <n v="2"/>
    <x v="9"/>
    <x v="6"/>
    <x v="1"/>
    <x v="1"/>
  </r>
  <r>
    <n v="92368.3"/>
    <x v="0"/>
    <x v="1"/>
    <x v="1397"/>
    <m/>
    <n v="47.68"/>
    <x v="9"/>
    <x v="4"/>
    <x v="1"/>
    <x v="1"/>
  </r>
  <r>
    <n v="91985"/>
    <x v="0"/>
    <x v="0"/>
    <x v="1398"/>
    <m/>
    <n v="45.78"/>
    <x v="270"/>
    <x v="0"/>
    <x v="1"/>
    <x v="1"/>
  </r>
  <r>
    <n v="91986"/>
    <x v="1"/>
    <x v="0"/>
    <x v="1398"/>
    <m/>
    <n v="50"/>
    <x v="15"/>
    <x v="1"/>
    <x v="1"/>
    <x v="3"/>
  </r>
  <r>
    <n v="92207"/>
    <x v="0"/>
    <x v="2"/>
    <x v="1398"/>
    <m/>
    <n v="13.7"/>
    <x v="41"/>
    <x v="15"/>
    <x v="1"/>
    <x v="4"/>
  </r>
  <r>
    <n v="92208"/>
    <x v="0"/>
    <x v="2"/>
    <x v="1398"/>
    <m/>
    <n v="19.84"/>
    <x v="10"/>
    <x v="4"/>
    <x v="1"/>
    <x v="1"/>
  </r>
  <r>
    <n v="92209"/>
    <x v="0"/>
    <x v="2"/>
    <x v="1398"/>
    <m/>
    <n v="19.670000000000002"/>
    <x v="10"/>
    <x v="4"/>
    <x v="1"/>
    <x v="1"/>
  </r>
  <r>
    <n v="92210"/>
    <x v="0"/>
    <x v="2"/>
    <x v="1399"/>
    <m/>
    <n v="18.5"/>
    <x v="41"/>
    <x v="15"/>
    <x v="1"/>
    <x v="4"/>
  </r>
  <r>
    <n v="92211"/>
    <x v="0"/>
    <x v="2"/>
    <x v="1399"/>
    <m/>
    <n v="15.88"/>
    <x v="10"/>
    <x v="4"/>
    <x v="1"/>
    <x v="1"/>
  </r>
  <r>
    <n v="92212"/>
    <x v="0"/>
    <x v="2"/>
    <x v="1399"/>
    <m/>
    <n v="5.44"/>
    <x v="208"/>
    <x v="4"/>
    <x v="1"/>
    <x v="4"/>
  </r>
  <r>
    <n v="92213"/>
    <x v="0"/>
    <x v="2"/>
    <x v="1399"/>
    <m/>
    <n v="0.99"/>
    <x v="290"/>
    <x v="7"/>
    <x v="1"/>
    <x v="10"/>
  </r>
  <r>
    <n v="92214.1"/>
    <x v="0"/>
    <x v="2"/>
    <x v="1400"/>
    <s v="Battfield 3"/>
    <n v="40"/>
    <x v="10"/>
    <x v="7"/>
    <x v="1"/>
    <x v="8"/>
  </r>
  <r>
    <n v="92214.2"/>
    <x v="0"/>
    <x v="2"/>
    <x v="1400"/>
    <m/>
    <n v="54.17"/>
    <x v="10"/>
    <x v="4"/>
    <x v="1"/>
    <x v="1"/>
  </r>
  <r>
    <n v="92215"/>
    <x v="0"/>
    <x v="2"/>
    <x v="1400"/>
    <m/>
    <n v="30.85"/>
    <x v="22"/>
    <x v="11"/>
    <x v="1"/>
    <x v="2"/>
  </r>
  <r>
    <n v="91981"/>
    <x v="0"/>
    <x v="0"/>
    <x v="1401"/>
    <m/>
    <n v="25.12"/>
    <x v="63"/>
    <x v="0"/>
    <x v="1"/>
    <x v="4"/>
  </r>
  <r>
    <n v="91982.1"/>
    <x v="0"/>
    <x v="0"/>
    <x v="1401"/>
    <s v="Lunch"/>
    <n v="3.47"/>
    <x v="13"/>
    <x v="4"/>
    <x v="1"/>
    <x v="4"/>
  </r>
  <r>
    <n v="91982.2"/>
    <x v="1"/>
    <x v="0"/>
    <x v="1401"/>
    <m/>
    <n v="30"/>
    <x v="15"/>
    <x v="1"/>
    <x v="1"/>
    <x v="3"/>
  </r>
  <r>
    <n v="91983"/>
    <x v="5"/>
    <x v="0"/>
    <x v="1401"/>
    <m/>
    <n v="-73.41"/>
    <x v="413"/>
    <x v="10"/>
    <x v="1"/>
    <x v="3"/>
  </r>
  <r>
    <n v="91984"/>
    <x v="0"/>
    <x v="0"/>
    <x v="1401"/>
    <m/>
    <n v="38.14"/>
    <x v="105"/>
    <x v="0"/>
    <x v="1"/>
    <x v="2"/>
  </r>
  <r>
    <n v="92448"/>
    <x v="0"/>
    <x v="2"/>
    <x v="1401"/>
    <m/>
    <n v="4.5999999999999996"/>
    <x v="208"/>
    <x v="4"/>
    <x v="1"/>
    <x v="4"/>
  </r>
  <r>
    <n v="92449"/>
    <x v="0"/>
    <x v="2"/>
    <x v="1401"/>
    <m/>
    <n v="77"/>
    <x v="133"/>
    <x v="5"/>
    <x v="1"/>
    <x v="2"/>
  </r>
  <r>
    <n v="92450"/>
    <x v="0"/>
    <x v="2"/>
    <x v="1401"/>
    <s v="Ridgehill Night Out"/>
    <n v="42.4"/>
    <x v="214"/>
    <x v="11"/>
    <x v="1"/>
    <x v="2"/>
  </r>
  <r>
    <n v="92437"/>
    <x v="0"/>
    <x v="0"/>
    <x v="1402"/>
    <m/>
    <n v="-100"/>
    <x v="53"/>
    <x v="8"/>
    <x v="1"/>
    <x v="3"/>
  </r>
  <r>
    <n v="92438.1"/>
    <x v="0"/>
    <x v="0"/>
    <x v="1402"/>
    <s v="Jennifers Pocket Money"/>
    <n v="20"/>
    <x v="53"/>
    <x v="6"/>
    <x v="1"/>
    <x v="10"/>
  </r>
  <r>
    <n v="92438.2"/>
    <x v="0"/>
    <x v="0"/>
    <x v="1402"/>
    <s v="Jenny's Clothing Allowance"/>
    <n v="50"/>
    <x v="53"/>
    <x v="5"/>
    <x v="1"/>
    <x v="10"/>
  </r>
  <r>
    <n v="92438.3"/>
    <x v="0"/>
    <x v="0"/>
    <x v="1402"/>
    <s v="Lunches"/>
    <n v="30"/>
    <x v="170"/>
    <x v="4"/>
    <x v="1"/>
    <x v="10"/>
  </r>
  <r>
    <n v="92439.1"/>
    <x v="0"/>
    <x v="0"/>
    <x v="1402"/>
    <s v="Bus fare"/>
    <n v="50"/>
    <x v="187"/>
    <x v="19"/>
    <x v="1"/>
    <x v="8"/>
  </r>
  <r>
    <n v="92439.2"/>
    <x v="0"/>
    <x v="0"/>
    <x v="1402"/>
    <s v="Lunches"/>
    <n v="30"/>
    <x v="363"/>
    <x v="4"/>
    <x v="1"/>
    <x v="8"/>
  </r>
  <r>
    <n v="92439.3"/>
    <x v="0"/>
    <x v="0"/>
    <x v="1402"/>
    <s v="James Pocket Money"/>
    <n v="20"/>
    <x v="53"/>
    <x v="6"/>
    <x v="1"/>
    <x v="8"/>
  </r>
  <r>
    <n v="92440"/>
    <x v="0"/>
    <x v="0"/>
    <x v="1402"/>
    <s v="Karate"/>
    <n v="30.75"/>
    <x v="4"/>
    <x v="2"/>
    <x v="1"/>
    <x v="8"/>
  </r>
  <r>
    <n v="92441"/>
    <x v="1"/>
    <x v="0"/>
    <x v="1402"/>
    <m/>
    <n v="300"/>
    <x v="1"/>
    <x v="1"/>
    <x v="1"/>
    <x v="3"/>
  </r>
  <r>
    <n v="92442"/>
    <x v="0"/>
    <x v="0"/>
    <x v="1402"/>
    <s v="Gas"/>
    <n v="154"/>
    <x v="338"/>
    <x v="0"/>
    <x v="1"/>
    <x v="1"/>
  </r>
  <r>
    <n v="92443"/>
    <x v="0"/>
    <x v="0"/>
    <x v="1402"/>
    <m/>
    <n v="12.12"/>
    <x v="8"/>
    <x v="0"/>
    <x v="1"/>
    <x v="1"/>
  </r>
  <r>
    <n v="92444"/>
    <x v="0"/>
    <x v="0"/>
    <x v="1402"/>
    <m/>
    <n v="37.56"/>
    <x v="3"/>
    <x v="0"/>
    <x v="1"/>
    <x v="1"/>
  </r>
  <r>
    <n v="92445"/>
    <x v="0"/>
    <x v="0"/>
    <x v="1402"/>
    <m/>
    <n v="5"/>
    <x v="163"/>
    <x v="9"/>
    <x v="1"/>
    <x v="9"/>
  </r>
  <r>
    <n v="92446"/>
    <x v="1"/>
    <x v="0"/>
    <x v="1402"/>
    <m/>
    <n v="2462.29"/>
    <x v="75"/>
    <x v="1"/>
    <x v="1"/>
    <x v="3"/>
  </r>
  <r>
    <n v="92447"/>
    <x v="0"/>
    <x v="0"/>
    <x v="1402"/>
    <s v="Council Tax"/>
    <n v="180"/>
    <x v="18"/>
    <x v="0"/>
    <x v="1"/>
    <x v="1"/>
  </r>
  <r>
    <n v="92451"/>
    <x v="0"/>
    <x v="2"/>
    <x v="1402"/>
    <m/>
    <n v="21.41"/>
    <x v="10"/>
    <x v="4"/>
    <x v="1"/>
    <x v="1"/>
  </r>
  <r>
    <n v="92452"/>
    <x v="0"/>
    <x v="2"/>
    <x v="1402"/>
    <m/>
    <n v="64.72"/>
    <x v="52"/>
    <x v="12"/>
    <x v="1"/>
    <x v="5"/>
  </r>
  <r>
    <n v="92453"/>
    <x v="0"/>
    <x v="2"/>
    <x v="1402"/>
    <s v="Lunch"/>
    <n v="4.93"/>
    <x v="13"/>
    <x v="4"/>
    <x v="1"/>
    <x v="4"/>
  </r>
  <r>
    <n v="92454"/>
    <x v="0"/>
    <x v="2"/>
    <x v="1402"/>
    <m/>
    <n v="4.2"/>
    <x v="62"/>
    <x v="7"/>
    <x v="1"/>
    <x v="1"/>
  </r>
  <r>
    <n v="92455"/>
    <x v="0"/>
    <x v="2"/>
    <x v="1402"/>
    <m/>
    <n v="21.5"/>
    <x v="131"/>
    <x v="13"/>
    <x v="1"/>
    <x v="17"/>
  </r>
  <r>
    <n v="92522"/>
    <x v="3"/>
    <x v="4"/>
    <x v="1402"/>
    <s v="June Cash"/>
    <n v="-610"/>
    <x v="9"/>
    <x v="1"/>
    <x v="1"/>
    <x v="3"/>
  </r>
  <r>
    <n v="92523"/>
    <x v="0"/>
    <x v="4"/>
    <x v="1402"/>
    <s v="Beers"/>
    <n v="80"/>
    <x v="143"/>
    <x v="17"/>
    <x v="1"/>
    <x v="14"/>
  </r>
  <r>
    <n v="92524"/>
    <x v="0"/>
    <x v="4"/>
    <x v="1402"/>
    <s v="Lunch"/>
    <n v="15"/>
    <x v="208"/>
    <x v="4"/>
    <x v="1"/>
    <x v="4"/>
  </r>
  <r>
    <n v="92525"/>
    <x v="0"/>
    <x v="4"/>
    <x v="1402"/>
    <s v="Lunch"/>
    <n v="20"/>
    <x v="13"/>
    <x v="4"/>
    <x v="1"/>
    <x v="4"/>
  </r>
  <r>
    <n v="92528"/>
    <x v="0"/>
    <x v="4"/>
    <x v="1402"/>
    <s v="Girls night out"/>
    <n v="25"/>
    <x v="143"/>
    <x v="11"/>
    <x v="1"/>
    <x v="2"/>
  </r>
  <r>
    <n v="92529"/>
    <x v="0"/>
    <x v="4"/>
    <x v="1402"/>
    <s v="James trip to London"/>
    <n v="20"/>
    <x v="173"/>
    <x v="19"/>
    <x v="1"/>
    <x v="8"/>
  </r>
  <r>
    <n v="92530"/>
    <x v="0"/>
    <x v="4"/>
    <x v="1402"/>
    <s v="Tea in the garden"/>
    <n v="10"/>
    <x v="173"/>
    <x v="11"/>
    <x v="1"/>
    <x v="14"/>
  </r>
  <r>
    <n v="92531"/>
    <x v="0"/>
    <x v="4"/>
    <x v="1402"/>
    <s v="Tip"/>
    <n v="12"/>
    <x v="414"/>
    <x v="11"/>
    <x v="1"/>
    <x v="14"/>
  </r>
  <r>
    <n v="92532"/>
    <x v="0"/>
    <x v="4"/>
    <x v="1402"/>
    <s v="Swimming "/>
    <n v="5"/>
    <x v="272"/>
    <x v="2"/>
    <x v="1"/>
    <x v="2"/>
  </r>
  <r>
    <n v="92533"/>
    <x v="0"/>
    <x v="4"/>
    <x v="1402"/>
    <s v="Brick Lane Curry"/>
    <n v="10"/>
    <x v="94"/>
    <x v="11"/>
    <x v="1"/>
    <x v="4"/>
  </r>
  <r>
    <n v="92534"/>
    <x v="0"/>
    <x v="4"/>
    <x v="1402"/>
    <s v="Lunch"/>
    <n v="10"/>
    <x v="278"/>
    <x v="11"/>
    <x v="1"/>
    <x v="2"/>
  </r>
  <r>
    <n v="92535"/>
    <x v="0"/>
    <x v="4"/>
    <x v="1402"/>
    <s v="Parking in Oxford"/>
    <n v="7.2"/>
    <x v="398"/>
    <x v="11"/>
    <x v="61"/>
    <x v="1"/>
  </r>
  <r>
    <n v="92536"/>
    <x v="0"/>
    <x v="4"/>
    <x v="1402"/>
    <s v="Accomodation"/>
    <n v="175"/>
    <x v="415"/>
    <x v="19"/>
    <x v="1"/>
    <x v="8"/>
  </r>
  <r>
    <n v="92537"/>
    <x v="0"/>
    <x v="4"/>
    <x v="1402"/>
    <s v="Spending money"/>
    <n v="70"/>
    <x v="14"/>
    <x v="19"/>
    <x v="1"/>
    <x v="8"/>
  </r>
  <r>
    <n v="92538"/>
    <x v="0"/>
    <x v="4"/>
    <x v="1402"/>
    <s v="Unidentified June Cash"/>
    <n v="125.1"/>
    <x v="53"/>
    <x v="6"/>
    <x v="1"/>
    <x v="1"/>
  </r>
  <r>
    <n v="92827"/>
    <x v="3"/>
    <x v="1"/>
    <x v="1402"/>
    <m/>
    <n v="-300"/>
    <x v="9"/>
    <x v="1"/>
    <x v="1"/>
    <x v="3"/>
  </r>
  <r>
    <n v="92833"/>
    <x v="3"/>
    <x v="2"/>
    <x v="1402"/>
    <m/>
    <n v="-2462.29"/>
    <x v="9"/>
    <x v="1"/>
    <x v="1"/>
    <x v="3"/>
  </r>
  <r>
    <n v="92456"/>
    <x v="0"/>
    <x v="2"/>
    <x v="1403"/>
    <m/>
    <n v="5.99"/>
    <x v="168"/>
    <x v="5"/>
    <x v="1"/>
    <x v="2"/>
  </r>
  <r>
    <n v="92457"/>
    <x v="0"/>
    <x v="2"/>
    <x v="1403"/>
    <m/>
    <n v="6.35"/>
    <x v="213"/>
    <x v="11"/>
    <x v="1"/>
    <x v="2"/>
  </r>
  <r>
    <n v="92458"/>
    <x v="0"/>
    <x v="2"/>
    <x v="1403"/>
    <m/>
    <n v="46.98"/>
    <x v="218"/>
    <x v="5"/>
    <x v="1"/>
    <x v="10"/>
  </r>
  <r>
    <n v="92459"/>
    <x v="0"/>
    <x v="2"/>
    <x v="1403"/>
    <m/>
    <n v="4.99"/>
    <x v="218"/>
    <x v="5"/>
    <x v="1"/>
    <x v="10"/>
  </r>
  <r>
    <n v="92460"/>
    <x v="0"/>
    <x v="2"/>
    <x v="1404"/>
    <m/>
    <n v="7.79"/>
    <x v="406"/>
    <x v="4"/>
    <x v="1"/>
    <x v="1"/>
  </r>
  <r>
    <n v="92461"/>
    <x v="0"/>
    <x v="2"/>
    <x v="1404"/>
    <m/>
    <n v="32.5"/>
    <x v="41"/>
    <x v="15"/>
    <x v="1"/>
    <x v="4"/>
  </r>
  <r>
    <n v="92462"/>
    <x v="0"/>
    <x v="2"/>
    <x v="1404"/>
    <m/>
    <n v="17.2"/>
    <x v="213"/>
    <x v="11"/>
    <x v="1"/>
    <x v="2"/>
  </r>
  <r>
    <n v="92463.1"/>
    <x v="0"/>
    <x v="2"/>
    <x v="1405"/>
    <m/>
    <n v="12"/>
    <x v="10"/>
    <x v="6"/>
    <x v="1"/>
    <x v="1"/>
  </r>
  <r>
    <n v="92463.2"/>
    <x v="0"/>
    <x v="2"/>
    <x v="1405"/>
    <m/>
    <n v="22.55"/>
    <x v="10"/>
    <x v="4"/>
    <x v="1"/>
    <x v="1"/>
  </r>
  <r>
    <n v="92539.1"/>
    <x v="0"/>
    <x v="2"/>
    <x v="1405"/>
    <s v="Cutlery Set"/>
    <n v="120"/>
    <x v="31"/>
    <x v="7"/>
    <x v="1"/>
    <x v="1"/>
  </r>
  <r>
    <n v="92539.199999999997"/>
    <x v="0"/>
    <x v="2"/>
    <x v="1405"/>
    <s v="Gift vouchers"/>
    <n v="-120"/>
    <x v="31"/>
    <x v="7"/>
    <x v="1"/>
    <x v="1"/>
  </r>
  <r>
    <n v="92464"/>
    <x v="0"/>
    <x v="2"/>
    <x v="1406"/>
    <m/>
    <n v="9.99"/>
    <x v="20"/>
    <x v="0"/>
    <x v="1"/>
    <x v="1"/>
  </r>
  <r>
    <n v="92465"/>
    <x v="0"/>
    <x v="2"/>
    <x v="1406"/>
    <m/>
    <n v="89.03"/>
    <x v="10"/>
    <x v="4"/>
    <x v="1"/>
    <x v="1"/>
  </r>
  <r>
    <n v="92433"/>
    <x v="0"/>
    <x v="0"/>
    <x v="1407"/>
    <m/>
    <n v="7.99"/>
    <x v="368"/>
    <x v="0"/>
    <x v="1"/>
    <x v="4"/>
  </r>
  <r>
    <n v="92434"/>
    <x v="0"/>
    <x v="0"/>
    <x v="1407"/>
    <s v="Income Insurance"/>
    <n v="26.95"/>
    <x v="60"/>
    <x v="0"/>
    <x v="1"/>
    <x v="4"/>
  </r>
  <r>
    <n v="92435"/>
    <x v="1"/>
    <x v="0"/>
    <x v="1407"/>
    <m/>
    <n v="40"/>
    <x v="15"/>
    <x v="1"/>
    <x v="1"/>
    <x v="3"/>
  </r>
  <r>
    <n v="92436"/>
    <x v="1"/>
    <x v="0"/>
    <x v="1407"/>
    <m/>
    <n v="30"/>
    <x v="15"/>
    <x v="1"/>
    <x v="1"/>
    <x v="3"/>
  </r>
  <r>
    <n v="92466"/>
    <x v="0"/>
    <x v="2"/>
    <x v="1407"/>
    <m/>
    <n v="6.99"/>
    <x v="181"/>
    <x v="9"/>
    <x v="1"/>
    <x v="9"/>
  </r>
  <r>
    <n v="92467"/>
    <x v="0"/>
    <x v="2"/>
    <x v="1407"/>
    <m/>
    <n v="5.44"/>
    <x v="208"/>
    <x v="4"/>
    <x v="1"/>
    <x v="4"/>
  </r>
  <r>
    <n v="92426"/>
    <x v="0"/>
    <x v="0"/>
    <x v="1408"/>
    <m/>
    <n v="5"/>
    <x v="30"/>
    <x v="9"/>
    <x v="1"/>
    <x v="9"/>
  </r>
  <r>
    <n v="92427"/>
    <x v="0"/>
    <x v="0"/>
    <x v="1408"/>
    <s v="Life Insurance"/>
    <n v="8.19"/>
    <x v="29"/>
    <x v="0"/>
    <x v="1"/>
    <x v="2"/>
  </r>
  <r>
    <n v="92428"/>
    <x v="0"/>
    <x v="0"/>
    <x v="1408"/>
    <m/>
    <n v="18.48"/>
    <x v="39"/>
    <x v="4"/>
    <x v="1"/>
    <x v="3"/>
  </r>
  <r>
    <n v="92429"/>
    <x v="0"/>
    <x v="0"/>
    <x v="1408"/>
    <m/>
    <n v="10.48"/>
    <x v="19"/>
    <x v="0"/>
    <x v="1"/>
    <x v="1"/>
  </r>
  <r>
    <n v="92430"/>
    <x v="8"/>
    <x v="0"/>
    <x v="1408"/>
    <m/>
    <n v="-5156.93"/>
    <x v="164"/>
    <x v="10"/>
    <x v="1"/>
    <x v="4"/>
  </r>
  <r>
    <n v="92431"/>
    <x v="0"/>
    <x v="0"/>
    <x v="1408"/>
    <m/>
    <n v="12"/>
    <x v="21"/>
    <x v="9"/>
    <x v="1"/>
    <x v="9"/>
  </r>
  <r>
    <n v="92432"/>
    <x v="0"/>
    <x v="0"/>
    <x v="1408"/>
    <m/>
    <n v="200"/>
    <x v="53"/>
    <x v="6"/>
    <x v="1"/>
    <x v="10"/>
  </r>
  <r>
    <n v="92468"/>
    <x v="0"/>
    <x v="2"/>
    <x v="1408"/>
    <m/>
    <n v="8.1999999999999993"/>
    <x v="54"/>
    <x v="2"/>
    <x v="1"/>
    <x v="2"/>
  </r>
  <r>
    <n v="92469"/>
    <x v="0"/>
    <x v="2"/>
    <x v="1408"/>
    <m/>
    <n v="5.99"/>
    <x v="62"/>
    <x v="7"/>
    <x v="1"/>
    <x v="1"/>
  </r>
  <r>
    <n v="92540"/>
    <x v="0"/>
    <x v="1"/>
    <x v="1408"/>
    <m/>
    <n v="15.24"/>
    <x v="13"/>
    <x v="4"/>
    <x v="1"/>
    <x v="1"/>
  </r>
  <r>
    <n v="92473"/>
    <x v="0"/>
    <x v="2"/>
    <x v="1409"/>
    <m/>
    <n v="6.4"/>
    <x v="195"/>
    <x v="11"/>
    <x v="1"/>
    <x v="2"/>
  </r>
  <r>
    <n v="92474"/>
    <x v="0"/>
    <x v="2"/>
    <x v="1409"/>
    <m/>
    <n v="27.33"/>
    <x v="10"/>
    <x v="4"/>
    <x v="1"/>
    <x v="1"/>
  </r>
  <r>
    <n v="92475"/>
    <x v="0"/>
    <x v="2"/>
    <x v="1409"/>
    <s v="Oxford Ticket"/>
    <n v="28"/>
    <x v="41"/>
    <x v="19"/>
    <x v="1"/>
    <x v="8"/>
  </r>
  <r>
    <n v="92476.1"/>
    <x v="0"/>
    <x v="2"/>
    <x v="1410"/>
    <s v="Wine"/>
    <n v="12"/>
    <x v="10"/>
    <x v="17"/>
    <x v="1"/>
    <x v="14"/>
  </r>
  <r>
    <n v="92476.2"/>
    <x v="0"/>
    <x v="2"/>
    <x v="1410"/>
    <s v="Wkd"/>
    <n v="4.75"/>
    <x v="10"/>
    <x v="17"/>
    <x v="1"/>
    <x v="10"/>
  </r>
  <r>
    <n v="92476.3"/>
    <x v="0"/>
    <x v="2"/>
    <x v="1410"/>
    <m/>
    <n v="23.38"/>
    <x v="10"/>
    <x v="4"/>
    <x v="1"/>
    <x v="1"/>
  </r>
  <r>
    <n v="92477"/>
    <x v="0"/>
    <x v="2"/>
    <x v="1411"/>
    <s v="Belgo's Meal"/>
    <n v="60.74"/>
    <x v="117"/>
    <x v="11"/>
    <x v="1"/>
    <x v="14"/>
  </r>
  <r>
    <n v="92478"/>
    <x v="0"/>
    <x v="2"/>
    <x v="1411"/>
    <m/>
    <n v="8"/>
    <x v="41"/>
    <x v="11"/>
    <x v="1"/>
    <x v="2"/>
  </r>
  <r>
    <n v="92422"/>
    <x v="2"/>
    <x v="0"/>
    <x v="1412"/>
    <m/>
    <n v="50"/>
    <x v="36"/>
    <x v="3"/>
    <x v="1"/>
    <x v="10"/>
  </r>
  <r>
    <n v="92423"/>
    <x v="1"/>
    <x v="0"/>
    <x v="1412"/>
    <m/>
    <n v="30"/>
    <x v="15"/>
    <x v="1"/>
    <x v="1"/>
    <x v="3"/>
  </r>
  <r>
    <n v="92424"/>
    <x v="3"/>
    <x v="0"/>
    <x v="1412"/>
    <m/>
    <n v="-187.58"/>
    <x v="28"/>
    <x v="1"/>
    <x v="1"/>
    <x v="3"/>
  </r>
  <r>
    <n v="92425"/>
    <x v="0"/>
    <x v="0"/>
    <x v="1412"/>
    <s v="National Insurance"/>
    <n v="10"/>
    <x v="69"/>
    <x v="18"/>
    <x v="1"/>
    <x v="2"/>
  </r>
  <r>
    <n v="92479.1"/>
    <x v="0"/>
    <x v="2"/>
    <x v="1412"/>
    <s v="Flowers"/>
    <n v="8.5"/>
    <x v="10"/>
    <x v="6"/>
    <x v="1"/>
    <x v="2"/>
  </r>
  <r>
    <n v="92479.2"/>
    <x v="0"/>
    <x v="2"/>
    <x v="1412"/>
    <s v="Shower Wash"/>
    <n v="4.7"/>
    <x v="10"/>
    <x v="6"/>
    <x v="1"/>
    <x v="1"/>
  </r>
  <r>
    <n v="92479.3"/>
    <x v="0"/>
    <x v="2"/>
    <x v="1412"/>
    <m/>
    <n v="7.35"/>
    <x v="10"/>
    <x v="4"/>
    <x v="1"/>
    <x v="1"/>
  </r>
  <r>
    <n v="92541.1"/>
    <x v="0"/>
    <x v="1"/>
    <x v="1412"/>
    <s v="Toothbrush"/>
    <n v="6"/>
    <x v="13"/>
    <x v="6"/>
    <x v="1"/>
    <x v="1"/>
  </r>
  <r>
    <n v="92541.2"/>
    <x v="0"/>
    <x v="1"/>
    <x v="1412"/>
    <m/>
    <n v="103.92"/>
    <x v="13"/>
    <x v="4"/>
    <x v="1"/>
    <x v="1"/>
  </r>
  <r>
    <n v="92416"/>
    <x v="3"/>
    <x v="0"/>
    <x v="1413"/>
    <m/>
    <n v="-714.37"/>
    <x v="28"/>
    <x v="1"/>
    <x v="1"/>
    <x v="3"/>
  </r>
  <r>
    <n v="92417"/>
    <x v="3"/>
    <x v="0"/>
    <x v="1413"/>
    <m/>
    <n v="-1516.16"/>
    <x v="28"/>
    <x v="1"/>
    <x v="1"/>
    <x v="3"/>
  </r>
  <r>
    <n v="92418"/>
    <x v="3"/>
    <x v="0"/>
    <x v="1413"/>
    <m/>
    <n v="-551.04"/>
    <x v="28"/>
    <x v="1"/>
    <x v="1"/>
    <x v="3"/>
  </r>
  <r>
    <n v="92419"/>
    <x v="3"/>
    <x v="0"/>
    <x v="1413"/>
    <m/>
    <n v="-520.89"/>
    <x v="28"/>
    <x v="1"/>
    <x v="1"/>
    <x v="3"/>
  </r>
  <r>
    <n v="92420"/>
    <x v="1"/>
    <x v="0"/>
    <x v="1413"/>
    <m/>
    <n v="30"/>
    <x v="15"/>
    <x v="1"/>
    <x v="1"/>
    <x v="3"/>
  </r>
  <r>
    <n v="92421"/>
    <x v="3"/>
    <x v="0"/>
    <x v="1413"/>
    <m/>
    <n v="-1407.04"/>
    <x v="28"/>
    <x v="1"/>
    <x v="1"/>
    <x v="3"/>
  </r>
  <r>
    <n v="92470"/>
    <x v="0"/>
    <x v="2"/>
    <x v="1413"/>
    <s v="Shirts, trousers"/>
    <n v="222"/>
    <x v="31"/>
    <x v="5"/>
    <x v="1"/>
    <x v="4"/>
  </r>
  <r>
    <n v="92480"/>
    <x v="0"/>
    <x v="2"/>
    <x v="1413"/>
    <m/>
    <n v="3.4"/>
    <x v="54"/>
    <x v="2"/>
    <x v="1"/>
    <x v="2"/>
  </r>
  <r>
    <n v="92481"/>
    <x v="0"/>
    <x v="2"/>
    <x v="1413"/>
    <m/>
    <n v="61.46"/>
    <x v="76"/>
    <x v="12"/>
    <x v="1"/>
    <x v="5"/>
  </r>
  <r>
    <n v="93470"/>
    <x v="1"/>
    <x v="12"/>
    <x v="1413"/>
    <m/>
    <n v="4897.08"/>
    <x v="9"/>
    <x v="1"/>
    <x v="1"/>
    <x v="3"/>
  </r>
  <r>
    <n v="92415"/>
    <x v="0"/>
    <x v="0"/>
    <x v="1414"/>
    <m/>
    <n v="31.16"/>
    <x v="172"/>
    <x v="4"/>
    <x v="1"/>
    <x v="1"/>
  </r>
  <r>
    <n v="92482.1"/>
    <x v="0"/>
    <x v="2"/>
    <x v="1414"/>
    <s v="Wine"/>
    <n v="12"/>
    <x v="10"/>
    <x v="17"/>
    <x v="1"/>
    <x v="14"/>
  </r>
  <r>
    <n v="92482.2"/>
    <x v="0"/>
    <x v="2"/>
    <x v="1414"/>
    <s v="Copier paper"/>
    <n v="4"/>
    <x v="10"/>
    <x v="6"/>
    <x v="1"/>
    <x v="1"/>
  </r>
  <r>
    <n v="92482.3"/>
    <x v="0"/>
    <x v="2"/>
    <x v="1414"/>
    <m/>
    <n v="7.04"/>
    <x v="10"/>
    <x v="4"/>
    <x v="1"/>
    <x v="1"/>
  </r>
  <r>
    <n v="92483"/>
    <x v="0"/>
    <x v="2"/>
    <x v="1414"/>
    <m/>
    <n v="10.63"/>
    <x v="10"/>
    <x v="4"/>
    <x v="1"/>
    <x v="1"/>
  </r>
  <r>
    <n v="92484"/>
    <x v="0"/>
    <x v="2"/>
    <x v="1414"/>
    <s v="Laptop"/>
    <n v="475.32"/>
    <x v="416"/>
    <x v="15"/>
    <x v="1"/>
    <x v="4"/>
  </r>
  <r>
    <n v="92414"/>
    <x v="0"/>
    <x v="0"/>
    <x v="1415"/>
    <m/>
    <n v="1000"/>
    <x v="89"/>
    <x v="13"/>
    <x v="1"/>
    <x v="17"/>
  </r>
  <r>
    <n v="92485.1"/>
    <x v="0"/>
    <x v="2"/>
    <x v="1416"/>
    <s v="Champagne"/>
    <n v="16"/>
    <x v="10"/>
    <x v="17"/>
    <x v="1"/>
    <x v="14"/>
  </r>
  <r>
    <n v="92485.2"/>
    <x v="0"/>
    <x v="2"/>
    <x v="1416"/>
    <m/>
    <n v="2.2000000000000002"/>
    <x v="10"/>
    <x v="4"/>
    <x v="1"/>
    <x v="14"/>
  </r>
  <r>
    <n v="92486"/>
    <x v="0"/>
    <x v="2"/>
    <x v="1416"/>
    <s v="Backup Drive"/>
    <n v="274.7"/>
    <x v="115"/>
    <x v="15"/>
    <x v="1"/>
    <x v="4"/>
  </r>
  <r>
    <n v="92487"/>
    <x v="0"/>
    <x v="2"/>
    <x v="1416"/>
    <m/>
    <n v="4.99"/>
    <x v="13"/>
    <x v="4"/>
    <x v="1"/>
    <x v="1"/>
  </r>
  <r>
    <n v="92488"/>
    <x v="0"/>
    <x v="2"/>
    <x v="1416"/>
    <m/>
    <n v="1"/>
    <x v="13"/>
    <x v="4"/>
    <x v="1"/>
    <x v="1"/>
  </r>
  <r>
    <n v="92489"/>
    <x v="0"/>
    <x v="2"/>
    <x v="1416"/>
    <s v="Anniversary Meal"/>
    <n v="102.3"/>
    <x v="414"/>
    <x v="11"/>
    <x v="1"/>
    <x v="14"/>
  </r>
  <r>
    <n v="92490"/>
    <x v="0"/>
    <x v="2"/>
    <x v="1417"/>
    <s v="Log boards and plants"/>
    <n v="37.28"/>
    <x v="44"/>
    <x v="16"/>
    <x v="56"/>
    <x v="1"/>
  </r>
  <r>
    <n v="92491"/>
    <x v="0"/>
    <x v="2"/>
    <x v="1417"/>
    <m/>
    <n v="53.99"/>
    <x v="364"/>
    <x v="5"/>
    <x v="1"/>
    <x v="2"/>
  </r>
  <r>
    <n v="92412"/>
    <x v="2"/>
    <x v="0"/>
    <x v="1418"/>
    <m/>
    <n v="79.790000000000006"/>
    <x v="51"/>
    <x v="3"/>
    <x v="1"/>
    <x v="3"/>
  </r>
  <r>
    <n v="92413"/>
    <x v="1"/>
    <x v="0"/>
    <x v="1418"/>
    <m/>
    <n v="20"/>
    <x v="15"/>
    <x v="1"/>
    <x v="1"/>
    <x v="3"/>
  </r>
  <r>
    <n v="92492"/>
    <x v="0"/>
    <x v="2"/>
    <x v="1418"/>
    <m/>
    <n v="7.69"/>
    <x v="76"/>
    <x v="4"/>
    <x v="1"/>
    <x v="1"/>
  </r>
  <r>
    <n v="92493.1"/>
    <x v="0"/>
    <x v="2"/>
    <x v="1418"/>
    <s v="Headphones"/>
    <n v="21"/>
    <x v="10"/>
    <x v="7"/>
    <x v="1"/>
    <x v="1"/>
  </r>
  <r>
    <n v="92493.2"/>
    <x v="0"/>
    <x v="2"/>
    <x v="1418"/>
    <m/>
    <n v="37.44"/>
    <x v="10"/>
    <x v="4"/>
    <x v="1"/>
    <x v="1"/>
  </r>
  <r>
    <n v="92494"/>
    <x v="0"/>
    <x v="2"/>
    <x v="1418"/>
    <m/>
    <n v="5"/>
    <x v="208"/>
    <x v="4"/>
    <x v="1"/>
    <x v="4"/>
  </r>
  <r>
    <n v="92495"/>
    <x v="0"/>
    <x v="2"/>
    <x v="1418"/>
    <m/>
    <n v="28.4"/>
    <x v="54"/>
    <x v="2"/>
    <x v="1"/>
    <x v="2"/>
  </r>
  <r>
    <n v="92496"/>
    <x v="0"/>
    <x v="2"/>
    <x v="1418"/>
    <m/>
    <n v="43.46"/>
    <x v="76"/>
    <x v="12"/>
    <x v="1"/>
    <x v="5"/>
  </r>
  <r>
    <n v="92526"/>
    <x v="0"/>
    <x v="4"/>
    <x v="1418"/>
    <s v="Coffee at Snowcentre"/>
    <n v="4.2"/>
    <x v="213"/>
    <x v="11"/>
    <x v="1"/>
    <x v="2"/>
  </r>
  <r>
    <n v="92411"/>
    <x v="1"/>
    <x v="0"/>
    <x v="1419"/>
    <m/>
    <n v="100"/>
    <x v="15"/>
    <x v="1"/>
    <x v="1"/>
    <x v="3"/>
  </r>
  <r>
    <n v="92471"/>
    <x v="0"/>
    <x v="2"/>
    <x v="1419"/>
    <s v="Sunglasses"/>
    <n v="15"/>
    <x v="31"/>
    <x v="7"/>
    <x v="1"/>
    <x v="2"/>
  </r>
  <r>
    <n v="92497"/>
    <x v="0"/>
    <x v="2"/>
    <x v="1419"/>
    <s v="Ink cartridges"/>
    <n v="39.54"/>
    <x v="14"/>
    <x v="6"/>
    <x v="1"/>
    <x v="1"/>
  </r>
  <r>
    <n v="92409"/>
    <x v="0"/>
    <x v="0"/>
    <x v="1420"/>
    <s v="New Scientist (Quarterly)"/>
    <n v="35.75"/>
    <x v="46"/>
    <x v="6"/>
    <x v="1"/>
    <x v="1"/>
  </r>
  <r>
    <n v="92410"/>
    <x v="1"/>
    <x v="0"/>
    <x v="1420"/>
    <m/>
    <n v="40"/>
    <x v="15"/>
    <x v="1"/>
    <x v="1"/>
    <x v="3"/>
  </r>
  <r>
    <n v="92498"/>
    <x v="0"/>
    <x v="2"/>
    <x v="1420"/>
    <m/>
    <n v="20"/>
    <x v="86"/>
    <x v="15"/>
    <x v="1"/>
    <x v="4"/>
  </r>
  <r>
    <n v="92499"/>
    <x v="0"/>
    <x v="2"/>
    <x v="1420"/>
    <m/>
    <n v="19.850000000000001"/>
    <x v="10"/>
    <x v="4"/>
    <x v="1"/>
    <x v="1"/>
  </r>
  <r>
    <n v="92500"/>
    <x v="0"/>
    <x v="2"/>
    <x v="1420"/>
    <m/>
    <n v="17"/>
    <x v="41"/>
    <x v="15"/>
    <x v="1"/>
    <x v="4"/>
  </r>
  <r>
    <n v="92501"/>
    <x v="0"/>
    <x v="2"/>
    <x v="1421"/>
    <m/>
    <n v="5.5"/>
    <x v="76"/>
    <x v="4"/>
    <x v="1"/>
    <x v="1"/>
  </r>
  <r>
    <n v="92502"/>
    <x v="0"/>
    <x v="2"/>
    <x v="1421"/>
    <s v="Download"/>
    <n v="2.4900000000000002"/>
    <x v="20"/>
    <x v="11"/>
    <x v="1"/>
    <x v="1"/>
  </r>
  <r>
    <n v="92503"/>
    <x v="0"/>
    <x v="2"/>
    <x v="1421"/>
    <s v="Birmingham Ticket"/>
    <n v="30.75"/>
    <x v="41"/>
    <x v="19"/>
    <x v="1"/>
    <x v="8"/>
  </r>
  <r>
    <n v="92504"/>
    <x v="0"/>
    <x v="2"/>
    <x v="1421"/>
    <m/>
    <n v="22.75"/>
    <x v="41"/>
    <x v="11"/>
    <x v="1"/>
    <x v="1"/>
  </r>
  <r>
    <n v="92408"/>
    <x v="1"/>
    <x v="0"/>
    <x v="1422"/>
    <m/>
    <n v="70"/>
    <x v="15"/>
    <x v="1"/>
    <x v="1"/>
    <x v="3"/>
  </r>
  <r>
    <n v="92505"/>
    <x v="0"/>
    <x v="2"/>
    <x v="1422"/>
    <s v="Lunch"/>
    <n v="4.09"/>
    <x v="13"/>
    <x v="4"/>
    <x v="1"/>
    <x v="4"/>
  </r>
  <r>
    <n v="92506"/>
    <x v="0"/>
    <x v="2"/>
    <x v="1422"/>
    <m/>
    <n v="240"/>
    <x v="41"/>
    <x v="15"/>
    <x v="1"/>
    <x v="4"/>
  </r>
  <r>
    <n v="92543"/>
    <x v="0"/>
    <x v="1"/>
    <x v="1422"/>
    <m/>
    <n v="2.79"/>
    <x v="13"/>
    <x v="4"/>
    <x v="1"/>
    <x v="1"/>
  </r>
  <r>
    <n v="92544"/>
    <x v="0"/>
    <x v="1"/>
    <x v="1422"/>
    <m/>
    <n v="6.73"/>
    <x v="13"/>
    <x v="4"/>
    <x v="1"/>
    <x v="1"/>
  </r>
  <r>
    <n v="92507"/>
    <x v="0"/>
    <x v="2"/>
    <x v="1423"/>
    <m/>
    <n v="43.13"/>
    <x v="76"/>
    <x v="12"/>
    <x v="1"/>
    <x v="5"/>
  </r>
  <r>
    <n v="92508"/>
    <x v="0"/>
    <x v="2"/>
    <x v="1423"/>
    <m/>
    <n v="8.6199999999999992"/>
    <x v="10"/>
    <x v="4"/>
    <x v="1"/>
    <x v="1"/>
  </r>
  <r>
    <n v="92509"/>
    <x v="0"/>
    <x v="2"/>
    <x v="1424"/>
    <m/>
    <n v="14.96"/>
    <x v="10"/>
    <x v="4"/>
    <x v="1"/>
    <x v="1"/>
  </r>
  <r>
    <n v="92510"/>
    <x v="0"/>
    <x v="2"/>
    <x v="1424"/>
    <m/>
    <n v="84.7"/>
    <x v="267"/>
    <x v="11"/>
    <x v="61"/>
    <x v="1"/>
  </r>
  <r>
    <n v="92511"/>
    <x v="0"/>
    <x v="2"/>
    <x v="1424"/>
    <s v="Evesham hotel,"/>
    <n v="405.25"/>
    <x v="146"/>
    <x v="11"/>
    <x v="61"/>
    <x v="1"/>
  </r>
  <r>
    <n v="92405"/>
    <x v="6"/>
    <x v="0"/>
    <x v="1425"/>
    <m/>
    <n v="402.12"/>
    <x v="9"/>
    <x v="0"/>
    <x v="1"/>
    <x v="1"/>
  </r>
  <r>
    <n v="92406"/>
    <x v="0"/>
    <x v="0"/>
    <x v="1425"/>
    <m/>
    <n v="127"/>
    <x v="89"/>
    <x v="13"/>
    <x v="1"/>
    <x v="17"/>
  </r>
  <r>
    <n v="92407"/>
    <x v="1"/>
    <x v="0"/>
    <x v="1425"/>
    <m/>
    <n v="250"/>
    <x v="15"/>
    <x v="1"/>
    <x v="1"/>
    <x v="3"/>
  </r>
  <r>
    <n v="92512"/>
    <x v="0"/>
    <x v="2"/>
    <x v="1425"/>
    <m/>
    <n v="12.1"/>
    <x v="143"/>
    <x v="17"/>
    <x v="1"/>
    <x v="4"/>
  </r>
  <r>
    <n v="92513.1"/>
    <x v="0"/>
    <x v="2"/>
    <x v="1425"/>
    <s v="Wine and beer"/>
    <n v="24"/>
    <x v="10"/>
    <x v="17"/>
    <x v="1"/>
    <x v="1"/>
  </r>
  <r>
    <n v="92513.2"/>
    <x v="0"/>
    <x v="2"/>
    <x v="1425"/>
    <s v="Shampoo and things"/>
    <n v="12"/>
    <x v="10"/>
    <x v="6"/>
    <x v="1"/>
    <x v="1"/>
  </r>
  <r>
    <n v="92513.3"/>
    <x v="0"/>
    <x v="2"/>
    <x v="1425"/>
    <m/>
    <n v="42.73"/>
    <x v="10"/>
    <x v="4"/>
    <x v="1"/>
    <x v="1"/>
  </r>
  <r>
    <n v="92514"/>
    <x v="0"/>
    <x v="2"/>
    <x v="1425"/>
    <s v="Lunch"/>
    <n v="4.43"/>
    <x v="13"/>
    <x v="4"/>
    <x v="1"/>
    <x v="4"/>
  </r>
  <r>
    <n v="92515"/>
    <x v="0"/>
    <x v="2"/>
    <x v="1425"/>
    <m/>
    <n v="31.99"/>
    <x v="218"/>
    <x v="5"/>
    <x v="1"/>
    <x v="2"/>
  </r>
  <r>
    <n v="92516"/>
    <x v="0"/>
    <x v="2"/>
    <x v="1425"/>
    <m/>
    <n v="63.32"/>
    <x v="76"/>
    <x v="12"/>
    <x v="1"/>
    <x v="5"/>
  </r>
  <r>
    <n v="92527"/>
    <x v="0"/>
    <x v="4"/>
    <x v="1425"/>
    <m/>
    <n v="21.5"/>
    <x v="183"/>
    <x v="4"/>
    <x v="1"/>
    <x v="1"/>
  </r>
  <r>
    <n v="92402"/>
    <x v="0"/>
    <x v="0"/>
    <x v="1426"/>
    <s v="Income Insurance"/>
    <n v="44.89"/>
    <x v="60"/>
    <x v="0"/>
    <x v="1"/>
    <x v="4"/>
  </r>
  <r>
    <n v="92403"/>
    <x v="0"/>
    <x v="0"/>
    <x v="1426"/>
    <s v="Top"/>
    <n v="32.5"/>
    <x v="53"/>
    <x v="5"/>
    <x v="1"/>
    <x v="2"/>
  </r>
  <r>
    <n v="92404"/>
    <x v="2"/>
    <x v="0"/>
    <x v="1426"/>
    <m/>
    <n v="20.8"/>
    <x v="58"/>
    <x v="3"/>
    <x v="1"/>
    <x v="2"/>
  </r>
  <r>
    <n v="92472"/>
    <x v="0"/>
    <x v="2"/>
    <x v="1426"/>
    <s v="Tops, shirts"/>
    <n v="144.19999999999999"/>
    <x v="31"/>
    <x v="5"/>
    <x v="1"/>
    <x v="2"/>
  </r>
  <r>
    <n v="92517"/>
    <x v="0"/>
    <x v="2"/>
    <x v="1426"/>
    <m/>
    <n v="13.96"/>
    <x v="42"/>
    <x v="6"/>
    <x v="1"/>
    <x v="1"/>
  </r>
  <r>
    <n v="92518"/>
    <x v="0"/>
    <x v="2"/>
    <x v="1426"/>
    <m/>
    <n v="11.5"/>
    <x v="278"/>
    <x v="11"/>
    <x v="1"/>
    <x v="2"/>
  </r>
  <r>
    <n v="92519"/>
    <x v="0"/>
    <x v="2"/>
    <x v="1426"/>
    <s v="Lunch"/>
    <n v="3.02"/>
    <x v="13"/>
    <x v="4"/>
    <x v="1"/>
    <x v="4"/>
  </r>
  <r>
    <n v="92520"/>
    <x v="0"/>
    <x v="2"/>
    <x v="1426"/>
    <m/>
    <n v="30"/>
    <x v="61"/>
    <x v="17"/>
    <x v="1"/>
    <x v="14"/>
  </r>
  <r>
    <n v="92521"/>
    <x v="0"/>
    <x v="2"/>
    <x v="1426"/>
    <s v="Reading Glasses"/>
    <n v="29"/>
    <x v="241"/>
    <x v="6"/>
    <x v="1"/>
    <x v="2"/>
  </r>
  <r>
    <n v="92399"/>
    <x v="0"/>
    <x v="0"/>
    <x v="1427"/>
    <m/>
    <n v="40.4"/>
    <x v="270"/>
    <x v="0"/>
    <x v="1"/>
    <x v="1"/>
  </r>
  <r>
    <n v="92400"/>
    <x v="0"/>
    <x v="0"/>
    <x v="1427"/>
    <m/>
    <n v="16.579999999999998"/>
    <x v="10"/>
    <x v="4"/>
    <x v="1"/>
    <x v="1"/>
  </r>
  <r>
    <n v="92401"/>
    <x v="0"/>
    <x v="0"/>
    <x v="1427"/>
    <m/>
    <n v="25.35"/>
    <x v="63"/>
    <x v="0"/>
    <x v="1"/>
    <x v="4"/>
  </r>
  <r>
    <n v="92542"/>
    <x v="0"/>
    <x v="1"/>
    <x v="1428"/>
    <m/>
    <n v="11.26"/>
    <x v="13"/>
    <x v="4"/>
    <x v="1"/>
    <x v="1"/>
  </r>
  <r>
    <n v="92799"/>
    <x v="3"/>
    <x v="4"/>
    <x v="1429"/>
    <s v="July cash"/>
    <n v="-460"/>
    <x v="9"/>
    <x v="1"/>
    <x v="1"/>
    <x v="3"/>
  </r>
  <r>
    <n v="92801"/>
    <x v="0"/>
    <x v="4"/>
    <x v="1429"/>
    <s v="Horses shoes"/>
    <n v="80"/>
    <x v="89"/>
    <x v="13"/>
    <x v="1"/>
    <x v="17"/>
  </r>
  <r>
    <n v="92802"/>
    <x v="0"/>
    <x v="4"/>
    <x v="1429"/>
    <s v="Icelandic money"/>
    <n v="50"/>
    <x v="173"/>
    <x v="14"/>
    <x v="51"/>
    <x v="10"/>
  </r>
  <r>
    <n v="92804"/>
    <x v="0"/>
    <x v="4"/>
    <x v="1429"/>
    <s v="981 meeting"/>
    <n v="40"/>
    <x v="143"/>
    <x v="17"/>
    <x v="1"/>
    <x v="4"/>
  </r>
  <r>
    <n v="92805"/>
    <x v="0"/>
    <x v="4"/>
    <x v="1429"/>
    <s v="Drinks with Pete"/>
    <n v="15"/>
    <x v="143"/>
    <x v="17"/>
    <x v="1"/>
    <x v="4"/>
  </r>
  <r>
    <n v="92812"/>
    <x v="0"/>
    <x v="4"/>
    <x v="1429"/>
    <s v="Lunches"/>
    <n v="15"/>
    <x v="13"/>
    <x v="4"/>
    <x v="1"/>
    <x v="4"/>
  </r>
  <r>
    <n v="92813"/>
    <x v="0"/>
    <x v="4"/>
    <x v="1429"/>
    <s v="Lunches"/>
    <n v="10"/>
    <x v="208"/>
    <x v="11"/>
    <x v="1"/>
    <x v="4"/>
  </r>
  <r>
    <n v="92814"/>
    <x v="0"/>
    <x v="4"/>
    <x v="1429"/>
    <m/>
    <n v="10"/>
    <x v="213"/>
    <x v="11"/>
    <x v="1"/>
    <x v="4"/>
  </r>
  <r>
    <n v="92816"/>
    <x v="0"/>
    <x v="4"/>
    <x v="1429"/>
    <m/>
    <n v="30"/>
    <x v="143"/>
    <x v="17"/>
    <x v="1"/>
    <x v="14"/>
  </r>
  <r>
    <n v="92818"/>
    <x v="0"/>
    <x v="4"/>
    <x v="1429"/>
    <s v="Farnborough air show refreshments"/>
    <n v="80"/>
    <x v="173"/>
    <x v="11"/>
    <x v="1"/>
    <x v="4"/>
  </r>
  <r>
    <n v="92819"/>
    <x v="0"/>
    <x v="4"/>
    <x v="1429"/>
    <m/>
    <n v="20"/>
    <x v="173"/>
    <x v="11"/>
    <x v="1"/>
    <x v="8"/>
  </r>
  <r>
    <n v="92820"/>
    <x v="0"/>
    <x v="4"/>
    <x v="1429"/>
    <m/>
    <n v="30"/>
    <x v="173"/>
    <x v="11"/>
    <x v="1"/>
    <x v="10"/>
  </r>
  <r>
    <n v="92823"/>
    <x v="0"/>
    <x v="4"/>
    <x v="1429"/>
    <m/>
    <n v="80"/>
    <x v="53"/>
    <x v="6"/>
    <x v="1"/>
    <x v="1"/>
  </r>
  <r>
    <n v="92638"/>
    <x v="0"/>
    <x v="0"/>
    <x v="1430"/>
    <m/>
    <n v="12.12"/>
    <x v="8"/>
    <x v="0"/>
    <x v="1"/>
    <x v="1"/>
  </r>
  <r>
    <n v="92639"/>
    <x v="0"/>
    <x v="0"/>
    <x v="1430"/>
    <s v="Gas"/>
    <n v="154"/>
    <x v="338"/>
    <x v="0"/>
    <x v="1"/>
    <x v="1"/>
  </r>
  <r>
    <n v="92640"/>
    <x v="0"/>
    <x v="0"/>
    <x v="1430"/>
    <s v="New Internationalist Magazine"/>
    <n v="10.85"/>
    <x v="16"/>
    <x v="7"/>
    <x v="1"/>
    <x v="2"/>
  </r>
  <r>
    <n v="92641"/>
    <x v="0"/>
    <x v="0"/>
    <x v="1430"/>
    <s v="Karate"/>
    <n v="30.75"/>
    <x v="4"/>
    <x v="2"/>
    <x v="1"/>
    <x v="8"/>
  </r>
  <r>
    <n v="92642"/>
    <x v="0"/>
    <x v="0"/>
    <x v="1430"/>
    <m/>
    <n v="37"/>
    <x v="105"/>
    <x v="0"/>
    <x v="1"/>
    <x v="2"/>
  </r>
  <r>
    <n v="92643.1"/>
    <x v="0"/>
    <x v="0"/>
    <x v="1430"/>
    <s v="Jennifers Pocket Money"/>
    <n v="20"/>
    <x v="53"/>
    <x v="6"/>
    <x v="1"/>
    <x v="10"/>
  </r>
  <r>
    <n v="92643.199999999997"/>
    <x v="0"/>
    <x v="0"/>
    <x v="1430"/>
    <s v="Jenny's Clothing Allowance"/>
    <n v="50"/>
    <x v="53"/>
    <x v="5"/>
    <x v="1"/>
    <x v="10"/>
  </r>
  <r>
    <n v="92643.3"/>
    <x v="0"/>
    <x v="0"/>
    <x v="1430"/>
    <s v="Lunches"/>
    <n v="30"/>
    <x v="170"/>
    <x v="4"/>
    <x v="1"/>
    <x v="10"/>
  </r>
  <r>
    <n v="92644.1"/>
    <x v="0"/>
    <x v="0"/>
    <x v="1430"/>
    <s v="Bus fare"/>
    <n v="50"/>
    <x v="187"/>
    <x v="19"/>
    <x v="1"/>
    <x v="8"/>
  </r>
  <r>
    <n v="92644.2"/>
    <x v="0"/>
    <x v="0"/>
    <x v="1430"/>
    <s v="Lunches"/>
    <n v="30"/>
    <x v="363"/>
    <x v="4"/>
    <x v="1"/>
    <x v="8"/>
  </r>
  <r>
    <n v="92644.3"/>
    <x v="0"/>
    <x v="0"/>
    <x v="1430"/>
    <s v="James Pocket Money"/>
    <n v="20"/>
    <x v="53"/>
    <x v="6"/>
    <x v="1"/>
    <x v="8"/>
  </r>
  <r>
    <n v="92645.1"/>
    <x v="0"/>
    <x v="0"/>
    <x v="1430"/>
    <s v="Flowers"/>
    <n v="5"/>
    <x v="10"/>
    <x v="9"/>
    <x v="1"/>
    <x v="9"/>
  </r>
  <r>
    <n v="92645.2"/>
    <x v="0"/>
    <x v="0"/>
    <x v="1430"/>
    <m/>
    <n v="12.58"/>
    <x v="10"/>
    <x v="4"/>
    <x v="1"/>
    <x v="9"/>
  </r>
  <r>
    <n v="92646.1"/>
    <x v="0"/>
    <x v="0"/>
    <x v="1430"/>
    <s v="Wine"/>
    <n v="12"/>
    <x v="10"/>
    <x v="17"/>
    <x v="1"/>
    <x v="1"/>
  </r>
  <r>
    <n v="92646.2"/>
    <x v="0"/>
    <x v="0"/>
    <x v="1430"/>
    <m/>
    <n v="8.4700000000000006"/>
    <x v="10"/>
    <x v="4"/>
    <x v="1"/>
    <x v="1"/>
  </r>
  <r>
    <n v="92647"/>
    <x v="0"/>
    <x v="0"/>
    <x v="1430"/>
    <m/>
    <n v="68"/>
    <x v="49"/>
    <x v="5"/>
    <x v="1"/>
    <x v="1"/>
  </r>
  <r>
    <n v="92648"/>
    <x v="0"/>
    <x v="0"/>
    <x v="1430"/>
    <m/>
    <n v="37.56"/>
    <x v="3"/>
    <x v="0"/>
    <x v="1"/>
    <x v="1"/>
  </r>
  <r>
    <n v="92649"/>
    <x v="0"/>
    <x v="0"/>
    <x v="1430"/>
    <s v="Income Insurance"/>
    <n v="26.95"/>
    <x v="60"/>
    <x v="0"/>
    <x v="1"/>
    <x v="4"/>
  </r>
  <r>
    <n v="92650"/>
    <x v="0"/>
    <x v="0"/>
    <x v="1430"/>
    <m/>
    <n v="5"/>
    <x v="163"/>
    <x v="9"/>
    <x v="1"/>
    <x v="9"/>
  </r>
  <r>
    <n v="92651"/>
    <x v="0"/>
    <x v="0"/>
    <x v="1430"/>
    <s v="Council Tax"/>
    <n v="180"/>
    <x v="18"/>
    <x v="0"/>
    <x v="1"/>
    <x v="1"/>
  </r>
  <r>
    <n v="92652"/>
    <x v="1"/>
    <x v="0"/>
    <x v="1430"/>
    <m/>
    <n v="300"/>
    <x v="1"/>
    <x v="1"/>
    <x v="1"/>
    <x v="3"/>
  </r>
  <r>
    <n v="92797"/>
    <x v="0"/>
    <x v="1"/>
    <x v="1430"/>
    <m/>
    <n v="16.350000000000001"/>
    <x v="13"/>
    <x v="4"/>
    <x v="1"/>
    <x v="1"/>
  </r>
  <r>
    <n v="92798"/>
    <x v="0"/>
    <x v="1"/>
    <x v="1430"/>
    <m/>
    <n v="83.21"/>
    <x v="13"/>
    <x v="4"/>
    <x v="1"/>
    <x v="1"/>
  </r>
  <r>
    <n v="92826"/>
    <x v="3"/>
    <x v="1"/>
    <x v="1430"/>
    <m/>
    <n v="-300"/>
    <x v="9"/>
    <x v="1"/>
    <x v="1"/>
    <x v="3"/>
  </r>
  <r>
    <n v="92634"/>
    <x v="1"/>
    <x v="0"/>
    <x v="1431"/>
    <m/>
    <n v="2420.58"/>
    <x v="75"/>
    <x v="1"/>
    <x v="1"/>
    <x v="3"/>
  </r>
  <r>
    <n v="92635"/>
    <x v="1"/>
    <x v="0"/>
    <x v="1431"/>
    <m/>
    <n v="30"/>
    <x v="15"/>
    <x v="1"/>
    <x v="1"/>
    <x v="3"/>
  </r>
  <r>
    <n v="92636"/>
    <x v="0"/>
    <x v="0"/>
    <x v="1431"/>
    <m/>
    <n v="10.48"/>
    <x v="19"/>
    <x v="0"/>
    <x v="1"/>
    <x v="1"/>
  </r>
  <r>
    <n v="92637"/>
    <x v="0"/>
    <x v="0"/>
    <x v="1431"/>
    <m/>
    <n v="23.1"/>
    <x v="39"/>
    <x v="4"/>
    <x v="1"/>
    <x v="1"/>
  </r>
  <r>
    <n v="92832"/>
    <x v="3"/>
    <x v="2"/>
    <x v="1431"/>
    <m/>
    <n v="-2420.58"/>
    <x v="9"/>
    <x v="1"/>
    <x v="1"/>
    <x v="3"/>
  </r>
  <r>
    <n v="92626"/>
    <x v="0"/>
    <x v="0"/>
    <x v="1432"/>
    <m/>
    <n v="12"/>
    <x v="21"/>
    <x v="9"/>
    <x v="1"/>
    <x v="9"/>
  </r>
  <r>
    <n v="92627"/>
    <x v="0"/>
    <x v="0"/>
    <x v="1432"/>
    <m/>
    <n v="7.99"/>
    <x v="368"/>
    <x v="0"/>
    <x v="1"/>
    <x v="4"/>
  </r>
  <r>
    <n v="92628"/>
    <x v="0"/>
    <x v="0"/>
    <x v="1432"/>
    <m/>
    <n v="7"/>
    <x v="173"/>
    <x v="11"/>
    <x v="1"/>
    <x v="2"/>
  </r>
  <r>
    <n v="92629"/>
    <x v="0"/>
    <x v="0"/>
    <x v="1432"/>
    <m/>
    <n v="43.98"/>
    <x v="173"/>
    <x v="11"/>
    <x v="1"/>
    <x v="2"/>
  </r>
  <r>
    <n v="92630"/>
    <x v="0"/>
    <x v="0"/>
    <x v="1432"/>
    <m/>
    <n v="8.9499999999999993"/>
    <x v="213"/>
    <x v="11"/>
    <x v="1"/>
    <x v="2"/>
  </r>
  <r>
    <n v="92631"/>
    <x v="0"/>
    <x v="0"/>
    <x v="1432"/>
    <m/>
    <n v="11.1"/>
    <x v="41"/>
    <x v="11"/>
    <x v="1"/>
    <x v="2"/>
  </r>
  <r>
    <n v="92632"/>
    <x v="0"/>
    <x v="0"/>
    <x v="1432"/>
    <m/>
    <n v="20"/>
    <x v="86"/>
    <x v="11"/>
    <x v="1"/>
    <x v="2"/>
  </r>
  <r>
    <n v="92633"/>
    <x v="0"/>
    <x v="0"/>
    <x v="1432"/>
    <s v="Deposit Wasdale Head Hotel"/>
    <n v="120"/>
    <x v="146"/>
    <x v="14"/>
    <x v="62"/>
    <x v="1"/>
  </r>
  <r>
    <n v="92625"/>
    <x v="0"/>
    <x v="0"/>
    <x v="1433"/>
    <m/>
    <n v="5.57"/>
    <x v="10"/>
    <x v="4"/>
    <x v="1"/>
    <x v="1"/>
  </r>
  <r>
    <n v="92659"/>
    <x v="0"/>
    <x v="2"/>
    <x v="1433"/>
    <m/>
    <n v="50"/>
    <x v="364"/>
    <x v="5"/>
    <x v="1"/>
    <x v="8"/>
  </r>
  <r>
    <n v="92622"/>
    <x v="5"/>
    <x v="0"/>
    <x v="1434"/>
    <m/>
    <n v="-623.91"/>
    <x v="260"/>
    <x v="10"/>
    <x v="1"/>
    <x v="3"/>
  </r>
  <r>
    <n v="92623"/>
    <x v="0"/>
    <x v="0"/>
    <x v="1434"/>
    <s v="Reading glasses"/>
    <n v="10"/>
    <x v="241"/>
    <x v="6"/>
    <x v="1"/>
    <x v="2"/>
  </r>
  <r>
    <n v="92624"/>
    <x v="0"/>
    <x v="0"/>
    <x v="1434"/>
    <m/>
    <n v="15.3"/>
    <x v="41"/>
    <x v="15"/>
    <x v="1"/>
    <x v="2"/>
  </r>
  <r>
    <n v="92660.1"/>
    <x v="0"/>
    <x v="2"/>
    <x v="1434"/>
    <s v="Cider"/>
    <n v="2.15"/>
    <x v="10"/>
    <x v="17"/>
    <x v="1"/>
    <x v="1"/>
  </r>
  <r>
    <n v="92660.2"/>
    <x v="0"/>
    <x v="2"/>
    <x v="1434"/>
    <m/>
    <n v="8.33"/>
    <x v="10"/>
    <x v="4"/>
    <x v="1"/>
    <x v="1"/>
  </r>
  <r>
    <n v="92661"/>
    <x v="0"/>
    <x v="2"/>
    <x v="1434"/>
    <s v="MOT"/>
    <n v="31.45"/>
    <x v="159"/>
    <x v="12"/>
    <x v="1"/>
    <x v="11"/>
  </r>
  <r>
    <n v="92662"/>
    <x v="0"/>
    <x v="2"/>
    <x v="1434"/>
    <m/>
    <n v="4.2"/>
    <x v="62"/>
    <x v="7"/>
    <x v="1"/>
    <x v="1"/>
  </r>
  <r>
    <n v="92663"/>
    <x v="0"/>
    <x v="2"/>
    <x v="1434"/>
    <m/>
    <n v="20"/>
    <x v="86"/>
    <x v="15"/>
    <x v="1"/>
    <x v="4"/>
  </r>
  <r>
    <n v="92664"/>
    <x v="0"/>
    <x v="2"/>
    <x v="1434"/>
    <m/>
    <n v="58.68"/>
    <x v="13"/>
    <x v="12"/>
    <x v="1"/>
    <x v="5"/>
  </r>
  <r>
    <n v="92795"/>
    <x v="0"/>
    <x v="1"/>
    <x v="1434"/>
    <s v="Flowers"/>
    <n v="3"/>
    <x v="13"/>
    <x v="6"/>
    <x v="1"/>
    <x v="2"/>
  </r>
  <r>
    <n v="92665"/>
    <x v="0"/>
    <x v="2"/>
    <x v="1435"/>
    <s v="Earwax remover"/>
    <n v="4.6900000000000004"/>
    <x v="97"/>
    <x v="6"/>
    <x v="1"/>
    <x v="1"/>
  </r>
  <r>
    <n v="92666"/>
    <x v="0"/>
    <x v="2"/>
    <x v="1435"/>
    <m/>
    <n v="18.7"/>
    <x v="414"/>
    <x v="17"/>
    <x v="1"/>
    <x v="14"/>
  </r>
  <r>
    <n v="92667"/>
    <x v="0"/>
    <x v="2"/>
    <x v="1435"/>
    <m/>
    <n v="50.2"/>
    <x v="41"/>
    <x v="15"/>
    <x v="1"/>
    <x v="4"/>
  </r>
  <r>
    <n v="92616"/>
    <x v="0"/>
    <x v="0"/>
    <x v="1436"/>
    <s v="Life Insurance"/>
    <n v="8.19"/>
    <x v="29"/>
    <x v="0"/>
    <x v="1"/>
    <x v="2"/>
  </r>
  <r>
    <n v="92617"/>
    <x v="2"/>
    <x v="0"/>
    <x v="1436"/>
    <m/>
    <n v="50"/>
    <x v="36"/>
    <x v="3"/>
    <x v="1"/>
    <x v="10"/>
  </r>
  <r>
    <n v="92618"/>
    <x v="1"/>
    <x v="0"/>
    <x v="1436"/>
    <m/>
    <n v="30"/>
    <x v="15"/>
    <x v="1"/>
    <x v="1"/>
    <x v="3"/>
  </r>
  <r>
    <n v="92619"/>
    <x v="0"/>
    <x v="0"/>
    <x v="1436"/>
    <m/>
    <n v="5"/>
    <x v="30"/>
    <x v="9"/>
    <x v="1"/>
    <x v="9"/>
  </r>
  <r>
    <n v="92620"/>
    <x v="0"/>
    <x v="0"/>
    <x v="1436"/>
    <s v="National Trust Membership"/>
    <n v="93.5"/>
    <x v="169"/>
    <x v="2"/>
    <x v="1"/>
    <x v="1"/>
  </r>
  <r>
    <n v="92621"/>
    <x v="8"/>
    <x v="0"/>
    <x v="1436"/>
    <m/>
    <n v="-5156.93"/>
    <x v="164"/>
    <x v="10"/>
    <x v="1"/>
    <x v="4"/>
  </r>
  <r>
    <n v="92668"/>
    <x v="0"/>
    <x v="2"/>
    <x v="1436"/>
    <m/>
    <n v="26.25"/>
    <x v="10"/>
    <x v="4"/>
    <x v="1"/>
    <x v="1"/>
  </r>
  <r>
    <n v="92669"/>
    <x v="0"/>
    <x v="2"/>
    <x v="1436"/>
    <m/>
    <n v="39.799999999999997"/>
    <x v="407"/>
    <x v="0"/>
    <x v="1"/>
    <x v="10"/>
  </r>
  <r>
    <n v="92670"/>
    <x v="0"/>
    <x v="2"/>
    <x v="1436"/>
    <m/>
    <n v="6.8"/>
    <x v="13"/>
    <x v="4"/>
    <x v="1"/>
    <x v="4"/>
  </r>
  <r>
    <n v="92671"/>
    <x v="0"/>
    <x v="2"/>
    <x v="1436"/>
    <m/>
    <n v="63"/>
    <x v="24"/>
    <x v="12"/>
    <x v="1"/>
    <x v="5"/>
  </r>
  <r>
    <n v="92672"/>
    <x v="0"/>
    <x v="2"/>
    <x v="1436"/>
    <s v="Headphones"/>
    <n v="19.989999999999998"/>
    <x v="358"/>
    <x v="7"/>
    <x v="1"/>
    <x v="4"/>
  </r>
  <r>
    <n v="92673"/>
    <x v="0"/>
    <x v="2"/>
    <x v="1436"/>
    <m/>
    <n v="216.24"/>
    <x v="417"/>
    <x v="12"/>
    <x v="1"/>
    <x v="11"/>
  </r>
  <r>
    <n v="92674"/>
    <x v="0"/>
    <x v="2"/>
    <x v="1437"/>
    <s v="Anadin"/>
    <n v="3.69"/>
    <x v="62"/>
    <x v="6"/>
    <x v="1"/>
    <x v="1"/>
  </r>
  <r>
    <n v="92675.1"/>
    <x v="0"/>
    <x v="2"/>
    <x v="1437"/>
    <s v="Wine"/>
    <n v="6"/>
    <x v="10"/>
    <x v="17"/>
    <x v="1"/>
    <x v="1"/>
  </r>
  <r>
    <n v="92675.199999999997"/>
    <x v="0"/>
    <x v="2"/>
    <x v="1437"/>
    <m/>
    <n v="21.2"/>
    <x v="10"/>
    <x v="4"/>
    <x v="1"/>
    <x v="1"/>
  </r>
  <r>
    <n v="92676"/>
    <x v="0"/>
    <x v="2"/>
    <x v="1437"/>
    <m/>
    <n v="15.3"/>
    <x v="41"/>
    <x v="15"/>
    <x v="1"/>
    <x v="4"/>
  </r>
  <r>
    <n v="92677"/>
    <x v="0"/>
    <x v="2"/>
    <x v="1437"/>
    <m/>
    <n v="4.66"/>
    <x v="13"/>
    <x v="4"/>
    <x v="1"/>
    <x v="4"/>
  </r>
  <r>
    <n v="92678"/>
    <x v="0"/>
    <x v="2"/>
    <x v="1437"/>
    <m/>
    <n v="5.9"/>
    <x v="22"/>
    <x v="11"/>
    <x v="1"/>
    <x v="2"/>
  </r>
  <r>
    <n v="92615"/>
    <x v="0"/>
    <x v="0"/>
    <x v="1438"/>
    <s v="Road Tax"/>
    <n v="220"/>
    <x v="95"/>
    <x v="12"/>
    <x v="1"/>
    <x v="11"/>
  </r>
  <r>
    <n v="92679"/>
    <x v="0"/>
    <x v="2"/>
    <x v="1438"/>
    <m/>
    <n v="15.3"/>
    <x v="41"/>
    <x v="15"/>
    <x v="1"/>
    <x v="4"/>
  </r>
  <r>
    <n v="92680.1"/>
    <x v="0"/>
    <x v="2"/>
    <x v="1438"/>
    <m/>
    <n v="3"/>
    <x v="49"/>
    <x v="6"/>
    <x v="1"/>
    <x v="1"/>
  </r>
  <r>
    <n v="92680.2"/>
    <x v="0"/>
    <x v="2"/>
    <x v="1438"/>
    <m/>
    <n v="4.24"/>
    <x v="49"/>
    <x v="4"/>
    <x v="1"/>
    <x v="1"/>
  </r>
  <r>
    <n v="92681"/>
    <x v="0"/>
    <x v="2"/>
    <x v="1438"/>
    <m/>
    <n v="14"/>
    <x v="178"/>
    <x v="15"/>
    <x v="1"/>
    <x v="4"/>
  </r>
  <r>
    <n v="92682"/>
    <x v="0"/>
    <x v="2"/>
    <x v="1438"/>
    <m/>
    <n v="252.5"/>
    <x v="95"/>
    <x v="12"/>
    <x v="1"/>
    <x v="11"/>
  </r>
  <r>
    <n v="92683"/>
    <x v="0"/>
    <x v="2"/>
    <x v="1439"/>
    <m/>
    <n v="0.69"/>
    <x v="290"/>
    <x v="7"/>
    <x v="1"/>
    <x v="10"/>
  </r>
  <r>
    <n v="92684"/>
    <x v="0"/>
    <x v="2"/>
    <x v="1439"/>
    <m/>
    <n v="17.68"/>
    <x v="10"/>
    <x v="4"/>
    <x v="1"/>
    <x v="1"/>
  </r>
  <r>
    <n v="92685"/>
    <x v="0"/>
    <x v="2"/>
    <x v="1439"/>
    <m/>
    <n v="4.5"/>
    <x v="208"/>
    <x v="4"/>
    <x v="1"/>
    <x v="4"/>
  </r>
  <r>
    <n v="92686"/>
    <x v="0"/>
    <x v="2"/>
    <x v="1439"/>
    <m/>
    <n v="15.3"/>
    <x v="41"/>
    <x v="15"/>
    <x v="1"/>
    <x v="4"/>
  </r>
  <r>
    <n v="92687"/>
    <x v="0"/>
    <x v="2"/>
    <x v="1439"/>
    <m/>
    <n v="59"/>
    <x v="281"/>
    <x v="6"/>
    <x v="1"/>
    <x v="2"/>
  </r>
  <r>
    <n v="92688"/>
    <x v="0"/>
    <x v="2"/>
    <x v="1439"/>
    <m/>
    <n v="3.4"/>
    <x v="213"/>
    <x v="11"/>
    <x v="1"/>
    <x v="4"/>
  </r>
  <r>
    <n v="92614"/>
    <x v="0"/>
    <x v="0"/>
    <x v="1440"/>
    <s v="National Insurance"/>
    <n v="10"/>
    <x v="69"/>
    <x v="18"/>
    <x v="1"/>
    <x v="2"/>
  </r>
  <r>
    <n v="92689"/>
    <x v="0"/>
    <x v="2"/>
    <x v="1440"/>
    <m/>
    <n v="3.32"/>
    <x v="10"/>
    <x v="12"/>
    <x v="1"/>
    <x v="5"/>
  </r>
  <r>
    <n v="92690"/>
    <x v="0"/>
    <x v="2"/>
    <x v="1440"/>
    <m/>
    <n v="4.09"/>
    <x v="208"/>
    <x v="4"/>
    <x v="1"/>
    <x v="4"/>
  </r>
  <r>
    <n v="92691"/>
    <x v="0"/>
    <x v="2"/>
    <x v="1441"/>
    <m/>
    <n v="16.75"/>
    <x v="328"/>
    <x v="2"/>
    <x v="1"/>
    <x v="10"/>
  </r>
  <r>
    <n v="92692.1"/>
    <x v="0"/>
    <x v="2"/>
    <x v="1441"/>
    <s v="Wine"/>
    <n v="47"/>
    <x v="10"/>
    <x v="17"/>
    <x v="1"/>
    <x v="1"/>
  </r>
  <r>
    <n v="92692.2"/>
    <x v="0"/>
    <x v="2"/>
    <x v="1441"/>
    <s v="Brandy"/>
    <n v="16.59"/>
    <x v="10"/>
    <x v="17"/>
    <x v="1"/>
    <x v="1"/>
  </r>
  <r>
    <n v="92692.3"/>
    <x v="0"/>
    <x v="2"/>
    <x v="1441"/>
    <s v="Whisky"/>
    <n v="20.49"/>
    <x v="10"/>
    <x v="17"/>
    <x v="1"/>
    <x v="1"/>
  </r>
  <r>
    <n v="92692.4"/>
    <x v="0"/>
    <x v="2"/>
    <x v="1441"/>
    <m/>
    <n v="84.08"/>
    <x v="10"/>
    <x v="4"/>
    <x v="1"/>
    <x v="1"/>
  </r>
  <r>
    <n v="92693"/>
    <x v="0"/>
    <x v="2"/>
    <x v="1442"/>
    <m/>
    <n v="40.69"/>
    <x v="13"/>
    <x v="12"/>
    <x v="1"/>
    <x v="5"/>
  </r>
  <r>
    <n v="92694"/>
    <x v="0"/>
    <x v="2"/>
    <x v="1442"/>
    <m/>
    <n v="19.25"/>
    <x v="107"/>
    <x v="11"/>
    <x v="1"/>
    <x v="1"/>
  </r>
  <r>
    <n v="92613"/>
    <x v="1"/>
    <x v="0"/>
    <x v="1443"/>
    <m/>
    <n v="40"/>
    <x v="15"/>
    <x v="1"/>
    <x v="1"/>
    <x v="3"/>
  </r>
  <r>
    <n v="92695"/>
    <x v="0"/>
    <x v="2"/>
    <x v="1443"/>
    <m/>
    <n v="8"/>
    <x v="112"/>
    <x v="11"/>
    <x v="1"/>
    <x v="1"/>
  </r>
  <r>
    <n v="92696"/>
    <x v="0"/>
    <x v="2"/>
    <x v="1443"/>
    <s v="Hard drive dock"/>
    <n v="17.989999999999998"/>
    <x v="358"/>
    <x v="7"/>
    <x v="1"/>
    <x v="1"/>
  </r>
  <r>
    <n v="92611"/>
    <x v="1"/>
    <x v="0"/>
    <x v="1444"/>
    <m/>
    <n v="50"/>
    <x v="15"/>
    <x v="1"/>
    <x v="1"/>
    <x v="3"/>
  </r>
  <r>
    <n v="92612"/>
    <x v="2"/>
    <x v="0"/>
    <x v="1444"/>
    <m/>
    <n v="79.790000000000006"/>
    <x v="51"/>
    <x v="3"/>
    <x v="1"/>
    <x v="3"/>
  </r>
  <r>
    <n v="92607"/>
    <x v="1"/>
    <x v="0"/>
    <x v="1445"/>
    <m/>
    <n v="50"/>
    <x v="15"/>
    <x v="1"/>
    <x v="1"/>
    <x v="3"/>
  </r>
  <r>
    <n v="92608.1"/>
    <x v="0"/>
    <x v="0"/>
    <x v="1445"/>
    <m/>
    <n v="3.17"/>
    <x v="183"/>
    <x v="4"/>
    <x v="1"/>
    <x v="2"/>
  </r>
  <r>
    <n v="92608.2"/>
    <x v="1"/>
    <x v="0"/>
    <x v="1445"/>
    <m/>
    <n v="50"/>
    <x v="15"/>
    <x v="1"/>
    <x v="1"/>
    <x v="3"/>
  </r>
  <r>
    <n v="92609.1"/>
    <x v="5"/>
    <x v="0"/>
    <x v="1445"/>
    <m/>
    <n v="-66.569999999999993"/>
    <x v="402"/>
    <x v="10"/>
    <x v="1"/>
    <x v="3"/>
  </r>
  <r>
    <n v="92609.2"/>
    <x v="5"/>
    <x v="0"/>
    <x v="1445"/>
    <m/>
    <n v="-1.47"/>
    <x v="101"/>
    <x v="10"/>
    <x v="1"/>
    <x v="3"/>
  </r>
  <r>
    <n v="92610"/>
    <x v="1"/>
    <x v="0"/>
    <x v="1445"/>
    <m/>
    <n v="50"/>
    <x v="15"/>
    <x v="1"/>
    <x v="1"/>
    <x v="3"/>
  </r>
  <r>
    <n v="92697"/>
    <x v="0"/>
    <x v="2"/>
    <x v="1445"/>
    <m/>
    <n v="20.440000000000001"/>
    <x v="287"/>
    <x v="12"/>
    <x v="1"/>
    <x v="5"/>
  </r>
  <r>
    <n v="92698"/>
    <x v="0"/>
    <x v="2"/>
    <x v="1445"/>
    <m/>
    <n v="35.979999999999997"/>
    <x v="131"/>
    <x v="13"/>
    <x v="1"/>
    <x v="17"/>
  </r>
  <r>
    <n v="92794.1"/>
    <x v="0"/>
    <x v="1"/>
    <x v="1445"/>
    <s v="Tissues, handwash"/>
    <n v="11"/>
    <x v="13"/>
    <x v="6"/>
    <x v="1"/>
    <x v="1"/>
  </r>
  <r>
    <n v="92794.2"/>
    <x v="0"/>
    <x v="1"/>
    <x v="1445"/>
    <m/>
    <n v="37.299999999999997"/>
    <x v="13"/>
    <x v="4"/>
    <x v="1"/>
    <x v="1"/>
  </r>
  <r>
    <n v="92606"/>
    <x v="0"/>
    <x v="0"/>
    <x v="1446"/>
    <s v="Balance for Scotland trip"/>
    <n v="162.35"/>
    <x v="80"/>
    <x v="14"/>
    <x v="59"/>
    <x v="4"/>
  </r>
  <r>
    <n v="92699"/>
    <x v="0"/>
    <x v="2"/>
    <x v="1446"/>
    <m/>
    <n v="41.25"/>
    <x v="414"/>
    <x v="11"/>
    <x v="1"/>
    <x v="14"/>
  </r>
  <r>
    <n v="92700"/>
    <x v="0"/>
    <x v="2"/>
    <x v="1446"/>
    <m/>
    <n v="1.49"/>
    <x v="290"/>
    <x v="7"/>
    <x v="1"/>
    <x v="10"/>
  </r>
  <r>
    <n v="92605"/>
    <x v="0"/>
    <x v="0"/>
    <x v="1447"/>
    <s v="Income Tax (payment on account)"/>
    <n v="1034.53"/>
    <x v="69"/>
    <x v="18"/>
    <x v="1"/>
    <x v="4"/>
  </r>
  <r>
    <n v="92701"/>
    <x v="0"/>
    <x v="2"/>
    <x v="1447"/>
    <m/>
    <n v="20.83"/>
    <x v="10"/>
    <x v="4"/>
    <x v="1"/>
    <x v="1"/>
  </r>
  <r>
    <n v="92702"/>
    <x v="0"/>
    <x v="2"/>
    <x v="1447"/>
    <m/>
    <n v="4.09"/>
    <x v="208"/>
    <x v="4"/>
    <x v="1"/>
    <x v="4"/>
  </r>
  <r>
    <n v="92703"/>
    <x v="0"/>
    <x v="2"/>
    <x v="1448"/>
    <s v="Spa day"/>
    <n v="119"/>
    <x v="418"/>
    <x v="11"/>
    <x v="1"/>
    <x v="2"/>
  </r>
  <r>
    <n v="92704"/>
    <x v="0"/>
    <x v="2"/>
    <x v="1448"/>
    <s v="Lunch"/>
    <n v="16"/>
    <x v="418"/>
    <x v="11"/>
    <x v="1"/>
    <x v="2"/>
  </r>
  <r>
    <n v="92705"/>
    <x v="0"/>
    <x v="2"/>
    <x v="1448"/>
    <s v="Sand, cement"/>
    <n v="16.440000000000001"/>
    <x v="177"/>
    <x v="16"/>
    <x v="1"/>
    <x v="1"/>
  </r>
  <r>
    <n v="92603"/>
    <x v="0"/>
    <x v="0"/>
    <x v="1449"/>
    <m/>
    <n v="6.47"/>
    <x v="183"/>
    <x v="4"/>
    <x v="1"/>
    <x v="1"/>
  </r>
  <r>
    <n v="92604"/>
    <x v="0"/>
    <x v="0"/>
    <x v="1449"/>
    <m/>
    <n v="57.92"/>
    <x v="76"/>
    <x v="12"/>
    <x v="1"/>
    <x v="5"/>
  </r>
  <r>
    <n v="92706"/>
    <x v="0"/>
    <x v="2"/>
    <x v="1449"/>
    <m/>
    <n v="31.08"/>
    <x v="10"/>
    <x v="4"/>
    <x v="1"/>
    <x v="1"/>
  </r>
  <r>
    <n v="92707"/>
    <x v="0"/>
    <x v="2"/>
    <x v="1449"/>
    <m/>
    <n v="3.49"/>
    <x v="208"/>
    <x v="4"/>
    <x v="1"/>
    <x v="4"/>
  </r>
  <r>
    <n v="92599"/>
    <x v="6"/>
    <x v="0"/>
    <x v="1450"/>
    <m/>
    <n v="376.21"/>
    <x v="9"/>
    <x v="0"/>
    <x v="1"/>
    <x v="1"/>
  </r>
  <r>
    <n v="92600"/>
    <x v="1"/>
    <x v="0"/>
    <x v="1450"/>
    <m/>
    <n v="30"/>
    <x v="15"/>
    <x v="1"/>
    <x v="1"/>
    <x v="3"/>
  </r>
  <r>
    <n v="92601"/>
    <x v="2"/>
    <x v="0"/>
    <x v="1450"/>
    <m/>
    <n v="20.8"/>
    <x v="58"/>
    <x v="3"/>
    <x v="1"/>
    <x v="2"/>
  </r>
  <r>
    <n v="92602"/>
    <x v="0"/>
    <x v="0"/>
    <x v="1450"/>
    <s v="Income Insurance"/>
    <n v="44.89"/>
    <x v="60"/>
    <x v="0"/>
    <x v="1"/>
    <x v="4"/>
  </r>
  <r>
    <n v="92708"/>
    <x v="0"/>
    <x v="2"/>
    <x v="1450"/>
    <m/>
    <n v="18.75"/>
    <x v="213"/>
    <x v="11"/>
    <x v="1"/>
    <x v="2"/>
  </r>
  <r>
    <n v="92709"/>
    <x v="0"/>
    <x v="2"/>
    <x v="1450"/>
    <m/>
    <n v="92"/>
    <x v="321"/>
    <x v="5"/>
    <x v="1"/>
    <x v="10"/>
  </r>
  <r>
    <n v="92710"/>
    <x v="0"/>
    <x v="2"/>
    <x v="1450"/>
    <m/>
    <n v="28"/>
    <x v="332"/>
    <x v="5"/>
    <x v="1"/>
    <x v="10"/>
  </r>
  <r>
    <n v="92711"/>
    <x v="0"/>
    <x v="2"/>
    <x v="1450"/>
    <m/>
    <n v="25"/>
    <x v="262"/>
    <x v="5"/>
    <x v="1"/>
    <x v="10"/>
  </r>
  <r>
    <n v="92712"/>
    <x v="0"/>
    <x v="2"/>
    <x v="1450"/>
    <m/>
    <n v="240"/>
    <x v="41"/>
    <x v="15"/>
    <x v="1"/>
    <x v="4"/>
  </r>
  <r>
    <n v="92713"/>
    <x v="0"/>
    <x v="2"/>
    <x v="1450"/>
    <m/>
    <n v="1.7"/>
    <x v="205"/>
    <x v="6"/>
    <x v="1"/>
    <x v="5"/>
  </r>
  <r>
    <n v="92796.1"/>
    <x v="0"/>
    <x v="1"/>
    <x v="1450"/>
    <s v="Beer"/>
    <n v="14"/>
    <x v="13"/>
    <x v="17"/>
    <x v="1"/>
    <x v="1"/>
  </r>
  <r>
    <n v="92796.2"/>
    <x v="0"/>
    <x v="1"/>
    <x v="1450"/>
    <m/>
    <n v="39.78"/>
    <x v="13"/>
    <x v="4"/>
    <x v="1"/>
    <x v="1"/>
  </r>
  <r>
    <n v="92596"/>
    <x v="0"/>
    <x v="0"/>
    <x v="1451"/>
    <s v="Lost something"/>
    <n v="7"/>
    <x v="170"/>
    <x v="19"/>
    <x v="1"/>
    <x v="10"/>
  </r>
  <r>
    <n v="92597.1"/>
    <x v="0"/>
    <x v="0"/>
    <x v="1451"/>
    <s v="Lunches"/>
    <n v="8.9"/>
    <x v="13"/>
    <x v="4"/>
    <x v="1"/>
    <x v="4"/>
  </r>
  <r>
    <n v="92597.2"/>
    <x v="1"/>
    <x v="0"/>
    <x v="1451"/>
    <m/>
    <n v="30"/>
    <x v="15"/>
    <x v="1"/>
    <x v="1"/>
    <x v="3"/>
  </r>
  <r>
    <n v="92598"/>
    <x v="1"/>
    <x v="0"/>
    <x v="1451"/>
    <m/>
    <n v="100"/>
    <x v="15"/>
    <x v="1"/>
    <x v="1"/>
    <x v="3"/>
  </r>
  <r>
    <n v="92714"/>
    <x v="0"/>
    <x v="2"/>
    <x v="1451"/>
    <m/>
    <n v="17.7"/>
    <x v="165"/>
    <x v="11"/>
    <x v="1"/>
    <x v="2"/>
  </r>
  <r>
    <n v="92715"/>
    <x v="0"/>
    <x v="2"/>
    <x v="1451"/>
    <m/>
    <n v="10.9"/>
    <x v="10"/>
    <x v="4"/>
    <x v="1"/>
    <x v="1"/>
  </r>
  <r>
    <n v="92716"/>
    <x v="0"/>
    <x v="2"/>
    <x v="1451"/>
    <m/>
    <n v="28.2"/>
    <x v="41"/>
    <x v="11"/>
    <x v="1"/>
    <x v="2"/>
  </r>
  <r>
    <n v="92717"/>
    <x v="0"/>
    <x v="2"/>
    <x v="1451"/>
    <s v="Southampton Ticket"/>
    <n v="40.6"/>
    <x v="41"/>
    <x v="14"/>
    <x v="55"/>
    <x v="8"/>
  </r>
  <r>
    <n v="92718"/>
    <x v="0"/>
    <x v="2"/>
    <x v="1452"/>
    <m/>
    <n v="6.3"/>
    <x v="213"/>
    <x v="4"/>
    <x v="1"/>
    <x v="2"/>
  </r>
  <r>
    <n v="92719"/>
    <x v="0"/>
    <x v="2"/>
    <x v="1452"/>
    <s v="Batman"/>
    <n v="17.399999999999999"/>
    <x v="112"/>
    <x v="11"/>
    <x v="1"/>
    <x v="1"/>
  </r>
  <r>
    <n v="92720.1"/>
    <x v="0"/>
    <x v="2"/>
    <x v="1453"/>
    <s v="Wine"/>
    <n v="5"/>
    <x v="10"/>
    <x v="17"/>
    <x v="1"/>
    <x v="1"/>
  </r>
  <r>
    <n v="92720.2"/>
    <x v="0"/>
    <x v="2"/>
    <x v="1453"/>
    <s v="Stationery"/>
    <n v="11.5"/>
    <x v="10"/>
    <x v="6"/>
    <x v="1"/>
    <x v="1"/>
  </r>
  <r>
    <n v="92720.3"/>
    <x v="0"/>
    <x v="2"/>
    <x v="1453"/>
    <s v="Toilet paper"/>
    <n v="5.25"/>
    <x v="10"/>
    <x v="6"/>
    <x v="1"/>
    <x v="1"/>
  </r>
  <r>
    <n v="92720.4"/>
    <x v="0"/>
    <x v="2"/>
    <x v="1453"/>
    <m/>
    <n v="102.73"/>
    <x v="10"/>
    <x v="4"/>
    <x v="1"/>
    <x v="1"/>
  </r>
  <r>
    <n v="92721"/>
    <x v="0"/>
    <x v="2"/>
    <x v="1453"/>
    <m/>
    <n v="3.65"/>
    <x v="213"/>
    <x v="11"/>
    <x v="1"/>
    <x v="4"/>
  </r>
  <r>
    <n v="92722"/>
    <x v="0"/>
    <x v="2"/>
    <x v="1453"/>
    <m/>
    <n v="2.4900000000000002"/>
    <x v="208"/>
    <x v="4"/>
    <x v="1"/>
    <x v="4"/>
  </r>
  <r>
    <n v="92723"/>
    <x v="0"/>
    <x v="2"/>
    <x v="1454"/>
    <s v="Barbecue things"/>
    <n v="16"/>
    <x v="44"/>
    <x v="11"/>
    <x v="1"/>
    <x v="1"/>
  </r>
  <r>
    <n v="92724.1"/>
    <x v="0"/>
    <x v="2"/>
    <x v="1454"/>
    <s v="Flowers"/>
    <n v="5.5"/>
    <x v="10"/>
    <x v="6"/>
    <x v="1"/>
    <x v="1"/>
  </r>
  <r>
    <n v="92724.2"/>
    <x v="0"/>
    <x v="2"/>
    <x v="1454"/>
    <s v="Madeira"/>
    <n v="6.79"/>
    <x v="10"/>
    <x v="17"/>
    <x v="1"/>
    <x v="1"/>
  </r>
  <r>
    <n v="92724.3"/>
    <x v="0"/>
    <x v="2"/>
    <x v="1454"/>
    <m/>
    <n v="9.99"/>
    <x v="10"/>
    <x v="4"/>
    <x v="1"/>
    <x v="1"/>
  </r>
  <r>
    <n v="92725"/>
    <x v="0"/>
    <x v="2"/>
    <x v="1454"/>
    <m/>
    <n v="62.39"/>
    <x v="10"/>
    <x v="12"/>
    <x v="1"/>
    <x v="5"/>
  </r>
  <r>
    <n v="92726"/>
    <x v="0"/>
    <x v="2"/>
    <x v="1454"/>
    <m/>
    <n v="2.74"/>
    <x v="13"/>
    <x v="4"/>
    <x v="1"/>
    <x v="1"/>
  </r>
  <r>
    <n v="92727.1"/>
    <x v="0"/>
    <x v="2"/>
    <x v="1455"/>
    <s v="Magazines"/>
    <n v="7.9"/>
    <x v="10"/>
    <x v="7"/>
    <x v="1"/>
    <x v="1"/>
  </r>
  <r>
    <n v="92727.2"/>
    <x v="0"/>
    <x v="2"/>
    <x v="1455"/>
    <s v="Toothpaste, shampoo, toiletries"/>
    <n v="27.75"/>
    <x v="10"/>
    <x v="6"/>
    <x v="1"/>
    <x v="1"/>
  </r>
  <r>
    <n v="92593"/>
    <x v="0"/>
    <x v="0"/>
    <x v="1456"/>
    <m/>
    <n v="42.2"/>
    <x v="270"/>
    <x v="0"/>
    <x v="1"/>
    <x v="1"/>
  </r>
  <r>
    <n v="92594"/>
    <x v="0"/>
    <x v="0"/>
    <x v="1456"/>
    <m/>
    <n v="25.35"/>
    <x v="63"/>
    <x v="0"/>
    <x v="1"/>
    <x v="4"/>
  </r>
  <r>
    <n v="92595"/>
    <x v="0"/>
    <x v="0"/>
    <x v="1456"/>
    <m/>
    <n v="18.48"/>
    <x v="39"/>
    <x v="4"/>
    <x v="1"/>
    <x v="1"/>
  </r>
  <r>
    <n v="92728.1"/>
    <x v="0"/>
    <x v="2"/>
    <x v="1456"/>
    <s v="Razor and shaving gel"/>
    <n v="8"/>
    <x v="10"/>
    <x v="6"/>
    <x v="1"/>
    <x v="8"/>
  </r>
  <r>
    <n v="92728.2"/>
    <x v="0"/>
    <x v="2"/>
    <x v="1456"/>
    <m/>
    <n v="31.61"/>
    <x v="10"/>
    <x v="4"/>
    <x v="1"/>
    <x v="1"/>
  </r>
  <r>
    <n v="92729"/>
    <x v="0"/>
    <x v="2"/>
    <x v="1456"/>
    <m/>
    <n v="21.55"/>
    <x v="22"/>
    <x v="11"/>
    <x v="1"/>
    <x v="2"/>
  </r>
  <r>
    <n v="92592"/>
    <x v="0"/>
    <x v="0"/>
    <x v="1457"/>
    <m/>
    <n v="37"/>
    <x v="105"/>
    <x v="0"/>
    <x v="1"/>
    <x v="2"/>
  </r>
  <r>
    <n v="92730"/>
    <x v="0"/>
    <x v="2"/>
    <x v="1457"/>
    <m/>
    <n v="16.690000000000001"/>
    <x v="10"/>
    <x v="4"/>
    <x v="1"/>
    <x v="1"/>
  </r>
  <r>
    <n v="92583"/>
    <x v="1"/>
    <x v="0"/>
    <x v="1458"/>
    <m/>
    <n v="300"/>
    <x v="1"/>
    <x v="1"/>
    <x v="1"/>
    <x v="3"/>
  </r>
  <r>
    <n v="92584.1"/>
    <x v="0"/>
    <x v="0"/>
    <x v="1458"/>
    <s v="Bus fare"/>
    <n v="50"/>
    <x v="187"/>
    <x v="19"/>
    <x v="1"/>
    <x v="8"/>
  </r>
  <r>
    <n v="92584.2"/>
    <x v="0"/>
    <x v="0"/>
    <x v="1458"/>
    <s v="Lunches"/>
    <n v="30"/>
    <x v="363"/>
    <x v="4"/>
    <x v="1"/>
    <x v="8"/>
  </r>
  <r>
    <n v="92584.3"/>
    <x v="0"/>
    <x v="0"/>
    <x v="1458"/>
    <s v="James Pocket Money"/>
    <n v="20"/>
    <x v="53"/>
    <x v="6"/>
    <x v="1"/>
    <x v="8"/>
  </r>
  <r>
    <n v="92585.1"/>
    <x v="0"/>
    <x v="0"/>
    <x v="1458"/>
    <s v="Jennifers Pocket Money"/>
    <n v="20"/>
    <x v="53"/>
    <x v="6"/>
    <x v="1"/>
    <x v="10"/>
  </r>
  <r>
    <n v="92585.2"/>
    <x v="0"/>
    <x v="0"/>
    <x v="1458"/>
    <s v="Jenny's Clothing Allowance"/>
    <n v="50"/>
    <x v="53"/>
    <x v="5"/>
    <x v="1"/>
    <x v="10"/>
  </r>
  <r>
    <n v="92585.3"/>
    <x v="0"/>
    <x v="0"/>
    <x v="1458"/>
    <s v="Lunches"/>
    <n v="30"/>
    <x v="170"/>
    <x v="4"/>
    <x v="1"/>
    <x v="10"/>
  </r>
  <r>
    <n v="92586"/>
    <x v="0"/>
    <x v="0"/>
    <x v="1458"/>
    <s v="Gas"/>
    <n v="154"/>
    <x v="338"/>
    <x v="0"/>
    <x v="1"/>
    <x v="1"/>
  </r>
  <r>
    <n v="92587"/>
    <x v="0"/>
    <x v="0"/>
    <x v="1458"/>
    <m/>
    <n v="12.12"/>
    <x v="8"/>
    <x v="0"/>
    <x v="1"/>
    <x v="1"/>
  </r>
  <r>
    <n v="92588"/>
    <x v="0"/>
    <x v="0"/>
    <x v="1458"/>
    <m/>
    <n v="37.56"/>
    <x v="3"/>
    <x v="0"/>
    <x v="1"/>
    <x v="1"/>
  </r>
  <r>
    <n v="92589"/>
    <x v="0"/>
    <x v="0"/>
    <x v="1458"/>
    <m/>
    <n v="5"/>
    <x v="163"/>
    <x v="9"/>
    <x v="1"/>
    <x v="9"/>
  </r>
  <r>
    <n v="92590"/>
    <x v="0"/>
    <x v="0"/>
    <x v="1458"/>
    <s v="Council Tax"/>
    <n v="180"/>
    <x v="18"/>
    <x v="0"/>
    <x v="1"/>
    <x v="1"/>
  </r>
  <r>
    <n v="92591"/>
    <x v="0"/>
    <x v="0"/>
    <x v="1458"/>
    <s v="Karate"/>
    <n v="30.75"/>
    <x v="4"/>
    <x v="2"/>
    <x v="1"/>
    <x v="8"/>
  </r>
  <r>
    <n v="92731"/>
    <x v="0"/>
    <x v="2"/>
    <x v="1458"/>
    <m/>
    <n v="4.7699999999999996"/>
    <x v="87"/>
    <x v="4"/>
    <x v="1"/>
    <x v="1"/>
  </r>
  <r>
    <n v="92800"/>
    <x v="3"/>
    <x v="4"/>
    <x v="1458"/>
    <s v="August Cash"/>
    <n v="-450"/>
    <x v="9"/>
    <x v="1"/>
    <x v="1"/>
    <x v="3"/>
  </r>
  <r>
    <n v="92803"/>
    <x v="0"/>
    <x v="4"/>
    <x v="1458"/>
    <s v="Works drinks"/>
    <n v="40"/>
    <x v="143"/>
    <x v="17"/>
    <x v="1"/>
    <x v="4"/>
  </r>
  <r>
    <n v="92806"/>
    <x v="0"/>
    <x v="4"/>
    <x v="1458"/>
    <m/>
    <n v="80"/>
    <x v="173"/>
    <x v="14"/>
    <x v="62"/>
    <x v="1"/>
  </r>
  <r>
    <n v="92807"/>
    <x v="0"/>
    <x v="4"/>
    <x v="1458"/>
    <m/>
    <n v="40"/>
    <x v="173"/>
    <x v="14"/>
    <x v="63"/>
    <x v="1"/>
  </r>
  <r>
    <n v="92808"/>
    <x v="0"/>
    <x v="4"/>
    <x v="1458"/>
    <m/>
    <n v="10"/>
    <x v="85"/>
    <x v="12"/>
    <x v="1"/>
    <x v="5"/>
  </r>
  <r>
    <n v="92809"/>
    <x v="0"/>
    <x v="4"/>
    <x v="1458"/>
    <s v="Lunches"/>
    <n v="15"/>
    <x v="13"/>
    <x v="4"/>
    <x v="1"/>
    <x v="4"/>
  </r>
  <r>
    <n v="92810"/>
    <x v="0"/>
    <x v="4"/>
    <x v="1458"/>
    <s v="Lunches"/>
    <n v="10"/>
    <x v="208"/>
    <x v="11"/>
    <x v="1"/>
    <x v="4"/>
  </r>
  <r>
    <n v="92811"/>
    <x v="0"/>
    <x v="4"/>
    <x v="1458"/>
    <m/>
    <n v="10"/>
    <x v="213"/>
    <x v="11"/>
    <x v="1"/>
    <x v="4"/>
  </r>
  <r>
    <n v="92815"/>
    <x v="0"/>
    <x v="4"/>
    <x v="1458"/>
    <m/>
    <n v="30"/>
    <x v="143"/>
    <x v="17"/>
    <x v="1"/>
    <x v="14"/>
  </r>
  <r>
    <n v="92817"/>
    <x v="0"/>
    <x v="4"/>
    <x v="1458"/>
    <s v="Cycling and drinking"/>
    <n v="50"/>
    <x v="419"/>
    <x v="17"/>
    <x v="1"/>
    <x v="4"/>
  </r>
  <r>
    <n v="92821"/>
    <x v="0"/>
    <x v="4"/>
    <x v="1458"/>
    <m/>
    <n v="20"/>
    <x v="173"/>
    <x v="11"/>
    <x v="1"/>
    <x v="8"/>
  </r>
  <r>
    <n v="92822"/>
    <x v="0"/>
    <x v="4"/>
    <x v="1458"/>
    <m/>
    <n v="30"/>
    <x v="173"/>
    <x v="11"/>
    <x v="1"/>
    <x v="10"/>
  </r>
  <r>
    <n v="92824"/>
    <x v="0"/>
    <x v="4"/>
    <x v="1458"/>
    <m/>
    <n v="115"/>
    <x v="53"/>
    <x v="6"/>
    <x v="1"/>
    <x v="1"/>
  </r>
  <r>
    <n v="92825"/>
    <x v="3"/>
    <x v="1"/>
    <x v="1458"/>
    <m/>
    <n v="-300"/>
    <x v="9"/>
    <x v="1"/>
    <x v="1"/>
    <x v="3"/>
  </r>
  <r>
    <n v="92578.1"/>
    <x v="0"/>
    <x v="0"/>
    <x v="1459"/>
    <s v="Running shoes"/>
    <n v="59.5"/>
    <x v="31"/>
    <x v="5"/>
    <x v="1"/>
    <x v="2"/>
  </r>
  <r>
    <n v="92578.2"/>
    <x v="0"/>
    <x v="0"/>
    <x v="1459"/>
    <s v="Mug"/>
    <n v="5"/>
    <x v="31"/>
    <x v="6"/>
    <x v="1"/>
    <x v="1"/>
  </r>
  <r>
    <n v="92579"/>
    <x v="1"/>
    <x v="0"/>
    <x v="1459"/>
    <m/>
    <n v="50"/>
    <x v="15"/>
    <x v="1"/>
    <x v="1"/>
    <x v="3"/>
  </r>
  <r>
    <n v="92580"/>
    <x v="1"/>
    <x v="0"/>
    <x v="1459"/>
    <m/>
    <n v="2970.48"/>
    <x v="75"/>
    <x v="1"/>
    <x v="1"/>
    <x v="3"/>
  </r>
  <r>
    <n v="92581"/>
    <x v="0"/>
    <x v="0"/>
    <x v="1459"/>
    <s v="Income Insurance"/>
    <n v="26.95"/>
    <x v="60"/>
    <x v="0"/>
    <x v="1"/>
    <x v="4"/>
  </r>
  <r>
    <n v="92582"/>
    <x v="0"/>
    <x v="0"/>
    <x v="1459"/>
    <m/>
    <n v="7.99"/>
    <x v="368"/>
    <x v="0"/>
    <x v="1"/>
    <x v="4"/>
  </r>
  <r>
    <n v="92732"/>
    <x v="0"/>
    <x v="2"/>
    <x v="1459"/>
    <m/>
    <n v="5.7"/>
    <x v="208"/>
    <x v="4"/>
    <x v="1"/>
    <x v="4"/>
  </r>
  <r>
    <n v="92733"/>
    <x v="0"/>
    <x v="2"/>
    <x v="1459"/>
    <m/>
    <n v="75.2"/>
    <x v="420"/>
    <x v="11"/>
    <x v="1"/>
    <x v="1"/>
  </r>
  <r>
    <n v="92792.1"/>
    <x v="0"/>
    <x v="1"/>
    <x v="1459"/>
    <s v="Medicines and toiletries"/>
    <n v="11.1"/>
    <x v="13"/>
    <x v="6"/>
    <x v="1"/>
    <x v="1"/>
  </r>
  <r>
    <n v="92792.2"/>
    <x v="0"/>
    <x v="1"/>
    <x v="1459"/>
    <s v="Socks"/>
    <n v="8.5"/>
    <x v="13"/>
    <x v="5"/>
    <x v="1"/>
    <x v="1"/>
  </r>
  <r>
    <n v="92792.3"/>
    <x v="0"/>
    <x v="1"/>
    <x v="1459"/>
    <m/>
    <n v="54.86"/>
    <x v="13"/>
    <x v="4"/>
    <x v="1"/>
    <x v="1"/>
  </r>
  <r>
    <n v="92831"/>
    <x v="3"/>
    <x v="2"/>
    <x v="1459"/>
    <m/>
    <n v="-2970.48"/>
    <x v="9"/>
    <x v="1"/>
    <x v="1"/>
    <x v="3"/>
  </r>
  <r>
    <n v="92575"/>
    <x v="0"/>
    <x v="0"/>
    <x v="1460"/>
    <s v="Top"/>
    <n v="22"/>
    <x v="31"/>
    <x v="5"/>
    <x v="1"/>
    <x v="2"/>
  </r>
  <r>
    <n v="92576"/>
    <x v="0"/>
    <x v="0"/>
    <x v="1460"/>
    <m/>
    <n v="10.48"/>
    <x v="19"/>
    <x v="0"/>
    <x v="1"/>
    <x v="1"/>
  </r>
  <r>
    <n v="92577"/>
    <x v="0"/>
    <x v="0"/>
    <x v="1460"/>
    <s v="Euros"/>
    <n v="165.29"/>
    <x v="152"/>
    <x v="14"/>
    <x v="63"/>
    <x v="1"/>
  </r>
  <r>
    <n v="92734"/>
    <x v="0"/>
    <x v="2"/>
    <x v="1460"/>
    <m/>
    <n v="58.25"/>
    <x v="85"/>
    <x v="14"/>
    <x v="63"/>
    <x v="5"/>
  </r>
  <r>
    <n v="92735"/>
    <x v="0"/>
    <x v="2"/>
    <x v="1460"/>
    <m/>
    <n v="12.3"/>
    <x v="421"/>
    <x v="14"/>
    <x v="63"/>
    <x v="1"/>
  </r>
  <r>
    <n v="92736"/>
    <x v="0"/>
    <x v="2"/>
    <x v="1460"/>
    <m/>
    <n v="3.18"/>
    <x v="205"/>
    <x v="14"/>
    <x v="63"/>
    <x v="5"/>
  </r>
  <r>
    <n v="92737"/>
    <x v="0"/>
    <x v="2"/>
    <x v="1460"/>
    <m/>
    <n v="65.09"/>
    <x v="117"/>
    <x v="14"/>
    <x v="63"/>
    <x v="1"/>
  </r>
  <r>
    <n v="92738"/>
    <x v="0"/>
    <x v="2"/>
    <x v="1461"/>
    <m/>
    <n v="32.299999999999997"/>
    <x v="325"/>
    <x v="14"/>
    <x v="63"/>
    <x v="1"/>
  </r>
  <r>
    <n v="92739"/>
    <x v="0"/>
    <x v="2"/>
    <x v="1461"/>
    <s v="Arromanches Museum"/>
    <n v="21.22"/>
    <x v="165"/>
    <x v="14"/>
    <x v="63"/>
    <x v="1"/>
  </r>
  <r>
    <n v="92740"/>
    <x v="0"/>
    <x v="2"/>
    <x v="1461"/>
    <s v="Juno Beach Canadian Museum"/>
    <n v="29.41"/>
    <x v="165"/>
    <x v="14"/>
    <x v="63"/>
    <x v="1"/>
  </r>
  <r>
    <n v="92741"/>
    <x v="0"/>
    <x v="2"/>
    <x v="1462"/>
    <s v="Utah Beach Museum"/>
    <n v="17.55"/>
    <x v="165"/>
    <x v="14"/>
    <x v="63"/>
    <x v="1"/>
  </r>
  <r>
    <n v="92742"/>
    <x v="0"/>
    <x v="2"/>
    <x v="1462"/>
    <s v="Hotel Restaurant"/>
    <n v="84.58"/>
    <x v="117"/>
    <x v="14"/>
    <x v="63"/>
    <x v="1"/>
  </r>
  <r>
    <n v="92743"/>
    <x v="0"/>
    <x v="2"/>
    <x v="1462"/>
    <s v="Bayeux Tapestry"/>
    <n v="25.49"/>
    <x v="165"/>
    <x v="14"/>
    <x v="63"/>
    <x v="1"/>
  </r>
  <r>
    <n v="92574"/>
    <x v="0"/>
    <x v="0"/>
    <x v="1463"/>
    <m/>
    <n v="12"/>
    <x v="21"/>
    <x v="9"/>
    <x v="1"/>
    <x v="9"/>
  </r>
  <r>
    <n v="92744"/>
    <x v="0"/>
    <x v="2"/>
    <x v="1463"/>
    <m/>
    <n v="65.930000000000007"/>
    <x v="85"/>
    <x v="14"/>
    <x v="63"/>
    <x v="5"/>
  </r>
  <r>
    <n v="92745"/>
    <x v="0"/>
    <x v="2"/>
    <x v="1463"/>
    <m/>
    <n v="25.65"/>
    <x v="325"/>
    <x v="14"/>
    <x v="63"/>
    <x v="1"/>
  </r>
  <r>
    <n v="92746"/>
    <x v="0"/>
    <x v="2"/>
    <x v="1463"/>
    <s v="Food"/>
    <n v="24.9"/>
    <x v="421"/>
    <x v="14"/>
    <x v="63"/>
    <x v="1"/>
  </r>
  <r>
    <n v="92747"/>
    <x v="0"/>
    <x v="2"/>
    <x v="1463"/>
    <s v="Food"/>
    <n v="8.99"/>
    <x v="421"/>
    <x v="14"/>
    <x v="63"/>
    <x v="1"/>
  </r>
  <r>
    <n v="92571"/>
    <x v="8"/>
    <x v="0"/>
    <x v="1464"/>
    <m/>
    <n v="-5156.93"/>
    <x v="164"/>
    <x v="10"/>
    <x v="1"/>
    <x v="4"/>
  </r>
  <r>
    <n v="92572"/>
    <x v="0"/>
    <x v="0"/>
    <x v="1464"/>
    <s v="Life Insurance"/>
    <n v="8.19"/>
    <x v="29"/>
    <x v="0"/>
    <x v="1"/>
    <x v="2"/>
  </r>
  <r>
    <n v="92573"/>
    <x v="0"/>
    <x v="0"/>
    <x v="1464"/>
    <m/>
    <n v="5"/>
    <x v="30"/>
    <x v="9"/>
    <x v="1"/>
    <x v="9"/>
  </r>
  <r>
    <n v="92569.1"/>
    <x v="0"/>
    <x v="0"/>
    <x v="1465"/>
    <m/>
    <n v="4.97"/>
    <x v="13"/>
    <x v="4"/>
    <x v="1"/>
    <x v="4"/>
  </r>
  <r>
    <n v="92569.2"/>
    <x v="1"/>
    <x v="0"/>
    <x v="1465"/>
    <m/>
    <n v="30"/>
    <x v="15"/>
    <x v="1"/>
    <x v="1"/>
    <x v="3"/>
  </r>
  <r>
    <n v="92570"/>
    <x v="1"/>
    <x v="0"/>
    <x v="1465"/>
    <m/>
    <n v="100"/>
    <x v="15"/>
    <x v="1"/>
    <x v="1"/>
    <x v="3"/>
  </r>
  <r>
    <n v="92748.1"/>
    <x v="0"/>
    <x v="2"/>
    <x v="1465"/>
    <s v="Flowers"/>
    <n v="10"/>
    <x v="10"/>
    <x v="9"/>
    <x v="1"/>
    <x v="9"/>
  </r>
  <r>
    <n v="92748.2"/>
    <x v="0"/>
    <x v="2"/>
    <x v="1465"/>
    <m/>
    <n v="70.19"/>
    <x v="10"/>
    <x v="4"/>
    <x v="1"/>
    <x v="9"/>
  </r>
  <r>
    <n v="92749"/>
    <x v="0"/>
    <x v="2"/>
    <x v="1465"/>
    <m/>
    <n v="30"/>
    <x v="407"/>
    <x v="0"/>
    <x v="1"/>
    <x v="10"/>
  </r>
  <r>
    <n v="92750"/>
    <x v="0"/>
    <x v="2"/>
    <x v="1465"/>
    <m/>
    <n v="14.44"/>
    <x v="232"/>
    <x v="11"/>
    <x v="1"/>
    <x v="2"/>
  </r>
  <r>
    <n v="92565"/>
    <x v="5"/>
    <x v="0"/>
    <x v="1466"/>
    <m/>
    <n v="-13000"/>
    <x v="253"/>
    <x v="10"/>
    <x v="1"/>
    <x v="4"/>
  </r>
  <r>
    <n v="92566"/>
    <x v="0"/>
    <x v="0"/>
    <x v="1466"/>
    <m/>
    <n v="-993.51"/>
    <x v="45"/>
    <x v="15"/>
    <x v="1"/>
    <x v="4"/>
  </r>
  <r>
    <n v="92567"/>
    <x v="2"/>
    <x v="0"/>
    <x v="1466"/>
    <m/>
    <n v="50"/>
    <x v="36"/>
    <x v="3"/>
    <x v="1"/>
    <x v="10"/>
  </r>
  <r>
    <n v="92568"/>
    <x v="0"/>
    <x v="0"/>
    <x v="1466"/>
    <m/>
    <n v="330"/>
    <x v="89"/>
    <x v="13"/>
    <x v="1"/>
    <x v="17"/>
  </r>
  <r>
    <n v="92751"/>
    <x v="0"/>
    <x v="2"/>
    <x v="1466"/>
    <m/>
    <n v="36.19"/>
    <x v="10"/>
    <x v="12"/>
    <x v="1"/>
    <x v="5"/>
  </r>
  <r>
    <n v="92752"/>
    <x v="0"/>
    <x v="2"/>
    <x v="1466"/>
    <m/>
    <n v="12.94"/>
    <x v="10"/>
    <x v="4"/>
    <x v="1"/>
    <x v="1"/>
  </r>
  <r>
    <n v="92563"/>
    <x v="6"/>
    <x v="0"/>
    <x v="1467"/>
    <m/>
    <n v="-2.72"/>
    <x v="9"/>
    <x v="0"/>
    <x v="1"/>
    <x v="1"/>
  </r>
  <r>
    <n v="92564"/>
    <x v="0"/>
    <x v="0"/>
    <x v="1467"/>
    <s v="National Insurance"/>
    <n v="10.6"/>
    <x v="69"/>
    <x v="18"/>
    <x v="1"/>
    <x v="2"/>
  </r>
  <r>
    <n v="92753"/>
    <x v="0"/>
    <x v="2"/>
    <x v="1467"/>
    <s v="Wasdale Head Inn (Bar Meal)"/>
    <n v="42"/>
    <x v="146"/>
    <x v="14"/>
    <x v="62"/>
    <x v="1"/>
  </r>
  <r>
    <n v="92754"/>
    <x v="0"/>
    <x v="2"/>
    <x v="1467"/>
    <m/>
    <n v="24.42"/>
    <x v="85"/>
    <x v="14"/>
    <x v="62"/>
    <x v="5"/>
  </r>
  <r>
    <n v="92755"/>
    <x v="0"/>
    <x v="2"/>
    <x v="1467"/>
    <m/>
    <n v="6.48"/>
    <x v="213"/>
    <x v="14"/>
    <x v="62"/>
    <x v="1"/>
  </r>
  <r>
    <n v="92756"/>
    <x v="0"/>
    <x v="2"/>
    <x v="1468"/>
    <s v="Wasdale Head Inn"/>
    <n v="483.7"/>
    <x v="146"/>
    <x v="14"/>
    <x v="62"/>
    <x v="1"/>
  </r>
  <r>
    <n v="92757"/>
    <x v="0"/>
    <x v="2"/>
    <x v="1468"/>
    <s v="Burger Meal"/>
    <n v="27.46"/>
    <x v="117"/>
    <x v="14"/>
    <x v="62"/>
    <x v="1"/>
  </r>
  <r>
    <n v="92758"/>
    <x v="0"/>
    <x v="2"/>
    <x v="1468"/>
    <m/>
    <n v="40.619999999999997"/>
    <x v="85"/>
    <x v="14"/>
    <x v="62"/>
    <x v="5"/>
  </r>
  <r>
    <n v="92562"/>
    <x v="1"/>
    <x v="0"/>
    <x v="1469"/>
    <m/>
    <n v="228.49"/>
    <x v="341"/>
    <x v="1"/>
    <x v="1"/>
    <x v="3"/>
  </r>
  <r>
    <n v="92759"/>
    <x v="0"/>
    <x v="2"/>
    <x v="1469"/>
    <m/>
    <n v="20"/>
    <x v="86"/>
    <x v="15"/>
    <x v="1"/>
    <x v="4"/>
  </r>
  <r>
    <n v="92760"/>
    <x v="0"/>
    <x v="2"/>
    <x v="1469"/>
    <m/>
    <n v="5.75"/>
    <x v="208"/>
    <x v="4"/>
    <x v="1"/>
    <x v="4"/>
  </r>
  <r>
    <n v="92793.1"/>
    <x v="0"/>
    <x v="1"/>
    <x v="1469"/>
    <s v="Plant"/>
    <n v="2.5"/>
    <x v="13"/>
    <x v="9"/>
    <x v="1"/>
    <x v="9"/>
  </r>
  <r>
    <n v="92793.2"/>
    <x v="0"/>
    <x v="1"/>
    <x v="1469"/>
    <s v="Wine"/>
    <n v="11"/>
    <x v="13"/>
    <x v="17"/>
    <x v="1"/>
    <x v="14"/>
  </r>
  <r>
    <n v="92793.3"/>
    <x v="0"/>
    <x v="1"/>
    <x v="1469"/>
    <s v="Washing liquid"/>
    <n v="8"/>
    <x v="13"/>
    <x v="6"/>
    <x v="1"/>
    <x v="1"/>
  </r>
  <r>
    <n v="92793.4"/>
    <x v="0"/>
    <x v="1"/>
    <x v="1469"/>
    <m/>
    <n v="98.36"/>
    <x v="13"/>
    <x v="4"/>
    <x v="1"/>
    <x v="1"/>
  </r>
  <r>
    <n v="93442"/>
    <x v="3"/>
    <x v="11"/>
    <x v="1469"/>
    <m/>
    <n v="-228.49"/>
    <x v="9"/>
    <x v="1"/>
    <x v="1"/>
    <x v="3"/>
  </r>
  <r>
    <n v="92761"/>
    <x v="0"/>
    <x v="2"/>
    <x v="1470"/>
    <m/>
    <n v="61.01"/>
    <x v="10"/>
    <x v="12"/>
    <x v="1"/>
    <x v="5"/>
  </r>
  <r>
    <n v="92762"/>
    <x v="0"/>
    <x v="2"/>
    <x v="1470"/>
    <s v="Driving Theory Test"/>
    <n v="31"/>
    <x v="281"/>
    <x v="2"/>
    <x v="1"/>
    <x v="8"/>
  </r>
  <r>
    <n v="92763"/>
    <x v="0"/>
    <x v="2"/>
    <x v="1470"/>
    <m/>
    <n v="22.94"/>
    <x v="225"/>
    <x v="6"/>
    <x v="1"/>
    <x v="2"/>
  </r>
  <r>
    <n v="92764.1"/>
    <x v="0"/>
    <x v="2"/>
    <x v="1470"/>
    <s v="Flowers"/>
    <n v="6"/>
    <x v="49"/>
    <x v="6"/>
    <x v="1"/>
    <x v="2"/>
  </r>
  <r>
    <n v="92764.2"/>
    <x v="0"/>
    <x v="2"/>
    <x v="1470"/>
    <m/>
    <n v="8.3800000000000008"/>
    <x v="49"/>
    <x v="4"/>
    <x v="1"/>
    <x v="1"/>
  </r>
  <r>
    <n v="92561"/>
    <x v="1"/>
    <x v="0"/>
    <x v="1471"/>
    <m/>
    <n v="30"/>
    <x v="15"/>
    <x v="1"/>
    <x v="1"/>
    <x v="3"/>
  </r>
  <r>
    <n v="92765"/>
    <x v="0"/>
    <x v="2"/>
    <x v="1471"/>
    <m/>
    <n v="32.61"/>
    <x v="107"/>
    <x v="11"/>
    <x v="1"/>
    <x v="1"/>
  </r>
  <r>
    <n v="92766"/>
    <x v="0"/>
    <x v="2"/>
    <x v="1471"/>
    <m/>
    <n v="17.86"/>
    <x v="10"/>
    <x v="4"/>
    <x v="1"/>
    <x v="1"/>
  </r>
  <r>
    <n v="92767"/>
    <x v="0"/>
    <x v="2"/>
    <x v="1471"/>
    <m/>
    <n v="3.76"/>
    <x v="290"/>
    <x v="7"/>
    <x v="1"/>
    <x v="10"/>
  </r>
  <r>
    <n v="92558.1"/>
    <x v="0"/>
    <x v="0"/>
    <x v="1472"/>
    <m/>
    <n v="3.51"/>
    <x v="13"/>
    <x v="4"/>
    <x v="1"/>
    <x v="4"/>
  </r>
  <r>
    <n v="92558.2"/>
    <x v="1"/>
    <x v="0"/>
    <x v="1472"/>
    <m/>
    <n v="30"/>
    <x v="15"/>
    <x v="1"/>
    <x v="1"/>
    <x v="3"/>
  </r>
  <r>
    <n v="92559"/>
    <x v="2"/>
    <x v="0"/>
    <x v="1472"/>
    <m/>
    <n v="79.790000000000006"/>
    <x v="51"/>
    <x v="3"/>
    <x v="1"/>
    <x v="3"/>
  </r>
  <r>
    <n v="92560"/>
    <x v="1"/>
    <x v="0"/>
    <x v="1472"/>
    <m/>
    <n v="30"/>
    <x v="15"/>
    <x v="1"/>
    <x v="1"/>
    <x v="3"/>
  </r>
  <r>
    <n v="92768"/>
    <x v="0"/>
    <x v="2"/>
    <x v="1472"/>
    <m/>
    <n v="3.4"/>
    <x v="54"/>
    <x v="2"/>
    <x v="1"/>
    <x v="2"/>
  </r>
  <r>
    <n v="92769"/>
    <x v="0"/>
    <x v="2"/>
    <x v="1472"/>
    <m/>
    <n v="62.98"/>
    <x v="220"/>
    <x v="5"/>
    <x v="1"/>
    <x v="8"/>
  </r>
  <r>
    <n v="92770"/>
    <x v="0"/>
    <x v="2"/>
    <x v="1473"/>
    <m/>
    <n v="78.819999999999993"/>
    <x v="10"/>
    <x v="4"/>
    <x v="1"/>
    <x v="1"/>
  </r>
  <r>
    <n v="92771"/>
    <x v="0"/>
    <x v="2"/>
    <x v="1473"/>
    <s v="Web Design Book for Emma"/>
    <n v="12.99"/>
    <x v="62"/>
    <x v="9"/>
    <x v="1"/>
    <x v="9"/>
  </r>
  <r>
    <n v="92772"/>
    <x v="0"/>
    <x v="2"/>
    <x v="1473"/>
    <s v="Emily's Present"/>
    <n v="12"/>
    <x v="176"/>
    <x v="9"/>
    <x v="1"/>
    <x v="9"/>
  </r>
  <r>
    <n v="92773"/>
    <x v="0"/>
    <x v="2"/>
    <x v="1474"/>
    <s v="More Life Project"/>
    <n v="62.5"/>
    <x v="41"/>
    <x v="15"/>
    <x v="1"/>
    <x v="2"/>
  </r>
  <r>
    <n v="92774"/>
    <x v="0"/>
    <x v="2"/>
    <x v="1474"/>
    <s v="Building Insurance Addition"/>
    <n v="61.63"/>
    <x v="183"/>
    <x v="0"/>
    <x v="1"/>
    <x v="1"/>
  </r>
  <r>
    <n v="92775"/>
    <x v="0"/>
    <x v="2"/>
    <x v="1474"/>
    <m/>
    <n v="7"/>
    <x v="54"/>
    <x v="2"/>
    <x v="1"/>
    <x v="2"/>
  </r>
  <r>
    <n v="92776.1"/>
    <x v="0"/>
    <x v="2"/>
    <x v="1475"/>
    <s v="Toiletries"/>
    <n v="2.5"/>
    <x v="10"/>
    <x v="6"/>
    <x v="1"/>
    <x v="1"/>
  </r>
  <r>
    <n v="92776.2"/>
    <x v="0"/>
    <x v="2"/>
    <x v="1475"/>
    <m/>
    <n v="26.93"/>
    <x v="10"/>
    <x v="4"/>
    <x v="1"/>
    <x v="1"/>
  </r>
  <r>
    <n v="92777"/>
    <x v="0"/>
    <x v="2"/>
    <x v="1476"/>
    <s v="Meal in London"/>
    <n v="71.44"/>
    <x v="117"/>
    <x v="11"/>
    <x v="1"/>
    <x v="1"/>
  </r>
  <r>
    <n v="92778"/>
    <x v="0"/>
    <x v="2"/>
    <x v="1476"/>
    <m/>
    <n v="18"/>
    <x v="165"/>
    <x v="11"/>
    <x v="1"/>
    <x v="1"/>
  </r>
  <r>
    <n v="92557"/>
    <x v="2"/>
    <x v="0"/>
    <x v="1477"/>
    <m/>
    <n v="20.8"/>
    <x v="58"/>
    <x v="3"/>
    <x v="1"/>
    <x v="2"/>
  </r>
  <r>
    <n v="92779"/>
    <x v="0"/>
    <x v="2"/>
    <x v="1477"/>
    <m/>
    <n v="27.58"/>
    <x v="10"/>
    <x v="4"/>
    <x v="1"/>
    <x v="1"/>
  </r>
  <r>
    <n v="92780"/>
    <x v="0"/>
    <x v="2"/>
    <x v="1477"/>
    <m/>
    <n v="3.4"/>
    <x v="213"/>
    <x v="11"/>
    <x v="1"/>
    <x v="4"/>
  </r>
  <r>
    <n v="92556"/>
    <x v="0"/>
    <x v="0"/>
    <x v="1478"/>
    <s v="Income Insurance"/>
    <n v="44.89"/>
    <x v="60"/>
    <x v="0"/>
    <x v="1"/>
    <x v="4"/>
  </r>
  <r>
    <n v="92781"/>
    <x v="0"/>
    <x v="2"/>
    <x v="1478"/>
    <s v="Prague Cemetary Book"/>
    <n v="6.74"/>
    <x v="62"/>
    <x v="7"/>
    <x v="1"/>
    <x v="4"/>
  </r>
  <r>
    <n v="92782"/>
    <x v="0"/>
    <x v="2"/>
    <x v="1478"/>
    <m/>
    <n v="2.4"/>
    <x v="10"/>
    <x v="4"/>
    <x v="1"/>
    <x v="1"/>
  </r>
  <r>
    <n v="92555"/>
    <x v="1"/>
    <x v="0"/>
    <x v="1479"/>
    <m/>
    <n v="50"/>
    <x v="15"/>
    <x v="1"/>
    <x v="1"/>
    <x v="3"/>
  </r>
  <r>
    <n v="92783.1"/>
    <x v="0"/>
    <x v="2"/>
    <x v="1479"/>
    <s v="Wine"/>
    <n v="5"/>
    <x v="10"/>
    <x v="17"/>
    <x v="1"/>
    <x v="1"/>
  </r>
  <r>
    <n v="92783.2"/>
    <x v="0"/>
    <x v="2"/>
    <x v="1479"/>
    <m/>
    <n v="16.350000000000001"/>
    <x v="10"/>
    <x v="4"/>
    <x v="1"/>
    <x v="1"/>
  </r>
  <r>
    <n v="92784"/>
    <x v="0"/>
    <x v="2"/>
    <x v="1480"/>
    <s v="Hoof supplement"/>
    <n v="42.98"/>
    <x v="67"/>
    <x v="13"/>
    <x v="1"/>
    <x v="17"/>
  </r>
  <r>
    <n v="92785"/>
    <x v="0"/>
    <x v="2"/>
    <x v="1481"/>
    <m/>
    <n v="96.89"/>
    <x v="10"/>
    <x v="4"/>
    <x v="1"/>
    <x v="1"/>
  </r>
  <r>
    <n v="92552"/>
    <x v="6"/>
    <x v="0"/>
    <x v="1482"/>
    <m/>
    <n v="361.14"/>
    <x v="9"/>
    <x v="0"/>
    <x v="1"/>
    <x v="1"/>
  </r>
  <r>
    <n v="92553"/>
    <x v="0"/>
    <x v="0"/>
    <x v="1482"/>
    <m/>
    <n v="42.55"/>
    <x v="270"/>
    <x v="0"/>
    <x v="1"/>
    <x v="1"/>
  </r>
  <r>
    <n v="92554"/>
    <x v="1"/>
    <x v="0"/>
    <x v="1482"/>
    <m/>
    <n v="50"/>
    <x v="15"/>
    <x v="1"/>
    <x v="1"/>
    <x v="3"/>
  </r>
  <r>
    <n v="92786"/>
    <x v="0"/>
    <x v="2"/>
    <x v="1482"/>
    <m/>
    <n v="240"/>
    <x v="41"/>
    <x v="15"/>
    <x v="1"/>
    <x v="4"/>
  </r>
  <r>
    <n v="92787"/>
    <x v="0"/>
    <x v="2"/>
    <x v="1482"/>
    <m/>
    <n v="8.5"/>
    <x v="41"/>
    <x v="15"/>
    <x v="1"/>
    <x v="4"/>
  </r>
  <r>
    <n v="92549"/>
    <x v="1"/>
    <x v="0"/>
    <x v="1483"/>
    <m/>
    <n v="50"/>
    <x v="15"/>
    <x v="1"/>
    <x v="1"/>
    <x v="3"/>
  </r>
  <r>
    <n v="92550.1"/>
    <x v="1"/>
    <x v="0"/>
    <x v="1483"/>
    <m/>
    <n v="30"/>
    <x v="15"/>
    <x v="1"/>
    <x v="1"/>
    <x v="3"/>
  </r>
  <r>
    <n v="92550.2"/>
    <x v="0"/>
    <x v="0"/>
    <x v="1483"/>
    <m/>
    <n v="7.36"/>
    <x v="13"/>
    <x v="4"/>
    <x v="1"/>
    <x v="4"/>
  </r>
  <r>
    <n v="92551"/>
    <x v="0"/>
    <x v="0"/>
    <x v="1483"/>
    <m/>
    <n v="24.99"/>
    <x v="63"/>
    <x v="0"/>
    <x v="1"/>
    <x v="4"/>
  </r>
  <r>
    <n v="92788"/>
    <x v="0"/>
    <x v="2"/>
    <x v="1483"/>
    <m/>
    <n v="62.4"/>
    <x v="32"/>
    <x v="12"/>
    <x v="1"/>
    <x v="5"/>
  </r>
  <r>
    <n v="92789"/>
    <x v="0"/>
    <x v="2"/>
    <x v="1483"/>
    <m/>
    <n v="20.9"/>
    <x v="10"/>
    <x v="4"/>
    <x v="1"/>
    <x v="1"/>
  </r>
  <r>
    <n v="92790"/>
    <x v="0"/>
    <x v="2"/>
    <x v="1484"/>
    <m/>
    <n v="39.159999999999997"/>
    <x v="10"/>
    <x v="4"/>
    <x v="1"/>
    <x v="1"/>
  </r>
  <r>
    <n v="92791"/>
    <x v="0"/>
    <x v="2"/>
    <x v="1484"/>
    <m/>
    <n v="20"/>
    <x v="86"/>
    <x v="15"/>
    <x v="1"/>
    <x v="4"/>
  </r>
  <r>
    <n v="92547"/>
    <x v="1"/>
    <x v="0"/>
    <x v="1485"/>
    <m/>
    <n v="2917.64"/>
    <x v="75"/>
    <x v="1"/>
    <x v="1"/>
    <x v="3"/>
  </r>
  <r>
    <n v="92548"/>
    <x v="0"/>
    <x v="0"/>
    <x v="1485"/>
    <m/>
    <n v="39.57"/>
    <x v="105"/>
    <x v="0"/>
    <x v="1"/>
    <x v="2"/>
  </r>
  <r>
    <n v="92830"/>
    <x v="0"/>
    <x v="2"/>
    <x v="1485"/>
    <m/>
    <n v="-2917.64"/>
    <x v="9"/>
    <x v="1"/>
    <x v="1"/>
    <x v="3"/>
  </r>
  <r>
    <n v="92843.1"/>
    <x v="0"/>
    <x v="2"/>
    <x v="1486"/>
    <m/>
    <n v="28.5"/>
    <x v="104"/>
    <x v="17"/>
    <x v="1"/>
    <x v="14"/>
  </r>
  <r>
    <n v="92843.199999999997"/>
    <x v="0"/>
    <x v="2"/>
    <x v="1486"/>
    <s v="Flowers"/>
    <n v="6"/>
    <x v="104"/>
    <x v="6"/>
    <x v="1"/>
    <x v="2"/>
  </r>
  <r>
    <n v="92843.3"/>
    <x v="0"/>
    <x v="2"/>
    <x v="1486"/>
    <m/>
    <n v="74.180000000000007"/>
    <x v="104"/>
    <x v="4"/>
    <x v="1"/>
    <x v="1"/>
  </r>
  <r>
    <n v="93217"/>
    <x v="3"/>
    <x v="4"/>
    <x v="1486"/>
    <s v="Sep Cash"/>
    <n v="-210"/>
    <x v="9"/>
    <x v="1"/>
    <x v="1"/>
    <x v="3"/>
  </r>
  <r>
    <n v="93218"/>
    <x v="0"/>
    <x v="4"/>
    <x v="1486"/>
    <s v="Unidentified cash for Sep"/>
    <n v="101.6"/>
    <x v="53"/>
    <x v="6"/>
    <x v="1"/>
    <x v="3"/>
  </r>
  <r>
    <n v="93444"/>
    <x v="3"/>
    <x v="1"/>
    <x v="1486"/>
    <m/>
    <n v="-300"/>
    <x v="9"/>
    <x v="1"/>
    <x v="1"/>
    <x v="3"/>
  </r>
  <r>
    <n v="92844"/>
    <x v="0"/>
    <x v="2"/>
    <x v="1487"/>
    <m/>
    <n v="31.26"/>
    <x v="104"/>
    <x v="4"/>
    <x v="1"/>
    <x v="1"/>
  </r>
  <r>
    <n v="92846"/>
    <x v="0"/>
    <x v="2"/>
    <x v="1487"/>
    <m/>
    <n v="17.5"/>
    <x v="422"/>
    <x v="6"/>
    <x v="1"/>
    <x v="1"/>
  </r>
  <r>
    <n v="92864.1"/>
    <x v="0"/>
    <x v="0"/>
    <x v="1487"/>
    <s v="Bus fare"/>
    <n v="50"/>
    <x v="187"/>
    <x v="19"/>
    <x v="1"/>
    <x v="8"/>
  </r>
  <r>
    <n v="92864.2"/>
    <x v="0"/>
    <x v="0"/>
    <x v="1487"/>
    <s v="Lunches"/>
    <n v="30"/>
    <x v="363"/>
    <x v="4"/>
    <x v="1"/>
    <x v="8"/>
  </r>
  <r>
    <n v="92864.3"/>
    <x v="0"/>
    <x v="0"/>
    <x v="1487"/>
    <s v="James Pocket Money"/>
    <n v="20"/>
    <x v="53"/>
    <x v="6"/>
    <x v="1"/>
    <x v="8"/>
  </r>
  <r>
    <n v="92865"/>
    <x v="0"/>
    <x v="0"/>
    <x v="1487"/>
    <s v="Council Tax"/>
    <n v="180"/>
    <x v="18"/>
    <x v="0"/>
    <x v="1"/>
    <x v="1"/>
  </r>
  <r>
    <n v="92866"/>
    <x v="0"/>
    <x v="0"/>
    <x v="1487"/>
    <m/>
    <n v="5"/>
    <x v="163"/>
    <x v="9"/>
    <x v="1"/>
    <x v="9"/>
  </r>
  <r>
    <n v="92867"/>
    <x v="0"/>
    <x v="0"/>
    <x v="1487"/>
    <m/>
    <n v="7.99"/>
    <x v="368"/>
    <x v="0"/>
    <x v="1"/>
    <x v="4"/>
  </r>
  <r>
    <n v="92868"/>
    <x v="0"/>
    <x v="0"/>
    <x v="1487"/>
    <s v="Income Insurance"/>
    <n v="26.95"/>
    <x v="60"/>
    <x v="0"/>
    <x v="1"/>
    <x v="4"/>
  </r>
  <r>
    <n v="92869"/>
    <x v="0"/>
    <x v="0"/>
    <x v="1487"/>
    <m/>
    <n v="37.56"/>
    <x v="3"/>
    <x v="0"/>
    <x v="1"/>
    <x v="1"/>
  </r>
  <r>
    <n v="92870"/>
    <x v="0"/>
    <x v="0"/>
    <x v="1487"/>
    <m/>
    <n v="12.12"/>
    <x v="8"/>
    <x v="0"/>
    <x v="1"/>
    <x v="1"/>
  </r>
  <r>
    <n v="92871"/>
    <x v="1"/>
    <x v="0"/>
    <x v="1487"/>
    <m/>
    <n v="300"/>
    <x v="1"/>
    <x v="1"/>
    <x v="1"/>
    <x v="3"/>
  </r>
  <r>
    <n v="92872"/>
    <x v="0"/>
    <x v="0"/>
    <x v="1487"/>
    <s v="Karate"/>
    <n v="30.75"/>
    <x v="4"/>
    <x v="2"/>
    <x v="1"/>
    <x v="8"/>
  </r>
  <r>
    <n v="92873"/>
    <x v="0"/>
    <x v="0"/>
    <x v="1487"/>
    <m/>
    <n v="120"/>
    <x v="89"/>
    <x v="13"/>
    <x v="1"/>
    <x v="17"/>
  </r>
  <r>
    <n v="92874.1"/>
    <x v="0"/>
    <x v="0"/>
    <x v="1487"/>
    <s v="Jennifers Pocket Money"/>
    <n v="20"/>
    <x v="53"/>
    <x v="6"/>
    <x v="1"/>
    <x v="10"/>
  </r>
  <r>
    <n v="92874.2"/>
    <x v="0"/>
    <x v="0"/>
    <x v="1487"/>
    <s v="Jenny's Clothing Allowance"/>
    <n v="50"/>
    <x v="53"/>
    <x v="5"/>
    <x v="1"/>
    <x v="10"/>
  </r>
  <r>
    <n v="92874.3"/>
    <x v="0"/>
    <x v="0"/>
    <x v="1487"/>
    <s v="Lunches"/>
    <n v="30"/>
    <x v="170"/>
    <x v="4"/>
    <x v="1"/>
    <x v="10"/>
  </r>
  <r>
    <n v="92847.1"/>
    <x v="0"/>
    <x v="2"/>
    <x v="1488"/>
    <s v="Hunger Games and other DVDs"/>
    <n v="16"/>
    <x v="10"/>
    <x v="7"/>
    <x v="1"/>
    <x v="1"/>
  </r>
  <r>
    <n v="92847.2"/>
    <x v="0"/>
    <x v="2"/>
    <x v="1488"/>
    <m/>
    <n v="23.84"/>
    <x v="10"/>
    <x v="4"/>
    <x v="1"/>
    <x v="1"/>
  </r>
  <r>
    <n v="92861"/>
    <x v="0"/>
    <x v="0"/>
    <x v="1488"/>
    <m/>
    <n v="12"/>
    <x v="21"/>
    <x v="9"/>
    <x v="1"/>
    <x v="9"/>
  </r>
  <r>
    <n v="92862"/>
    <x v="0"/>
    <x v="0"/>
    <x v="1488"/>
    <s v="Gas"/>
    <n v="154"/>
    <x v="338"/>
    <x v="0"/>
    <x v="1"/>
    <x v="1"/>
  </r>
  <r>
    <n v="92863"/>
    <x v="0"/>
    <x v="0"/>
    <x v="1488"/>
    <m/>
    <n v="10.48"/>
    <x v="19"/>
    <x v="0"/>
    <x v="1"/>
    <x v="1"/>
  </r>
  <r>
    <n v="92848"/>
    <x v="0"/>
    <x v="2"/>
    <x v="1489"/>
    <m/>
    <n v="9.99"/>
    <x v="20"/>
    <x v="0"/>
    <x v="1"/>
    <x v="1"/>
  </r>
  <r>
    <n v="92849"/>
    <x v="0"/>
    <x v="2"/>
    <x v="1489"/>
    <m/>
    <n v="15.34"/>
    <x v="10"/>
    <x v="4"/>
    <x v="1"/>
    <x v="1"/>
  </r>
  <r>
    <n v="92850"/>
    <x v="0"/>
    <x v="2"/>
    <x v="1489"/>
    <s v="Online Forum"/>
    <n v="15"/>
    <x v="371"/>
    <x v="15"/>
    <x v="1"/>
    <x v="2"/>
  </r>
  <r>
    <n v="92851"/>
    <x v="0"/>
    <x v="2"/>
    <x v="1489"/>
    <m/>
    <n v="65.2"/>
    <x v="287"/>
    <x v="12"/>
    <x v="1"/>
    <x v="5"/>
  </r>
  <r>
    <n v="92852"/>
    <x v="0"/>
    <x v="2"/>
    <x v="1489"/>
    <s v="Sustain"/>
    <n v="22.5"/>
    <x v="371"/>
    <x v="15"/>
    <x v="1"/>
    <x v="2"/>
  </r>
  <r>
    <n v="92860"/>
    <x v="0"/>
    <x v="0"/>
    <x v="1489"/>
    <m/>
    <n v="25"/>
    <x v="48"/>
    <x v="6"/>
    <x v="1"/>
    <x v="1"/>
  </r>
  <r>
    <n v="93027"/>
    <x v="4"/>
    <x v="1"/>
    <x v="1489"/>
    <m/>
    <n v="0.57999999999999996"/>
    <x v="1"/>
    <x v="10"/>
    <x v="1"/>
    <x v="3"/>
  </r>
  <r>
    <n v="92853"/>
    <x v="0"/>
    <x v="2"/>
    <x v="1490"/>
    <m/>
    <n v="11.1"/>
    <x v="41"/>
    <x v="15"/>
    <x v="1"/>
    <x v="4"/>
  </r>
  <r>
    <n v="92854"/>
    <x v="0"/>
    <x v="2"/>
    <x v="1490"/>
    <m/>
    <n v="8.85"/>
    <x v="124"/>
    <x v="6"/>
    <x v="1"/>
    <x v="2"/>
  </r>
  <r>
    <n v="92855"/>
    <x v="0"/>
    <x v="2"/>
    <x v="1490"/>
    <m/>
    <n v="20"/>
    <x v="86"/>
    <x v="15"/>
    <x v="1"/>
    <x v="2"/>
  </r>
  <r>
    <n v="92845"/>
    <x v="0"/>
    <x v="2"/>
    <x v="1491"/>
    <m/>
    <n v="12.77"/>
    <x v="104"/>
    <x v="4"/>
    <x v="1"/>
    <x v="1"/>
  </r>
  <r>
    <n v="92856"/>
    <x v="1"/>
    <x v="0"/>
    <x v="1491"/>
    <m/>
    <n v="30"/>
    <x v="15"/>
    <x v="1"/>
    <x v="1"/>
    <x v="3"/>
  </r>
  <r>
    <n v="92857"/>
    <x v="0"/>
    <x v="0"/>
    <x v="1491"/>
    <m/>
    <n v="5"/>
    <x v="30"/>
    <x v="9"/>
    <x v="1"/>
    <x v="9"/>
  </r>
  <r>
    <n v="92858"/>
    <x v="8"/>
    <x v="0"/>
    <x v="1491"/>
    <m/>
    <n v="-5156.93"/>
    <x v="164"/>
    <x v="10"/>
    <x v="1"/>
    <x v="4"/>
  </r>
  <r>
    <n v="92859"/>
    <x v="0"/>
    <x v="0"/>
    <x v="1491"/>
    <s v="Life Insurance"/>
    <n v="8.19"/>
    <x v="29"/>
    <x v="0"/>
    <x v="1"/>
    <x v="2"/>
  </r>
  <r>
    <n v="92891"/>
    <x v="0"/>
    <x v="2"/>
    <x v="1492"/>
    <s v="Storage project materials"/>
    <n v="87.14"/>
    <x v="44"/>
    <x v="16"/>
    <x v="64"/>
    <x v="1"/>
  </r>
  <r>
    <n v="92892"/>
    <x v="0"/>
    <x v="2"/>
    <x v="1492"/>
    <m/>
    <n v="67.650000000000006"/>
    <x v="10"/>
    <x v="4"/>
    <x v="1"/>
    <x v="1"/>
  </r>
  <r>
    <n v="92893"/>
    <x v="0"/>
    <x v="2"/>
    <x v="1492"/>
    <m/>
    <n v="60.15"/>
    <x v="160"/>
    <x v="16"/>
    <x v="1"/>
    <x v="1"/>
  </r>
  <r>
    <n v="92875"/>
    <x v="0"/>
    <x v="4"/>
    <x v="1493"/>
    <s v="Coffee and lunch"/>
    <n v="11"/>
    <x v="213"/>
    <x v="11"/>
    <x v="1"/>
    <x v="14"/>
  </r>
  <r>
    <n v="92876"/>
    <x v="0"/>
    <x v="4"/>
    <x v="1493"/>
    <s v="Coffee at pub"/>
    <n v="4"/>
    <x v="143"/>
    <x v="11"/>
    <x v="1"/>
    <x v="14"/>
  </r>
  <r>
    <n v="92877"/>
    <x v="0"/>
    <x v="4"/>
    <x v="1493"/>
    <s v="Beers after walk"/>
    <n v="4"/>
    <x v="143"/>
    <x v="17"/>
    <x v="1"/>
    <x v="14"/>
  </r>
  <r>
    <n v="92894"/>
    <x v="0"/>
    <x v="2"/>
    <x v="1493"/>
    <s v="Annual membership and insurance"/>
    <n v="104"/>
    <x v="233"/>
    <x v="13"/>
    <x v="1"/>
    <x v="2"/>
  </r>
  <r>
    <n v="92895"/>
    <x v="0"/>
    <x v="2"/>
    <x v="1493"/>
    <m/>
    <n v="49.22"/>
    <x v="24"/>
    <x v="12"/>
    <x v="1"/>
    <x v="5"/>
  </r>
  <r>
    <n v="92888"/>
    <x v="0"/>
    <x v="0"/>
    <x v="1494"/>
    <m/>
    <n v="14.52"/>
    <x v="39"/>
    <x v="4"/>
    <x v="1"/>
    <x v="1"/>
  </r>
  <r>
    <n v="92889"/>
    <x v="2"/>
    <x v="0"/>
    <x v="1494"/>
    <m/>
    <n v="50"/>
    <x v="36"/>
    <x v="3"/>
    <x v="1"/>
    <x v="10"/>
  </r>
  <r>
    <n v="92890"/>
    <x v="1"/>
    <x v="0"/>
    <x v="1494"/>
    <m/>
    <n v="50"/>
    <x v="15"/>
    <x v="1"/>
    <x v="1"/>
    <x v="3"/>
  </r>
  <r>
    <n v="92896"/>
    <x v="0"/>
    <x v="2"/>
    <x v="1494"/>
    <m/>
    <n v="30.58"/>
    <x v="407"/>
    <x v="0"/>
    <x v="1"/>
    <x v="10"/>
  </r>
  <r>
    <n v="92897"/>
    <x v="0"/>
    <x v="2"/>
    <x v="1494"/>
    <m/>
    <n v="25.49"/>
    <x v="10"/>
    <x v="4"/>
    <x v="1"/>
    <x v="1"/>
  </r>
  <r>
    <n v="92887"/>
    <x v="1"/>
    <x v="0"/>
    <x v="1495"/>
    <m/>
    <n v="255.23"/>
    <x v="341"/>
    <x v="1"/>
    <x v="1"/>
    <x v="3"/>
  </r>
  <r>
    <n v="92898"/>
    <x v="0"/>
    <x v="2"/>
    <x v="1495"/>
    <s v="Drinks with guys (981)"/>
    <n v="14.2"/>
    <x v="143"/>
    <x v="17"/>
    <x v="1"/>
    <x v="4"/>
  </r>
  <r>
    <n v="92899"/>
    <x v="0"/>
    <x v="2"/>
    <x v="1495"/>
    <m/>
    <n v="5.28"/>
    <x v="13"/>
    <x v="4"/>
    <x v="1"/>
    <x v="1"/>
  </r>
  <r>
    <n v="93443"/>
    <x v="3"/>
    <x v="11"/>
    <x v="1495"/>
    <m/>
    <n v="-255.23"/>
    <x v="9"/>
    <x v="1"/>
    <x v="1"/>
    <x v="3"/>
  </r>
  <r>
    <n v="92878"/>
    <x v="0"/>
    <x v="4"/>
    <x v="1496"/>
    <s v="Driving lesson"/>
    <n v="20"/>
    <x v="423"/>
    <x v="2"/>
    <x v="1"/>
    <x v="8"/>
  </r>
  <r>
    <n v="92879"/>
    <x v="0"/>
    <x v="4"/>
    <x v="1496"/>
    <s v="Cathy's birthday present"/>
    <n v="20"/>
    <x v="80"/>
    <x v="9"/>
    <x v="1"/>
    <x v="9"/>
  </r>
  <r>
    <n v="92880"/>
    <x v="0"/>
    <x v="4"/>
    <x v="1496"/>
    <s v="Meal out with the guys (981)"/>
    <n v="14"/>
    <x v="143"/>
    <x v="11"/>
    <x v="1"/>
    <x v="4"/>
  </r>
  <r>
    <n v="92881"/>
    <x v="0"/>
    <x v="4"/>
    <x v="1496"/>
    <s v="Coffee and croissant"/>
    <n v="3.4"/>
    <x v="213"/>
    <x v="11"/>
    <x v="1"/>
    <x v="4"/>
  </r>
  <r>
    <n v="92900"/>
    <x v="0"/>
    <x v="2"/>
    <x v="1496"/>
    <s v="Train fare"/>
    <n v="103"/>
    <x v="424"/>
    <x v="14"/>
    <x v="65"/>
    <x v="8"/>
  </r>
  <r>
    <n v="92901"/>
    <x v="0"/>
    <x v="2"/>
    <x v="1496"/>
    <s v="Sheilas present (picture)"/>
    <n v="10"/>
    <x v="23"/>
    <x v="9"/>
    <x v="1"/>
    <x v="9"/>
  </r>
  <r>
    <n v="92902"/>
    <x v="0"/>
    <x v="2"/>
    <x v="1496"/>
    <m/>
    <n v="6.18"/>
    <x v="183"/>
    <x v="4"/>
    <x v="1"/>
    <x v="1"/>
  </r>
  <r>
    <n v="92903"/>
    <x v="0"/>
    <x v="2"/>
    <x v="1496"/>
    <m/>
    <n v="3.65"/>
    <x v="208"/>
    <x v="11"/>
    <x v="1"/>
    <x v="4"/>
  </r>
  <r>
    <n v="92882"/>
    <x v="0"/>
    <x v="4"/>
    <x v="1497"/>
    <s v="For Jenny to get to topaz"/>
    <n v="4"/>
    <x v="187"/>
    <x v="2"/>
    <x v="1"/>
    <x v="10"/>
  </r>
  <r>
    <n v="92885"/>
    <x v="1"/>
    <x v="0"/>
    <x v="1497"/>
    <m/>
    <n v="50"/>
    <x v="15"/>
    <x v="1"/>
    <x v="1"/>
    <x v="3"/>
  </r>
  <r>
    <n v="92886"/>
    <x v="0"/>
    <x v="0"/>
    <x v="1497"/>
    <s v="Invoices paid into wrong account"/>
    <n v="740.97"/>
    <x v="393"/>
    <x v="15"/>
    <x v="1"/>
    <x v="2"/>
  </r>
  <r>
    <n v="92904"/>
    <x v="0"/>
    <x v="2"/>
    <x v="1497"/>
    <m/>
    <n v="65.099999999999994"/>
    <x v="24"/>
    <x v="12"/>
    <x v="1"/>
    <x v="5"/>
  </r>
  <r>
    <n v="92905"/>
    <x v="0"/>
    <x v="2"/>
    <x v="1497"/>
    <m/>
    <n v="2.9"/>
    <x v="13"/>
    <x v="4"/>
    <x v="1"/>
    <x v="1"/>
  </r>
  <r>
    <n v="92906"/>
    <x v="0"/>
    <x v="4"/>
    <x v="1497"/>
    <s v="Beers with Pete"/>
    <n v="12"/>
    <x v="143"/>
    <x v="17"/>
    <x v="1"/>
    <x v="4"/>
  </r>
  <r>
    <n v="92946.1"/>
    <x v="0"/>
    <x v="1"/>
    <x v="1497"/>
    <s v="Hair products"/>
    <n v="30"/>
    <x v="13"/>
    <x v="6"/>
    <x v="1"/>
    <x v="2"/>
  </r>
  <r>
    <n v="92946.2"/>
    <x v="0"/>
    <x v="1"/>
    <x v="1497"/>
    <m/>
    <n v="45.51"/>
    <x v="13"/>
    <x v="4"/>
    <x v="1"/>
    <x v="1"/>
  </r>
  <r>
    <n v="92883"/>
    <x v="0"/>
    <x v="0"/>
    <x v="1498"/>
    <m/>
    <n v="13.39"/>
    <x v="172"/>
    <x v="4"/>
    <x v="1"/>
    <x v="1"/>
  </r>
  <r>
    <n v="92884"/>
    <x v="0"/>
    <x v="0"/>
    <x v="1498"/>
    <s v="National Insurance"/>
    <n v="13.25"/>
    <x v="69"/>
    <x v="18"/>
    <x v="1"/>
    <x v="2"/>
  </r>
  <r>
    <n v="92917"/>
    <x v="0"/>
    <x v="2"/>
    <x v="1498"/>
    <m/>
    <n v="82.54"/>
    <x v="415"/>
    <x v="14"/>
    <x v="65"/>
    <x v="8"/>
  </r>
  <r>
    <n v="92918"/>
    <x v="0"/>
    <x v="2"/>
    <x v="1498"/>
    <s v="Laminator"/>
    <n v="24.97"/>
    <x v="276"/>
    <x v="15"/>
    <x v="1"/>
    <x v="2"/>
  </r>
  <r>
    <n v="92919"/>
    <x v="0"/>
    <x v="2"/>
    <x v="1498"/>
    <m/>
    <n v="22.87"/>
    <x v="10"/>
    <x v="4"/>
    <x v="1"/>
    <x v="1"/>
  </r>
  <r>
    <n v="92920"/>
    <x v="0"/>
    <x v="2"/>
    <x v="1498"/>
    <m/>
    <n v="4.9400000000000004"/>
    <x v="208"/>
    <x v="4"/>
    <x v="1"/>
    <x v="4"/>
  </r>
  <r>
    <n v="92921.1"/>
    <x v="0"/>
    <x v="2"/>
    <x v="1499"/>
    <s v="Jeans"/>
    <n v="50"/>
    <x v="168"/>
    <x v="5"/>
    <x v="1"/>
    <x v="4"/>
  </r>
  <r>
    <n v="92921.2"/>
    <x v="0"/>
    <x v="2"/>
    <x v="1499"/>
    <s v="Boots"/>
    <n v="44.97"/>
    <x v="168"/>
    <x v="5"/>
    <x v="1"/>
    <x v="2"/>
  </r>
  <r>
    <n v="92922"/>
    <x v="0"/>
    <x v="2"/>
    <x v="1499"/>
    <s v="Shoes"/>
    <n v="64.989999999999995"/>
    <x v="230"/>
    <x v="5"/>
    <x v="1"/>
    <x v="4"/>
  </r>
  <r>
    <n v="92923"/>
    <x v="0"/>
    <x v="2"/>
    <x v="1499"/>
    <s v="Jumper"/>
    <n v="52"/>
    <x v="245"/>
    <x v="5"/>
    <x v="1"/>
    <x v="4"/>
  </r>
  <r>
    <n v="92924"/>
    <x v="0"/>
    <x v="2"/>
    <x v="1499"/>
    <m/>
    <n v="31.61"/>
    <x v="13"/>
    <x v="4"/>
    <x v="1"/>
    <x v="1"/>
  </r>
  <r>
    <n v="92925"/>
    <x v="0"/>
    <x v="2"/>
    <x v="1499"/>
    <s v="Wood for bathroom shelves"/>
    <n v="14.05"/>
    <x v="177"/>
    <x v="16"/>
    <x v="64"/>
    <x v="1"/>
  </r>
  <r>
    <n v="92926"/>
    <x v="0"/>
    <x v="2"/>
    <x v="1499"/>
    <m/>
    <n v="4.5999999999999996"/>
    <x v="278"/>
    <x v="11"/>
    <x v="1"/>
    <x v="14"/>
  </r>
  <r>
    <n v="92945.1"/>
    <x v="0"/>
    <x v="1"/>
    <x v="1499"/>
    <s v="Wine"/>
    <n v="5"/>
    <x v="13"/>
    <x v="17"/>
    <x v="1"/>
    <x v="14"/>
  </r>
  <r>
    <n v="92945.2"/>
    <x v="0"/>
    <x v="1"/>
    <x v="1499"/>
    <s v="Dish brush"/>
    <n v="2.35"/>
    <x v="13"/>
    <x v="6"/>
    <x v="1"/>
    <x v="1"/>
  </r>
  <r>
    <n v="92945.3"/>
    <x v="0"/>
    <x v="1"/>
    <x v="1499"/>
    <m/>
    <n v="24.26"/>
    <x v="13"/>
    <x v="4"/>
    <x v="1"/>
    <x v="1"/>
  </r>
  <r>
    <n v="92915"/>
    <x v="1"/>
    <x v="0"/>
    <x v="1500"/>
    <m/>
    <n v="40"/>
    <x v="15"/>
    <x v="1"/>
    <x v="1"/>
    <x v="3"/>
  </r>
  <r>
    <n v="92916"/>
    <x v="2"/>
    <x v="0"/>
    <x v="1500"/>
    <m/>
    <n v="79.790000000000006"/>
    <x v="51"/>
    <x v="3"/>
    <x v="1"/>
    <x v="3"/>
  </r>
  <r>
    <n v="92927"/>
    <x v="0"/>
    <x v="2"/>
    <x v="1500"/>
    <s v="James A-Level Books"/>
    <n v="34.340000000000003"/>
    <x v="115"/>
    <x v="19"/>
    <x v="1"/>
    <x v="8"/>
  </r>
  <r>
    <n v="92928"/>
    <x v="0"/>
    <x v="2"/>
    <x v="1500"/>
    <m/>
    <n v="24.28"/>
    <x v="10"/>
    <x v="4"/>
    <x v="1"/>
    <x v="1"/>
  </r>
  <r>
    <n v="92912"/>
    <x v="0"/>
    <x v="0"/>
    <x v="1501"/>
    <s v="Licence fee"/>
    <n v="33"/>
    <x v="4"/>
    <x v="2"/>
    <x v="1"/>
    <x v="8"/>
  </r>
  <r>
    <n v="92913"/>
    <x v="0"/>
    <x v="0"/>
    <x v="1501"/>
    <s v="Black belt course"/>
    <n v="15"/>
    <x v="4"/>
    <x v="2"/>
    <x v="1"/>
    <x v="8"/>
  </r>
  <r>
    <n v="92914"/>
    <x v="0"/>
    <x v="0"/>
    <x v="1501"/>
    <s v="Black belt grading"/>
    <n v="120"/>
    <x v="4"/>
    <x v="2"/>
    <x v="1"/>
    <x v="8"/>
  </r>
  <r>
    <n v="92929"/>
    <x v="0"/>
    <x v="2"/>
    <x v="1501"/>
    <s v="Silk finish paper"/>
    <n v="16.18"/>
    <x v="276"/>
    <x v="15"/>
    <x v="1"/>
    <x v="2"/>
  </r>
  <r>
    <n v="92930"/>
    <x v="0"/>
    <x v="2"/>
    <x v="1501"/>
    <s v="Lunch things"/>
    <n v="6.89"/>
    <x v="13"/>
    <x v="4"/>
    <x v="1"/>
    <x v="4"/>
  </r>
  <r>
    <n v="92908"/>
    <x v="0"/>
    <x v="0"/>
    <x v="1502"/>
    <s v="Subs"/>
    <n v="40"/>
    <x v="128"/>
    <x v="2"/>
    <x v="1"/>
    <x v="8"/>
  </r>
  <r>
    <n v="92909"/>
    <x v="8"/>
    <x v="0"/>
    <x v="1502"/>
    <m/>
    <n v="-200"/>
    <x v="425"/>
    <x v="10"/>
    <x v="1"/>
    <x v="2"/>
  </r>
  <r>
    <n v="92910"/>
    <x v="0"/>
    <x v="0"/>
    <x v="1502"/>
    <s v="Expenses repaid"/>
    <n v="-192.88"/>
    <x v="393"/>
    <x v="15"/>
    <x v="1"/>
    <x v="2"/>
  </r>
  <r>
    <n v="92911"/>
    <x v="0"/>
    <x v="0"/>
    <x v="1502"/>
    <s v="Tennis membership"/>
    <n v="115"/>
    <x v="307"/>
    <x v="2"/>
    <x v="1"/>
    <x v="1"/>
  </r>
  <r>
    <n v="92931.1"/>
    <x v="0"/>
    <x v="2"/>
    <x v="1502"/>
    <s v="Shirt and trousers"/>
    <n v="39"/>
    <x v="49"/>
    <x v="5"/>
    <x v="1"/>
    <x v="8"/>
  </r>
  <r>
    <n v="92931.199999999997"/>
    <x v="0"/>
    <x v="2"/>
    <x v="1502"/>
    <m/>
    <n v="6.29"/>
    <x v="49"/>
    <x v="4"/>
    <x v="1"/>
    <x v="1"/>
  </r>
  <r>
    <n v="92932"/>
    <x v="0"/>
    <x v="2"/>
    <x v="1502"/>
    <m/>
    <n v="30"/>
    <x v="117"/>
    <x v="11"/>
    <x v="1"/>
    <x v="2"/>
  </r>
  <r>
    <n v="92933"/>
    <x v="0"/>
    <x v="2"/>
    <x v="1502"/>
    <m/>
    <n v="19.43"/>
    <x v="62"/>
    <x v="6"/>
    <x v="1"/>
    <x v="1"/>
  </r>
  <r>
    <n v="92934"/>
    <x v="0"/>
    <x v="2"/>
    <x v="1502"/>
    <m/>
    <n v="15.02"/>
    <x v="10"/>
    <x v="4"/>
    <x v="1"/>
    <x v="1"/>
  </r>
  <r>
    <n v="92943"/>
    <x v="0"/>
    <x v="2"/>
    <x v="1502"/>
    <s v="Jenny bus"/>
    <n v="10"/>
    <x v="187"/>
    <x v="19"/>
    <x v="1"/>
    <x v="18"/>
  </r>
  <r>
    <n v="92944"/>
    <x v="0"/>
    <x v="2"/>
    <x v="1502"/>
    <s v="James's driving lesson"/>
    <n v="20"/>
    <x v="423"/>
    <x v="2"/>
    <x v="1"/>
    <x v="8"/>
  </r>
  <r>
    <n v="92907"/>
    <x v="0"/>
    <x v="0"/>
    <x v="1503"/>
    <s v="New Scientist (Quarterly)"/>
    <n v="35.75"/>
    <x v="46"/>
    <x v="7"/>
    <x v="1"/>
    <x v="4"/>
  </r>
  <r>
    <n v="92935"/>
    <x v="0"/>
    <x v="2"/>
    <x v="1503"/>
    <m/>
    <n v="4.95"/>
    <x v="290"/>
    <x v="7"/>
    <x v="1"/>
    <x v="10"/>
  </r>
  <r>
    <n v="92936.1"/>
    <x v="0"/>
    <x v="2"/>
    <x v="1503"/>
    <s v="Cleaning products, toiletries"/>
    <n v="18.5"/>
    <x v="10"/>
    <x v="6"/>
    <x v="1"/>
    <x v="1"/>
  </r>
  <r>
    <n v="92936.2"/>
    <x v="0"/>
    <x v="2"/>
    <x v="1503"/>
    <m/>
    <n v="11"/>
    <x v="10"/>
    <x v="17"/>
    <x v="1"/>
    <x v="14"/>
  </r>
  <r>
    <n v="92936.3"/>
    <x v="0"/>
    <x v="2"/>
    <x v="1503"/>
    <m/>
    <n v="77.52"/>
    <x v="10"/>
    <x v="4"/>
    <x v="1"/>
    <x v="1"/>
  </r>
  <r>
    <n v="92937.1"/>
    <x v="0"/>
    <x v="2"/>
    <x v="1503"/>
    <s v="Stationery"/>
    <n v="4"/>
    <x v="10"/>
    <x v="6"/>
    <x v="1"/>
    <x v="1"/>
  </r>
  <r>
    <n v="92937.2"/>
    <x v="0"/>
    <x v="2"/>
    <x v="1503"/>
    <s v="Cable lock for bike"/>
    <n v="8"/>
    <x v="10"/>
    <x v="6"/>
    <x v="1"/>
    <x v="1"/>
  </r>
  <r>
    <n v="92937.3"/>
    <x v="0"/>
    <x v="2"/>
    <x v="1503"/>
    <m/>
    <n v="23.56"/>
    <x v="10"/>
    <x v="4"/>
    <x v="1"/>
    <x v="1"/>
  </r>
  <r>
    <n v="92938"/>
    <x v="0"/>
    <x v="2"/>
    <x v="1503"/>
    <s v="Jeans"/>
    <n v="30"/>
    <x v="133"/>
    <x v="5"/>
    <x v="1"/>
    <x v="2"/>
  </r>
  <r>
    <n v="92939"/>
    <x v="0"/>
    <x v="2"/>
    <x v="1503"/>
    <m/>
    <n v="3.4"/>
    <x v="213"/>
    <x v="11"/>
    <x v="1"/>
    <x v="4"/>
  </r>
  <r>
    <n v="92971"/>
    <x v="0"/>
    <x v="4"/>
    <x v="1503"/>
    <s v="Drinks at Cork"/>
    <n v="16"/>
    <x v="143"/>
    <x v="11"/>
    <x v="1"/>
    <x v="14"/>
  </r>
  <r>
    <n v="92940"/>
    <x v="0"/>
    <x v="2"/>
    <x v="1504"/>
    <m/>
    <n v="62.34"/>
    <x v="10"/>
    <x v="12"/>
    <x v="1"/>
    <x v="5"/>
  </r>
  <r>
    <n v="92941"/>
    <x v="0"/>
    <x v="2"/>
    <x v="1504"/>
    <s v="Rug"/>
    <n v="39.950000000000003"/>
    <x v="330"/>
    <x v="13"/>
    <x v="1"/>
    <x v="17"/>
  </r>
  <r>
    <n v="92942"/>
    <x v="0"/>
    <x v="2"/>
    <x v="1504"/>
    <s v="Cafetiere, spray starch, utensil drier"/>
    <n v="24.99"/>
    <x v="14"/>
    <x v="6"/>
    <x v="1"/>
    <x v="1"/>
  </r>
  <r>
    <n v="92954"/>
    <x v="0"/>
    <x v="2"/>
    <x v="1505"/>
    <s v="Jersey"/>
    <n v="49"/>
    <x v="31"/>
    <x v="5"/>
    <x v="1"/>
    <x v="4"/>
  </r>
  <r>
    <n v="92955"/>
    <x v="0"/>
    <x v="2"/>
    <x v="1505"/>
    <s v="Sewing Machine"/>
    <n v="49"/>
    <x v="31"/>
    <x v="7"/>
    <x v="1"/>
    <x v="1"/>
  </r>
  <r>
    <n v="92956"/>
    <x v="0"/>
    <x v="2"/>
    <x v="1505"/>
    <m/>
    <n v="9.98"/>
    <x v="220"/>
    <x v="5"/>
    <x v="1"/>
    <x v="8"/>
  </r>
  <r>
    <n v="92957"/>
    <x v="0"/>
    <x v="2"/>
    <x v="1505"/>
    <s v="Meal out with riding"/>
    <n v="9.9499999999999993"/>
    <x v="53"/>
    <x v="11"/>
    <x v="1"/>
    <x v="2"/>
  </r>
  <r>
    <n v="92958"/>
    <x v="0"/>
    <x v="2"/>
    <x v="1505"/>
    <m/>
    <n v="4.8"/>
    <x v="10"/>
    <x v="4"/>
    <x v="1"/>
    <x v="1"/>
  </r>
  <r>
    <n v="92959"/>
    <x v="0"/>
    <x v="2"/>
    <x v="1506"/>
    <s v="Meal out to celebrate Karate grading"/>
    <n v="114.6"/>
    <x v="420"/>
    <x v="11"/>
    <x v="1"/>
    <x v="1"/>
  </r>
  <r>
    <n v="92953"/>
    <x v="2"/>
    <x v="0"/>
    <x v="1507"/>
    <m/>
    <n v="20.8"/>
    <x v="58"/>
    <x v="3"/>
    <x v="1"/>
    <x v="2"/>
  </r>
  <r>
    <n v="92960.1"/>
    <x v="0"/>
    <x v="2"/>
    <x v="1507"/>
    <s v="Cleaning products"/>
    <n v="7.9"/>
    <x v="76"/>
    <x v="6"/>
    <x v="1"/>
    <x v="1"/>
  </r>
  <r>
    <n v="92960.2"/>
    <x v="0"/>
    <x v="2"/>
    <x v="1507"/>
    <m/>
    <n v="3.14"/>
    <x v="76"/>
    <x v="4"/>
    <x v="1"/>
    <x v="1"/>
  </r>
  <r>
    <n v="92961"/>
    <x v="0"/>
    <x v="2"/>
    <x v="1507"/>
    <m/>
    <n v="5.38"/>
    <x v="13"/>
    <x v="4"/>
    <x v="1"/>
    <x v="4"/>
  </r>
  <r>
    <n v="92950"/>
    <x v="0"/>
    <x v="0"/>
    <x v="1508"/>
    <s v="Income Insurance"/>
    <n v="44.89"/>
    <x v="60"/>
    <x v="0"/>
    <x v="1"/>
    <x v="4"/>
  </r>
  <r>
    <n v="92951"/>
    <x v="1"/>
    <x v="0"/>
    <x v="1508"/>
    <m/>
    <n v="40"/>
    <x v="15"/>
    <x v="1"/>
    <x v="1"/>
    <x v="3"/>
  </r>
  <r>
    <n v="92952"/>
    <x v="6"/>
    <x v="0"/>
    <x v="1508"/>
    <m/>
    <n v="364.74"/>
    <x v="9"/>
    <x v="0"/>
    <x v="1"/>
    <x v="1"/>
  </r>
  <r>
    <n v="92962.1"/>
    <x v="0"/>
    <x v="2"/>
    <x v="1508"/>
    <s v="Wine"/>
    <n v="11"/>
    <x v="10"/>
    <x v="17"/>
    <x v="1"/>
    <x v="14"/>
  </r>
  <r>
    <n v="92962.2"/>
    <x v="0"/>
    <x v="2"/>
    <x v="1508"/>
    <m/>
    <n v="4.8499999999999996"/>
    <x v="10"/>
    <x v="6"/>
    <x v="1"/>
    <x v="1"/>
  </r>
  <r>
    <n v="92962.3"/>
    <x v="0"/>
    <x v="2"/>
    <x v="1508"/>
    <m/>
    <n v="45.44"/>
    <x v="10"/>
    <x v="4"/>
    <x v="1"/>
    <x v="1"/>
  </r>
  <r>
    <n v="92949"/>
    <x v="0"/>
    <x v="0"/>
    <x v="1509"/>
    <s v="Skiing holiday deposit"/>
    <n v="272.25"/>
    <x v="335"/>
    <x v="14"/>
    <x v="66"/>
    <x v="1"/>
  </r>
  <r>
    <n v="92963"/>
    <x v="0"/>
    <x v="2"/>
    <x v="1509"/>
    <m/>
    <n v="20"/>
    <x v="86"/>
    <x v="15"/>
    <x v="1"/>
    <x v="4"/>
  </r>
  <r>
    <n v="92964"/>
    <x v="0"/>
    <x v="2"/>
    <x v="1509"/>
    <m/>
    <n v="11.5"/>
    <x v="250"/>
    <x v="11"/>
    <x v="1"/>
    <x v="2"/>
  </r>
  <r>
    <n v="92965"/>
    <x v="0"/>
    <x v="2"/>
    <x v="1510"/>
    <m/>
    <n v="4.5999999999999996"/>
    <x v="208"/>
    <x v="4"/>
    <x v="1"/>
    <x v="4"/>
  </r>
  <r>
    <n v="92966"/>
    <x v="0"/>
    <x v="2"/>
    <x v="1510"/>
    <m/>
    <n v="3.4"/>
    <x v="213"/>
    <x v="11"/>
    <x v="1"/>
    <x v="4"/>
  </r>
  <r>
    <n v="92973.1"/>
    <x v="0"/>
    <x v="1"/>
    <x v="1510"/>
    <s v="Wine"/>
    <n v="60"/>
    <x v="13"/>
    <x v="17"/>
    <x v="1"/>
    <x v="14"/>
  </r>
  <r>
    <n v="92973.2"/>
    <x v="0"/>
    <x v="1"/>
    <x v="1510"/>
    <m/>
    <n v="44.92"/>
    <x v="13"/>
    <x v="4"/>
    <x v="1"/>
    <x v="1"/>
  </r>
  <r>
    <n v="92947"/>
    <x v="0"/>
    <x v="0"/>
    <x v="1511"/>
    <m/>
    <n v="40.4"/>
    <x v="270"/>
    <x v="0"/>
    <x v="1"/>
    <x v="1"/>
  </r>
  <r>
    <n v="92948"/>
    <x v="0"/>
    <x v="0"/>
    <x v="1511"/>
    <m/>
    <n v="24.99"/>
    <x v="63"/>
    <x v="0"/>
    <x v="1"/>
    <x v="4"/>
  </r>
  <r>
    <n v="92967"/>
    <x v="0"/>
    <x v="2"/>
    <x v="1511"/>
    <m/>
    <n v="240"/>
    <x v="41"/>
    <x v="15"/>
    <x v="1"/>
    <x v="4"/>
  </r>
  <r>
    <n v="92968"/>
    <x v="0"/>
    <x v="2"/>
    <x v="1511"/>
    <s v="Cycling jacket"/>
    <n v="55"/>
    <x v="226"/>
    <x v="5"/>
    <x v="1"/>
    <x v="8"/>
  </r>
  <r>
    <n v="92969"/>
    <x v="0"/>
    <x v="2"/>
    <x v="1511"/>
    <s v="Soya flour, polenta, coeliac research"/>
    <n v="6.63"/>
    <x v="87"/>
    <x v="15"/>
    <x v="1"/>
    <x v="2"/>
  </r>
  <r>
    <n v="92970"/>
    <x v="0"/>
    <x v="2"/>
    <x v="1511"/>
    <m/>
    <n v="4.3899999999999997"/>
    <x v="10"/>
    <x v="4"/>
    <x v="1"/>
    <x v="1"/>
  </r>
  <r>
    <n v="92994"/>
    <x v="0"/>
    <x v="2"/>
    <x v="1511"/>
    <s v="Millet flakes, quinoa flour for coeliac research"/>
    <n v="12.29"/>
    <x v="124"/>
    <x v="15"/>
    <x v="1"/>
    <x v="2"/>
  </r>
  <r>
    <n v="92995"/>
    <x v="0"/>
    <x v="2"/>
    <x v="1511"/>
    <s v="Iron tablets"/>
    <n v="3.85"/>
    <x v="124"/>
    <x v="6"/>
    <x v="1"/>
    <x v="2"/>
  </r>
  <r>
    <n v="92996"/>
    <x v="0"/>
    <x v="2"/>
    <x v="1512"/>
    <m/>
    <n v="65.709999999999994"/>
    <x v="32"/>
    <x v="12"/>
    <x v="1"/>
    <x v="5"/>
  </r>
  <r>
    <n v="92997"/>
    <x v="0"/>
    <x v="2"/>
    <x v="1512"/>
    <m/>
    <n v="36.56"/>
    <x v="208"/>
    <x v="4"/>
    <x v="1"/>
    <x v="4"/>
  </r>
  <r>
    <n v="92998"/>
    <x v="0"/>
    <x v="2"/>
    <x v="1512"/>
    <s v="CDs"/>
    <n v="20"/>
    <x v="118"/>
    <x v="7"/>
    <x v="1"/>
    <x v="1"/>
  </r>
  <r>
    <n v="92972"/>
    <x v="0"/>
    <x v="4"/>
    <x v="1513"/>
    <m/>
    <n v="20"/>
    <x v="187"/>
    <x v="19"/>
    <x v="1"/>
    <x v="10"/>
  </r>
  <r>
    <n v="92982"/>
    <x v="0"/>
    <x v="0"/>
    <x v="1513"/>
    <m/>
    <n v="120"/>
    <x v="89"/>
    <x v="13"/>
    <x v="1"/>
    <x v="17"/>
  </r>
  <r>
    <n v="92983.1"/>
    <x v="0"/>
    <x v="0"/>
    <x v="1513"/>
    <s v="Bus fare"/>
    <n v="50"/>
    <x v="187"/>
    <x v="19"/>
    <x v="1"/>
    <x v="8"/>
  </r>
  <r>
    <n v="92983.2"/>
    <x v="0"/>
    <x v="0"/>
    <x v="1513"/>
    <s v="Lunches"/>
    <n v="30"/>
    <x v="363"/>
    <x v="4"/>
    <x v="1"/>
    <x v="8"/>
  </r>
  <r>
    <n v="92983.3"/>
    <x v="0"/>
    <x v="0"/>
    <x v="1513"/>
    <s v="James Pocket Money"/>
    <n v="20"/>
    <x v="53"/>
    <x v="6"/>
    <x v="1"/>
    <x v="8"/>
  </r>
  <r>
    <n v="92984.1"/>
    <x v="0"/>
    <x v="0"/>
    <x v="1513"/>
    <s v="Jennifers Pocket Money"/>
    <n v="20"/>
    <x v="53"/>
    <x v="6"/>
    <x v="1"/>
    <x v="10"/>
  </r>
  <r>
    <n v="92984.2"/>
    <x v="0"/>
    <x v="0"/>
    <x v="1513"/>
    <s v="Jenny's Clothing Allowance"/>
    <n v="50"/>
    <x v="53"/>
    <x v="5"/>
    <x v="1"/>
    <x v="10"/>
  </r>
  <r>
    <n v="92984.3"/>
    <x v="0"/>
    <x v="0"/>
    <x v="1513"/>
    <s v="Lunches"/>
    <n v="30"/>
    <x v="170"/>
    <x v="4"/>
    <x v="1"/>
    <x v="10"/>
  </r>
  <r>
    <n v="92985"/>
    <x v="0"/>
    <x v="0"/>
    <x v="1513"/>
    <m/>
    <n v="33.299999999999997"/>
    <x v="105"/>
    <x v="0"/>
    <x v="1"/>
    <x v="2"/>
  </r>
  <r>
    <n v="92986"/>
    <x v="0"/>
    <x v="0"/>
    <x v="1513"/>
    <s v="Karate"/>
    <n v="30.75"/>
    <x v="4"/>
    <x v="2"/>
    <x v="1"/>
    <x v="8"/>
  </r>
  <r>
    <n v="92987"/>
    <x v="0"/>
    <x v="0"/>
    <x v="1513"/>
    <s v="New Internationalist Magazine"/>
    <n v="10.85"/>
    <x v="16"/>
    <x v="7"/>
    <x v="1"/>
    <x v="2"/>
  </r>
  <r>
    <n v="92988"/>
    <x v="1"/>
    <x v="0"/>
    <x v="1513"/>
    <m/>
    <n v="300"/>
    <x v="1"/>
    <x v="1"/>
    <x v="1"/>
    <x v="3"/>
  </r>
  <r>
    <n v="92989"/>
    <x v="0"/>
    <x v="0"/>
    <x v="1513"/>
    <s v="Gas"/>
    <n v="154"/>
    <x v="338"/>
    <x v="0"/>
    <x v="1"/>
    <x v="1"/>
  </r>
  <r>
    <n v="92990"/>
    <x v="0"/>
    <x v="0"/>
    <x v="1513"/>
    <m/>
    <n v="37.56"/>
    <x v="3"/>
    <x v="0"/>
    <x v="1"/>
    <x v="1"/>
  </r>
  <r>
    <n v="92991"/>
    <x v="0"/>
    <x v="0"/>
    <x v="1513"/>
    <m/>
    <n v="5"/>
    <x v="163"/>
    <x v="9"/>
    <x v="1"/>
    <x v="9"/>
  </r>
  <r>
    <n v="92992"/>
    <x v="0"/>
    <x v="0"/>
    <x v="1513"/>
    <s v="Council Tax"/>
    <n v="180"/>
    <x v="18"/>
    <x v="0"/>
    <x v="1"/>
    <x v="1"/>
  </r>
  <r>
    <n v="92993"/>
    <x v="0"/>
    <x v="0"/>
    <x v="1513"/>
    <m/>
    <n v="12.12"/>
    <x v="8"/>
    <x v="0"/>
    <x v="1"/>
    <x v="1"/>
  </r>
  <r>
    <n v="92999.1"/>
    <x v="0"/>
    <x v="2"/>
    <x v="1513"/>
    <m/>
    <n v="15"/>
    <x v="10"/>
    <x v="5"/>
    <x v="1"/>
    <x v="1"/>
  </r>
  <r>
    <n v="92999.2"/>
    <x v="0"/>
    <x v="2"/>
    <x v="1513"/>
    <m/>
    <n v="23.38"/>
    <x v="10"/>
    <x v="4"/>
    <x v="1"/>
    <x v="1"/>
  </r>
  <r>
    <n v="93000"/>
    <x v="0"/>
    <x v="2"/>
    <x v="1513"/>
    <m/>
    <n v="15.3"/>
    <x v="41"/>
    <x v="15"/>
    <x v="1"/>
    <x v="4"/>
  </r>
  <r>
    <n v="93001"/>
    <x v="0"/>
    <x v="2"/>
    <x v="1513"/>
    <m/>
    <n v="6.81"/>
    <x v="13"/>
    <x v="4"/>
    <x v="1"/>
    <x v="4"/>
  </r>
  <r>
    <n v="93020"/>
    <x v="0"/>
    <x v="4"/>
    <x v="1513"/>
    <s v="Jenny bus"/>
    <n v="20"/>
    <x v="187"/>
    <x v="19"/>
    <x v="1"/>
    <x v="10"/>
  </r>
  <r>
    <n v="93215"/>
    <x v="3"/>
    <x v="4"/>
    <x v="1513"/>
    <s v="Oct Cash"/>
    <n v="-490"/>
    <x v="9"/>
    <x v="1"/>
    <x v="1"/>
    <x v="3"/>
  </r>
  <r>
    <n v="93216"/>
    <x v="0"/>
    <x v="4"/>
    <x v="1513"/>
    <s v="Unidentified cash for Oct"/>
    <n v="170"/>
    <x v="53"/>
    <x v="6"/>
    <x v="1"/>
    <x v="3"/>
  </r>
  <r>
    <n v="93445"/>
    <x v="3"/>
    <x v="1"/>
    <x v="1513"/>
    <m/>
    <n v="-300"/>
    <x v="9"/>
    <x v="1"/>
    <x v="1"/>
    <x v="3"/>
  </r>
  <r>
    <n v="92981"/>
    <x v="0"/>
    <x v="0"/>
    <x v="1514"/>
    <s v="Income Insurance"/>
    <n v="26.95"/>
    <x v="60"/>
    <x v="0"/>
    <x v="1"/>
    <x v="4"/>
  </r>
  <r>
    <n v="93002"/>
    <x v="0"/>
    <x v="2"/>
    <x v="1514"/>
    <s v="Service extras (brakes)"/>
    <n v="289.95"/>
    <x v="273"/>
    <x v="12"/>
    <x v="1"/>
    <x v="5"/>
  </r>
  <r>
    <n v="93003"/>
    <x v="0"/>
    <x v="2"/>
    <x v="1514"/>
    <m/>
    <n v="36.14"/>
    <x v="10"/>
    <x v="4"/>
    <x v="1"/>
    <x v="1"/>
  </r>
  <r>
    <n v="93026"/>
    <x v="0"/>
    <x v="4"/>
    <x v="1514"/>
    <s v="Repair fabric"/>
    <n v="2"/>
    <x v="31"/>
    <x v="6"/>
    <x v="1"/>
    <x v="1"/>
  </r>
  <r>
    <n v="92979"/>
    <x v="0"/>
    <x v="0"/>
    <x v="1515"/>
    <m/>
    <n v="10.48"/>
    <x v="19"/>
    <x v="0"/>
    <x v="1"/>
    <x v="1"/>
  </r>
  <r>
    <n v="92980"/>
    <x v="0"/>
    <x v="0"/>
    <x v="1515"/>
    <m/>
    <n v="7.99"/>
    <x v="368"/>
    <x v="0"/>
    <x v="1"/>
    <x v="4"/>
  </r>
  <r>
    <n v="93004"/>
    <x v="0"/>
    <x v="2"/>
    <x v="1515"/>
    <s v="Animal checkups"/>
    <n v="136.4"/>
    <x v="40"/>
    <x v="6"/>
    <x v="1"/>
    <x v="15"/>
  </r>
  <r>
    <n v="93005"/>
    <x v="0"/>
    <x v="2"/>
    <x v="1515"/>
    <m/>
    <n v="21.55"/>
    <x v="10"/>
    <x v="4"/>
    <x v="1"/>
    <x v="1"/>
  </r>
  <r>
    <n v="93016"/>
    <x v="0"/>
    <x v="4"/>
    <x v="1515"/>
    <s v="Drinks with Pete"/>
    <n v="10"/>
    <x v="143"/>
    <x v="17"/>
    <x v="1"/>
    <x v="4"/>
  </r>
  <r>
    <n v="92976"/>
    <x v="1"/>
    <x v="0"/>
    <x v="1516"/>
    <m/>
    <n v="2398.27"/>
    <x v="75"/>
    <x v="1"/>
    <x v="1"/>
    <x v="3"/>
  </r>
  <r>
    <n v="92977"/>
    <x v="0"/>
    <x v="0"/>
    <x v="1516"/>
    <m/>
    <n v="12"/>
    <x v="21"/>
    <x v="9"/>
    <x v="1"/>
    <x v="9"/>
  </r>
  <r>
    <n v="92978"/>
    <x v="1"/>
    <x v="0"/>
    <x v="1516"/>
    <m/>
    <n v="30"/>
    <x v="15"/>
    <x v="1"/>
    <x v="1"/>
    <x v="3"/>
  </r>
  <r>
    <n v="93006"/>
    <x v="0"/>
    <x v="2"/>
    <x v="1516"/>
    <s v="Trip to Royal Academy"/>
    <n v="11.1"/>
    <x v="41"/>
    <x v="11"/>
    <x v="1"/>
    <x v="2"/>
  </r>
  <r>
    <n v="93007"/>
    <x v="0"/>
    <x v="2"/>
    <x v="1516"/>
    <s v="Glasses"/>
    <n v="10"/>
    <x v="241"/>
    <x v="6"/>
    <x v="1"/>
    <x v="2"/>
  </r>
  <r>
    <n v="93008"/>
    <x v="0"/>
    <x v="2"/>
    <x v="1516"/>
    <m/>
    <n v="6"/>
    <x v="278"/>
    <x v="11"/>
    <x v="1"/>
    <x v="2"/>
  </r>
  <r>
    <n v="93009"/>
    <x v="0"/>
    <x v="2"/>
    <x v="1516"/>
    <m/>
    <n v="1.98"/>
    <x v="290"/>
    <x v="7"/>
    <x v="1"/>
    <x v="10"/>
  </r>
  <r>
    <n v="93015"/>
    <x v="0"/>
    <x v="2"/>
    <x v="1516"/>
    <s v="Clothes for charity sale"/>
    <n v="328.5"/>
    <x v="31"/>
    <x v="5"/>
    <x v="1"/>
    <x v="2"/>
  </r>
  <r>
    <n v="93018"/>
    <x v="0"/>
    <x v="4"/>
    <x v="1516"/>
    <s v="Charity sale event"/>
    <n v="20"/>
    <x v="242"/>
    <x v="11"/>
    <x v="1"/>
    <x v="2"/>
  </r>
  <r>
    <n v="93437"/>
    <x v="3"/>
    <x v="2"/>
    <x v="1516"/>
    <m/>
    <n v="-2398.27"/>
    <x v="9"/>
    <x v="1"/>
    <x v="1"/>
    <x v="3"/>
  </r>
  <r>
    <n v="92974"/>
    <x v="0"/>
    <x v="0"/>
    <x v="1517"/>
    <s v="Savercard for bus"/>
    <n v="20"/>
    <x v="187"/>
    <x v="19"/>
    <x v="1"/>
    <x v="8"/>
  </r>
  <r>
    <n v="92975"/>
    <x v="1"/>
    <x v="0"/>
    <x v="1517"/>
    <m/>
    <n v="50"/>
    <x v="15"/>
    <x v="1"/>
    <x v="1"/>
    <x v="3"/>
  </r>
  <r>
    <n v="93010"/>
    <x v="0"/>
    <x v="2"/>
    <x v="1517"/>
    <m/>
    <n v="9.99"/>
    <x v="20"/>
    <x v="0"/>
    <x v="1"/>
    <x v="1"/>
  </r>
  <r>
    <n v="93011"/>
    <x v="0"/>
    <x v="2"/>
    <x v="1517"/>
    <s v="Bathroom paint and tiles"/>
    <n v="72.94"/>
    <x v="44"/>
    <x v="16"/>
    <x v="43"/>
    <x v="1"/>
  </r>
  <r>
    <n v="93012"/>
    <x v="0"/>
    <x v="2"/>
    <x v="1517"/>
    <m/>
    <n v="15.81"/>
    <x v="10"/>
    <x v="4"/>
    <x v="1"/>
    <x v="1"/>
  </r>
  <r>
    <n v="93013"/>
    <x v="0"/>
    <x v="2"/>
    <x v="1517"/>
    <m/>
    <n v="11.1"/>
    <x v="41"/>
    <x v="15"/>
    <x v="1"/>
    <x v="2"/>
  </r>
  <r>
    <n v="93014"/>
    <x v="0"/>
    <x v="2"/>
    <x v="1517"/>
    <s v="Shelf fixings"/>
    <n v="7"/>
    <x v="316"/>
    <x v="16"/>
    <x v="64"/>
    <x v="1"/>
  </r>
  <r>
    <n v="93021"/>
    <x v="0"/>
    <x v="4"/>
    <x v="1517"/>
    <s v="Coffee with julia"/>
    <n v="6.5"/>
    <x v="278"/>
    <x v="11"/>
    <x v="1"/>
    <x v="2"/>
  </r>
  <r>
    <n v="93022"/>
    <x v="0"/>
    <x v="4"/>
    <x v="1517"/>
    <s v="James driving lesson "/>
    <n v="20"/>
    <x v="423"/>
    <x v="2"/>
    <x v="1"/>
    <x v="8"/>
  </r>
  <r>
    <n v="93023"/>
    <x v="0"/>
    <x v="4"/>
    <x v="1517"/>
    <s v="Jenny. Bus"/>
    <n v="10"/>
    <x v="187"/>
    <x v="19"/>
    <x v="1"/>
    <x v="10"/>
  </r>
  <r>
    <n v="93024"/>
    <x v="0"/>
    <x v="4"/>
    <x v="1517"/>
    <s v="Lunch"/>
    <n v="2.5"/>
    <x v="49"/>
    <x v="4"/>
    <x v="1"/>
    <x v="2"/>
  </r>
  <r>
    <n v="93028"/>
    <x v="4"/>
    <x v="1"/>
    <x v="1517"/>
    <m/>
    <n v="0.7"/>
    <x v="1"/>
    <x v="10"/>
    <x v="1"/>
    <x v="3"/>
  </r>
  <r>
    <n v="93043"/>
    <x v="0"/>
    <x v="2"/>
    <x v="1517"/>
    <m/>
    <n v="22.35"/>
    <x v="22"/>
    <x v="11"/>
    <x v="1"/>
    <x v="2"/>
  </r>
  <r>
    <n v="93017"/>
    <x v="0"/>
    <x v="4"/>
    <x v="1518"/>
    <s v="Chinese takeaway"/>
    <n v="20"/>
    <x v="214"/>
    <x v="11"/>
    <x v="1"/>
    <x v="1"/>
  </r>
  <r>
    <n v="93025"/>
    <x v="0"/>
    <x v="4"/>
    <x v="1518"/>
    <s v="Eye drops"/>
    <n v="6"/>
    <x v="225"/>
    <x v="13"/>
    <x v="1"/>
    <x v="17"/>
  </r>
  <r>
    <n v="93044"/>
    <x v="0"/>
    <x v="2"/>
    <x v="1518"/>
    <m/>
    <n v="45.3"/>
    <x v="44"/>
    <x v="16"/>
    <x v="43"/>
    <x v="1"/>
  </r>
  <r>
    <n v="93045"/>
    <x v="0"/>
    <x v="2"/>
    <x v="1518"/>
    <m/>
    <n v="9"/>
    <x v="44"/>
    <x v="16"/>
    <x v="43"/>
    <x v="1"/>
  </r>
  <r>
    <n v="93046"/>
    <x v="0"/>
    <x v="2"/>
    <x v="1519"/>
    <m/>
    <n v="61.61"/>
    <x v="10"/>
    <x v="4"/>
    <x v="1"/>
    <x v="1"/>
  </r>
  <r>
    <n v="93019"/>
    <x v="0"/>
    <x v="4"/>
    <x v="1520"/>
    <s v="Cake"/>
    <n v="3"/>
    <x v="14"/>
    <x v="4"/>
    <x v="1"/>
    <x v="2"/>
  </r>
  <r>
    <n v="93040"/>
    <x v="0"/>
    <x v="0"/>
    <x v="1520"/>
    <m/>
    <n v="27.72"/>
    <x v="39"/>
    <x v="4"/>
    <x v="1"/>
    <x v="1"/>
  </r>
  <r>
    <n v="93041"/>
    <x v="0"/>
    <x v="0"/>
    <x v="1520"/>
    <m/>
    <n v="5"/>
    <x v="30"/>
    <x v="9"/>
    <x v="1"/>
    <x v="9"/>
  </r>
  <r>
    <n v="93042"/>
    <x v="0"/>
    <x v="0"/>
    <x v="1520"/>
    <s v="Life Insurance"/>
    <n v="8.19"/>
    <x v="29"/>
    <x v="0"/>
    <x v="1"/>
    <x v="2"/>
  </r>
  <r>
    <n v="93047"/>
    <x v="0"/>
    <x v="2"/>
    <x v="1520"/>
    <m/>
    <n v="67.150000000000006"/>
    <x v="85"/>
    <x v="12"/>
    <x v="1"/>
    <x v="5"/>
  </r>
  <r>
    <n v="93048"/>
    <x v="0"/>
    <x v="2"/>
    <x v="1520"/>
    <m/>
    <n v="27"/>
    <x v="407"/>
    <x v="0"/>
    <x v="1"/>
    <x v="10"/>
  </r>
  <r>
    <n v="93049"/>
    <x v="0"/>
    <x v="2"/>
    <x v="1520"/>
    <m/>
    <n v="1.69"/>
    <x v="13"/>
    <x v="4"/>
    <x v="1"/>
    <x v="1"/>
  </r>
  <r>
    <n v="93038"/>
    <x v="2"/>
    <x v="0"/>
    <x v="1521"/>
    <m/>
    <n v="50"/>
    <x v="36"/>
    <x v="3"/>
    <x v="1"/>
    <x v="10"/>
  </r>
  <r>
    <n v="93039"/>
    <x v="8"/>
    <x v="0"/>
    <x v="1521"/>
    <m/>
    <n v="-5156.93"/>
    <x v="164"/>
    <x v="10"/>
    <x v="1"/>
    <x v="4"/>
  </r>
  <r>
    <n v="93050"/>
    <x v="0"/>
    <x v="2"/>
    <x v="1521"/>
    <m/>
    <n v="15.3"/>
    <x v="41"/>
    <x v="15"/>
    <x v="1"/>
    <x v="2"/>
  </r>
  <r>
    <n v="93051"/>
    <x v="0"/>
    <x v="2"/>
    <x v="1521"/>
    <m/>
    <n v="11.61"/>
    <x v="49"/>
    <x v="4"/>
    <x v="1"/>
    <x v="1"/>
  </r>
  <r>
    <n v="93036"/>
    <x v="8"/>
    <x v="0"/>
    <x v="1522"/>
    <m/>
    <n v="-200"/>
    <x v="425"/>
    <x v="10"/>
    <x v="1"/>
    <x v="2"/>
  </r>
  <r>
    <n v="93037"/>
    <x v="1"/>
    <x v="0"/>
    <x v="1522"/>
    <m/>
    <n v="50"/>
    <x v="15"/>
    <x v="1"/>
    <x v="1"/>
    <x v="3"/>
  </r>
  <r>
    <n v="93052.1"/>
    <x v="0"/>
    <x v="2"/>
    <x v="1522"/>
    <s v="Wine"/>
    <n v="12"/>
    <x v="10"/>
    <x v="17"/>
    <x v="1"/>
    <x v="1"/>
  </r>
  <r>
    <n v="93052.2"/>
    <x v="0"/>
    <x v="2"/>
    <x v="1522"/>
    <s v="Wine"/>
    <n v="11.5"/>
    <x v="10"/>
    <x v="17"/>
    <x v="1"/>
    <x v="1"/>
  </r>
  <r>
    <n v="93052.3"/>
    <x v="0"/>
    <x v="2"/>
    <x v="1522"/>
    <m/>
    <n v="46.71"/>
    <x v="10"/>
    <x v="4"/>
    <x v="1"/>
    <x v="1"/>
  </r>
  <r>
    <n v="93053"/>
    <x v="0"/>
    <x v="2"/>
    <x v="1522"/>
    <m/>
    <n v="2.72"/>
    <x v="13"/>
    <x v="4"/>
    <x v="1"/>
    <x v="1"/>
  </r>
  <r>
    <n v="93034"/>
    <x v="1"/>
    <x v="0"/>
    <x v="1523"/>
    <m/>
    <n v="30"/>
    <x v="15"/>
    <x v="1"/>
    <x v="1"/>
    <x v="3"/>
  </r>
  <r>
    <n v="93035"/>
    <x v="0"/>
    <x v="0"/>
    <x v="1523"/>
    <s v="Economist subscription"/>
    <n v="12"/>
    <x v="93"/>
    <x v="7"/>
    <x v="1"/>
    <x v="4"/>
  </r>
  <r>
    <n v="93071"/>
    <x v="0"/>
    <x v="4"/>
    <x v="1523"/>
    <m/>
    <n v="2"/>
    <x v="195"/>
    <x v="11"/>
    <x v="1"/>
    <x v="2"/>
  </r>
  <r>
    <n v="93032"/>
    <x v="0"/>
    <x v="0"/>
    <x v="1524"/>
    <s v="Badminton subscription"/>
    <n v="65"/>
    <x v="210"/>
    <x v="2"/>
    <x v="1"/>
    <x v="10"/>
  </r>
  <r>
    <n v="93033"/>
    <x v="0"/>
    <x v="0"/>
    <x v="1524"/>
    <s v="National Insurance"/>
    <n v="10.6"/>
    <x v="69"/>
    <x v="18"/>
    <x v="1"/>
    <x v="2"/>
  </r>
  <r>
    <n v="93054"/>
    <x v="0"/>
    <x v="2"/>
    <x v="1524"/>
    <s v="James teeth cleaning"/>
    <n v="46"/>
    <x v="422"/>
    <x v="6"/>
    <x v="1"/>
    <x v="8"/>
  </r>
  <r>
    <n v="93055"/>
    <x v="0"/>
    <x v="2"/>
    <x v="1525"/>
    <m/>
    <n v="52.05"/>
    <x v="229"/>
    <x v="11"/>
    <x v="1"/>
    <x v="1"/>
  </r>
  <r>
    <n v="93078"/>
    <x v="0"/>
    <x v="4"/>
    <x v="1525"/>
    <m/>
    <n v="16"/>
    <x v="104"/>
    <x v="4"/>
    <x v="1"/>
    <x v="1"/>
  </r>
  <r>
    <n v="93079"/>
    <x v="0"/>
    <x v="4"/>
    <x v="1525"/>
    <s v="Williams-Hubbards share"/>
    <n v="-25"/>
    <x v="80"/>
    <x v="11"/>
    <x v="1"/>
    <x v="9"/>
  </r>
  <r>
    <n v="93031"/>
    <x v="1"/>
    <x v="0"/>
    <x v="1526"/>
    <m/>
    <n v="100"/>
    <x v="15"/>
    <x v="1"/>
    <x v="1"/>
    <x v="3"/>
  </r>
  <r>
    <n v="93056"/>
    <x v="0"/>
    <x v="2"/>
    <x v="1526"/>
    <m/>
    <n v="17.47"/>
    <x v="76"/>
    <x v="4"/>
    <x v="1"/>
    <x v="1"/>
  </r>
  <r>
    <n v="93057"/>
    <x v="0"/>
    <x v="2"/>
    <x v="1526"/>
    <s v="Hoof feed, brow band"/>
    <n v="57.94"/>
    <x v="67"/>
    <x v="13"/>
    <x v="1"/>
    <x v="17"/>
  </r>
  <r>
    <n v="93080"/>
    <x v="0"/>
    <x v="4"/>
    <x v="1526"/>
    <s v="Lunch things"/>
    <n v="6"/>
    <x v="13"/>
    <x v="4"/>
    <x v="1"/>
    <x v="4"/>
  </r>
  <r>
    <n v="93081"/>
    <x v="0"/>
    <x v="4"/>
    <x v="1526"/>
    <m/>
    <n v="5"/>
    <x v="187"/>
    <x v="19"/>
    <x v="1"/>
    <x v="10"/>
  </r>
  <r>
    <n v="93030"/>
    <x v="0"/>
    <x v="0"/>
    <x v="1527"/>
    <s v="Boiler servicing"/>
    <n v="85"/>
    <x v="352"/>
    <x v="0"/>
    <x v="1"/>
    <x v="1"/>
  </r>
  <r>
    <n v="93058.1"/>
    <x v="0"/>
    <x v="2"/>
    <x v="1527"/>
    <s v="Tights"/>
    <n v="10"/>
    <x v="10"/>
    <x v="5"/>
    <x v="1"/>
    <x v="2"/>
  </r>
  <r>
    <n v="93058.2"/>
    <x v="0"/>
    <x v="2"/>
    <x v="1527"/>
    <m/>
    <n v="39.85"/>
    <x v="10"/>
    <x v="4"/>
    <x v="1"/>
    <x v="1"/>
  </r>
  <r>
    <n v="93059"/>
    <x v="0"/>
    <x v="2"/>
    <x v="1527"/>
    <s v="Beers and food"/>
    <n v="37.6"/>
    <x v="143"/>
    <x v="11"/>
    <x v="1"/>
    <x v="4"/>
  </r>
  <r>
    <n v="93060"/>
    <x v="0"/>
    <x v="2"/>
    <x v="1527"/>
    <m/>
    <n v="20"/>
    <x v="86"/>
    <x v="15"/>
    <x v="1"/>
    <x v="4"/>
  </r>
  <r>
    <n v="93061"/>
    <x v="0"/>
    <x v="2"/>
    <x v="1527"/>
    <m/>
    <n v="2.25"/>
    <x v="183"/>
    <x v="4"/>
    <x v="1"/>
    <x v="1"/>
  </r>
  <r>
    <n v="93075"/>
    <x v="0"/>
    <x v="4"/>
    <x v="1527"/>
    <s v="Beer"/>
    <n v="4"/>
    <x v="143"/>
    <x v="17"/>
    <x v="1"/>
    <x v="4"/>
  </r>
  <r>
    <n v="93076"/>
    <x v="0"/>
    <x v="4"/>
    <x v="1527"/>
    <s v="Lunch"/>
    <n v="3"/>
    <x v="208"/>
    <x v="11"/>
    <x v="1"/>
    <x v="4"/>
  </r>
  <r>
    <n v="93077"/>
    <x v="0"/>
    <x v="4"/>
    <x v="1527"/>
    <s v="Clive's food"/>
    <n v="-6"/>
    <x v="80"/>
    <x v="11"/>
    <x v="1"/>
    <x v="9"/>
  </r>
  <r>
    <n v="93029"/>
    <x v="2"/>
    <x v="0"/>
    <x v="1528"/>
    <m/>
    <n v="79.790000000000006"/>
    <x v="51"/>
    <x v="3"/>
    <x v="1"/>
    <x v="3"/>
  </r>
  <r>
    <n v="93062"/>
    <x v="0"/>
    <x v="2"/>
    <x v="1528"/>
    <m/>
    <n v="5.29"/>
    <x v="97"/>
    <x v="6"/>
    <x v="1"/>
    <x v="1"/>
  </r>
  <r>
    <n v="93063"/>
    <x v="0"/>
    <x v="2"/>
    <x v="1528"/>
    <m/>
    <n v="3.59"/>
    <x v="97"/>
    <x v="6"/>
    <x v="1"/>
    <x v="1"/>
  </r>
  <r>
    <n v="93064"/>
    <x v="0"/>
    <x v="2"/>
    <x v="1528"/>
    <m/>
    <n v="4.5"/>
    <x v="208"/>
    <x v="4"/>
    <x v="1"/>
    <x v="4"/>
  </r>
  <r>
    <n v="93070.1"/>
    <x v="0"/>
    <x v="2"/>
    <x v="1528"/>
    <s v="Greetings cards"/>
    <n v="8.6"/>
    <x v="104"/>
    <x v="6"/>
    <x v="1"/>
    <x v="1"/>
  </r>
  <r>
    <n v="93070.2"/>
    <x v="0"/>
    <x v="2"/>
    <x v="1528"/>
    <m/>
    <n v="44.13"/>
    <x v="104"/>
    <x v="4"/>
    <x v="1"/>
    <x v="1"/>
  </r>
  <r>
    <n v="93074"/>
    <x v="0"/>
    <x v="4"/>
    <x v="1528"/>
    <m/>
    <n v="10"/>
    <x v="187"/>
    <x v="19"/>
    <x v="1"/>
    <x v="8"/>
  </r>
  <r>
    <n v="93065"/>
    <x v="0"/>
    <x v="2"/>
    <x v="1529"/>
    <m/>
    <n v="11.1"/>
    <x v="41"/>
    <x v="11"/>
    <x v="1"/>
    <x v="2"/>
  </r>
  <r>
    <n v="93066"/>
    <x v="0"/>
    <x v="2"/>
    <x v="1529"/>
    <s v="Courtaulds museum"/>
    <n v="6"/>
    <x v="255"/>
    <x v="11"/>
    <x v="1"/>
    <x v="2"/>
  </r>
  <r>
    <n v="93067"/>
    <x v="0"/>
    <x v="2"/>
    <x v="1529"/>
    <s v="Lunch at the National"/>
    <n v="8.4499999999999993"/>
    <x v="255"/>
    <x v="11"/>
    <x v="1"/>
    <x v="2"/>
  </r>
  <r>
    <n v="93072"/>
    <x v="0"/>
    <x v="4"/>
    <x v="1529"/>
    <s v="Horse shoes"/>
    <n v="70"/>
    <x v="89"/>
    <x v="13"/>
    <x v="1"/>
    <x v="17"/>
  </r>
  <r>
    <n v="93073"/>
    <x v="0"/>
    <x v="4"/>
    <x v="1529"/>
    <s v="Driving lesson"/>
    <n v="20"/>
    <x v="423"/>
    <x v="2"/>
    <x v="1"/>
    <x v="8"/>
  </r>
  <r>
    <n v="93133"/>
    <x v="0"/>
    <x v="2"/>
    <x v="1529"/>
    <s v="Lunch"/>
    <n v="8.4499999999999993"/>
    <x v="255"/>
    <x v="11"/>
    <x v="1"/>
    <x v="2"/>
  </r>
  <r>
    <n v="93083"/>
    <x v="0"/>
    <x v="4"/>
    <x v="1530"/>
    <m/>
    <n v="5"/>
    <x v="187"/>
    <x v="19"/>
    <x v="1"/>
    <x v="8"/>
  </r>
  <r>
    <n v="93084.1"/>
    <x v="0"/>
    <x v="1"/>
    <x v="1530"/>
    <s v="Lager"/>
    <n v="3"/>
    <x v="13"/>
    <x v="17"/>
    <x v="1"/>
    <x v="2"/>
  </r>
  <r>
    <n v="93084.2"/>
    <x v="0"/>
    <x v="1"/>
    <x v="1530"/>
    <m/>
    <n v="19.34"/>
    <x v="13"/>
    <x v="4"/>
    <x v="1"/>
    <x v="1"/>
  </r>
  <r>
    <n v="93134"/>
    <x v="0"/>
    <x v="2"/>
    <x v="1530"/>
    <m/>
    <n v="20.98"/>
    <x v="10"/>
    <x v="4"/>
    <x v="1"/>
    <x v="1"/>
  </r>
  <r>
    <n v="93135"/>
    <x v="0"/>
    <x v="2"/>
    <x v="1530"/>
    <m/>
    <n v="7.21"/>
    <x v="10"/>
    <x v="4"/>
    <x v="1"/>
    <x v="1"/>
  </r>
  <r>
    <n v="93082"/>
    <x v="0"/>
    <x v="4"/>
    <x v="1531"/>
    <m/>
    <n v="70"/>
    <x v="426"/>
    <x v="6"/>
    <x v="1"/>
    <x v="8"/>
  </r>
  <r>
    <n v="93136"/>
    <x v="0"/>
    <x v="2"/>
    <x v="1531"/>
    <s v="Art supplies"/>
    <n v="15.95"/>
    <x v="88"/>
    <x v="19"/>
    <x v="1"/>
    <x v="10"/>
  </r>
  <r>
    <n v="93132"/>
    <x v="0"/>
    <x v="2"/>
    <x v="1532"/>
    <m/>
    <n v="21.95"/>
    <x v="104"/>
    <x v="4"/>
    <x v="1"/>
    <x v="1"/>
  </r>
  <r>
    <n v="93137"/>
    <x v="0"/>
    <x v="2"/>
    <x v="1532"/>
    <m/>
    <n v="30.49"/>
    <x v="85"/>
    <x v="12"/>
    <x v="1"/>
    <x v="5"/>
  </r>
  <r>
    <n v="93131"/>
    <x v="1"/>
    <x v="0"/>
    <x v="1533"/>
    <m/>
    <n v="100"/>
    <x v="15"/>
    <x v="1"/>
    <x v="1"/>
    <x v="3"/>
  </r>
  <r>
    <n v="93138"/>
    <x v="0"/>
    <x v="2"/>
    <x v="1533"/>
    <m/>
    <n v="34.81"/>
    <x v="287"/>
    <x v="12"/>
    <x v="1"/>
    <x v="5"/>
  </r>
  <r>
    <n v="93128"/>
    <x v="2"/>
    <x v="0"/>
    <x v="1534"/>
    <m/>
    <n v="20.8"/>
    <x v="58"/>
    <x v="3"/>
    <x v="1"/>
    <x v="2"/>
  </r>
  <r>
    <n v="93129"/>
    <x v="6"/>
    <x v="0"/>
    <x v="1534"/>
    <m/>
    <n v="300.58"/>
    <x v="9"/>
    <x v="0"/>
    <x v="1"/>
    <x v="1"/>
  </r>
  <r>
    <n v="93130"/>
    <x v="0"/>
    <x v="0"/>
    <x v="1534"/>
    <s v="Income Insurance"/>
    <n v="46.08"/>
    <x v="60"/>
    <x v="0"/>
    <x v="1"/>
    <x v="4"/>
  </r>
  <r>
    <n v="93139.1"/>
    <x v="0"/>
    <x v="2"/>
    <x v="1534"/>
    <s v="Wine"/>
    <n v="10.5"/>
    <x v="10"/>
    <x v="17"/>
    <x v="1"/>
    <x v="14"/>
  </r>
  <r>
    <n v="93139.199999999997"/>
    <x v="0"/>
    <x v="2"/>
    <x v="1534"/>
    <m/>
    <n v="83.04"/>
    <x v="10"/>
    <x v="4"/>
    <x v="1"/>
    <x v="1"/>
  </r>
  <r>
    <n v="93140.1"/>
    <x v="0"/>
    <x v="2"/>
    <x v="1534"/>
    <s v="Cooking brandy"/>
    <n v="8.8000000000000007"/>
    <x v="10"/>
    <x v="17"/>
    <x v="1"/>
    <x v="14"/>
  </r>
  <r>
    <n v="93140.2"/>
    <x v="0"/>
    <x v="2"/>
    <x v="1534"/>
    <m/>
    <n v="25.96"/>
    <x v="10"/>
    <x v="4"/>
    <x v="1"/>
    <x v="1"/>
  </r>
  <r>
    <n v="93141"/>
    <x v="0"/>
    <x v="2"/>
    <x v="1534"/>
    <m/>
    <n v="149.82"/>
    <x v="61"/>
    <x v="17"/>
    <x v="1"/>
    <x v="14"/>
  </r>
  <r>
    <n v="93142"/>
    <x v="0"/>
    <x v="2"/>
    <x v="1535"/>
    <m/>
    <n v="15.5"/>
    <x v="49"/>
    <x v="5"/>
    <x v="1"/>
    <x v="2"/>
  </r>
  <r>
    <n v="93195.4"/>
    <x v="0"/>
    <x v="1"/>
    <x v="1535"/>
    <s v="Printer ink"/>
    <n v="42"/>
    <x v="13"/>
    <x v="6"/>
    <x v="1"/>
    <x v="1"/>
  </r>
  <r>
    <n v="93195.5"/>
    <x v="0"/>
    <x v="1"/>
    <x v="1535"/>
    <m/>
    <n v="6.09"/>
    <x v="13"/>
    <x v="4"/>
    <x v="1"/>
    <x v="1"/>
  </r>
  <r>
    <n v="93143"/>
    <x v="0"/>
    <x v="2"/>
    <x v="1536"/>
    <m/>
    <n v="15.3"/>
    <x v="41"/>
    <x v="15"/>
    <x v="1"/>
    <x v="4"/>
  </r>
  <r>
    <n v="93144"/>
    <x v="0"/>
    <x v="2"/>
    <x v="1536"/>
    <s v="Books"/>
    <n v="35.97"/>
    <x v="234"/>
    <x v="7"/>
    <x v="1"/>
    <x v="2"/>
  </r>
  <r>
    <n v="93145"/>
    <x v="0"/>
    <x v="2"/>
    <x v="1536"/>
    <m/>
    <n v="1.2"/>
    <x v="10"/>
    <x v="4"/>
    <x v="1"/>
    <x v="1"/>
  </r>
  <r>
    <n v="93127"/>
    <x v="1"/>
    <x v="0"/>
    <x v="1537"/>
    <m/>
    <n v="100"/>
    <x v="15"/>
    <x v="1"/>
    <x v="1"/>
    <x v="3"/>
  </r>
  <r>
    <n v="93146.1"/>
    <x v="0"/>
    <x v="2"/>
    <x v="1537"/>
    <s v="Beer and wine"/>
    <n v="28"/>
    <x v="10"/>
    <x v="17"/>
    <x v="1"/>
    <x v="14"/>
  </r>
  <r>
    <n v="93146.2"/>
    <x v="0"/>
    <x v="2"/>
    <x v="1537"/>
    <m/>
    <n v="56.18"/>
    <x v="10"/>
    <x v="4"/>
    <x v="1"/>
    <x v="1"/>
  </r>
  <r>
    <n v="93147"/>
    <x v="0"/>
    <x v="2"/>
    <x v="1537"/>
    <m/>
    <n v="51"/>
    <x v="330"/>
    <x v="13"/>
    <x v="1"/>
    <x v="17"/>
  </r>
  <r>
    <n v="93148"/>
    <x v="0"/>
    <x v="2"/>
    <x v="1538"/>
    <m/>
    <n v="4.55"/>
    <x v="10"/>
    <x v="4"/>
    <x v="1"/>
    <x v="1"/>
  </r>
  <r>
    <n v="93149"/>
    <x v="0"/>
    <x v="2"/>
    <x v="1538"/>
    <s v="Shower curtain pole"/>
    <n v="26"/>
    <x v="277"/>
    <x v="16"/>
    <x v="43"/>
    <x v="1"/>
  </r>
  <r>
    <n v="93150"/>
    <x v="0"/>
    <x v="2"/>
    <x v="1539"/>
    <m/>
    <n v="65.38"/>
    <x v="10"/>
    <x v="12"/>
    <x v="1"/>
    <x v="5"/>
  </r>
  <r>
    <n v="93123"/>
    <x v="0"/>
    <x v="0"/>
    <x v="1540"/>
    <m/>
    <n v="120"/>
    <x v="89"/>
    <x v="13"/>
    <x v="1"/>
    <x v="17"/>
  </r>
  <r>
    <n v="93124"/>
    <x v="1"/>
    <x v="0"/>
    <x v="1540"/>
    <m/>
    <n v="30"/>
    <x v="15"/>
    <x v="1"/>
    <x v="1"/>
    <x v="3"/>
  </r>
  <r>
    <n v="93125"/>
    <x v="0"/>
    <x v="0"/>
    <x v="1540"/>
    <m/>
    <n v="24.99"/>
    <x v="63"/>
    <x v="0"/>
    <x v="1"/>
    <x v="4"/>
  </r>
  <r>
    <n v="93126"/>
    <x v="0"/>
    <x v="0"/>
    <x v="1540"/>
    <m/>
    <n v="45.7"/>
    <x v="270"/>
    <x v="0"/>
    <x v="1"/>
    <x v="1"/>
  </r>
  <r>
    <n v="93151"/>
    <x v="0"/>
    <x v="2"/>
    <x v="1540"/>
    <m/>
    <n v="7.71"/>
    <x v="10"/>
    <x v="4"/>
    <x v="1"/>
    <x v="1"/>
  </r>
  <r>
    <n v="93152"/>
    <x v="0"/>
    <x v="2"/>
    <x v="1540"/>
    <m/>
    <n v="58.8"/>
    <x v="214"/>
    <x v="11"/>
    <x v="1"/>
    <x v="1"/>
  </r>
  <r>
    <n v="93153"/>
    <x v="0"/>
    <x v="2"/>
    <x v="1540"/>
    <s v="Skyfall"/>
    <n v="35.700000000000003"/>
    <x v="196"/>
    <x v="11"/>
    <x v="1"/>
    <x v="1"/>
  </r>
  <r>
    <n v="93154"/>
    <x v="0"/>
    <x v="2"/>
    <x v="1541"/>
    <m/>
    <n v="391.14"/>
    <x v="378"/>
    <x v="12"/>
    <x v="1"/>
    <x v="5"/>
  </r>
  <r>
    <n v="93155"/>
    <x v="0"/>
    <x v="2"/>
    <x v="1541"/>
    <m/>
    <n v="18.46"/>
    <x v="44"/>
    <x v="16"/>
    <x v="1"/>
    <x v="1"/>
  </r>
  <r>
    <n v="93195.3"/>
    <x v="0"/>
    <x v="1"/>
    <x v="1541"/>
    <s v="Tissues"/>
    <n v="3.75"/>
    <x v="13"/>
    <x v="6"/>
    <x v="1"/>
    <x v="1"/>
  </r>
  <r>
    <n v="93122"/>
    <x v="0"/>
    <x v="0"/>
    <x v="1542"/>
    <m/>
    <n v="37"/>
    <x v="105"/>
    <x v="0"/>
    <x v="1"/>
    <x v="2"/>
  </r>
  <r>
    <n v="93156"/>
    <x v="0"/>
    <x v="2"/>
    <x v="1542"/>
    <m/>
    <n v="29.99"/>
    <x v="131"/>
    <x v="13"/>
    <x v="1"/>
    <x v="17"/>
  </r>
  <r>
    <n v="93113.1"/>
    <x v="0"/>
    <x v="0"/>
    <x v="1543"/>
    <s v="Jennifers Pocket Money"/>
    <n v="20"/>
    <x v="53"/>
    <x v="6"/>
    <x v="1"/>
    <x v="10"/>
  </r>
  <r>
    <n v="93113.2"/>
    <x v="0"/>
    <x v="0"/>
    <x v="1543"/>
    <s v="Jenny's Clothing Allowance"/>
    <n v="50"/>
    <x v="53"/>
    <x v="5"/>
    <x v="1"/>
    <x v="10"/>
  </r>
  <r>
    <n v="93113.3"/>
    <x v="0"/>
    <x v="0"/>
    <x v="1543"/>
    <s v="Lunches"/>
    <n v="30"/>
    <x v="170"/>
    <x v="4"/>
    <x v="1"/>
    <x v="10"/>
  </r>
  <r>
    <n v="93114"/>
    <x v="0"/>
    <x v="0"/>
    <x v="1543"/>
    <s v="Karate"/>
    <n v="30.75"/>
    <x v="4"/>
    <x v="2"/>
    <x v="1"/>
    <x v="8"/>
  </r>
  <r>
    <n v="93115"/>
    <x v="1"/>
    <x v="0"/>
    <x v="1543"/>
    <m/>
    <n v="300"/>
    <x v="1"/>
    <x v="1"/>
    <x v="1"/>
    <x v="3"/>
  </r>
  <r>
    <n v="93116"/>
    <x v="0"/>
    <x v="0"/>
    <x v="1543"/>
    <s v="Gas"/>
    <n v="100"/>
    <x v="338"/>
    <x v="0"/>
    <x v="1"/>
    <x v="1"/>
  </r>
  <r>
    <n v="93117"/>
    <x v="0"/>
    <x v="0"/>
    <x v="1543"/>
    <m/>
    <n v="12.12"/>
    <x v="8"/>
    <x v="0"/>
    <x v="1"/>
    <x v="1"/>
  </r>
  <r>
    <n v="93118"/>
    <x v="0"/>
    <x v="0"/>
    <x v="1543"/>
    <m/>
    <n v="37.56"/>
    <x v="3"/>
    <x v="0"/>
    <x v="1"/>
    <x v="1"/>
  </r>
  <r>
    <n v="93119"/>
    <x v="0"/>
    <x v="0"/>
    <x v="1543"/>
    <s v="Council Tax"/>
    <n v="180"/>
    <x v="18"/>
    <x v="0"/>
    <x v="1"/>
    <x v="1"/>
  </r>
  <r>
    <n v="93120.1"/>
    <x v="0"/>
    <x v="0"/>
    <x v="1543"/>
    <s v="Bus fare"/>
    <n v="50"/>
    <x v="187"/>
    <x v="19"/>
    <x v="1"/>
    <x v="8"/>
  </r>
  <r>
    <n v="93120.2"/>
    <x v="0"/>
    <x v="0"/>
    <x v="1543"/>
    <s v="Lunches"/>
    <n v="30"/>
    <x v="363"/>
    <x v="4"/>
    <x v="1"/>
    <x v="8"/>
  </r>
  <r>
    <n v="93120.3"/>
    <x v="0"/>
    <x v="0"/>
    <x v="1543"/>
    <s v="James Pocket Money"/>
    <n v="20"/>
    <x v="53"/>
    <x v="6"/>
    <x v="1"/>
    <x v="8"/>
  </r>
  <r>
    <n v="93121"/>
    <x v="0"/>
    <x v="0"/>
    <x v="1543"/>
    <m/>
    <n v="5"/>
    <x v="163"/>
    <x v="9"/>
    <x v="1"/>
    <x v="9"/>
  </r>
  <r>
    <n v="93433"/>
    <x v="0"/>
    <x v="4"/>
    <x v="1543"/>
    <s v="Nov unidentified cash"/>
    <n v="133"/>
    <x v="53"/>
    <x v="6"/>
    <x v="1"/>
    <x v="3"/>
  </r>
  <r>
    <n v="93435"/>
    <x v="3"/>
    <x v="4"/>
    <x v="1543"/>
    <s v="Nov cash"/>
    <n v="-540"/>
    <x v="9"/>
    <x v="1"/>
    <x v="1"/>
    <x v="3"/>
  </r>
  <r>
    <n v="93446"/>
    <x v="3"/>
    <x v="1"/>
    <x v="1543"/>
    <m/>
    <n v="-300"/>
    <x v="9"/>
    <x v="1"/>
    <x v="1"/>
    <x v="3"/>
  </r>
  <r>
    <n v="93108.1"/>
    <x v="0"/>
    <x v="0"/>
    <x v="1544"/>
    <s v="Horse mag"/>
    <n v="3.8"/>
    <x v="10"/>
    <x v="7"/>
    <x v="1"/>
    <x v="2"/>
  </r>
  <r>
    <n v="93108.2"/>
    <x v="0"/>
    <x v="0"/>
    <x v="1544"/>
    <m/>
    <n v="20.190000000000001"/>
    <x v="10"/>
    <x v="4"/>
    <x v="1"/>
    <x v="1"/>
  </r>
  <r>
    <n v="93109"/>
    <x v="1"/>
    <x v="0"/>
    <x v="1544"/>
    <m/>
    <n v="120"/>
    <x v="15"/>
    <x v="1"/>
    <x v="1"/>
    <x v="3"/>
  </r>
  <r>
    <n v="93110"/>
    <x v="0"/>
    <x v="0"/>
    <x v="1544"/>
    <s v="Income Insurance"/>
    <n v="26.95"/>
    <x v="60"/>
    <x v="0"/>
    <x v="1"/>
    <x v="4"/>
  </r>
  <r>
    <n v="93111"/>
    <x v="0"/>
    <x v="0"/>
    <x v="1544"/>
    <m/>
    <n v="7.99"/>
    <x v="368"/>
    <x v="0"/>
    <x v="1"/>
    <x v="4"/>
  </r>
  <r>
    <n v="93112"/>
    <x v="1"/>
    <x v="0"/>
    <x v="1544"/>
    <m/>
    <n v="3469.9"/>
    <x v="75"/>
    <x v="1"/>
    <x v="1"/>
    <x v="3"/>
  </r>
  <r>
    <n v="93157"/>
    <x v="0"/>
    <x v="2"/>
    <x v="1544"/>
    <m/>
    <n v="4.1500000000000004"/>
    <x v="290"/>
    <x v="7"/>
    <x v="1"/>
    <x v="10"/>
  </r>
  <r>
    <n v="93158"/>
    <x v="0"/>
    <x v="2"/>
    <x v="1544"/>
    <m/>
    <n v="11.1"/>
    <x v="41"/>
    <x v="15"/>
    <x v="1"/>
    <x v="4"/>
  </r>
  <r>
    <n v="93197"/>
    <x v="0"/>
    <x v="4"/>
    <x v="1544"/>
    <s v="Clothes shopping in London with Lucy"/>
    <n v="100"/>
    <x v="245"/>
    <x v="5"/>
    <x v="1"/>
    <x v="10"/>
  </r>
  <r>
    <n v="93198"/>
    <x v="0"/>
    <x v="4"/>
    <x v="1544"/>
    <s v="Driving lesson"/>
    <n v="20"/>
    <x v="423"/>
    <x v="2"/>
    <x v="1"/>
    <x v="8"/>
  </r>
  <r>
    <n v="93438"/>
    <x v="3"/>
    <x v="2"/>
    <x v="1544"/>
    <m/>
    <n v="-3469.9"/>
    <x v="9"/>
    <x v="1"/>
    <x v="1"/>
    <x v="3"/>
  </r>
  <r>
    <n v="93159"/>
    <x v="0"/>
    <x v="2"/>
    <x v="1545"/>
    <m/>
    <n v="11.24"/>
    <x v="185"/>
    <x v="4"/>
    <x v="1"/>
    <x v="1"/>
  </r>
  <r>
    <n v="93160"/>
    <x v="0"/>
    <x v="2"/>
    <x v="1545"/>
    <s v="Nutrition"/>
    <n v="23.99"/>
    <x v="67"/>
    <x v="13"/>
    <x v="1"/>
    <x v="17"/>
  </r>
  <r>
    <n v="93161"/>
    <x v="0"/>
    <x v="2"/>
    <x v="1545"/>
    <m/>
    <n v="23.45"/>
    <x v="52"/>
    <x v="4"/>
    <x v="1"/>
    <x v="1"/>
  </r>
  <r>
    <n v="93162"/>
    <x v="0"/>
    <x v="2"/>
    <x v="1545"/>
    <s v="Whip"/>
    <n v="11"/>
    <x v="251"/>
    <x v="13"/>
    <x v="1"/>
    <x v="17"/>
  </r>
  <r>
    <n v="93199"/>
    <x v="0"/>
    <x v="4"/>
    <x v="1545"/>
    <m/>
    <n v="70"/>
    <x v="426"/>
    <x v="6"/>
    <x v="1"/>
    <x v="8"/>
  </r>
  <r>
    <n v="93200"/>
    <x v="0"/>
    <x v="4"/>
    <x v="1545"/>
    <s v="bus/train "/>
    <n v="10"/>
    <x v="187"/>
    <x v="11"/>
    <x v="1"/>
    <x v="10"/>
  </r>
  <r>
    <n v="93163"/>
    <x v="0"/>
    <x v="2"/>
    <x v="1546"/>
    <s v="Model boat pieces"/>
    <n v="14.7"/>
    <x v="263"/>
    <x v="2"/>
    <x v="1"/>
    <x v="4"/>
  </r>
  <r>
    <n v="93106"/>
    <x v="0"/>
    <x v="0"/>
    <x v="1547"/>
    <m/>
    <n v="10.48"/>
    <x v="19"/>
    <x v="0"/>
    <x v="1"/>
    <x v="1"/>
  </r>
  <r>
    <n v="93107.1"/>
    <x v="10"/>
    <x v="0"/>
    <x v="1547"/>
    <m/>
    <n v="1.85"/>
    <x v="9"/>
    <x v="0"/>
    <x v="1"/>
    <x v="1"/>
  </r>
  <r>
    <n v="93107.199999999997"/>
    <x v="1"/>
    <x v="0"/>
    <x v="1547"/>
    <m/>
    <n v="100"/>
    <x v="15"/>
    <x v="1"/>
    <x v="1"/>
    <x v="3"/>
  </r>
  <r>
    <n v="93164"/>
    <x v="0"/>
    <x v="2"/>
    <x v="1547"/>
    <m/>
    <n v="240"/>
    <x v="41"/>
    <x v="15"/>
    <x v="1"/>
    <x v="4"/>
  </r>
  <r>
    <n v="93165"/>
    <x v="0"/>
    <x v="2"/>
    <x v="1547"/>
    <m/>
    <n v="6.05"/>
    <x v="13"/>
    <x v="4"/>
    <x v="1"/>
    <x v="1"/>
  </r>
  <r>
    <n v="93166"/>
    <x v="0"/>
    <x v="2"/>
    <x v="1547"/>
    <m/>
    <n v="64.66"/>
    <x v="24"/>
    <x v="12"/>
    <x v="1"/>
    <x v="5"/>
  </r>
  <r>
    <n v="93167"/>
    <x v="0"/>
    <x v="2"/>
    <x v="1547"/>
    <m/>
    <n v="9.99"/>
    <x v="20"/>
    <x v="0"/>
    <x v="1"/>
    <x v="1"/>
  </r>
  <r>
    <n v="93201"/>
    <x v="0"/>
    <x v="4"/>
    <x v="1547"/>
    <s v="Drinks with Clive"/>
    <n v="15"/>
    <x v="143"/>
    <x v="17"/>
    <x v="1"/>
    <x v="4"/>
  </r>
  <r>
    <n v="93105"/>
    <x v="0"/>
    <x v="0"/>
    <x v="1548"/>
    <m/>
    <n v="12"/>
    <x v="21"/>
    <x v="9"/>
    <x v="1"/>
    <x v="9"/>
  </r>
  <r>
    <n v="93168"/>
    <x v="0"/>
    <x v="2"/>
    <x v="1548"/>
    <m/>
    <n v="4.34"/>
    <x v="208"/>
    <x v="4"/>
    <x v="1"/>
    <x v="4"/>
  </r>
  <r>
    <n v="93169"/>
    <x v="0"/>
    <x v="2"/>
    <x v="1548"/>
    <m/>
    <n v="22.36"/>
    <x v="10"/>
    <x v="4"/>
    <x v="1"/>
    <x v="1"/>
  </r>
  <r>
    <n v="93101"/>
    <x v="8"/>
    <x v="0"/>
    <x v="1549"/>
    <m/>
    <n v="-5156.93"/>
    <x v="164"/>
    <x v="10"/>
    <x v="1"/>
    <x v="4"/>
  </r>
  <r>
    <n v="93102"/>
    <x v="0"/>
    <x v="0"/>
    <x v="1549"/>
    <s v="Life Insurance"/>
    <n v="8.19"/>
    <x v="29"/>
    <x v="0"/>
    <x v="1"/>
    <x v="2"/>
  </r>
  <r>
    <n v="93103"/>
    <x v="0"/>
    <x v="0"/>
    <x v="1549"/>
    <s v="Riding lessons"/>
    <n v="138"/>
    <x v="89"/>
    <x v="2"/>
    <x v="1"/>
    <x v="10"/>
  </r>
  <r>
    <n v="93104"/>
    <x v="0"/>
    <x v="0"/>
    <x v="1549"/>
    <m/>
    <n v="5"/>
    <x v="30"/>
    <x v="9"/>
    <x v="1"/>
    <x v="9"/>
  </r>
  <r>
    <n v="93170.1"/>
    <x v="0"/>
    <x v="2"/>
    <x v="1549"/>
    <s v="Beer"/>
    <n v="6.7"/>
    <x v="10"/>
    <x v="17"/>
    <x v="1"/>
    <x v="14"/>
  </r>
  <r>
    <n v="93170.2"/>
    <x v="0"/>
    <x v="2"/>
    <x v="1549"/>
    <s v="Printer paper"/>
    <n v="2.38"/>
    <x v="10"/>
    <x v="6"/>
    <x v="1"/>
    <x v="1"/>
  </r>
  <r>
    <n v="93170.3"/>
    <x v="0"/>
    <x v="2"/>
    <x v="1549"/>
    <m/>
    <n v="53.68"/>
    <x v="10"/>
    <x v="4"/>
    <x v="1"/>
    <x v="1"/>
  </r>
  <r>
    <n v="93171"/>
    <x v="0"/>
    <x v="2"/>
    <x v="1549"/>
    <m/>
    <n v="75.98"/>
    <x v="61"/>
    <x v="17"/>
    <x v="1"/>
    <x v="14"/>
  </r>
  <r>
    <n v="93099"/>
    <x v="0"/>
    <x v="0"/>
    <x v="1550"/>
    <m/>
    <n v="18.62"/>
    <x v="39"/>
    <x v="4"/>
    <x v="1"/>
    <x v="1"/>
  </r>
  <r>
    <n v="93100"/>
    <x v="1"/>
    <x v="0"/>
    <x v="1550"/>
    <m/>
    <n v="50"/>
    <x v="15"/>
    <x v="1"/>
    <x v="1"/>
    <x v="3"/>
  </r>
  <r>
    <n v="93174"/>
    <x v="0"/>
    <x v="2"/>
    <x v="1550"/>
    <s v="Expensive top"/>
    <n v="145"/>
    <x v="427"/>
    <x v="5"/>
    <x v="1"/>
    <x v="2"/>
  </r>
  <r>
    <n v="93175"/>
    <x v="0"/>
    <x v="2"/>
    <x v="1550"/>
    <m/>
    <n v="44"/>
    <x v="176"/>
    <x v="5"/>
    <x v="1"/>
    <x v="2"/>
  </r>
  <r>
    <n v="93176"/>
    <x v="0"/>
    <x v="2"/>
    <x v="1550"/>
    <m/>
    <n v="30"/>
    <x v="407"/>
    <x v="0"/>
    <x v="1"/>
    <x v="10"/>
  </r>
  <r>
    <n v="93177"/>
    <x v="0"/>
    <x v="2"/>
    <x v="1550"/>
    <s v="Cards and things"/>
    <n v="12.75"/>
    <x v="165"/>
    <x v="6"/>
    <x v="1"/>
    <x v="2"/>
  </r>
  <r>
    <n v="93178"/>
    <x v="0"/>
    <x v="2"/>
    <x v="1550"/>
    <m/>
    <n v="11.1"/>
    <x v="41"/>
    <x v="15"/>
    <x v="1"/>
    <x v="4"/>
  </r>
  <r>
    <n v="93179"/>
    <x v="0"/>
    <x v="2"/>
    <x v="1550"/>
    <s v="Baclava treats"/>
    <n v="7.55"/>
    <x v="427"/>
    <x v="4"/>
    <x v="1"/>
    <x v="1"/>
  </r>
  <r>
    <n v="93202"/>
    <x v="0"/>
    <x v="4"/>
    <x v="1550"/>
    <s v="Drinks with Pete"/>
    <n v="15"/>
    <x v="143"/>
    <x v="17"/>
    <x v="1"/>
    <x v="4"/>
  </r>
  <r>
    <n v="93094"/>
    <x v="2"/>
    <x v="0"/>
    <x v="1551"/>
    <m/>
    <n v="50"/>
    <x v="36"/>
    <x v="3"/>
    <x v="1"/>
    <x v="10"/>
  </r>
  <r>
    <n v="93095"/>
    <x v="0"/>
    <x v="0"/>
    <x v="1551"/>
    <s v="National Insurance"/>
    <n v="13.25"/>
    <x v="69"/>
    <x v="18"/>
    <x v="1"/>
    <x v="2"/>
  </r>
  <r>
    <n v="93096"/>
    <x v="1"/>
    <x v="0"/>
    <x v="1551"/>
    <m/>
    <n v="30"/>
    <x v="15"/>
    <x v="1"/>
    <x v="1"/>
    <x v="3"/>
  </r>
  <r>
    <n v="93097"/>
    <x v="8"/>
    <x v="0"/>
    <x v="1551"/>
    <m/>
    <n v="-200"/>
    <x v="425"/>
    <x v="10"/>
    <x v="1"/>
    <x v="2"/>
  </r>
  <r>
    <n v="93098"/>
    <x v="0"/>
    <x v="0"/>
    <x v="1551"/>
    <s v="Horse passport"/>
    <n v="10"/>
    <x v="281"/>
    <x v="13"/>
    <x v="1"/>
    <x v="17"/>
  </r>
  <r>
    <n v="93195.1"/>
    <x v="0"/>
    <x v="1"/>
    <x v="1551"/>
    <s v="Household items"/>
    <n v="10.3"/>
    <x v="13"/>
    <x v="6"/>
    <x v="1"/>
    <x v="1"/>
  </r>
  <r>
    <n v="93195.199999999997"/>
    <x v="0"/>
    <x v="1"/>
    <x v="1551"/>
    <s v="Document wallets"/>
    <n v="2.5"/>
    <x v="13"/>
    <x v="6"/>
    <x v="1"/>
    <x v="1"/>
  </r>
  <r>
    <n v="93203"/>
    <x v="0"/>
    <x v="4"/>
    <x v="1551"/>
    <s v="Drinks with Rob"/>
    <n v="7"/>
    <x v="143"/>
    <x v="17"/>
    <x v="1"/>
    <x v="4"/>
  </r>
  <r>
    <n v="93211"/>
    <x v="0"/>
    <x v="4"/>
    <x v="1551"/>
    <s v="Driving lesson"/>
    <n v="20"/>
    <x v="423"/>
    <x v="2"/>
    <x v="1"/>
    <x v="8"/>
  </r>
  <r>
    <n v="93180"/>
    <x v="0"/>
    <x v="2"/>
    <x v="1552"/>
    <m/>
    <n v="44"/>
    <x v="133"/>
    <x v="5"/>
    <x v="1"/>
    <x v="2"/>
  </r>
  <r>
    <n v="93181"/>
    <x v="0"/>
    <x v="2"/>
    <x v="1552"/>
    <m/>
    <n v="4.6399999999999997"/>
    <x v="10"/>
    <x v="4"/>
    <x v="1"/>
    <x v="1"/>
  </r>
  <r>
    <n v="93204"/>
    <x v="0"/>
    <x v="4"/>
    <x v="1552"/>
    <s v="James karate photo"/>
    <n v="10"/>
    <x v="4"/>
    <x v="2"/>
    <x v="1"/>
    <x v="1"/>
  </r>
  <r>
    <n v="93205"/>
    <x v="0"/>
    <x v="4"/>
    <x v="1552"/>
    <s v="Drinks at Karate Do"/>
    <n v="40"/>
    <x v="146"/>
    <x v="17"/>
    <x v="1"/>
    <x v="4"/>
  </r>
  <r>
    <n v="93093"/>
    <x v="1"/>
    <x v="0"/>
    <x v="1553"/>
    <m/>
    <n v="40"/>
    <x v="15"/>
    <x v="1"/>
    <x v="1"/>
    <x v="3"/>
  </r>
  <r>
    <n v="93182"/>
    <x v="0"/>
    <x v="2"/>
    <x v="1553"/>
    <m/>
    <n v="11.35"/>
    <x v="13"/>
    <x v="4"/>
    <x v="1"/>
    <x v="1"/>
  </r>
  <r>
    <n v="93183"/>
    <x v="0"/>
    <x v="2"/>
    <x v="1553"/>
    <m/>
    <n v="11.23"/>
    <x v="76"/>
    <x v="4"/>
    <x v="1"/>
    <x v="1"/>
  </r>
  <r>
    <n v="93184"/>
    <x v="0"/>
    <x v="2"/>
    <x v="1553"/>
    <m/>
    <n v="4.96"/>
    <x v="290"/>
    <x v="7"/>
    <x v="1"/>
    <x v="10"/>
  </r>
  <r>
    <n v="93194.1"/>
    <x v="0"/>
    <x v="1"/>
    <x v="1553"/>
    <s v="Toiletries"/>
    <n v="15.4"/>
    <x v="13"/>
    <x v="6"/>
    <x v="1"/>
    <x v="1"/>
  </r>
  <r>
    <n v="93194.2"/>
    <x v="0"/>
    <x v="1"/>
    <x v="1553"/>
    <m/>
    <n v="84.03"/>
    <x v="13"/>
    <x v="4"/>
    <x v="1"/>
    <x v="1"/>
  </r>
  <r>
    <n v="93091"/>
    <x v="0"/>
    <x v="0"/>
    <x v="1554"/>
    <s v="Karate annual dinner"/>
    <n v="98.85"/>
    <x v="4"/>
    <x v="11"/>
    <x v="1"/>
    <x v="1"/>
  </r>
  <r>
    <n v="93092"/>
    <x v="10"/>
    <x v="0"/>
    <x v="1554"/>
    <m/>
    <n v="28.01"/>
    <x v="246"/>
    <x v="0"/>
    <x v="1"/>
    <x v="1"/>
  </r>
  <r>
    <n v="93185"/>
    <x v="0"/>
    <x v="2"/>
    <x v="1554"/>
    <m/>
    <n v="4.99"/>
    <x v="97"/>
    <x v="6"/>
    <x v="1"/>
    <x v="1"/>
  </r>
  <r>
    <n v="93206"/>
    <x v="0"/>
    <x v="4"/>
    <x v="1554"/>
    <s v="981 curry "/>
    <n v="20"/>
    <x v="94"/>
    <x v="11"/>
    <x v="1"/>
    <x v="4"/>
  </r>
  <r>
    <n v="93088"/>
    <x v="1"/>
    <x v="0"/>
    <x v="1555"/>
    <m/>
    <n v="50"/>
    <x v="15"/>
    <x v="1"/>
    <x v="1"/>
    <x v="3"/>
  </r>
  <r>
    <n v="93089"/>
    <x v="1"/>
    <x v="0"/>
    <x v="1555"/>
    <m/>
    <n v="50"/>
    <x v="15"/>
    <x v="1"/>
    <x v="1"/>
    <x v="3"/>
  </r>
  <r>
    <n v="93090"/>
    <x v="5"/>
    <x v="0"/>
    <x v="1555"/>
    <m/>
    <n v="-39.1"/>
    <x v="413"/>
    <x v="10"/>
    <x v="1"/>
    <x v="3"/>
  </r>
  <r>
    <n v="93172.1"/>
    <x v="0"/>
    <x v="2"/>
    <x v="1555"/>
    <s v="Talisker whisky"/>
    <n v="25"/>
    <x v="104"/>
    <x v="17"/>
    <x v="1"/>
    <x v="1"/>
  </r>
  <r>
    <n v="93172.2"/>
    <x v="0"/>
    <x v="2"/>
    <x v="1555"/>
    <m/>
    <n v="29.49"/>
    <x v="104"/>
    <x v="4"/>
    <x v="1"/>
    <x v="1"/>
  </r>
  <r>
    <n v="93186"/>
    <x v="0"/>
    <x v="2"/>
    <x v="1555"/>
    <m/>
    <n v="62.22"/>
    <x v="85"/>
    <x v="12"/>
    <x v="1"/>
    <x v="5"/>
  </r>
  <r>
    <n v="93187"/>
    <x v="0"/>
    <x v="2"/>
    <x v="1555"/>
    <m/>
    <n v="5.47"/>
    <x v="49"/>
    <x v="4"/>
    <x v="1"/>
    <x v="1"/>
  </r>
  <r>
    <n v="93085"/>
    <x v="8"/>
    <x v="0"/>
    <x v="1556"/>
    <s v="Partnership Income"/>
    <n v="-465.04"/>
    <x v="425"/>
    <x v="10"/>
    <x v="1"/>
    <x v="2"/>
  </r>
  <r>
    <n v="93086"/>
    <x v="0"/>
    <x v="0"/>
    <x v="1556"/>
    <s v="Partnership Expenses"/>
    <n v="-1770.47"/>
    <x v="393"/>
    <x v="15"/>
    <x v="1"/>
    <x v="2"/>
  </r>
  <r>
    <n v="93087.1"/>
    <x v="0"/>
    <x v="0"/>
    <x v="1556"/>
    <s v="Iceland holiday refund"/>
    <n v="-22"/>
    <x v="170"/>
    <x v="14"/>
    <x v="51"/>
    <x v="10"/>
  </r>
  <r>
    <n v="93087.2"/>
    <x v="5"/>
    <x v="0"/>
    <x v="1556"/>
    <s v="Dividend remainder"/>
    <n v="-1.29"/>
    <x v="101"/>
    <x v="10"/>
    <x v="1"/>
    <x v="1"/>
  </r>
  <r>
    <n v="93087.3"/>
    <x v="5"/>
    <x v="0"/>
    <x v="1556"/>
    <s v="Dividend"/>
    <n v="-95.87"/>
    <x v="402"/>
    <x v="10"/>
    <x v="1"/>
    <x v="1"/>
  </r>
  <r>
    <n v="93188"/>
    <x v="0"/>
    <x v="2"/>
    <x v="1556"/>
    <s v="Overtrousers for cycling"/>
    <n v="25.98"/>
    <x v="77"/>
    <x v="5"/>
    <x v="1"/>
    <x v="8"/>
  </r>
  <r>
    <n v="93189"/>
    <x v="0"/>
    <x v="2"/>
    <x v="1556"/>
    <m/>
    <n v="18.600000000000001"/>
    <x v="133"/>
    <x v="5"/>
    <x v="1"/>
    <x v="2"/>
  </r>
  <r>
    <n v="93190"/>
    <x v="0"/>
    <x v="2"/>
    <x v="1556"/>
    <m/>
    <n v="15"/>
    <x v="14"/>
    <x v="5"/>
    <x v="1"/>
    <x v="2"/>
  </r>
  <r>
    <n v="93191"/>
    <x v="0"/>
    <x v="2"/>
    <x v="1556"/>
    <s v="Murder mystery game"/>
    <n v="20.78"/>
    <x v="14"/>
    <x v="11"/>
    <x v="1"/>
    <x v="10"/>
  </r>
  <r>
    <n v="93173"/>
    <x v="0"/>
    <x v="2"/>
    <x v="1557"/>
    <m/>
    <n v="31.5"/>
    <x v="31"/>
    <x v="6"/>
    <x v="1"/>
    <x v="3"/>
  </r>
  <r>
    <n v="93192"/>
    <x v="0"/>
    <x v="2"/>
    <x v="1557"/>
    <m/>
    <n v="34.020000000000003"/>
    <x v="10"/>
    <x v="4"/>
    <x v="1"/>
    <x v="1"/>
  </r>
  <r>
    <n v="93193"/>
    <x v="0"/>
    <x v="2"/>
    <x v="1557"/>
    <m/>
    <n v="5.6"/>
    <x v="208"/>
    <x v="4"/>
    <x v="1"/>
    <x v="4"/>
  </r>
  <r>
    <n v="93207"/>
    <x v="0"/>
    <x v="4"/>
    <x v="1557"/>
    <s v="Drinks with Sarah"/>
    <n v="13"/>
    <x v="143"/>
    <x v="17"/>
    <x v="1"/>
    <x v="14"/>
  </r>
  <r>
    <n v="93232"/>
    <x v="0"/>
    <x v="2"/>
    <x v="1558"/>
    <s v="Rug"/>
    <n v="69.95"/>
    <x v="330"/>
    <x v="13"/>
    <x v="1"/>
    <x v="17"/>
  </r>
  <r>
    <n v="93233.1"/>
    <x v="0"/>
    <x v="2"/>
    <x v="1558"/>
    <s v="Pine cone decorations"/>
    <n v="6"/>
    <x v="10"/>
    <x v="6"/>
    <x v="67"/>
    <x v="1"/>
  </r>
  <r>
    <n v="93233.2"/>
    <x v="0"/>
    <x v="2"/>
    <x v="1558"/>
    <m/>
    <n v="33.049999999999997"/>
    <x v="10"/>
    <x v="4"/>
    <x v="1"/>
    <x v="1"/>
  </r>
  <r>
    <n v="93208"/>
    <x v="0"/>
    <x v="4"/>
    <x v="1559"/>
    <m/>
    <n v="5"/>
    <x v="195"/>
    <x v="11"/>
    <x v="1"/>
    <x v="14"/>
  </r>
  <r>
    <n v="93234"/>
    <x v="0"/>
    <x v="2"/>
    <x v="1559"/>
    <m/>
    <n v="15.75"/>
    <x v="14"/>
    <x v="9"/>
    <x v="67"/>
    <x v="9"/>
  </r>
  <r>
    <n v="93235"/>
    <x v="0"/>
    <x v="2"/>
    <x v="1559"/>
    <s v="Paints"/>
    <n v="13.96"/>
    <x v="88"/>
    <x v="6"/>
    <x v="1"/>
    <x v="1"/>
  </r>
  <r>
    <n v="93236"/>
    <x v="0"/>
    <x v="2"/>
    <x v="1559"/>
    <m/>
    <n v="4.55"/>
    <x v="290"/>
    <x v="7"/>
    <x v="1"/>
    <x v="10"/>
  </r>
  <r>
    <n v="93228"/>
    <x v="2"/>
    <x v="0"/>
    <x v="1560"/>
    <m/>
    <n v="79.790000000000006"/>
    <x v="51"/>
    <x v="3"/>
    <x v="1"/>
    <x v="3"/>
  </r>
  <r>
    <n v="93237"/>
    <x v="0"/>
    <x v="2"/>
    <x v="1560"/>
    <m/>
    <n v="8.66"/>
    <x v="10"/>
    <x v="4"/>
    <x v="1"/>
    <x v="1"/>
  </r>
  <r>
    <n v="93238"/>
    <x v="0"/>
    <x v="2"/>
    <x v="1560"/>
    <m/>
    <n v="7.5"/>
    <x v="13"/>
    <x v="4"/>
    <x v="1"/>
    <x v="1"/>
  </r>
  <r>
    <n v="93239.1"/>
    <x v="0"/>
    <x v="2"/>
    <x v="1561"/>
    <s v="Asus oPlay"/>
    <n v="69.95"/>
    <x v="115"/>
    <x v="7"/>
    <x v="1"/>
    <x v="1"/>
  </r>
  <r>
    <n v="93240"/>
    <x v="0"/>
    <x v="2"/>
    <x v="1561"/>
    <m/>
    <n v="44.1"/>
    <x v="42"/>
    <x v="6"/>
    <x v="1"/>
    <x v="1"/>
  </r>
  <r>
    <n v="93241"/>
    <x v="0"/>
    <x v="2"/>
    <x v="1561"/>
    <m/>
    <n v="17.96"/>
    <x v="10"/>
    <x v="4"/>
    <x v="1"/>
    <x v="1"/>
  </r>
  <r>
    <n v="93242"/>
    <x v="0"/>
    <x v="2"/>
    <x v="1561"/>
    <s v="Cousins presents"/>
    <n v="40"/>
    <x v="262"/>
    <x v="9"/>
    <x v="1"/>
    <x v="9"/>
  </r>
  <r>
    <n v="93243"/>
    <x v="0"/>
    <x v="2"/>
    <x v="1562"/>
    <m/>
    <n v="53.53"/>
    <x v="85"/>
    <x v="12"/>
    <x v="1"/>
    <x v="5"/>
  </r>
  <r>
    <n v="93428.1"/>
    <x v="0"/>
    <x v="1"/>
    <x v="1562"/>
    <s v="Flowers"/>
    <n v="7.5"/>
    <x v="13"/>
    <x v="6"/>
    <x v="1"/>
    <x v="1"/>
  </r>
  <r>
    <n v="93428.2"/>
    <x v="0"/>
    <x v="1"/>
    <x v="1562"/>
    <s v="DVD"/>
    <n v="3"/>
    <x v="13"/>
    <x v="7"/>
    <x v="1"/>
    <x v="1"/>
  </r>
  <r>
    <n v="93428.3"/>
    <x v="0"/>
    <x v="1"/>
    <x v="1562"/>
    <m/>
    <n v="71.69"/>
    <x v="13"/>
    <x v="4"/>
    <x v="1"/>
    <x v="1"/>
  </r>
  <r>
    <n v="93227"/>
    <x v="2"/>
    <x v="0"/>
    <x v="1563"/>
    <m/>
    <n v="20.8"/>
    <x v="58"/>
    <x v="3"/>
    <x v="1"/>
    <x v="2"/>
  </r>
  <r>
    <n v="93230"/>
    <x v="0"/>
    <x v="2"/>
    <x v="1563"/>
    <s v="Trainers"/>
    <n v="59.99"/>
    <x v="31"/>
    <x v="5"/>
    <x v="1"/>
    <x v="4"/>
  </r>
  <r>
    <n v="93231"/>
    <x v="0"/>
    <x v="2"/>
    <x v="1563"/>
    <s v="Socks"/>
    <n v="19.95"/>
    <x v="31"/>
    <x v="5"/>
    <x v="1"/>
    <x v="2"/>
  </r>
  <r>
    <n v="93244"/>
    <x v="0"/>
    <x v="2"/>
    <x v="1563"/>
    <s v="Picture"/>
    <n v="19.420000000000002"/>
    <x v="14"/>
    <x v="7"/>
    <x v="67"/>
    <x v="10"/>
  </r>
  <r>
    <n v="93245"/>
    <x v="0"/>
    <x v="2"/>
    <x v="1563"/>
    <m/>
    <n v="3.4"/>
    <x v="213"/>
    <x v="11"/>
    <x v="1"/>
    <x v="4"/>
  </r>
  <r>
    <n v="93246"/>
    <x v="0"/>
    <x v="2"/>
    <x v="1563"/>
    <s v="Weights"/>
    <n v="99.95"/>
    <x v="220"/>
    <x v="7"/>
    <x v="68"/>
    <x v="4"/>
  </r>
  <r>
    <n v="93209"/>
    <x v="0"/>
    <x v="4"/>
    <x v="1564"/>
    <s v="Drinks with Sarah"/>
    <n v="7"/>
    <x v="143"/>
    <x v="17"/>
    <x v="1"/>
    <x v="14"/>
  </r>
  <r>
    <n v="93247"/>
    <x v="0"/>
    <x v="2"/>
    <x v="1564"/>
    <s v="Tyres"/>
    <n v="342"/>
    <x v="159"/>
    <x v="12"/>
    <x v="1"/>
    <x v="5"/>
  </r>
  <r>
    <n v="93248"/>
    <x v="0"/>
    <x v="2"/>
    <x v="1564"/>
    <s v="Wig for party"/>
    <n v="18"/>
    <x v="14"/>
    <x v="5"/>
    <x v="69"/>
    <x v="4"/>
  </r>
  <r>
    <n v="93249"/>
    <x v="0"/>
    <x v="2"/>
    <x v="1564"/>
    <m/>
    <n v="14.51"/>
    <x v="10"/>
    <x v="4"/>
    <x v="1"/>
    <x v="1"/>
  </r>
  <r>
    <n v="93250"/>
    <x v="0"/>
    <x v="2"/>
    <x v="1564"/>
    <s v="Marker pens and pins"/>
    <n v="7.97"/>
    <x v="276"/>
    <x v="6"/>
    <x v="1"/>
    <x v="1"/>
  </r>
  <r>
    <n v="93251"/>
    <x v="0"/>
    <x v="2"/>
    <x v="1564"/>
    <m/>
    <n v="6.2"/>
    <x v="208"/>
    <x v="4"/>
    <x v="1"/>
    <x v="4"/>
  </r>
  <r>
    <n v="93252"/>
    <x v="0"/>
    <x v="2"/>
    <x v="1564"/>
    <m/>
    <n v="5.49"/>
    <x v="10"/>
    <x v="4"/>
    <x v="1"/>
    <x v="1"/>
  </r>
  <r>
    <n v="93210"/>
    <x v="0"/>
    <x v="4"/>
    <x v="1565"/>
    <s v="Drinks at Micks party"/>
    <n v="35"/>
    <x v="143"/>
    <x v="17"/>
    <x v="1"/>
    <x v="4"/>
  </r>
  <r>
    <n v="93253"/>
    <x v="0"/>
    <x v="2"/>
    <x v="1565"/>
    <s v="Birthday dress"/>
    <n v="26.39"/>
    <x v="245"/>
    <x v="5"/>
    <x v="69"/>
    <x v="10"/>
  </r>
  <r>
    <n v="93254"/>
    <x v="0"/>
    <x v="2"/>
    <x v="1565"/>
    <s v="Bombay sapphire"/>
    <n v="17"/>
    <x v="10"/>
    <x v="17"/>
    <x v="1"/>
    <x v="4"/>
  </r>
  <r>
    <n v="93255"/>
    <x v="0"/>
    <x v="2"/>
    <x v="1566"/>
    <s v="Photoshop"/>
    <n v="189.95"/>
    <x v="371"/>
    <x v="7"/>
    <x v="67"/>
    <x v="10"/>
  </r>
  <r>
    <n v="93256.1"/>
    <x v="0"/>
    <x v="2"/>
    <x v="1566"/>
    <s v="Wine"/>
    <n v="5"/>
    <x v="10"/>
    <x v="17"/>
    <x v="1"/>
    <x v="14"/>
  </r>
  <r>
    <n v="93256.2"/>
    <x v="0"/>
    <x v="2"/>
    <x v="1566"/>
    <m/>
    <n v="24.46"/>
    <x v="10"/>
    <x v="4"/>
    <x v="1"/>
    <x v="1"/>
  </r>
  <r>
    <n v="93223"/>
    <x v="1"/>
    <x v="0"/>
    <x v="1567"/>
    <m/>
    <n v="50"/>
    <x v="15"/>
    <x v="1"/>
    <x v="1"/>
    <x v="3"/>
  </r>
  <r>
    <n v="93224"/>
    <x v="1"/>
    <x v="0"/>
    <x v="1567"/>
    <m/>
    <n v="50"/>
    <x v="15"/>
    <x v="1"/>
    <x v="1"/>
    <x v="3"/>
  </r>
  <r>
    <n v="93225"/>
    <x v="0"/>
    <x v="0"/>
    <x v="1567"/>
    <m/>
    <n v="120"/>
    <x v="89"/>
    <x v="13"/>
    <x v="1"/>
    <x v="17"/>
  </r>
  <r>
    <n v="93226"/>
    <x v="6"/>
    <x v="0"/>
    <x v="1567"/>
    <m/>
    <n v="333.47"/>
    <x v="9"/>
    <x v="0"/>
    <x v="1"/>
    <x v="1"/>
  </r>
  <r>
    <n v="93257"/>
    <x v="0"/>
    <x v="2"/>
    <x v="1567"/>
    <m/>
    <n v="11.26"/>
    <x v="13"/>
    <x v="4"/>
    <x v="1"/>
    <x v="1"/>
  </r>
  <r>
    <n v="93258"/>
    <x v="0"/>
    <x v="2"/>
    <x v="1567"/>
    <m/>
    <n v="0.79"/>
    <x v="290"/>
    <x v="7"/>
    <x v="1"/>
    <x v="10"/>
  </r>
  <r>
    <n v="93277.1"/>
    <x v="0"/>
    <x v="1"/>
    <x v="1567"/>
    <s v="Kitchen items"/>
    <n v="6"/>
    <x v="13"/>
    <x v="6"/>
    <x v="1"/>
    <x v="1"/>
  </r>
  <r>
    <n v="93277.2"/>
    <x v="0"/>
    <x v="1"/>
    <x v="1567"/>
    <s v="Flowers"/>
    <n v="9"/>
    <x v="13"/>
    <x v="6"/>
    <x v="1"/>
    <x v="1"/>
  </r>
  <r>
    <n v="93277.3"/>
    <x v="0"/>
    <x v="1"/>
    <x v="1567"/>
    <s v="Beer, wine, cider"/>
    <n v="57.5"/>
    <x v="13"/>
    <x v="6"/>
    <x v="1"/>
    <x v="1"/>
  </r>
  <r>
    <n v="93277.4"/>
    <x v="0"/>
    <x v="1"/>
    <x v="1567"/>
    <m/>
    <n v="42.18"/>
    <x v="13"/>
    <x v="17"/>
    <x v="1"/>
    <x v="1"/>
  </r>
  <r>
    <n v="93222"/>
    <x v="0"/>
    <x v="0"/>
    <x v="1568"/>
    <s v="Income Insurance"/>
    <n v="46.08"/>
    <x v="60"/>
    <x v="0"/>
    <x v="1"/>
    <x v="4"/>
  </r>
  <r>
    <n v="93259.1"/>
    <x v="0"/>
    <x v="2"/>
    <x v="1568"/>
    <s v="Brandy and Cointreau"/>
    <n v="37"/>
    <x v="10"/>
    <x v="17"/>
    <x v="1"/>
    <x v="14"/>
  </r>
  <r>
    <n v="93259.199999999997"/>
    <x v="0"/>
    <x v="2"/>
    <x v="1568"/>
    <m/>
    <n v="11.85"/>
    <x v="10"/>
    <x v="4"/>
    <x v="1"/>
    <x v="1"/>
  </r>
  <r>
    <n v="93220"/>
    <x v="0"/>
    <x v="0"/>
    <x v="1569"/>
    <m/>
    <n v="25.54"/>
    <x v="63"/>
    <x v="0"/>
    <x v="1"/>
    <x v="4"/>
  </r>
  <r>
    <n v="93221"/>
    <x v="0"/>
    <x v="0"/>
    <x v="1569"/>
    <m/>
    <n v="42.93"/>
    <x v="270"/>
    <x v="0"/>
    <x v="1"/>
    <x v="1"/>
  </r>
  <r>
    <n v="93260"/>
    <x v="0"/>
    <x v="2"/>
    <x v="1569"/>
    <m/>
    <n v="62.69"/>
    <x v="133"/>
    <x v="5"/>
    <x v="1"/>
    <x v="2"/>
  </r>
  <r>
    <n v="93261"/>
    <x v="0"/>
    <x v="2"/>
    <x v="1569"/>
    <m/>
    <n v="61.06"/>
    <x v="85"/>
    <x v="12"/>
    <x v="1"/>
    <x v="5"/>
  </r>
  <r>
    <n v="93262"/>
    <x v="0"/>
    <x v="2"/>
    <x v="1569"/>
    <m/>
    <n v="49.3"/>
    <x v="133"/>
    <x v="5"/>
    <x v="1"/>
    <x v="2"/>
  </r>
  <r>
    <n v="93263"/>
    <x v="0"/>
    <x v="2"/>
    <x v="1569"/>
    <s v="Art things (Stocking fillers)"/>
    <n v="24.45"/>
    <x v="10"/>
    <x v="7"/>
    <x v="67"/>
    <x v="10"/>
  </r>
  <r>
    <n v="93264"/>
    <x v="0"/>
    <x v="2"/>
    <x v="1569"/>
    <s v="UCAS Application"/>
    <n v="23"/>
    <x v="281"/>
    <x v="19"/>
    <x v="1"/>
    <x v="4"/>
  </r>
  <r>
    <n v="93265"/>
    <x v="0"/>
    <x v="2"/>
    <x v="1570"/>
    <s v="Boots and shoes"/>
    <n v="170"/>
    <x v="11"/>
    <x v="5"/>
    <x v="1"/>
    <x v="10"/>
  </r>
  <r>
    <n v="93266"/>
    <x v="0"/>
    <x v="2"/>
    <x v="1570"/>
    <s v="Meal for Steves birthday"/>
    <n v="105.2"/>
    <x v="214"/>
    <x v="11"/>
    <x v="68"/>
    <x v="1"/>
  </r>
  <r>
    <n v="93267"/>
    <x v="0"/>
    <x v="2"/>
    <x v="1570"/>
    <m/>
    <n v="28.59"/>
    <x v="97"/>
    <x v="6"/>
    <x v="1"/>
    <x v="1"/>
  </r>
  <r>
    <n v="93268"/>
    <x v="0"/>
    <x v="2"/>
    <x v="1570"/>
    <m/>
    <n v="20"/>
    <x v="22"/>
    <x v="11"/>
    <x v="1"/>
    <x v="2"/>
  </r>
  <r>
    <n v="93269"/>
    <x v="0"/>
    <x v="2"/>
    <x v="1570"/>
    <m/>
    <n v="20"/>
    <x v="86"/>
    <x v="15"/>
    <x v="1"/>
    <x v="4"/>
  </r>
  <r>
    <n v="93270"/>
    <x v="0"/>
    <x v="2"/>
    <x v="1570"/>
    <s v="Doughnuts for work"/>
    <n v="14.95"/>
    <x v="14"/>
    <x v="11"/>
    <x v="1"/>
    <x v="4"/>
  </r>
  <r>
    <n v="93271"/>
    <x v="0"/>
    <x v="2"/>
    <x v="1570"/>
    <m/>
    <n v="4.49"/>
    <x v="97"/>
    <x v="6"/>
    <x v="1"/>
    <x v="1"/>
  </r>
  <r>
    <n v="93272"/>
    <x v="0"/>
    <x v="2"/>
    <x v="1570"/>
    <m/>
    <n v="4.0999999999999996"/>
    <x v="208"/>
    <x v="4"/>
    <x v="1"/>
    <x v="4"/>
  </r>
  <r>
    <n v="93219"/>
    <x v="5"/>
    <x v="0"/>
    <x v="1571"/>
    <m/>
    <n v="-29.3"/>
    <x v="402"/>
    <x v="10"/>
    <x v="1"/>
    <x v="3"/>
  </r>
  <r>
    <n v="93273.1"/>
    <x v="0"/>
    <x v="2"/>
    <x v="1571"/>
    <s v="Art canvas and art books"/>
    <n v="30"/>
    <x v="88"/>
    <x v="19"/>
    <x v="1"/>
    <x v="10"/>
  </r>
  <r>
    <n v="93273.2"/>
    <x v="0"/>
    <x v="2"/>
    <x v="1571"/>
    <s v="Cake decorating"/>
    <n v="12.44"/>
    <x v="88"/>
    <x v="6"/>
    <x v="1"/>
    <x v="2"/>
  </r>
  <r>
    <n v="93274.1"/>
    <x v="0"/>
    <x v="2"/>
    <x v="1571"/>
    <s v="Christmas decorations"/>
    <n v="10"/>
    <x v="10"/>
    <x v="6"/>
    <x v="67"/>
    <x v="1"/>
  </r>
  <r>
    <n v="93274.2"/>
    <x v="0"/>
    <x v="2"/>
    <x v="1571"/>
    <m/>
    <n v="11.61"/>
    <x v="10"/>
    <x v="4"/>
    <x v="1"/>
    <x v="1"/>
  </r>
  <r>
    <n v="93275"/>
    <x v="0"/>
    <x v="2"/>
    <x v="1571"/>
    <s v="Stamps"/>
    <n v="17.100000000000001"/>
    <x v="302"/>
    <x v="6"/>
    <x v="1"/>
    <x v="1"/>
  </r>
  <r>
    <n v="93276"/>
    <x v="0"/>
    <x v="2"/>
    <x v="1571"/>
    <m/>
    <n v="2.9"/>
    <x v="13"/>
    <x v="4"/>
    <x v="1"/>
    <x v="1"/>
  </r>
  <r>
    <n v="93425"/>
    <x v="0"/>
    <x v="4"/>
    <x v="1571"/>
    <s v="Beers after work"/>
    <n v="10"/>
    <x v="143"/>
    <x v="17"/>
    <x v="1"/>
    <x v="4"/>
  </r>
  <r>
    <n v="93426"/>
    <x v="0"/>
    <x v="4"/>
    <x v="1571"/>
    <s v="Lunchtime beers"/>
    <n v="10"/>
    <x v="143"/>
    <x v="17"/>
    <x v="1"/>
    <x v="4"/>
  </r>
  <r>
    <n v="93391.1"/>
    <x v="0"/>
    <x v="2"/>
    <x v="1572"/>
    <s v="Christmas decorations"/>
    <n v="15"/>
    <x v="10"/>
    <x v="6"/>
    <x v="67"/>
    <x v="1"/>
  </r>
  <r>
    <n v="93391.2"/>
    <x v="0"/>
    <x v="2"/>
    <x v="1572"/>
    <s v="Jenny's party food"/>
    <n v="34.93"/>
    <x v="10"/>
    <x v="11"/>
    <x v="69"/>
    <x v="10"/>
  </r>
  <r>
    <n v="93392"/>
    <x v="0"/>
    <x v="2"/>
    <x v="1572"/>
    <s v="Jenny's birthday lunch"/>
    <n v="23.15"/>
    <x v="278"/>
    <x v="11"/>
    <x v="69"/>
    <x v="2"/>
  </r>
  <r>
    <n v="93427"/>
    <x v="0"/>
    <x v="4"/>
    <x v="1572"/>
    <s v="Coffees at Trent Park"/>
    <n v="10"/>
    <x v="213"/>
    <x v="11"/>
    <x v="1"/>
    <x v="1"/>
  </r>
  <r>
    <n v="93434"/>
    <x v="0"/>
    <x v="4"/>
    <x v="1572"/>
    <s v="Dec unidentified cash"/>
    <n v="69"/>
    <x v="53"/>
    <x v="6"/>
    <x v="1"/>
    <x v="3"/>
  </r>
  <r>
    <n v="93436"/>
    <x v="3"/>
    <x v="4"/>
    <x v="1572"/>
    <s v="Dec cash"/>
    <n v="-650"/>
    <x v="9"/>
    <x v="1"/>
    <x v="1"/>
    <x v="3"/>
  </r>
  <r>
    <n v="93447"/>
    <x v="3"/>
    <x v="1"/>
    <x v="1572"/>
    <m/>
    <n v="-300"/>
    <x v="9"/>
    <x v="1"/>
    <x v="1"/>
    <x v="3"/>
  </r>
  <r>
    <n v="93311"/>
    <x v="0"/>
    <x v="0"/>
    <x v="1573"/>
    <m/>
    <n v="37"/>
    <x v="105"/>
    <x v="0"/>
    <x v="1"/>
    <x v="2"/>
  </r>
  <r>
    <n v="93312.1"/>
    <x v="0"/>
    <x v="0"/>
    <x v="1573"/>
    <s v="Bus fare"/>
    <n v="50"/>
    <x v="187"/>
    <x v="19"/>
    <x v="1"/>
    <x v="8"/>
  </r>
  <r>
    <n v="93312.2"/>
    <x v="0"/>
    <x v="0"/>
    <x v="1573"/>
    <s v="Lunches"/>
    <n v="30"/>
    <x v="363"/>
    <x v="4"/>
    <x v="1"/>
    <x v="8"/>
  </r>
  <r>
    <n v="93312.3"/>
    <x v="0"/>
    <x v="0"/>
    <x v="1573"/>
    <s v="James Pocket Money"/>
    <n v="20"/>
    <x v="53"/>
    <x v="6"/>
    <x v="1"/>
    <x v="8"/>
  </r>
  <r>
    <n v="93313"/>
    <x v="0"/>
    <x v="0"/>
    <x v="1573"/>
    <s v="Karate"/>
    <n v="30.75"/>
    <x v="4"/>
    <x v="2"/>
    <x v="1"/>
    <x v="8"/>
  </r>
  <r>
    <n v="93314"/>
    <x v="0"/>
    <x v="0"/>
    <x v="1573"/>
    <s v="Gas"/>
    <n v="100"/>
    <x v="338"/>
    <x v="0"/>
    <x v="1"/>
    <x v="1"/>
  </r>
  <r>
    <n v="93315"/>
    <x v="0"/>
    <x v="0"/>
    <x v="1573"/>
    <m/>
    <n v="12.12"/>
    <x v="8"/>
    <x v="0"/>
    <x v="1"/>
    <x v="1"/>
  </r>
  <r>
    <n v="93316"/>
    <x v="0"/>
    <x v="0"/>
    <x v="1573"/>
    <m/>
    <n v="37.56"/>
    <x v="3"/>
    <x v="0"/>
    <x v="1"/>
    <x v="1"/>
  </r>
  <r>
    <n v="93317"/>
    <x v="0"/>
    <x v="0"/>
    <x v="1573"/>
    <s v="Income Insurance"/>
    <n v="26.95"/>
    <x v="60"/>
    <x v="0"/>
    <x v="1"/>
    <x v="4"/>
  </r>
  <r>
    <n v="93318"/>
    <x v="0"/>
    <x v="0"/>
    <x v="1573"/>
    <m/>
    <n v="7.99"/>
    <x v="368"/>
    <x v="0"/>
    <x v="1"/>
    <x v="4"/>
  </r>
  <r>
    <n v="93319"/>
    <x v="1"/>
    <x v="0"/>
    <x v="1573"/>
    <m/>
    <n v="2406.66"/>
    <x v="75"/>
    <x v="1"/>
    <x v="1"/>
    <x v="3"/>
  </r>
  <r>
    <n v="93320"/>
    <x v="0"/>
    <x v="0"/>
    <x v="1573"/>
    <s v="Council Tax"/>
    <n v="180"/>
    <x v="18"/>
    <x v="0"/>
    <x v="1"/>
    <x v="1"/>
  </r>
  <r>
    <n v="93321.1"/>
    <x v="0"/>
    <x v="0"/>
    <x v="1573"/>
    <s v="Jennifers Pocket Money"/>
    <n v="20"/>
    <x v="53"/>
    <x v="6"/>
    <x v="1"/>
    <x v="10"/>
  </r>
  <r>
    <n v="93321.2"/>
    <x v="0"/>
    <x v="0"/>
    <x v="1573"/>
    <s v="Jenny's Clothing Allowance"/>
    <n v="50"/>
    <x v="53"/>
    <x v="5"/>
    <x v="1"/>
    <x v="10"/>
  </r>
  <r>
    <n v="93321.3"/>
    <x v="0"/>
    <x v="0"/>
    <x v="1573"/>
    <s v="Lunches"/>
    <n v="30"/>
    <x v="170"/>
    <x v="4"/>
    <x v="1"/>
    <x v="10"/>
  </r>
  <r>
    <n v="93322"/>
    <x v="0"/>
    <x v="0"/>
    <x v="1573"/>
    <m/>
    <n v="5"/>
    <x v="163"/>
    <x v="9"/>
    <x v="1"/>
    <x v="9"/>
  </r>
  <r>
    <n v="93393"/>
    <x v="0"/>
    <x v="2"/>
    <x v="1573"/>
    <m/>
    <n v="7.01"/>
    <x v="13"/>
    <x v="4"/>
    <x v="1"/>
    <x v="1"/>
  </r>
  <r>
    <n v="93394"/>
    <x v="0"/>
    <x v="2"/>
    <x v="1573"/>
    <m/>
    <n v="14.04"/>
    <x v="183"/>
    <x v="4"/>
    <x v="1"/>
    <x v="1"/>
  </r>
  <r>
    <n v="93395"/>
    <x v="0"/>
    <x v="2"/>
    <x v="1573"/>
    <m/>
    <n v="23.27"/>
    <x v="10"/>
    <x v="4"/>
    <x v="1"/>
    <x v="1"/>
  </r>
  <r>
    <n v="93439"/>
    <x v="3"/>
    <x v="2"/>
    <x v="1573"/>
    <m/>
    <n v="-2406.66"/>
    <x v="9"/>
    <x v="1"/>
    <x v="1"/>
    <x v="3"/>
  </r>
  <r>
    <n v="93309"/>
    <x v="0"/>
    <x v="0"/>
    <x v="1574"/>
    <m/>
    <n v="12"/>
    <x v="21"/>
    <x v="9"/>
    <x v="1"/>
    <x v="9"/>
  </r>
  <r>
    <n v="93310"/>
    <x v="0"/>
    <x v="0"/>
    <x v="1574"/>
    <m/>
    <n v="10.48"/>
    <x v="19"/>
    <x v="0"/>
    <x v="1"/>
    <x v="1"/>
  </r>
  <r>
    <n v="93429.1"/>
    <x v="0"/>
    <x v="1"/>
    <x v="1574"/>
    <s v="DVD (Dark Knight?)"/>
    <n v="25"/>
    <x v="13"/>
    <x v="7"/>
    <x v="67"/>
    <x v="8"/>
  </r>
  <r>
    <n v="93429.2"/>
    <x v="0"/>
    <x v="1"/>
    <x v="1574"/>
    <m/>
    <n v="54.22"/>
    <x v="13"/>
    <x v="4"/>
    <x v="1"/>
    <x v="1"/>
  </r>
  <r>
    <n v="93306"/>
    <x v="1"/>
    <x v="0"/>
    <x v="1575"/>
    <m/>
    <n v="300"/>
    <x v="1"/>
    <x v="1"/>
    <x v="1"/>
    <x v="3"/>
  </r>
  <r>
    <n v="93307"/>
    <x v="0"/>
    <x v="0"/>
    <x v="1575"/>
    <s v="Reading Ticket"/>
    <n v="229.5"/>
    <x v="173"/>
    <x v="11"/>
    <x v="70"/>
    <x v="10"/>
  </r>
  <r>
    <n v="93308"/>
    <x v="1"/>
    <x v="0"/>
    <x v="1575"/>
    <m/>
    <n v="200"/>
    <x v="15"/>
    <x v="1"/>
    <x v="1"/>
    <x v="3"/>
  </r>
  <r>
    <n v="93396"/>
    <x v="0"/>
    <x v="2"/>
    <x v="1575"/>
    <m/>
    <n v="9.99"/>
    <x v="20"/>
    <x v="0"/>
    <x v="1"/>
    <x v="1"/>
  </r>
  <r>
    <n v="93397"/>
    <x v="0"/>
    <x v="2"/>
    <x v="1575"/>
    <m/>
    <n v="57.59"/>
    <x v="85"/>
    <x v="12"/>
    <x v="1"/>
    <x v="5"/>
  </r>
  <r>
    <n v="93398"/>
    <x v="0"/>
    <x v="2"/>
    <x v="1575"/>
    <m/>
    <n v="17.78"/>
    <x v="10"/>
    <x v="4"/>
    <x v="1"/>
    <x v="1"/>
  </r>
  <r>
    <n v="93399"/>
    <x v="0"/>
    <x v="2"/>
    <x v="1575"/>
    <m/>
    <n v="7.98"/>
    <x v="10"/>
    <x v="12"/>
    <x v="1"/>
    <x v="5"/>
  </r>
  <r>
    <n v="93400"/>
    <x v="0"/>
    <x v="2"/>
    <x v="1575"/>
    <m/>
    <n v="4.1500000000000004"/>
    <x v="208"/>
    <x v="4"/>
    <x v="1"/>
    <x v="4"/>
  </r>
  <r>
    <n v="93401"/>
    <x v="0"/>
    <x v="2"/>
    <x v="1575"/>
    <m/>
    <n v="62.5"/>
    <x v="41"/>
    <x v="15"/>
    <x v="1"/>
    <x v="4"/>
  </r>
  <r>
    <n v="93402"/>
    <x v="0"/>
    <x v="2"/>
    <x v="1575"/>
    <s v="Socks and thermals"/>
    <n v="47"/>
    <x v="49"/>
    <x v="5"/>
    <x v="1"/>
    <x v="1"/>
  </r>
  <r>
    <n v="93424"/>
    <x v="0"/>
    <x v="4"/>
    <x v="1575"/>
    <s v="Beers with Pete"/>
    <n v="40"/>
    <x v="143"/>
    <x v="17"/>
    <x v="1"/>
    <x v="4"/>
  </r>
  <r>
    <n v="93305"/>
    <x v="1"/>
    <x v="0"/>
    <x v="1576"/>
    <m/>
    <n v="30"/>
    <x v="15"/>
    <x v="1"/>
    <x v="1"/>
    <x v="3"/>
  </r>
  <r>
    <n v="93403"/>
    <x v="0"/>
    <x v="2"/>
    <x v="1576"/>
    <m/>
    <n v="11.1"/>
    <x v="41"/>
    <x v="15"/>
    <x v="1"/>
    <x v="4"/>
  </r>
  <r>
    <n v="93404"/>
    <x v="0"/>
    <x v="2"/>
    <x v="1576"/>
    <m/>
    <n v="3.5"/>
    <x v="49"/>
    <x v="4"/>
    <x v="1"/>
    <x v="2"/>
  </r>
  <r>
    <n v="93405"/>
    <x v="0"/>
    <x v="2"/>
    <x v="1576"/>
    <m/>
    <n v="36.6"/>
    <x v="115"/>
    <x v="7"/>
    <x v="1"/>
    <x v="2"/>
  </r>
  <r>
    <n v="93406"/>
    <x v="0"/>
    <x v="2"/>
    <x v="1576"/>
    <m/>
    <n v="45"/>
    <x v="214"/>
    <x v="11"/>
    <x v="1"/>
    <x v="2"/>
  </r>
  <r>
    <n v="93302"/>
    <x v="0"/>
    <x v="0"/>
    <x v="1577"/>
    <m/>
    <n v="5"/>
    <x v="30"/>
    <x v="9"/>
    <x v="1"/>
    <x v="9"/>
  </r>
  <r>
    <n v="93303"/>
    <x v="0"/>
    <x v="0"/>
    <x v="1577"/>
    <s v="Life Insurance"/>
    <n v="8.19"/>
    <x v="29"/>
    <x v="0"/>
    <x v="1"/>
    <x v="2"/>
  </r>
  <r>
    <n v="93304"/>
    <x v="8"/>
    <x v="0"/>
    <x v="1577"/>
    <m/>
    <n v="-5156.93"/>
    <x v="164"/>
    <x v="10"/>
    <x v="1"/>
    <x v="4"/>
  </r>
  <r>
    <n v="93407.1"/>
    <x v="0"/>
    <x v="2"/>
    <x v="1577"/>
    <s v="Christmas wreath"/>
    <n v="8"/>
    <x v="10"/>
    <x v="6"/>
    <x v="67"/>
    <x v="1"/>
  </r>
  <r>
    <n v="93407.2"/>
    <x v="0"/>
    <x v="2"/>
    <x v="1577"/>
    <m/>
    <n v="15.56"/>
    <x v="10"/>
    <x v="4"/>
    <x v="1"/>
    <x v="1"/>
  </r>
  <r>
    <n v="93408"/>
    <x v="0"/>
    <x v="2"/>
    <x v="1577"/>
    <s v="Meal out with Caroline"/>
    <n v="16"/>
    <x v="94"/>
    <x v="11"/>
    <x v="1"/>
    <x v="2"/>
  </r>
  <r>
    <n v="93409"/>
    <x v="0"/>
    <x v="2"/>
    <x v="1577"/>
    <s v="Rug"/>
    <n v="75.739999999999995"/>
    <x v="131"/>
    <x v="13"/>
    <x v="1"/>
    <x v="17"/>
  </r>
  <r>
    <n v="93323"/>
    <x v="0"/>
    <x v="2"/>
    <x v="1578"/>
    <m/>
    <n v="17.86"/>
    <x v="104"/>
    <x v="4"/>
    <x v="1"/>
    <x v="1"/>
  </r>
  <r>
    <n v="93325"/>
    <x v="0"/>
    <x v="2"/>
    <x v="1578"/>
    <s v="Tablemats and tablecloth"/>
    <n v="55"/>
    <x v="133"/>
    <x v="6"/>
    <x v="1"/>
    <x v="1"/>
  </r>
  <r>
    <n v="93326"/>
    <x v="0"/>
    <x v="2"/>
    <x v="1578"/>
    <m/>
    <n v="10"/>
    <x v="428"/>
    <x v="9"/>
    <x v="67"/>
    <x v="9"/>
  </r>
  <r>
    <n v="93327"/>
    <x v="0"/>
    <x v="2"/>
    <x v="1578"/>
    <s v="Birmingham trip"/>
    <n v="8.6"/>
    <x v="41"/>
    <x v="11"/>
    <x v="1"/>
    <x v="14"/>
  </r>
  <r>
    <n v="93328"/>
    <x v="0"/>
    <x v="2"/>
    <x v="1578"/>
    <m/>
    <n v="8.48"/>
    <x v="213"/>
    <x v="11"/>
    <x v="1"/>
    <x v="14"/>
  </r>
  <r>
    <n v="93419"/>
    <x v="0"/>
    <x v="4"/>
    <x v="1578"/>
    <s v="Parking in Birmingham"/>
    <n v="5"/>
    <x v="205"/>
    <x v="12"/>
    <x v="1"/>
    <x v="5"/>
  </r>
  <r>
    <n v="93420"/>
    <x v="0"/>
    <x v="4"/>
    <x v="1578"/>
    <s v="Sausages"/>
    <n v="13"/>
    <x v="14"/>
    <x v="11"/>
    <x v="1"/>
    <x v="14"/>
  </r>
  <r>
    <n v="93421"/>
    <x v="0"/>
    <x v="4"/>
    <x v="1578"/>
    <s v="Mask"/>
    <n v="14"/>
    <x v="14"/>
    <x v="7"/>
    <x v="67"/>
    <x v="2"/>
  </r>
  <r>
    <n v="93422"/>
    <x v="0"/>
    <x v="4"/>
    <x v="1578"/>
    <s v="Scarf"/>
    <n v="12"/>
    <x v="14"/>
    <x v="5"/>
    <x v="67"/>
    <x v="2"/>
  </r>
  <r>
    <n v="93423"/>
    <x v="0"/>
    <x v="4"/>
    <x v="1578"/>
    <s v="Stollen bread"/>
    <n v="3"/>
    <x v="14"/>
    <x v="4"/>
    <x v="67"/>
    <x v="2"/>
  </r>
  <r>
    <n v="93329"/>
    <x v="0"/>
    <x v="2"/>
    <x v="1579"/>
    <m/>
    <n v="63.29"/>
    <x v="85"/>
    <x v="12"/>
    <x v="1"/>
    <x v="5"/>
  </r>
  <r>
    <n v="93334"/>
    <x v="0"/>
    <x v="2"/>
    <x v="1579"/>
    <s v="Weights"/>
    <n v="63.96"/>
    <x v="220"/>
    <x v="7"/>
    <x v="68"/>
    <x v="4"/>
  </r>
  <r>
    <n v="93298"/>
    <x v="8"/>
    <x v="0"/>
    <x v="1580"/>
    <m/>
    <n v="-200"/>
    <x v="425"/>
    <x v="10"/>
    <x v="1"/>
    <x v="2"/>
  </r>
  <r>
    <n v="93299"/>
    <x v="2"/>
    <x v="0"/>
    <x v="1580"/>
    <m/>
    <n v="50"/>
    <x v="36"/>
    <x v="3"/>
    <x v="1"/>
    <x v="10"/>
  </r>
  <r>
    <n v="93300"/>
    <x v="1"/>
    <x v="0"/>
    <x v="1580"/>
    <m/>
    <n v="100"/>
    <x v="15"/>
    <x v="1"/>
    <x v="1"/>
    <x v="3"/>
  </r>
  <r>
    <n v="93301"/>
    <x v="0"/>
    <x v="0"/>
    <x v="1580"/>
    <m/>
    <n v="85"/>
    <x v="89"/>
    <x v="13"/>
    <x v="1"/>
    <x v="17"/>
  </r>
  <r>
    <n v="93330"/>
    <x v="0"/>
    <x v="2"/>
    <x v="1580"/>
    <m/>
    <n v="30"/>
    <x v="407"/>
    <x v="0"/>
    <x v="1"/>
    <x v="10"/>
  </r>
  <r>
    <n v="93331"/>
    <x v="0"/>
    <x v="2"/>
    <x v="1580"/>
    <m/>
    <n v="20.3"/>
    <x v="429"/>
    <x v="4"/>
    <x v="1"/>
    <x v="1"/>
  </r>
  <r>
    <n v="93332"/>
    <x v="0"/>
    <x v="2"/>
    <x v="1580"/>
    <m/>
    <n v="19.97"/>
    <x v="10"/>
    <x v="4"/>
    <x v="1"/>
    <x v="1"/>
  </r>
  <r>
    <n v="93333"/>
    <x v="0"/>
    <x v="2"/>
    <x v="1580"/>
    <s v="DVDs (Stocking fillers)"/>
    <n v="6.98"/>
    <x v="130"/>
    <x v="7"/>
    <x v="67"/>
    <x v="1"/>
  </r>
  <r>
    <n v="93335"/>
    <x v="0"/>
    <x v="2"/>
    <x v="1580"/>
    <s v="Bath light"/>
    <n v="9.94"/>
    <x v="14"/>
    <x v="7"/>
    <x v="67"/>
    <x v="2"/>
  </r>
  <r>
    <n v="93431.1"/>
    <x v="0"/>
    <x v="1"/>
    <x v="1580"/>
    <s v="Wine, cider, alcopops for party"/>
    <n v="40"/>
    <x v="13"/>
    <x v="11"/>
    <x v="67"/>
    <x v="1"/>
  </r>
  <r>
    <n v="93431.2"/>
    <x v="0"/>
    <x v="1"/>
    <x v="1580"/>
    <s v="Wine, cider, alcopops for party"/>
    <n v="8"/>
    <x v="13"/>
    <x v="6"/>
    <x v="1"/>
    <x v="1"/>
  </r>
  <r>
    <n v="93431.3"/>
    <x v="0"/>
    <x v="1"/>
    <x v="1580"/>
    <m/>
    <n v="90"/>
    <x v="13"/>
    <x v="4"/>
    <x v="1"/>
    <x v="1"/>
  </r>
  <r>
    <n v="93336"/>
    <x v="0"/>
    <x v="2"/>
    <x v="1581"/>
    <m/>
    <n v="90"/>
    <x v="171"/>
    <x v="11"/>
    <x v="1"/>
    <x v="1"/>
  </r>
  <r>
    <n v="93337.1"/>
    <x v="0"/>
    <x v="2"/>
    <x v="1581"/>
    <s v="Wooden figure"/>
    <n v="20"/>
    <x v="14"/>
    <x v="7"/>
    <x v="67"/>
    <x v="4"/>
  </r>
  <r>
    <n v="93337.2"/>
    <x v="0"/>
    <x v="2"/>
    <x v="1581"/>
    <s v="Presents"/>
    <n v="45"/>
    <x v="14"/>
    <x v="9"/>
    <x v="67"/>
    <x v="9"/>
  </r>
  <r>
    <n v="93338"/>
    <x v="0"/>
    <x v="2"/>
    <x v="1581"/>
    <m/>
    <n v="56.79"/>
    <x v="115"/>
    <x v="7"/>
    <x v="1"/>
    <x v="2"/>
  </r>
  <r>
    <n v="93339"/>
    <x v="0"/>
    <x v="2"/>
    <x v="1581"/>
    <m/>
    <n v="6.48"/>
    <x v="13"/>
    <x v="4"/>
    <x v="1"/>
    <x v="1"/>
  </r>
  <r>
    <n v="93340"/>
    <x v="0"/>
    <x v="2"/>
    <x v="1581"/>
    <s v="Presents"/>
    <n v="48.33"/>
    <x v="160"/>
    <x v="9"/>
    <x v="67"/>
    <x v="9"/>
  </r>
  <r>
    <n v="93297"/>
    <x v="0"/>
    <x v="0"/>
    <x v="1582"/>
    <m/>
    <n v="23"/>
    <x v="48"/>
    <x v="6"/>
    <x v="1"/>
    <x v="1"/>
  </r>
  <r>
    <n v="93341"/>
    <x v="0"/>
    <x v="2"/>
    <x v="1582"/>
    <m/>
    <n v="62.5"/>
    <x v="41"/>
    <x v="15"/>
    <x v="1"/>
    <x v="4"/>
  </r>
  <r>
    <n v="93342.1"/>
    <x v="0"/>
    <x v="2"/>
    <x v="1582"/>
    <s v="Champagne"/>
    <n v="15"/>
    <x v="10"/>
    <x v="17"/>
    <x v="1"/>
    <x v="14"/>
  </r>
  <r>
    <n v="93342.2"/>
    <x v="0"/>
    <x v="2"/>
    <x v="1582"/>
    <s v="Flowers"/>
    <n v="14"/>
    <x v="10"/>
    <x v="6"/>
    <x v="1"/>
    <x v="2"/>
  </r>
  <r>
    <n v="93342.3"/>
    <x v="0"/>
    <x v="2"/>
    <x v="1582"/>
    <m/>
    <n v="6.58"/>
    <x v="10"/>
    <x v="4"/>
    <x v="1"/>
    <x v="1"/>
  </r>
  <r>
    <n v="93343"/>
    <x v="0"/>
    <x v="2"/>
    <x v="1582"/>
    <s v="Return charge - Asus oPlay"/>
    <n v="11.76"/>
    <x v="302"/>
    <x v="7"/>
    <x v="1"/>
    <x v="4"/>
  </r>
  <r>
    <n v="93416"/>
    <x v="0"/>
    <x v="4"/>
    <x v="1582"/>
    <s v="Work Christmas Do"/>
    <n v="70"/>
    <x v="143"/>
    <x v="11"/>
    <x v="1"/>
    <x v="4"/>
  </r>
  <r>
    <n v="93344"/>
    <x v="0"/>
    <x v="2"/>
    <x v="1583"/>
    <m/>
    <n v="20"/>
    <x v="86"/>
    <x v="15"/>
    <x v="1"/>
    <x v="4"/>
  </r>
  <r>
    <n v="93345"/>
    <x v="0"/>
    <x v="2"/>
    <x v="1583"/>
    <m/>
    <n v="3.73"/>
    <x v="13"/>
    <x v="4"/>
    <x v="1"/>
    <x v="1"/>
  </r>
  <r>
    <n v="93296"/>
    <x v="0"/>
    <x v="0"/>
    <x v="1584"/>
    <s v="National Insurance"/>
    <n v="10.6"/>
    <x v="69"/>
    <x v="18"/>
    <x v="1"/>
    <x v="2"/>
  </r>
  <r>
    <n v="93346"/>
    <x v="0"/>
    <x v="2"/>
    <x v="1584"/>
    <s v="Gifts (Hatfield House)"/>
    <n v="16.5"/>
    <x v="14"/>
    <x v="9"/>
    <x v="67"/>
    <x v="9"/>
  </r>
  <r>
    <n v="93347"/>
    <x v="0"/>
    <x v="2"/>
    <x v="1584"/>
    <s v="Presents"/>
    <n v="10"/>
    <x v="142"/>
    <x v="9"/>
    <x v="67"/>
    <x v="9"/>
  </r>
  <r>
    <n v="93417"/>
    <x v="0"/>
    <x v="4"/>
    <x v="1584"/>
    <s v="Drinks with Sarah"/>
    <n v="15"/>
    <x v="143"/>
    <x v="17"/>
    <x v="1"/>
    <x v="14"/>
  </r>
  <r>
    <n v="93430.1"/>
    <x v="0"/>
    <x v="1"/>
    <x v="1584"/>
    <s v="Yard Christmas Party"/>
    <n v="90"/>
    <x v="13"/>
    <x v="11"/>
    <x v="67"/>
    <x v="1"/>
  </r>
  <r>
    <n v="93430.2"/>
    <x v="0"/>
    <x v="1"/>
    <x v="1584"/>
    <s v="Stocking fillers"/>
    <n v="8"/>
    <x v="13"/>
    <x v="7"/>
    <x v="67"/>
    <x v="1"/>
  </r>
  <r>
    <n v="93430.3"/>
    <x v="0"/>
    <x v="1"/>
    <x v="1584"/>
    <m/>
    <n v="48.42"/>
    <x v="13"/>
    <x v="4"/>
    <x v="1"/>
    <x v="1"/>
  </r>
  <r>
    <n v="93348"/>
    <x v="0"/>
    <x v="2"/>
    <x v="1585"/>
    <m/>
    <n v="59.9"/>
    <x v="85"/>
    <x v="12"/>
    <x v="1"/>
    <x v="5"/>
  </r>
  <r>
    <n v="93349"/>
    <x v="0"/>
    <x v="2"/>
    <x v="1585"/>
    <m/>
    <n v="8.2200000000000006"/>
    <x v="49"/>
    <x v="4"/>
    <x v="1"/>
    <x v="3"/>
  </r>
  <r>
    <n v="93418"/>
    <x v="0"/>
    <x v="4"/>
    <x v="1585"/>
    <s v="Calendar"/>
    <n v="6"/>
    <x v="14"/>
    <x v="7"/>
    <x v="67"/>
    <x v="2"/>
  </r>
  <r>
    <n v="93350"/>
    <x v="0"/>
    <x v="2"/>
    <x v="1586"/>
    <m/>
    <n v="37.97"/>
    <x v="245"/>
    <x v="5"/>
    <x v="67"/>
    <x v="8"/>
  </r>
  <r>
    <n v="93351"/>
    <x v="0"/>
    <x v="2"/>
    <x v="1586"/>
    <m/>
    <n v="9.9"/>
    <x v="195"/>
    <x v="11"/>
    <x v="1"/>
    <x v="2"/>
  </r>
  <r>
    <n v="93352"/>
    <x v="0"/>
    <x v="2"/>
    <x v="1586"/>
    <s v="Refund for Asus oPlay"/>
    <n v="-69.650000000000006"/>
    <x v="115"/>
    <x v="7"/>
    <x v="1"/>
    <x v="1"/>
  </r>
  <r>
    <n v="93353"/>
    <x v="0"/>
    <x v="2"/>
    <x v="1586"/>
    <m/>
    <n v="26"/>
    <x v="41"/>
    <x v="15"/>
    <x v="1"/>
    <x v="4"/>
  </r>
  <r>
    <n v="93356"/>
    <x v="0"/>
    <x v="2"/>
    <x v="1586"/>
    <s v="Coat"/>
    <n v="144"/>
    <x v="364"/>
    <x v="5"/>
    <x v="69"/>
    <x v="10"/>
  </r>
  <r>
    <n v="93292"/>
    <x v="2"/>
    <x v="0"/>
    <x v="1587"/>
    <m/>
    <n v="79.790000000000006"/>
    <x v="51"/>
    <x v="3"/>
    <x v="1"/>
    <x v="3"/>
  </r>
  <r>
    <n v="93293"/>
    <x v="1"/>
    <x v="0"/>
    <x v="1587"/>
    <m/>
    <n v="30"/>
    <x v="15"/>
    <x v="1"/>
    <x v="1"/>
    <x v="3"/>
  </r>
  <r>
    <n v="93294"/>
    <x v="1"/>
    <x v="0"/>
    <x v="1587"/>
    <m/>
    <n v="30"/>
    <x v="15"/>
    <x v="1"/>
    <x v="1"/>
    <x v="3"/>
  </r>
  <r>
    <n v="93295"/>
    <x v="0"/>
    <x v="0"/>
    <x v="1587"/>
    <m/>
    <n v="85"/>
    <x v="89"/>
    <x v="13"/>
    <x v="1"/>
    <x v="17"/>
  </r>
  <r>
    <n v="93354"/>
    <x v="0"/>
    <x v="2"/>
    <x v="1587"/>
    <m/>
    <n v="9.8000000000000007"/>
    <x v="22"/>
    <x v="11"/>
    <x v="1"/>
    <x v="2"/>
  </r>
  <r>
    <n v="93355"/>
    <x v="0"/>
    <x v="2"/>
    <x v="1587"/>
    <m/>
    <n v="3.84"/>
    <x v="208"/>
    <x v="4"/>
    <x v="1"/>
    <x v="4"/>
  </r>
  <r>
    <n v="93357"/>
    <x v="0"/>
    <x v="2"/>
    <x v="1587"/>
    <s v="Flowers for Pam and Roger"/>
    <n v="18.850000000000001"/>
    <x v="14"/>
    <x v="9"/>
    <x v="67"/>
    <x v="9"/>
  </r>
  <r>
    <n v="93291"/>
    <x v="0"/>
    <x v="0"/>
    <x v="1588"/>
    <m/>
    <n v="28.56"/>
    <x v="39"/>
    <x v="4"/>
    <x v="1"/>
    <x v="1"/>
  </r>
  <r>
    <n v="93358"/>
    <x v="0"/>
    <x v="2"/>
    <x v="1588"/>
    <m/>
    <n v="126.88"/>
    <x v="61"/>
    <x v="17"/>
    <x v="1"/>
    <x v="14"/>
  </r>
  <r>
    <n v="93359"/>
    <x v="0"/>
    <x v="2"/>
    <x v="1588"/>
    <m/>
    <n v="11.54"/>
    <x v="10"/>
    <x v="4"/>
    <x v="1"/>
    <x v="1"/>
  </r>
  <r>
    <n v="93360"/>
    <x v="0"/>
    <x v="2"/>
    <x v="1588"/>
    <m/>
    <n v="4.8499999999999996"/>
    <x v="208"/>
    <x v="4"/>
    <x v="1"/>
    <x v="4"/>
  </r>
  <r>
    <n v="93361"/>
    <x v="0"/>
    <x v="2"/>
    <x v="1588"/>
    <m/>
    <n v="2.65"/>
    <x v="10"/>
    <x v="4"/>
    <x v="1"/>
    <x v="1"/>
  </r>
  <r>
    <n v="93362"/>
    <x v="0"/>
    <x v="2"/>
    <x v="1589"/>
    <m/>
    <n v="15.3"/>
    <x v="41"/>
    <x v="15"/>
    <x v="1"/>
    <x v="4"/>
  </r>
  <r>
    <n v="93363"/>
    <x v="0"/>
    <x v="2"/>
    <x v="1589"/>
    <m/>
    <n v="8.49"/>
    <x v="316"/>
    <x v="7"/>
    <x v="67"/>
    <x v="2"/>
  </r>
  <r>
    <n v="93364"/>
    <x v="0"/>
    <x v="2"/>
    <x v="1589"/>
    <m/>
    <n v="6.98"/>
    <x v="111"/>
    <x v="7"/>
    <x v="67"/>
    <x v="2"/>
  </r>
  <r>
    <n v="93365"/>
    <x v="0"/>
    <x v="2"/>
    <x v="1589"/>
    <s v="The Hobbit"/>
    <n v="30.6"/>
    <x v="196"/>
    <x v="11"/>
    <x v="1"/>
    <x v="1"/>
  </r>
  <r>
    <n v="93432.1"/>
    <x v="0"/>
    <x v="1"/>
    <x v="1589"/>
    <m/>
    <n v="4.5"/>
    <x v="13"/>
    <x v="6"/>
    <x v="1"/>
    <x v="1"/>
  </r>
  <r>
    <n v="93432.2"/>
    <x v="0"/>
    <x v="1"/>
    <x v="1589"/>
    <m/>
    <n v="55.61"/>
    <x v="13"/>
    <x v="4"/>
    <x v="1"/>
    <x v="1"/>
  </r>
  <r>
    <n v="93290"/>
    <x v="0"/>
    <x v="0"/>
    <x v="1590"/>
    <s v="New Scientist (Quarterly)"/>
    <n v="35.75"/>
    <x v="46"/>
    <x v="7"/>
    <x v="1"/>
    <x v="4"/>
  </r>
  <r>
    <n v="93366"/>
    <x v="0"/>
    <x v="2"/>
    <x v="1590"/>
    <m/>
    <n v="42.28"/>
    <x v="10"/>
    <x v="4"/>
    <x v="1"/>
    <x v="1"/>
  </r>
  <r>
    <n v="93367"/>
    <x v="0"/>
    <x v="2"/>
    <x v="1590"/>
    <m/>
    <n v="15.3"/>
    <x v="41"/>
    <x v="15"/>
    <x v="1"/>
    <x v="4"/>
  </r>
  <r>
    <n v="93368"/>
    <x v="0"/>
    <x v="2"/>
    <x v="1590"/>
    <m/>
    <n v="4.5999999999999996"/>
    <x v="208"/>
    <x v="4"/>
    <x v="1"/>
    <x v="4"/>
  </r>
  <r>
    <n v="93369"/>
    <x v="0"/>
    <x v="2"/>
    <x v="1590"/>
    <s v="Tablecloth refund"/>
    <n v="-30"/>
    <x v="133"/>
    <x v="6"/>
    <x v="1"/>
    <x v="1"/>
  </r>
  <r>
    <n v="93370"/>
    <x v="0"/>
    <x v="2"/>
    <x v="1590"/>
    <m/>
    <n v="8.77"/>
    <x v="10"/>
    <x v="4"/>
    <x v="1"/>
    <x v="1"/>
  </r>
  <r>
    <n v="93288"/>
    <x v="5"/>
    <x v="0"/>
    <x v="1591"/>
    <m/>
    <n v="-285.16000000000003"/>
    <x v="260"/>
    <x v="10"/>
    <x v="1"/>
    <x v="3"/>
  </r>
  <r>
    <n v="93289"/>
    <x v="1"/>
    <x v="0"/>
    <x v="1591"/>
    <m/>
    <n v="30"/>
    <x v="15"/>
    <x v="1"/>
    <x v="1"/>
    <x v="3"/>
  </r>
  <r>
    <n v="93371"/>
    <x v="0"/>
    <x v="2"/>
    <x v="1591"/>
    <s v="Ski boots"/>
    <n v="341.99"/>
    <x v="339"/>
    <x v="7"/>
    <x v="50"/>
    <x v="8"/>
  </r>
  <r>
    <n v="93372.1"/>
    <x v="0"/>
    <x v="2"/>
    <x v="1591"/>
    <s v="Stone Buddha"/>
    <n v="30"/>
    <x v="232"/>
    <x v="7"/>
    <x v="67"/>
    <x v="4"/>
  </r>
  <r>
    <n v="93372.2"/>
    <x v="0"/>
    <x v="2"/>
    <x v="1591"/>
    <s v="Flowers"/>
    <n v="9.0399999999999991"/>
    <x v="232"/>
    <x v="9"/>
    <x v="67"/>
    <x v="9"/>
  </r>
  <r>
    <n v="93373"/>
    <x v="0"/>
    <x v="2"/>
    <x v="1591"/>
    <s v="Trip to London for shopping"/>
    <n v="28.2"/>
    <x v="41"/>
    <x v="11"/>
    <x v="1"/>
    <x v="1"/>
  </r>
  <r>
    <n v="93374"/>
    <x v="0"/>
    <x v="2"/>
    <x v="1591"/>
    <m/>
    <n v="15.3"/>
    <x v="41"/>
    <x v="15"/>
    <x v="1"/>
    <x v="4"/>
  </r>
  <r>
    <n v="93375"/>
    <x v="0"/>
    <x v="2"/>
    <x v="1591"/>
    <m/>
    <n v="11.55"/>
    <x v="143"/>
    <x v="17"/>
    <x v="1"/>
    <x v="4"/>
  </r>
  <r>
    <n v="93376"/>
    <x v="0"/>
    <x v="2"/>
    <x v="1591"/>
    <m/>
    <n v="5.58"/>
    <x v="208"/>
    <x v="4"/>
    <x v="1"/>
    <x v="4"/>
  </r>
  <r>
    <n v="93377"/>
    <x v="0"/>
    <x v="2"/>
    <x v="1591"/>
    <m/>
    <n v="3.4"/>
    <x v="213"/>
    <x v="11"/>
    <x v="1"/>
    <x v="4"/>
  </r>
  <r>
    <n v="93378"/>
    <x v="0"/>
    <x v="2"/>
    <x v="1591"/>
    <m/>
    <n v="43.45"/>
    <x v="136"/>
    <x v="11"/>
    <x v="1"/>
    <x v="1"/>
  </r>
  <r>
    <n v="93379"/>
    <x v="0"/>
    <x v="2"/>
    <x v="1591"/>
    <m/>
    <n v="40"/>
    <x v="155"/>
    <x v="7"/>
    <x v="67"/>
    <x v="4"/>
  </r>
  <r>
    <n v="93415"/>
    <x v="0"/>
    <x v="4"/>
    <x v="1591"/>
    <s v="Christmas drinks"/>
    <n v="22"/>
    <x v="143"/>
    <x v="17"/>
    <x v="1"/>
    <x v="4"/>
  </r>
  <r>
    <n v="93324"/>
    <x v="0"/>
    <x v="2"/>
    <x v="1592"/>
    <s v="Picture frame"/>
    <n v="16"/>
    <x v="31"/>
    <x v="9"/>
    <x v="67"/>
    <x v="9"/>
  </r>
  <r>
    <n v="93380.1"/>
    <x v="0"/>
    <x v="2"/>
    <x v="1592"/>
    <s v="Printer cartridges"/>
    <n v="28"/>
    <x v="10"/>
    <x v="6"/>
    <x v="1"/>
    <x v="1"/>
  </r>
  <r>
    <n v="93380.2"/>
    <x v="0"/>
    <x v="2"/>
    <x v="1592"/>
    <s v="Chocolates"/>
    <n v="11"/>
    <x v="10"/>
    <x v="9"/>
    <x v="67"/>
    <x v="9"/>
  </r>
  <r>
    <n v="93380.3"/>
    <x v="0"/>
    <x v="2"/>
    <x v="1592"/>
    <m/>
    <n v="48.1"/>
    <x v="10"/>
    <x v="4"/>
    <x v="1"/>
    <x v="1"/>
  </r>
  <r>
    <n v="93381"/>
    <x v="0"/>
    <x v="2"/>
    <x v="1592"/>
    <m/>
    <n v="45.45"/>
    <x v="287"/>
    <x v="12"/>
    <x v="1"/>
    <x v="5"/>
  </r>
  <r>
    <n v="93382"/>
    <x v="0"/>
    <x v="2"/>
    <x v="1592"/>
    <s v="Jodphurs"/>
    <n v="39.99"/>
    <x v="131"/>
    <x v="13"/>
    <x v="67"/>
    <x v="2"/>
  </r>
  <r>
    <n v="93383"/>
    <x v="0"/>
    <x v="2"/>
    <x v="1592"/>
    <s v="iTunes"/>
    <n v="15"/>
    <x v="42"/>
    <x v="9"/>
    <x v="67"/>
    <x v="9"/>
  </r>
  <r>
    <n v="93413"/>
    <x v="0"/>
    <x v="4"/>
    <x v="1592"/>
    <m/>
    <n v="6"/>
    <x v="213"/>
    <x v="11"/>
    <x v="1"/>
    <x v="2"/>
  </r>
  <r>
    <n v="93384"/>
    <x v="0"/>
    <x v="2"/>
    <x v="1593"/>
    <s v="Opal Ring"/>
    <n v="175"/>
    <x v="142"/>
    <x v="7"/>
    <x v="71"/>
    <x v="2"/>
  </r>
  <r>
    <n v="93385"/>
    <x v="0"/>
    <x v="2"/>
    <x v="1593"/>
    <m/>
    <n v="59.25"/>
    <x v="85"/>
    <x v="12"/>
    <x v="1"/>
    <x v="5"/>
  </r>
  <r>
    <n v="93386"/>
    <x v="0"/>
    <x v="2"/>
    <x v="1593"/>
    <m/>
    <n v="26"/>
    <x v="41"/>
    <x v="15"/>
    <x v="1"/>
    <x v="4"/>
  </r>
  <r>
    <n v="93387"/>
    <x v="0"/>
    <x v="2"/>
    <x v="1593"/>
    <m/>
    <n v="6.25"/>
    <x v="49"/>
    <x v="4"/>
    <x v="1"/>
    <x v="3"/>
  </r>
  <r>
    <n v="93388"/>
    <x v="0"/>
    <x v="2"/>
    <x v="1593"/>
    <m/>
    <n v="4.3600000000000003"/>
    <x v="13"/>
    <x v="4"/>
    <x v="1"/>
    <x v="1"/>
  </r>
  <r>
    <n v="93410"/>
    <x v="0"/>
    <x v="4"/>
    <x v="1593"/>
    <s v="Olympia Tickets"/>
    <n v="90"/>
    <x v="80"/>
    <x v="11"/>
    <x v="1"/>
    <x v="2"/>
  </r>
  <r>
    <n v="93411"/>
    <x v="0"/>
    <x v="4"/>
    <x v="1593"/>
    <s v="Extra for livery"/>
    <n v="200"/>
    <x v="89"/>
    <x v="13"/>
    <x v="1"/>
    <x v="17"/>
  </r>
  <r>
    <n v="93283"/>
    <x v="0"/>
    <x v="0"/>
    <x v="1594"/>
    <m/>
    <n v="85"/>
    <x v="89"/>
    <x v="13"/>
    <x v="1"/>
    <x v="17"/>
  </r>
  <r>
    <n v="93284"/>
    <x v="1"/>
    <x v="0"/>
    <x v="1594"/>
    <m/>
    <n v="100"/>
    <x v="15"/>
    <x v="1"/>
    <x v="1"/>
    <x v="3"/>
  </r>
  <r>
    <n v="93285"/>
    <x v="1"/>
    <x v="0"/>
    <x v="1594"/>
    <m/>
    <n v="50"/>
    <x v="15"/>
    <x v="1"/>
    <x v="1"/>
    <x v="3"/>
  </r>
  <r>
    <n v="93286"/>
    <x v="2"/>
    <x v="0"/>
    <x v="1594"/>
    <m/>
    <n v="20.8"/>
    <x v="58"/>
    <x v="3"/>
    <x v="1"/>
    <x v="2"/>
  </r>
  <r>
    <n v="93287.1"/>
    <x v="10"/>
    <x v="0"/>
    <x v="1594"/>
    <m/>
    <n v="1.5"/>
    <x v="9"/>
    <x v="0"/>
    <x v="1"/>
    <x v="1"/>
  </r>
  <r>
    <n v="93287.2"/>
    <x v="1"/>
    <x v="0"/>
    <x v="1594"/>
    <m/>
    <n v="30"/>
    <x v="15"/>
    <x v="1"/>
    <x v="1"/>
    <x v="3"/>
  </r>
  <r>
    <n v="93412"/>
    <x v="0"/>
    <x v="4"/>
    <x v="1594"/>
    <s v="Turkey"/>
    <n v="30"/>
    <x v="14"/>
    <x v="4"/>
    <x v="67"/>
    <x v="1"/>
  </r>
  <r>
    <n v="93414"/>
    <x v="0"/>
    <x v="4"/>
    <x v="1594"/>
    <s v="Galleria parking"/>
    <n v="5"/>
    <x v="205"/>
    <x v="12"/>
    <x v="1"/>
    <x v="5"/>
  </r>
  <r>
    <n v="93280"/>
    <x v="6"/>
    <x v="0"/>
    <x v="1595"/>
    <m/>
    <n v="342.41"/>
    <x v="9"/>
    <x v="0"/>
    <x v="1"/>
    <x v="1"/>
  </r>
  <r>
    <n v="93281"/>
    <x v="0"/>
    <x v="0"/>
    <x v="1595"/>
    <s v="Christmas Shop"/>
    <n v="167.33"/>
    <x v="10"/>
    <x v="4"/>
    <x v="67"/>
    <x v="1"/>
  </r>
  <r>
    <n v="93282"/>
    <x v="0"/>
    <x v="0"/>
    <x v="1595"/>
    <s v="Income Insurance"/>
    <n v="46.08"/>
    <x v="60"/>
    <x v="0"/>
    <x v="1"/>
    <x v="4"/>
  </r>
  <r>
    <n v="93389"/>
    <x v="0"/>
    <x v="2"/>
    <x v="1595"/>
    <m/>
    <n v="20"/>
    <x v="86"/>
    <x v="15"/>
    <x v="1"/>
    <x v="4"/>
  </r>
  <r>
    <n v="93390"/>
    <x v="0"/>
    <x v="2"/>
    <x v="1595"/>
    <m/>
    <n v="15.3"/>
    <x v="41"/>
    <x v="15"/>
    <x v="1"/>
    <x v="4"/>
  </r>
  <r>
    <n v="93471"/>
    <x v="0"/>
    <x v="4"/>
    <x v="1595"/>
    <s v="Wind in the Willows"/>
    <n v="40"/>
    <x v="120"/>
    <x v="11"/>
    <x v="1"/>
    <x v="1"/>
  </r>
  <r>
    <n v="93278"/>
    <x v="0"/>
    <x v="0"/>
    <x v="1596"/>
    <m/>
    <n v="25.68"/>
    <x v="63"/>
    <x v="0"/>
    <x v="1"/>
    <x v="4"/>
  </r>
  <r>
    <n v="93279"/>
    <x v="0"/>
    <x v="0"/>
    <x v="1596"/>
    <m/>
    <n v="40.4"/>
    <x v="270"/>
    <x v="0"/>
    <x v="1"/>
    <x v="1"/>
  </r>
  <r>
    <n v="93499"/>
    <x v="0"/>
    <x v="2"/>
    <x v="1596"/>
    <m/>
    <n v="4.74"/>
    <x v="13"/>
    <x v="4"/>
    <x v="1"/>
    <x v="1"/>
  </r>
  <r>
    <n v="93500"/>
    <x v="0"/>
    <x v="2"/>
    <x v="1596"/>
    <s v="Kindle purchases"/>
    <n v="0.77"/>
    <x v="115"/>
    <x v="7"/>
    <x v="1"/>
    <x v="4"/>
  </r>
  <r>
    <n v="93496"/>
    <x v="0"/>
    <x v="0"/>
    <x v="1597"/>
    <m/>
    <n v="37"/>
    <x v="105"/>
    <x v="0"/>
    <x v="1"/>
    <x v="2"/>
  </r>
  <r>
    <n v="93497"/>
    <x v="1"/>
    <x v="0"/>
    <x v="1597"/>
    <m/>
    <n v="50"/>
    <x v="15"/>
    <x v="1"/>
    <x v="1"/>
    <x v="3"/>
  </r>
  <r>
    <n v="93498"/>
    <x v="0"/>
    <x v="0"/>
    <x v="1597"/>
    <m/>
    <n v="85"/>
    <x v="89"/>
    <x v="13"/>
    <x v="1"/>
    <x v="17"/>
  </r>
  <r>
    <n v="93807"/>
    <x v="3"/>
    <x v="4"/>
    <x v="1598"/>
    <s v="January Cash"/>
    <n v="-390"/>
    <x v="9"/>
    <x v="1"/>
    <x v="1"/>
    <x v="3"/>
  </r>
  <r>
    <n v="93811"/>
    <x v="0"/>
    <x v="4"/>
    <x v="1598"/>
    <s v="January Unidentified Cash"/>
    <n v="193"/>
    <x v="53"/>
    <x v="6"/>
    <x v="1"/>
    <x v="1"/>
  </r>
  <r>
    <n v="93814"/>
    <x v="0"/>
    <x v="4"/>
    <x v="1598"/>
    <m/>
    <n v="40"/>
    <x v="187"/>
    <x v="19"/>
    <x v="1"/>
    <x v="10"/>
  </r>
  <r>
    <n v="93815"/>
    <x v="0"/>
    <x v="4"/>
    <x v="1598"/>
    <m/>
    <n v="100"/>
    <x v="143"/>
    <x v="17"/>
    <x v="1"/>
    <x v="14"/>
  </r>
  <r>
    <n v="93483.1"/>
    <x v="0"/>
    <x v="0"/>
    <x v="1599"/>
    <s v="Kindle case"/>
    <n v="8.99"/>
    <x v="10"/>
    <x v="7"/>
    <x v="1"/>
    <x v="4"/>
  </r>
  <r>
    <n v="93483.199999999997"/>
    <x v="0"/>
    <x v="0"/>
    <x v="1599"/>
    <s v="Vodka"/>
    <n v="13"/>
    <x v="10"/>
    <x v="17"/>
    <x v="1"/>
    <x v="14"/>
  </r>
  <r>
    <n v="93483.3"/>
    <x v="0"/>
    <x v="0"/>
    <x v="1599"/>
    <m/>
    <n v="26"/>
    <x v="10"/>
    <x v="4"/>
    <x v="1"/>
    <x v="1"/>
  </r>
  <r>
    <n v="93484"/>
    <x v="0"/>
    <x v="0"/>
    <x v="1599"/>
    <s v="Council Tax"/>
    <n v="180"/>
    <x v="18"/>
    <x v="0"/>
    <x v="1"/>
    <x v="1"/>
  </r>
  <r>
    <n v="93485"/>
    <x v="0"/>
    <x v="0"/>
    <x v="1599"/>
    <m/>
    <n v="5"/>
    <x v="163"/>
    <x v="9"/>
    <x v="1"/>
    <x v="9"/>
  </r>
  <r>
    <n v="93486"/>
    <x v="0"/>
    <x v="0"/>
    <x v="1599"/>
    <m/>
    <n v="7.99"/>
    <x v="368"/>
    <x v="0"/>
    <x v="1"/>
    <x v="4"/>
  </r>
  <r>
    <n v="93487"/>
    <x v="0"/>
    <x v="0"/>
    <x v="1599"/>
    <m/>
    <n v="37.56"/>
    <x v="3"/>
    <x v="0"/>
    <x v="1"/>
    <x v="1"/>
  </r>
  <r>
    <n v="93488"/>
    <x v="0"/>
    <x v="0"/>
    <x v="1599"/>
    <m/>
    <n v="12.12"/>
    <x v="8"/>
    <x v="0"/>
    <x v="1"/>
    <x v="1"/>
  </r>
  <r>
    <n v="93489"/>
    <x v="0"/>
    <x v="0"/>
    <x v="1599"/>
    <s v="Gas"/>
    <n v="100"/>
    <x v="338"/>
    <x v="0"/>
    <x v="1"/>
    <x v="1"/>
  </r>
  <r>
    <n v="93490"/>
    <x v="0"/>
    <x v="0"/>
    <x v="1599"/>
    <m/>
    <n v="35"/>
    <x v="93"/>
    <x v="7"/>
    <x v="1"/>
    <x v="4"/>
  </r>
  <r>
    <n v="93491"/>
    <x v="1"/>
    <x v="0"/>
    <x v="1599"/>
    <m/>
    <n v="300"/>
    <x v="1"/>
    <x v="1"/>
    <x v="1"/>
    <x v="3"/>
  </r>
  <r>
    <n v="93492"/>
    <x v="0"/>
    <x v="0"/>
    <x v="1599"/>
    <s v="New Internationalist Magazine"/>
    <n v="10.85"/>
    <x v="16"/>
    <x v="7"/>
    <x v="1"/>
    <x v="2"/>
  </r>
  <r>
    <n v="93493"/>
    <x v="0"/>
    <x v="0"/>
    <x v="1599"/>
    <s v="Karate"/>
    <n v="31.75"/>
    <x v="4"/>
    <x v="2"/>
    <x v="1"/>
    <x v="8"/>
  </r>
  <r>
    <n v="93494.1"/>
    <x v="0"/>
    <x v="0"/>
    <x v="1599"/>
    <s v="Lunches"/>
    <n v="30"/>
    <x v="170"/>
    <x v="4"/>
    <x v="1"/>
    <x v="10"/>
  </r>
  <r>
    <n v="93494.2"/>
    <x v="0"/>
    <x v="0"/>
    <x v="1599"/>
    <m/>
    <n v="50"/>
    <x v="53"/>
    <x v="5"/>
    <x v="1"/>
    <x v="10"/>
  </r>
  <r>
    <n v="93494.3"/>
    <x v="0"/>
    <x v="0"/>
    <x v="1599"/>
    <s v="Jennifers Pocket Money"/>
    <n v="20"/>
    <x v="53"/>
    <x v="6"/>
    <x v="1"/>
    <x v="10"/>
  </r>
  <r>
    <n v="93495.1"/>
    <x v="0"/>
    <x v="0"/>
    <x v="1599"/>
    <m/>
    <n v="50"/>
    <x v="187"/>
    <x v="19"/>
    <x v="1"/>
    <x v="8"/>
  </r>
  <r>
    <n v="93495.2"/>
    <x v="0"/>
    <x v="0"/>
    <x v="1599"/>
    <s v="Lunches"/>
    <n v="30"/>
    <x v="363"/>
    <x v="4"/>
    <x v="1"/>
    <x v="8"/>
  </r>
  <r>
    <n v="93495.3"/>
    <x v="0"/>
    <x v="0"/>
    <x v="1599"/>
    <s v="James Pocket Money"/>
    <n v="20"/>
    <x v="53"/>
    <x v="6"/>
    <x v="1"/>
    <x v="8"/>
  </r>
  <r>
    <n v="93507.1"/>
    <x v="0"/>
    <x v="1"/>
    <x v="1599"/>
    <s v="Toothpaste, anadin, handwash etc"/>
    <n v="14"/>
    <x v="13"/>
    <x v="6"/>
    <x v="1"/>
    <x v="1"/>
  </r>
  <r>
    <n v="93507.199999999997"/>
    <x v="0"/>
    <x v="1"/>
    <x v="1599"/>
    <m/>
    <n v="83.72"/>
    <x v="13"/>
    <x v="4"/>
    <x v="1"/>
    <x v="1"/>
  </r>
  <r>
    <n v="93476"/>
    <x v="0"/>
    <x v="0"/>
    <x v="1600"/>
    <s v="Income Insurance"/>
    <n v="26.95"/>
    <x v="60"/>
    <x v="0"/>
    <x v="1"/>
    <x v="4"/>
  </r>
  <r>
    <n v="93477"/>
    <x v="0"/>
    <x v="0"/>
    <x v="1600"/>
    <m/>
    <n v="10.48"/>
    <x v="19"/>
    <x v="0"/>
    <x v="1"/>
    <x v="1"/>
  </r>
  <r>
    <n v="93478"/>
    <x v="0"/>
    <x v="0"/>
    <x v="1600"/>
    <m/>
    <n v="76.5"/>
    <x v="31"/>
    <x v="5"/>
    <x v="1"/>
    <x v="2"/>
  </r>
  <r>
    <n v="93479"/>
    <x v="0"/>
    <x v="0"/>
    <x v="1600"/>
    <s v="Skiing holiday balance"/>
    <n v="953.43"/>
    <x v="335"/>
    <x v="14"/>
    <x v="66"/>
    <x v="1"/>
  </r>
  <r>
    <n v="93480"/>
    <x v="0"/>
    <x v="0"/>
    <x v="1600"/>
    <s v="Lunch"/>
    <n v="5.0999999999999996"/>
    <x v="13"/>
    <x v="4"/>
    <x v="1"/>
    <x v="4"/>
  </r>
  <r>
    <n v="93481"/>
    <x v="0"/>
    <x v="0"/>
    <x v="1600"/>
    <s v="Herbal stuff"/>
    <n v="28.44"/>
    <x v="124"/>
    <x v="6"/>
    <x v="1"/>
    <x v="1"/>
  </r>
  <r>
    <n v="93482"/>
    <x v="1"/>
    <x v="0"/>
    <x v="1600"/>
    <m/>
    <n v="3118.24"/>
    <x v="75"/>
    <x v="1"/>
    <x v="1"/>
    <x v="3"/>
  </r>
  <r>
    <n v="93792"/>
    <x v="0"/>
    <x v="14"/>
    <x v="1600"/>
    <s v="Salopettes"/>
    <n v="35"/>
    <x v="133"/>
    <x v="14"/>
    <x v="66"/>
    <x v="1"/>
  </r>
  <r>
    <n v="93986"/>
    <x v="3"/>
    <x v="2"/>
    <x v="1600"/>
    <m/>
    <n v="-3118.24"/>
    <x v="9"/>
    <x v="1"/>
    <x v="1"/>
    <x v="3"/>
  </r>
  <r>
    <n v="93472"/>
    <x v="0"/>
    <x v="0"/>
    <x v="1601"/>
    <m/>
    <n v="15.9"/>
    <x v="41"/>
    <x v="15"/>
    <x v="1"/>
    <x v="4"/>
  </r>
  <r>
    <n v="93473"/>
    <x v="1"/>
    <x v="0"/>
    <x v="1601"/>
    <m/>
    <n v="50"/>
    <x v="15"/>
    <x v="1"/>
    <x v="1"/>
    <x v="3"/>
  </r>
  <r>
    <n v="93474"/>
    <x v="0"/>
    <x v="0"/>
    <x v="1601"/>
    <m/>
    <n v="12"/>
    <x v="21"/>
    <x v="9"/>
    <x v="1"/>
    <x v="9"/>
  </r>
  <r>
    <n v="93475"/>
    <x v="0"/>
    <x v="0"/>
    <x v="1601"/>
    <m/>
    <n v="15.3"/>
    <x v="41"/>
    <x v="11"/>
    <x v="1"/>
    <x v="2"/>
  </r>
  <r>
    <n v="93501"/>
    <x v="0"/>
    <x v="2"/>
    <x v="1601"/>
    <s v="Base layer and mid layer for skiing"/>
    <n v="160"/>
    <x v="155"/>
    <x v="14"/>
    <x v="66"/>
    <x v="2"/>
  </r>
  <r>
    <n v="93502"/>
    <x v="0"/>
    <x v="2"/>
    <x v="1602"/>
    <m/>
    <n v="250"/>
    <x v="41"/>
    <x v="15"/>
    <x v="1"/>
    <x v="4"/>
  </r>
  <r>
    <n v="93503"/>
    <x v="0"/>
    <x v="2"/>
    <x v="1602"/>
    <s v="Grandads birthday jumper"/>
    <n v="16"/>
    <x v="23"/>
    <x v="9"/>
    <x v="1"/>
    <x v="9"/>
  </r>
  <r>
    <n v="93504"/>
    <x v="0"/>
    <x v="2"/>
    <x v="1602"/>
    <m/>
    <n v="9.18"/>
    <x v="10"/>
    <x v="4"/>
    <x v="1"/>
    <x v="1"/>
  </r>
  <r>
    <n v="93505.1"/>
    <x v="0"/>
    <x v="2"/>
    <x v="1603"/>
    <s v="Home Office PC"/>
    <n v="637.9"/>
    <x v="430"/>
    <x v="15"/>
    <x v="1"/>
    <x v="4"/>
  </r>
  <r>
    <n v="93505.2"/>
    <x v="0"/>
    <x v="2"/>
    <x v="1603"/>
    <s v="Media PC"/>
    <n v="508.01"/>
    <x v="430"/>
    <x v="7"/>
    <x v="49"/>
    <x v="1"/>
  </r>
  <r>
    <n v="93506"/>
    <x v="0"/>
    <x v="2"/>
    <x v="1603"/>
    <m/>
    <n v="9.99"/>
    <x v="20"/>
    <x v="0"/>
    <x v="1"/>
    <x v="1"/>
  </r>
  <r>
    <n v="93513"/>
    <x v="0"/>
    <x v="0"/>
    <x v="1604"/>
    <m/>
    <n v="85"/>
    <x v="89"/>
    <x v="13"/>
    <x v="1"/>
    <x v="17"/>
  </r>
  <r>
    <n v="93514.1"/>
    <x v="0"/>
    <x v="0"/>
    <x v="1604"/>
    <s v="Sheets"/>
    <n v="10"/>
    <x v="10"/>
    <x v="6"/>
    <x v="1"/>
    <x v="1"/>
  </r>
  <r>
    <n v="93514.2"/>
    <x v="0"/>
    <x v="0"/>
    <x v="1604"/>
    <m/>
    <n v="7.7"/>
    <x v="10"/>
    <x v="4"/>
    <x v="1"/>
    <x v="1"/>
  </r>
  <r>
    <n v="93515"/>
    <x v="0"/>
    <x v="0"/>
    <x v="1604"/>
    <m/>
    <n v="5"/>
    <x v="30"/>
    <x v="9"/>
    <x v="1"/>
    <x v="9"/>
  </r>
  <r>
    <n v="93516"/>
    <x v="0"/>
    <x v="0"/>
    <x v="1604"/>
    <m/>
    <n v="53.31"/>
    <x v="247"/>
    <x v="12"/>
    <x v="1"/>
    <x v="5"/>
  </r>
  <r>
    <n v="93517"/>
    <x v="0"/>
    <x v="0"/>
    <x v="1604"/>
    <s v="Life Insurance"/>
    <n v="8.19"/>
    <x v="29"/>
    <x v="0"/>
    <x v="1"/>
    <x v="2"/>
  </r>
  <r>
    <n v="93526"/>
    <x v="0"/>
    <x v="2"/>
    <x v="1604"/>
    <m/>
    <n v="12.61"/>
    <x v="10"/>
    <x v="4"/>
    <x v="1"/>
    <x v="1"/>
  </r>
  <r>
    <n v="93527"/>
    <x v="0"/>
    <x v="4"/>
    <x v="1604"/>
    <m/>
    <n v="20"/>
    <x v="187"/>
    <x v="19"/>
    <x v="1"/>
    <x v="10"/>
  </r>
  <r>
    <n v="93512"/>
    <x v="8"/>
    <x v="0"/>
    <x v="1605"/>
    <m/>
    <n v="-5156.93"/>
    <x v="164"/>
    <x v="10"/>
    <x v="1"/>
    <x v="4"/>
  </r>
  <r>
    <n v="93518"/>
    <x v="0"/>
    <x v="2"/>
    <x v="1605"/>
    <m/>
    <n v="30.16"/>
    <x v="407"/>
    <x v="0"/>
    <x v="1"/>
    <x v="10"/>
  </r>
  <r>
    <n v="93793"/>
    <x v="0"/>
    <x v="14"/>
    <x v="1605"/>
    <m/>
    <n v="72.98"/>
    <x v="10"/>
    <x v="4"/>
    <x v="1"/>
    <x v="1"/>
  </r>
  <r>
    <n v="93511"/>
    <x v="2"/>
    <x v="0"/>
    <x v="1606"/>
    <m/>
    <n v="50"/>
    <x v="36"/>
    <x v="3"/>
    <x v="1"/>
    <x v="10"/>
  </r>
  <r>
    <n v="93519"/>
    <x v="0"/>
    <x v="2"/>
    <x v="1606"/>
    <s v="Travel Insurance"/>
    <n v="72.23"/>
    <x v="431"/>
    <x v="14"/>
    <x v="66"/>
    <x v="1"/>
  </r>
  <r>
    <n v="93525"/>
    <x v="0"/>
    <x v="2"/>
    <x v="1606"/>
    <s v="Returned jumper"/>
    <n v="-49"/>
    <x v="31"/>
    <x v="5"/>
    <x v="1"/>
    <x v="4"/>
  </r>
  <r>
    <n v="93530"/>
    <x v="0"/>
    <x v="4"/>
    <x v="1606"/>
    <s v="Drinks with Pete"/>
    <n v="15"/>
    <x v="143"/>
    <x v="17"/>
    <x v="1"/>
    <x v="4"/>
  </r>
  <r>
    <n v="93509"/>
    <x v="8"/>
    <x v="0"/>
    <x v="1607"/>
    <m/>
    <n v="-200"/>
    <x v="425"/>
    <x v="10"/>
    <x v="1"/>
    <x v="2"/>
  </r>
  <r>
    <n v="93510"/>
    <x v="1"/>
    <x v="0"/>
    <x v="1607"/>
    <m/>
    <n v="30"/>
    <x v="15"/>
    <x v="1"/>
    <x v="1"/>
    <x v="3"/>
  </r>
  <r>
    <n v="93520"/>
    <x v="0"/>
    <x v="2"/>
    <x v="1607"/>
    <s v="Provisional Driving Insurance"/>
    <n v="85"/>
    <x v="431"/>
    <x v="12"/>
    <x v="1"/>
    <x v="8"/>
  </r>
  <r>
    <n v="93521"/>
    <x v="0"/>
    <x v="2"/>
    <x v="1607"/>
    <s v="One blueberry muffin"/>
    <n v="0.8"/>
    <x v="13"/>
    <x v="4"/>
    <x v="1"/>
    <x v="4"/>
  </r>
  <r>
    <n v="93532"/>
    <x v="0"/>
    <x v="4"/>
    <x v="1607"/>
    <m/>
    <n v="3"/>
    <x v="213"/>
    <x v="11"/>
    <x v="1"/>
    <x v="2"/>
  </r>
  <r>
    <n v="93508"/>
    <x v="0"/>
    <x v="0"/>
    <x v="1608"/>
    <s v="National Insurance"/>
    <n v="10.6"/>
    <x v="69"/>
    <x v="18"/>
    <x v="1"/>
    <x v="2"/>
  </r>
  <r>
    <n v="93522"/>
    <x v="0"/>
    <x v="2"/>
    <x v="1608"/>
    <m/>
    <n v="30"/>
    <x v="86"/>
    <x v="15"/>
    <x v="1"/>
    <x v="4"/>
  </r>
  <r>
    <n v="93523"/>
    <x v="0"/>
    <x v="2"/>
    <x v="1608"/>
    <s v="Lunch"/>
    <n v="5.44"/>
    <x v="208"/>
    <x v="11"/>
    <x v="1"/>
    <x v="4"/>
  </r>
  <r>
    <n v="93524"/>
    <x v="0"/>
    <x v="2"/>
    <x v="1608"/>
    <m/>
    <n v="3.4"/>
    <x v="213"/>
    <x v="11"/>
    <x v="1"/>
    <x v="4"/>
  </r>
  <r>
    <n v="93528"/>
    <x v="0"/>
    <x v="4"/>
    <x v="1608"/>
    <s v="Swimming"/>
    <n v="4"/>
    <x v="272"/>
    <x v="2"/>
    <x v="1"/>
    <x v="2"/>
  </r>
  <r>
    <n v="93531"/>
    <x v="0"/>
    <x v="4"/>
    <x v="1608"/>
    <s v="Drinks with Sarah"/>
    <n v="10"/>
    <x v="143"/>
    <x v="17"/>
    <x v="1"/>
    <x v="14"/>
  </r>
  <r>
    <n v="93780"/>
    <x v="0"/>
    <x v="14"/>
    <x v="1608"/>
    <m/>
    <n v="19.88"/>
    <x v="10"/>
    <x v="4"/>
    <x v="1"/>
    <x v="1"/>
  </r>
  <r>
    <n v="93529"/>
    <x v="0"/>
    <x v="4"/>
    <x v="1609"/>
    <s v="Travel to St.Albans"/>
    <n v="5"/>
    <x v="187"/>
    <x v="11"/>
    <x v="1"/>
    <x v="10"/>
  </r>
  <r>
    <n v="93535"/>
    <x v="0"/>
    <x v="2"/>
    <x v="1609"/>
    <m/>
    <n v="63.85"/>
    <x v="247"/>
    <x v="12"/>
    <x v="1"/>
    <x v="5"/>
  </r>
  <r>
    <n v="93536"/>
    <x v="0"/>
    <x v="2"/>
    <x v="1609"/>
    <m/>
    <n v="58"/>
    <x v="94"/>
    <x v="11"/>
    <x v="1"/>
    <x v="1"/>
  </r>
  <r>
    <n v="93779"/>
    <x v="0"/>
    <x v="14"/>
    <x v="1610"/>
    <m/>
    <n v="34.46"/>
    <x v="10"/>
    <x v="4"/>
    <x v="1"/>
    <x v="1"/>
  </r>
  <r>
    <n v="93537"/>
    <x v="0"/>
    <x v="2"/>
    <x v="1611"/>
    <s v="Lunch"/>
    <n v="6.62"/>
    <x v="13"/>
    <x v="4"/>
    <x v="1"/>
    <x v="4"/>
  </r>
  <r>
    <n v="93574"/>
    <x v="0"/>
    <x v="0"/>
    <x v="1611"/>
    <m/>
    <n v="85"/>
    <x v="89"/>
    <x v="13"/>
    <x v="1"/>
    <x v="17"/>
  </r>
  <r>
    <n v="93575"/>
    <x v="0"/>
    <x v="0"/>
    <x v="1611"/>
    <m/>
    <n v="-39"/>
    <x v="31"/>
    <x v="5"/>
    <x v="1"/>
    <x v="1"/>
  </r>
  <r>
    <n v="93781"/>
    <x v="0"/>
    <x v="14"/>
    <x v="1611"/>
    <m/>
    <n v="16.05"/>
    <x v="10"/>
    <x v="4"/>
    <x v="1"/>
    <x v="1"/>
  </r>
  <r>
    <n v="93572"/>
    <x v="1"/>
    <x v="0"/>
    <x v="1612"/>
    <m/>
    <n v="50"/>
    <x v="15"/>
    <x v="1"/>
    <x v="1"/>
    <x v="3"/>
  </r>
  <r>
    <n v="93573"/>
    <x v="0"/>
    <x v="0"/>
    <x v="1612"/>
    <m/>
    <n v="40.200000000000003"/>
    <x v="172"/>
    <x v="4"/>
    <x v="1"/>
    <x v="1"/>
  </r>
  <r>
    <n v="93782"/>
    <x v="0"/>
    <x v="14"/>
    <x v="1612"/>
    <m/>
    <n v="143.06"/>
    <x v="10"/>
    <x v="4"/>
    <x v="1"/>
    <x v="1"/>
  </r>
  <r>
    <n v="93538"/>
    <x v="0"/>
    <x v="2"/>
    <x v="1613"/>
    <s v="Eye problem"/>
    <n v="40.68"/>
    <x v="40"/>
    <x v="6"/>
    <x v="1"/>
    <x v="15"/>
  </r>
  <r>
    <n v="93571.1"/>
    <x v="4"/>
    <x v="0"/>
    <x v="1613"/>
    <m/>
    <n v="-50"/>
    <x v="309"/>
    <x v="10"/>
    <x v="1"/>
    <x v="3"/>
  </r>
  <r>
    <n v="93571.199999999997"/>
    <x v="5"/>
    <x v="0"/>
    <x v="1613"/>
    <m/>
    <n v="-4.32"/>
    <x v="101"/>
    <x v="10"/>
    <x v="1"/>
    <x v="3"/>
  </r>
  <r>
    <n v="93539"/>
    <x v="0"/>
    <x v="2"/>
    <x v="1614"/>
    <m/>
    <n v="2.84"/>
    <x v="208"/>
    <x v="11"/>
    <x v="1"/>
    <x v="4"/>
  </r>
  <r>
    <n v="93540"/>
    <x v="0"/>
    <x v="2"/>
    <x v="1614"/>
    <s v="Squash game"/>
    <n v="11.5"/>
    <x v="210"/>
    <x v="2"/>
    <x v="1"/>
    <x v="1"/>
  </r>
  <r>
    <n v="93568"/>
    <x v="2"/>
    <x v="0"/>
    <x v="1614"/>
    <m/>
    <n v="79.790000000000006"/>
    <x v="51"/>
    <x v="3"/>
    <x v="1"/>
    <x v="3"/>
  </r>
  <r>
    <n v="93569"/>
    <x v="0"/>
    <x v="0"/>
    <x v="1614"/>
    <s v="Badminton Club"/>
    <n v="40"/>
    <x v="210"/>
    <x v="2"/>
    <x v="1"/>
    <x v="10"/>
  </r>
  <r>
    <n v="93570"/>
    <x v="0"/>
    <x v="0"/>
    <x v="1614"/>
    <s v="Saver Card"/>
    <n v="20"/>
    <x v="432"/>
    <x v="19"/>
    <x v="1"/>
    <x v="10"/>
  </r>
  <r>
    <n v="93783"/>
    <x v="0"/>
    <x v="14"/>
    <x v="1614"/>
    <m/>
    <n v="9.48"/>
    <x v="10"/>
    <x v="4"/>
    <x v="1"/>
    <x v="1"/>
  </r>
  <r>
    <n v="93541"/>
    <x v="0"/>
    <x v="2"/>
    <x v="1615"/>
    <m/>
    <n v="9.59"/>
    <x v="399"/>
    <x v="11"/>
    <x v="1"/>
    <x v="2"/>
  </r>
  <r>
    <n v="93567"/>
    <x v="1"/>
    <x v="0"/>
    <x v="1615"/>
    <m/>
    <n v="30"/>
    <x v="15"/>
    <x v="1"/>
    <x v="1"/>
    <x v="3"/>
  </r>
  <r>
    <n v="93785"/>
    <x v="0"/>
    <x v="14"/>
    <x v="1615"/>
    <m/>
    <n v="14.57"/>
    <x v="10"/>
    <x v="4"/>
    <x v="1"/>
    <x v="1"/>
  </r>
  <r>
    <n v="93542"/>
    <x v="0"/>
    <x v="2"/>
    <x v="1616"/>
    <s v="Fat book"/>
    <n v="9.65"/>
    <x v="115"/>
    <x v="15"/>
    <x v="1"/>
    <x v="2"/>
  </r>
  <r>
    <n v="93784"/>
    <x v="0"/>
    <x v="14"/>
    <x v="1616"/>
    <m/>
    <n v="76.3"/>
    <x v="10"/>
    <x v="4"/>
    <x v="1"/>
    <x v="1"/>
  </r>
  <r>
    <n v="93566"/>
    <x v="0"/>
    <x v="0"/>
    <x v="1617"/>
    <m/>
    <n v="85"/>
    <x v="89"/>
    <x v="13"/>
    <x v="1"/>
    <x v="17"/>
  </r>
  <r>
    <n v="93543"/>
    <x v="0"/>
    <x v="2"/>
    <x v="1618"/>
    <m/>
    <n v="18.010000000000002"/>
    <x v="76"/>
    <x v="4"/>
    <x v="1"/>
    <x v="1"/>
  </r>
  <r>
    <n v="93565"/>
    <x v="2"/>
    <x v="0"/>
    <x v="1618"/>
    <m/>
    <n v="20.8"/>
    <x v="58"/>
    <x v="3"/>
    <x v="1"/>
    <x v="2"/>
  </r>
  <r>
    <n v="93544"/>
    <x v="0"/>
    <x v="2"/>
    <x v="1619"/>
    <m/>
    <n v="8.85"/>
    <x v="22"/>
    <x v="11"/>
    <x v="1"/>
    <x v="2"/>
  </r>
  <r>
    <n v="93545"/>
    <x v="0"/>
    <x v="2"/>
    <x v="1619"/>
    <m/>
    <n v="3.04"/>
    <x v="13"/>
    <x v="4"/>
    <x v="1"/>
    <x v="1"/>
  </r>
  <r>
    <n v="93564"/>
    <x v="0"/>
    <x v="0"/>
    <x v="1619"/>
    <s v="Income Insurance"/>
    <n v="46.08"/>
    <x v="60"/>
    <x v="0"/>
    <x v="1"/>
    <x v="4"/>
  </r>
  <r>
    <n v="93786"/>
    <x v="0"/>
    <x v="14"/>
    <x v="1619"/>
    <m/>
    <n v="12.77"/>
    <x v="10"/>
    <x v="4"/>
    <x v="1"/>
    <x v="1"/>
  </r>
  <r>
    <n v="93787"/>
    <x v="0"/>
    <x v="14"/>
    <x v="1619"/>
    <m/>
    <n v="59.73"/>
    <x v="10"/>
    <x v="12"/>
    <x v="1"/>
    <x v="5"/>
  </r>
  <r>
    <n v="93546"/>
    <x v="0"/>
    <x v="2"/>
    <x v="1620"/>
    <m/>
    <n v="39.19"/>
    <x v="10"/>
    <x v="4"/>
    <x v="1"/>
    <x v="1"/>
  </r>
  <r>
    <n v="93547"/>
    <x v="0"/>
    <x v="2"/>
    <x v="1620"/>
    <m/>
    <n v="14.12"/>
    <x v="49"/>
    <x v="4"/>
    <x v="1"/>
    <x v="1"/>
  </r>
  <r>
    <n v="93562"/>
    <x v="0"/>
    <x v="0"/>
    <x v="1620"/>
    <s v="Lift passes and ski hire"/>
    <n v="962"/>
    <x v="335"/>
    <x v="14"/>
    <x v="66"/>
    <x v="1"/>
  </r>
  <r>
    <n v="93563"/>
    <x v="1"/>
    <x v="0"/>
    <x v="1620"/>
    <m/>
    <n v="100"/>
    <x v="15"/>
    <x v="1"/>
    <x v="1"/>
    <x v="3"/>
  </r>
  <r>
    <n v="93533"/>
    <x v="0"/>
    <x v="2"/>
    <x v="1621"/>
    <m/>
    <n v="25.12"/>
    <x v="104"/>
    <x v="4"/>
    <x v="1"/>
    <x v="1"/>
  </r>
  <r>
    <n v="93560"/>
    <x v="1"/>
    <x v="0"/>
    <x v="1621"/>
    <m/>
    <n v="30"/>
    <x v="15"/>
    <x v="1"/>
    <x v="1"/>
    <x v="3"/>
  </r>
  <r>
    <n v="93561"/>
    <x v="6"/>
    <x v="0"/>
    <x v="1621"/>
    <m/>
    <n v="315.08"/>
    <x v="9"/>
    <x v="0"/>
    <x v="1"/>
    <x v="1"/>
  </r>
  <r>
    <n v="93534"/>
    <x v="0"/>
    <x v="2"/>
    <x v="1622"/>
    <m/>
    <n v="3.76"/>
    <x v="31"/>
    <x v="11"/>
    <x v="1"/>
    <x v="2"/>
  </r>
  <r>
    <n v="93548"/>
    <x v="0"/>
    <x v="2"/>
    <x v="1622"/>
    <s v="Contact lens check-up"/>
    <n v="114"/>
    <x v="241"/>
    <x v="6"/>
    <x v="1"/>
    <x v="4"/>
  </r>
  <r>
    <n v="93788"/>
    <x v="0"/>
    <x v="14"/>
    <x v="1622"/>
    <m/>
    <n v="31.1"/>
    <x v="10"/>
    <x v="4"/>
    <x v="1"/>
    <x v="1"/>
  </r>
  <r>
    <n v="93549"/>
    <x v="0"/>
    <x v="2"/>
    <x v="1623"/>
    <s v="Pub dinner"/>
    <n v="70"/>
    <x v="143"/>
    <x v="11"/>
    <x v="1"/>
    <x v="1"/>
  </r>
  <r>
    <n v="93550"/>
    <x v="0"/>
    <x v="2"/>
    <x v="1623"/>
    <s v="Drinks with dinner"/>
    <n v="21.05"/>
    <x v="143"/>
    <x v="17"/>
    <x v="1"/>
    <x v="1"/>
  </r>
  <r>
    <n v="93551"/>
    <x v="0"/>
    <x v="2"/>
    <x v="1624"/>
    <s v="Overnight stop"/>
    <n v="78.91"/>
    <x v="146"/>
    <x v="14"/>
    <x v="66"/>
    <x v="1"/>
  </r>
  <r>
    <n v="93552"/>
    <x v="0"/>
    <x v="2"/>
    <x v="1624"/>
    <m/>
    <n v="3.97"/>
    <x v="10"/>
    <x v="4"/>
    <x v="1"/>
    <x v="1"/>
  </r>
  <r>
    <n v="93553"/>
    <x v="0"/>
    <x v="2"/>
    <x v="1624"/>
    <s v="HPLovecraft Complete Works"/>
    <n v="1.9"/>
    <x v="115"/>
    <x v="7"/>
    <x v="1"/>
    <x v="4"/>
  </r>
  <r>
    <n v="93556"/>
    <x v="0"/>
    <x v="0"/>
    <x v="1624"/>
    <m/>
    <n v="43.39"/>
    <x v="270"/>
    <x v="0"/>
    <x v="1"/>
    <x v="1"/>
  </r>
  <r>
    <n v="93557"/>
    <x v="0"/>
    <x v="0"/>
    <x v="1624"/>
    <s v="School trip"/>
    <n v="15"/>
    <x v="170"/>
    <x v="19"/>
    <x v="1"/>
    <x v="10"/>
  </r>
  <r>
    <n v="93558"/>
    <x v="0"/>
    <x v="0"/>
    <x v="1624"/>
    <m/>
    <n v="85"/>
    <x v="89"/>
    <x v="13"/>
    <x v="1"/>
    <x v="17"/>
  </r>
  <r>
    <n v="93559"/>
    <x v="0"/>
    <x v="0"/>
    <x v="1624"/>
    <m/>
    <n v="-65.3"/>
    <x v="69"/>
    <x v="18"/>
    <x v="1"/>
    <x v="2"/>
  </r>
  <r>
    <n v="93748"/>
    <x v="0"/>
    <x v="2"/>
    <x v="1624"/>
    <s v="Complete works of Wilki Collins"/>
    <n v="1.9"/>
    <x v="115"/>
    <x v="7"/>
    <x v="1"/>
    <x v="4"/>
  </r>
  <r>
    <n v="93749"/>
    <x v="0"/>
    <x v="2"/>
    <x v="1624"/>
    <m/>
    <n v="3.97"/>
    <x v="10"/>
    <x v="4"/>
    <x v="1"/>
    <x v="1"/>
  </r>
  <r>
    <n v="93750"/>
    <x v="0"/>
    <x v="2"/>
    <x v="1624"/>
    <m/>
    <n v="78.91"/>
    <x v="146"/>
    <x v="14"/>
    <x v="72"/>
    <x v="1"/>
  </r>
  <r>
    <n v="93554"/>
    <x v="0"/>
    <x v="0"/>
    <x v="1625"/>
    <s v="Time Magazine"/>
    <n v="20"/>
    <x v="308"/>
    <x v="7"/>
    <x v="1"/>
    <x v="4"/>
  </r>
  <r>
    <n v="93555"/>
    <x v="0"/>
    <x v="0"/>
    <x v="1625"/>
    <m/>
    <n v="2622.75"/>
    <x v="69"/>
    <x v="18"/>
    <x v="1"/>
    <x v="4"/>
  </r>
  <r>
    <n v="93751"/>
    <x v="0"/>
    <x v="2"/>
    <x v="1625"/>
    <m/>
    <n v="2.4500000000000002"/>
    <x v="13"/>
    <x v="4"/>
    <x v="1"/>
    <x v="1"/>
  </r>
  <r>
    <n v="93789"/>
    <x v="0"/>
    <x v="14"/>
    <x v="1625"/>
    <m/>
    <n v="10.19"/>
    <x v="10"/>
    <x v="4"/>
    <x v="1"/>
    <x v="1"/>
  </r>
  <r>
    <n v="93790"/>
    <x v="0"/>
    <x v="14"/>
    <x v="1625"/>
    <m/>
    <n v="3.25"/>
    <x v="10"/>
    <x v="4"/>
    <x v="1"/>
    <x v="1"/>
  </r>
  <r>
    <n v="93791"/>
    <x v="0"/>
    <x v="14"/>
    <x v="1625"/>
    <m/>
    <n v="132.09"/>
    <x v="10"/>
    <x v="4"/>
    <x v="1"/>
    <x v="1"/>
  </r>
  <r>
    <n v="93657"/>
    <x v="0"/>
    <x v="0"/>
    <x v="1626"/>
    <m/>
    <n v="25.54"/>
    <x v="63"/>
    <x v="0"/>
    <x v="1"/>
    <x v="4"/>
  </r>
  <r>
    <n v="93658"/>
    <x v="0"/>
    <x v="0"/>
    <x v="1626"/>
    <m/>
    <n v="21"/>
    <x v="48"/>
    <x v="6"/>
    <x v="1"/>
    <x v="1"/>
  </r>
  <r>
    <n v="93659"/>
    <x v="1"/>
    <x v="0"/>
    <x v="1626"/>
    <m/>
    <n v="100"/>
    <x v="15"/>
    <x v="1"/>
    <x v="1"/>
    <x v="3"/>
  </r>
  <r>
    <n v="93660"/>
    <x v="1"/>
    <x v="0"/>
    <x v="1626"/>
    <m/>
    <n v="107.98"/>
    <x v="433"/>
    <x v="1"/>
    <x v="1"/>
    <x v="3"/>
  </r>
  <r>
    <n v="93752"/>
    <x v="0"/>
    <x v="2"/>
    <x v="1626"/>
    <m/>
    <n v="3.29"/>
    <x v="13"/>
    <x v="4"/>
    <x v="1"/>
    <x v="1"/>
  </r>
  <r>
    <n v="93753"/>
    <x v="0"/>
    <x v="2"/>
    <x v="1626"/>
    <m/>
    <n v="16.989999999999998"/>
    <x v="10"/>
    <x v="4"/>
    <x v="1"/>
    <x v="1"/>
  </r>
  <r>
    <n v="93656"/>
    <x v="0"/>
    <x v="0"/>
    <x v="1627"/>
    <m/>
    <n v="29.75"/>
    <x v="105"/>
    <x v="0"/>
    <x v="1"/>
    <x v="2"/>
  </r>
  <r>
    <n v="93754"/>
    <x v="0"/>
    <x v="2"/>
    <x v="1627"/>
    <m/>
    <n v="11.5"/>
    <x v="41"/>
    <x v="15"/>
    <x v="1"/>
    <x v="4"/>
  </r>
  <r>
    <n v="93755"/>
    <x v="0"/>
    <x v="2"/>
    <x v="1627"/>
    <m/>
    <n v="10"/>
    <x v="86"/>
    <x v="15"/>
    <x v="1"/>
    <x v="4"/>
  </r>
  <r>
    <n v="93756"/>
    <x v="0"/>
    <x v="2"/>
    <x v="1627"/>
    <m/>
    <n v="20"/>
    <x v="86"/>
    <x v="15"/>
    <x v="1"/>
    <x v="4"/>
  </r>
  <r>
    <n v="93757"/>
    <x v="0"/>
    <x v="2"/>
    <x v="1627"/>
    <m/>
    <n v="24.6"/>
    <x v="117"/>
    <x v="11"/>
    <x v="1"/>
    <x v="14"/>
  </r>
  <r>
    <n v="93578"/>
    <x v="3"/>
    <x v="1"/>
    <x v="1628"/>
    <m/>
    <n v="-300"/>
    <x v="1"/>
    <x v="1"/>
    <x v="1"/>
    <x v="3"/>
  </r>
  <r>
    <n v="93647"/>
    <x v="0"/>
    <x v="0"/>
    <x v="1628"/>
    <m/>
    <n v="5"/>
    <x v="163"/>
    <x v="9"/>
    <x v="1"/>
    <x v="9"/>
  </r>
  <r>
    <n v="93648"/>
    <x v="1"/>
    <x v="0"/>
    <x v="1628"/>
    <m/>
    <n v="3885.53"/>
    <x v="75"/>
    <x v="1"/>
    <x v="1"/>
    <x v="3"/>
  </r>
  <r>
    <n v="93649"/>
    <x v="1"/>
    <x v="0"/>
    <x v="1628"/>
    <m/>
    <n v="300"/>
    <x v="1"/>
    <x v="1"/>
    <x v="1"/>
    <x v="3"/>
  </r>
  <r>
    <n v="93650"/>
    <x v="0"/>
    <x v="0"/>
    <x v="1628"/>
    <s v="Karate"/>
    <n v="31.75"/>
    <x v="4"/>
    <x v="2"/>
    <x v="1"/>
    <x v="8"/>
  </r>
  <r>
    <n v="93651"/>
    <x v="1"/>
    <x v="0"/>
    <x v="1628"/>
    <m/>
    <n v="50"/>
    <x v="15"/>
    <x v="1"/>
    <x v="1"/>
    <x v="3"/>
  </r>
  <r>
    <n v="93652.1"/>
    <x v="0"/>
    <x v="0"/>
    <x v="1628"/>
    <m/>
    <n v="50"/>
    <x v="187"/>
    <x v="19"/>
    <x v="1"/>
    <x v="8"/>
  </r>
  <r>
    <n v="93652.2"/>
    <x v="0"/>
    <x v="0"/>
    <x v="1628"/>
    <m/>
    <n v="30"/>
    <x v="363"/>
    <x v="4"/>
    <x v="1"/>
    <x v="8"/>
  </r>
  <r>
    <n v="93652.3"/>
    <x v="0"/>
    <x v="0"/>
    <x v="1628"/>
    <s v="James Pocket Money"/>
    <n v="20"/>
    <x v="53"/>
    <x v="6"/>
    <x v="1"/>
    <x v="8"/>
  </r>
  <r>
    <n v="93653.1"/>
    <x v="0"/>
    <x v="0"/>
    <x v="1628"/>
    <m/>
    <n v="50"/>
    <x v="53"/>
    <x v="5"/>
    <x v="1"/>
    <x v="10"/>
  </r>
  <r>
    <n v="93653.2"/>
    <x v="0"/>
    <x v="0"/>
    <x v="1628"/>
    <m/>
    <n v="30"/>
    <x v="53"/>
    <x v="5"/>
    <x v="1"/>
    <x v="10"/>
  </r>
  <r>
    <n v="93653.3"/>
    <x v="0"/>
    <x v="0"/>
    <x v="1628"/>
    <s v="Jennifers Pocket Money"/>
    <n v="20"/>
    <x v="53"/>
    <x v="6"/>
    <x v="1"/>
    <x v="10"/>
  </r>
  <r>
    <n v="93654"/>
    <x v="8"/>
    <x v="0"/>
    <x v="1628"/>
    <m/>
    <n v="-200"/>
    <x v="425"/>
    <x v="10"/>
    <x v="1"/>
    <x v="2"/>
  </r>
  <r>
    <n v="93655"/>
    <x v="0"/>
    <x v="0"/>
    <x v="1628"/>
    <m/>
    <n v="12.12"/>
    <x v="8"/>
    <x v="0"/>
    <x v="1"/>
    <x v="1"/>
  </r>
  <r>
    <n v="93758"/>
    <x v="0"/>
    <x v="2"/>
    <x v="1628"/>
    <m/>
    <n v="12"/>
    <x v="143"/>
    <x v="17"/>
    <x v="1"/>
    <x v="14"/>
  </r>
  <r>
    <n v="93759"/>
    <x v="0"/>
    <x v="2"/>
    <x v="1628"/>
    <m/>
    <n v="4.0999999999999996"/>
    <x v="208"/>
    <x v="4"/>
    <x v="1"/>
    <x v="4"/>
  </r>
  <r>
    <n v="93806"/>
    <x v="3"/>
    <x v="4"/>
    <x v="1628"/>
    <s v="February Cash"/>
    <n v="-658.26"/>
    <x v="9"/>
    <x v="1"/>
    <x v="1"/>
    <x v="3"/>
  </r>
  <r>
    <n v="93812"/>
    <x v="0"/>
    <x v="4"/>
    <x v="1628"/>
    <s v="February Unidentified Cash"/>
    <n v="110"/>
    <x v="53"/>
    <x v="6"/>
    <x v="1"/>
    <x v="1"/>
  </r>
  <r>
    <n v="93813"/>
    <x v="0"/>
    <x v="4"/>
    <x v="1628"/>
    <m/>
    <n v="40"/>
    <x v="187"/>
    <x v="19"/>
    <x v="1"/>
    <x v="10"/>
  </r>
  <r>
    <n v="93816"/>
    <x v="0"/>
    <x v="4"/>
    <x v="1628"/>
    <m/>
    <n v="100"/>
    <x v="143"/>
    <x v="17"/>
    <x v="1"/>
    <x v="14"/>
  </r>
  <r>
    <n v="93987"/>
    <x v="3"/>
    <x v="2"/>
    <x v="1628"/>
    <m/>
    <n v="-3885.53"/>
    <x v="9"/>
    <x v="1"/>
    <x v="1"/>
    <x v="3"/>
  </r>
  <r>
    <n v="93579"/>
    <x v="0"/>
    <x v="11"/>
    <x v="1629"/>
    <m/>
    <n v="158.78"/>
    <x v="65"/>
    <x v="12"/>
    <x v="1"/>
    <x v="1"/>
  </r>
  <r>
    <n v="93760"/>
    <x v="0"/>
    <x v="2"/>
    <x v="1629"/>
    <s v="Les Miserables"/>
    <n v="31.4"/>
    <x v="112"/>
    <x v="11"/>
    <x v="1"/>
    <x v="1"/>
  </r>
  <r>
    <n v="93761"/>
    <x v="0"/>
    <x v="2"/>
    <x v="1629"/>
    <m/>
    <n v="50.07"/>
    <x v="287"/>
    <x v="12"/>
    <x v="1"/>
    <x v="5"/>
  </r>
  <r>
    <n v="93642"/>
    <x v="0"/>
    <x v="0"/>
    <x v="1630"/>
    <s v="Income Insurance"/>
    <n v="26.95"/>
    <x v="60"/>
    <x v="0"/>
    <x v="1"/>
    <x v="4"/>
  </r>
  <r>
    <n v="93643"/>
    <x v="0"/>
    <x v="0"/>
    <x v="1630"/>
    <s v="Gas"/>
    <n v="100"/>
    <x v="338"/>
    <x v="0"/>
    <x v="1"/>
    <x v="1"/>
  </r>
  <r>
    <n v="93644"/>
    <x v="1"/>
    <x v="0"/>
    <x v="1630"/>
    <m/>
    <n v="20"/>
    <x v="15"/>
    <x v="1"/>
    <x v="1"/>
    <x v="3"/>
  </r>
  <r>
    <n v="93645"/>
    <x v="0"/>
    <x v="0"/>
    <x v="1630"/>
    <m/>
    <n v="85"/>
    <x v="89"/>
    <x v="13"/>
    <x v="1"/>
    <x v="17"/>
  </r>
  <r>
    <n v="93646"/>
    <x v="0"/>
    <x v="0"/>
    <x v="1630"/>
    <m/>
    <n v="7.99"/>
    <x v="368"/>
    <x v="0"/>
    <x v="1"/>
    <x v="4"/>
  </r>
  <r>
    <n v="93762"/>
    <x v="0"/>
    <x v="2"/>
    <x v="1630"/>
    <m/>
    <n v="4.72"/>
    <x v="13"/>
    <x v="4"/>
    <x v="1"/>
    <x v="1"/>
  </r>
  <r>
    <n v="93576"/>
    <x v="0"/>
    <x v="1"/>
    <x v="1631"/>
    <m/>
    <n v="0.18"/>
    <x v="69"/>
    <x v="18"/>
    <x v="1"/>
    <x v="3"/>
  </r>
  <r>
    <n v="93577"/>
    <x v="4"/>
    <x v="1"/>
    <x v="1631"/>
    <m/>
    <n v="-0.91"/>
    <x v="1"/>
    <x v="10"/>
    <x v="1"/>
    <x v="3"/>
  </r>
  <r>
    <n v="93640"/>
    <x v="0"/>
    <x v="0"/>
    <x v="1631"/>
    <m/>
    <n v="12"/>
    <x v="21"/>
    <x v="9"/>
    <x v="1"/>
    <x v="9"/>
  </r>
  <r>
    <n v="93641"/>
    <x v="0"/>
    <x v="0"/>
    <x v="1631"/>
    <m/>
    <n v="11.43"/>
    <x v="19"/>
    <x v="0"/>
    <x v="1"/>
    <x v="1"/>
  </r>
  <r>
    <n v="93763"/>
    <x v="0"/>
    <x v="2"/>
    <x v="1631"/>
    <m/>
    <n v="3.79"/>
    <x v="97"/>
    <x v="6"/>
    <x v="1"/>
    <x v="1"/>
  </r>
  <r>
    <n v="93764"/>
    <x v="0"/>
    <x v="2"/>
    <x v="1631"/>
    <s v="Contact lenses"/>
    <n v="30"/>
    <x v="241"/>
    <x v="6"/>
    <x v="1"/>
    <x v="4"/>
  </r>
  <r>
    <n v="93765"/>
    <x v="0"/>
    <x v="2"/>
    <x v="1631"/>
    <s v="Complete work of Henry James"/>
    <n v="1.29"/>
    <x v="115"/>
    <x v="7"/>
    <x v="1"/>
    <x v="4"/>
  </r>
  <r>
    <n v="93766"/>
    <x v="0"/>
    <x v="2"/>
    <x v="1631"/>
    <s v="Science Fiction Magazine"/>
    <n v="0.99"/>
    <x v="115"/>
    <x v="7"/>
    <x v="1"/>
    <x v="4"/>
  </r>
  <r>
    <n v="93767"/>
    <x v="0"/>
    <x v="2"/>
    <x v="1631"/>
    <m/>
    <n v="9.99"/>
    <x v="20"/>
    <x v="0"/>
    <x v="1"/>
    <x v="1"/>
  </r>
  <r>
    <n v="93639"/>
    <x v="0"/>
    <x v="0"/>
    <x v="1632"/>
    <s v="Deposit"/>
    <n v="200"/>
    <x v="434"/>
    <x v="14"/>
    <x v="73"/>
    <x v="8"/>
  </r>
  <r>
    <n v="93680"/>
    <x v="0"/>
    <x v="2"/>
    <x v="1632"/>
    <m/>
    <n v="65.099999999999994"/>
    <x v="41"/>
    <x v="15"/>
    <x v="1"/>
    <x v="4"/>
  </r>
  <r>
    <n v="93768"/>
    <x v="0"/>
    <x v="2"/>
    <x v="1632"/>
    <s v="Framing Jenny's Pictures"/>
    <n v="87"/>
    <x v="14"/>
    <x v="16"/>
    <x v="1"/>
    <x v="1"/>
  </r>
  <r>
    <n v="93634"/>
    <x v="0"/>
    <x v="0"/>
    <x v="1633"/>
    <m/>
    <n v="34.369999999999997"/>
    <x v="39"/>
    <x v="4"/>
    <x v="1"/>
    <x v="1"/>
  </r>
  <r>
    <n v="93635"/>
    <x v="1"/>
    <x v="0"/>
    <x v="1633"/>
    <m/>
    <n v="20"/>
    <x v="15"/>
    <x v="1"/>
    <x v="1"/>
    <x v="3"/>
  </r>
  <r>
    <n v="93636"/>
    <x v="0"/>
    <x v="0"/>
    <x v="1633"/>
    <m/>
    <n v="5"/>
    <x v="30"/>
    <x v="9"/>
    <x v="1"/>
    <x v="9"/>
  </r>
  <r>
    <n v="93637"/>
    <x v="0"/>
    <x v="0"/>
    <x v="1633"/>
    <s v="Life Insurance"/>
    <n v="8.19"/>
    <x v="29"/>
    <x v="0"/>
    <x v="1"/>
    <x v="2"/>
  </r>
  <r>
    <n v="93638"/>
    <x v="8"/>
    <x v="0"/>
    <x v="1633"/>
    <m/>
    <n v="-5156.93"/>
    <x v="164"/>
    <x v="10"/>
    <x v="1"/>
    <x v="4"/>
  </r>
  <r>
    <n v="93769"/>
    <x v="0"/>
    <x v="2"/>
    <x v="1633"/>
    <m/>
    <n v="5.7"/>
    <x v="208"/>
    <x v="4"/>
    <x v="1"/>
    <x v="4"/>
  </r>
  <r>
    <n v="93770"/>
    <x v="0"/>
    <x v="2"/>
    <x v="1633"/>
    <m/>
    <n v="67.45"/>
    <x v="13"/>
    <x v="12"/>
    <x v="1"/>
    <x v="5"/>
  </r>
  <r>
    <n v="93771"/>
    <x v="0"/>
    <x v="2"/>
    <x v="1633"/>
    <s v="Home Insurace"/>
    <n v="339.67"/>
    <x v="183"/>
    <x v="0"/>
    <x v="1"/>
    <x v="1"/>
  </r>
  <r>
    <n v="93772"/>
    <x v="0"/>
    <x v="2"/>
    <x v="1633"/>
    <m/>
    <n v="20.13"/>
    <x v="104"/>
    <x v="4"/>
    <x v="1"/>
    <x v="1"/>
  </r>
  <r>
    <n v="93633"/>
    <x v="0"/>
    <x v="0"/>
    <x v="1634"/>
    <s v="National Insurance"/>
    <n v="13.25"/>
    <x v="69"/>
    <x v="18"/>
    <x v="1"/>
    <x v="2"/>
  </r>
  <r>
    <n v="93681"/>
    <x v="0"/>
    <x v="2"/>
    <x v="1634"/>
    <m/>
    <n v="30"/>
    <x v="407"/>
    <x v="0"/>
    <x v="1"/>
    <x v="10"/>
  </r>
  <r>
    <n v="93682"/>
    <x v="0"/>
    <x v="2"/>
    <x v="1634"/>
    <m/>
    <n v="36"/>
    <x v="229"/>
    <x v="11"/>
    <x v="1"/>
    <x v="1"/>
  </r>
  <r>
    <n v="93683"/>
    <x v="0"/>
    <x v="2"/>
    <x v="1634"/>
    <m/>
    <n v="14.95"/>
    <x v="143"/>
    <x v="17"/>
    <x v="1"/>
    <x v="4"/>
  </r>
  <r>
    <n v="93684"/>
    <x v="0"/>
    <x v="2"/>
    <x v="1634"/>
    <m/>
    <n v="6.69"/>
    <x v="85"/>
    <x v="12"/>
    <x v="1"/>
    <x v="5"/>
  </r>
  <r>
    <n v="93685"/>
    <x v="0"/>
    <x v="2"/>
    <x v="1635"/>
    <m/>
    <n v="2.89"/>
    <x v="62"/>
    <x v="7"/>
    <x v="1"/>
    <x v="1"/>
  </r>
  <r>
    <n v="93678"/>
    <x v="0"/>
    <x v="2"/>
    <x v="1636"/>
    <m/>
    <n v="15.5"/>
    <x v="104"/>
    <x v="4"/>
    <x v="1"/>
    <x v="1"/>
  </r>
  <r>
    <n v="93686"/>
    <x v="0"/>
    <x v="2"/>
    <x v="1636"/>
    <s v="Filing Fee"/>
    <n v="13"/>
    <x v="178"/>
    <x v="15"/>
    <x v="1"/>
    <x v="2"/>
  </r>
  <r>
    <n v="93630"/>
    <x v="1"/>
    <x v="0"/>
    <x v="1637"/>
    <m/>
    <n v="50"/>
    <x v="15"/>
    <x v="1"/>
    <x v="1"/>
    <x v="3"/>
  </r>
  <r>
    <n v="93631"/>
    <x v="2"/>
    <x v="0"/>
    <x v="1637"/>
    <m/>
    <n v="50"/>
    <x v="36"/>
    <x v="3"/>
    <x v="1"/>
    <x v="10"/>
  </r>
  <r>
    <n v="93632"/>
    <x v="0"/>
    <x v="0"/>
    <x v="1637"/>
    <m/>
    <n v="85"/>
    <x v="89"/>
    <x v="13"/>
    <x v="1"/>
    <x v="17"/>
  </r>
  <r>
    <n v="93629"/>
    <x v="0"/>
    <x v="0"/>
    <x v="1638"/>
    <m/>
    <n v="-789.63"/>
    <x v="45"/>
    <x v="15"/>
    <x v="1"/>
    <x v="4"/>
  </r>
  <r>
    <n v="93687"/>
    <x v="0"/>
    <x v="2"/>
    <x v="1638"/>
    <s v="Goggles"/>
    <n v="24.99"/>
    <x v="220"/>
    <x v="14"/>
    <x v="66"/>
    <x v="1"/>
  </r>
  <r>
    <n v="93688"/>
    <x v="0"/>
    <x v="2"/>
    <x v="1638"/>
    <s v="Glasses"/>
    <n v="9.99"/>
    <x v="168"/>
    <x v="6"/>
    <x v="1"/>
    <x v="2"/>
  </r>
  <r>
    <n v="93689"/>
    <x v="0"/>
    <x v="2"/>
    <x v="1638"/>
    <m/>
    <n v="5.4"/>
    <x v="195"/>
    <x v="11"/>
    <x v="1"/>
    <x v="2"/>
  </r>
  <r>
    <n v="93690"/>
    <x v="0"/>
    <x v="2"/>
    <x v="1638"/>
    <m/>
    <n v="20"/>
    <x v="86"/>
    <x v="15"/>
    <x v="1"/>
    <x v="4"/>
  </r>
  <r>
    <n v="93691"/>
    <x v="0"/>
    <x v="2"/>
    <x v="1638"/>
    <s v="Helmets"/>
    <n v="59.85"/>
    <x v="119"/>
    <x v="14"/>
    <x v="66"/>
    <x v="1"/>
  </r>
  <r>
    <n v="93778"/>
    <x v="0"/>
    <x v="1"/>
    <x v="1638"/>
    <m/>
    <n v="33.479999999999997"/>
    <x v="13"/>
    <x v="4"/>
    <x v="1"/>
    <x v="1"/>
  </r>
  <r>
    <n v="93627"/>
    <x v="1"/>
    <x v="0"/>
    <x v="1639"/>
    <m/>
    <n v="30"/>
    <x v="15"/>
    <x v="1"/>
    <x v="1"/>
    <x v="3"/>
  </r>
  <r>
    <n v="93628"/>
    <x v="0"/>
    <x v="0"/>
    <x v="1639"/>
    <m/>
    <n v="24.11"/>
    <x v="172"/>
    <x v="4"/>
    <x v="1"/>
    <x v="1"/>
  </r>
  <r>
    <n v="93692"/>
    <x v="0"/>
    <x v="2"/>
    <x v="1639"/>
    <m/>
    <n v="10.73"/>
    <x v="13"/>
    <x v="4"/>
    <x v="1"/>
    <x v="1"/>
  </r>
  <r>
    <n v="93693"/>
    <x v="0"/>
    <x v="2"/>
    <x v="1639"/>
    <m/>
    <n v="5.31"/>
    <x v="10"/>
    <x v="4"/>
    <x v="1"/>
    <x v="1"/>
  </r>
  <r>
    <n v="93794"/>
    <x v="0"/>
    <x v="14"/>
    <x v="1639"/>
    <m/>
    <n v="60.59"/>
    <x v="10"/>
    <x v="12"/>
    <x v="1"/>
    <x v="5"/>
  </r>
  <r>
    <n v="93624"/>
    <x v="8"/>
    <x v="0"/>
    <x v="1640"/>
    <m/>
    <n v="-17"/>
    <x v="383"/>
    <x v="10"/>
    <x v="1"/>
    <x v="2"/>
  </r>
  <r>
    <n v="93625"/>
    <x v="1"/>
    <x v="0"/>
    <x v="1640"/>
    <s v="Holiday spending money"/>
    <n v="100"/>
    <x v="15"/>
    <x v="1"/>
    <x v="1"/>
    <x v="3"/>
  </r>
  <r>
    <n v="93626"/>
    <x v="0"/>
    <x v="0"/>
    <x v="1640"/>
    <s v="Flights to Borneo"/>
    <n v="920"/>
    <x v="296"/>
    <x v="14"/>
    <x v="73"/>
    <x v="8"/>
  </r>
  <r>
    <n v="93694"/>
    <x v="0"/>
    <x v="2"/>
    <x v="1640"/>
    <m/>
    <n v="15.9"/>
    <x v="41"/>
    <x v="15"/>
    <x v="1"/>
    <x v="4"/>
  </r>
  <r>
    <n v="93695"/>
    <x v="0"/>
    <x v="2"/>
    <x v="1640"/>
    <s v="Driving abroad kit"/>
    <n v="17.98"/>
    <x v="82"/>
    <x v="14"/>
    <x v="66"/>
    <x v="1"/>
  </r>
  <r>
    <n v="93795"/>
    <x v="0"/>
    <x v="14"/>
    <x v="1640"/>
    <m/>
    <n v="8.4499999999999993"/>
    <x v="10"/>
    <x v="4"/>
    <x v="1"/>
    <x v="1"/>
  </r>
  <r>
    <n v="93796"/>
    <x v="0"/>
    <x v="14"/>
    <x v="1640"/>
    <m/>
    <n v="71.98"/>
    <x v="10"/>
    <x v="4"/>
    <x v="1"/>
    <x v="1"/>
  </r>
  <r>
    <n v="93696"/>
    <x v="0"/>
    <x v="2"/>
    <x v="1641"/>
    <m/>
    <n v="9.9499999999999993"/>
    <x v="278"/>
    <x v="11"/>
    <x v="1"/>
    <x v="2"/>
  </r>
  <r>
    <n v="93697"/>
    <x v="0"/>
    <x v="2"/>
    <x v="1641"/>
    <m/>
    <n v="15.9"/>
    <x v="41"/>
    <x v="15"/>
    <x v="1"/>
    <x v="4"/>
  </r>
  <r>
    <n v="93698"/>
    <x v="0"/>
    <x v="2"/>
    <x v="1641"/>
    <m/>
    <n v="12.99"/>
    <x v="168"/>
    <x v="5"/>
    <x v="1"/>
    <x v="2"/>
  </r>
  <r>
    <n v="93699"/>
    <x v="0"/>
    <x v="2"/>
    <x v="1641"/>
    <s v="Iron tablets"/>
    <n v="12.95"/>
    <x v="124"/>
    <x v="6"/>
    <x v="1"/>
    <x v="2"/>
  </r>
  <r>
    <n v="93700"/>
    <x v="0"/>
    <x v="2"/>
    <x v="1641"/>
    <s v="Helmets, ski gear"/>
    <n v="77.849999999999994"/>
    <x v="119"/>
    <x v="14"/>
    <x v="66"/>
    <x v="1"/>
  </r>
  <r>
    <n v="93797"/>
    <x v="0"/>
    <x v="14"/>
    <x v="1641"/>
    <m/>
    <n v="38.630000000000003"/>
    <x v="10"/>
    <x v="12"/>
    <x v="1"/>
    <x v="5"/>
  </r>
  <r>
    <n v="93701"/>
    <x v="0"/>
    <x v="2"/>
    <x v="1642"/>
    <s v="Petrol"/>
    <n v="67.84"/>
    <x v="85"/>
    <x v="14"/>
    <x v="66"/>
    <x v="5"/>
  </r>
  <r>
    <n v="93702"/>
    <x v="0"/>
    <x v="2"/>
    <x v="1642"/>
    <s v="Petrol"/>
    <n v="60.23"/>
    <x v="85"/>
    <x v="14"/>
    <x v="66"/>
    <x v="5"/>
  </r>
  <r>
    <n v="93703"/>
    <x v="0"/>
    <x v="2"/>
    <x v="1642"/>
    <s v="Toll"/>
    <n v="41.24"/>
    <x v="346"/>
    <x v="14"/>
    <x v="66"/>
    <x v="1"/>
  </r>
  <r>
    <n v="93704"/>
    <x v="0"/>
    <x v="2"/>
    <x v="1642"/>
    <s v="Toll"/>
    <n v="9.49"/>
    <x v="346"/>
    <x v="14"/>
    <x v="66"/>
    <x v="1"/>
  </r>
  <r>
    <n v="93705"/>
    <x v="0"/>
    <x v="2"/>
    <x v="1642"/>
    <s v="Toll"/>
    <n v="1.95"/>
    <x v="346"/>
    <x v="14"/>
    <x v="66"/>
    <x v="1"/>
  </r>
  <r>
    <n v="93706"/>
    <x v="0"/>
    <x v="2"/>
    <x v="1642"/>
    <s v="Toll"/>
    <n v="9.76"/>
    <x v="346"/>
    <x v="14"/>
    <x v="66"/>
    <x v="1"/>
  </r>
  <r>
    <n v="93622"/>
    <x v="0"/>
    <x v="0"/>
    <x v="1643"/>
    <m/>
    <n v="85"/>
    <x v="89"/>
    <x v="13"/>
    <x v="1"/>
    <x v="17"/>
  </r>
  <r>
    <n v="93623"/>
    <x v="2"/>
    <x v="0"/>
    <x v="1643"/>
    <m/>
    <n v="79.790000000000006"/>
    <x v="51"/>
    <x v="3"/>
    <x v="1"/>
    <x v="3"/>
  </r>
  <r>
    <n v="93621"/>
    <x v="0"/>
    <x v="0"/>
    <x v="1644"/>
    <s v="Food shopping"/>
    <n v="19.350000000000001"/>
    <x v="397"/>
    <x v="14"/>
    <x v="66"/>
    <x v="1"/>
  </r>
  <r>
    <n v="93707"/>
    <x v="0"/>
    <x v="2"/>
    <x v="1644"/>
    <s v="Elite coke and chips"/>
    <n v="19.73"/>
    <x v="117"/>
    <x v="14"/>
    <x v="66"/>
    <x v="1"/>
  </r>
  <r>
    <n v="93708"/>
    <x v="0"/>
    <x v="2"/>
    <x v="1644"/>
    <m/>
    <n v="1.79"/>
    <x v="53"/>
    <x v="14"/>
    <x v="66"/>
    <x v="1"/>
  </r>
  <r>
    <n v="93620"/>
    <x v="1"/>
    <x v="0"/>
    <x v="1645"/>
    <s v="Holiday spending money"/>
    <n v="89.65"/>
    <x v="15"/>
    <x v="1"/>
    <x v="1"/>
    <x v="3"/>
  </r>
  <r>
    <n v="93709"/>
    <x v="0"/>
    <x v="2"/>
    <x v="1645"/>
    <s v="Food"/>
    <n v="18.03"/>
    <x v="325"/>
    <x v="14"/>
    <x v="66"/>
    <x v="1"/>
  </r>
  <r>
    <n v="93618"/>
    <x v="1"/>
    <x v="0"/>
    <x v="1646"/>
    <s v="Holiday spending money"/>
    <n v="181.79"/>
    <x v="15"/>
    <x v="1"/>
    <x v="1"/>
    <x v="3"/>
  </r>
  <r>
    <n v="93619"/>
    <x v="2"/>
    <x v="0"/>
    <x v="1646"/>
    <m/>
    <n v="20.8"/>
    <x v="58"/>
    <x v="3"/>
    <x v="1"/>
    <x v="2"/>
  </r>
  <r>
    <n v="93710"/>
    <x v="0"/>
    <x v="2"/>
    <x v="1646"/>
    <s v="Food"/>
    <n v="19.28"/>
    <x v="325"/>
    <x v="14"/>
    <x v="66"/>
    <x v="1"/>
  </r>
  <r>
    <n v="93808"/>
    <x v="0"/>
    <x v="4"/>
    <x v="1646"/>
    <s v="Spending money"/>
    <n v="408.26"/>
    <x v="140"/>
    <x v="14"/>
    <x v="66"/>
    <x v="1"/>
  </r>
  <r>
    <n v="93711"/>
    <x v="0"/>
    <x v="2"/>
    <x v="1647"/>
    <s v="Toll"/>
    <n v="4.6100000000000003"/>
    <x v="346"/>
    <x v="14"/>
    <x v="66"/>
    <x v="1"/>
  </r>
  <r>
    <n v="93712"/>
    <x v="0"/>
    <x v="2"/>
    <x v="1647"/>
    <s v="Toll"/>
    <n v="9.74"/>
    <x v="346"/>
    <x v="14"/>
    <x v="66"/>
    <x v="1"/>
  </r>
  <r>
    <n v="93713"/>
    <x v="0"/>
    <x v="2"/>
    <x v="1647"/>
    <s v="Coffee"/>
    <n v="15.59"/>
    <x v="85"/>
    <x v="14"/>
    <x v="66"/>
    <x v="1"/>
  </r>
  <r>
    <n v="93714"/>
    <x v="0"/>
    <x v="2"/>
    <x v="1647"/>
    <s v="Petrol"/>
    <n v="60.27"/>
    <x v="85"/>
    <x v="14"/>
    <x v="66"/>
    <x v="5"/>
  </r>
  <r>
    <n v="93715"/>
    <x v="0"/>
    <x v="2"/>
    <x v="1647"/>
    <s v="Petrol"/>
    <n v="58.63"/>
    <x v="85"/>
    <x v="14"/>
    <x v="66"/>
    <x v="5"/>
  </r>
  <r>
    <n v="93716"/>
    <x v="0"/>
    <x v="2"/>
    <x v="1647"/>
    <s v="Wine and beer"/>
    <n v="90.83"/>
    <x v="325"/>
    <x v="17"/>
    <x v="1"/>
    <x v="14"/>
  </r>
  <r>
    <n v="93717"/>
    <x v="0"/>
    <x v="2"/>
    <x v="1647"/>
    <s v="Petrol"/>
    <n v="61.03"/>
    <x v="85"/>
    <x v="14"/>
    <x v="66"/>
    <x v="5"/>
  </r>
  <r>
    <n v="93718"/>
    <x v="0"/>
    <x v="2"/>
    <x v="1647"/>
    <s v="Toll"/>
    <n v="36.76"/>
    <x v="346"/>
    <x v="14"/>
    <x v="66"/>
    <x v="1"/>
  </r>
  <r>
    <n v="93719"/>
    <x v="0"/>
    <x v="2"/>
    <x v="1647"/>
    <s v="Toll"/>
    <n v="19.46"/>
    <x v="346"/>
    <x v="14"/>
    <x v="66"/>
    <x v="1"/>
  </r>
  <r>
    <n v="93720"/>
    <x v="0"/>
    <x v="2"/>
    <x v="1648"/>
    <m/>
    <n v="26.7"/>
    <x v="10"/>
    <x v="4"/>
    <x v="1"/>
    <x v="1"/>
  </r>
  <r>
    <n v="93615"/>
    <x v="0"/>
    <x v="0"/>
    <x v="1649"/>
    <m/>
    <n v="85"/>
    <x v="89"/>
    <x v="13"/>
    <x v="1"/>
    <x v="17"/>
  </r>
  <r>
    <n v="93616"/>
    <x v="1"/>
    <x v="0"/>
    <x v="1649"/>
    <s v="Holiday spending money"/>
    <n v="36.82"/>
    <x v="15"/>
    <x v="1"/>
    <x v="1"/>
    <x v="3"/>
  </r>
  <r>
    <n v="93617"/>
    <x v="6"/>
    <x v="0"/>
    <x v="1649"/>
    <m/>
    <n v="321.86"/>
    <x v="9"/>
    <x v="0"/>
    <x v="1"/>
    <x v="1"/>
  </r>
  <r>
    <n v="93721"/>
    <x v="0"/>
    <x v="2"/>
    <x v="1649"/>
    <m/>
    <n v="65.099999999999994"/>
    <x v="41"/>
    <x v="15"/>
    <x v="1"/>
    <x v="4"/>
  </r>
  <r>
    <n v="93722"/>
    <x v="0"/>
    <x v="2"/>
    <x v="1649"/>
    <m/>
    <n v="4.83"/>
    <x v="13"/>
    <x v="4"/>
    <x v="1"/>
    <x v="1"/>
  </r>
  <r>
    <n v="93723"/>
    <x v="0"/>
    <x v="2"/>
    <x v="1649"/>
    <m/>
    <n v="3.45"/>
    <x v="10"/>
    <x v="4"/>
    <x v="1"/>
    <x v="1"/>
  </r>
  <r>
    <n v="93724"/>
    <x v="0"/>
    <x v="2"/>
    <x v="1649"/>
    <m/>
    <n v="7.09"/>
    <x v="399"/>
    <x v="11"/>
    <x v="1"/>
    <x v="2"/>
  </r>
  <r>
    <n v="93798"/>
    <x v="0"/>
    <x v="14"/>
    <x v="1649"/>
    <m/>
    <n v="122.94"/>
    <x v="10"/>
    <x v="4"/>
    <x v="1"/>
    <x v="1"/>
  </r>
  <r>
    <n v="93614"/>
    <x v="0"/>
    <x v="0"/>
    <x v="1650"/>
    <s v="Income Insurance"/>
    <n v="46.08"/>
    <x v="60"/>
    <x v="0"/>
    <x v="1"/>
    <x v="4"/>
  </r>
  <r>
    <n v="93725"/>
    <x v="0"/>
    <x v="2"/>
    <x v="1650"/>
    <m/>
    <n v="62"/>
    <x v="117"/>
    <x v="11"/>
    <x v="1"/>
    <x v="4"/>
  </r>
  <r>
    <n v="93726"/>
    <x v="0"/>
    <x v="2"/>
    <x v="1650"/>
    <m/>
    <n v="15.2"/>
    <x v="41"/>
    <x v="15"/>
    <x v="1"/>
    <x v="4"/>
  </r>
  <r>
    <n v="93727"/>
    <x v="0"/>
    <x v="2"/>
    <x v="1650"/>
    <m/>
    <n v="4.9800000000000004"/>
    <x v="49"/>
    <x v="4"/>
    <x v="1"/>
    <x v="1"/>
  </r>
  <r>
    <n v="93610"/>
    <x v="1"/>
    <x v="0"/>
    <x v="1651"/>
    <m/>
    <n v="30"/>
    <x v="15"/>
    <x v="1"/>
    <x v="1"/>
    <x v="3"/>
  </r>
  <r>
    <n v="93611"/>
    <x v="1"/>
    <x v="0"/>
    <x v="1651"/>
    <m/>
    <n v="50"/>
    <x v="15"/>
    <x v="1"/>
    <x v="1"/>
    <x v="3"/>
  </r>
  <r>
    <n v="93612"/>
    <x v="1"/>
    <x v="0"/>
    <x v="1651"/>
    <m/>
    <n v="1122.05"/>
    <x v="433"/>
    <x v="1"/>
    <x v="1"/>
    <x v="3"/>
  </r>
  <r>
    <n v="93613"/>
    <x v="0"/>
    <x v="0"/>
    <x v="1651"/>
    <m/>
    <n v="28.68"/>
    <x v="63"/>
    <x v="0"/>
    <x v="1"/>
    <x v="4"/>
  </r>
  <r>
    <n v="93728"/>
    <x v="0"/>
    <x v="2"/>
    <x v="1651"/>
    <m/>
    <n v="81.680000000000007"/>
    <x v="40"/>
    <x v="6"/>
    <x v="1"/>
    <x v="15"/>
  </r>
  <r>
    <n v="93729"/>
    <x v="0"/>
    <x v="2"/>
    <x v="1651"/>
    <m/>
    <n v="66.41"/>
    <x v="287"/>
    <x v="12"/>
    <x v="1"/>
    <x v="5"/>
  </r>
  <r>
    <n v="93799"/>
    <x v="3"/>
    <x v="14"/>
    <x v="1651"/>
    <m/>
    <n v="-1122.05"/>
    <x v="433"/>
    <x v="1"/>
    <x v="1"/>
    <x v="3"/>
  </r>
  <r>
    <n v="93609"/>
    <x v="0"/>
    <x v="0"/>
    <x v="1652"/>
    <m/>
    <n v="50"/>
    <x v="270"/>
    <x v="0"/>
    <x v="1"/>
    <x v="1"/>
  </r>
  <r>
    <n v="93730"/>
    <x v="0"/>
    <x v="2"/>
    <x v="1652"/>
    <m/>
    <n v="17.5"/>
    <x v="41"/>
    <x v="15"/>
    <x v="1"/>
    <x v="4"/>
  </r>
  <r>
    <n v="93731"/>
    <x v="0"/>
    <x v="2"/>
    <x v="1652"/>
    <s v="Insurance for Clive"/>
    <n v="35.9"/>
    <x v="378"/>
    <x v="14"/>
    <x v="72"/>
    <x v="4"/>
  </r>
  <r>
    <n v="93732"/>
    <x v="0"/>
    <x v="2"/>
    <x v="1652"/>
    <s v="Duvet cover"/>
    <n v="15"/>
    <x v="274"/>
    <x v="7"/>
    <x v="1"/>
    <x v="10"/>
  </r>
  <r>
    <n v="93601"/>
    <x v="0"/>
    <x v="0"/>
    <x v="1653"/>
    <m/>
    <n v="5"/>
    <x v="163"/>
    <x v="9"/>
    <x v="1"/>
    <x v="9"/>
  </r>
  <r>
    <n v="93602"/>
    <x v="0"/>
    <x v="0"/>
    <x v="1653"/>
    <m/>
    <n v="12.12"/>
    <x v="8"/>
    <x v="0"/>
    <x v="1"/>
    <x v="1"/>
  </r>
  <r>
    <n v="93603"/>
    <x v="1"/>
    <x v="0"/>
    <x v="1653"/>
    <m/>
    <n v="50"/>
    <x v="1"/>
    <x v="1"/>
    <x v="1"/>
    <x v="3"/>
  </r>
  <r>
    <n v="93604"/>
    <x v="0"/>
    <x v="0"/>
    <x v="1653"/>
    <s v="Karate"/>
    <n v="31.75"/>
    <x v="4"/>
    <x v="2"/>
    <x v="1"/>
    <x v="8"/>
  </r>
  <r>
    <n v="93605"/>
    <x v="0"/>
    <x v="0"/>
    <x v="1653"/>
    <s v="Gas"/>
    <n v="100"/>
    <x v="338"/>
    <x v="0"/>
    <x v="1"/>
    <x v="1"/>
  </r>
  <r>
    <n v="93606.1"/>
    <x v="0"/>
    <x v="0"/>
    <x v="1653"/>
    <m/>
    <n v="50"/>
    <x v="245"/>
    <x v="5"/>
    <x v="1"/>
    <x v="10"/>
  </r>
  <r>
    <n v="93606.2"/>
    <x v="0"/>
    <x v="0"/>
    <x v="1653"/>
    <s v="Lunches"/>
    <n v="30"/>
    <x v="170"/>
    <x v="4"/>
    <x v="1"/>
    <x v="10"/>
  </r>
  <r>
    <n v="93606.3"/>
    <x v="0"/>
    <x v="0"/>
    <x v="1653"/>
    <s v="Jennifers Pocket Money"/>
    <n v="20"/>
    <x v="53"/>
    <x v="6"/>
    <x v="1"/>
    <x v="10"/>
  </r>
  <r>
    <n v="93607"/>
    <x v="8"/>
    <x v="0"/>
    <x v="1653"/>
    <m/>
    <n v="-200"/>
    <x v="425"/>
    <x v="10"/>
    <x v="1"/>
    <x v="2"/>
  </r>
  <r>
    <n v="93608.1"/>
    <x v="0"/>
    <x v="0"/>
    <x v="1653"/>
    <s v="Bus fares"/>
    <n v="50"/>
    <x v="187"/>
    <x v="19"/>
    <x v="1"/>
    <x v="8"/>
  </r>
  <r>
    <n v="93608.2"/>
    <x v="0"/>
    <x v="0"/>
    <x v="1653"/>
    <s v="Lunches"/>
    <n v="30"/>
    <x v="363"/>
    <x v="4"/>
    <x v="1"/>
    <x v="8"/>
  </r>
  <r>
    <n v="93608.3"/>
    <x v="0"/>
    <x v="0"/>
    <x v="1653"/>
    <s v="James Pocket Money"/>
    <n v="20"/>
    <x v="53"/>
    <x v="6"/>
    <x v="1"/>
    <x v="8"/>
  </r>
  <r>
    <n v="93733"/>
    <x v="0"/>
    <x v="2"/>
    <x v="1653"/>
    <m/>
    <n v="5.6"/>
    <x v="22"/>
    <x v="11"/>
    <x v="1"/>
    <x v="2"/>
  </r>
  <r>
    <n v="93777"/>
    <x v="3"/>
    <x v="1"/>
    <x v="1653"/>
    <m/>
    <n v="-50"/>
    <x v="1"/>
    <x v="1"/>
    <x v="1"/>
    <x v="3"/>
  </r>
  <r>
    <n v="93800"/>
    <x v="0"/>
    <x v="14"/>
    <x v="1653"/>
    <m/>
    <n v="7.78"/>
    <x v="10"/>
    <x v="4"/>
    <x v="1"/>
    <x v="1"/>
  </r>
  <r>
    <n v="93979"/>
    <x v="3"/>
    <x v="4"/>
    <x v="1653"/>
    <s v="March Cash"/>
    <n v="-530"/>
    <x v="9"/>
    <x v="1"/>
    <x v="1"/>
    <x v="3"/>
  </r>
  <r>
    <n v="93981"/>
    <x v="0"/>
    <x v="4"/>
    <x v="1653"/>
    <s v="Drinks"/>
    <n v="30"/>
    <x v="143"/>
    <x v="17"/>
    <x v="1"/>
    <x v="14"/>
  </r>
  <r>
    <n v="93982"/>
    <x v="0"/>
    <x v="4"/>
    <x v="1653"/>
    <m/>
    <n v="40"/>
    <x v="187"/>
    <x v="19"/>
    <x v="1"/>
    <x v="10"/>
  </r>
  <r>
    <n v="93983"/>
    <x v="0"/>
    <x v="4"/>
    <x v="1653"/>
    <m/>
    <n v="12"/>
    <x v="272"/>
    <x v="2"/>
    <x v="1"/>
    <x v="2"/>
  </r>
  <r>
    <n v="93983"/>
    <x v="0"/>
    <x v="4"/>
    <x v="1653"/>
    <s v="Driving lesson"/>
    <n v="40"/>
    <x v="423"/>
    <x v="2"/>
    <x v="1"/>
    <x v="8"/>
  </r>
  <r>
    <n v="93984"/>
    <x v="0"/>
    <x v="4"/>
    <x v="1653"/>
    <s v="March Unidentified Cash"/>
    <n v="178"/>
    <x v="53"/>
    <x v="6"/>
    <x v="1"/>
    <x v="1"/>
  </r>
  <r>
    <n v="93734"/>
    <x v="0"/>
    <x v="2"/>
    <x v="1654"/>
    <m/>
    <n v="17.22"/>
    <x v="10"/>
    <x v="4"/>
    <x v="1"/>
    <x v="1"/>
  </r>
  <r>
    <n v="93735"/>
    <x v="0"/>
    <x v="2"/>
    <x v="1654"/>
    <s v="Herb pot and compost"/>
    <n v="14.98"/>
    <x v="268"/>
    <x v="16"/>
    <x v="1"/>
    <x v="1"/>
  </r>
  <r>
    <n v="93679"/>
    <x v="0"/>
    <x v="2"/>
    <x v="1655"/>
    <m/>
    <n v="21.91"/>
    <x v="104"/>
    <x v="4"/>
    <x v="1"/>
    <x v="1"/>
  </r>
  <r>
    <n v="93736"/>
    <x v="0"/>
    <x v="2"/>
    <x v="1655"/>
    <s v="Driving test"/>
    <n v="62"/>
    <x v="281"/>
    <x v="2"/>
    <x v="1"/>
    <x v="8"/>
  </r>
  <r>
    <n v="93737"/>
    <x v="0"/>
    <x v="2"/>
    <x v="1655"/>
    <m/>
    <n v="85"/>
    <x v="431"/>
    <x v="2"/>
    <x v="1"/>
    <x v="8"/>
  </r>
  <r>
    <n v="93809"/>
    <x v="0"/>
    <x v="4"/>
    <x v="1655"/>
    <s v="Spending money"/>
    <n v="110"/>
    <x v="140"/>
    <x v="14"/>
    <x v="72"/>
    <x v="4"/>
  </r>
  <r>
    <n v="93596"/>
    <x v="0"/>
    <x v="0"/>
    <x v="1656"/>
    <m/>
    <n v="85"/>
    <x v="89"/>
    <x v="13"/>
    <x v="1"/>
    <x v="17"/>
  </r>
  <r>
    <n v="93597"/>
    <x v="0"/>
    <x v="0"/>
    <x v="1656"/>
    <s v="Income Insurance"/>
    <n v="26.95"/>
    <x v="60"/>
    <x v="0"/>
    <x v="1"/>
    <x v="4"/>
  </r>
  <r>
    <n v="93598"/>
    <x v="0"/>
    <x v="0"/>
    <x v="1656"/>
    <m/>
    <n v="35.06"/>
    <x v="105"/>
    <x v="0"/>
    <x v="1"/>
    <x v="2"/>
  </r>
  <r>
    <n v="93599"/>
    <x v="1"/>
    <x v="0"/>
    <x v="1656"/>
    <m/>
    <n v="150"/>
    <x v="15"/>
    <x v="1"/>
    <x v="1"/>
    <x v="3"/>
  </r>
  <r>
    <n v="93600"/>
    <x v="1"/>
    <x v="0"/>
    <x v="1656"/>
    <m/>
    <n v="130"/>
    <x v="15"/>
    <x v="1"/>
    <x v="1"/>
    <x v="3"/>
  </r>
  <r>
    <n v="93738"/>
    <x v="0"/>
    <x v="2"/>
    <x v="1656"/>
    <s v="Phantom of the Opera"/>
    <n v="212"/>
    <x v="120"/>
    <x v="11"/>
    <x v="74"/>
    <x v="1"/>
  </r>
  <r>
    <n v="93739"/>
    <x v="0"/>
    <x v="2"/>
    <x v="1656"/>
    <m/>
    <n v="70.73"/>
    <x v="85"/>
    <x v="14"/>
    <x v="72"/>
    <x v="5"/>
  </r>
  <r>
    <n v="93740"/>
    <x v="0"/>
    <x v="2"/>
    <x v="1656"/>
    <s v="Professional insurance"/>
    <n v="124"/>
    <x v="327"/>
    <x v="15"/>
    <x v="1"/>
    <x v="2"/>
  </r>
  <r>
    <n v="93741"/>
    <x v="0"/>
    <x v="2"/>
    <x v="1656"/>
    <s v="Crampons"/>
    <n v="84.99"/>
    <x v="132"/>
    <x v="7"/>
    <x v="1"/>
    <x v="4"/>
  </r>
  <r>
    <n v="93742"/>
    <x v="0"/>
    <x v="2"/>
    <x v="1656"/>
    <m/>
    <n v="32.1"/>
    <x v="41"/>
    <x v="15"/>
    <x v="1"/>
    <x v="4"/>
  </r>
  <r>
    <n v="93743"/>
    <x v="0"/>
    <x v="2"/>
    <x v="1656"/>
    <m/>
    <n v="57.15"/>
    <x v="117"/>
    <x v="14"/>
    <x v="72"/>
    <x v="4"/>
  </r>
  <r>
    <n v="93801"/>
    <x v="0"/>
    <x v="14"/>
    <x v="1656"/>
    <m/>
    <n v="30.83"/>
    <x v="10"/>
    <x v="4"/>
    <x v="1"/>
    <x v="1"/>
  </r>
  <r>
    <n v="93810"/>
    <x v="0"/>
    <x v="4"/>
    <x v="1656"/>
    <s v="Fee for using fields"/>
    <n v="120"/>
    <x v="281"/>
    <x v="13"/>
    <x v="1"/>
    <x v="2"/>
  </r>
  <r>
    <n v="93593"/>
    <x v="0"/>
    <x v="0"/>
    <x v="1657"/>
    <m/>
    <n v="12"/>
    <x v="21"/>
    <x v="9"/>
    <x v="1"/>
    <x v="9"/>
  </r>
  <r>
    <n v="93594"/>
    <x v="1"/>
    <x v="0"/>
    <x v="1657"/>
    <m/>
    <n v="1539.81"/>
    <x v="75"/>
    <x v="1"/>
    <x v="1"/>
    <x v="3"/>
  </r>
  <r>
    <n v="93595"/>
    <x v="0"/>
    <x v="0"/>
    <x v="1657"/>
    <m/>
    <n v="11.39"/>
    <x v="19"/>
    <x v="0"/>
    <x v="1"/>
    <x v="1"/>
  </r>
  <r>
    <n v="93744"/>
    <x v="0"/>
    <x v="2"/>
    <x v="1657"/>
    <m/>
    <n v="9.99"/>
    <x v="20"/>
    <x v="0"/>
    <x v="1"/>
    <x v="1"/>
  </r>
  <r>
    <n v="93745"/>
    <x v="0"/>
    <x v="2"/>
    <x v="1657"/>
    <m/>
    <n v="15.9"/>
    <x v="41"/>
    <x v="15"/>
    <x v="1"/>
    <x v="2"/>
  </r>
  <r>
    <n v="93746"/>
    <x v="0"/>
    <x v="2"/>
    <x v="1657"/>
    <m/>
    <n v="-15"/>
    <x v="281"/>
    <x v="15"/>
    <x v="1"/>
    <x v="2"/>
  </r>
  <r>
    <n v="93775"/>
    <x v="0"/>
    <x v="1"/>
    <x v="1657"/>
    <m/>
    <n v="0.2"/>
    <x v="69"/>
    <x v="18"/>
    <x v="1"/>
    <x v="3"/>
  </r>
  <r>
    <n v="93776"/>
    <x v="4"/>
    <x v="1"/>
    <x v="1657"/>
    <m/>
    <n v="-1"/>
    <x v="1"/>
    <x v="10"/>
    <x v="1"/>
    <x v="3"/>
  </r>
  <r>
    <n v="93988"/>
    <x v="3"/>
    <x v="2"/>
    <x v="1657"/>
    <m/>
    <n v="-1539.81"/>
    <x v="9"/>
    <x v="1"/>
    <x v="1"/>
    <x v="3"/>
  </r>
  <r>
    <n v="93591"/>
    <x v="0"/>
    <x v="0"/>
    <x v="1658"/>
    <m/>
    <n v="22"/>
    <x v="48"/>
    <x v="6"/>
    <x v="1"/>
    <x v="1"/>
  </r>
  <r>
    <n v="93592"/>
    <x v="0"/>
    <x v="0"/>
    <x v="1658"/>
    <m/>
    <n v="7.99"/>
    <x v="368"/>
    <x v="0"/>
    <x v="1"/>
    <x v="4"/>
  </r>
  <r>
    <n v="93802"/>
    <x v="0"/>
    <x v="14"/>
    <x v="1658"/>
    <m/>
    <n v="47.24"/>
    <x v="10"/>
    <x v="4"/>
    <x v="1"/>
    <x v="1"/>
  </r>
  <r>
    <n v="93588"/>
    <x v="8"/>
    <x v="0"/>
    <x v="1659"/>
    <m/>
    <n v="-5156.93"/>
    <x v="164"/>
    <x v="10"/>
    <x v="1"/>
    <x v="4"/>
  </r>
  <r>
    <n v="93589"/>
    <x v="0"/>
    <x v="0"/>
    <x v="1659"/>
    <m/>
    <n v="5"/>
    <x v="30"/>
    <x v="9"/>
    <x v="1"/>
    <x v="9"/>
  </r>
  <r>
    <n v="93590"/>
    <x v="0"/>
    <x v="0"/>
    <x v="1659"/>
    <s v="Life Insurance"/>
    <n v="8.19"/>
    <x v="29"/>
    <x v="0"/>
    <x v="1"/>
    <x v="2"/>
  </r>
  <r>
    <n v="93747"/>
    <x v="0"/>
    <x v="2"/>
    <x v="1659"/>
    <m/>
    <n v="15.9"/>
    <x v="41"/>
    <x v="15"/>
    <x v="1"/>
    <x v="4"/>
  </r>
  <r>
    <n v="93774"/>
    <x v="0"/>
    <x v="1"/>
    <x v="1659"/>
    <m/>
    <n v="31.74"/>
    <x v="13"/>
    <x v="4"/>
    <x v="1"/>
    <x v="1"/>
  </r>
  <r>
    <n v="93803"/>
    <x v="0"/>
    <x v="14"/>
    <x v="1659"/>
    <m/>
    <n v="25.23"/>
    <x v="10"/>
    <x v="4"/>
    <x v="1"/>
    <x v="1"/>
  </r>
  <r>
    <n v="93587"/>
    <x v="0"/>
    <x v="0"/>
    <x v="1660"/>
    <s v="National Insurance"/>
    <n v="10.6"/>
    <x v="69"/>
    <x v="18"/>
    <x v="1"/>
    <x v="2"/>
  </r>
  <r>
    <n v="93662"/>
    <x v="0"/>
    <x v="2"/>
    <x v="1660"/>
    <s v="Last night meal"/>
    <n v="80.05"/>
    <x v="117"/>
    <x v="14"/>
    <x v="72"/>
    <x v="4"/>
  </r>
  <r>
    <n v="93663"/>
    <x v="0"/>
    <x v="2"/>
    <x v="1660"/>
    <m/>
    <n v="6.98"/>
    <x v="49"/>
    <x v="4"/>
    <x v="1"/>
    <x v="1"/>
  </r>
  <r>
    <n v="93804"/>
    <x v="0"/>
    <x v="14"/>
    <x v="1660"/>
    <m/>
    <n v="58.95"/>
    <x v="10"/>
    <x v="4"/>
    <x v="1"/>
    <x v="1"/>
  </r>
  <r>
    <n v="93664"/>
    <x v="0"/>
    <x v="2"/>
    <x v="1661"/>
    <s v="Killin Hotel"/>
    <n v="270.25"/>
    <x v="146"/>
    <x v="14"/>
    <x v="72"/>
    <x v="4"/>
  </r>
  <r>
    <n v="93665"/>
    <x v="0"/>
    <x v="2"/>
    <x v="1661"/>
    <m/>
    <n v="50.85"/>
    <x v="116"/>
    <x v="13"/>
    <x v="1"/>
    <x v="17"/>
  </r>
  <r>
    <n v="93661"/>
    <x v="0"/>
    <x v="2"/>
    <x v="1662"/>
    <m/>
    <n v="34.5"/>
    <x v="31"/>
    <x v="5"/>
    <x v="1"/>
    <x v="2"/>
  </r>
  <r>
    <n v="93666"/>
    <x v="0"/>
    <x v="2"/>
    <x v="1662"/>
    <m/>
    <n v="7.16"/>
    <x v="13"/>
    <x v="4"/>
    <x v="1"/>
    <x v="1"/>
  </r>
  <r>
    <n v="93667"/>
    <x v="0"/>
    <x v="2"/>
    <x v="1662"/>
    <s v="Health group"/>
    <n v="15"/>
    <x v="281"/>
    <x v="15"/>
    <x v="1"/>
    <x v="2"/>
  </r>
  <r>
    <n v="93668"/>
    <x v="0"/>
    <x v="2"/>
    <x v="1662"/>
    <s v="HDMI Cables"/>
    <n v="6.49"/>
    <x v="435"/>
    <x v="7"/>
    <x v="1"/>
    <x v="1"/>
  </r>
  <r>
    <n v="93584"/>
    <x v="0"/>
    <x v="0"/>
    <x v="1663"/>
    <s v="Hygenist"/>
    <n v="46"/>
    <x v="422"/>
    <x v="6"/>
    <x v="1"/>
    <x v="8"/>
  </r>
  <r>
    <n v="93585"/>
    <x v="2"/>
    <x v="0"/>
    <x v="1663"/>
    <m/>
    <n v="50"/>
    <x v="36"/>
    <x v="3"/>
    <x v="1"/>
    <x v="10"/>
  </r>
  <r>
    <n v="93586"/>
    <x v="0"/>
    <x v="0"/>
    <x v="1663"/>
    <m/>
    <n v="85"/>
    <x v="89"/>
    <x v="13"/>
    <x v="1"/>
    <x v="17"/>
  </r>
  <r>
    <n v="93669"/>
    <x v="0"/>
    <x v="2"/>
    <x v="1663"/>
    <m/>
    <n v="250"/>
    <x v="41"/>
    <x v="15"/>
    <x v="1"/>
    <x v="4"/>
  </r>
  <r>
    <n v="93670"/>
    <x v="0"/>
    <x v="2"/>
    <x v="1663"/>
    <m/>
    <n v="5.44"/>
    <x v="208"/>
    <x v="4"/>
    <x v="1"/>
    <x v="4"/>
  </r>
  <r>
    <n v="93583"/>
    <x v="0"/>
    <x v="0"/>
    <x v="1664"/>
    <s v="Fee to rearrange flight"/>
    <n v="150"/>
    <x v="296"/>
    <x v="14"/>
    <x v="73"/>
    <x v="8"/>
  </r>
  <r>
    <n v="93671"/>
    <x v="0"/>
    <x v="2"/>
    <x v="1664"/>
    <m/>
    <n v="5"/>
    <x v="208"/>
    <x v="4"/>
    <x v="1"/>
    <x v="4"/>
  </r>
  <r>
    <n v="93805"/>
    <x v="0"/>
    <x v="14"/>
    <x v="1664"/>
    <m/>
    <n v="64.86"/>
    <x v="10"/>
    <x v="4"/>
    <x v="1"/>
    <x v="1"/>
  </r>
  <r>
    <n v="93672"/>
    <x v="0"/>
    <x v="2"/>
    <x v="1665"/>
    <s v="Mobile phones"/>
    <n v="30"/>
    <x v="407"/>
    <x v="0"/>
    <x v="1"/>
    <x v="12"/>
  </r>
  <r>
    <n v="93673"/>
    <x v="0"/>
    <x v="2"/>
    <x v="1665"/>
    <m/>
    <n v="15.9"/>
    <x v="41"/>
    <x v="15"/>
    <x v="1"/>
    <x v="4"/>
  </r>
  <r>
    <n v="93674"/>
    <x v="0"/>
    <x v="2"/>
    <x v="1665"/>
    <m/>
    <n v="3.48"/>
    <x v="13"/>
    <x v="4"/>
    <x v="1"/>
    <x v="1"/>
  </r>
  <r>
    <n v="93582"/>
    <x v="1"/>
    <x v="0"/>
    <x v="1666"/>
    <m/>
    <n v="30"/>
    <x v="15"/>
    <x v="1"/>
    <x v="1"/>
    <x v="3"/>
  </r>
  <r>
    <n v="93675"/>
    <x v="0"/>
    <x v="2"/>
    <x v="1666"/>
    <m/>
    <n v="50.94"/>
    <x v="247"/>
    <x v="12"/>
    <x v="1"/>
    <x v="11"/>
  </r>
  <r>
    <n v="93676"/>
    <x v="0"/>
    <x v="2"/>
    <x v="1666"/>
    <m/>
    <n v="20"/>
    <x v="86"/>
    <x v="15"/>
    <x v="1"/>
    <x v="4"/>
  </r>
  <r>
    <n v="93677"/>
    <x v="0"/>
    <x v="2"/>
    <x v="1666"/>
    <m/>
    <n v="3.11"/>
    <x v="13"/>
    <x v="4"/>
    <x v="1"/>
    <x v="1"/>
  </r>
  <r>
    <n v="93580"/>
    <x v="1"/>
    <x v="0"/>
    <x v="1667"/>
    <m/>
    <n v="40"/>
    <x v="15"/>
    <x v="1"/>
    <x v="1"/>
    <x v="3"/>
  </r>
  <r>
    <n v="93581"/>
    <x v="2"/>
    <x v="0"/>
    <x v="1667"/>
    <m/>
    <n v="10000"/>
    <x v="403"/>
    <x v="3"/>
    <x v="52"/>
    <x v="4"/>
  </r>
  <r>
    <n v="93880"/>
    <x v="0"/>
    <x v="2"/>
    <x v="1667"/>
    <m/>
    <n v="2.98"/>
    <x v="13"/>
    <x v="4"/>
    <x v="1"/>
    <x v="1"/>
  </r>
  <r>
    <n v="93881"/>
    <x v="0"/>
    <x v="2"/>
    <x v="1667"/>
    <s v="Battery"/>
    <n v="85"/>
    <x v="273"/>
    <x v="12"/>
    <x v="1"/>
    <x v="5"/>
  </r>
  <r>
    <n v="93773.1"/>
    <x v="0"/>
    <x v="1"/>
    <x v="1668"/>
    <s v="Flowers"/>
    <n v="7"/>
    <x v="13"/>
    <x v="6"/>
    <x v="1"/>
    <x v="1"/>
  </r>
  <r>
    <n v="93773.2"/>
    <x v="0"/>
    <x v="1"/>
    <x v="1668"/>
    <s v="Paper"/>
    <n v="7.75"/>
    <x v="13"/>
    <x v="6"/>
    <x v="1"/>
    <x v="1"/>
  </r>
  <r>
    <n v="93773.3"/>
    <x v="0"/>
    <x v="1"/>
    <x v="1668"/>
    <m/>
    <n v="8.9499999999999993"/>
    <x v="13"/>
    <x v="4"/>
    <x v="1"/>
    <x v="1"/>
  </r>
  <r>
    <n v="93882"/>
    <x v="0"/>
    <x v="2"/>
    <x v="1668"/>
    <m/>
    <n v="35.36"/>
    <x v="76"/>
    <x v="4"/>
    <x v="1"/>
    <x v="1"/>
  </r>
  <r>
    <n v="93883"/>
    <x v="0"/>
    <x v="2"/>
    <x v="1668"/>
    <m/>
    <n v="4.59"/>
    <x v="49"/>
    <x v="4"/>
    <x v="1"/>
    <x v="1"/>
  </r>
  <r>
    <n v="93864"/>
    <x v="0"/>
    <x v="0"/>
    <x v="1669"/>
    <m/>
    <n v="85"/>
    <x v="89"/>
    <x v="13"/>
    <x v="1"/>
    <x v="17"/>
  </r>
  <r>
    <n v="93865"/>
    <x v="2"/>
    <x v="0"/>
    <x v="1669"/>
    <m/>
    <n v="79.790000000000006"/>
    <x v="51"/>
    <x v="3"/>
    <x v="1"/>
    <x v="3"/>
  </r>
  <r>
    <n v="93866"/>
    <x v="1"/>
    <x v="0"/>
    <x v="1669"/>
    <m/>
    <n v="158.78"/>
    <x v="341"/>
    <x v="1"/>
    <x v="1"/>
    <x v="3"/>
  </r>
  <r>
    <n v="93884"/>
    <x v="0"/>
    <x v="2"/>
    <x v="1669"/>
    <m/>
    <n v="4.62"/>
    <x v="13"/>
    <x v="4"/>
    <x v="1"/>
    <x v="1"/>
  </r>
  <r>
    <n v="93885"/>
    <x v="0"/>
    <x v="2"/>
    <x v="1669"/>
    <m/>
    <n v="9.77"/>
    <x v="76"/>
    <x v="4"/>
    <x v="1"/>
    <x v="1"/>
  </r>
  <r>
    <n v="93886"/>
    <x v="0"/>
    <x v="2"/>
    <x v="1669"/>
    <m/>
    <n v="9.32"/>
    <x v="10"/>
    <x v="4"/>
    <x v="1"/>
    <x v="1"/>
  </r>
  <r>
    <n v="93862.1"/>
    <x v="5"/>
    <x v="0"/>
    <x v="1670"/>
    <m/>
    <n v="-4.24"/>
    <x v="101"/>
    <x v="10"/>
    <x v="1"/>
    <x v="3"/>
  </r>
  <r>
    <n v="93862.2"/>
    <x v="3"/>
    <x v="0"/>
    <x v="1670"/>
    <s v="Closing account"/>
    <n v="-3491.94"/>
    <x v="392"/>
    <x v="1"/>
    <x v="1"/>
    <x v="3"/>
  </r>
  <r>
    <n v="93863"/>
    <x v="0"/>
    <x v="0"/>
    <x v="1670"/>
    <m/>
    <n v="21.3"/>
    <x v="39"/>
    <x v="4"/>
    <x v="1"/>
    <x v="1"/>
  </r>
  <r>
    <n v="93887"/>
    <x v="0"/>
    <x v="2"/>
    <x v="1670"/>
    <s v="Birthday trip to Thorpe Park"/>
    <n v="272.16000000000003"/>
    <x v="173"/>
    <x v="11"/>
    <x v="74"/>
    <x v="8"/>
  </r>
  <r>
    <n v="93860"/>
    <x v="0"/>
    <x v="0"/>
    <x v="1671"/>
    <s v="New Scientist (Quarterly)"/>
    <n v="35.75"/>
    <x v="46"/>
    <x v="7"/>
    <x v="1"/>
    <x v="4"/>
  </r>
  <r>
    <n v="93861"/>
    <x v="1"/>
    <x v="0"/>
    <x v="1671"/>
    <m/>
    <n v="30"/>
    <x v="15"/>
    <x v="1"/>
    <x v="1"/>
    <x v="3"/>
  </r>
  <r>
    <n v="93888"/>
    <x v="0"/>
    <x v="2"/>
    <x v="1671"/>
    <m/>
    <n v="4.9400000000000004"/>
    <x v="208"/>
    <x v="4"/>
    <x v="1"/>
    <x v="4"/>
  </r>
  <r>
    <n v="93889"/>
    <x v="0"/>
    <x v="2"/>
    <x v="1671"/>
    <m/>
    <n v="25.45"/>
    <x v="143"/>
    <x v="17"/>
    <x v="1"/>
    <x v="4"/>
  </r>
  <r>
    <n v="93890"/>
    <x v="0"/>
    <x v="2"/>
    <x v="1671"/>
    <m/>
    <n v="3.3"/>
    <x v="213"/>
    <x v="11"/>
    <x v="1"/>
    <x v="4"/>
  </r>
  <r>
    <n v="93978.1"/>
    <x v="0"/>
    <x v="1"/>
    <x v="1672"/>
    <s v="Wine"/>
    <n v="15.5"/>
    <x v="13"/>
    <x v="17"/>
    <x v="1"/>
    <x v="14"/>
  </r>
  <r>
    <n v="93978.2"/>
    <x v="0"/>
    <x v="1"/>
    <x v="1672"/>
    <m/>
    <n v="16.7"/>
    <x v="13"/>
    <x v="6"/>
    <x v="1"/>
    <x v="1"/>
  </r>
  <r>
    <n v="93978.3"/>
    <x v="0"/>
    <x v="1"/>
    <x v="1672"/>
    <m/>
    <n v="108.88"/>
    <x v="13"/>
    <x v="4"/>
    <x v="1"/>
    <x v="1"/>
  </r>
  <r>
    <n v="93858"/>
    <x v="2"/>
    <x v="0"/>
    <x v="1673"/>
    <m/>
    <n v="20.8"/>
    <x v="58"/>
    <x v="3"/>
    <x v="1"/>
    <x v="2"/>
  </r>
  <r>
    <n v="93859"/>
    <x v="0"/>
    <x v="0"/>
    <x v="1673"/>
    <s v="Self defence class"/>
    <n v="21"/>
    <x v="170"/>
    <x v="19"/>
    <x v="1"/>
    <x v="10"/>
  </r>
  <r>
    <n v="93891"/>
    <x v="0"/>
    <x v="2"/>
    <x v="1673"/>
    <m/>
    <n v="53.54"/>
    <x v="247"/>
    <x v="12"/>
    <x v="1"/>
    <x v="5"/>
  </r>
  <r>
    <n v="93892"/>
    <x v="0"/>
    <x v="2"/>
    <x v="1673"/>
    <m/>
    <n v="6.1"/>
    <x v="208"/>
    <x v="4"/>
    <x v="1"/>
    <x v="4"/>
  </r>
  <r>
    <n v="93908"/>
    <x v="0"/>
    <x v="2"/>
    <x v="1673"/>
    <m/>
    <n v="30.5"/>
    <x v="31"/>
    <x v="5"/>
    <x v="1"/>
    <x v="2"/>
  </r>
  <r>
    <n v="93953.1"/>
    <x v="0"/>
    <x v="14"/>
    <x v="1673"/>
    <s v="Oven gloves"/>
    <n v="3"/>
    <x v="10"/>
    <x v="6"/>
    <x v="1"/>
    <x v="1"/>
  </r>
  <r>
    <n v="93953.2"/>
    <x v="0"/>
    <x v="14"/>
    <x v="1673"/>
    <m/>
    <n v="23.67"/>
    <x v="10"/>
    <x v="4"/>
    <x v="1"/>
    <x v="1"/>
  </r>
  <r>
    <n v="93909"/>
    <x v="0"/>
    <x v="2"/>
    <x v="1674"/>
    <m/>
    <n v="14.74"/>
    <x v="104"/>
    <x v="4"/>
    <x v="1"/>
    <x v="1"/>
  </r>
  <r>
    <n v="93852"/>
    <x v="6"/>
    <x v="0"/>
    <x v="1675"/>
    <m/>
    <n v="313.36"/>
    <x v="9"/>
    <x v="0"/>
    <x v="1"/>
    <x v="1"/>
  </r>
  <r>
    <n v="93853"/>
    <x v="0"/>
    <x v="0"/>
    <x v="1675"/>
    <s v="Yearly donation"/>
    <n v="52"/>
    <x v="126"/>
    <x v="9"/>
    <x v="1"/>
    <x v="9"/>
  </r>
  <r>
    <n v="93854"/>
    <x v="0"/>
    <x v="0"/>
    <x v="1675"/>
    <s v="Yearly Christian Aid donation"/>
    <n v="24"/>
    <x v="242"/>
    <x v="9"/>
    <x v="1"/>
    <x v="9"/>
  </r>
  <r>
    <n v="93855"/>
    <x v="0"/>
    <x v="0"/>
    <x v="1675"/>
    <s v="Exam retakes"/>
    <n v="80"/>
    <x v="363"/>
    <x v="19"/>
    <x v="1"/>
    <x v="8"/>
  </r>
  <r>
    <n v="93856"/>
    <x v="0"/>
    <x v="0"/>
    <x v="1675"/>
    <m/>
    <n v="85"/>
    <x v="89"/>
    <x v="13"/>
    <x v="1"/>
    <x v="17"/>
  </r>
  <r>
    <n v="93857"/>
    <x v="1"/>
    <x v="0"/>
    <x v="1675"/>
    <m/>
    <n v="50"/>
    <x v="15"/>
    <x v="1"/>
    <x v="1"/>
    <x v="3"/>
  </r>
  <r>
    <n v="93893"/>
    <x v="0"/>
    <x v="2"/>
    <x v="1675"/>
    <m/>
    <n v="6.7"/>
    <x v="22"/>
    <x v="11"/>
    <x v="1"/>
    <x v="2"/>
  </r>
  <r>
    <n v="93894"/>
    <x v="0"/>
    <x v="2"/>
    <x v="1675"/>
    <m/>
    <n v="5.73"/>
    <x v="13"/>
    <x v="4"/>
    <x v="1"/>
    <x v="1"/>
  </r>
  <r>
    <n v="93895"/>
    <x v="0"/>
    <x v="2"/>
    <x v="1675"/>
    <m/>
    <n v="18.45"/>
    <x v="115"/>
    <x v="7"/>
    <x v="1"/>
    <x v="2"/>
  </r>
  <r>
    <n v="93954.1"/>
    <x v="0"/>
    <x v="14"/>
    <x v="1675"/>
    <s v="Wine"/>
    <n v="41"/>
    <x v="10"/>
    <x v="17"/>
    <x v="1"/>
    <x v="14"/>
  </r>
  <r>
    <n v="93954.2"/>
    <x v="0"/>
    <x v="14"/>
    <x v="1675"/>
    <s v="Flowers"/>
    <n v="8.5"/>
    <x v="10"/>
    <x v="6"/>
    <x v="1"/>
    <x v="2"/>
  </r>
  <r>
    <n v="93954.3"/>
    <x v="0"/>
    <x v="14"/>
    <x v="1675"/>
    <m/>
    <n v="79.05"/>
    <x v="10"/>
    <x v="4"/>
    <x v="1"/>
    <x v="1"/>
  </r>
  <r>
    <n v="93851"/>
    <x v="0"/>
    <x v="0"/>
    <x v="1676"/>
    <s v="Income Insurance"/>
    <n v="46.08"/>
    <x v="60"/>
    <x v="0"/>
    <x v="1"/>
    <x v="4"/>
  </r>
  <r>
    <n v="93896"/>
    <x v="0"/>
    <x v="2"/>
    <x v="1676"/>
    <m/>
    <n v="5.24"/>
    <x v="49"/>
    <x v="4"/>
    <x v="1"/>
    <x v="1"/>
  </r>
  <r>
    <n v="93897"/>
    <x v="0"/>
    <x v="2"/>
    <x v="1676"/>
    <s v="Nutrition Bulletin"/>
    <n v="110"/>
    <x v="391"/>
    <x v="15"/>
    <x v="1"/>
    <x v="2"/>
  </r>
  <r>
    <n v="93910"/>
    <x v="0"/>
    <x v="2"/>
    <x v="1676"/>
    <s v="Mugs"/>
    <n v="13"/>
    <x v="31"/>
    <x v="6"/>
    <x v="1"/>
    <x v="1"/>
  </r>
  <r>
    <n v="93911"/>
    <x v="0"/>
    <x v="2"/>
    <x v="1676"/>
    <s v="Shirts"/>
    <n v="75"/>
    <x v="31"/>
    <x v="5"/>
    <x v="1"/>
    <x v="4"/>
  </r>
  <r>
    <n v="93898.1"/>
    <x v="0"/>
    <x v="2"/>
    <x v="1677"/>
    <s v="PowerDVD Software"/>
    <n v="69.989999999999995"/>
    <x v="239"/>
    <x v="7"/>
    <x v="1"/>
    <x v="1"/>
  </r>
  <r>
    <n v="93898.2"/>
    <x v="0"/>
    <x v="2"/>
    <x v="1677"/>
    <s v="Microsoft Office"/>
    <n v="79.989999999999995"/>
    <x v="239"/>
    <x v="15"/>
    <x v="1"/>
    <x v="4"/>
  </r>
  <r>
    <n v="93955"/>
    <x v="0"/>
    <x v="14"/>
    <x v="1677"/>
    <m/>
    <n v="8.94"/>
    <x v="10"/>
    <x v="4"/>
    <x v="1"/>
    <x v="1"/>
  </r>
  <r>
    <n v="93956.1"/>
    <x v="0"/>
    <x v="14"/>
    <x v="1677"/>
    <s v="Cleaner"/>
    <n v="3.5"/>
    <x v="10"/>
    <x v="6"/>
    <x v="1"/>
    <x v="1"/>
  </r>
  <r>
    <n v="93956.2"/>
    <x v="0"/>
    <x v="14"/>
    <x v="1677"/>
    <m/>
    <n v="3.81"/>
    <x v="10"/>
    <x v="4"/>
    <x v="1"/>
    <x v="1"/>
  </r>
  <r>
    <n v="93847"/>
    <x v="0"/>
    <x v="0"/>
    <x v="1678"/>
    <m/>
    <n v="27.48"/>
    <x v="63"/>
    <x v="0"/>
    <x v="1"/>
    <x v="4"/>
  </r>
  <r>
    <n v="93848"/>
    <x v="1"/>
    <x v="0"/>
    <x v="1678"/>
    <m/>
    <n v="537.48"/>
    <x v="433"/>
    <x v="1"/>
    <x v="1"/>
    <x v="3"/>
  </r>
  <r>
    <n v="93849"/>
    <x v="1"/>
    <x v="0"/>
    <x v="1678"/>
    <m/>
    <n v="100"/>
    <x v="15"/>
    <x v="1"/>
    <x v="1"/>
    <x v="3"/>
  </r>
  <r>
    <n v="93850"/>
    <x v="0"/>
    <x v="0"/>
    <x v="1678"/>
    <m/>
    <n v="44.56"/>
    <x v="270"/>
    <x v="0"/>
    <x v="1"/>
    <x v="1"/>
  </r>
  <r>
    <n v="93899"/>
    <x v="0"/>
    <x v="2"/>
    <x v="1678"/>
    <m/>
    <n v="6.14"/>
    <x v="143"/>
    <x v="17"/>
    <x v="1"/>
    <x v="14"/>
  </r>
  <r>
    <n v="93900"/>
    <x v="0"/>
    <x v="2"/>
    <x v="1678"/>
    <m/>
    <n v="79.3"/>
    <x v="94"/>
    <x v="11"/>
    <x v="1"/>
    <x v="1"/>
  </r>
  <r>
    <n v="93957"/>
    <x v="3"/>
    <x v="14"/>
    <x v="1678"/>
    <m/>
    <n v="-537.48"/>
    <x v="433"/>
    <x v="1"/>
    <x v="1"/>
    <x v="3"/>
  </r>
  <r>
    <n v="93960"/>
    <x v="0"/>
    <x v="14"/>
    <x v="1678"/>
    <m/>
    <n v="64.86"/>
    <x v="10"/>
    <x v="4"/>
    <x v="1"/>
    <x v="1"/>
  </r>
  <r>
    <n v="93901"/>
    <x v="0"/>
    <x v="2"/>
    <x v="1679"/>
    <s v="Picture framing things"/>
    <n v="20.72"/>
    <x v="88"/>
    <x v="16"/>
    <x v="1"/>
    <x v="1"/>
  </r>
  <r>
    <n v="93959"/>
    <x v="0"/>
    <x v="14"/>
    <x v="1679"/>
    <m/>
    <n v="14.18"/>
    <x v="10"/>
    <x v="4"/>
    <x v="1"/>
    <x v="1"/>
  </r>
  <r>
    <n v="93902"/>
    <x v="0"/>
    <x v="2"/>
    <x v="1680"/>
    <m/>
    <n v="78"/>
    <x v="23"/>
    <x v="5"/>
    <x v="1"/>
    <x v="2"/>
  </r>
  <r>
    <n v="93958"/>
    <x v="0"/>
    <x v="14"/>
    <x v="1680"/>
    <m/>
    <n v="43.29"/>
    <x v="10"/>
    <x v="4"/>
    <x v="1"/>
    <x v="1"/>
  </r>
  <r>
    <n v="93980"/>
    <x v="3"/>
    <x v="4"/>
    <x v="1681"/>
    <s v="April Cash"/>
    <n v="-200"/>
    <x v="9"/>
    <x v="1"/>
    <x v="1"/>
    <x v="3"/>
  </r>
  <r>
    <n v="93981"/>
    <x v="0"/>
    <x v="4"/>
    <x v="1681"/>
    <m/>
    <n v="30"/>
    <x v="187"/>
    <x v="19"/>
    <x v="1"/>
    <x v="10"/>
  </r>
  <r>
    <n v="93982"/>
    <x v="0"/>
    <x v="4"/>
    <x v="1681"/>
    <m/>
    <n v="50"/>
    <x v="143"/>
    <x v="17"/>
    <x v="1"/>
    <x v="14"/>
  </r>
  <r>
    <n v="93983"/>
    <x v="0"/>
    <x v="4"/>
    <x v="1681"/>
    <s v="Driving lesson"/>
    <n v="60"/>
    <x v="423"/>
    <x v="2"/>
    <x v="1"/>
    <x v="8"/>
  </r>
  <r>
    <n v="93985"/>
    <x v="0"/>
    <x v="4"/>
    <x v="1681"/>
    <s v="April Unidentified Cash"/>
    <n v="60"/>
    <x v="53"/>
    <x v="6"/>
    <x v="1"/>
    <x v="1"/>
  </r>
  <r>
    <n v="93834"/>
    <x v="0"/>
    <x v="0"/>
    <x v="1682"/>
    <s v="Karate"/>
    <n v="31.75"/>
    <x v="4"/>
    <x v="2"/>
    <x v="1"/>
    <x v="8"/>
  </r>
  <r>
    <n v="93835"/>
    <x v="1"/>
    <x v="0"/>
    <x v="1682"/>
    <m/>
    <n v="2340.4899999999998"/>
    <x v="75"/>
    <x v="1"/>
    <x v="1"/>
    <x v="3"/>
  </r>
  <r>
    <n v="93836"/>
    <x v="0"/>
    <x v="0"/>
    <x v="1682"/>
    <m/>
    <n v="5"/>
    <x v="163"/>
    <x v="9"/>
    <x v="1"/>
    <x v="9"/>
  </r>
  <r>
    <n v="93837"/>
    <x v="0"/>
    <x v="0"/>
    <x v="1682"/>
    <m/>
    <n v="38.869999999999997"/>
    <x v="3"/>
    <x v="0"/>
    <x v="1"/>
    <x v="1"/>
  </r>
  <r>
    <n v="93838"/>
    <x v="0"/>
    <x v="0"/>
    <x v="1682"/>
    <m/>
    <n v="12.18"/>
    <x v="8"/>
    <x v="0"/>
    <x v="1"/>
    <x v="1"/>
  </r>
  <r>
    <n v="93839"/>
    <x v="0"/>
    <x v="0"/>
    <x v="1682"/>
    <s v="Gas"/>
    <n v="100"/>
    <x v="338"/>
    <x v="0"/>
    <x v="1"/>
    <x v="1"/>
  </r>
  <r>
    <n v="93840"/>
    <x v="0"/>
    <x v="0"/>
    <x v="1682"/>
    <m/>
    <n v="35"/>
    <x v="93"/>
    <x v="7"/>
    <x v="1"/>
    <x v="4"/>
  </r>
  <r>
    <n v="93841"/>
    <x v="0"/>
    <x v="0"/>
    <x v="1682"/>
    <m/>
    <n v="20"/>
    <x v="408"/>
    <x v="9"/>
    <x v="1"/>
    <x v="4"/>
  </r>
  <r>
    <n v="93842"/>
    <x v="1"/>
    <x v="0"/>
    <x v="1682"/>
    <m/>
    <n v="50"/>
    <x v="1"/>
    <x v="1"/>
    <x v="1"/>
    <x v="3"/>
  </r>
  <r>
    <n v="93843.1"/>
    <x v="0"/>
    <x v="0"/>
    <x v="1682"/>
    <s v="Bus fares"/>
    <n v="50"/>
    <x v="187"/>
    <x v="19"/>
    <x v="1"/>
    <x v="8"/>
  </r>
  <r>
    <n v="93843.199999999997"/>
    <x v="0"/>
    <x v="0"/>
    <x v="1682"/>
    <s v="Lunches"/>
    <n v="30"/>
    <x v="363"/>
    <x v="4"/>
    <x v="1"/>
    <x v="8"/>
  </r>
  <r>
    <n v="93843.3"/>
    <x v="0"/>
    <x v="0"/>
    <x v="1682"/>
    <s v="James Pocket Money"/>
    <n v="20"/>
    <x v="53"/>
    <x v="6"/>
    <x v="1"/>
    <x v="8"/>
  </r>
  <r>
    <n v="93844.1"/>
    <x v="0"/>
    <x v="0"/>
    <x v="1682"/>
    <m/>
    <n v="50"/>
    <x v="245"/>
    <x v="5"/>
    <x v="1"/>
    <x v="10"/>
  </r>
  <r>
    <n v="93844.2"/>
    <x v="0"/>
    <x v="0"/>
    <x v="1682"/>
    <s v="Lunches"/>
    <n v="30"/>
    <x v="170"/>
    <x v="4"/>
    <x v="1"/>
    <x v="10"/>
  </r>
  <r>
    <n v="93844.3"/>
    <x v="0"/>
    <x v="0"/>
    <x v="1682"/>
    <s v="Jennifers Pocket Money"/>
    <n v="20"/>
    <x v="53"/>
    <x v="6"/>
    <x v="1"/>
    <x v="10"/>
  </r>
  <r>
    <n v="93845"/>
    <x v="0"/>
    <x v="0"/>
    <x v="1682"/>
    <m/>
    <n v="85"/>
    <x v="89"/>
    <x v="13"/>
    <x v="1"/>
    <x v="17"/>
  </r>
  <r>
    <n v="93846"/>
    <x v="8"/>
    <x v="0"/>
    <x v="1682"/>
    <m/>
    <n v="-840"/>
    <x v="425"/>
    <x v="10"/>
    <x v="1"/>
    <x v="2"/>
  </r>
  <r>
    <n v="93961"/>
    <x v="0"/>
    <x v="14"/>
    <x v="1682"/>
    <m/>
    <n v="49.66"/>
    <x v="10"/>
    <x v="4"/>
    <x v="1"/>
    <x v="1"/>
  </r>
  <r>
    <n v="93977"/>
    <x v="3"/>
    <x v="1"/>
    <x v="1682"/>
    <m/>
    <n v="-50"/>
    <x v="1"/>
    <x v="1"/>
    <x v="1"/>
    <x v="3"/>
  </r>
  <r>
    <n v="93989"/>
    <x v="3"/>
    <x v="2"/>
    <x v="1682"/>
    <m/>
    <n v="-2340.4899999999998"/>
    <x v="9"/>
    <x v="1"/>
    <x v="1"/>
    <x v="3"/>
  </r>
  <r>
    <n v="93829"/>
    <x v="0"/>
    <x v="0"/>
    <x v="1683"/>
    <s v="New Internationalist Magazine"/>
    <n v="10.85"/>
    <x v="16"/>
    <x v="7"/>
    <x v="1"/>
    <x v="2"/>
  </r>
  <r>
    <n v="93830"/>
    <x v="0"/>
    <x v="0"/>
    <x v="1683"/>
    <m/>
    <n v="11.39"/>
    <x v="19"/>
    <x v="0"/>
    <x v="1"/>
    <x v="1"/>
  </r>
  <r>
    <n v="93831"/>
    <x v="0"/>
    <x v="0"/>
    <x v="1683"/>
    <m/>
    <n v="38.26"/>
    <x v="105"/>
    <x v="0"/>
    <x v="1"/>
    <x v="2"/>
  </r>
  <r>
    <n v="93832"/>
    <x v="8"/>
    <x v="0"/>
    <x v="1683"/>
    <m/>
    <n v="-200"/>
    <x v="425"/>
    <x v="10"/>
    <x v="1"/>
    <x v="2"/>
  </r>
  <r>
    <n v="93833"/>
    <x v="0"/>
    <x v="0"/>
    <x v="1683"/>
    <s v="Council Tax"/>
    <n v="182.47"/>
    <x v="18"/>
    <x v="0"/>
    <x v="1"/>
    <x v="1"/>
  </r>
  <r>
    <n v="93903"/>
    <x v="0"/>
    <x v="2"/>
    <x v="1683"/>
    <m/>
    <n v="13"/>
    <x v="118"/>
    <x v="7"/>
    <x v="1"/>
    <x v="4"/>
  </r>
  <r>
    <n v="93904"/>
    <x v="0"/>
    <x v="2"/>
    <x v="1683"/>
    <m/>
    <n v="6.15"/>
    <x v="13"/>
    <x v="4"/>
    <x v="1"/>
    <x v="1"/>
  </r>
  <r>
    <n v="93912"/>
    <x v="0"/>
    <x v="2"/>
    <x v="1683"/>
    <s v="Sebo supplies, cooking trays"/>
    <n v="51.75"/>
    <x v="31"/>
    <x v="6"/>
    <x v="1"/>
    <x v="1"/>
  </r>
  <r>
    <n v="93962"/>
    <x v="0"/>
    <x v="14"/>
    <x v="1683"/>
    <m/>
    <n v="6.9"/>
    <x v="10"/>
    <x v="4"/>
    <x v="1"/>
    <x v="1"/>
  </r>
  <r>
    <n v="93976"/>
    <x v="0"/>
    <x v="1"/>
    <x v="1683"/>
    <m/>
    <n v="72.900000000000006"/>
    <x v="13"/>
    <x v="4"/>
    <x v="1"/>
    <x v="1"/>
  </r>
  <r>
    <n v="93826"/>
    <x v="0"/>
    <x v="0"/>
    <x v="1684"/>
    <s v="Income Insurance"/>
    <n v="26.95"/>
    <x v="60"/>
    <x v="0"/>
    <x v="1"/>
    <x v="4"/>
  </r>
  <r>
    <n v="93827"/>
    <x v="0"/>
    <x v="0"/>
    <x v="1684"/>
    <m/>
    <n v="7.99"/>
    <x v="368"/>
    <x v="0"/>
    <x v="1"/>
    <x v="4"/>
  </r>
  <r>
    <n v="93828"/>
    <x v="0"/>
    <x v="0"/>
    <x v="1684"/>
    <m/>
    <n v="12"/>
    <x v="21"/>
    <x v="9"/>
    <x v="1"/>
    <x v="9"/>
  </r>
  <r>
    <n v="93905"/>
    <x v="0"/>
    <x v="2"/>
    <x v="1684"/>
    <m/>
    <n v="64.709999999999994"/>
    <x v="13"/>
    <x v="12"/>
    <x v="1"/>
    <x v="5"/>
  </r>
  <r>
    <n v="93906"/>
    <x v="0"/>
    <x v="2"/>
    <x v="1685"/>
    <m/>
    <n v="6"/>
    <x v="22"/>
    <x v="11"/>
    <x v="1"/>
    <x v="2"/>
  </r>
  <r>
    <n v="93907"/>
    <x v="0"/>
    <x v="2"/>
    <x v="1685"/>
    <m/>
    <n v="9.99"/>
    <x v="20"/>
    <x v="0"/>
    <x v="1"/>
    <x v="1"/>
  </r>
  <r>
    <n v="93963"/>
    <x v="0"/>
    <x v="14"/>
    <x v="1685"/>
    <m/>
    <n v="101.23"/>
    <x v="10"/>
    <x v="4"/>
    <x v="1"/>
    <x v="1"/>
  </r>
  <r>
    <n v="93974"/>
    <x v="0"/>
    <x v="1"/>
    <x v="1685"/>
    <m/>
    <n v="0.21"/>
    <x v="69"/>
    <x v="18"/>
    <x v="1"/>
    <x v="3"/>
  </r>
  <r>
    <n v="93975"/>
    <x v="4"/>
    <x v="1"/>
    <x v="1685"/>
    <m/>
    <n v="-1.04"/>
    <x v="1"/>
    <x v="10"/>
    <x v="1"/>
    <x v="3"/>
  </r>
  <r>
    <n v="93822"/>
    <x v="0"/>
    <x v="0"/>
    <x v="1686"/>
    <m/>
    <n v="5"/>
    <x v="30"/>
    <x v="9"/>
    <x v="1"/>
    <x v="9"/>
  </r>
  <r>
    <n v="93823"/>
    <x v="0"/>
    <x v="0"/>
    <x v="1686"/>
    <m/>
    <n v="85"/>
    <x v="89"/>
    <x v="13"/>
    <x v="1"/>
    <x v="17"/>
  </r>
  <r>
    <n v="93824"/>
    <x v="1"/>
    <x v="0"/>
    <x v="1686"/>
    <m/>
    <n v="50"/>
    <x v="15"/>
    <x v="1"/>
    <x v="1"/>
    <x v="3"/>
  </r>
  <r>
    <n v="93825"/>
    <x v="0"/>
    <x v="0"/>
    <x v="1686"/>
    <s v="Life Insurance"/>
    <n v="8.19"/>
    <x v="29"/>
    <x v="0"/>
    <x v="1"/>
    <x v="2"/>
  </r>
  <r>
    <n v="93913"/>
    <x v="0"/>
    <x v="2"/>
    <x v="1686"/>
    <m/>
    <n v="30"/>
    <x v="407"/>
    <x v="0"/>
    <x v="1"/>
    <x v="10"/>
  </r>
  <r>
    <n v="93914"/>
    <x v="0"/>
    <x v="2"/>
    <x v="1686"/>
    <s v="Prehistoric Art Exhibition"/>
    <n v="22"/>
    <x v="165"/>
    <x v="11"/>
    <x v="1"/>
    <x v="4"/>
  </r>
  <r>
    <n v="93915"/>
    <x v="0"/>
    <x v="2"/>
    <x v="1686"/>
    <m/>
    <n v="20"/>
    <x v="86"/>
    <x v="15"/>
    <x v="1"/>
    <x v="4"/>
  </r>
  <r>
    <n v="93916"/>
    <x v="0"/>
    <x v="2"/>
    <x v="1686"/>
    <m/>
    <n v="18.399999999999999"/>
    <x v="14"/>
    <x v="15"/>
    <x v="1"/>
    <x v="2"/>
  </r>
  <r>
    <n v="93964"/>
    <x v="0"/>
    <x v="14"/>
    <x v="1686"/>
    <m/>
    <n v="7.09"/>
    <x v="10"/>
    <x v="4"/>
    <x v="1"/>
    <x v="1"/>
  </r>
  <r>
    <n v="93965"/>
    <x v="0"/>
    <x v="14"/>
    <x v="1686"/>
    <m/>
    <n v="2.8"/>
    <x v="10"/>
    <x v="4"/>
    <x v="1"/>
    <x v="1"/>
  </r>
  <r>
    <n v="93820"/>
    <x v="2"/>
    <x v="0"/>
    <x v="1687"/>
    <m/>
    <n v="25"/>
    <x v="36"/>
    <x v="3"/>
    <x v="1"/>
    <x v="10"/>
  </r>
  <r>
    <n v="93821"/>
    <x v="8"/>
    <x v="0"/>
    <x v="1687"/>
    <m/>
    <n v="-5156.93"/>
    <x v="164"/>
    <x v="10"/>
    <x v="1"/>
    <x v="4"/>
  </r>
  <r>
    <n v="93917"/>
    <x v="0"/>
    <x v="2"/>
    <x v="1687"/>
    <m/>
    <n v="2.88"/>
    <x v="76"/>
    <x v="4"/>
    <x v="1"/>
    <x v="1"/>
  </r>
  <r>
    <n v="93966.1"/>
    <x v="0"/>
    <x v="14"/>
    <x v="1687"/>
    <m/>
    <n v="6"/>
    <x v="10"/>
    <x v="6"/>
    <x v="1"/>
    <x v="1"/>
  </r>
  <r>
    <n v="93966.2"/>
    <x v="0"/>
    <x v="14"/>
    <x v="1687"/>
    <m/>
    <n v="17.45"/>
    <x v="10"/>
    <x v="4"/>
    <x v="1"/>
    <x v="1"/>
  </r>
  <r>
    <n v="93918"/>
    <x v="0"/>
    <x v="2"/>
    <x v="1688"/>
    <m/>
    <n v="12.4"/>
    <x v="278"/>
    <x v="11"/>
    <x v="1"/>
    <x v="2"/>
  </r>
  <r>
    <n v="93967.1"/>
    <x v="0"/>
    <x v="14"/>
    <x v="1688"/>
    <s v="Wine"/>
    <n v="30"/>
    <x v="10"/>
    <x v="17"/>
    <x v="1"/>
    <x v="1"/>
  </r>
  <r>
    <n v="93967.2"/>
    <x v="0"/>
    <x v="14"/>
    <x v="1688"/>
    <s v="Kliplock containers"/>
    <n v="10"/>
    <x v="10"/>
    <x v="6"/>
    <x v="1"/>
    <x v="1"/>
  </r>
  <r>
    <n v="93967.3"/>
    <x v="0"/>
    <x v="14"/>
    <x v="1688"/>
    <m/>
    <n v="55.13"/>
    <x v="10"/>
    <x v="4"/>
    <x v="1"/>
    <x v="1"/>
  </r>
  <r>
    <n v="93819"/>
    <x v="1"/>
    <x v="0"/>
    <x v="1689"/>
    <m/>
    <n v="50"/>
    <x v="15"/>
    <x v="1"/>
    <x v="1"/>
    <x v="3"/>
  </r>
  <r>
    <n v="93919"/>
    <x v="0"/>
    <x v="2"/>
    <x v="1689"/>
    <s v="James Laptop"/>
    <n v="916.98"/>
    <x v="416"/>
    <x v="7"/>
    <x v="75"/>
    <x v="8"/>
  </r>
  <r>
    <n v="93920"/>
    <x v="0"/>
    <x v="2"/>
    <x v="1689"/>
    <m/>
    <n v="250"/>
    <x v="41"/>
    <x v="15"/>
    <x v="1"/>
    <x v="4"/>
  </r>
  <r>
    <n v="93921"/>
    <x v="0"/>
    <x v="2"/>
    <x v="1689"/>
    <s v="Supplements and things"/>
    <n v="31.01"/>
    <x v="124"/>
    <x v="6"/>
    <x v="1"/>
    <x v="2"/>
  </r>
  <r>
    <n v="93817"/>
    <x v="0"/>
    <x v="0"/>
    <x v="1690"/>
    <s v="National Insurance"/>
    <n v="10.6"/>
    <x v="69"/>
    <x v="18"/>
    <x v="1"/>
    <x v="2"/>
  </r>
  <r>
    <n v="93818"/>
    <x v="1"/>
    <x v="0"/>
    <x v="1690"/>
    <m/>
    <n v="50"/>
    <x v="15"/>
    <x v="1"/>
    <x v="1"/>
    <x v="3"/>
  </r>
  <r>
    <n v="93922"/>
    <x v="0"/>
    <x v="2"/>
    <x v="1690"/>
    <m/>
    <n v="136"/>
    <x v="436"/>
    <x v="5"/>
    <x v="1"/>
    <x v="2"/>
  </r>
  <r>
    <n v="93923"/>
    <x v="0"/>
    <x v="2"/>
    <x v="1690"/>
    <m/>
    <n v="94"/>
    <x v="245"/>
    <x v="5"/>
    <x v="1"/>
    <x v="10"/>
  </r>
  <r>
    <n v="93924"/>
    <x v="0"/>
    <x v="2"/>
    <x v="1690"/>
    <s v="Pub dinner in London"/>
    <n v="86.3"/>
    <x v="143"/>
    <x v="11"/>
    <x v="1"/>
    <x v="1"/>
  </r>
  <r>
    <n v="93925"/>
    <x v="0"/>
    <x v="2"/>
    <x v="1690"/>
    <m/>
    <n v="85.95"/>
    <x v="218"/>
    <x v="5"/>
    <x v="1"/>
    <x v="8"/>
  </r>
  <r>
    <n v="93926"/>
    <x v="0"/>
    <x v="2"/>
    <x v="1690"/>
    <m/>
    <n v="35"/>
    <x v="41"/>
    <x v="15"/>
    <x v="1"/>
    <x v="4"/>
  </r>
  <r>
    <n v="93927"/>
    <x v="0"/>
    <x v="2"/>
    <x v="1690"/>
    <s v="Lichtenstein Exhibition"/>
    <n v="29"/>
    <x v="165"/>
    <x v="11"/>
    <x v="1"/>
    <x v="1"/>
  </r>
  <r>
    <n v="93928"/>
    <x v="0"/>
    <x v="2"/>
    <x v="1690"/>
    <m/>
    <n v="11.95"/>
    <x v="22"/>
    <x v="11"/>
    <x v="1"/>
    <x v="2"/>
  </r>
  <r>
    <n v="93929"/>
    <x v="0"/>
    <x v="2"/>
    <x v="1690"/>
    <m/>
    <n v="10"/>
    <x v="235"/>
    <x v="5"/>
    <x v="1"/>
    <x v="10"/>
  </r>
  <r>
    <n v="93930"/>
    <x v="0"/>
    <x v="2"/>
    <x v="1690"/>
    <m/>
    <n v="4.1500000000000004"/>
    <x v="13"/>
    <x v="4"/>
    <x v="1"/>
    <x v="1"/>
  </r>
  <r>
    <n v="93931"/>
    <x v="0"/>
    <x v="2"/>
    <x v="1691"/>
    <m/>
    <n v="72.17"/>
    <x v="247"/>
    <x v="12"/>
    <x v="1"/>
    <x v="5"/>
  </r>
  <r>
    <n v="93968.1"/>
    <x v="0"/>
    <x v="14"/>
    <x v="1691"/>
    <s v="Magazines"/>
    <n v="5.75"/>
    <x v="10"/>
    <x v="7"/>
    <x v="1"/>
    <x v="1"/>
  </r>
  <r>
    <n v="93968.2"/>
    <x v="0"/>
    <x v="14"/>
    <x v="1691"/>
    <m/>
    <n v="26.16"/>
    <x v="10"/>
    <x v="4"/>
    <x v="1"/>
    <x v="1"/>
  </r>
  <r>
    <n v="93879"/>
    <x v="0"/>
    <x v="0"/>
    <x v="1692"/>
    <m/>
    <n v="85"/>
    <x v="89"/>
    <x v="13"/>
    <x v="1"/>
    <x v="17"/>
  </r>
  <r>
    <n v="93932"/>
    <x v="0"/>
    <x v="2"/>
    <x v="1692"/>
    <s v="Printer cartridges"/>
    <n v="23.98"/>
    <x v="365"/>
    <x v="6"/>
    <x v="1"/>
    <x v="1"/>
  </r>
  <r>
    <n v="93878"/>
    <x v="8"/>
    <x v="0"/>
    <x v="1693"/>
    <m/>
    <n v="-8.94"/>
    <x v="383"/>
    <x v="10"/>
    <x v="1"/>
    <x v="2"/>
  </r>
  <r>
    <n v="93933"/>
    <x v="0"/>
    <x v="2"/>
    <x v="1693"/>
    <m/>
    <n v="17.5"/>
    <x v="41"/>
    <x v="15"/>
    <x v="1"/>
    <x v="4"/>
  </r>
  <r>
    <n v="93934"/>
    <x v="0"/>
    <x v="2"/>
    <x v="1693"/>
    <m/>
    <n v="0.8"/>
    <x v="10"/>
    <x v="4"/>
    <x v="1"/>
    <x v="1"/>
  </r>
  <r>
    <n v="93969"/>
    <x v="0"/>
    <x v="14"/>
    <x v="1693"/>
    <m/>
    <n v="13.88"/>
    <x v="10"/>
    <x v="4"/>
    <x v="1"/>
    <x v="1"/>
  </r>
  <r>
    <n v="93973.1"/>
    <x v="0"/>
    <x v="1"/>
    <x v="1693"/>
    <s v="Wine"/>
    <n v="37.5"/>
    <x v="13"/>
    <x v="17"/>
    <x v="1"/>
    <x v="14"/>
  </r>
  <r>
    <n v="93973.2"/>
    <x v="0"/>
    <x v="1"/>
    <x v="1693"/>
    <s v="Armagnac"/>
    <n v="21"/>
    <x v="13"/>
    <x v="17"/>
    <x v="1"/>
    <x v="2"/>
  </r>
  <r>
    <n v="93973.3"/>
    <x v="0"/>
    <x v="1"/>
    <x v="1693"/>
    <s v="Shampoo, hair colour and other household"/>
    <n v="43.5"/>
    <x v="13"/>
    <x v="6"/>
    <x v="1"/>
    <x v="1"/>
  </r>
  <r>
    <n v="93973.4"/>
    <x v="0"/>
    <x v="1"/>
    <x v="1693"/>
    <m/>
    <n v="64.11"/>
    <x v="13"/>
    <x v="4"/>
    <x v="1"/>
    <x v="1"/>
  </r>
  <r>
    <n v="93877"/>
    <x v="2"/>
    <x v="0"/>
    <x v="1694"/>
    <m/>
    <n v="79.790000000000006"/>
    <x v="51"/>
    <x v="3"/>
    <x v="1"/>
    <x v="3"/>
  </r>
  <r>
    <n v="93935"/>
    <x v="0"/>
    <x v="2"/>
    <x v="1694"/>
    <s v="Three peaks camping"/>
    <n v="56"/>
    <x v="150"/>
    <x v="11"/>
    <x v="1"/>
    <x v="1"/>
  </r>
  <r>
    <n v="93936"/>
    <x v="0"/>
    <x v="2"/>
    <x v="1694"/>
    <m/>
    <n v="17.5"/>
    <x v="41"/>
    <x v="15"/>
    <x v="1"/>
    <x v="4"/>
  </r>
  <r>
    <n v="93937"/>
    <x v="0"/>
    <x v="2"/>
    <x v="1694"/>
    <m/>
    <n v="5.78"/>
    <x v="14"/>
    <x v="4"/>
    <x v="1"/>
    <x v="2"/>
  </r>
  <r>
    <n v="93938"/>
    <x v="0"/>
    <x v="2"/>
    <x v="1694"/>
    <m/>
    <n v="3.14"/>
    <x v="13"/>
    <x v="4"/>
    <x v="1"/>
    <x v="1"/>
  </r>
  <r>
    <n v="93875"/>
    <x v="0"/>
    <x v="0"/>
    <x v="1695"/>
    <s v="Sleeper tickets"/>
    <n v="242"/>
    <x v="80"/>
    <x v="14"/>
    <x v="76"/>
    <x v="4"/>
  </r>
  <r>
    <n v="93876"/>
    <x v="0"/>
    <x v="0"/>
    <x v="1695"/>
    <m/>
    <n v="12.23"/>
    <x v="397"/>
    <x v="4"/>
    <x v="1"/>
    <x v="1"/>
  </r>
  <r>
    <n v="93874"/>
    <x v="1"/>
    <x v="0"/>
    <x v="1696"/>
    <m/>
    <n v="50"/>
    <x v="15"/>
    <x v="1"/>
    <x v="1"/>
    <x v="3"/>
  </r>
  <r>
    <n v="93939"/>
    <x v="0"/>
    <x v="2"/>
    <x v="1696"/>
    <s v="Walking boots"/>
    <n v="120"/>
    <x v="155"/>
    <x v="5"/>
    <x v="1"/>
    <x v="10"/>
  </r>
  <r>
    <n v="93940"/>
    <x v="0"/>
    <x v="2"/>
    <x v="1696"/>
    <m/>
    <n v="52"/>
    <x v="133"/>
    <x v="5"/>
    <x v="1"/>
    <x v="2"/>
  </r>
  <r>
    <n v="93941"/>
    <x v="0"/>
    <x v="2"/>
    <x v="1696"/>
    <m/>
    <n v="6.45"/>
    <x v="22"/>
    <x v="11"/>
    <x v="1"/>
    <x v="2"/>
  </r>
  <r>
    <n v="93971.1"/>
    <x v="0"/>
    <x v="14"/>
    <x v="1696"/>
    <s v="Flowers"/>
    <n v="5"/>
    <x v="10"/>
    <x v="6"/>
    <x v="1"/>
    <x v="1"/>
  </r>
  <r>
    <n v="93971.199999999997"/>
    <x v="0"/>
    <x v="14"/>
    <x v="1696"/>
    <m/>
    <n v="3.48"/>
    <x v="10"/>
    <x v="4"/>
    <x v="1"/>
    <x v="1"/>
  </r>
  <r>
    <n v="93942"/>
    <x v="0"/>
    <x v="2"/>
    <x v="1697"/>
    <s v="James birthday meal"/>
    <n v="112.5"/>
    <x v="94"/>
    <x v="11"/>
    <x v="74"/>
    <x v="1"/>
  </r>
  <r>
    <n v="93943"/>
    <x v="0"/>
    <x v="2"/>
    <x v="1697"/>
    <m/>
    <n v="25.8"/>
    <x v="41"/>
    <x v="15"/>
    <x v="1"/>
    <x v="4"/>
  </r>
  <r>
    <n v="93944"/>
    <x v="0"/>
    <x v="2"/>
    <x v="1697"/>
    <m/>
    <n v="19.64"/>
    <x v="49"/>
    <x v="5"/>
    <x v="1"/>
    <x v="1"/>
  </r>
  <r>
    <n v="93945"/>
    <x v="0"/>
    <x v="2"/>
    <x v="1697"/>
    <m/>
    <n v="5.9"/>
    <x v="208"/>
    <x v="4"/>
    <x v="1"/>
    <x v="4"/>
  </r>
  <r>
    <n v="93946"/>
    <x v="0"/>
    <x v="2"/>
    <x v="1697"/>
    <s v="Birthday card"/>
    <n v="5.5"/>
    <x v="437"/>
    <x v="6"/>
    <x v="1"/>
    <x v="8"/>
  </r>
  <r>
    <n v="93970"/>
    <x v="0"/>
    <x v="14"/>
    <x v="1697"/>
    <m/>
    <n v="18.04"/>
    <x v="10"/>
    <x v="4"/>
    <x v="1"/>
    <x v="1"/>
  </r>
  <r>
    <n v="93947"/>
    <x v="0"/>
    <x v="2"/>
    <x v="1698"/>
    <m/>
    <n v="151"/>
    <x v="133"/>
    <x v="5"/>
    <x v="1"/>
    <x v="2"/>
  </r>
  <r>
    <n v="93948"/>
    <x v="0"/>
    <x v="2"/>
    <x v="1698"/>
    <s v="James birthday tea"/>
    <n v="104"/>
    <x v="146"/>
    <x v="11"/>
    <x v="74"/>
    <x v="1"/>
  </r>
  <r>
    <n v="93949"/>
    <x v="0"/>
    <x v="2"/>
    <x v="1698"/>
    <s v="Bike lock"/>
    <n v="14.99"/>
    <x v="82"/>
    <x v="6"/>
    <x v="1"/>
    <x v="1"/>
  </r>
  <r>
    <n v="93950"/>
    <x v="0"/>
    <x v="2"/>
    <x v="1698"/>
    <m/>
    <n v="16"/>
    <x v="133"/>
    <x v="5"/>
    <x v="1"/>
    <x v="2"/>
  </r>
  <r>
    <n v="93870"/>
    <x v="6"/>
    <x v="0"/>
    <x v="1699"/>
    <m/>
    <n v="371.72"/>
    <x v="9"/>
    <x v="0"/>
    <x v="1"/>
    <x v="1"/>
  </r>
  <r>
    <n v="93871"/>
    <x v="0"/>
    <x v="0"/>
    <x v="1699"/>
    <m/>
    <n v="85"/>
    <x v="89"/>
    <x v="13"/>
    <x v="1"/>
    <x v="17"/>
  </r>
  <r>
    <n v="93872"/>
    <x v="0"/>
    <x v="0"/>
    <x v="1699"/>
    <s v="Expedition balance"/>
    <n v="1650"/>
    <x v="434"/>
    <x v="14"/>
    <x v="73"/>
    <x v="8"/>
  </r>
  <r>
    <n v="93873"/>
    <x v="8"/>
    <x v="0"/>
    <x v="1699"/>
    <m/>
    <n v="-6867.21"/>
    <x v="164"/>
    <x v="10"/>
    <x v="1"/>
    <x v="4"/>
  </r>
  <r>
    <n v="93951"/>
    <x v="0"/>
    <x v="2"/>
    <x v="1699"/>
    <m/>
    <n v="5.6"/>
    <x v="22"/>
    <x v="11"/>
    <x v="1"/>
    <x v="2"/>
  </r>
  <r>
    <n v="93952"/>
    <x v="0"/>
    <x v="2"/>
    <x v="1699"/>
    <m/>
    <n v="3.4"/>
    <x v="13"/>
    <x v="4"/>
    <x v="1"/>
    <x v="1"/>
  </r>
  <r>
    <n v="93972.1"/>
    <x v="0"/>
    <x v="14"/>
    <x v="1699"/>
    <s v="Bedding plants"/>
    <n v="12"/>
    <x v="10"/>
    <x v="16"/>
    <x v="1"/>
    <x v="1"/>
  </r>
  <r>
    <n v="93972.2"/>
    <x v="0"/>
    <x v="14"/>
    <x v="1699"/>
    <m/>
    <n v="17"/>
    <x v="10"/>
    <x v="6"/>
    <x v="1"/>
    <x v="1"/>
  </r>
  <r>
    <n v="93972.3"/>
    <x v="0"/>
    <x v="14"/>
    <x v="1699"/>
    <s v="Tights"/>
    <n v="9.5"/>
    <x v="10"/>
    <x v="5"/>
    <x v="1"/>
    <x v="2"/>
  </r>
  <r>
    <n v="93972.4"/>
    <x v="0"/>
    <x v="14"/>
    <x v="1699"/>
    <m/>
    <n v="45.18"/>
    <x v="10"/>
    <x v="4"/>
    <x v="1"/>
    <x v="1"/>
  </r>
  <r>
    <n v="93868"/>
    <x v="0"/>
    <x v="0"/>
    <x v="1700"/>
    <s v="Income Insurance"/>
    <n v="46.08"/>
    <x v="60"/>
    <x v="0"/>
    <x v="1"/>
    <x v="4"/>
  </r>
  <r>
    <n v="93869"/>
    <x v="2"/>
    <x v="0"/>
    <x v="1700"/>
    <m/>
    <n v="20.8"/>
    <x v="58"/>
    <x v="3"/>
    <x v="1"/>
    <x v="2"/>
  </r>
  <r>
    <n v="93867"/>
    <x v="0"/>
    <x v="0"/>
    <x v="1701"/>
    <s v="Badminton"/>
    <n v="56"/>
    <x v="210"/>
    <x v="2"/>
    <x v="1"/>
    <x v="10"/>
  </r>
  <r>
    <n v="94156"/>
    <x v="0"/>
    <x v="14"/>
    <x v="1701"/>
    <m/>
    <n v="6.5"/>
    <x v="10"/>
    <x v="4"/>
    <x v="1"/>
    <x v="1"/>
  </r>
  <r>
    <n v="94070"/>
    <x v="0"/>
    <x v="0"/>
    <x v="1702"/>
    <m/>
    <n v="77.400000000000006"/>
    <x v="224"/>
    <x v="23"/>
    <x v="1"/>
    <x v="3"/>
  </r>
  <r>
    <n v="94071"/>
    <x v="0"/>
    <x v="2"/>
    <x v="1702"/>
    <m/>
    <n v="58.1"/>
    <x v="85"/>
    <x v="12"/>
    <x v="1"/>
    <x v="5"/>
  </r>
  <r>
    <n v="94072"/>
    <x v="0"/>
    <x v="2"/>
    <x v="1702"/>
    <m/>
    <n v="4.9400000000000004"/>
    <x v="208"/>
    <x v="4"/>
    <x v="1"/>
    <x v="4"/>
  </r>
  <r>
    <n v="94157"/>
    <x v="0"/>
    <x v="14"/>
    <x v="1702"/>
    <s v="Driving test"/>
    <n v="62"/>
    <x v="281"/>
    <x v="2"/>
    <x v="1"/>
    <x v="8"/>
  </r>
  <r>
    <n v="94069"/>
    <x v="1"/>
    <x v="0"/>
    <x v="1703"/>
    <m/>
    <n v="580.05999999999995"/>
    <x v="433"/>
    <x v="1"/>
    <x v="1"/>
    <x v="3"/>
  </r>
  <r>
    <n v="94073"/>
    <x v="0"/>
    <x v="2"/>
    <x v="1703"/>
    <m/>
    <n v="20"/>
    <x v="86"/>
    <x v="15"/>
    <x v="1"/>
    <x v="4"/>
  </r>
  <r>
    <n v="94074"/>
    <x v="0"/>
    <x v="2"/>
    <x v="1703"/>
    <m/>
    <n v="23.23"/>
    <x v="10"/>
    <x v="4"/>
    <x v="1"/>
    <x v="1"/>
  </r>
  <r>
    <n v="94158"/>
    <x v="3"/>
    <x v="14"/>
    <x v="1703"/>
    <m/>
    <n v="-580.05999999999995"/>
    <x v="433"/>
    <x v="1"/>
    <x v="1"/>
    <x v="3"/>
  </r>
  <r>
    <n v="94089"/>
    <x v="0"/>
    <x v="2"/>
    <x v="1704"/>
    <s v="Confectionary"/>
    <n v="10"/>
    <x v="31"/>
    <x v="9"/>
    <x v="1"/>
    <x v="9"/>
  </r>
  <r>
    <n v="94075"/>
    <x v="0"/>
    <x v="2"/>
    <x v="1705"/>
    <m/>
    <n v="50.82"/>
    <x v="247"/>
    <x v="12"/>
    <x v="1"/>
    <x v="5"/>
  </r>
  <r>
    <n v="94067"/>
    <x v="0"/>
    <x v="0"/>
    <x v="1706"/>
    <m/>
    <n v="43.77"/>
    <x v="270"/>
    <x v="0"/>
    <x v="1"/>
    <x v="1"/>
  </r>
  <r>
    <n v="94068"/>
    <x v="0"/>
    <x v="0"/>
    <x v="1706"/>
    <m/>
    <n v="85"/>
    <x v="89"/>
    <x v="13"/>
    <x v="1"/>
    <x v="17"/>
  </r>
  <r>
    <n v="94076"/>
    <x v="0"/>
    <x v="2"/>
    <x v="1706"/>
    <m/>
    <n v="4.3499999999999996"/>
    <x v="208"/>
    <x v="4"/>
    <x v="1"/>
    <x v="4"/>
  </r>
  <r>
    <n v="94159.1"/>
    <x v="0"/>
    <x v="14"/>
    <x v="1706"/>
    <s v="Tissues"/>
    <n v="6"/>
    <x v="10"/>
    <x v="6"/>
    <x v="1"/>
    <x v="1"/>
  </r>
  <r>
    <n v="94159.2"/>
    <x v="0"/>
    <x v="14"/>
    <x v="1706"/>
    <s v="Wine"/>
    <n v="11"/>
    <x v="10"/>
    <x v="17"/>
    <x v="1"/>
    <x v="14"/>
  </r>
  <r>
    <n v="94159.3"/>
    <x v="0"/>
    <x v="14"/>
    <x v="1706"/>
    <m/>
    <n v="88.7"/>
    <x v="10"/>
    <x v="4"/>
    <x v="1"/>
    <x v="1"/>
  </r>
  <r>
    <n v="94065"/>
    <x v="1"/>
    <x v="0"/>
    <x v="1707"/>
    <m/>
    <n v="50"/>
    <x v="15"/>
    <x v="1"/>
    <x v="1"/>
    <x v="3"/>
  </r>
  <r>
    <n v="94066"/>
    <x v="0"/>
    <x v="0"/>
    <x v="1707"/>
    <m/>
    <n v="25.54"/>
    <x v="63"/>
    <x v="0"/>
    <x v="1"/>
    <x v="4"/>
  </r>
  <r>
    <n v="94160"/>
    <x v="0"/>
    <x v="14"/>
    <x v="1707"/>
    <m/>
    <n v="7.87"/>
    <x v="10"/>
    <x v="4"/>
    <x v="1"/>
    <x v="1"/>
  </r>
  <r>
    <n v="94055"/>
    <x v="0"/>
    <x v="0"/>
    <x v="1708"/>
    <m/>
    <n v="12.12"/>
    <x v="8"/>
    <x v="0"/>
    <x v="1"/>
    <x v="1"/>
  </r>
  <r>
    <n v="94056"/>
    <x v="0"/>
    <x v="0"/>
    <x v="1708"/>
    <s v="Gas"/>
    <n v="100"/>
    <x v="338"/>
    <x v="0"/>
    <x v="1"/>
    <x v="1"/>
  </r>
  <r>
    <n v="94057"/>
    <x v="1"/>
    <x v="0"/>
    <x v="1708"/>
    <m/>
    <n v="50"/>
    <x v="1"/>
    <x v="1"/>
    <x v="1"/>
    <x v="3"/>
  </r>
  <r>
    <n v="94058"/>
    <x v="0"/>
    <x v="0"/>
    <x v="1708"/>
    <s v="Karate"/>
    <n v="31.75"/>
    <x v="4"/>
    <x v="2"/>
    <x v="1"/>
    <x v="8"/>
  </r>
  <r>
    <n v="94059"/>
    <x v="0"/>
    <x v="0"/>
    <x v="1708"/>
    <s v="James Pocket Money"/>
    <n v="20"/>
    <x v="53"/>
    <x v="6"/>
    <x v="1"/>
    <x v="8"/>
  </r>
  <r>
    <n v="94060.1"/>
    <x v="0"/>
    <x v="0"/>
    <x v="1708"/>
    <m/>
    <n v="50"/>
    <x v="245"/>
    <x v="5"/>
    <x v="1"/>
    <x v="10"/>
  </r>
  <r>
    <n v="94060.2"/>
    <x v="0"/>
    <x v="0"/>
    <x v="1708"/>
    <s v="Lunches"/>
    <n v="30"/>
    <x v="170"/>
    <x v="4"/>
    <x v="1"/>
    <x v="10"/>
  </r>
  <r>
    <n v="94060.3"/>
    <x v="0"/>
    <x v="0"/>
    <x v="1708"/>
    <s v="Jennifers Pocket Money"/>
    <n v="20"/>
    <x v="53"/>
    <x v="6"/>
    <x v="1"/>
    <x v="10"/>
  </r>
  <r>
    <n v="94061"/>
    <x v="0"/>
    <x v="0"/>
    <x v="1708"/>
    <m/>
    <n v="38.79"/>
    <x v="3"/>
    <x v="0"/>
    <x v="1"/>
    <x v="1"/>
  </r>
  <r>
    <n v="94062"/>
    <x v="0"/>
    <x v="0"/>
    <x v="1708"/>
    <m/>
    <n v="5"/>
    <x v="163"/>
    <x v="9"/>
    <x v="1"/>
    <x v="9"/>
  </r>
  <r>
    <n v="94063"/>
    <x v="0"/>
    <x v="0"/>
    <x v="1708"/>
    <s v="Council Tax"/>
    <n v="180"/>
    <x v="18"/>
    <x v="0"/>
    <x v="1"/>
    <x v="1"/>
  </r>
  <r>
    <n v="94064"/>
    <x v="0"/>
    <x v="0"/>
    <x v="1708"/>
    <m/>
    <n v="32.83"/>
    <x v="105"/>
    <x v="0"/>
    <x v="1"/>
    <x v="2"/>
  </r>
  <r>
    <n v="94155"/>
    <x v="3"/>
    <x v="1"/>
    <x v="1708"/>
    <m/>
    <n v="-50"/>
    <x v="1"/>
    <x v="1"/>
    <x v="1"/>
    <x v="3"/>
  </r>
  <r>
    <n v="94191"/>
    <x v="3"/>
    <x v="4"/>
    <x v="1708"/>
    <s v="May Cash"/>
    <n v="-610"/>
    <x v="9"/>
    <x v="1"/>
    <x v="1"/>
    <x v="3"/>
  </r>
  <r>
    <n v="94192"/>
    <x v="0"/>
    <x v="4"/>
    <x v="1708"/>
    <s v="Unidentified cash for May"/>
    <n v="329"/>
    <x v="53"/>
    <x v="6"/>
    <x v="1"/>
    <x v="3"/>
  </r>
  <r>
    <n v="94193"/>
    <x v="0"/>
    <x v="4"/>
    <x v="1708"/>
    <s v="Drinks with Pete"/>
    <n v="15"/>
    <x v="143"/>
    <x v="17"/>
    <x v="1"/>
    <x v="4"/>
  </r>
  <r>
    <n v="94194"/>
    <x v="0"/>
    <x v="4"/>
    <x v="1708"/>
    <s v="Drinks with Sarah"/>
    <n v="35"/>
    <x v="143"/>
    <x v="17"/>
    <x v="1"/>
    <x v="14"/>
  </r>
  <r>
    <n v="94195"/>
    <x v="0"/>
    <x v="4"/>
    <x v="1708"/>
    <s v="Lunch"/>
    <n v="20"/>
    <x v="13"/>
    <x v="4"/>
    <x v="1"/>
    <x v="4"/>
  </r>
  <r>
    <n v="94052"/>
    <x v="0"/>
    <x v="0"/>
    <x v="1709"/>
    <s v="Income Insurance"/>
    <n v="26.95"/>
    <x v="60"/>
    <x v="0"/>
    <x v="1"/>
    <x v="4"/>
  </r>
  <r>
    <n v="94053"/>
    <x v="1"/>
    <x v="0"/>
    <x v="1709"/>
    <m/>
    <n v="50"/>
    <x v="15"/>
    <x v="1"/>
    <x v="1"/>
    <x v="3"/>
  </r>
  <r>
    <n v="94054"/>
    <x v="0"/>
    <x v="0"/>
    <x v="1709"/>
    <m/>
    <n v="29.82"/>
    <x v="224"/>
    <x v="23"/>
    <x v="1"/>
    <x v="3"/>
  </r>
  <r>
    <n v="94077"/>
    <x v="0"/>
    <x v="2"/>
    <x v="1709"/>
    <m/>
    <n v="7.5"/>
    <x v="13"/>
    <x v="4"/>
    <x v="1"/>
    <x v="1"/>
  </r>
  <r>
    <n v="94078"/>
    <x v="0"/>
    <x v="2"/>
    <x v="1709"/>
    <m/>
    <n v="11.5"/>
    <x v="41"/>
    <x v="15"/>
    <x v="1"/>
    <x v="4"/>
  </r>
  <r>
    <n v="94079"/>
    <x v="0"/>
    <x v="2"/>
    <x v="1709"/>
    <s v="Stamps"/>
    <n v="7.2"/>
    <x v="302"/>
    <x v="15"/>
    <x v="1"/>
    <x v="2"/>
  </r>
  <r>
    <n v="94080"/>
    <x v="0"/>
    <x v="2"/>
    <x v="1709"/>
    <m/>
    <n v="3.4"/>
    <x v="213"/>
    <x v="11"/>
    <x v="1"/>
    <x v="4"/>
  </r>
  <r>
    <n v="94081"/>
    <x v="0"/>
    <x v="2"/>
    <x v="1709"/>
    <s v="Water filter and walking socks"/>
    <n v="83.98"/>
    <x v="339"/>
    <x v="7"/>
    <x v="1"/>
    <x v="4"/>
  </r>
  <r>
    <n v="94161.1"/>
    <x v="0"/>
    <x v="14"/>
    <x v="1709"/>
    <s v="Batteries"/>
    <n v="19"/>
    <x v="10"/>
    <x v="14"/>
    <x v="73"/>
    <x v="8"/>
  </r>
  <r>
    <n v="94161.2"/>
    <x v="0"/>
    <x v="14"/>
    <x v="1709"/>
    <s v="Cider"/>
    <n v="5.7"/>
    <x v="10"/>
    <x v="17"/>
    <x v="1"/>
    <x v="14"/>
  </r>
  <r>
    <n v="94161.3"/>
    <x v="0"/>
    <x v="14"/>
    <x v="1709"/>
    <m/>
    <n v="28.87"/>
    <x v="10"/>
    <x v="4"/>
    <x v="1"/>
    <x v="1"/>
  </r>
  <r>
    <n v="94048"/>
    <x v="0"/>
    <x v="0"/>
    <x v="1710"/>
    <m/>
    <n v="11.39"/>
    <x v="19"/>
    <x v="0"/>
    <x v="1"/>
    <x v="1"/>
  </r>
  <r>
    <n v="94049"/>
    <x v="1"/>
    <x v="0"/>
    <x v="1710"/>
    <m/>
    <n v="2107.38"/>
    <x v="75"/>
    <x v="1"/>
    <x v="1"/>
    <x v="3"/>
  </r>
  <r>
    <n v="94050"/>
    <x v="0"/>
    <x v="0"/>
    <x v="1710"/>
    <m/>
    <n v="7.99"/>
    <x v="368"/>
    <x v="0"/>
    <x v="1"/>
    <x v="4"/>
  </r>
  <r>
    <n v="94051"/>
    <x v="1"/>
    <x v="0"/>
    <x v="1710"/>
    <m/>
    <n v="50"/>
    <x v="15"/>
    <x v="1"/>
    <x v="1"/>
    <x v="3"/>
  </r>
  <r>
    <n v="94082"/>
    <x v="0"/>
    <x v="2"/>
    <x v="1710"/>
    <m/>
    <n v="64.709999999999994"/>
    <x v="247"/>
    <x v="12"/>
    <x v="1"/>
    <x v="5"/>
  </r>
  <r>
    <n v="94083"/>
    <x v="0"/>
    <x v="2"/>
    <x v="1710"/>
    <m/>
    <n v="41.3"/>
    <x v="245"/>
    <x v="5"/>
    <x v="1"/>
    <x v="2"/>
  </r>
  <r>
    <n v="94084"/>
    <x v="0"/>
    <x v="2"/>
    <x v="1710"/>
    <m/>
    <n v="8.17"/>
    <x v="87"/>
    <x v="6"/>
    <x v="1"/>
    <x v="1"/>
  </r>
  <r>
    <n v="94363"/>
    <x v="3"/>
    <x v="2"/>
    <x v="1710"/>
    <m/>
    <n v="-2107.38"/>
    <x v="9"/>
    <x v="1"/>
    <x v="1"/>
    <x v="3"/>
  </r>
  <r>
    <n v="94085"/>
    <x v="0"/>
    <x v="2"/>
    <x v="1711"/>
    <s v="Coffee and cakes"/>
    <n v="11.06"/>
    <x v="195"/>
    <x v="11"/>
    <x v="1"/>
    <x v="1"/>
  </r>
  <r>
    <n v="94090"/>
    <x v="0"/>
    <x v="2"/>
    <x v="1711"/>
    <m/>
    <n v="20.7"/>
    <x v="104"/>
    <x v="4"/>
    <x v="1"/>
    <x v="1"/>
  </r>
  <r>
    <n v="94086"/>
    <x v="0"/>
    <x v="2"/>
    <x v="1712"/>
    <m/>
    <n v="9.99"/>
    <x v="20"/>
    <x v="0"/>
    <x v="1"/>
    <x v="1"/>
  </r>
  <r>
    <n v="94153"/>
    <x v="0"/>
    <x v="1"/>
    <x v="1712"/>
    <m/>
    <n v="0.17"/>
    <x v="69"/>
    <x v="18"/>
    <x v="1"/>
    <x v="3"/>
  </r>
  <r>
    <n v="94154"/>
    <x v="4"/>
    <x v="1"/>
    <x v="1712"/>
    <m/>
    <n v="-0.84"/>
    <x v="1"/>
    <x v="10"/>
    <x v="1"/>
    <x v="3"/>
  </r>
  <r>
    <n v="94162"/>
    <x v="0"/>
    <x v="14"/>
    <x v="1712"/>
    <m/>
    <n v="39.11"/>
    <x v="10"/>
    <x v="4"/>
    <x v="1"/>
    <x v="1"/>
  </r>
  <r>
    <n v="94087"/>
    <x v="0"/>
    <x v="2"/>
    <x v="1713"/>
    <m/>
    <n v="61.85"/>
    <x v="52"/>
    <x v="12"/>
    <x v="1"/>
    <x v="1"/>
  </r>
  <r>
    <n v="94088"/>
    <x v="0"/>
    <x v="2"/>
    <x v="1713"/>
    <s v="Breakfast"/>
    <n v="10.67"/>
    <x v="52"/>
    <x v="11"/>
    <x v="1"/>
    <x v="1"/>
  </r>
  <r>
    <n v="94042"/>
    <x v="1"/>
    <x v="0"/>
    <x v="1714"/>
    <m/>
    <n v="30"/>
    <x v="15"/>
    <x v="1"/>
    <x v="1"/>
    <x v="3"/>
  </r>
  <r>
    <n v="94043"/>
    <x v="1"/>
    <x v="0"/>
    <x v="1714"/>
    <m/>
    <n v="50"/>
    <x v="15"/>
    <x v="1"/>
    <x v="1"/>
    <x v="3"/>
  </r>
  <r>
    <n v="94044"/>
    <x v="0"/>
    <x v="0"/>
    <x v="1714"/>
    <m/>
    <n v="85"/>
    <x v="89"/>
    <x v="13"/>
    <x v="1"/>
    <x v="17"/>
  </r>
  <r>
    <n v="94045"/>
    <x v="0"/>
    <x v="0"/>
    <x v="1714"/>
    <m/>
    <n v="5"/>
    <x v="30"/>
    <x v="9"/>
    <x v="1"/>
    <x v="9"/>
  </r>
  <r>
    <n v="94046"/>
    <x v="0"/>
    <x v="0"/>
    <x v="1714"/>
    <m/>
    <n v="29.03"/>
    <x v="172"/>
    <x v="4"/>
    <x v="1"/>
    <x v="1"/>
  </r>
  <r>
    <n v="94047"/>
    <x v="0"/>
    <x v="0"/>
    <x v="1714"/>
    <m/>
    <n v="12"/>
    <x v="21"/>
    <x v="9"/>
    <x v="1"/>
    <x v="9"/>
  </r>
  <r>
    <n v="94163"/>
    <x v="0"/>
    <x v="14"/>
    <x v="1714"/>
    <m/>
    <n v="21.38"/>
    <x v="10"/>
    <x v="4"/>
    <x v="1"/>
    <x v="1"/>
  </r>
  <r>
    <n v="94164.1"/>
    <x v="0"/>
    <x v="14"/>
    <x v="1714"/>
    <s v="Wine"/>
    <n v="38"/>
    <x v="10"/>
    <x v="17"/>
    <x v="1"/>
    <x v="14"/>
  </r>
  <r>
    <n v="94164.2"/>
    <x v="0"/>
    <x v="14"/>
    <x v="1714"/>
    <s v="Socks"/>
    <n v="4"/>
    <x v="10"/>
    <x v="5"/>
    <x v="1"/>
    <x v="2"/>
  </r>
  <r>
    <n v="94164.3"/>
    <x v="0"/>
    <x v="14"/>
    <x v="1714"/>
    <m/>
    <n v="43.92"/>
    <x v="10"/>
    <x v="4"/>
    <x v="1"/>
    <x v="1"/>
  </r>
  <r>
    <n v="94039"/>
    <x v="1"/>
    <x v="0"/>
    <x v="1715"/>
    <m/>
    <n v="100"/>
    <x v="15"/>
    <x v="1"/>
    <x v="1"/>
    <x v="3"/>
  </r>
  <r>
    <n v="94040"/>
    <x v="0"/>
    <x v="0"/>
    <x v="1715"/>
    <s v="Life Insurance"/>
    <n v="8.19"/>
    <x v="29"/>
    <x v="0"/>
    <x v="1"/>
    <x v="2"/>
  </r>
  <r>
    <n v="94041"/>
    <x v="0"/>
    <x v="0"/>
    <x v="1715"/>
    <m/>
    <n v="109.2"/>
    <x v="224"/>
    <x v="23"/>
    <x v="1"/>
    <x v="3"/>
  </r>
  <r>
    <n v="94091"/>
    <x v="0"/>
    <x v="2"/>
    <x v="1715"/>
    <m/>
    <n v="95"/>
    <x v="184"/>
    <x v="14"/>
    <x v="73"/>
    <x v="8"/>
  </r>
  <r>
    <n v="94092.1"/>
    <x v="0"/>
    <x v="2"/>
    <x v="1715"/>
    <s v="Plants"/>
    <n v="24"/>
    <x v="76"/>
    <x v="16"/>
    <x v="1"/>
    <x v="1"/>
  </r>
  <r>
    <n v="94092.2"/>
    <x v="0"/>
    <x v="2"/>
    <x v="1715"/>
    <s v="Toiletries, batteries"/>
    <n v="14"/>
    <x v="76"/>
    <x v="6"/>
    <x v="1"/>
    <x v="1"/>
  </r>
  <r>
    <n v="94092.3"/>
    <x v="0"/>
    <x v="2"/>
    <x v="1715"/>
    <m/>
    <n v="14.78"/>
    <x v="76"/>
    <x v="4"/>
    <x v="1"/>
    <x v="1"/>
  </r>
  <r>
    <n v="94093"/>
    <x v="0"/>
    <x v="2"/>
    <x v="1715"/>
    <m/>
    <n v="30"/>
    <x v="407"/>
    <x v="0"/>
    <x v="1"/>
    <x v="10"/>
  </r>
  <r>
    <n v="94094"/>
    <x v="0"/>
    <x v="2"/>
    <x v="1715"/>
    <s v="Dress shirt"/>
    <n v="26"/>
    <x v="438"/>
    <x v="5"/>
    <x v="1"/>
    <x v="8"/>
  </r>
  <r>
    <n v="94095"/>
    <x v="0"/>
    <x v="2"/>
    <x v="1715"/>
    <s v="Model car kit"/>
    <n v="10"/>
    <x v="13"/>
    <x v="7"/>
    <x v="77"/>
    <x v="2"/>
  </r>
  <r>
    <n v="94096"/>
    <x v="0"/>
    <x v="2"/>
    <x v="1715"/>
    <m/>
    <n v="3.48"/>
    <x v="13"/>
    <x v="4"/>
    <x v="1"/>
    <x v="1"/>
  </r>
  <r>
    <n v="94038"/>
    <x v="2"/>
    <x v="0"/>
    <x v="1716"/>
    <m/>
    <n v="25"/>
    <x v="36"/>
    <x v="3"/>
    <x v="1"/>
    <x v="10"/>
  </r>
  <r>
    <n v="94097"/>
    <x v="0"/>
    <x v="2"/>
    <x v="1716"/>
    <m/>
    <n v="103.23"/>
    <x v="317"/>
    <x v="14"/>
    <x v="73"/>
    <x v="8"/>
  </r>
  <r>
    <n v="94098"/>
    <x v="0"/>
    <x v="2"/>
    <x v="1716"/>
    <s v="Compost"/>
    <n v="12"/>
    <x v="160"/>
    <x v="16"/>
    <x v="1"/>
    <x v="1"/>
  </r>
  <r>
    <n v="94099"/>
    <x v="0"/>
    <x v="2"/>
    <x v="1716"/>
    <s v="Matilda Tickets"/>
    <n v="260"/>
    <x v="120"/>
    <x v="11"/>
    <x v="77"/>
    <x v="1"/>
  </r>
  <r>
    <n v="94100"/>
    <x v="0"/>
    <x v="2"/>
    <x v="1716"/>
    <s v="Farriers formula"/>
    <n v="66.94"/>
    <x v="14"/>
    <x v="13"/>
    <x v="1"/>
    <x v="17"/>
  </r>
  <r>
    <n v="94152"/>
    <x v="0"/>
    <x v="1"/>
    <x v="1716"/>
    <m/>
    <n v="19.3"/>
    <x v="13"/>
    <x v="4"/>
    <x v="1"/>
    <x v="1"/>
  </r>
  <r>
    <n v="94037"/>
    <x v="0"/>
    <x v="0"/>
    <x v="1717"/>
    <s v="National Insurance"/>
    <n v="13.25"/>
    <x v="69"/>
    <x v="18"/>
    <x v="1"/>
    <x v="2"/>
  </r>
  <r>
    <n v="94101"/>
    <x v="0"/>
    <x v="2"/>
    <x v="1717"/>
    <m/>
    <n v="164"/>
    <x v="184"/>
    <x v="14"/>
    <x v="73"/>
    <x v="3"/>
  </r>
  <r>
    <n v="94102"/>
    <x v="0"/>
    <x v="2"/>
    <x v="1717"/>
    <m/>
    <n v="66.290000000000006"/>
    <x v="247"/>
    <x v="12"/>
    <x v="1"/>
    <x v="5"/>
  </r>
  <r>
    <n v="94103"/>
    <x v="0"/>
    <x v="2"/>
    <x v="1717"/>
    <s v="Ironman 3"/>
    <n v="23.4"/>
    <x v="112"/>
    <x v="11"/>
    <x v="1"/>
    <x v="14"/>
  </r>
  <r>
    <n v="94104"/>
    <x v="0"/>
    <x v="2"/>
    <x v="1717"/>
    <m/>
    <n v="13"/>
    <x v="414"/>
    <x v="17"/>
    <x v="1"/>
    <x v="14"/>
  </r>
  <r>
    <n v="94105"/>
    <x v="0"/>
    <x v="2"/>
    <x v="1717"/>
    <m/>
    <n v="5.44"/>
    <x v="208"/>
    <x v="4"/>
    <x v="1"/>
    <x v="4"/>
  </r>
  <r>
    <n v="94106"/>
    <x v="0"/>
    <x v="2"/>
    <x v="1717"/>
    <m/>
    <n v="34.049999999999997"/>
    <x v="439"/>
    <x v="11"/>
    <x v="1"/>
    <x v="14"/>
  </r>
  <r>
    <n v="94107"/>
    <x v="0"/>
    <x v="2"/>
    <x v="1718"/>
    <m/>
    <n v="76"/>
    <x v="364"/>
    <x v="5"/>
    <x v="1"/>
    <x v="8"/>
  </r>
  <r>
    <n v="94108.1"/>
    <x v="0"/>
    <x v="2"/>
    <x v="1718"/>
    <s v="Champagne"/>
    <n v="15"/>
    <x v="13"/>
    <x v="17"/>
    <x v="1"/>
    <x v="14"/>
  </r>
  <r>
    <n v="94108.2"/>
    <x v="0"/>
    <x v="2"/>
    <x v="1718"/>
    <s v="Bowie CD"/>
    <n v="10"/>
    <x v="13"/>
    <x v="7"/>
    <x v="77"/>
    <x v="1"/>
  </r>
  <r>
    <n v="94108.3"/>
    <x v="0"/>
    <x v="2"/>
    <x v="1718"/>
    <s v="Toiletries"/>
    <n v="6.2"/>
    <x v="13"/>
    <x v="6"/>
    <x v="1"/>
    <x v="1"/>
  </r>
  <r>
    <n v="94108.4"/>
    <x v="0"/>
    <x v="2"/>
    <x v="1718"/>
    <m/>
    <n v="31.09"/>
    <x v="13"/>
    <x v="4"/>
    <x v="1"/>
    <x v="1"/>
  </r>
  <r>
    <n v="94109"/>
    <x v="0"/>
    <x v="2"/>
    <x v="1718"/>
    <m/>
    <n v="35.979999999999997"/>
    <x v="14"/>
    <x v="5"/>
    <x v="1"/>
    <x v="2"/>
  </r>
  <r>
    <n v="94110"/>
    <x v="0"/>
    <x v="2"/>
    <x v="1718"/>
    <m/>
    <n v="26"/>
    <x v="41"/>
    <x v="15"/>
    <x v="1"/>
    <x v="4"/>
  </r>
  <r>
    <n v="94111"/>
    <x v="0"/>
    <x v="2"/>
    <x v="1718"/>
    <m/>
    <n v="13.55"/>
    <x v="278"/>
    <x v="11"/>
    <x v="1"/>
    <x v="2"/>
  </r>
  <r>
    <n v="94147"/>
    <x v="0"/>
    <x v="2"/>
    <x v="1718"/>
    <s v="Shoes"/>
    <n v="85"/>
    <x v="31"/>
    <x v="5"/>
    <x v="1"/>
    <x v="2"/>
  </r>
  <r>
    <n v="94148"/>
    <x v="0"/>
    <x v="2"/>
    <x v="1718"/>
    <s v="Candlemaking Kit"/>
    <n v="12.99"/>
    <x v="31"/>
    <x v="7"/>
    <x v="77"/>
    <x v="2"/>
  </r>
  <r>
    <n v="94112"/>
    <x v="0"/>
    <x v="2"/>
    <x v="1719"/>
    <s v="Leeds Castle entrance"/>
    <n v="43"/>
    <x v="173"/>
    <x v="11"/>
    <x v="77"/>
    <x v="14"/>
  </r>
  <r>
    <n v="94113"/>
    <x v="0"/>
    <x v="2"/>
    <x v="1719"/>
    <s v="Lunch"/>
    <n v="12.9"/>
    <x v="173"/>
    <x v="11"/>
    <x v="77"/>
    <x v="14"/>
  </r>
  <r>
    <n v="94114"/>
    <x v="0"/>
    <x v="2"/>
    <x v="1719"/>
    <s v="Coffee"/>
    <n v="11.8"/>
    <x v="173"/>
    <x v="11"/>
    <x v="77"/>
    <x v="14"/>
  </r>
  <r>
    <n v="94115"/>
    <x v="0"/>
    <x v="2"/>
    <x v="1719"/>
    <s v="Sarahs birthday meal at the Wellington"/>
    <n v="119.15"/>
    <x v="143"/>
    <x v="11"/>
    <x v="77"/>
    <x v="1"/>
  </r>
  <r>
    <n v="94036"/>
    <x v="0"/>
    <x v="0"/>
    <x v="1720"/>
    <m/>
    <n v="85"/>
    <x v="89"/>
    <x v="13"/>
    <x v="1"/>
    <x v="17"/>
  </r>
  <r>
    <n v="94116"/>
    <x v="0"/>
    <x v="2"/>
    <x v="1720"/>
    <m/>
    <n v="15.9"/>
    <x v="41"/>
    <x v="15"/>
    <x v="1"/>
    <x v="4"/>
  </r>
  <r>
    <n v="94117"/>
    <x v="0"/>
    <x v="2"/>
    <x v="1720"/>
    <m/>
    <n v="12.95"/>
    <x v="124"/>
    <x v="6"/>
    <x v="1"/>
    <x v="2"/>
  </r>
  <r>
    <n v="94149"/>
    <x v="0"/>
    <x v="2"/>
    <x v="1720"/>
    <s v="Makeup"/>
    <n v="45"/>
    <x v="31"/>
    <x v="6"/>
    <x v="1"/>
    <x v="2"/>
  </r>
  <r>
    <n v="94165.1"/>
    <x v="0"/>
    <x v="14"/>
    <x v="1720"/>
    <s v="Wine"/>
    <n v="20"/>
    <x v="10"/>
    <x v="17"/>
    <x v="1"/>
    <x v="14"/>
  </r>
  <r>
    <n v="94165.2"/>
    <x v="0"/>
    <x v="14"/>
    <x v="1720"/>
    <s v="Les Miserable DVD"/>
    <n v="7"/>
    <x v="10"/>
    <x v="7"/>
    <x v="1"/>
    <x v="1"/>
  </r>
  <r>
    <n v="94165.3"/>
    <x v="0"/>
    <x v="14"/>
    <x v="1720"/>
    <s v="Magazines"/>
    <n v="3.6"/>
    <x v="10"/>
    <x v="7"/>
    <x v="1"/>
    <x v="1"/>
  </r>
  <r>
    <n v="94165.4"/>
    <x v="0"/>
    <x v="14"/>
    <x v="1720"/>
    <m/>
    <n v="50.86"/>
    <x v="10"/>
    <x v="4"/>
    <x v="1"/>
    <x v="1"/>
  </r>
  <r>
    <n v="94166"/>
    <x v="0"/>
    <x v="14"/>
    <x v="1720"/>
    <m/>
    <n v="24.17"/>
    <x v="10"/>
    <x v="4"/>
    <x v="1"/>
    <x v="1"/>
  </r>
  <r>
    <n v="94118"/>
    <x v="0"/>
    <x v="2"/>
    <x v="1721"/>
    <s v="Map, map case and compas"/>
    <n v="46.48"/>
    <x v="14"/>
    <x v="14"/>
    <x v="76"/>
    <x v="4"/>
  </r>
  <r>
    <n v="94119"/>
    <x v="0"/>
    <x v="2"/>
    <x v="1721"/>
    <m/>
    <n v="20"/>
    <x v="86"/>
    <x v="15"/>
    <x v="1"/>
    <x v="4"/>
  </r>
  <r>
    <n v="94120"/>
    <x v="0"/>
    <x v="2"/>
    <x v="1721"/>
    <m/>
    <n v="15.9"/>
    <x v="41"/>
    <x v="15"/>
    <x v="1"/>
    <x v="4"/>
  </r>
  <r>
    <n v="94034"/>
    <x v="1"/>
    <x v="0"/>
    <x v="1722"/>
    <m/>
    <n v="100"/>
    <x v="15"/>
    <x v="1"/>
    <x v="1"/>
    <x v="3"/>
  </r>
  <r>
    <n v="94035"/>
    <x v="8"/>
    <x v="0"/>
    <x v="1722"/>
    <m/>
    <n v="-21.38"/>
    <x v="383"/>
    <x v="10"/>
    <x v="1"/>
    <x v="2"/>
  </r>
  <r>
    <n v="94121"/>
    <x v="0"/>
    <x v="2"/>
    <x v="1722"/>
    <m/>
    <n v="63"/>
    <x v="184"/>
    <x v="14"/>
    <x v="73"/>
    <x v="3"/>
  </r>
  <r>
    <n v="94122"/>
    <x v="0"/>
    <x v="2"/>
    <x v="1722"/>
    <m/>
    <n v="17.100000000000001"/>
    <x v="10"/>
    <x v="4"/>
    <x v="1"/>
    <x v="1"/>
  </r>
  <r>
    <n v="94123"/>
    <x v="0"/>
    <x v="2"/>
    <x v="1722"/>
    <m/>
    <n v="15.9"/>
    <x v="41"/>
    <x v="15"/>
    <x v="1"/>
    <x v="4"/>
  </r>
  <r>
    <n v="94124"/>
    <x v="0"/>
    <x v="2"/>
    <x v="1722"/>
    <m/>
    <n v="8.25"/>
    <x v="167"/>
    <x v="6"/>
    <x v="1"/>
    <x v="1"/>
  </r>
  <r>
    <n v="94033"/>
    <x v="1"/>
    <x v="0"/>
    <x v="1723"/>
    <m/>
    <n v="80"/>
    <x v="15"/>
    <x v="1"/>
    <x v="1"/>
    <x v="3"/>
  </r>
  <r>
    <n v="94125"/>
    <x v="0"/>
    <x v="2"/>
    <x v="1723"/>
    <m/>
    <n v="10.4"/>
    <x v="41"/>
    <x v="15"/>
    <x v="1"/>
    <x v="4"/>
  </r>
  <r>
    <n v="94126"/>
    <x v="0"/>
    <x v="2"/>
    <x v="1723"/>
    <s v="Left luggage"/>
    <n v="8.5"/>
    <x v="140"/>
    <x v="14"/>
    <x v="76"/>
    <x v="4"/>
  </r>
  <r>
    <n v="94127"/>
    <x v="0"/>
    <x v="2"/>
    <x v="1723"/>
    <m/>
    <n v="7.85"/>
    <x v="97"/>
    <x v="6"/>
    <x v="1"/>
    <x v="1"/>
  </r>
  <r>
    <n v="94167"/>
    <x v="0"/>
    <x v="14"/>
    <x v="1723"/>
    <m/>
    <n v="60.12"/>
    <x v="10"/>
    <x v="4"/>
    <x v="1"/>
    <x v="1"/>
  </r>
  <r>
    <n v="94031"/>
    <x v="2"/>
    <x v="0"/>
    <x v="1724"/>
    <m/>
    <n v="79.790000000000006"/>
    <x v="51"/>
    <x v="3"/>
    <x v="1"/>
    <x v="3"/>
  </r>
  <r>
    <n v="94032"/>
    <x v="1"/>
    <x v="0"/>
    <x v="1724"/>
    <m/>
    <n v="100"/>
    <x v="15"/>
    <x v="1"/>
    <x v="1"/>
    <x v="3"/>
  </r>
  <r>
    <n v="94128"/>
    <x v="0"/>
    <x v="2"/>
    <x v="1724"/>
    <m/>
    <n v="35.049999999999997"/>
    <x v="140"/>
    <x v="14"/>
    <x v="76"/>
    <x v="4"/>
  </r>
  <r>
    <n v="94168"/>
    <x v="0"/>
    <x v="14"/>
    <x v="1724"/>
    <m/>
    <n v="28.57"/>
    <x v="10"/>
    <x v="4"/>
    <x v="1"/>
    <x v="1"/>
  </r>
  <r>
    <n v="94169.1"/>
    <x v="0"/>
    <x v="14"/>
    <x v="1724"/>
    <s v="DVDs"/>
    <n v="14"/>
    <x v="10"/>
    <x v="7"/>
    <x v="1"/>
    <x v="1"/>
  </r>
  <r>
    <n v="94169.2"/>
    <x v="0"/>
    <x v="14"/>
    <x v="1724"/>
    <s v="Cider"/>
    <n v="4.5999999999999996"/>
    <x v="10"/>
    <x v="17"/>
    <x v="1"/>
    <x v="2"/>
  </r>
  <r>
    <n v="94169.3"/>
    <x v="0"/>
    <x v="14"/>
    <x v="1724"/>
    <m/>
    <n v="11.76"/>
    <x v="10"/>
    <x v="4"/>
    <x v="1"/>
    <x v="1"/>
  </r>
  <r>
    <n v="94170"/>
    <x v="0"/>
    <x v="14"/>
    <x v="1724"/>
    <m/>
    <n v="25.23"/>
    <x v="10"/>
    <x v="4"/>
    <x v="1"/>
    <x v="1"/>
  </r>
  <r>
    <n v="94129"/>
    <x v="0"/>
    <x v="2"/>
    <x v="1725"/>
    <s v="Star Trek"/>
    <n v="28.5"/>
    <x v="196"/>
    <x v="11"/>
    <x v="1"/>
    <x v="1"/>
  </r>
  <r>
    <n v="94030"/>
    <x v="0"/>
    <x v="0"/>
    <x v="1726"/>
    <m/>
    <n v="85"/>
    <x v="89"/>
    <x v="13"/>
    <x v="1"/>
    <x v="17"/>
  </r>
  <r>
    <n v="94130"/>
    <x v="0"/>
    <x v="2"/>
    <x v="1726"/>
    <m/>
    <n v="4.45"/>
    <x v="22"/>
    <x v="11"/>
    <x v="1"/>
    <x v="2"/>
  </r>
  <r>
    <n v="94171.1"/>
    <x v="0"/>
    <x v="14"/>
    <x v="1726"/>
    <m/>
    <n v="8"/>
    <x v="10"/>
    <x v="6"/>
    <x v="1"/>
    <x v="1"/>
  </r>
  <r>
    <n v="94171.199999999997"/>
    <x v="0"/>
    <x v="14"/>
    <x v="1726"/>
    <m/>
    <n v="67.400000000000006"/>
    <x v="10"/>
    <x v="4"/>
    <x v="1"/>
    <x v="1"/>
  </r>
  <r>
    <n v="94184"/>
    <x v="0"/>
    <x v="4"/>
    <x v="1726"/>
    <s v="James Dinner Jacket"/>
    <n v="13"/>
    <x v="440"/>
    <x v="5"/>
    <x v="1"/>
    <x v="8"/>
  </r>
  <r>
    <n v="94185"/>
    <x v="0"/>
    <x v="4"/>
    <x v="1726"/>
    <s v="Shoes topaz"/>
    <n v="70"/>
    <x v="441"/>
    <x v="13"/>
    <x v="1"/>
    <x v="17"/>
  </r>
  <r>
    <n v="94186"/>
    <x v="0"/>
    <x v="4"/>
    <x v="1726"/>
    <s v="Jumps (bought with Nicola)"/>
    <n v="50"/>
    <x v="441"/>
    <x v="13"/>
    <x v="1"/>
    <x v="17"/>
  </r>
  <r>
    <n v="94187"/>
    <x v="0"/>
    <x v="4"/>
    <x v="1726"/>
    <s v="Simon Balle Prom Night"/>
    <n v="20"/>
    <x v="363"/>
    <x v="11"/>
    <x v="1"/>
    <x v="8"/>
  </r>
  <r>
    <n v="94188"/>
    <x v="0"/>
    <x v="4"/>
    <x v="1726"/>
    <s v="James bus"/>
    <n v="40"/>
    <x v="187"/>
    <x v="19"/>
    <x v="1"/>
    <x v="8"/>
  </r>
  <r>
    <n v="94189"/>
    <x v="0"/>
    <x v="4"/>
    <x v="1726"/>
    <s v="Book"/>
    <n v="8"/>
    <x v="170"/>
    <x v="19"/>
    <x v="1"/>
    <x v="10"/>
  </r>
  <r>
    <n v="94190"/>
    <x v="0"/>
    <x v="4"/>
    <x v="1726"/>
    <s v="Bus"/>
    <n v="10"/>
    <x v="187"/>
    <x v="19"/>
    <x v="1"/>
    <x v="10"/>
  </r>
  <r>
    <n v="94026"/>
    <x v="0"/>
    <x v="0"/>
    <x v="1727"/>
    <m/>
    <n v="50"/>
    <x v="224"/>
    <x v="23"/>
    <x v="1"/>
    <x v="3"/>
  </r>
  <r>
    <n v="94027"/>
    <x v="5"/>
    <x v="0"/>
    <x v="1727"/>
    <m/>
    <n v="-180.34"/>
    <x v="413"/>
    <x v="10"/>
    <x v="1"/>
    <x v="3"/>
  </r>
  <r>
    <n v="94028"/>
    <x v="0"/>
    <x v="0"/>
    <x v="1727"/>
    <m/>
    <n v="39"/>
    <x v="224"/>
    <x v="23"/>
    <x v="1"/>
    <x v="3"/>
  </r>
  <r>
    <n v="94029"/>
    <x v="0"/>
    <x v="0"/>
    <x v="1727"/>
    <m/>
    <n v="24.5"/>
    <x v="224"/>
    <x v="23"/>
    <x v="1"/>
    <x v="3"/>
  </r>
  <r>
    <n v="94131"/>
    <x v="0"/>
    <x v="2"/>
    <x v="1727"/>
    <s v="Food"/>
    <n v="49.5"/>
    <x v="143"/>
    <x v="14"/>
    <x v="76"/>
    <x v="4"/>
  </r>
  <r>
    <n v="94132"/>
    <x v="0"/>
    <x v="2"/>
    <x v="1727"/>
    <s v="Beers"/>
    <n v="18.600000000000001"/>
    <x v="143"/>
    <x v="14"/>
    <x v="76"/>
    <x v="4"/>
  </r>
  <r>
    <n v="94133"/>
    <x v="0"/>
    <x v="2"/>
    <x v="1727"/>
    <m/>
    <n v="7.24"/>
    <x v="167"/>
    <x v="6"/>
    <x v="1"/>
    <x v="1"/>
  </r>
  <r>
    <n v="94024"/>
    <x v="2"/>
    <x v="0"/>
    <x v="1728"/>
    <m/>
    <n v="20.8"/>
    <x v="58"/>
    <x v="3"/>
    <x v="1"/>
    <x v="2"/>
  </r>
  <r>
    <n v="94025"/>
    <x v="10"/>
    <x v="0"/>
    <x v="1728"/>
    <m/>
    <n v="31.9"/>
    <x v="246"/>
    <x v="0"/>
    <x v="1"/>
    <x v="3"/>
  </r>
  <r>
    <n v="94134"/>
    <x v="0"/>
    <x v="2"/>
    <x v="1728"/>
    <s v="Left luggage"/>
    <n v="8.5"/>
    <x v="140"/>
    <x v="14"/>
    <x v="76"/>
    <x v="3"/>
  </r>
  <r>
    <n v="94135"/>
    <x v="0"/>
    <x v="2"/>
    <x v="1728"/>
    <m/>
    <n v="6.6"/>
    <x v="208"/>
    <x v="4"/>
    <x v="1"/>
    <x v="4"/>
  </r>
  <r>
    <n v="94136"/>
    <x v="0"/>
    <x v="2"/>
    <x v="1728"/>
    <m/>
    <n v="5.75"/>
    <x v="213"/>
    <x v="11"/>
    <x v="1"/>
    <x v="4"/>
  </r>
  <r>
    <n v="94172"/>
    <x v="0"/>
    <x v="14"/>
    <x v="1728"/>
    <m/>
    <n v="21.08"/>
    <x v="10"/>
    <x v="4"/>
    <x v="1"/>
    <x v="1"/>
  </r>
  <r>
    <n v="94173"/>
    <x v="0"/>
    <x v="14"/>
    <x v="1728"/>
    <s v="Tulips"/>
    <n v="10"/>
    <x v="10"/>
    <x v="6"/>
    <x v="1"/>
    <x v="1"/>
  </r>
  <r>
    <n v="94023"/>
    <x v="0"/>
    <x v="0"/>
    <x v="1729"/>
    <s v="Income Insurance"/>
    <n v="46.08"/>
    <x v="60"/>
    <x v="0"/>
    <x v="1"/>
    <x v="4"/>
  </r>
  <r>
    <n v="94137"/>
    <x v="0"/>
    <x v="2"/>
    <x v="1729"/>
    <s v="Plants"/>
    <n v="81.83"/>
    <x v="268"/>
    <x v="16"/>
    <x v="1"/>
    <x v="1"/>
  </r>
  <r>
    <n v="94138"/>
    <x v="0"/>
    <x v="2"/>
    <x v="1729"/>
    <m/>
    <n v="78"/>
    <x v="184"/>
    <x v="14"/>
    <x v="73"/>
    <x v="3"/>
  </r>
  <r>
    <n v="94139"/>
    <x v="0"/>
    <x v="2"/>
    <x v="1729"/>
    <s v="Portmeirion Plates"/>
    <n v="73.34"/>
    <x v="268"/>
    <x v="7"/>
    <x v="1"/>
    <x v="1"/>
  </r>
  <r>
    <n v="94140"/>
    <x v="0"/>
    <x v="2"/>
    <x v="1729"/>
    <m/>
    <n v="40.090000000000003"/>
    <x v="42"/>
    <x v="14"/>
    <x v="73"/>
    <x v="8"/>
  </r>
  <r>
    <n v="94141"/>
    <x v="0"/>
    <x v="2"/>
    <x v="1729"/>
    <s v="Wiper blades"/>
    <n v="34.47"/>
    <x v="82"/>
    <x v="12"/>
    <x v="1"/>
    <x v="5"/>
  </r>
  <r>
    <n v="94142"/>
    <x v="0"/>
    <x v="2"/>
    <x v="1729"/>
    <m/>
    <n v="31.8"/>
    <x v="41"/>
    <x v="15"/>
    <x v="1"/>
    <x v="4"/>
  </r>
  <r>
    <n v="94143"/>
    <x v="0"/>
    <x v="2"/>
    <x v="1729"/>
    <m/>
    <n v="4"/>
    <x v="88"/>
    <x v="7"/>
    <x v="1"/>
    <x v="1"/>
  </r>
  <r>
    <n v="94144"/>
    <x v="0"/>
    <x v="2"/>
    <x v="1729"/>
    <m/>
    <n v="2.2999999999999998"/>
    <x v="13"/>
    <x v="4"/>
    <x v="1"/>
    <x v="1"/>
  </r>
  <r>
    <n v="94022"/>
    <x v="5"/>
    <x v="0"/>
    <x v="1730"/>
    <m/>
    <n v="-70.73"/>
    <x v="402"/>
    <x v="10"/>
    <x v="1"/>
    <x v="3"/>
  </r>
  <r>
    <n v="94145"/>
    <x v="0"/>
    <x v="2"/>
    <x v="1730"/>
    <m/>
    <n v="24"/>
    <x v="229"/>
    <x v="11"/>
    <x v="1"/>
    <x v="1"/>
  </r>
  <r>
    <n v="94146"/>
    <x v="0"/>
    <x v="2"/>
    <x v="1730"/>
    <m/>
    <n v="5.44"/>
    <x v="208"/>
    <x v="4"/>
    <x v="1"/>
    <x v="4"/>
  </r>
  <r>
    <n v="94177"/>
    <x v="0"/>
    <x v="14"/>
    <x v="1730"/>
    <m/>
    <n v="63.8"/>
    <x v="247"/>
    <x v="12"/>
    <x v="1"/>
    <x v="5"/>
  </r>
  <r>
    <n v="94175"/>
    <x v="0"/>
    <x v="14"/>
    <x v="1731"/>
    <m/>
    <n v="52"/>
    <x v="366"/>
    <x v="5"/>
    <x v="1"/>
    <x v="10"/>
  </r>
  <r>
    <n v="94176"/>
    <x v="0"/>
    <x v="14"/>
    <x v="1731"/>
    <s v="Trainers"/>
    <n v="34.479999999999997"/>
    <x v="220"/>
    <x v="5"/>
    <x v="1"/>
    <x v="10"/>
  </r>
  <r>
    <n v="94174"/>
    <x v="0"/>
    <x v="14"/>
    <x v="1732"/>
    <m/>
    <n v="54.5"/>
    <x v="10"/>
    <x v="4"/>
    <x v="1"/>
    <x v="1"/>
  </r>
  <r>
    <n v="94014"/>
    <x v="0"/>
    <x v="0"/>
    <x v="1733"/>
    <m/>
    <n v="45.6"/>
    <x v="270"/>
    <x v="0"/>
    <x v="1"/>
    <x v="1"/>
  </r>
  <r>
    <n v="94015"/>
    <x v="0"/>
    <x v="0"/>
    <x v="1733"/>
    <m/>
    <n v="85"/>
    <x v="89"/>
    <x v="13"/>
    <x v="1"/>
    <x v="17"/>
  </r>
  <r>
    <n v="94016"/>
    <x v="0"/>
    <x v="0"/>
    <x v="1733"/>
    <m/>
    <n v="9.3699999999999992"/>
    <x v="172"/>
    <x v="4"/>
    <x v="1"/>
    <x v="1"/>
  </r>
  <r>
    <n v="94017.1"/>
    <x v="0"/>
    <x v="0"/>
    <x v="1733"/>
    <s v="Plants"/>
    <n v="8"/>
    <x v="172"/>
    <x v="16"/>
    <x v="1"/>
    <x v="1"/>
  </r>
  <r>
    <n v="94017.2"/>
    <x v="0"/>
    <x v="0"/>
    <x v="1733"/>
    <m/>
    <n v="14.02"/>
    <x v="172"/>
    <x v="4"/>
    <x v="1"/>
    <x v="1"/>
  </r>
  <r>
    <n v="94018"/>
    <x v="0"/>
    <x v="0"/>
    <x v="1733"/>
    <m/>
    <n v="47.55"/>
    <x v="10"/>
    <x v="12"/>
    <x v="1"/>
    <x v="11"/>
  </r>
  <r>
    <n v="94019"/>
    <x v="6"/>
    <x v="0"/>
    <x v="1733"/>
    <m/>
    <n v="337.88"/>
    <x v="9"/>
    <x v="0"/>
    <x v="1"/>
    <x v="1"/>
  </r>
  <r>
    <n v="94020"/>
    <x v="1"/>
    <x v="0"/>
    <x v="1733"/>
    <m/>
    <n v="538.04"/>
    <x v="433"/>
    <x v="1"/>
    <x v="1"/>
    <x v="3"/>
  </r>
  <r>
    <n v="94021"/>
    <x v="0"/>
    <x v="0"/>
    <x v="1733"/>
    <s v="Barbecue food"/>
    <n v="37.89"/>
    <x v="10"/>
    <x v="4"/>
    <x v="1"/>
    <x v="1"/>
  </r>
  <r>
    <n v="94178"/>
    <x v="3"/>
    <x v="14"/>
    <x v="1733"/>
    <m/>
    <n v="-538.04"/>
    <x v="433"/>
    <x v="1"/>
    <x v="1"/>
    <x v="3"/>
  </r>
  <r>
    <n v="94013"/>
    <x v="0"/>
    <x v="0"/>
    <x v="1734"/>
    <m/>
    <n v="25.54"/>
    <x v="63"/>
    <x v="0"/>
    <x v="1"/>
    <x v="4"/>
  </r>
  <r>
    <n v="94179"/>
    <x v="0"/>
    <x v="14"/>
    <x v="1734"/>
    <m/>
    <n v="7.4"/>
    <x v="54"/>
    <x v="2"/>
    <x v="1"/>
    <x v="2"/>
  </r>
  <r>
    <n v="94007"/>
    <x v="8"/>
    <x v="0"/>
    <x v="1735"/>
    <m/>
    <n v="-5334.59"/>
    <x v="164"/>
    <x v="10"/>
    <x v="1"/>
    <x v="4"/>
  </r>
  <r>
    <n v="94008"/>
    <x v="5"/>
    <x v="0"/>
    <x v="1735"/>
    <m/>
    <n v="-10000"/>
    <x v="253"/>
    <x v="10"/>
    <x v="1"/>
    <x v="4"/>
  </r>
  <r>
    <n v="94009"/>
    <x v="0"/>
    <x v="0"/>
    <x v="1735"/>
    <m/>
    <n v="30"/>
    <x v="86"/>
    <x v="15"/>
    <x v="1"/>
    <x v="4"/>
  </r>
  <r>
    <n v="94010"/>
    <x v="0"/>
    <x v="0"/>
    <x v="1735"/>
    <m/>
    <n v="30"/>
    <x v="53"/>
    <x v="8"/>
    <x v="1"/>
    <x v="3"/>
  </r>
  <r>
    <n v="94011"/>
    <x v="0"/>
    <x v="0"/>
    <x v="1735"/>
    <m/>
    <n v="250"/>
    <x v="41"/>
    <x v="15"/>
    <x v="1"/>
    <x v="4"/>
  </r>
  <r>
    <n v="94012"/>
    <x v="0"/>
    <x v="0"/>
    <x v="1735"/>
    <m/>
    <n v="6.28"/>
    <x v="13"/>
    <x v="4"/>
    <x v="1"/>
    <x v="4"/>
  </r>
  <r>
    <n v="94180"/>
    <x v="0"/>
    <x v="14"/>
    <x v="1735"/>
    <m/>
    <n v="31.53"/>
    <x v="52"/>
    <x v="4"/>
    <x v="1"/>
    <x v="1"/>
  </r>
  <r>
    <n v="94004"/>
    <x v="1"/>
    <x v="0"/>
    <x v="1736"/>
    <m/>
    <n v="50"/>
    <x v="15"/>
    <x v="1"/>
    <x v="1"/>
    <x v="3"/>
  </r>
  <r>
    <n v="94005"/>
    <x v="0"/>
    <x v="0"/>
    <x v="1736"/>
    <m/>
    <n v="33.450000000000003"/>
    <x v="105"/>
    <x v="0"/>
    <x v="1"/>
    <x v="2"/>
  </r>
  <r>
    <n v="94006"/>
    <x v="1"/>
    <x v="0"/>
    <x v="1736"/>
    <m/>
    <n v="3117.14"/>
    <x v="75"/>
    <x v="1"/>
    <x v="1"/>
    <x v="3"/>
  </r>
  <r>
    <n v="94183"/>
    <x v="0"/>
    <x v="14"/>
    <x v="1736"/>
    <m/>
    <n v="63.76"/>
    <x v="247"/>
    <x v="12"/>
    <x v="1"/>
    <x v="5"/>
  </r>
  <r>
    <n v="94361"/>
    <x v="3"/>
    <x v="2"/>
    <x v="1736"/>
    <m/>
    <n v="-3117.14"/>
    <x v="9"/>
    <x v="1"/>
    <x v="1"/>
    <x v="3"/>
  </r>
  <r>
    <n v="94182.1"/>
    <x v="0"/>
    <x v="14"/>
    <x v="1737"/>
    <m/>
    <n v="22.5"/>
    <x v="10"/>
    <x v="4"/>
    <x v="1"/>
    <x v="1"/>
  </r>
  <r>
    <n v="94182.2"/>
    <x v="0"/>
    <x v="14"/>
    <x v="1737"/>
    <s v="Booze for quiz night"/>
    <n v="94"/>
    <x v="10"/>
    <x v="14"/>
    <x v="73"/>
    <x v="8"/>
  </r>
  <r>
    <n v="94182.3"/>
    <x v="0"/>
    <x v="14"/>
    <x v="1737"/>
    <s v="Left over booze after quiz night"/>
    <n v="79.540000000000006"/>
    <x v="10"/>
    <x v="17"/>
    <x v="1"/>
    <x v="14"/>
  </r>
  <r>
    <n v="94358"/>
    <x v="3"/>
    <x v="4"/>
    <x v="1737"/>
    <s v="Jun Cash"/>
    <n v="-610"/>
    <x v="9"/>
    <x v="1"/>
    <x v="1"/>
    <x v="3"/>
  </r>
  <r>
    <n v="94359"/>
    <x v="0"/>
    <x v="4"/>
    <x v="1737"/>
    <s v="Unidentified cash for Jun"/>
    <n v="220"/>
    <x v="53"/>
    <x v="6"/>
    <x v="1"/>
    <x v="3"/>
  </r>
  <r>
    <n v="94360"/>
    <x v="0"/>
    <x v="4"/>
    <x v="1737"/>
    <s v="Cash from fund raising"/>
    <n v="-312"/>
    <x v="80"/>
    <x v="14"/>
    <x v="73"/>
    <x v="8"/>
  </r>
  <r>
    <n v="94181"/>
    <x v="0"/>
    <x v="14"/>
    <x v="1738"/>
    <m/>
    <n v="34.18"/>
    <x v="10"/>
    <x v="4"/>
    <x v="1"/>
    <x v="1"/>
  </r>
  <r>
    <n v="93990"/>
    <x v="0"/>
    <x v="0"/>
    <x v="1739"/>
    <m/>
    <n v="7.99"/>
    <x v="368"/>
    <x v="0"/>
    <x v="1"/>
    <x v="4"/>
  </r>
  <r>
    <n v="93991"/>
    <x v="0"/>
    <x v="0"/>
    <x v="1739"/>
    <s v="Council Tax"/>
    <n v="180"/>
    <x v="18"/>
    <x v="0"/>
    <x v="1"/>
    <x v="1"/>
  </r>
  <r>
    <n v="93992"/>
    <x v="0"/>
    <x v="0"/>
    <x v="1739"/>
    <s v="Income Insurance"/>
    <n v="26.95"/>
    <x v="60"/>
    <x v="0"/>
    <x v="1"/>
    <x v="4"/>
  </r>
  <r>
    <n v="93993"/>
    <x v="0"/>
    <x v="0"/>
    <x v="1739"/>
    <m/>
    <n v="38.79"/>
    <x v="3"/>
    <x v="0"/>
    <x v="1"/>
    <x v="1"/>
  </r>
  <r>
    <n v="93994"/>
    <x v="0"/>
    <x v="0"/>
    <x v="1739"/>
    <m/>
    <n v="12.12"/>
    <x v="8"/>
    <x v="0"/>
    <x v="1"/>
    <x v="1"/>
  </r>
  <r>
    <n v="93995"/>
    <x v="0"/>
    <x v="0"/>
    <x v="1739"/>
    <s v="Gas"/>
    <n v="147"/>
    <x v="338"/>
    <x v="0"/>
    <x v="1"/>
    <x v="1"/>
  </r>
  <r>
    <n v="93996"/>
    <x v="1"/>
    <x v="0"/>
    <x v="1739"/>
    <m/>
    <n v="50"/>
    <x v="1"/>
    <x v="1"/>
    <x v="1"/>
    <x v="3"/>
  </r>
  <r>
    <n v="93997"/>
    <x v="1"/>
    <x v="0"/>
    <x v="1739"/>
    <m/>
    <n v="30"/>
    <x v="15"/>
    <x v="1"/>
    <x v="1"/>
    <x v="3"/>
  </r>
  <r>
    <n v="93998"/>
    <x v="0"/>
    <x v="0"/>
    <x v="1739"/>
    <s v="Karate"/>
    <n v="31.75"/>
    <x v="4"/>
    <x v="2"/>
    <x v="1"/>
    <x v="8"/>
  </r>
  <r>
    <n v="93999"/>
    <x v="0"/>
    <x v="0"/>
    <x v="1739"/>
    <s v="James Pocket Money"/>
    <n v="20"/>
    <x v="53"/>
    <x v="6"/>
    <x v="1"/>
    <x v="8"/>
  </r>
  <r>
    <n v="94000.1"/>
    <x v="0"/>
    <x v="0"/>
    <x v="1739"/>
    <m/>
    <n v="50"/>
    <x v="245"/>
    <x v="5"/>
    <x v="1"/>
    <x v="10"/>
  </r>
  <r>
    <n v="94000.2"/>
    <x v="0"/>
    <x v="0"/>
    <x v="1739"/>
    <s v="Lunches"/>
    <n v="30"/>
    <x v="170"/>
    <x v="4"/>
    <x v="1"/>
    <x v="10"/>
  </r>
  <r>
    <n v="94000.3"/>
    <x v="0"/>
    <x v="0"/>
    <x v="1739"/>
    <s v="Jennifers Pocket Money"/>
    <n v="20"/>
    <x v="53"/>
    <x v="6"/>
    <x v="1"/>
    <x v="10"/>
  </r>
  <r>
    <n v="94001"/>
    <x v="0"/>
    <x v="0"/>
    <x v="1739"/>
    <m/>
    <n v="85"/>
    <x v="89"/>
    <x v="13"/>
    <x v="1"/>
    <x v="17"/>
  </r>
  <r>
    <n v="94002"/>
    <x v="0"/>
    <x v="0"/>
    <x v="1739"/>
    <s v="Prom Dress"/>
    <n v="80"/>
    <x v="245"/>
    <x v="5"/>
    <x v="1"/>
    <x v="10"/>
  </r>
  <r>
    <n v="94003"/>
    <x v="0"/>
    <x v="0"/>
    <x v="1739"/>
    <m/>
    <n v="5"/>
    <x v="163"/>
    <x v="9"/>
    <x v="1"/>
    <x v="9"/>
  </r>
  <r>
    <n v="94151"/>
    <x v="3"/>
    <x v="1"/>
    <x v="1739"/>
    <m/>
    <n v="-50"/>
    <x v="1"/>
    <x v="1"/>
    <x v="1"/>
    <x v="3"/>
  </r>
  <r>
    <n v="94253"/>
    <x v="0"/>
    <x v="2"/>
    <x v="1739"/>
    <m/>
    <n v="4.82"/>
    <x v="13"/>
    <x v="4"/>
    <x v="1"/>
    <x v="1"/>
  </r>
  <r>
    <n v="94254"/>
    <x v="0"/>
    <x v="2"/>
    <x v="1739"/>
    <s v="Plants, flint pieces"/>
    <n v="33.46"/>
    <x v="442"/>
    <x v="16"/>
    <x v="1"/>
    <x v="1"/>
  </r>
  <r>
    <n v="94150.1"/>
    <x v="0"/>
    <x v="1"/>
    <x v="1740"/>
    <s v="Beer and cider"/>
    <n v="35"/>
    <x v="13"/>
    <x v="17"/>
    <x v="1"/>
    <x v="14"/>
  </r>
  <r>
    <n v="94150.2"/>
    <x v="0"/>
    <x v="1"/>
    <x v="1740"/>
    <m/>
    <n v="86.81"/>
    <x v="13"/>
    <x v="4"/>
    <x v="1"/>
    <x v="1"/>
  </r>
  <r>
    <n v="94250"/>
    <x v="0"/>
    <x v="0"/>
    <x v="1740"/>
    <m/>
    <n v="12"/>
    <x v="21"/>
    <x v="9"/>
    <x v="1"/>
    <x v="9"/>
  </r>
  <r>
    <n v="94251"/>
    <x v="0"/>
    <x v="0"/>
    <x v="1740"/>
    <m/>
    <n v="11.39"/>
    <x v="19"/>
    <x v="0"/>
    <x v="1"/>
    <x v="1"/>
  </r>
  <r>
    <n v="94252"/>
    <x v="0"/>
    <x v="0"/>
    <x v="1740"/>
    <m/>
    <n v="23.74"/>
    <x v="39"/>
    <x v="4"/>
    <x v="1"/>
    <x v="1"/>
  </r>
  <r>
    <n v="94255"/>
    <x v="0"/>
    <x v="2"/>
    <x v="1740"/>
    <s v="Ebooks"/>
    <n v="1.53"/>
    <x v="115"/>
    <x v="7"/>
    <x v="1"/>
    <x v="4"/>
  </r>
  <r>
    <n v="94256"/>
    <x v="0"/>
    <x v="2"/>
    <x v="1740"/>
    <m/>
    <n v="11.1"/>
    <x v="22"/>
    <x v="11"/>
    <x v="1"/>
    <x v="2"/>
  </r>
  <r>
    <n v="94257"/>
    <x v="0"/>
    <x v="2"/>
    <x v="1740"/>
    <m/>
    <n v="12.99"/>
    <x v="97"/>
    <x v="6"/>
    <x v="1"/>
    <x v="1"/>
  </r>
  <r>
    <n v="94258"/>
    <x v="0"/>
    <x v="2"/>
    <x v="1740"/>
    <m/>
    <n v="9.6"/>
    <x v="53"/>
    <x v="15"/>
    <x v="1"/>
    <x v="2"/>
  </r>
  <r>
    <n v="94259"/>
    <x v="0"/>
    <x v="2"/>
    <x v="1740"/>
    <s v="Ebooks"/>
    <n v="0.49"/>
    <x v="115"/>
    <x v="7"/>
    <x v="1"/>
    <x v="4"/>
  </r>
  <r>
    <n v="94338"/>
    <x v="0"/>
    <x v="14"/>
    <x v="1740"/>
    <m/>
    <n v="10.98"/>
    <x v="168"/>
    <x v="5"/>
    <x v="1"/>
    <x v="8"/>
  </r>
  <r>
    <n v="94339"/>
    <x v="0"/>
    <x v="14"/>
    <x v="1740"/>
    <m/>
    <n v="9.59"/>
    <x v="10"/>
    <x v="4"/>
    <x v="1"/>
    <x v="1"/>
  </r>
  <r>
    <n v="94249.1"/>
    <x v="5"/>
    <x v="0"/>
    <x v="1741"/>
    <m/>
    <n v="-24.75"/>
    <x v="157"/>
    <x v="10"/>
    <x v="1"/>
    <x v="2"/>
  </r>
  <r>
    <n v="94249.2"/>
    <x v="5"/>
    <x v="0"/>
    <x v="1741"/>
    <m/>
    <n v="-1.26"/>
    <x v="157"/>
    <x v="10"/>
    <x v="1"/>
    <x v="2"/>
  </r>
  <r>
    <n v="94249.3"/>
    <x v="5"/>
    <x v="0"/>
    <x v="1741"/>
    <m/>
    <n v="-1.81"/>
    <x v="101"/>
    <x v="10"/>
    <x v="1"/>
    <x v="4"/>
  </r>
  <r>
    <n v="94249.4"/>
    <x v="4"/>
    <x v="0"/>
    <x v="1741"/>
    <m/>
    <n v="-25"/>
    <x v="309"/>
    <x v="10"/>
    <x v="1"/>
    <x v="1"/>
  </r>
  <r>
    <n v="94260"/>
    <x v="0"/>
    <x v="2"/>
    <x v="1741"/>
    <m/>
    <n v="9.99"/>
    <x v="20"/>
    <x v="0"/>
    <x v="1"/>
    <x v="1"/>
  </r>
  <r>
    <n v="94336"/>
    <x v="0"/>
    <x v="1"/>
    <x v="1741"/>
    <m/>
    <n v="0.17"/>
    <x v="69"/>
    <x v="18"/>
    <x v="1"/>
    <x v="3"/>
  </r>
  <r>
    <n v="94337"/>
    <x v="4"/>
    <x v="1"/>
    <x v="1741"/>
    <m/>
    <n v="-0.84"/>
    <x v="1"/>
    <x v="10"/>
    <x v="1"/>
    <x v="3"/>
  </r>
  <r>
    <n v="94248"/>
    <x v="1"/>
    <x v="0"/>
    <x v="1742"/>
    <m/>
    <n v="30"/>
    <x v="15"/>
    <x v="1"/>
    <x v="1"/>
    <x v="3"/>
  </r>
  <r>
    <n v="94261"/>
    <x v="0"/>
    <x v="2"/>
    <x v="1742"/>
    <m/>
    <n v="40.39"/>
    <x v="247"/>
    <x v="12"/>
    <x v="1"/>
    <x v="5"/>
  </r>
  <r>
    <n v="94262"/>
    <x v="0"/>
    <x v="2"/>
    <x v="1742"/>
    <s v="Kayli's injured tail"/>
    <n v="47.96"/>
    <x v="40"/>
    <x v="6"/>
    <x v="1"/>
    <x v="16"/>
  </r>
  <r>
    <n v="94263"/>
    <x v="0"/>
    <x v="2"/>
    <x v="1742"/>
    <m/>
    <n v="5.7"/>
    <x v="208"/>
    <x v="4"/>
    <x v="1"/>
    <x v="4"/>
  </r>
  <r>
    <n v="94340"/>
    <x v="0"/>
    <x v="14"/>
    <x v="1742"/>
    <m/>
    <n v="32.950000000000003"/>
    <x v="10"/>
    <x v="4"/>
    <x v="1"/>
    <x v="1"/>
  </r>
  <r>
    <n v="94245"/>
    <x v="1"/>
    <x v="0"/>
    <x v="1743"/>
    <m/>
    <n v="200"/>
    <x v="15"/>
    <x v="1"/>
    <x v="1"/>
    <x v="3"/>
  </r>
  <r>
    <n v="94246"/>
    <x v="0"/>
    <x v="0"/>
    <x v="1743"/>
    <s v="Life Insurance"/>
    <n v="8.19"/>
    <x v="29"/>
    <x v="0"/>
    <x v="1"/>
    <x v="2"/>
  </r>
  <r>
    <n v="94247"/>
    <x v="0"/>
    <x v="0"/>
    <x v="1743"/>
    <m/>
    <n v="5"/>
    <x v="30"/>
    <x v="9"/>
    <x v="1"/>
    <x v="9"/>
  </r>
  <r>
    <n v="94264"/>
    <x v="0"/>
    <x v="2"/>
    <x v="1743"/>
    <m/>
    <n v="13.32"/>
    <x v="10"/>
    <x v="4"/>
    <x v="1"/>
    <x v="1"/>
  </r>
  <r>
    <n v="94341.1"/>
    <x v="0"/>
    <x v="14"/>
    <x v="1744"/>
    <s v="Prizes and paper for quiz night"/>
    <n v="32.5"/>
    <x v="10"/>
    <x v="14"/>
    <x v="73"/>
    <x v="8"/>
  </r>
  <r>
    <n v="94341.2"/>
    <x v="0"/>
    <x v="14"/>
    <x v="1744"/>
    <s v="Left over booze after quiz night"/>
    <n v="23"/>
    <x v="10"/>
    <x v="17"/>
    <x v="1"/>
    <x v="14"/>
  </r>
  <r>
    <n v="94341.3"/>
    <x v="0"/>
    <x v="14"/>
    <x v="1744"/>
    <m/>
    <n v="6.36"/>
    <x v="10"/>
    <x v="4"/>
    <x v="1"/>
    <x v="1"/>
  </r>
  <r>
    <n v="94342"/>
    <x v="0"/>
    <x v="14"/>
    <x v="1744"/>
    <s v="Glass loan for quiz night"/>
    <n v="20"/>
    <x v="10"/>
    <x v="14"/>
    <x v="73"/>
    <x v="8"/>
  </r>
  <r>
    <n v="94268"/>
    <x v="0"/>
    <x v="2"/>
    <x v="1745"/>
    <m/>
    <n v="103.93"/>
    <x v="168"/>
    <x v="5"/>
    <x v="1"/>
    <x v="2"/>
  </r>
  <r>
    <n v="94269"/>
    <x v="0"/>
    <x v="2"/>
    <x v="1745"/>
    <s v="Rucksack, mess tins, etc"/>
    <n v="101.93"/>
    <x v="77"/>
    <x v="14"/>
    <x v="73"/>
    <x v="8"/>
  </r>
  <r>
    <n v="94270"/>
    <x v="0"/>
    <x v="2"/>
    <x v="1745"/>
    <s v="Takeaway"/>
    <n v="25.8"/>
    <x v="94"/>
    <x v="11"/>
    <x v="1"/>
    <x v="1"/>
  </r>
  <r>
    <n v="94353"/>
    <x v="0"/>
    <x v="4"/>
    <x v="1745"/>
    <s v="Refund for glass loan"/>
    <n v="-20"/>
    <x v="10"/>
    <x v="14"/>
    <x v="73"/>
    <x v="8"/>
  </r>
  <r>
    <n v="94241"/>
    <x v="2"/>
    <x v="0"/>
    <x v="1746"/>
    <m/>
    <n v="25"/>
    <x v="36"/>
    <x v="3"/>
    <x v="1"/>
    <x v="10"/>
  </r>
  <r>
    <n v="94242.1"/>
    <x v="0"/>
    <x v="0"/>
    <x v="1746"/>
    <s v="Batteries"/>
    <n v="8"/>
    <x v="172"/>
    <x v="14"/>
    <x v="73"/>
    <x v="8"/>
  </r>
  <r>
    <n v="94242.2"/>
    <x v="0"/>
    <x v="0"/>
    <x v="1746"/>
    <m/>
    <n v="5"/>
    <x v="172"/>
    <x v="4"/>
    <x v="1"/>
    <x v="1"/>
  </r>
  <r>
    <n v="94242.3"/>
    <x v="0"/>
    <x v="0"/>
    <x v="1746"/>
    <s v="Booze for quiz night"/>
    <n v="18.8"/>
    <x v="172"/>
    <x v="14"/>
    <x v="73"/>
    <x v="8"/>
  </r>
  <r>
    <n v="94242.4"/>
    <x v="0"/>
    <x v="0"/>
    <x v="1746"/>
    <s v="Booze left over after quiz night"/>
    <n v="28.94"/>
    <x v="172"/>
    <x v="17"/>
    <x v="1"/>
    <x v="14"/>
  </r>
  <r>
    <n v="94243"/>
    <x v="0"/>
    <x v="0"/>
    <x v="1746"/>
    <s v="Fundraising"/>
    <n v="-955"/>
    <x v="80"/>
    <x v="14"/>
    <x v="73"/>
    <x v="8"/>
  </r>
  <r>
    <n v="94244"/>
    <x v="0"/>
    <x v="0"/>
    <x v="1746"/>
    <m/>
    <n v="85"/>
    <x v="89"/>
    <x v="13"/>
    <x v="1"/>
    <x v="17"/>
  </r>
  <r>
    <n v="94271"/>
    <x v="0"/>
    <x v="2"/>
    <x v="1746"/>
    <m/>
    <n v="30"/>
    <x v="407"/>
    <x v="0"/>
    <x v="1"/>
    <x v="10"/>
  </r>
  <r>
    <n v="94272"/>
    <x v="0"/>
    <x v="2"/>
    <x v="1746"/>
    <m/>
    <n v="17.600000000000001"/>
    <x v="41"/>
    <x v="15"/>
    <x v="1"/>
    <x v="4"/>
  </r>
  <r>
    <n v="94343"/>
    <x v="0"/>
    <x v="14"/>
    <x v="1746"/>
    <m/>
    <n v="17.68"/>
    <x v="10"/>
    <x v="4"/>
    <x v="1"/>
    <x v="1"/>
  </r>
  <r>
    <n v="94273"/>
    <x v="0"/>
    <x v="2"/>
    <x v="1747"/>
    <m/>
    <n v="167"/>
    <x v="184"/>
    <x v="14"/>
    <x v="73"/>
    <x v="8"/>
  </r>
  <r>
    <n v="94274"/>
    <x v="0"/>
    <x v="2"/>
    <x v="1747"/>
    <m/>
    <n v="20.41"/>
    <x v="247"/>
    <x v="12"/>
    <x v="1"/>
    <x v="5"/>
  </r>
  <r>
    <n v="94275"/>
    <x v="0"/>
    <x v="2"/>
    <x v="1747"/>
    <m/>
    <n v="6.75"/>
    <x v="13"/>
    <x v="4"/>
    <x v="1"/>
    <x v="1"/>
  </r>
  <r>
    <n v="94276"/>
    <x v="0"/>
    <x v="2"/>
    <x v="1747"/>
    <m/>
    <n v="6.6"/>
    <x v="22"/>
    <x v="11"/>
    <x v="1"/>
    <x v="2"/>
  </r>
  <r>
    <n v="94344"/>
    <x v="0"/>
    <x v="14"/>
    <x v="1747"/>
    <m/>
    <n v="110.18"/>
    <x v="10"/>
    <x v="4"/>
    <x v="1"/>
    <x v="1"/>
  </r>
  <r>
    <n v="94277"/>
    <x v="0"/>
    <x v="2"/>
    <x v="1748"/>
    <m/>
    <n v="6.91"/>
    <x v="42"/>
    <x v="6"/>
    <x v="1"/>
    <x v="1"/>
  </r>
  <r>
    <n v="94345"/>
    <x v="0"/>
    <x v="14"/>
    <x v="1748"/>
    <m/>
    <n v="62.44"/>
    <x v="10"/>
    <x v="12"/>
    <x v="1"/>
    <x v="1"/>
  </r>
  <r>
    <n v="94236"/>
    <x v="0"/>
    <x v="0"/>
    <x v="1749"/>
    <s v="Cash from fund raising"/>
    <n v="-141"/>
    <x v="80"/>
    <x v="14"/>
    <x v="73"/>
    <x v="8"/>
  </r>
  <r>
    <n v="94237"/>
    <x v="0"/>
    <x v="0"/>
    <x v="1749"/>
    <s v="Refunded deposit for hall"/>
    <n v="-50"/>
    <x v="281"/>
    <x v="14"/>
    <x v="73"/>
    <x v="8"/>
  </r>
  <r>
    <n v="94238"/>
    <x v="1"/>
    <x v="0"/>
    <x v="1749"/>
    <m/>
    <n v="50"/>
    <x v="15"/>
    <x v="1"/>
    <x v="1"/>
    <x v="3"/>
  </r>
  <r>
    <n v="94239"/>
    <x v="0"/>
    <x v="0"/>
    <x v="1749"/>
    <s v="National Insurance"/>
    <n v="10.6"/>
    <x v="69"/>
    <x v="18"/>
    <x v="1"/>
    <x v="2"/>
  </r>
  <r>
    <n v="94240"/>
    <x v="8"/>
    <x v="0"/>
    <x v="1749"/>
    <m/>
    <n v="-173.28"/>
    <x v="383"/>
    <x v="10"/>
    <x v="1"/>
    <x v="2"/>
  </r>
  <r>
    <n v="94278"/>
    <x v="0"/>
    <x v="2"/>
    <x v="1749"/>
    <m/>
    <n v="30.25"/>
    <x v="117"/>
    <x v="11"/>
    <x v="1"/>
    <x v="1"/>
  </r>
  <r>
    <n v="94279.1"/>
    <x v="0"/>
    <x v="2"/>
    <x v="1750"/>
    <s v="Thermarest"/>
    <n v="80"/>
    <x v="132"/>
    <x v="7"/>
    <x v="1"/>
    <x v="4"/>
  </r>
  <r>
    <n v="94279.2"/>
    <x v="0"/>
    <x v="2"/>
    <x v="1750"/>
    <s v="Injections and first aid kit"/>
    <n v="80.760000000000005"/>
    <x v="132"/>
    <x v="14"/>
    <x v="73"/>
    <x v="8"/>
  </r>
  <r>
    <n v="94280"/>
    <x v="0"/>
    <x v="2"/>
    <x v="1750"/>
    <s v="Anniversary meal"/>
    <n v="117.1"/>
    <x v="267"/>
    <x v="11"/>
    <x v="1"/>
    <x v="1"/>
  </r>
  <r>
    <n v="94281"/>
    <x v="0"/>
    <x v="2"/>
    <x v="1750"/>
    <m/>
    <n v="7.2"/>
    <x v="278"/>
    <x v="11"/>
    <x v="1"/>
    <x v="2"/>
  </r>
  <r>
    <n v="94282"/>
    <x v="0"/>
    <x v="2"/>
    <x v="1751"/>
    <s v="Plants"/>
    <n v="39.619999999999997"/>
    <x v="442"/>
    <x v="16"/>
    <x v="1"/>
    <x v="1"/>
  </r>
  <r>
    <n v="94346"/>
    <x v="0"/>
    <x v="14"/>
    <x v="1751"/>
    <m/>
    <n v="108.36"/>
    <x v="10"/>
    <x v="4"/>
    <x v="1"/>
    <x v="1"/>
  </r>
  <r>
    <n v="94347.1"/>
    <x v="0"/>
    <x v="14"/>
    <x v="1751"/>
    <s v="Toothpaste, deodorant"/>
    <n v="2.5"/>
    <x v="10"/>
    <x v="6"/>
    <x v="1"/>
    <x v="1"/>
  </r>
  <r>
    <n v="94347.199999999997"/>
    <x v="0"/>
    <x v="14"/>
    <x v="1751"/>
    <s v="Photo paper"/>
    <n v="6"/>
    <x v="10"/>
    <x v="2"/>
    <x v="1"/>
    <x v="1"/>
  </r>
  <r>
    <n v="94347.3"/>
    <x v="0"/>
    <x v="14"/>
    <x v="1751"/>
    <m/>
    <n v="90.7"/>
    <x v="10"/>
    <x v="4"/>
    <x v="1"/>
    <x v="1"/>
  </r>
  <r>
    <n v="94232"/>
    <x v="0"/>
    <x v="0"/>
    <x v="1752"/>
    <m/>
    <n v="85"/>
    <x v="89"/>
    <x v="13"/>
    <x v="1"/>
    <x v="17"/>
  </r>
  <r>
    <n v="94233"/>
    <x v="1"/>
    <x v="0"/>
    <x v="1752"/>
    <m/>
    <n v="300"/>
    <x v="15"/>
    <x v="1"/>
    <x v="1"/>
    <x v="3"/>
  </r>
  <r>
    <n v="94234"/>
    <x v="2"/>
    <x v="0"/>
    <x v="1752"/>
    <m/>
    <n v="79.790000000000006"/>
    <x v="51"/>
    <x v="3"/>
    <x v="1"/>
    <x v="3"/>
  </r>
  <r>
    <n v="94235"/>
    <x v="0"/>
    <x v="0"/>
    <x v="1752"/>
    <m/>
    <n v="30"/>
    <x v="363"/>
    <x v="19"/>
    <x v="1"/>
    <x v="10"/>
  </r>
  <r>
    <n v="94283"/>
    <x v="0"/>
    <x v="2"/>
    <x v="1752"/>
    <m/>
    <n v="4.9400000000000004"/>
    <x v="208"/>
    <x v="4"/>
    <x v="1"/>
    <x v="4"/>
  </r>
  <r>
    <n v="94284"/>
    <x v="0"/>
    <x v="2"/>
    <x v="1753"/>
    <m/>
    <n v="17.5"/>
    <x v="41"/>
    <x v="15"/>
    <x v="1"/>
    <x v="4"/>
  </r>
  <r>
    <n v="94285"/>
    <x v="0"/>
    <x v="2"/>
    <x v="1753"/>
    <m/>
    <n v="8.99"/>
    <x v="125"/>
    <x v="7"/>
    <x v="1"/>
    <x v="2"/>
  </r>
  <r>
    <n v="94286"/>
    <x v="0"/>
    <x v="2"/>
    <x v="1753"/>
    <m/>
    <n v="3.08"/>
    <x v="49"/>
    <x v="6"/>
    <x v="1"/>
    <x v="1"/>
  </r>
  <r>
    <n v="94231"/>
    <x v="0"/>
    <x v="0"/>
    <x v="1754"/>
    <s v="Balance for Scotland trip to Will"/>
    <n v="24.75"/>
    <x v="80"/>
    <x v="14"/>
    <x v="76"/>
    <x v="4"/>
  </r>
  <r>
    <n v="94265"/>
    <x v="0"/>
    <x v="2"/>
    <x v="1754"/>
    <m/>
    <n v="21.98"/>
    <x v="104"/>
    <x v="4"/>
    <x v="1"/>
    <x v="1"/>
  </r>
  <r>
    <n v="94266"/>
    <x v="0"/>
    <x v="2"/>
    <x v="1754"/>
    <m/>
    <n v="13.62"/>
    <x v="104"/>
    <x v="4"/>
    <x v="1"/>
    <x v="1"/>
  </r>
  <r>
    <n v="94287"/>
    <x v="0"/>
    <x v="2"/>
    <x v="1754"/>
    <s v="Lightweight waterproof, socks"/>
    <n v="88.5"/>
    <x v="226"/>
    <x v="14"/>
    <x v="73"/>
    <x v="8"/>
  </r>
  <r>
    <n v="94288"/>
    <x v="0"/>
    <x v="2"/>
    <x v="1754"/>
    <m/>
    <n v="9.7799999999999994"/>
    <x v="155"/>
    <x v="14"/>
    <x v="73"/>
    <x v="8"/>
  </r>
  <r>
    <n v="94335"/>
    <x v="0"/>
    <x v="1"/>
    <x v="1754"/>
    <m/>
    <n v="2.98"/>
    <x v="13"/>
    <x v="4"/>
    <x v="1"/>
    <x v="1"/>
  </r>
  <r>
    <n v="94230"/>
    <x v="0"/>
    <x v="0"/>
    <x v="1755"/>
    <s v="New Scientist (Quarterly)"/>
    <n v="35.75"/>
    <x v="46"/>
    <x v="7"/>
    <x v="1"/>
    <x v="4"/>
  </r>
  <r>
    <n v="94289.1"/>
    <x v="0"/>
    <x v="2"/>
    <x v="1755"/>
    <s v="Wine and beer"/>
    <n v="32"/>
    <x v="52"/>
    <x v="17"/>
    <x v="1"/>
    <x v="1"/>
  </r>
  <r>
    <n v="94289.2"/>
    <x v="0"/>
    <x v="2"/>
    <x v="1755"/>
    <s v="Flowers"/>
    <n v="12"/>
    <x v="52"/>
    <x v="6"/>
    <x v="1"/>
    <x v="1"/>
  </r>
  <r>
    <n v="94289.3"/>
    <x v="0"/>
    <x v="2"/>
    <x v="1755"/>
    <m/>
    <n v="35.49"/>
    <x v="52"/>
    <x v="4"/>
    <x v="1"/>
    <x v="1"/>
  </r>
  <r>
    <n v="94290"/>
    <x v="0"/>
    <x v="2"/>
    <x v="1755"/>
    <m/>
    <n v="6.74"/>
    <x v="115"/>
    <x v="7"/>
    <x v="1"/>
    <x v="2"/>
  </r>
  <r>
    <n v="94291"/>
    <x v="0"/>
    <x v="2"/>
    <x v="1755"/>
    <m/>
    <n v="3.78"/>
    <x v="13"/>
    <x v="4"/>
    <x v="1"/>
    <x v="1"/>
  </r>
  <r>
    <n v="94292"/>
    <x v="0"/>
    <x v="2"/>
    <x v="1755"/>
    <s v="EBooks"/>
    <n v="2.81"/>
    <x v="115"/>
    <x v="7"/>
    <x v="1"/>
    <x v="4"/>
  </r>
  <r>
    <n v="94354"/>
    <x v="0"/>
    <x v="4"/>
    <x v="1755"/>
    <s v="Friday drinks"/>
    <n v="60"/>
    <x v="143"/>
    <x v="17"/>
    <x v="1"/>
    <x v="14"/>
  </r>
  <r>
    <n v="94355"/>
    <x v="0"/>
    <x v="4"/>
    <x v="1755"/>
    <s v="Drinks with Pete"/>
    <n v="20"/>
    <x v="143"/>
    <x v="17"/>
    <x v="1"/>
    <x v="4"/>
  </r>
  <r>
    <n v="94356"/>
    <x v="0"/>
    <x v="4"/>
    <x v="1755"/>
    <s v="Jenny bus"/>
    <n v="30"/>
    <x v="443"/>
    <x v="19"/>
    <x v="1"/>
    <x v="10"/>
  </r>
  <r>
    <n v="94357"/>
    <x v="0"/>
    <x v="4"/>
    <x v="1755"/>
    <s v="Foreign Currency"/>
    <n v="300"/>
    <x v="444"/>
    <x v="14"/>
    <x v="73"/>
    <x v="8"/>
  </r>
  <r>
    <n v="94293"/>
    <x v="0"/>
    <x v="2"/>
    <x v="1756"/>
    <m/>
    <n v="24.09"/>
    <x v="49"/>
    <x v="4"/>
    <x v="1"/>
    <x v="1"/>
  </r>
  <r>
    <n v="94294"/>
    <x v="0"/>
    <x v="2"/>
    <x v="1756"/>
    <s v="Stamps"/>
    <n v="14.4"/>
    <x v="302"/>
    <x v="15"/>
    <x v="1"/>
    <x v="2"/>
  </r>
  <r>
    <n v="94295"/>
    <x v="0"/>
    <x v="2"/>
    <x v="1757"/>
    <m/>
    <n v="60.55"/>
    <x v="85"/>
    <x v="12"/>
    <x v="1"/>
    <x v="5"/>
  </r>
  <r>
    <n v="94296"/>
    <x v="0"/>
    <x v="2"/>
    <x v="1757"/>
    <m/>
    <n v="15.51"/>
    <x v="183"/>
    <x v="4"/>
    <x v="1"/>
    <x v="1"/>
  </r>
  <r>
    <n v="94334.1"/>
    <x v="0"/>
    <x v="1"/>
    <x v="1757"/>
    <s v="Tent for Reading"/>
    <n v="25"/>
    <x v="13"/>
    <x v="11"/>
    <x v="70"/>
    <x v="10"/>
  </r>
  <r>
    <n v="94334.2"/>
    <x v="0"/>
    <x v="1"/>
    <x v="1757"/>
    <m/>
    <n v="7.5"/>
    <x v="13"/>
    <x v="6"/>
    <x v="1"/>
    <x v="1"/>
  </r>
  <r>
    <n v="94334.3"/>
    <x v="0"/>
    <x v="1"/>
    <x v="1757"/>
    <m/>
    <n v="17.2"/>
    <x v="13"/>
    <x v="4"/>
    <x v="1"/>
    <x v="1"/>
  </r>
  <r>
    <n v="94297.1"/>
    <x v="0"/>
    <x v="2"/>
    <x v="1758"/>
    <s v="Inception dvd"/>
    <n v="5"/>
    <x v="52"/>
    <x v="7"/>
    <x v="1"/>
    <x v="1"/>
  </r>
  <r>
    <n v="94297.2"/>
    <x v="0"/>
    <x v="2"/>
    <x v="1758"/>
    <m/>
    <n v="40.74"/>
    <x v="52"/>
    <x v="4"/>
    <x v="1"/>
    <x v="1"/>
  </r>
  <r>
    <n v="94227"/>
    <x v="2"/>
    <x v="0"/>
    <x v="1759"/>
    <m/>
    <n v="20.8"/>
    <x v="58"/>
    <x v="3"/>
    <x v="1"/>
    <x v="2"/>
  </r>
  <r>
    <n v="94228.1"/>
    <x v="0"/>
    <x v="0"/>
    <x v="1759"/>
    <s v="Toiletries"/>
    <n v="4.75"/>
    <x v="172"/>
    <x v="6"/>
    <x v="1"/>
    <x v="1"/>
  </r>
  <r>
    <n v="94228.2"/>
    <x v="0"/>
    <x v="0"/>
    <x v="1759"/>
    <s v="Beer"/>
    <n v="5"/>
    <x v="172"/>
    <x v="17"/>
    <x v="1"/>
    <x v="14"/>
  </r>
  <r>
    <n v="94228.3"/>
    <x v="0"/>
    <x v="0"/>
    <x v="1759"/>
    <m/>
    <n v="38.15"/>
    <x v="172"/>
    <x v="4"/>
    <x v="1"/>
    <x v="1"/>
  </r>
  <r>
    <n v="94229"/>
    <x v="0"/>
    <x v="0"/>
    <x v="1759"/>
    <m/>
    <n v="30"/>
    <x v="89"/>
    <x v="13"/>
    <x v="1"/>
    <x v="17"/>
  </r>
  <r>
    <n v="94298"/>
    <x v="0"/>
    <x v="2"/>
    <x v="1759"/>
    <m/>
    <n v="43"/>
    <x v="445"/>
    <x v="11"/>
    <x v="1"/>
    <x v="14"/>
  </r>
  <r>
    <n v="94299"/>
    <x v="0"/>
    <x v="2"/>
    <x v="1759"/>
    <m/>
    <n v="24.99"/>
    <x v="125"/>
    <x v="7"/>
    <x v="1"/>
    <x v="2"/>
  </r>
  <r>
    <n v="94300"/>
    <x v="0"/>
    <x v="2"/>
    <x v="1759"/>
    <s v="Annual return"/>
    <n v="13"/>
    <x v="178"/>
    <x v="15"/>
    <x v="1"/>
    <x v="4"/>
  </r>
  <r>
    <n v="94301"/>
    <x v="0"/>
    <x v="2"/>
    <x v="1759"/>
    <m/>
    <n v="11.1"/>
    <x v="278"/>
    <x v="11"/>
    <x v="1"/>
    <x v="2"/>
  </r>
  <r>
    <n v="94302"/>
    <x v="0"/>
    <x v="2"/>
    <x v="1759"/>
    <m/>
    <n v="7.2"/>
    <x v="53"/>
    <x v="6"/>
    <x v="1"/>
    <x v="1"/>
  </r>
  <r>
    <n v="94303"/>
    <x v="0"/>
    <x v="2"/>
    <x v="1759"/>
    <s v="Train set models"/>
    <n v="21.24"/>
    <x v="263"/>
    <x v="7"/>
    <x v="1"/>
    <x v="4"/>
  </r>
  <r>
    <n v="94348"/>
    <x v="0"/>
    <x v="14"/>
    <x v="1759"/>
    <m/>
    <n v="20.68"/>
    <x v="10"/>
    <x v="4"/>
    <x v="1"/>
    <x v="1"/>
  </r>
  <r>
    <n v="94223"/>
    <x v="8"/>
    <x v="0"/>
    <x v="1760"/>
    <m/>
    <n v="-55.68"/>
    <x v="383"/>
    <x v="10"/>
    <x v="1"/>
    <x v="2"/>
  </r>
  <r>
    <n v="94224"/>
    <x v="6"/>
    <x v="0"/>
    <x v="1760"/>
    <m/>
    <n v="379.78"/>
    <x v="9"/>
    <x v="0"/>
    <x v="1"/>
    <x v="1"/>
  </r>
  <r>
    <n v="94225"/>
    <x v="0"/>
    <x v="0"/>
    <x v="1760"/>
    <s v="Income Insurance"/>
    <n v="46.08"/>
    <x v="60"/>
    <x v="0"/>
    <x v="1"/>
    <x v="4"/>
  </r>
  <r>
    <n v="94226"/>
    <x v="0"/>
    <x v="0"/>
    <x v="1760"/>
    <s v="Road tax"/>
    <n v="225"/>
    <x v="95"/>
    <x v="12"/>
    <x v="1"/>
    <x v="11"/>
  </r>
  <r>
    <n v="94304"/>
    <x v="0"/>
    <x v="2"/>
    <x v="1760"/>
    <m/>
    <n v="6.28"/>
    <x v="13"/>
    <x v="4"/>
    <x v="1"/>
    <x v="1"/>
  </r>
  <r>
    <n v="94349"/>
    <x v="0"/>
    <x v="14"/>
    <x v="1760"/>
    <m/>
    <n v="57.93"/>
    <x v="10"/>
    <x v="4"/>
    <x v="1"/>
    <x v="1"/>
  </r>
  <r>
    <n v="94222"/>
    <x v="0"/>
    <x v="0"/>
    <x v="1761"/>
    <m/>
    <n v="221.56"/>
    <x v="417"/>
    <x v="12"/>
    <x v="1"/>
    <x v="11"/>
  </r>
  <r>
    <n v="94305"/>
    <x v="0"/>
    <x v="2"/>
    <x v="1761"/>
    <m/>
    <n v="30"/>
    <x v="61"/>
    <x v="17"/>
    <x v="1"/>
    <x v="14"/>
  </r>
  <r>
    <n v="94306"/>
    <x v="0"/>
    <x v="2"/>
    <x v="1761"/>
    <s v="Potters Bar"/>
    <n v="4.8"/>
    <x v="41"/>
    <x v="11"/>
    <x v="1"/>
    <x v="2"/>
  </r>
  <r>
    <n v="94307"/>
    <x v="0"/>
    <x v="2"/>
    <x v="1762"/>
    <s v="Bit, fly mask, fly spray, numner"/>
    <n v="56.17"/>
    <x v="330"/>
    <x v="13"/>
    <x v="1"/>
    <x v="17"/>
  </r>
  <r>
    <n v="94308"/>
    <x v="0"/>
    <x v="2"/>
    <x v="1762"/>
    <m/>
    <n v="18.8"/>
    <x v="245"/>
    <x v="5"/>
    <x v="1"/>
    <x v="10"/>
  </r>
  <r>
    <n v="94309"/>
    <x v="0"/>
    <x v="2"/>
    <x v="1762"/>
    <s v="Dress Adjustment"/>
    <n v="15"/>
    <x v="14"/>
    <x v="5"/>
    <x v="1"/>
    <x v="10"/>
  </r>
  <r>
    <n v="94310"/>
    <x v="0"/>
    <x v="2"/>
    <x v="1762"/>
    <s v="CDs"/>
    <n v="12.98"/>
    <x v="118"/>
    <x v="7"/>
    <x v="1"/>
    <x v="10"/>
  </r>
  <r>
    <n v="94219"/>
    <x v="0"/>
    <x v="0"/>
    <x v="1763"/>
    <m/>
    <n v="25.54"/>
    <x v="63"/>
    <x v="0"/>
    <x v="1"/>
    <x v="4"/>
  </r>
  <r>
    <n v="94220"/>
    <x v="0"/>
    <x v="0"/>
    <x v="1763"/>
    <m/>
    <n v="35"/>
    <x v="93"/>
    <x v="7"/>
    <x v="1"/>
    <x v="4"/>
  </r>
  <r>
    <n v="94221"/>
    <x v="0"/>
    <x v="0"/>
    <x v="1763"/>
    <m/>
    <n v="44.96"/>
    <x v="270"/>
    <x v="0"/>
    <x v="1"/>
    <x v="1"/>
  </r>
  <r>
    <n v="94311"/>
    <x v="0"/>
    <x v="2"/>
    <x v="1763"/>
    <m/>
    <n v="62.1"/>
    <x v="85"/>
    <x v="12"/>
    <x v="1"/>
    <x v="5"/>
  </r>
  <r>
    <n v="94312"/>
    <x v="0"/>
    <x v="2"/>
    <x v="1763"/>
    <m/>
    <n v="39.200000000000003"/>
    <x v="229"/>
    <x v="11"/>
    <x v="1"/>
    <x v="1"/>
  </r>
  <r>
    <n v="94313"/>
    <x v="0"/>
    <x v="2"/>
    <x v="1763"/>
    <m/>
    <n v="4.6100000000000003"/>
    <x v="13"/>
    <x v="4"/>
    <x v="1"/>
    <x v="1"/>
  </r>
  <r>
    <n v="94314"/>
    <x v="0"/>
    <x v="2"/>
    <x v="1763"/>
    <m/>
    <n v="250"/>
    <x v="41"/>
    <x v="15"/>
    <x v="1"/>
    <x v="4"/>
  </r>
  <r>
    <n v="94350"/>
    <x v="0"/>
    <x v="14"/>
    <x v="1763"/>
    <m/>
    <n v="7.74"/>
    <x v="10"/>
    <x v="4"/>
    <x v="1"/>
    <x v="1"/>
  </r>
  <r>
    <n v="94315"/>
    <x v="0"/>
    <x v="2"/>
    <x v="1764"/>
    <s v="Wine"/>
    <n v="19.96"/>
    <x v="13"/>
    <x v="17"/>
    <x v="1"/>
    <x v="1"/>
  </r>
  <r>
    <n v="94316"/>
    <x v="0"/>
    <x v="2"/>
    <x v="1764"/>
    <m/>
    <n v="13.93"/>
    <x v="183"/>
    <x v="4"/>
    <x v="1"/>
    <x v="1"/>
  </r>
  <r>
    <n v="94205"/>
    <x v="1"/>
    <x v="0"/>
    <x v="1765"/>
    <m/>
    <n v="40"/>
    <x v="15"/>
    <x v="1"/>
    <x v="1"/>
    <x v="3"/>
  </r>
  <r>
    <n v="94206"/>
    <x v="0"/>
    <x v="0"/>
    <x v="1765"/>
    <s v="James Pocket Money"/>
    <n v="20"/>
    <x v="53"/>
    <x v="6"/>
    <x v="1"/>
    <x v="8"/>
  </r>
  <r>
    <n v="94207.1"/>
    <x v="0"/>
    <x v="0"/>
    <x v="1765"/>
    <m/>
    <n v="50"/>
    <x v="245"/>
    <x v="5"/>
    <x v="1"/>
    <x v="10"/>
  </r>
  <r>
    <n v="94207.2"/>
    <x v="0"/>
    <x v="0"/>
    <x v="1765"/>
    <s v="Lunches"/>
    <n v="30"/>
    <x v="170"/>
    <x v="4"/>
    <x v="1"/>
    <x v="10"/>
  </r>
  <r>
    <n v="94207.3"/>
    <x v="0"/>
    <x v="0"/>
    <x v="1765"/>
    <s v="Jennifers Pocket Money"/>
    <n v="20"/>
    <x v="53"/>
    <x v="6"/>
    <x v="1"/>
    <x v="10"/>
  </r>
  <r>
    <n v="94208"/>
    <x v="0"/>
    <x v="0"/>
    <x v="1765"/>
    <m/>
    <n v="30"/>
    <x v="89"/>
    <x v="13"/>
    <x v="1"/>
    <x v="17"/>
  </r>
  <r>
    <n v="94209"/>
    <x v="8"/>
    <x v="0"/>
    <x v="1765"/>
    <m/>
    <n v="-5256.7"/>
    <x v="164"/>
    <x v="10"/>
    <x v="1"/>
    <x v="4"/>
  </r>
  <r>
    <n v="94210"/>
    <x v="0"/>
    <x v="0"/>
    <x v="1765"/>
    <m/>
    <n v="33.18"/>
    <x v="105"/>
    <x v="0"/>
    <x v="1"/>
    <x v="2"/>
  </r>
  <r>
    <n v="94211"/>
    <x v="0"/>
    <x v="0"/>
    <x v="1765"/>
    <s v="Karate"/>
    <n v="31.75"/>
    <x v="4"/>
    <x v="2"/>
    <x v="1"/>
    <x v="8"/>
  </r>
  <r>
    <n v="94212"/>
    <x v="0"/>
    <x v="0"/>
    <x v="1765"/>
    <s v="New Internationalist Magazine"/>
    <n v="10.85"/>
    <x v="16"/>
    <x v="7"/>
    <x v="1"/>
    <x v="2"/>
  </r>
  <r>
    <n v="94213"/>
    <x v="0"/>
    <x v="0"/>
    <x v="1765"/>
    <s v="Gas"/>
    <n v="142"/>
    <x v="338"/>
    <x v="0"/>
    <x v="1"/>
    <x v="1"/>
  </r>
  <r>
    <n v="94214"/>
    <x v="0"/>
    <x v="0"/>
    <x v="1765"/>
    <m/>
    <n v="12.12"/>
    <x v="8"/>
    <x v="0"/>
    <x v="1"/>
    <x v="1"/>
  </r>
  <r>
    <n v="94215"/>
    <x v="0"/>
    <x v="0"/>
    <x v="1765"/>
    <m/>
    <n v="38.79"/>
    <x v="3"/>
    <x v="0"/>
    <x v="1"/>
    <x v="1"/>
  </r>
  <r>
    <n v="94216"/>
    <x v="0"/>
    <x v="0"/>
    <x v="1765"/>
    <m/>
    <n v="5"/>
    <x v="163"/>
    <x v="9"/>
    <x v="1"/>
    <x v="9"/>
  </r>
  <r>
    <n v="94217"/>
    <x v="0"/>
    <x v="0"/>
    <x v="1765"/>
    <s v="Council Tax"/>
    <n v="180"/>
    <x v="18"/>
    <x v="0"/>
    <x v="1"/>
    <x v="1"/>
  </r>
  <r>
    <n v="94218"/>
    <x v="1"/>
    <x v="0"/>
    <x v="1765"/>
    <m/>
    <n v="50"/>
    <x v="1"/>
    <x v="1"/>
    <x v="1"/>
    <x v="3"/>
  </r>
  <r>
    <n v="94317.1"/>
    <x v="0"/>
    <x v="2"/>
    <x v="1765"/>
    <s v="Masks"/>
    <n v="20"/>
    <x v="268"/>
    <x v="7"/>
    <x v="1"/>
    <x v="1"/>
  </r>
  <r>
    <n v="94317.2"/>
    <x v="0"/>
    <x v="2"/>
    <x v="1765"/>
    <m/>
    <n v="15.88"/>
    <x v="268"/>
    <x v="4"/>
    <x v="1"/>
    <x v="1"/>
  </r>
  <r>
    <n v="94318"/>
    <x v="0"/>
    <x v="2"/>
    <x v="1765"/>
    <m/>
    <n v="6.78"/>
    <x v="13"/>
    <x v="4"/>
    <x v="1"/>
    <x v="1"/>
  </r>
  <r>
    <n v="94319"/>
    <x v="0"/>
    <x v="2"/>
    <x v="1765"/>
    <m/>
    <n v="1.9"/>
    <x v="22"/>
    <x v="11"/>
    <x v="1"/>
    <x v="2"/>
  </r>
  <r>
    <n v="94333"/>
    <x v="3"/>
    <x v="1"/>
    <x v="1765"/>
    <m/>
    <n v="-50"/>
    <x v="1"/>
    <x v="1"/>
    <x v="1"/>
    <x v="3"/>
  </r>
  <r>
    <n v="94351"/>
    <x v="0"/>
    <x v="14"/>
    <x v="1765"/>
    <m/>
    <n v="10.119999999999999"/>
    <x v="10"/>
    <x v="4"/>
    <x v="1"/>
    <x v="1"/>
  </r>
  <r>
    <n v="94542"/>
    <x v="3"/>
    <x v="4"/>
    <x v="1765"/>
    <s v="Jul Cash"/>
    <n v="-370"/>
    <x v="9"/>
    <x v="1"/>
    <x v="1"/>
    <x v="3"/>
  </r>
  <r>
    <n v="94543"/>
    <x v="0"/>
    <x v="4"/>
    <x v="1765"/>
    <s v="Unidentified cash for Jul"/>
    <n v="300"/>
    <x v="53"/>
    <x v="6"/>
    <x v="1"/>
    <x v="3"/>
  </r>
  <r>
    <n v="94203"/>
    <x v="1"/>
    <x v="0"/>
    <x v="1766"/>
    <m/>
    <n v="50"/>
    <x v="15"/>
    <x v="1"/>
    <x v="1"/>
    <x v="3"/>
  </r>
  <r>
    <n v="94204"/>
    <x v="0"/>
    <x v="0"/>
    <x v="1766"/>
    <s v="Income Insurance"/>
    <n v="26.95"/>
    <x v="60"/>
    <x v="0"/>
    <x v="1"/>
    <x v="4"/>
  </r>
  <r>
    <n v="94267"/>
    <x v="0"/>
    <x v="2"/>
    <x v="1766"/>
    <s v="Shower curtain"/>
    <n v="6"/>
    <x v="31"/>
    <x v="16"/>
    <x v="1"/>
    <x v="1"/>
  </r>
  <r>
    <n v="94320"/>
    <x v="0"/>
    <x v="2"/>
    <x v="1766"/>
    <m/>
    <n v="45.24"/>
    <x v="206"/>
    <x v="13"/>
    <x v="1"/>
    <x v="17"/>
  </r>
  <r>
    <n v="94352"/>
    <x v="0"/>
    <x v="14"/>
    <x v="1766"/>
    <m/>
    <n v="12.38"/>
    <x v="10"/>
    <x v="4"/>
    <x v="1"/>
    <x v="1"/>
  </r>
  <r>
    <n v="94200"/>
    <x v="1"/>
    <x v="0"/>
    <x v="1767"/>
    <m/>
    <n v="40"/>
    <x v="15"/>
    <x v="1"/>
    <x v="1"/>
    <x v="3"/>
  </r>
  <r>
    <n v="94201"/>
    <x v="0"/>
    <x v="0"/>
    <x v="1767"/>
    <m/>
    <n v="11.39"/>
    <x v="19"/>
    <x v="0"/>
    <x v="1"/>
    <x v="1"/>
  </r>
  <r>
    <n v="94202"/>
    <x v="0"/>
    <x v="0"/>
    <x v="1767"/>
    <m/>
    <n v="7.99"/>
    <x v="368"/>
    <x v="0"/>
    <x v="1"/>
    <x v="4"/>
  </r>
  <r>
    <n v="94321"/>
    <x v="0"/>
    <x v="2"/>
    <x v="1767"/>
    <m/>
    <n v="33.81"/>
    <x v="160"/>
    <x v="16"/>
    <x v="1"/>
    <x v="1"/>
  </r>
  <r>
    <n v="94322"/>
    <x v="0"/>
    <x v="2"/>
    <x v="1767"/>
    <m/>
    <n v="4.5"/>
    <x v="208"/>
    <x v="4"/>
    <x v="1"/>
    <x v="4"/>
  </r>
  <r>
    <n v="94198"/>
    <x v="1"/>
    <x v="0"/>
    <x v="1768"/>
    <m/>
    <n v="2482.31"/>
    <x v="75"/>
    <x v="1"/>
    <x v="1"/>
    <x v="3"/>
  </r>
  <r>
    <n v="94199"/>
    <x v="0"/>
    <x v="0"/>
    <x v="1768"/>
    <m/>
    <n v="12"/>
    <x v="21"/>
    <x v="9"/>
    <x v="1"/>
    <x v="9"/>
  </r>
  <r>
    <n v="94323"/>
    <x v="0"/>
    <x v="2"/>
    <x v="1768"/>
    <m/>
    <n v="58.13"/>
    <x v="85"/>
    <x v="12"/>
    <x v="1"/>
    <x v="5"/>
  </r>
  <r>
    <n v="94324"/>
    <x v="0"/>
    <x v="2"/>
    <x v="1768"/>
    <m/>
    <n v="3.2"/>
    <x v="13"/>
    <x v="4"/>
    <x v="1"/>
    <x v="1"/>
  </r>
  <r>
    <n v="94332.1"/>
    <x v="0"/>
    <x v="1"/>
    <x v="1768"/>
    <s v="Cider and beer"/>
    <n v="10.5"/>
    <x v="13"/>
    <x v="17"/>
    <x v="1"/>
    <x v="1"/>
  </r>
  <r>
    <n v="94332.2"/>
    <x v="0"/>
    <x v="1"/>
    <x v="1768"/>
    <s v="Shampoo, hair colourant etc"/>
    <n v="39.700000000000003"/>
    <x v="13"/>
    <x v="6"/>
    <x v="1"/>
    <x v="1"/>
  </r>
  <r>
    <n v="94332.3"/>
    <x v="0"/>
    <x v="1"/>
    <x v="1768"/>
    <m/>
    <n v="26.25"/>
    <x v="13"/>
    <x v="4"/>
    <x v="1"/>
    <x v="1"/>
  </r>
  <r>
    <n v="94362"/>
    <x v="3"/>
    <x v="2"/>
    <x v="1768"/>
    <m/>
    <n v="-2482.31"/>
    <x v="9"/>
    <x v="1"/>
    <x v="1"/>
    <x v="3"/>
  </r>
  <r>
    <n v="94197"/>
    <x v="5"/>
    <x v="0"/>
    <x v="1769"/>
    <m/>
    <n v="-623.91"/>
    <x v="260"/>
    <x v="10"/>
    <x v="1"/>
    <x v="3"/>
  </r>
  <r>
    <n v="94325.1"/>
    <x v="0"/>
    <x v="2"/>
    <x v="1769"/>
    <s v="Presents for Gill and Cathy"/>
    <n v="38"/>
    <x v="160"/>
    <x v="9"/>
    <x v="1"/>
    <x v="9"/>
  </r>
  <r>
    <n v="94325.2"/>
    <x v="0"/>
    <x v="2"/>
    <x v="1769"/>
    <s v="Little Dragon"/>
    <n v="9.98"/>
    <x v="160"/>
    <x v="7"/>
    <x v="1"/>
    <x v="1"/>
  </r>
  <r>
    <n v="94326"/>
    <x v="0"/>
    <x v="2"/>
    <x v="1769"/>
    <m/>
    <n v="27.4"/>
    <x v="229"/>
    <x v="11"/>
    <x v="1"/>
    <x v="1"/>
  </r>
  <r>
    <n v="94327"/>
    <x v="0"/>
    <x v="2"/>
    <x v="1769"/>
    <m/>
    <n v="25.47"/>
    <x v="232"/>
    <x v="16"/>
    <x v="1"/>
    <x v="1"/>
  </r>
  <r>
    <n v="94328"/>
    <x v="0"/>
    <x v="2"/>
    <x v="1769"/>
    <m/>
    <n v="9.99"/>
    <x v="20"/>
    <x v="0"/>
    <x v="1"/>
    <x v="1"/>
  </r>
  <r>
    <n v="94329"/>
    <x v="0"/>
    <x v="2"/>
    <x v="1769"/>
    <m/>
    <n v="4.4400000000000004"/>
    <x v="208"/>
    <x v="4"/>
    <x v="1"/>
    <x v="4"/>
  </r>
  <r>
    <n v="94330"/>
    <x v="0"/>
    <x v="1"/>
    <x v="1769"/>
    <m/>
    <n v="0.15"/>
    <x v="69"/>
    <x v="18"/>
    <x v="1"/>
    <x v="3"/>
  </r>
  <r>
    <n v="94331"/>
    <x v="4"/>
    <x v="1"/>
    <x v="1769"/>
    <m/>
    <n v="-0.74"/>
    <x v="1"/>
    <x v="10"/>
    <x v="1"/>
    <x v="3"/>
  </r>
  <r>
    <n v="94534.1"/>
    <x v="0"/>
    <x v="14"/>
    <x v="1769"/>
    <s v="Wine"/>
    <n v="33"/>
    <x v="10"/>
    <x v="17"/>
    <x v="1"/>
    <x v="1"/>
  </r>
  <r>
    <n v="94534.2"/>
    <x v="0"/>
    <x v="14"/>
    <x v="1769"/>
    <s v="Kettle"/>
    <n v="35"/>
    <x v="10"/>
    <x v="7"/>
    <x v="1"/>
    <x v="1"/>
  </r>
  <r>
    <n v="94534.3"/>
    <x v="0"/>
    <x v="14"/>
    <x v="1769"/>
    <m/>
    <n v="11.28"/>
    <x v="10"/>
    <x v="4"/>
    <x v="1"/>
    <x v="1"/>
  </r>
  <r>
    <n v="94418"/>
    <x v="0"/>
    <x v="2"/>
    <x v="1770"/>
    <m/>
    <n v="69"/>
    <x v="262"/>
    <x v="5"/>
    <x v="1"/>
    <x v="10"/>
  </r>
  <r>
    <n v="94411"/>
    <x v="0"/>
    <x v="0"/>
    <x v="1771"/>
    <m/>
    <n v="30"/>
    <x v="89"/>
    <x v="13"/>
    <x v="1"/>
    <x v="17"/>
  </r>
  <r>
    <n v="94412"/>
    <x v="0"/>
    <x v="0"/>
    <x v="1771"/>
    <m/>
    <n v="5"/>
    <x v="30"/>
    <x v="9"/>
    <x v="1"/>
    <x v="9"/>
  </r>
  <r>
    <n v="94413"/>
    <x v="1"/>
    <x v="0"/>
    <x v="1771"/>
    <m/>
    <n v="50"/>
    <x v="15"/>
    <x v="1"/>
    <x v="1"/>
    <x v="3"/>
  </r>
  <r>
    <n v="94414"/>
    <x v="0"/>
    <x v="0"/>
    <x v="1771"/>
    <m/>
    <n v="21"/>
    <x v="39"/>
    <x v="4"/>
    <x v="1"/>
    <x v="1"/>
  </r>
  <r>
    <n v="94415"/>
    <x v="0"/>
    <x v="0"/>
    <x v="1771"/>
    <s v="National Trust Membership"/>
    <n v="97"/>
    <x v="169"/>
    <x v="2"/>
    <x v="1"/>
    <x v="1"/>
  </r>
  <r>
    <n v="94416"/>
    <x v="1"/>
    <x v="0"/>
    <x v="1771"/>
    <m/>
    <n v="1047.1400000000001"/>
    <x v="433"/>
    <x v="1"/>
    <x v="1"/>
    <x v="3"/>
  </r>
  <r>
    <n v="94417"/>
    <x v="0"/>
    <x v="0"/>
    <x v="1771"/>
    <s v="Life Insurance"/>
    <n v="8.19"/>
    <x v="29"/>
    <x v="0"/>
    <x v="1"/>
    <x v="2"/>
  </r>
  <r>
    <n v="94421"/>
    <x v="0"/>
    <x v="2"/>
    <x v="1771"/>
    <s v="MOT"/>
    <n v="25"/>
    <x v="159"/>
    <x v="12"/>
    <x v="1"/>
    <x v="11"/>
  </r>
  <r>
    <n v="94422"/>
    <x v="0"/>
    <x v="2"/>
    <x v="1771"/>
    <m/>
    <n v="17.5"/>
    <x v="407"/>
    <x v="0"/>
    <x v="1"/>
    <x v="10"/>
  </r>
  <r>
    <n v="94535"/>
    <x v="0"/>
    <x v="14"/>
    <x v="1771"/>
    <m/>
    <n v="-1047.1400000000001"/>
    <x v="9"/>
    <x v="1"/>
    <x v="1"/>
    <x v="3"/>
  </r>
  <r>
    <n v="94536"/>
    <x v="0"/>
    <x v="14"/>
    <x v="1771"/>
    <m/>
    <n v="11.49"/>
    <x v="10"/>
    <x v="4"/>
    <x v="1"/>
    <x v="1"/>
  </r>
  <r>
    <n v="94537"/>
    <x v="0"/>
    <x v="14"/>
    <x v="1771"/>
    <m/>
    <n v="5.75"/>
    <x v="10"/>
    <x v="4"/>
    <x v="1"/>
    <x v="1"/>
  </r>
  <r>
    <n v="94409"/>
    <x v="2"/>
    <x v="0"/>
    <x v="1772"/>
    <m/>
    <n v="25"/>
    <x v="36"/>
    <x v="3"/>
    <x v="1"/>
    <x v="10"/>
  </r>
  <r>
    <n v="94410"/>
    <x v="8"/>
    <x v="0"/>
    <x v="1772"/>
    <m/>
    <n v="-18.62"/>
    <x v="383"/>
    <x v="10"/>
    <x v="1"/>
    <x v="2"/>
  </r>
  <r>
    <n v="94423"/>
    <x v="0"/>
    <x v="2"/>
    <x v="1772"/>
    <s v="Railcard"/>
    <n v="30"/>
    <x v="41"/>
    <x v="2"/>
    <x v="1"/>
    <x v="10"/>
  </r>
  <r>
    <n v="94538"/>
    <x v="0"/>
    <x v="14"/>
    <x v="1772"/>
    <m/>
    <n v="37.56"/>
    <x v="10"/>
    <x v="4"/>
    <x v="1"/>
    <x v="1"/>
  </r>
  <r>
    <n v="94424"/>
    <x v="0"/>
    <x v="2"/>
    <x v="1773"/>
    <s v="Drive belt"/>
    <n v="298.98"/>
    <x v="159"/>
    <x v="12"/>
    <x v="1"/>
    <x v="5"/>
  </r>
  <r>
    <n v="94425"/>
    <x v="0"/>
    <x v="2"/>
    <x v="1773"/>
    <m/>
    <n v="33.549999999999997"/>
    <x v="143"/>
    <x v="11"/>
    <x v="1"/>
    <x v="2"/>
  </r>
  <r>
    <n v="94426"/>
    <x v="0"/>
    <x v="2"/>
    <x v="1774"/>
    <s v="Coffee at the National Gallery"/>
    <n v="4.8"/>
    <x v="213"/>
    <x v="11"/>
    <x v="1"/>
    <x v="1"/>
  </r>
  <r>
    <n v="94427"/>
    <x v="0"/>
    <x v="2"/>
    <x v="1774"/>
    <m/>
    <n v="3.84"/>
    <x v="208"/>
    <x v="4"/>
    <x v="1"/>
    <x v="4"/>
  </r>
  <r>
    <n v="94428"/>
    <x v="0"/>
    <x v="2"/>
    <x v="1774"/>
    <m/>
    <n v="10"/>
    <x v="86"/>
    <x v="11"/>
    <x v="1"/>
    <x v="2"/>
  </r>
  <r>
    <n v="94429"/>
    <x v="0"/>
    <x v="2"/>
    <x v="1774"/>
    <m/>
    <n v="20"/>
    <x v="86"/>
    <x v="15"/>
    <x v="1"/>
    <x v="4"/>
  </r>
  <r>
    <n v="94430"/>
    <x v="0"/>
    <x v="2"/>
    <x v="1774"/>
    <m/>
    <n v="5.99"/>
    <x v="401"/>
    <x v="0"/>
    <x v="1"/>
    <x v="1"/>
  </r>
  <r>
    <n v="94517.1"/>
    <x v="0"/>
    <x v="1"/>
    <x v="1774"/>
    <s v="Plants"/>
    <n v="28"/>
    <x v="13"/>
    <x v="16"/>
    <x v="1"/>
    <x v="1"/>
  </r>
  <r>
    <n v="94517.2"/>
    <x v="0"/>
    <x v="1"/>
    <x v="1774"/>
    <s v="Cards and giftwrap"/>
    <n v="7.6"/>
    <x v="13"/>
    <x v="6"/>
    <x v="1"/>
    <x v="1"/>
  </r>
  <r>
    <n v="94517.3"/>
    <x v="0"/>
    <x v="1"/>
    <x v="1774"/>
    <m/>
    <n v="17.52"/>
    <x v="13"/>
    <x v="4"/>
    <x v="1"/>
    <x v="1"/>
  </r>
  <r>
    <n v="94518.1"/>
    <x v="0"/>
    <x v="14"/>
    <x v="1774"/>
    <s v="Wine"/>
    <n v="23.5"/>
    <x v="10"/>
    <x v="17"/>
    <x v="1"/>
    <x v="1"/>
  </r>
  <r>
    <n v="94518.2"/>
    <x v="0"/>
    <x v="14"/>
    <x v="1774"/>
    <s v="Toothpaste"/>
    <n v="3.15"/>
    <x v="10"/>
    <x v="6"/>
    <x v="1"/>
    <x v="1"/>
  </r>
  <r>
    <n v="94518.3"/>
    <x v="0"/>
    <x v="14"/>
    <x v="1774"/>
    <m/>
    <n v="66.47"/>
    <x v="10"/>
    <x v="4"/>
    <x v="1"/>
    <x v="1"/>
  </r>
  <r>
    <n v="94407"/>
    <x v="0"/>
    <x v="0"/>
    <x v="1775"/>
    <s v="National Insurance"/>
    <n v="10.6"/>
    <x v="69"/>
    <x v="18"/>
    <x v="1"/>
    <x v="2"/>
  </r>
  <r>
    <n v="94408"/>
    <x v="1"/>
    <x v="0"/>
    <x v="1775"/>
    <m/>
    <n v="50"/>
    <x v="15"/>
    <x v="1"/>
    <x v="1"/>
    <x v="3"/>
  </r>
  <r>
    <n v="94431"/>
    <x v="0"/>
    <x v="2"/>
    <x v="1776"/>
    <m/>
    <n v="128.4"/>
    <x v="133"/>
    <x v="5"/>
    <x v="1"/>
    <x v="4"/>
  </r>
  <r>
    <n v="94432"/>
    <x v="0"/>
    <x v="2"/>
    <x v="1776"/>
    <m/>
    <n v="23.19"/>
    <x v="49"/>
    <x v="4"/>
    <x v="1"/>
    <x v="1"/>
  </r>
  <r>
    <n v="94406"/>
    <x v="0"/>
    <x v="0"/>
    <x v="1777"/>
    <m/>
    <n v="30"/>
    <x v="89"/>
    <x v="13"/>
    <x v="1"/>
    <x v="17"/>
  </r>
  <r>
    <n v="94433"/>
    <x v="0"/>
    <x v="2"/>
    <x v="1777"/>
    <m/>
    <n v="65.63"/>
    <x v="247"/>
    <x v="12"/>
    <x v="1"/>
    <x v="5"/>
  </r>
  <r>
    <n v="94434"/>
    <x v="0"/>
    <x v="2"/>
    <x v="1777"/>
    <m/>
    <n v="8.43"/>
    <x v="13"/>
    <x v="4"/>
    <x v="1"/>
    <x v="1"/>
  </r>
  <r>
    <n v="94435"/>
    <x v="0"/>
    <x v="2"/>
    <x v="1777"/>
    <m/>
    <n v="26"/>
    <x v="54"/>
    <x v="2"/>
    <x v="1"/>
    <x v="2"/>
  </r>
  <r>
    <n v="94519"/>
    <x v="0"/>
    <x v="14"/>
    <x v="1777"/>
    <m/>
    <n v="7.44"/>
    <x v="10"/>
    <x v="4"/>
    <x v="1"/>
    <x v="1"/>
  </r>
  <r>
    <n v="94520"/>
    <x v="0"/>
    <x v="14"/>
    <x v="1777"/>
    <m/>
    <n v="6.82"/>
    <x v="10"/>
    <x v="4"/>
    <x v="1"/>
    <x v="1"/>
  </r>
  <r>
    <n v="94436"/>
    <x v="0"/>
    <x v="2"/>
    <x v="1778"/>
    <s v="Website"/>
    <n v="19.989999999999998"/>
    <x v="446"/>
    <x v="15"/>
    <x v="1"/>
    <x v="2"/>
  </r>
  <r>
    <n v="94405"/>
    <x v="2"/>
    <x v="0"/>
    <x v="1779"/>
    <m/>
    <n v="79.790000000000006"/>
    <x v="51"/>
    <x v="3"/>
    <x v="1"/>
    <x v="3"/>
  </r>
  <r>
    <n v="94437"/>
    <x v="0"/>
    <x v="2"/>
    <x v="1779"/>
    <m/>
    <n v="30.59"/>
    <x v="85"/>
    <x v="12"/>
    <x v="1"/>
    <x v="5"/>
  </r>
  <r>
    <n v="94438"/>
    <x v="0"/>
    <x v="2"/>
    <x v="1780"/>
    <m/>
    <n v="6"/>
    <x v="13"/>
    <x v="4"/>
    <x v="1"/>
    <x v="1"/>
  </r>
  <r>
    <n v="94439"/>
    <x v="0"/>
    <x v="2"/>
    <x v="1780"/>
    <m/>
    <n v="25.15"/>
    <x v="213"/>
    <x v="11"/>
    <x v="1"/>
    <x v="1"/>
  </r>
  <r>
    <n v="94440"/>
    <x v="0"/>
    <x v="2"/>
    <x v="1780"/>
    <m/>
    <n v="11.5"/>
    <x v="41"/>
    <x v="15"/>
    <x v="1"/>
    <x v="4"/>
  </r>
  <r>
    <n v="94521.1"/>
    <x v="0"/>
    <x v="14"/>
    <x v="1780"/>
    <s v="Bag"/>
    <n v="4"/>
    <x v="10"/>
    <x v="6"/>
    <x v="1"/>
    <x v="1"/>
  </r>
  <r>
    <n v="94521.2"/>
    <x v="0"/>
    <x v="14"/>
    <x v="1780"/>
    <m/>
    <n v="39.08"/>
    <x v="10"/>
    <x v="4"/>
    <x v="1"/>
    <x v="1"/>
  </r>
  <r>
    <n v="94419"/>
    <x v="0"/>
    <x v="2"/>
    <x v="1781"/>
    <m/>
    <n v="108"/>
    <x v="31"/>
    <x v="5"/>
    <x v="1"/>
    <x v="2"/>
  </r>
  <r>
    <n v="94441"/>
    <x v="0"/>
    <x v="2"/>
    <x v="1781"/>
    <m/>
    <n v="13.5"/>
    <x v="124"/>
    <x v="6"/>
    <x v="1"/>
    <x v="2"/>
  </r>
  <r>
    <n v="94539"/>
    <x v="0"/>
    <x v="4"/>
    <x v="1781"/>
    <s v="Friday drinks"/>
    <n v="30"/>
    <x v="143"/>
    <x v="17"/>
    <x v="1"/>
    <x v="14"/>
  </r>
  <r>
    <n v="94540"/>
    <x v="0"/>
    <x v="4"/>
    <x v="1781"/>
    <s v="Drinks with Pete"/>
    <n v="20"/>
    <x v="143"/>
    <x v="17"/>
    <x v="1"/>
    <x v="4"/>
  </r>
  <r>
    <n v="94541"/>
    <x v="0"/>
    <x v="4"/>
    <x v="1781"/>
    <s v="Monday drinks"/>
    <n v="20"/>
    <x v="143"/>
    <x v="17"/>
    <x v="1"/>
    <x v="4"/>
  </r>
  <r>
    <n v="94442"/>
    <x v="0"/>
    <x v="2"/>
    <x v="1782"/>
    <m/>
    <n v="75.739999999999995"/>
    <x v="171"/>
    <x v="11"/>
    <x v="1"/>
    <x v="1"/>
  </r>
  <r>
    <n v="94443"/>
    <x v="0"/>
    <x v="2"/>
    <x v="1782"/>
    <m/>
    <n v="8.59"/>
    <x v="97"/>
    <x v="6"/>
    <x v="1"/>
    <x v="1"/>
  </r>
  <r>
    <n v="94522"/>
    <x v="0"/>
    <x v="14"/>
    <x v="1782"/>
    <m/>
    <n v="21.82"/>
    <x v="10"/>
    <x v="4"/>
    <x v="1"/>
    <x v="1"/>
  </r>
  <r>
    <n v="94402"/>
    <x v="0"/>
    <x v="0"/>
    <x v="1783"/>
    <m/>
    <n v="30"/>
    <x v="89"/>
    <x v="13"/>
    <x v="1"/>
    <x v="17"/>
  </r>
  <r>
    <n v="94403.1"/>
    <x v="0"/>
    <x v="0"/>
    <x v="1783"/>
    <s v="Face cream etc"/>
    <n v="5.5"/>
    <x v="172"/>
    <x v="6"/>
    <x v="1"/>
    <x v="1"/>
  </r>
  <r>
    <n v="94403.199999999997"/>
    <x v="0"/>
    <x v="0"/>
    <x v="1783"/>
    <m/>
    <n v="15.97"/>
    <x v="172"/>
    <x v="4"/>
    <x v="1"/>
    <x v="1"/>
  </r>
  <r>
    <n v="94404"/>
    <x v="1"/>
    <x v="0"/>
    <x v="1783"/>
    <m/>
    <n v="40"/>
    <x v="15"/>
    <x v="1"/>
    <x v="1"/>
    <x v="3"/>
  </r>
  <r>
    <n v="94444"/>
    <x v="0"/>
    <x v="2"/>
    <x v="1783"/>
    <m/>
    <n v="4.5999999999999996"/>
    <x v="208"/>
    <x v="4"/>
    <x v="1"/>
    <x v="4"/>
  </r>
  <r>
    <n v="94445"/>
    <x v="0"/>
    <x v="2"/>
    <x v="1783"/>
    <s v="Road Tax"/>
    <n v="262.5"/>
    <x v="95"/>
    <x v="12"/>
    <x v="1"/>
    <x v="5"/>
  </r>
  <r>
    <n v="94446"/>
    <x v="0"/>
    <x v="2"/>
    <x v="1783"/>
    <m/>
    <n v="7.4"/>
    <x v="54"/>
    <x v="2"/>
    <x v="1"/>
    <x v="2"/>
  </r>
  <r>
    <n v="94523"/>
    <x v="0"/>
    <x v="14"/>
    <x v="1783"/>
    <m/>
    <n v="11.41"/>
    <x v="10"/>
    <x v="4"/>
    <x v="1"/>
    <x v="1"/>
  </r>
  <r>
    <n v="94398"/>
    <x v="6"/>
    <x v="0"/>
    <x v="1784"/>
    <m/>
    <n v="297.86"/>
    <x v="9"/>
    <x v="0"/>
    <x v="1"/>
    <x v="1"/>
  </r>
  <r>
    <n v="94399"/>
    <x v="1"/>
    <x v="0"/>
    <x v="1784"/>
    <m/>
    <n v="100"/>
    <x v="15"/>
    <x v="1"/>
    <x v="1"/>
    <x v="3"/>
  </r>
  <r>
    <n v="94400"/>
    <x v="0"/>
    <x v="0"/>
    <x v="1784"/>
    <s v="Income Insurance"/>
    <n v="46.08"/>
    <x v="60"/>
    <x v="0"/>
    <x v="1"/>
    <x v="4"/>
  </r>
  <r>
    <n v="94401"/>
    <x v="2"/>
    <x v="0"/>
    <x v="1784"/>
    <m/>
    <n v="20.8"/>
    <x v="58"/>
    <x v="3"/>
    <x v="1"/>
    <x v="2"/>
  </r>
  <r>
    <n v="94447"/>
    <x v="0"/>
    <x v="2"/>
    <x v="1784"/>
    <m/>
    <n v="6.04"/>
    <x v="13"/>
    <x v="4"/>
    <x v="1"/>
    <x v="1"/>
  </r>
  <r>
    <n v="94448"/>
    <x v="0"/>
    <x v="2"/>
    <x v="1784"/>
    <m/>
    <n v="52.63"/>
    <x v="52"/>
    <x v="4"/>
    <x v="1"/>
    <x v="1"/>
  </r>
  <r>
    <n v="94449"/>
    <x v="0"/>
    <x v="2"/>
    <x v="1784"/>
    <m/>
    <n v="105"/>
    <x v="262"/>
    <x v="5"/>
    <x v="1"/>
    <x v="10"/>
  </r>
  <r>
    <n v="94450"/>
    <x v="0"/>
    <x v="2"/>
    <x v="1784"/>
    <s v="Clothes for Emma"/>
    <n v="56"/>
    <x v="262"/>
    <x v="9"/>
    <x v="1"/>
    <x v="9"/>
  </r>
  <r>
    <n v="94451"/>
    <x v="0"/>
    <x v="2"/>
    <x v="1784"/>
    <m/>
    <n v="4.66"/>
    <x v="276"/>
    <x v="6"/>
    <x v="1"/>
    <x v="1"/>
  </r>
  <r>
    <n v="94452"/>
    <x v="0"/>
    <x v="2"/>
    <x v="1785"/>
    <s v="Flowers"/>
    <n v="7.5"/>
    <x v="10"/>
    <x v="6"/>
    <x v="1"/>
    <x v="1"/>
  </r>
  <r>
    <n v="94453"/>
    <x v="0"/>
    <x v="2"/>
    <x v="1785"/>
    <m/>
    <n v="20"/>
    <x v="86"/>
    <x v="15"/>
    <x v="1"/>
    <x v="4"/>
  </r>
  <r>
    <n v="94397"/>
    <x v="5"/>
    <x v="0"/>
    <x v="1786"/>
    <m/>
    <n v="-29.3"/>
    <x v="402"/>
    <x v="10"/>
    <x v="1"/>
    <x v="4"/>
  </r>
  <r>
    <n v="94454"/>
    <x v="0"/>
    <x v="2"/>
    <x v="1786"/>
    <m/>
    <n v="29.63"/>
    <x v="247"/>
    <x v="12"/>
    <x v="1"/>
    <x v="5"/>
  </r>
  <r>
    <n v="94455"/>
    <x v="0"/>
    <x v="2"/>
    <x v="1786"/>
    <m/>
    <n v="4.5"/>
    <x v="208"/>
    <x v="4"/>
    <x v="1"/>
    <x v="4"/>
  </r>
  <r>
    <n v="94516"/>
    <x v="0"/>
    <x v="1"/>
    <x v="1786"/>
    <m/>
    <n v="7"/>
    <x v="13"/>
    <x v="4"/>
    <x v="1"/>
    <x v="1"/>
  </r>
  <r>
    <n v="94524"/>
    <x v="0"/>
    <x v="14"/>
    <x v="1786"/>
    <m/>
    <n v="4.72"/>
    <x v="10"/>
    <x v="4"/>
    <x v="1"/>
    <x v="1"/>
  </r>
  <r>
    <n v="94456"/>
    <x v="0"/>
    <x v="2"/>
    <x v="1787"/>
    <m/>
    <n v="3.84"/>
    <x v="13"/>
    <x v="4"/>
    <x v="1"/>
    <x v="1"/>
  </r>
  <r>
    <n v="94457"/>
    <x v="0"/>
    <x v="2"/>
    <x v="1787"/>
    <m/>
    <n v="3.65"/>
    <x v="213"/>
    <x v="11"/>
    <x v="1"/>
    <x v="4"/>
  </r>
  <r>
    <n v="94525.1"/>
    <x v="0"/>
    <x v="14"/>
    <x v="1787"/>
    <s v="Wine"/>
    <n v="11"/>
    <x v="10"/>
    <x v="17"/>
    <x v="1"/>
    <x v="1"/>
  </r>
  <r>
    <n v="94525.2"/>
    <x v="0"/>
    <x v="14"/>
    <x v="1787"/>
    <s v="GI Joe 2 DVD"/>
    <n v="10"/>
    <x v="10"/>
    <x v="7"/>
    <x v="1"/>
    <x v="1"/>
  </r>
  <r>
    <n v="94525.3"/>
    <x v="0"/>
    <x v="14"/>
    <x v="1787"/>
    <m/>
    <n v="6"/>
    <x v="10"/>
    <x v="6"/>
    <x v="1"/>
    <x v="1"/>
  </r>
  <r>
    <n v="94525.4"/>
    <x v="0"/>
    <x v="14"/>
    <x v="1787"/>
    <m/>
    <n v="69.989999999999995"/>
    <x v="10"/>
    <x v="4"/>
    <x v="1"/>
    <x v="1"/>
  </r>
  <r>
    <n v="94458"/>
    <x v="0"/>
    <x v="2"/>
    <x v="1788"/>
    <m/>
    <n v="36.049999999999997"/>
    <x v="171"/>
    <x v="11"/>
    <x v="1"/>
    <x v="1"/>
  </r>
  <r>
    <n v="94459"/>
    <x v="0"/>
    <x v="2"/>
    <x v="1788"/>
    <m/>
    <n v="16.149999999999999"/>
    <x v="41"/>
    <x v="15"/>
    <x v="1"/>
    <x v="4"/>
  </r>
  <r>
    <n v="94394"/>
    <x v="0"/>
    <x v="0"/>
    <x v="1789"/>
    <m/>
    <n v="30"/>
    <x v="89"/>
    <x v="13"/>
    <x v="1"/>
    <x v="17"/>
  </r>
  <r>
    <n v="94395"/>
    <x v="0"/>
    <x v="0"/>
    <x v="1789"/>
    <m/>
    <n v="52.31"/>
    <x v="270"/>
    <x v="0"/>
    <x v="1"/>
    <x v="1"/>
  </r>
  <r>
    <n v="94396"/>
    <x v="8"/>
    <x v="0"/>
    <x v="1789"/>
    <m/>
    <n v="-5256.69"/>
    <x v="164"/>
    <x v="10"/>
    <x v="1"/>
    <x v="4"/>
  </r>
  <r>
    <n v="94460"/>
    <x v="0"/>
    <x v="2"/>
    <x v="1789"/>
    <m/>
    <n v="66.69"/>
    <x v="85"/>
    <x v="12"/>
    <x v="1"/>
    <x v="5"/>
  </r>
  <r>
    <n v="94461"/>
    <x v="0"/>
    <x v="2"/>
    <x v="1789"/>
    <s v="Waffle House"/>
    <n v="22.05"/>
    <x v="117"/>
    <x v="11"/>
    <x v="1"/>
    <x v="1"/>
  </r>
  <r>
    <n v="94526"/>
    <x v="0"/>
    <x v="14"/>
    <x v="1789"/>
    <m/>
    <n v="31.71"/>
    <x v="10"/>
    <x v="4"/>
    <x v="1"/>
    <x v="1"/>
  </r>
  <r>
    <n v="94392"/>
    <x v="0"/>
    <x v="0"/>
    <x v="1790"/>
    <m/>
    <n v="10.74"/>
    <x v="63"/>
    <x v="0"/>
    <x v="1"/>
    <x v="4"/>
  </r>
  <r>
    <n v="94393"/>
    <x v="0"/>
    <x v="0"/>
    <x v="1790"/>
    <m/>
    <n v="21"/>
    <x v="39"/>
    <x v="4"/>
    <x v="1"/>
    <x v="1"/>
  </r>
  <r>
    <n v="94420.1"/>
    <x v="0"/>
    <x v="2"/>
    <x v="1790"/>
    <s v="Jenny's Laptop"/>
    <n v="299.95"/>
    <x v="31"/>
    <x v="7"/>
    <x v="1"/>
    <x v="10"/>
  </r>
  <r>
    <n v="94420.2"/>
    <x v="0"/>
    <x v="2"/>
    <x v="1790"/>
    <s v="Canon Printer"/>
    <n v="129.94999999999999"/>
    <x v="31"/>
    <x v="7"/>
    <x v="1"/>
    <x v="1"/>
  </r>
  <r>
    <n v="94420.3"/>
    <x v="0"/>
    <x v="2"/>
    <x v="1790"/>
    <s v="Gift vouchers"/>
    <n v="-55"/>
    <x v="31"/>
    <x v="7"/>
    <x v="1"/>
    <x v="1"/>
  </r>
  <r>
    <n v="94462"/>
    <x v="0"/>
    <x v="2"/>
    <x v="1790"/>
    <s v="James Return Dinner"/>
    <n v="100.76"/>
    <x v="143"/>
    <x v="11"/>
    <x v="1"/>
    <x v="1"/>
  </r>
  <r>
    <n v="94463"/>
    <x v="0"/>
    <x v="2"/>
    <x v="1790"/>
    <m/>
    <n v="4.9000000000000004"/>
    <x v="224"/>
    <x v="23"/>
    <x v="1"/>
    <x v="3"/>
  </r>
  <r>
    <n v="94391"/>
    <x v="0"/>
    <x v="0"/>
    <x v="1791"/>
    <m/>
    <n v="16.16"/>
    <x v="105"/>
    <x v="0"/>
    <x v="1"/>
    <x v="2"/>
  </r>
  <r>
    <n v="94464"/>
    <x v="0"/>
    <x v="2"/>
    <x v="1791"/>
    <m/>
    <n v="8"/>
    <x v="176"/>
    <x v="5"/>
    <x v="1"/>
    <x v="10"/>
  </r>
  <r>
    <n v="94465"/>
    <x v="0"/>
    <x v="2"/>
    <x v="1791"/>
    <m/>
    <n v="9.7100000000000009"/>
    <x v="42"/>
    <x v="6"/>
    <x v="1"/>
    <x v="1"/>
  </r>
  <r>
    <n v="94466"/>
    <x v="0"/>
    <x v="2"/>
    <x v="1791"/>
    <m/>
    <n v="7.3"/>
    <x v="167"/>
    <x v="6"/>
    <x v="1"/>
    <x v="1"/>
  </r>
  <r>
    <n v="94467"/>
    <x v="0"/>
    <x v="2"/>
    <x v="1791"/>
    <m/>
    <n v="3.5"/>
    <x v="208"/>
    <x v="4"/>
    <x v="1"/>
    <x v="4"/>
  </r>
  <r>
    <n v="94468"/>
    <x v="0"/>
    <x v="2"/>
    <x v="1791"/>
    <m/>
    <n v="11.55"/>
    <x v="22"/>
    <x v="11"/>
    <x v="1"/>
    <x v="2"/>
  </r>
  <r>
    <n v="94469"/>
    <x v="0"/>
    <x v="2"/>
    <x v="1791"/>
    <m/>
    <n v="6.6"/>
    <x v="54"/>
    <x v="2"/>
    <x v="1"/>
    <x v="2"/>
  </r>
  <r>
    <n v="94470"/>
    <x v="0"/>
    <x v="2"/>
    <x v="1791"/>
    <s v="Shoes"/>
    <n v="49.98"/>
    <x v="447"/>
    <x v="5"/>
    <x v="1"/>
    <x v="10"/>
  </r>
  <r>
    <n v="94471"/>
    <x v="0"/>
    <x v="2"/>
    <x v="1791"/>
    <m/>
    <n v="34"/>
    <x v="262"/>
    <x v="5"/>
    <x v="1"/>
    <x v="10"/>
  </r>
  <r>
    <n v="94472"/>
    <x v="0"/>
    <x v="2"/>
    <x v="1791"/>
    <s v="Laminating materials"/>
    <n v="22.98"/>
    <x v="276"/>
    <x v="15"/>
    <x v="1"/>
    <x v="2"/>
  </r>
  <r>
    <n v="94473"/>
    <x v="0"/>
    <x v="2"/>
    <x v="1791"/>
    <s v="Brakes"/>
    <n v="270"/>
    <x v="273"/>
    <x v="12"/>
    <x v="1"/>
    <x v="5"/>
  </r>
  <r>
    <n v="94474"/>
    <x v="0"/>
    <x v="2"/>
    <x v="1791"/>
    <s v="Tee shirts"/>
    <n v="12.5"/>
    <x v="222"/>
    <x v="5"/>
    <x v="1"/>
    <x v="1"/>
  </r>
  <r>
    <n v="94384.1"/>
    <x v="0"/>
    <x v="0"/>
    <x v="1792"/>
    <m/>
    <n v="50"/>
    <x v="245"/>
    <x v="5"/>
    <x v="1"/>
    <x v="10"/>
  </r>
  <r>
    <n v="94384.2"/>
    <x v="0"/>
    <x v="0"/>
    <x v="1792"/>
    <m/>
    <n v="30"/>
    <x v="170"/>
    <x v="4"/>
    <x v="1"/>
    <x v="10"/>
  </r>
  <r>
    <n v="94384.3"/>
    <x v="0"/>
    <x v="0"/>
    <x v="1792"/>
    <s v="Jennifers Pocket Money"/>
    <n v="20"/>
    <x v="53"/>
    <x v="6"/>
    <x v="1"/>
    <x v="10"/>
  </r>
  <r>
    <n v="94385"/>
    <x v="0"/>
    <x v="0"/>
    <x v="1792"/>
    <s v="James Pocket Money"/>
    <n v="20"/>
    <x v="53"/>
    <x v="6"/>
    <x v="1"/>
    <x v="8"/>
  </r>
  <r>
    <n v="94386"/>
    <x v="1"/>
    <x v="0"/>
    <x v="1792"/>
    <m/>
    <n v="50"/>
    <x v="1"/>
    <x v="1"/>
    <x v="1"/>
    <x v="3"/>
  </r>
  <r>
    <n v="94387"/>
    <x v="0"/>
    <x v="0"/>
    <x v="1792"/>
    <m/>
    <n v="12.12"/>
    <x v="8"/>
    <x v="0"/>
    <x v="1"/>
    <x v="1"/>
  </r>
  <r>
    <n v="94388"/>
    <x v="0"/>
    <x v="0"/>
    <x v="1792"/>
    <m/>
    <n v="38.79"/>
    <x v="3"/>
    <x v="0"/>
    <x v="1"/>
    <x v="1"/>
  </r>
  <r>
    <n v="94389"/>
    <x v="0"/>
    <x v="0"/>
    <x v="1792"/>
    <s v="Council Tax"/>
    <n v="180"/>
    <x v="18"/>
    <x v="0"/>
    <x v="1"/>
    <x v="1"/>
  </r>
  <r>
    <n v="94390"/>
    <x v="0"/>
    <x v="0"/>
    <x v="1792"/>
    <m/>
    <n v="5"/>
    <x v="163"/>
    <x v="9"/>
    <x v="1"/>
    <x v="9"/>
  </r>
  <r>
    <n v="94475"/>
    <x v="0"/>
    <x v="2"/>
    <x v="1792"/>
    <m/>
    <n v="5.44"/>
    <x v="208"/>
    <x v="4"/>
    <x v="1"/>
    <x v="4"/>
  </r>
  <r>
    <n v="94476"/>
    <x v="0"/>
    <x v="2"/>
    <x v="1792"/>
    <m/>
    <n v="250"/>
    <x v="41"/>
    <x v="15"/>
    <x v="1"/>
    <x v="4"/>
  </r>
  <r>
    <n v="94515"/>
    <x v="3"/>
    <x v="1"/>
    <x v="1792"/>
    <m/>
    <n v="-50"/>
    <x v="1"/>
    <x v="1"/>
    <x v="1"/>
    <x v="3"/>
  </r>
  <r>
    <n v="94527.1"/>
    <x v="0"/>
    <x v="14"/>
    <x v="1792"/>
    <s v="Wine"/>
    <n v="12"/>
    <x v="10"/>
    <x v="17"/>
    <x v="1"/>
    <x v="14"/>
  </r>
  <r>
    <n v="94527.2"/>
    <x v="0"/>
    <x v="14"/>
    <x v="1792"/>
    <s v="Barbeque coals"/>
    <n v="5"/>
    <x v="10"/>
    <x v="6"/>
    <x v="1"/>
    <x v="1"/>
  </r>
  <r>
    <n v="94527.3"/>
    <x v="0"/>
    <x v="14"/>
    <x v="1792"/>
    <s v="Barbeque packs"/>
    <n v="4"/>
    <x v="10"/>
    <x v="14"/>
    <x v="70"/>
    <x v="10"/>
  </r>
  <r>
    <n v="94527.4"/>
    <x v="0"/>
    <x v="14"/>
    <x v="1792"/>
    <m/>
    <n v="41.39"/>
    <x v="10"/>
    <x v="4"/>
    <x v="1"/>
    <x v="1"/>
  </r>
  <r>
    <n v="94648"/>
    <x v="3"/>
    <x v="4"/>
    <x v="1792"/>
    <s v="Aug Cash"/>
    <n v="-110"/>
    <x v="9"/>
    <x v="1"/>
    <x v="1"/>
    <x v="3"/>
  </r>
  <r>
    <n v="94649"/>
    <x v="0"/>
    <x v="4"/>
    <x v="1792"/>
    <s v="Unidentified cash for Aug"/>
    <n v="65"/>
    <x v="53"/>
    <x v="6"/>
    <x v="1"/>
    <x v="3"/>
  </r>
  <r>
    <n v="94650"/>
    <x v="0"/>
    <x v="4"/>
    <x v="1792"/>
    <s v="Unspent travel money"/>
    <n v="-100"/>
    <x v="140"/>
    <x v="14"/>
    <x v="73"/>
    <x v="8"/>
  </r>
  <r>
    <n v="94379"/>
    <x v="0"/>
    <x v="0"/>
    <x v="1793"/>
    <s v="Mobile phone"/>
    <n v="20.04"/>
    <x v="448"/>
    <x v="0"/>
    <x v="1"/>
    <x v="2"/>
  </r>
  <r>
    <n v="94380"/>
    <x v="1"/>
    <x v="0"/>
    <x v="1793"/>
    <m/>
    <n v="2297.44"/>
    <x v="75"/>
    <x v="1"/>
    <x v="1"/>
    <x v="3"/>
  </r>
  <r>
    <n v="94381"/>
    <x v="0"/>
    <x v="0"/>
    <x v="1793"/>
    <s v="Income Insurance"/>
    <n v="26.95"/>
    <x v="60"/>
    <x v="0"/>
    <x v="1"/>
    <x v="4"/>
  </r>
  <r>
    <n v="94382"/>
    <x v="0"/>
    <x v="0"/>
    <x v="1793"/>
    <s v="Gas"/>
    <n v="142"/>
    <x v="338"/>
    <x v="0"/>
    <x v="1"/>
    <x v="1"/>
  </r>
  <r>
    <n v="94383"/>
    <x v="0"/>
    <x v="0"/>
    <x v="1793"/>
    <m/>
    <n v="7.99"/>
    <x v="368"/>
    <x v="0"/>
    <x v="1"/>
    <x v="4"/>
  </r>
  <r>
    <n v="94477"/>
    <x v="0"/>
    <x v="2"/>
    <x v="1793"/>
    <s v="Body composition scales and book"/>
    <n v="64.33"/>
    <x v="115"/>
    <x v="15"/>
    <x v="1"/>
    <x v="2"/>
  </r>
  <r>
    <n v="94478"/>
    <x v="0"/>
    <x v="2"/>
    <x v="1793"/>
    <s v="Filofax organiser"/>
    <n v="16.55"/>
    <x v="115"/>
    <x v="15"/>
    <x v="1"/>
    <x v="2"/>
  </r>
  <r>
    <n v="94479"/>
    <x v="0"/>
    <x v="2"/>
    <x v="1794"/>
    <s v="Cycle brake blocks"/>
    <n v="17.98"/>
    <x v="82"/>
    <x v="6"/>
    <x v="1"/>
    <x v="1"/>
  </r>
  <r>
    <n v="94528"/>
    <x v="0"/>
    <x v="14"/>
    <x v="1794"/>
    <m/>
    <n v="50.05"/>
    <x v="10"/>
    <x v="4"/>
    <x v="1"/>
    <x v="1"/>
  </r>
  <r>
    <n v="94529.1"/>
    <x v="0"/>
    <x v="14"/>
    <x v="1794"/>
    <s v="Plant"/>
    <n v="3.5"/>
    <x v="10"/>
    <x v="9"/>
    <x v="1"/>
    <x v="9"/>
  </r>
  <r>
    <n v="94529.2"/>
    <x v="0"/>
    <x v="14"/>
    <x v="1794"/>
    <m/>
    <n v="20.64"/>
    <x v="10"/>
    <x v="4"/>
    <x v="1"/>
    <x v="1"/>
  </r>
  <r>
    <n v="94480"/>
    <x v="0"/>
    <x v="2"/>
    <x v="1795"/>
    <s v="Picnic things"/>
    <n v="3.84"/>
    <x v="265"/>
    <x v="11"/>
    <x v="1"/>
    <x v="1"/>
  </r>
  <r>
    <n v="94481"/>
    <x v="0"/>
    <x v="2"/>
    <x v="1795"/>
    <s v="Picnic cheese"/>
    <n v="4.8"/>
    <x v="14"/>
    <x v="11"/>
    <x v="1"/>
    <x v="1"/>
  </r>
  <r>
    <n v="94482"/>
    <x v="0"/>
    <x v="2"/>
    <x v="1795"/>
    <s v="Coffees after walk"/>
    <n v="8.1"/>
    <x v="213"/>
    <x v="11"/>
    <x v="1"/>
    <x v="1"/>
  </r>
  <r>
    <n v="94483"/>
    <x v="0"/>
    <x v="2"/>
    <x v="1795"/>
    <m/>
    <n v="61.85"/>
    <x v="85"/>
    <x v="12"/>
    <x v="1"/>
    <x v="5"/>
  </r>
  <r>
    <n v="94375"/>
    <x v="0"/>
    <x v="0"/>
    <x v="1796"/>
    <m/>
    <n v="11.39"/>
    <x v="19"/>
    <x v="0"/>
    <x v="1"/>
    <x v="1"/>
  </r>
  <r>
    <n v="94376"/>
    <x v="0"/>
    <x v="0"/>
    <x v="1796"/>
    <s v="Parking fine"/>
    <n v="60"/>
    <x v="281"/>
    <x v="12"/>
    <x v="1"/>
    <x v="5"/>
  </r>
  <r>
    <n v="94377"/>
    <x v="1"/>
    <x v="0"/>
    <x v="1796"/>
    <m/>
    <n v="623.11"/>
    <x v="433"/>
    <x v="1"/>
    <x v="1"/>
    <x v="3"/>
  </r>
  <r>
    <n v="94378"/>
    <x v="0"/>
    <x v="0"/>
    <x v="1796"/>
    <m/>
    <n v="30"/>
    <x v="89"/>
    <x v="13"/>
    <x v="1"/>
    <x v="17"/>
  </r>
  <r>
    <n v="94484"/>
    <x v="0"/>
    <x v="2"/>
    <x v="1796"/>
    <m/>
    <n v="4.1500000000000004"/>
    <x v="208"/>
    <x v="4"/>
    <x v="1"/>
    <x v="4"/>
  </r>
  <r>
    <n v="94485"/>
    <x v="0"/>
    <x v="2"/>
    <x v="1796"/>
    <m/>
    <n v="3.65"/>
    <x v="213"/>
    <x v="11"/>
    <x v="1"/>
    <x v="4"/>
  </r>
  <r>
    <n v="94486"/>
    <x v="0"/>
    <x v="2"/>
    <x v="1796"/>
    <m/>
    <n v="9.99"/>
    <x v="20"/>
    <x v="0"/>
    <x v="1"/>
    <x v="1"/>
  </r>
  <r>
    <n v="94513"/>
    <x v="0"/>
    <x v="1"/>
    <x v="1796"/>
    <m/>
    <n v="0.14000000000000001"/>
    <x v="69"/>
    <x v="18"/>
    <x v="1"/>
    <x v="3"/>
  </r>
  <r>
    <n v="94514"/>
    <x v="4"/>
    <x v="1"/>
    <x v="1796"/>
    <m/>
    <n v="-0.68"/>
    <x v="1"/>
    <x v="10"/>
    <x v="1"/>
    <x v="3"/>
  </r>
  <r>
    <n v="94530"/>
    <x v="0"/>
    <x v="14"/>
    <x v="1796"/>
    <m/>
    <n v="-623.11"/>
    <x v="9"/>
    <x v="1"/>
    <x v="1"/>
    <x v="3"/>
  </r>
  <r>
    <n v="94531"/>
    <x v="0"/>
    <x v="14"/>
    <x v="1796"/>
    <m/>
    <n v="22.18"/>
    <x v="10"/>
    <x v="4"/>
    <x v="1"/>
    <x v="1"/>
  </r>
  <r>
    <n v="94373"/>
    <x v="0"/>
    <x v="0"/>
    <x v="1797"/>
    <s v="Deposit for chalet"/>
    <n v="535"/>
    <x v="415"/>
    <x v="14"/>
    <x v="78"/>
    <x v="1"/>
  </r>
  <r>
    <n v="94374"/>
    <x v="0"/>
    <x v="0"/>
    <x v="1797"/>
    <m/>
    <n v="12"/>
    <x v="21"/>
    <x v="9"/>
    <x v="1"/>
    <x v="9"/>
  </r>
  <r>
    <n v="94487"/>
    <x v="0"/>
    <x v="2"/>
    <x v="1797"/>
    <m/>
    <n v="6.9"/>
    <x v="13"/>
    <x v="4"/>
    <x v="1"/>
    <x v="1"/>
  </r>
  <r>
    <n v="94370"/>
    <x v="0"/>
    <x v="0"/>
    <x v="1798"/>
    <m/>
    <n v="5"/>
    <x v="30"/>
    <x v="9"/>
    <x v="1"/>
    <x v="9"/>
  </r>
  <r>
    <n v="94371"/>
    <x v="1"/>
    <x v="0"/>
    <x v="1798"/>
    <m/>
    <n v="30"/>
    <x v="15"/>
    <x v="1"/>
    <x v="1"/>
    <x v="3"/>
  </r>
  <r>
    <n v="94372"/>
    <x v="0"/>
    <x v="0"/>
    <x v="1798"/>
    <s v="Life Insurance"/>
    <n v="8.19"/>
    <x v="29"/>
    <x v="0"/>
    <x v="1"/>
    <x v="2"/>
  </r>
  <r>
    <n v="94488"/>
    <x v="0"/>
    <x v="2"/>
    <x v="1798"/>
    <s v="Makeover day"/>
    <n v="100"/>
    <x v="14"/>
    <x v="11"/>
    <x v="1"/>
    <x v="10"/>
  </r>
  <r>
    <n v="94491"/>
    <x v="0"/>
    <x v="2"/>
    <x v="1798"/>
    <s v="James Bicycle"/>
    <n v="330"/>
    <x v="449"/>
    <x v="7"/>
    <x v="1"/>
    <x v="8"/>
  </r>
  <r>
    <n v="94512"/>
    <x v="0"/>
    <x v="1"/>
    <x v="1798"/>
    <m/>
    <n v="67.33"/>
    <x v="13"/>
    <x v="4"/>
    <x v="1"/>
    <x v="1"/>
  </r>
  <r>
    <n v="94532"/>
    <x v="0"/>
    <x v="14"/>
    <x v="1798"/>
    <m/>
    <n v="27.95"/>
    <x v="10"/>
    <x v="4"/>
    <x v="1"/>
    <x v="1"/>
  </r>
  <r>
    <n v="94489"/>
    <x v="0"/>
    <x v="2"/>
    <x v="1799"/>
    <m/>
    <n v="40"/>
    <x v="31"/>
    <x v="5"/>
    <x v="1"/>
    <x v="8"/>
  </r>
  <r>
    <n v="94492"/>
    <x v="0"/>
    <x v="2"/>
    <x v="1799"/>
    <m/>
    <n v="13.5"/>
    <x v="407"/>
    <x v="0"/>
    <x v="1"/>
    <x v="10"/>
  </r>
  <r>
    <n v="94493"/>
    <x v="0"/>
    <x v="2"/>
    <x v="1799"/>
    <m/>
    <n v="7.4"/>
    <x v="54"/>
    <x v="2"/>
    <x v="1"/>
    <x v="2"/>
  </r>
  <r>
    <n v="94494"/>
    <x v="0"/>
    <x v="2"/>
    <x v="1799"/>
    <m/>
    <n v="4.05"/>
    <x v="208"/>
    <x v="4"/>
    <x v="1"/>
    <x v="4"/>
  </r>
  <r>
    <n v="94368"/>
    <x v="2"/>
    <x v="0"/>
    <x v="1800"/>
    <m/>
    <n v="25"/>
    <x v="36"/>
    <x v="3"/>
    <x v="1"/>
    <x v="10"/>
  </r>
  <r>
    <n v="94369"/>
    <x v="0"/>
    <x v="0"/>
    <x v="1800"/>
    <s v="National Insurance"/>
    <n v="13.5"/>
    <x v="69"/>
    <x v="18"/>
    <x v="1"/>
    <x v="2"/>
  </r>
  <r>
    <n v="94495"/>
    <x v="0"/>
    <x v="2"/>
    <x v="1800"/>
    <m/>
    <n v="12.2"/>
    <x v="22"/>
    <x v="11"/>
    <x v="1"/>
    <x v="2"/>
  </r>
  <r>
    <n v="94496"/>
    <x v="0"/>
    <x v="2"/>
    <x v="1800"/>
    <m/>
    <n v="3.84"/>
    <x v="13"/>
    <x v="4"/>
    <x v="1"/>
    <x v="1"/>
  </r>
  <r>
    <n v="94533.1"/>
    <x v="0"/>
    <x v="14"/>
    <x v="1800"/>
    <s v="Sherry, port"/>
    <n v="12.5"/>
    <x v="10"/>
    <x v="4"/>
    <x v="1"/>
    <x v="1"/>
  </r>
  <r>
    <n v="94533.2"/>
    <x v="0"/>
    <x v="14"/>
    <x v="1800"/>
    <m/>
    <n v="90.98"/>
    <x v="10"/>
    <x v="4"/>
    <x v="1"/>
    <x v="1"/>
  </r>
  <r>
    <n v="94497"/>
    <x v="0"/>
    <x v="2"/>
    <x v="1801"/>
    <m/>
    <n v="63.15"/>
    <x v="160"/>
    <x v="16"/>
    <x v="1"/>
    <x v="1"/>
  </r>
  <r>
    <n v="94498"/>
    <x v="0"/>
    <x v="2"/>
    <x v="1802"/>
    <m/>
    <n v="5.99"/>
    <x v="401"/>
    <x v="0"/>
    <x v="1"/>
    <x v="1"/>
  </r>
  <r>
    <n v="94366"/>
    <x v="0"/>
    <x v="0"/>
    <x v="1803"/>
    <m/>
    <n v="30"/>
    <x v="89"/>
    <x v="13"/>
    <x v="1"/>
    <x v="17"/>
  </r>
  <r>
    <n v="94367"/>
    <x v="1"/>
    <x v="0"/>
    <x v="1803"/>
    <m/>
    <n v="50"/>
    <x v="15"/>
    <x v="1"/>
    <x v="1"/>
    <x v="3"/>
  </r>
  <r>
    <n v="94490"/>
    <x v="0"/>
    <x v="2"/>
    <x v="1803"/>
    <s v="Tights"/>
    <n v="6"/>
    <x v="31"/>
    <x v="5"/>
    <x v="1"/>
    <x v="10"/>
  </r>
  <r>
    <n v="94499"/>
    <x v="0"/>
    <x v="2"/>
    <x v="1803"/>
    <m/>
    <n v="23.05"/>
    <x v="41"/>
    <x v="15"/>
    <x v="1"/>
    <x v="4"/>
  </r>
  <r>
    <n v="94500"/>
    <x v="0"/>
    <x v="2"/>
    <x v="1803"/>
    <m/>
    <n v="20"/>
    <x v="86"/>
    <x v="11"/>
    <x v="1"/>
    <x v="2"/>
  </r>
  <r>
    <n v="94501"/>
    <x v="0"/>
    <x v="2"/>
    <x v="1803"/>
    <m/>
    <n v="9.6999999999999993"/>
    <x v="278"/>
    <x v="11"/>
    <x v="1"/>
    <x v="2"/>
  </r>
  <r>
    <n v="94502.1"/>
    <x v="0"/>
    <x v="2"/>
    <x v="1803"/>
    <s v="Settlers"/>
    <n v="3"/>
    <x v="10"/>
    <x v="6"/>
    <x v="1"/>
    <x v="4"/>
  </r>
  <r>
    <n v="94502.2"/>
    <x v="0"/>
    <x v="2"/>
    <x v="1803"/>
    <m/>
    <n v="2.8"/>
    <x v="10"/>
    <x v="4"/>
    <x v="1"/>
    <x v="1"/>
  </r>
  <r>
    <n v="94503"/>
    <x v="0"/>
    <x v="2"/>
    <x v="1803"/>
    <s v="Korean meal"/>
    <n v="44.22"/>
    <x v="117"/>
    <x v="11"/>
    <x v="1"/>
    <x v="1"/>
  </r>
  <r>
    <n v="94504"/>
    <x v="0"/>
    <x v="2"/>
    <x v="1804"/>
    <m/>
    <n v="13.9"/>
    <x v="22"/>
    <x v="11"/>
    <x v="1"/>
    <x v="2"/>
  </r>
  <r>
    <n v="94631"/>
    <x v="0"/>
    <x v="14"/>
    <x v="1804"/>
    <m/>
    <n v="27.36"/>
    <x v="10"/>
    <x v="4"/>
    <x v="1"/>
    <x v="1"/>
  </r>
  <r>
    <n v="94632"/>
    <x v="0"/>
    <x v="14"/>
    <x v="1804"/>
    <m/>
    <n v="62.45"/>
    <x v="10"/>
    <x v="12"/>
    <x v="1"/>
    <x v="5"/>
  </r>
  <r>
    <n v="94365"/>
    <x v="0"/>
    <x v="0"/>
    <x v="1805"/>
    <m/>
    <n v="21.5"/>
    <x v="48"/>
    <x v="6"/>
    <x v="1"/>
    <x v="1"/>
  </r>
  <r>
    <n v="94505"/>
    <x v="0"/>
    <x v="2"/>
    <x v="1805"/>
    <m/>
    <n v="166.98"/>
    <x v="450"/>
    <x v="5"/>
    <x v="1"/>
    <x v="8"/>
  </r>
  <r>
    <n v="94506"/>
    <x v="0"/>
    <x v="2"/>
    <x v="1805"/>
    <s v="Driving Insurance"/>
    <n v="85"/>
    <x v="451"/>
    <x v="2"/>
    <x v="1"/>
    <x v="8"/>
  </r>
  <r>
    <n v="94507"/>
    <x v="0"/>
    <x v="2"/>
    <x v="1805"/>
    <m/>
    <n v="6.25"/>
    <x v="195"/>
    <x v="11"/>
    <x v="1"/>
    <x v="2"/>
  </r>
  <r>
    <n v="94508"/>
    <x v="0"/>
    <x v="2"/>
    <x v="1805"/>
    <m/>
    <n v="3.34"/>
    <x v="208"/>
    <x v="4"/>
    <x v="1"/>
    <x v="4"/>
  </r>
  <r>
    <n v="94364.1"/>
    <x v="0"/>
    <x v="0"/>
    <x v="1806"/>
    <s v="U3A Petrol Money"/>
    <n v="-90"/>
    <x v="281"/>
    <x v="12"/>
    <x v="1"/>
    <x v="5"/>
  </r>
  <r>
    <n v="94364.2"/>
    <x v="0"/>
    <x v="0"/>
    <x v="1806"/>
    <s v="Melanie's contribution for Emma's clothes"/>
    <n v="-50"/>
    <x v="80"/>
    <x v="9"/>
    <x v="1"/>
    <x v="9"/>
  </r>
  <r>
    <n v="94364.3"/>
    <x v="0"/>
    <x v="0"/>
    <x v="1806"/>
    <s v="James paying for bike"/>
    <n v="-330"/>
    <x v="80"/>
    <x v="7"/>
    <x v="1"/>
    <x v="8"/>
  </r>
  <r>
    <n v="94364.4"/>
    <x v="0"/>
    <x v="0"/>
    <x v="1806"/>
    <s v="Alton Towers Refund"/>
    <n v="-35"/>
    <x v="170"/>
    <x v="11"/>
    <x v="1"/>
    <x v="10"/>
  </r>
  <r>
    <n v="94509"/>
    <x v="0"/>
    <x v="2"/>
    <x v="1806"/>
    <m/>
    <n v="18.84"/>
    <x v="452"/>
    <x v="2"/>
    <x v="1"/>
    <x v="2"/>
  </r>
  <r>
    <n v="94510"/>
    <x v="0"/>
    <x v="2"/>
    <x v="1806"/>
    <m/>
    <n v="5.4"/>
    <x v="13"/>
    <x v="4"/>
    <x v="1"/>
    <x v="1"/>
  </r>
  <r>
    <n v="94511"/>
    <x v="0"/>
    <x v="2"/>
    <x v="1806"/>
    <m/>
    <n v="4.5"/>
    <x v="278"/>
    <x v="11"/>
    <x v="1"/>
    <x v="2"/>
  </r>
  <r>
    <n v="94633"/>
    <x v="0"/>
    <x v="14"/>
    <x v="1806"/>
    <m/>
    <n v="37.85"/>
    <x v="10"/>
    <x v="4"/>
    <x v="1"/>
    <x v="1"/>
  </r>
  <r>
    <n v="94634.1"/>
    <x v="0"/>
    <x v="14"/>
    <x v="1807"/>
    <s v="Wine and white port"/>
    <n v="37"/>
    <x v="10"/>
    <x v="17"/>
    <x v="1"/>
    <x v="1"/>
  </r>
  <r>
    <n v="94634.2"/>
    <x v="0"/>
    <x v="14"/>
    <x v="1807"/>
    <m/>
    <n v="57.57"/>
    <x v="10"/>
    <x v="4"/>
    <x v="1"/>
    <x v="1"/>
  </r>
  <r>
    <n v="94582"/>
    <x v="0"/>
    <x v="2"/>
    <x v="1808"/>
    <m/>
    <n v="52.58"/>
    <x v="52"/>
    <x v="12"/>
    <x v="1"/>
    <x v="11"/>
  </r>
  <r>
    <n v="94574"/>
    <x v="2"/>
    <x v="0"/>
    <x v="1809"/>
    <m/>
    <n v="79.790000000000006"/>
    <x v="51"/>
    <x v="3"/>
    <x v="1"/>
    <x v="3"/>
  </r>
  <r>
    <n v="94575"/>
    <x v="1"/>
    <x v="0"/>
    <x v="1809"/>
    <m/>
    <n v="30"/>
    <x v="15"/>
    <x v="1"/>
    <x v="1"/>
    <x v="3"/>
  </r>
  <r>
    <n v="94576"/>
    <x v="0"/>
    <x v="0"/>
    <x v="1809"/>
    <m/>
    <n v="30"/>
    <x v="89"/>
    <x v="13"/>
    <x v="1"/>
    <x v="17"/>
  </r>
  <r>
    <n v="94577"/>
    <x v="12"/>
    <x v="0"/>
    <x v="1809"/>
    <m/>
    <n v="-2459.9"/>
    <x v="453"/>
    <x v="3"/>
    <x v="52"/>
    <x v="3"/>
  </r>
  <r>
    <n v="94583"/>
    <x v="0"/>
    <x v="2"/>
    <x v="1809"/>
    <s v="Panini for lunch"/>
    <n v="9.1999999999999993"/>
    <x v="250"/>
    <x v="11"/>
    <x v="1"/>
    <x v="2"/>
  </r>
  <r>
    <n v="94584"/>
    <x v="0"/>
    <x v="2"/>
    <x v="1809"/>
    <m/>
    <n v="9.48"/>
    <x v="13"/>
    <x v="4"/>
    <x v="1"/>
    <x v="1"/>
  </r>
  <r>
    <n v="94585"/>
    <x v="0"/>
    <x v="2"/>
    <x v="1809"/>
    <s v="Cake decorating things"/>
    <n v="24.75"/>
    <x v="452"/>
    <x v="2"/>
    <x v="1"/>
    <x v="2"/>
  </r>
  <r>
    <n v="94586"/>
    <x v="0"/>
    <x v="2"/>
    <x v="1809"/>
    <m/>
    <n v="17.489999999999998"/>
    <x v="131"/>
    <x v="13"/>
    <x v="1"/>
    <x v="17"/>
  </r>
  <r>
    <n v="94573"/>
    <x v="0"/>
    <x v="0"/>
    <x v="1810"/>
    <m/>
    <n v="30"/>
    <x v="286"/>
    <x v="9"/>
    <x v="1"/>
    <x v="9"/>
  </r>
  <r>
    <n v="94643"/>
    <x v="0"/>
    <x v="4"/>
    <x v="1810"/>
    <s v="Friday drinks"/>
    <n v="40"/>
    <x v="143"/>
    <x v="17"/>
    <x v="1"/>
    <x v="14"/>
  </r>
  <r>
    <n v="94644"/>
    <x v="0"/>
    <x v="4"/>
    <x v="1810"/>
    <s v="Drinks with Pete"/>
    <n v="20"/>
    <x v="143"/>
    <x v="17"/>
    <x v="1"/>
    <x v="4"/>
  </r>
  <r>
    <n v="94645"/>
    <x v="0"/>
    <x v="4"/>
    <x v="1810"/>
    <s v="Monday drinks"/>
    <n v="20"/>
    <x v="143"/>
    <x v="17"/>
    <x v="1"/>
    <x v="4"/>
  </r>
  <r>
    <n v="94646"/>
    <x v="0"/>
    <x v="4"/>
    <x v="1810"/>
    <s v="Drinks with 981"/>
    <n v="25"/>
    <x v="143"/>
    <x v="17"/>
    <x v="1"/>
    <x v="4"/>
  </r>
  <r>
    <n v="94647"/>
    <x v="0"/>
    <x v="4"/>
    <x v="1810"/>
    <s v="Jenny camping holiday money"/>
    <n v="40"/>
    <x v="140"/>
    <x v="14"/>
    <x v="70"/>
    <x v="10"/>
  </r>
  <r>
    <n v="94587"/>
    <x v="0"/>
    <x v="2"/>
    <x v="1811"/>
    <m/>
    <n v="70.959999999999994"/>
    <x v="52"/>
    <x v="4"/>
    <x v="1"/>
    <x v="1"/>
  </r>
  <r>
    <n v="94588"/>
    <x v="0"/>
    <x v="2"/>
    <x v="1811"/>
    <m/>
    <n v="4.6900000000000004"/>
    <x v="52"/>
    <x v="4"/>
    <x v="1"/>
    <x v="1"/>
  </r>
  <r>
    <n v="94589"/>
    <x v="0"/>
    <x v="2"/>
    <x v="1811"/>
    <m/>
    <n v="7.4"/>
    <x v="54"/>
    <x v="2"/>
    <x v="1"/>
    <x v="2"/>
  </r>
  <r>
    <n v="94590"/>
    <x v="0"/>
    <x v="2"/>
    <x v="1811"/>
    <s v="Bike repair"/>
    <n v="13"/>
    <x v="449"/>
    <x v="2"/>
    <x v="1"/>
    <x v="2"/>
  </r>
  <r>
    <n v="94630"/>
    <x v="0"/>
    <x v="1"/>
    <x v="1811"/>
    <m/>
    <n v="78.73"/>
    <x v="13"/>
    <x v="4"/>
    <x v="1"/>
    <x v="1"/>
  </r>
  <r>
    <n v="94635"/>
    <x v="0"/>
    <x v="14"/>
    <x v="1811"/>
    <m/>
    <n v="5.49"/>
    <x v="10"/>
    <x v="4"/>
    <x v="1"/>
    <x v="1"/>
  </r>
  <r>
    <n v="94572"/>
    <x v="2"/>
    <x v="0"/>
    <x v="1812"/>
    <m/>
    <n v="20.8"/>
    <x v="58"/>
    <x v="3"/>
    <x v="1"/>
    <x v="2"/>
  </r>
  <r>
    <n v="94591"/>
    <x v="0"/>
    <x v="2"/>
    <x v="1812"/>
    <m/>
    <n v="67.180000000000007"/>
    <x v="247"/>
    <x v="12"/>
    <x v="1"/>
    <x v="5"/>
  </r>
  <r>
    <n v="94592"/>
    <x v="0"/>
    <x v="2"/>
    <x v="1812"/>
    <m/>
    <n v="8.23"/>
    <x v="13"/>
    <x v="4"/>
    <x v="1"/>
    <x v="1"/>
  </r>
  <r>
    <n v="94578.1"/>
    <x v="0"/>
    <x v="2"/>
    <x v="1813"/>
    <s v="Fly spray"/>
    <n v="2.5"/>
    <x v="104"/>
    <x v="6"/>
    <x v="1"/>
    <x v="1"/>
  </r>
  <r>
    <n v="94578.2"/>
    <x v="0"/>
    <x v="2"/>
    <x v="1813"/>
    <m/>
    <n v="17.14"/>
    <x v="104"/>
    <x v="4"/>
    <x v="1"/>
    <x v="1"/>
  </r>
  <r>
    <n v="94593"/>
    <x v="0"/>
    <x v="2"/>
    <x v="1813"/>
    <m/>
    <n v="3.65"/>
    <x v="213"/>
    <x v="11"/>
    <x v="1"/>
    <x v="2"/>
  </r>
  <r>
    <n v="94594"/>
    <x v="0"/>
    <x v="2"/>
    <x v="1813"/>
    <s v="Driving Test"/>
    <n v="62"/>
    <x v="454"/>
    <x v="2"/>
    <x v="1"/>
    <x v="8"/>
  </r>
  <r>
    <n v="94595"/>
    <x v="0"/>
    <x v="2"/>
    <x v="1814"/>
    <m/>
    <n v="26.66"/>
    <x v="125"/>
    <x v="7"/>
    <x v="1"/>
    <x v="2"/>
  </r>
  <r>
    <n v="94596"/>
    <x v="0"/>
    <x v="2"/>
    <x v="1814"/>
    <m/>
    <n v="78"/>
    <x v="419"/>
    <x v="11"/>
    <x v="1"/>
    <x v="14"/>
  </r>
  <r>
    <n v="94597"/>
    <x v="0"/>
    <x v="2"/>
    <x v="1815"/>
    <s v="Visit to Bletchley Park"/>
    <n v="30"/>
    <x v="165"/>
    <x v="11"/>
    <x v="1"/>
    <x v="1"/>
  </r>
  <r>
    <n v="94636.1"/>
    <x v="0"/>
    <x v="14"/>
    <x v="1815"/>
    <s v="Wine"/>
    <n v="23"/>
    <x v="10"/>
    <x v="17"/>
    <x v="1"/>
    <x v="14"/>
  </r>
  <r>
    <n v="94636.2"/>
    <x v="0"/>
    <x v="14"/>
    <x v="1815"/>
    <m/>
    <n v="49.92"/>
    <x v="10"/>
    <x v="4"/>
    <x v="1"/>
    <x v="1"/>
  </r>
  <r>
    <n v="94598"/>
    <x v="0"/>
    <x v="2"/>
    <x v="1816"/>
    <m/>
    <n v="8.9"/>
    <x v="195"/>
    <x v="11"/>
    <x v="1"/>
    <x v="2"/>
  </r>
  <r>
    <n v="94599.1"/>
    <x v="0"/>
    <x v="2"/>
    <x v="1816"/>
    <s v="Sunderland flying boat model"/>
    <n v="20"/>
    <x v="88"/>
    <x v="2"/>
    <x v="1"/>
    <x v="4"/>
  </r>
  <r>
    <n v="94599.2"/>
    <x v="0"/>
    <x v="2"/>
    <x v="1816"/>
    <s v="Cake decorating things"/>
    <n v="20.71"/>
    <x v="88"/>
    <x v="2"/>
    <x v="1"/>
    <x v="2"/>
  </r>
  <r>
    <n v="94570"/>
    <x v="6"/>
    <x v="0"/>
    <x v="1817"/>
    <m/>
    <n v="325.56"/>
    <x v="9"/>
    <x v="0"/>
    <x v="1"/>
    <x v="1"/>
  </r>
  <r>
    <n v="94571"/>
    <x v="0"/>
    <x v="0"/>
    <x v="1817"/>
    <m/>
    <n v="30"/>
    <x v="89"/>
    <x v="13"/>
    <x v="1"/>
    <x v="17"/>
  </r>
  <r>
    <n v="94600"/>
    <x v="0"/>
    <x v="2"/>
    <x v="1817"/>
    <s v="STA Card"/>
    <n v="12.24"/>
    <x v="140"/>
    <x v="14"/>
    <x v="79"/>
    <x v="8"/>
  </r>
  <r>
    <n v="94601"/>
    <x v="0"/>
    <x v="2"/>
    <x v="1817"/>
    <s v="Elysium"/>
    <n v="18.3"/>
    <x v="112"/>
    <x v="11"/>
    <x v="1"/>
    <x v="1"/>
  </r>
  <r>
    <n v="94637.1"/>
    <x v="0"/>
    <x v="14"/>
    <x v="1817"/>
    <s v="Toothpaste, bottle"/>
    <n v="4.1500000000000004"/>
    <x v="10"/>
    <x v="6"/>
    <x v="1"/>
    <x v="1"/>
  </r>
  <r>
    <n v="94637.2"/>
    <x v="0"/>
    <x v="14"/>
    <x v="1817"/>
    <m/>
    <n v="14.12"/>
    <x v="10"/>
    <x v="4"/>
    <x v="1"/>
    <x v="1"/>
  </r>
  <r>
    <n v="94566"/>
    <x v="8"/>
    <x v="0"/>
    <x v="1818"/>
    <m/>
    <n v="-5459.03"/>
    <x v="164"/>
    <x v="10"/>
    <x v="1"/>
    <x v="4"/>
  </r>
  <r>
    <n v="94567"/>
    <x v="0"/>
    <x v="0"/>
    <x v="1818"/>
    <m/>
    <n v="2617"/>
    <x v="455"/>
    <x v="14"/>
    <x v="80"/>
    <x v="1"/>
  </r>
  <r>
    <n v="94568"/>
    <x v="0"/>
    <x v="0"/>
    <x v="1818"/>
    <m/>
    <n v="46.43"/>
    <x v="270"/>
    <x v="0"/>
    <x v="1"/>
    <x v="1"/>
  </r>
  <r>
    <n v="94569"/>
    <x v="0"/>
    <x v="0"/>
    <x v="1818"/>
    <s v="Income Insurance"/>
    <n v="46.08"/>
    <x v="60"/>
    <x v="0"/>
    <x v="1"/>
    <x v="4"/>
  </r>
  <r>
    <n v="94579"/>
    <x v="0"/>
    <x v="2"/>
    <x v="1818"/>
    <s v="Boots"/>
    <n v="36"/>
    <x v="31"/>
    <x v="5"/>
    <x v="1"/>
    <x v="8"/>
  </r>
  <r>
    <n v="94580"/>
    <x v="0"/>
    <x v="2"/>
    <x v="1818"/>
    <s v="Glass, birthday card"/>
    <n v="12.5"/>
    <x v="31"/>
    <x v="9"/>
    <x v="1"/>
    <x v="9"/>
  </r>
  <r>
    <n v="94602"/>
    <x v="0"/>
    <x v="2"/>
    <x v="1818"/>
    <m/>
    <n v="48.19"/>
    <x v="247"/>
    <x v="12"/>
    <x v="1"/>
    <x v="5"/>
  </r>
  <r>
    <n v="94603"/>
    <x v="0"/>
    <x v="2"/>
    <x v="1818"/>
    <m/>
    <n v="6.42"/>
    <x v="13"/>
    <x v="4"/>
    <x v="1"/>
    <x v="1"/>
  </r>
  <r>
    <n v="94604"/>
    <x v="0"/>
    <x v="2"/>
    <x v="1818"/>
    <s v="Cake decorating"/>
    <n v="8.25"/>
    <x v="452"/>
    <x v="2"/>
    <x v="1"/>
    <x v="2"/>
  </r>
  <r>
    <n v="94605"/>
    <x v="0"/>
    <x v="2"/>
    <x v="1818"/>
    <m/>
    <n v="10.8"/>
    <x v="213"/>
    <x v="11"/>
    <x v="1"/>
    <x v="2"/>
  </r>
  <r>
    <n v="94606"/>
    <x v="0"/>
    <x v="2"/>
    <x v="1818"/>
    <m/>
    <n v="17.440000000000001"/>
    <x v="283"/>
    <x v="7"/>
    <x v="1"/>
    <x v="1"/>
  </r>
  <r>
    <n v="94565"/>
    <x v="0"/>
    <x v="0"/>
    <x v="1819"/>
    <m/>
    <n v="17.73"/>
    <x v="63"/>
    <x v="0"/>
    <x v="1"/>
    <x v="4"/>
  </r>
  <r>
    <n v="94607"/>
    <x v="0"/>
    <x v="2"/>
    <x v="1819"/>
    <m/>
    <n v="17.5"/>
    <x v="41"/>
    <x v="15"/>
    <x v="1"/>
    <x v="2"/>
  </r>
  <r>
    <n v="94608"/>
    <x v="0"/>
    <x v="2"/>
    <x v="1819"/>
    <m/>
    <n v="10"/>
    <x v="86"/>
    <x v="15"/>
    <x v="1"/>
    <x v="4"/>
  </r>
  <r>
    <n v="94638"/>
    <x v="0"/>
    <x v="14"/>
    <x v="1819"/>
    <m/>
    <n v="8.3000000000000007"/>
    <x v="10"/>
    <x v="4"/>
    <x v="1"/>
    <x v="1"/>
  </r>
  <r>
    <n v="94581"/>
    <x v="0"/>
    <x v="2"/>
    <x v="1820"/>
    <s v="Trousers"/>
    <n v="45"/>
    <x v="31"/>
    <x v="5"/>
    <x v="1"/>
    <x v="4"/>
  </r>
  <r>
    <n v="94609"/>
    <x v="0"/>
    <x v="2"/>
    <x v="1820"/>
    <m/>
    <n v="7.99"/>
    <x v="125"/>
    <x v="7"/>
    <x v="1"/>
    <x v="2"/>
  </r>
  <r>
    <n v="94639"/>
    <x v="0"/>
    <x v="14"/>
    <x v="1820"/>
    <m/>
    <n v="9.08"/>
    <x v="10"/>
    <x v="4"/>
    <x v="1"/>
    <x v="1"/>
  </r>
  <r>
    <n v="94640.1"/>
    <x v="0"/>
    <x v="14"/>
    <x v="1821"/>
    <s v="Toilet roll, kitchen roll, washing liquid"/>
    <n v="19.5"/>
    <x v="10"/>
    <x v="6"/>
    <x v="1"/>
    <x v="1"/>
  </r>
  <r>
    <n v="94640.2"/>
    <x v="0"/>
    <x v="14"/>
    <x v="1821"/>
    <m/>
    <n v="70.989999999999995"/>
    <x v="10"/>
    <x v="4"/>
    <x v="1"/>
    <x v="1"/>
  </r>
  <r>
    <n v="94928"/>
    <x v="3"/>
    <x v="4"/>
    <x v="1821"/>
    <s v="Sep Cash"/>
    <n v="-648"/>
    <x v="9"/>
    <x v="1"/>
    <x v="1"/>
    <x v="3"/>
  </r>
  <r>
    <n v="94929"/>
    <x v="0"/>
    <x v="4"/>
    <x v="1821"/>
    <s v="Unidentified cash for Sep"/>
    <n v="503"/>
    <x v="53"/>
    <x v="6"/>
    <x v="1"/>
    <x v="3"/>
  </r>
  <r>
    <n v="94551"/>
    <x v="0"/>
    <x v="0"/>
    <x v="1822"/>
    <s v="Income Insurance"/>
    <n v="26.95"/>
    <x v="60"/>
    <x v="0"/>
    <x v="1"/>
    <x v="4"/>
  </r>
  <r>
    <n v="94552"/>
    <x v="0"/>
    <x v="0"/>
    <x v="1822"/>
    <s v="Council Tax"/>
    <n v="180"/>
    <x v="18"/>
    <x v="0"/>
    <x v="1"/>
    <x v="1"/>
  </r>
  <r>
    <n v="94553"/>
    <x v="0"/>
    <x v="0"/>
    <x v="1822"/>
    <m/>
    <n v="22.81"/>
    <x v="448"/>
    <x v="0"/>
    <x v="1"/>
    <x v="2"/>
  </r>
  <r>
    <n v="94554"/>
    <x v="1"/>
    <x v="0"/>
    <x v="1822"/>
    <m/>
    <n v="3183.52"/>
    <x v="75"/>
    <x v="1"/>
    <x v="1"/>
    <x v="3"/>
  </r>
  <r>
    <n v="94555"/>
    <x v="0"/>
    <x v="0"/>
    <x v="1822"/>
    <m/>
    <n v="5"/>
    <x v="163"/>
    <x v="9"/>
    <x v="1"/>
    <x v="9"/>
  </r>
  <r>
    <n v="94556"/>
    <x v="0"/>
    <x v="0"/>
    <x v="1822"/>
    <m/>
    <n v="7.99"/>
    <x v="368"/>
    <x v="0"/>
    <x v="1"/>
    <x v="4"/>
  </r>
  <r>
    <n v="94557"/>
    <x v="0"/>
    <x v="0"/>
    <x v="1822"/>
    <m/>
    <n v="38.79"/>
    <x v="3"/>
    <x v="0"/>
    <x v="1"/>
    <x v="1"/>
  </r>
  <r>
    <n v="94558"/>
    <x v="0"/>
    <x v="0"/>
    <x v="1822"/>
    <m/>
    <n v="12.12"/>
    <x v="8"/>
    <x v="0"/>
    <x v="1"/>
    <x v="1"/>
  </r>
  <r>
    <n v="94559"/>
    <x v="0"/>
    <x v="0"/>
    <x v="1822"/>
    <s v="Gas"/>
    <n v="142"/>
    <x v="338"/>
    <x v="0"/>
    <x v="1"/>
    <x v="1"/>
  </r>
  <r>
    <n v="94560"/>
    <x v="1"/>
    <x v="0"/>
    <x v="1822"/>
    <m/>
    <n v="50"/>
    <x v="1"/>
    <x v="1"/>
    <x v="1"/>
    <x v="3"/>
  </r>
  <r>
    <n v="94561"/>
    <x v="1"/>
    <x v="0"/>
    <x v="1822"/>
    <m/>
    <n v="100"/>
    <x v="15"/>
    <x v="23"/>
    <x v="1"/>
    <x v="3"/>
  </r>
  <r>
    <n v="94562"/>
    <x v="0"/>
    <x v="0"/>
    <x v="1822"/>
    <m/>
    <n v="30"/>
    <x v="89"/>
    <x v="13"/>
    <x v="1"/>
    <x v="17"/>
  </r>
  <r>
    <n v="94563"/>
    <x v="0"/>
    <x v="0"/>
    <x v="1822"/>
    <s v="James Pocket Money"/>
    <n v="20"/>
    <x v="53"/>
    <x v="6"/>
    <x v="1"/>
    <x v="8"/>
  </r>
  <r>
    <n v="94564.1"/>
    <x v="0"/>
    <x v="0"/>
    <x v="1822"/>
    <m/>
    <n v="50"/>
    <x v="245"/>
    <x v="5"/>
    <x v="1"/>
    <x v="10"/>
  </r>
  <r>
    <n v="94564.2"/>
    <x v="0"/>
    <x v="0"/>
    <x v="1822"/>
    <s v="Lunches"/>
    <n v="30"/>
    <x v="363"/>
    <x v="4"/>
    <x v="1"/>
    <x v="10"/>
  </r>
  <r>
    <n v="94564.3"/>
    <x v="0"/>
    <x v="0"/>
    <x v="1822"/>
    <s v="Jennifers Pocket Money"/>
    <n v="20"/>
    <x v="53"/>
    <x v="6"/>
    <x v="1"/>
    <x v="10"/>
  </r>
  <r>
    <n v="94610"/>
    <x v="0"/>
    <x v="2"/>
    <x v="1822"/>
    <s v="Components for internet radio"/>
    <n v="3.05"/>
    <x v="115"/>
    <x v="7"/>
    <x v="1"/>
    <x v="8"/>
  </r>
  <r>
    <n v="94611"/>
    <x v="0"/>
    <x v="2"/>
    <x v="1822"/>
    <m/>
    <n v="60.33"/>
    <x v="85"/>
    <x v="12"/>
    <x v="1"/>
    <x v="5"/>
  </r>
  <r>
    <n v="94612"/>
    <x v="0"/>
    <x v="2"/>
    <x v="1822"/>
    <s v="Dry cleaning trousers"/>
    <n v="10.44"/>
    <x v="379"/>
    <x v="6"/>
    <x v="1"/>
    <x v="4"/>
  </r>
  <r>
    <n v="94613"/>
    <x v="0"/>
    <x v="2"/>
    <x v="1822"/>
    <m/>
    <n v="250"/>
    <x v="41"/>
    <x v="15"/>
    <x v="1"/>
    <x v="4"/>
  </r>
  <r>
    <n v="94614"/>
    <x v="0"/>
    <x v="2"/>
    <x v="1822"/>
    <m/>
    <n v="50"/>
    <x v="281"/>
    <x v="11"/>
    <x v="1"/>
    <x v="2"/>
  </r>
  <r>
    <n v="94629"/>
    <x v="3"/>
    <x v="1"/>
    <x v="1822"/>
    <m/>
    <n v="-50"/>
    <x v="1"/>
    <x v="1"/>
    <x v="1"/>
    <x v="3"/>
  </r>
  <r>
    <n v="94641"/>
    <x v="0"/>
    <x v="14"/>
    <x v="1822"/>
    <m/>
    <n v="20.36"/>
    <x v="10"/>
    <x v="4"/>
    <x v="1"/>
    <x v="1"/>
  </r>
  <r>
    <n v="94549"/>
    <x v="0"/>
    <x v="0"/>
    <x v="1823"/>
    <m/>
    <n v="26.25"/>
    <x v="39"/>
    <x v="4"/>
    <x v="1"/>
    <x v="1"/>
  </r>
  <r>
    <n v="94550"/>
    <x v="0"/>
    <x v="0"/>
    <x v="1823"/>
    <m/>
    <n v="11.39"/>
    <x v="19"/>
    <x v="0"/>
    <x v="1"/>
    <x v="1"/>
  </r>
  <r>
    <n v="94615"/>
    <x v="0"/>
    <x v="2"/>
    <x v="1823"/>
    <s v="Components for internet radio"/>
    <n v="4.4400000000000004"/>
    <x v="115"/>
    <x v="7"/>
    <x v="1"/>
    <x v="8"/>
  </r>
  <r>
    <n v="94616"/>
    <x v="0"/>
    <x v="2"/>
    <x v="1823"/>
    <s v="Components for internet radio"/>
    <n v="3.48"/>
    <x v="115"/>
    <x v="7"/>
    <x v="1"/>
    <x v="8"/>
  </r>
  <r>
    <n v="94617"/>
    <x v="0"/>
    <x v="2"/>
    <x v="1823"/>
    <m/>
    <n v="14.4"/>
    <x v="302"/>
    <x v="6"/>
    <x v="1"/>
    <x v="1"/>
  </r>
  <r>
    <n v="94548"/>
    <x v="0"/>
    <x v="0"/>
    <x v="1824"/>
    <m/>
    <n v="12"/>
    <x v="21"/>
    <x v="9"/>
    <x v="1"/>
    <x v="9"/>
  </r>
  <r>
    <n v="94618"/>
    <x v="0"/>
    <x v="2"/>
    <x v="1824"/>
    <m/>
    <n v="15.9"/>
    <x v="41"/>
    <x v="15"/>
    <x v="1"/>
    <x v="2"/>
  </r>
  <r>
    <n v="94619"/>
    <x v="0"/>
    <x v="2"/>
    <x v="1824"/>
    <s v="Components for internet radio"/>
    <n v="7.11"/>
    <x v="115"/>
    <x v="7"/>
    <x v="1"/>
    <x v="8"/>
  </r>
  <r>
    <n v="94620"/>
    <x v="0"/>
    <x v="2"/>
    <x v="1824"/>
    <s v="Components for internet radio"/>
    <n v="9.9499999999999993"/>
    <x v="115"/>
    <x v="7"/>
    <x v="1"/>
    <x v="8"/>
  </r>
  <r>
    <n v="94621"/>
    <x v="0"/>
    <x v="2"/>
    <x v="1824"/>
    <m/>
    <n v="3.65"/>
    <x v="213"/>
    <x v="11"/>
    <x v="1"/>
    <x v="4"/>
  </r>
  <r>
    <n v="94547"/>
    <x v="1"/>
    <x v="0"/>
    <x v="1825"/>
    <m/>
    <n v="30"/>
    <x v="15"/>
    <x v="23"/>
    <x v="1"/>
    <x v="3"/>
  </r>
  <r>
    <n v="94622"/>
    <x v="0"/>
    <x v="2"/>
    <x v="1825"/>
    <s v="Camp America registration"/>
    <n v="69"/>
    <x v="140"/>
    <x v="14"/>
    <x v="81"/>
    <x v="8"/>
  </r>
  <r>
    <n v="94623"/>
    <x v="0"/>
    <x v="2"/>
    <x v="1825"/>
    <s v="Sustain subscription"/>
    <n v="22.5"/>
    <x v="281"/>
    <x v="15"/>
    <x v="1"/>
    <x v="2"/>
  </r>
  <r>
    <n v="94624"/>
    <x v="0"/>
    <x v="2"/>
    <x v="1825"/>
    <m/>
    <n v="9.99"/>
    <x v="20"/>
    <x v="0"/>
    <x v="1"/>
    <x v="1"/>
  </r>
  <r>
    <n v="94627"/>
    <x v="0"/>
    <x v="1"/>
    <x v="1825"/>
    <m/>
    <n v="0.12"/>
    <x v="69"/>
    <x v="18"/>
    <x v="1"/>
    <x v="3"/>
  </r>
  <r>
    <n v="94628"/>
    <x v="4"/>
    <x v="1"/>
    <x v="1825"/>
    <m/>
    <n v="-0.62"/>
    <x v="1"/>
    <x v="10"/>
    <x v="1"/>
    <x v="3"/>
  </r>
  <r>
    <n v="94544"/>
    <x v="0"/>
    <x v="0"/>
    <x v="1826"/>
    <s v="Yoga classes"/>
    <n v="112"/>
    <x v="198"/>
    <x v="2"/>
    <x v="1"/>
    <x v="14"/>
  </r>
  <r>
    <n v="94545"/>
    <x v="0"/>
    <x v="0"/>
    <x v="1826"/>
    <m/>
    <n v="100"/>
    <x v="10"/>
    <x v="4"/>
    <x v="1"/>
    <x v="1"/>
  </r>
  <r>
    <n v="94546"/>
    <x v="1"/>
    <x v="0"/>
    <x v="1826"/>
    <m/>
    <n v="607.29999999999995"/>
    <x v="433"/>
    <x v="1"/>
    <x v="1"/>
    <x v="3"/>
  </r>
  <r>
    <n v="94625"/>
    <x v="0"/>
    <x v="2"/>
    <x v="1826"/>
    <s v="Swimming"/>
    <n v="4"/>
    <x v="380"/>
    <x v="2"/>
    <x v="1"/>
    <x v="2"/>
  </r>
  <r>
    <n v="94626"/>
    <x v="0"/>
    <x v="2"/>
    <x v="1826"/>
    <m/>
    <n v="3.4"/>
    <x v="213"/>
    <x v="11"/>
    <x v="1"/>
    <x v="2"/>
  </r>
  <r>
    <n v="94642"/>
    <x v="0"/>
    <x v="14"/>
    <x v="1826"/>
    <m/>
    <n v="-607.29999999999995"/>
    <x v="9"/>
    <x v="1"/>
    <x v="1"/>
    <x v="3"/>
  </r>
  <r>
    <n v="94754"/>
    <x v="0"/>
    <x v="2"/>
    <x v="1827"/>
    <s v="Whisky for Pete's birthday present"/>
    <n v="28.85"/>
    <x v="104"/>
    <x v="9"/>
    <x v="1"/>
    <x v="9"/>
  </r>
  <r>
    <n v="94756"/>
    <x v="0"/>
    <x v="2"/>
    <x v="1827"/>
    <m/>
    <n v="10.27"/>
    <x v="88"/>
    <x v="7"/>
    <x v="1"/>
    <x v="1"/>
  </r>
  <r>
    <n v="94757"/>
    <x v="0"/>
    <x v="2"/>
    <x v="1828"/>
    <m/>
    <n v="25.14"/>
    <x v="42"/>
    <x v="6"/>
    <x v="1"/>
    <x v="1"/>
  </r>
  <r>
    <n v="94758"/>
    <x v="0"/>
    <x v="2"/>
    <x v="1828"/>
    <s v="Flight from Berlin"/>
    <n v="37.979999999999997"/>
    <x v="456"/>
    <x v="14"/>
    <x v="79"/>
    <x v="8"/>
  </r>
  <r>
    <n v="94890"/>
    <x v="0"/>
    <x v="14"/>
    <x v="1828"/>
    <m/>
    <n v="27.2"/>
    <x v="10"/>
    <x v="4"/>
    <x v="1"/>
    <x v="1"/>
  </r>
  <r>
    <n v="94748"/>
    <x v="2"/>
    <x v="0"/>
    <x v="1829"/>
    <m/>
    <n v="25"/>
    <x v="36"/>
    <x v="3"/>
    <x v="1"/>
    <x v="10"/>
  </r>
  <r>
    <n v="94749"/>
    <x v="1"/>
    <x v="0"/>
    <x v="1829"/>
    <m/>
    <n v="30"/>
    <x v="15"/>
    <x v="1"/>
    <x v="1"/>
    <x v="3"/>
  </r>
  <r>
    <n v="94750"/>
    <x v="0"/>
    <x v="0"/>
    <x v="1829"/>
    <m/>
    <n v="5"/>
    <x v="30"/>
    <x v="9"/>
    <x v="1"/>
    <x v="9"/>
  </r>
  <r>
    <n v="94751"/>
    <x v="0"/>
    <x v="0"/>
    <x v="1829"/>
    <m/>
    <n v="30"/>
    <x v="89"/>
    <x v="13"/>
    <x v="1"/>
    <x v="17"/>
  </r>
  <r>
    <n v="94752"/>
    <x v="0"/>
    <x v="0"/>
    <x v="1829"/>
    <s v="Life Insurance"/>
    <n v="8.19"/>
    <x v="29"/>
    <x v="0"/>
    <x v="1"/>
    <x v="2"/>
  </r>
  <r>
    <n v="94753"/>
    <x v="0"/>
    <x v="0"/>
    <x v="1829"/>
    <s v="Eurostar Ticket"/>
    <n v="62"/>
    <x v="424"/>
    <x v="14"/>
    <x v="79"/>
    <x v="8"/>
  </r>
  <r>
    <n v="94759"/>
    <x v="0"/>
    <x v="2"/>
    <x v="1829"/>
    <m/>
    <n v="5.72"/>
    <x v="13"/>
    <x v="4"/>
    <x v="1"/>
    <x v="4"/>
  </r>
  <r>
    <n v="94760"/>
    <x v="0"/>
    <x v="2"/>
    <x v="1829"/>
    <s v="Lightbulbs"/>
    <n v="7.92"/>
    <x v="293"/>
    <x v="6"/>
    <x v="1"/>
    <x v="1"/>
  </r>
  <r>
    <n v="94761.1"/>
    <x v="0"/>
    <x v="2"/>
    <x v="1829"/>
    <m/>
    <n v="100"/>
    <x v="11"/>
    <x v="5"/>
    <x v="1"/>
    <x v="8"/>
  </r>
  <r>
    <n v="94761.2"/>
    <x v="0"/>
    <x v="2"/>
    <x v="1829"/>
    <m/>
    <n v="55"/>
    <x v="11"/>
    <x v="5"/>
    <x v="1"/>
    <x v="2"/>
  </r>
  <r>
    <n v="94762"/>
    <x v="0"/>
    <x v="2"/>
    <x v="1829"/>
    <m/>
    <n v="12.15"/>
    <x v="22"/>
    <x v="11"/>
    <x v="1"/>
    <x v="2"/>
  </r>
  <r>
    <n v="94763"/>
    <x v="0"/>
    <x v="2"/>
    <x v="1829"/>
    <m/>
    <n v="24.9"/>
    <x v="407"/>
    <x v="0"/>
    <x v="1"/>
    <x v="10"/>
  </r>
  <r>
    <n v="94764"/>
    <x v="0"/>
    <x v="2"/>
    <x v="1829"/>
    <m/>
    <n v="11.78"/>
    <x v="276"/>
    <x v="6"/>
    <x v="1"/>
    <x v="1"/>
  </r>
  <r>
    <n v="94765"/>
    <x v="0"/>
    <x v="2"/>
    <x v="1830"/>
    <s v="981 Meal"/>
    <n v="22.5"/>
    <x v="117"/>
    <x v="11"/>
    <x v="1"/>
    <x v="4"/>
  </r>
  <r>
    <n v="94766"/>
    <x v="0"/>
    <x v="2"/>
    <x v="1830"/>
    <s v="Interrail Pass"/>
    <n v="377.18"/>
    <x v="457"/>
    <x v="14"/>
    <x v="79"/>
    <x v="8"/>
  </r>
  <r>
    <n v="94923.1"/>
    <x v="0"/>
    <x v="1"/>
    <x v="1830"/>
    <s v="Wine"/>
    <n v="21.5"/>
    <x v="13"/>
    <x v="17"/>
    <x v="1"/>
    <x v="1"/>
  </r>
  <r>
    <n v="94923.199999999997"/>
    <x v="0"/>
    <x v="1"/>
    <x v="1830"/>
    <m/>
    <n v="103.43"/>
    <x v="13"/>
    <x v="4"/>
    <x v="1"/>
    <x v="1"/>
  </r>
  <r>
    <n v="94767"/>
    <x v="0"/>
    <x v="2"/>
    <x v="1831"/>
    <m/>
    <n v="5.99"/>
    <x v="401"/>
    <x v="0"/>
    <x v="1"/>
    <x v="1"/>
  </r>
  <r>
    <n v="94768"/>
    <x v="0"/>
    <x v="2"/>
    <x v="1832"/>
    <s v="Hostel reservation"/>
    <n v="4.04"/>
    <x v="415"/>
    <x v="14"/>
    <x v="79"/>
    <x v="8"/>
  </r>
  <r>
    <n v="94769"/>
    <x v="0"/>
    <x v="2"/>
    <x v="1832"/>
    <m/>
    <n v="2.2799999999999998"/>
    <x v="415"/>
    <x v="14"/>
    <x v="79"/>
    <x v="8"/>
  </r>
  <r>
    <n v="94770"/>
    <x v="0"/>
    <x v="2"/>
    <x v="1832"/>
    <m/>
    <n v="2.19"/>
    <x v="415"/>
    <x v="14"/>
    <x v="79"/>
    <x v="8"/>
  </r>
  <r>
    <n v="94891"/>
    <x v="0"/>
    <x v="14"/>
    <x v="1832"/>
    <m/>
    <n v="8.35"/>
    <x v="10"/>
    <x v="4"/>
    <x v="1"/>
    <x v="1"/>
  </r>
  <r>
    <n v="94747"/>
    <x v="0"/>
    <x v="0"/>
    <x v="1833"/>
    <s v="National Insurance"/>
    <n v="10.8"/>
    <x v="69"/>
    <x v="18"/>
    <x v="1"/>
    <x v="2"/>
  </r>
  <r>
    <n v="94771"/>
    <x v="0"/>
    <x v="2"/>
    <x v="1833"/>
    <m/>
    <n v="45.59"/>
    <x v="247"/>
    <x v="12"/>
    <x v="1"/>
    <x v="5"/>
  </r>
  <r>
    <n v="94772"/>
    <x v="0"/>
    <x v="2"/>
    <x v="1833"/>
    <m/>
    <n v="61.96"/>
    <x v="85"/>
    <x v="12"/>
    <x v="1"/>
    <x v="5"/>
  </r>
  <r>
    <n v="94773"/>
    <x v="0"/>
    <x v="2"/>
    <x v="1833"/>
    <m/>
    <n v="5.44"/>
    <x v="208"/>
    <x v="4"/>
    <x v="1"/>
    <x v="4"/>
  </r>
  <r>
    <n v="94774"/>
    <x v="0"/>
    <x v="2"/>
    <x v="1833"/>
    <m/>
    <n v="8.25"/>
    <x v="10"/>
    <x v="4"/>
    <x v="1"/>
    <x v="1"/>
  </r>
  <r>
    <n v="94775"/>
    <x v="0"/>
    <x v="2"/>
    <x v="1833"/>
    <m/>
    <n v="1.77"/>
    <x v="415"/>
    <x v="14"/>
    <x v="79"/>
    <x v="8"/>
  </r>
  <r>
    <n v="94892"/>
    <x v="0"/>
    <x v="14"/>
    <x v="1833"/>
    <m/>
    <n v="1.51"/>
    <x v="415"/>
    <x v="14"/>
    <x v="79"/>
    <x v="8"/>
  </r>
  <r>
    <n v="94776"/>
    <x v="0"/>
    <x v="2"/>
    <x v="1834"/>
    <s v="Persian Meal"/>
    <n v="146.6"/>
    <x v="117"/>
    <x v="11"/>
    <x v="1"/>
    <x v="1"/>
  </r>
  <r>
    <n v="94777"/>
    <x v="0"/>
    <x v="2"/>
    <x v="1834"/>
    <m/>
    <n v="29.48"/>
    <x v="245"/>
    <x v="5"/>
    <x v="1"/>
    <x v="10"/>
  </r>
  <r>
    <n v="94778"/>
    <x v="0"/>
    <x v="2"/>
    <x v="1834"/>
    <m/>
    <n v="24.85"/>
    <x v="278"/>
    <x v="11"/>
    <x v="1"/>
    <x v="2"/>
  </r>
  <r>
    <n v="94779"/>
    <x v="0"/>
    <x v="2"/>
    <x v="1834"/>
    <m/>
    <n v="11.63"/>
    <x v="143"/>
    <x v="11"/>
    <x v="1"/>
    <x v="1"/>
  </r>
  <r>
    <n v="94780"/>
    <x v="0"/>
    <x v="2"/>
    <x v="1834"/>
    <s v="Shower Pump"/>
    <n v="151.36000000000001"/>
    <x v="458"/>
    <x v="16"/>
    <x v="82"/>
    <x v="1"/>
  </r>
  <r>
    <n v="94781"/>
    <x v="0"/>
    <x v="2"/>
    <x v="1834"/>
    <m/>
    <n v="25.8"/>
    <x v="41"/>
    <x v="15"/>
    <x v="1"/>
    <x v="4"/>
  </r>
  <r>
    <n v="94782"/>
    <x v="0"/>
    <x v="2"/>
    <x v="1835"/>
    <m/>
    <n v="19.399999999999999"/>
    <x v="44"/>
    <x v="16"/>
    <x v="1"/>
    <x v="1"/>
  </r>
  <r>
    <n v="94745"/>
    <x v="0"/>
    <x v="0"/>
    <x v="1836"/>
    <s v="Badminton"/>
    <n v="75"/>
    <x v="210"/>
    <x v="2"/>
    <x v="1"/>
    <x v="10"/>
  </r>
  <r>
    <n v="94746"/>
    <x v="0"/>
    <x v="0"/>
    <x v="1836"/>
    <m/>
    <n v="30"/>
    <x v="89"/>
    <x v="13"/>
    <x v="1"/>
    <x v="17"/>
  </r>
  <r>
    <n v="94783"/>
    <x v="0"/>
    <x v="2"/>
    <x v="1836"/>
    <m/>
    <n v="4.3600000000000003"/>
    <x v="415"/>
    <x v="14"/>
    <x v="79"/>
    <x v="8"/>
  </r>
  <r>
    <n v="94784"/>
    <x v="0"/>
    <x v="2"/>
    <x v="1836"/>
    <m/>
    <n v="3.84"/>
    <x v="415"/>
    <x v="14"/>
    <x v="79"/>
    <x v="8"/>
  </r>
  <r>
    <n v="94785"/>
    <x v="0"/>
    <x v="2"/>
    <x v="1836"/>
    <m/>
    <n v="11.59"/>
    <x v="13"/>
    <x v="4"/>
    <x v="1"/>
    <x v="1"/>
  </r>
  <r>
    <n v="94893"/>
    <x v="0"/>
    <x v="14"/>
    <x v="1836"/>
    <m/>
    <n v="83.75"/>
    <x v="133"/>
    <x v="5"/>
    <x v="1"/>
    <x v="2"/>
  </r>
  <r>
    <n v="94743"/>
    <x v="1"/>
    <x v="0"/>
    <x v="1837"/>
    <m/>
    <n v="50"/>
    <x v="15"/>
    <x v="1"/>
    <x v="1"/>
    <x v="3"/>
  </r>
  <r>
    <n v="94744"/>
    <x v="2"/>
    <x v="0"/>
    <x v="1837"/>
    <m/>
    <n v="79.790000000000006"/>
    <x v="51"/>
    <x v="3"/>
    <x v="1"/>
    <x v="3"/>
  </r>
  <r>
    <n v="94786"/>
    <x v="0"/>
    <x v="2"/>
    <x v="1837"/>
    <m/>
    <n v="6.71"/>
    <x v="415"/>
    <x v="14"/>
    <x v="79"/>
    <x v="8"/>
  </r>
  <r>
    <n v="94787"/>
    <x v="0"/>
    <x v="2"/>
    <x v="1837"/>
    <m/>
    <n v="8.8000000000000007"/>
    <x v="415"/>
    <x v="14"/>
    <x v="79"/>
    <x v="8"/>
  </r>
  <r>
    <n v="94788"/>
    <x v="0"/>
    <x v="2"/>
    <x v="1837"/>
    <m/>
    <n v="3.19"/>
    <x v="415"/>
    <x v="14"/>
    <x v="79"/>
    <x v="8"/>
  </r>
  <r>
    <n v="94789"/>
    <x v="0"/>
    <x v="2"/>
    <x v="1837"/>
    <m/>
    <n v="2.1800000000000002"/>
    <x v="415"/>
    <x v="14"/>
    <x v="79"/>
    <x v="8"/>
  </r>
  <r>
    <n v="94790"/>
    <x v="0"/>
    <x v="2"/>
    <x v="1837"/>
    <m/>
    <n v="20"/>
    <x v="86"/>
    <x v="15"/>
    <x v="1"/>
    <x v="4"/>
  </r>
  <r>
    <n v="94922.1"/>
    <x v="0"/>
    <x v="1"/>
    <x v="1837"/>
    <m/>
    <n v="16.7"/>
    <x v="13"/>
    <x v="6"/>
    <x v="1"/>
    <x v="1"/>
  </r>
  <r>
    <n v="94922.2"/>
    <x v="0"/>
    <x v="1"/>
    <x v="1837"/>
    <s v="Beer"/>
    <n v="3"/>
    <x v="13"/>
    <x v="4"/>
    <x v="1"/>
    <x v="1"/>
  </r>
  <r>
    <n v="94922.3"/>
    <x v="0"/>
    <x v="1"/>
    <x v="1837"/>
    <m/>
    <n v="94.95"/>
    <x v="13"/>
    <x v="4"/>
    <x v="1"/>
    <x v="1"/>
  </r>
  <r>
    <n v="94741"/>
    <x v="0"/>
    <x v="0"/>
    <x v="1838"/>
    <s v="Passport"/>
    <n v="72.5"/>
    <x v="459"/>
    <x v="0"/>
    <x v="1"/>
    <x v="2"/>
  </r>
  <r>
    <n v="94742"/>
    <x v="1"/>
    <x v="0"/>
    <x v="1838"/>
    <m/>
    <n v="100"/>
    <x v="15"/>
    <x v="1"/>
    <x v="1"/>
    <x v="3"/>
  </r>
  <r>
    <n v="94791"/>
    <x v="0"/>
    <x v="2"/>
    <x v="1838"/>
    <m/>
    <n v="1.59"/>
    <x v="415"/>
    <x v="14"/>
    <x v="79"/>
    <x v="8"/>
  </r>
  <r>
    <n v="94792"/>
    <x v="0"/>
    <x v="2"/>
    <x v="1838"/>
    <m/>
    <n v="1.0900000000000001"/>
    <x v="415"/>
    <x v="14"/>
    <x v="79"/>
    <x v="8"/>
  </r>
  <r>
    <n v="94793"/>
    <x v="0"/>
    <x v="2"/>
    <x v="1838"/>
    <m/>
    <n v="4.57"/>
    <x v="415"/>
    <x v="14"/>
    <x v="79"/>
    <x v="8"/>
  </r>
  <r>
    <n v="94794"/>
    <x v="0"/>
    <x v="2"/>
    <x v="1838"/>
    <m/>
    <n v="5.01"/>
    <x v="415"/>
    <x v="14"/>
    <x v="79"/>
    <x v="8"/>
  </r>
  <r>
    <n v="94795"/>
    <x v="0"/>
    <x v="2"/>
    <x v="1838"/>
    <m/>
    <n v="2.52"/>
    <x v="415"/>
    <x v="14"/>
    <x v="79"/>
    <x v="8"/>
  </r>
  <r>
    <n v="94894"/>
    <x v="0"/>
    <x v="14"/>
    <x v="1838"/>
    <m/>
    <n v="3.07"/>
    <x v="415"/>
    <x v="14"/>
    <x v="79"/>
    <x v="8"/>
  </r>
  <r>
    <n v="94740"/>
    <x v="0"/>
    <x v="0"/>
    <x v="1839"/>
    <s v="New Scientist (Quarterly)"/>
    <n v="35.75"/>
    <x v="46"/>
    <x v="7"/>
    <x v="1"/>
    <x v="4"/>
  </r>
  <r>
    <n v="94755"/>
    <x v="0"/>
    <x v="2"/>
    <x v="1839"/>
    <s v="Pens, cards, notebook"/>
    <n v="41.55"/>
    <x v="31"/>
    <x v="6"/>
    <x v="1"/>
    <x v="1"/>
  </r>
  <r>
    <n v="94796"/>
    <x v="0"/>
    <x v="2"/>
    <x v="1839"/>
    <m/>
    <n v="27.59"/>
    <x v="10"/>
    <x v="4"/>
    <x v="1"/>
    <x v="1"/>
  </r>
  <r>
    <n v="94797"/>
    <x v="0"/>
    <x v="2"/>
    <x v="1839"/>
    <m/>
    <n v="5.39"/>
    <x v="97"/>
    <x v="6"/>
    <x v="1"/>
    <x v="1"/>
  </r>
  <r>
    <n v="94798"/>
    <x v="0"/>
    <x v="2"/>
    <x v="1839"/>
    <s v="Spa Weekend"/>
    <n v="198"/>
    <x v="146"/>
    <x v="11"/>
    <x v="83"/>
    <x v="14"/>
  </r>
  <r>
    <n v="94799"/>
    <x v="0"/>
    <x v="2"/>
    <x v="1839"/>
    <s v="Phone Apps"/>
    <n v="0.79"/>
    <x v="460"/>
    <x v="7"/>
    <x v="1"/>
    <x v="4"/>
  </r>
  <r>
    <n v="94800"/>
    <x v="0"/>
    <x v="2"/>
    <x v="1839"/>
    <m/>
    <n v="1.49"/>
    <x v="460"/>
    <x v="7"/>
    <x v="1"/>
    <x v="4"/>
  </r>
  <r>
    <n v="94739"/>
    <x v="1"/>
    <x v="0"/>
    <x v="1840"/>
    <m/>
    <n v="50"/>
    <x v="15"/>
    <x v="1"/>
    <x v="1"/>
    <x v="3"/>
  </r>
  <r>
    <n v="94801"/>
    <x v="0"/>
    <x v="2"/>
    <x v="1840"/>
    <m/>
    <n v="6.45"/>
    <x v="22"/>
    <x v="11"/>
    <x v="1"/>
    <x v="2"/>
  </r>
  <r>
    <n v="94802"/>
    <x v="0"/>
    <x v="2"/>
    <x v="1840"/>
    <m/>
    <n v="67.7"/>
    <x v="229"/>
    <x v="11"/>
    <x v="1"/>
    <x v="1"/>
  </r>
  <r>
    <n v="94896"/>
    <x v="0"/>
    <x v="14"/>
    <x v="1840"/>
    <m/>
    <n v="6.49"/>
    <x v="10"/>
    <x v="4"/>
    <x v="1"/>
    <x v="1"/>
  </r>
  <r>
    <n v="94924"/>
    <x v="0"/>
    <x v="4"/>
    <x v="1840"/>
    <s v="Friday drinks"/>
    <n v="60"/>
    <x v="143"/>
    <x v="17"/>
    <x v="1"/>
    <x v="14"/>
  </r>
  <r>
    <n v="94925"/>
    <x v="0"/>
    <x v="4"/>
    <x v="1840"/>
    <s v="Drinks with Pete"/>
    <n v="20"/>
    <x v="143"/>
    <x v="17"/>
    <x v="1"/>
    <x v="4"/>
  </r>
  <r>
    <n v="94926"/>
    <x v="0"/>
    <x v="4"/>
    <x v="1840"/>
    <s v="Other Drinks"/>
    <n v="40"/>
    <x v="143"/>
    <x v="17"/>
    <x v="1"/>
    <x v="14"/>
  </r>
  <r>
    <n v="94927"/>
    <x v="0"/>
    <x v="4"/>
    <x v="1840"/>
    <s v="Drinks with 981"/>
    <n v="25"/>
    <x v="143"/>
    <x v="17"/>
    <x v="1"/>
    <x v="4"/>
  </r>
  <r>
    <n v="94895.1"/>
    <x v="0"/>
    <x v="14"/>
    <x v="1841"/>
    <s v="Wine"/>
    <n v="10"/>
    <x v="10"/>
    <x v="17"/>
    <x v="1"/>
    <x v="1"/>
  </r>
  <r>
    <n v="94895.2"/>
    <x v="0"/>
    <x v="14"/>
    <x v="1841"/>
    <m/>
    <n v="40.950000000000003"/>
    <x v="10"/>
    <x v="4"/>
    <x v="1"/>
    <x v="1"/>
  </r>
  <r>
    <n v="94803"/>
    <x v="0"/>
    <x v="2"/>
    <x v="1842"/>
    <m/>
    <n v="8.9499999999999993"/>
    <x v="22"/>
    <x v="11"/>
    <x v="1"/>
    <x v="2"/>
  </r>
  <r>
    <n v="94736"/>
    <x v="1"/>
    <x v="0"/>
    <x v="1843"/>
    <m/>
    <n v="40"/>
    <x v="15"/>
    <x v="1"/>
    <x v="1"/>
    <x v="3"/>
  </r>
  <r>
    <n v="94737"/>
    <x v="0"/>
    <x v="0"/>
    <x v="1843"/>
    <m/>
    <n v="30"/>
    <x v="89"/>
    <x v="13"/>
    <x v="1"/>
    <x v="17"/>
  </r>
  <r>
    <n v="94738"/>
    <x v="1"/>
    <x v="0"/>
    <x v="1843"/>
    <m/>
    <n v="150"/>
    <x v="15"/>
    <x v="1"/>
    <x v="1"/>
    <x v="3"/>
  </r>
  <r>
    <n v="94804"/>
    <x v="0"/>
    <x v="2"/>
    <x v="1843"/>
    <m/>
    <n v="65.66"/>
    <x v="247"/>
    <x v="12"/>
    <x v="1"/>
    <x v="5"/>
  </r>
  <r>
    <n v="94805"/>
    <x v="0"/>
    <x v="2"/>
    <x v="1843"/>
    <m/>
    <n v="6.88"/>
    <x v="13"/>
    <x v="4"/>
    <x v="1"/>
    <x v="1"/>
  </r>
  <r>
    <n v="94897"/>
    <x v="0"/>
    <x v="14"/>
    <x v="1843"/>
    <m/>
    <n v="54.25"/>
    <x v="10"/>
    <x v="4"/>
    <x v="1"/>
    <x v="1"/>
  </r>
  <r>
    <n v="94732"/>
    <x v="2"/>
    <x v="0"/>
    <x v="1844"/>
    <m/>
    <n v="20.8"/>
    <x v="58"/>
    <x v="3"/>
    <x v="1"/>
    <x v="2"/>
  </r>
  <r>
    <n v="94733"/>
    <x v="1"/>
    <x v="0"/>
    <x v="1844"/>
    <m/>
    <n v="30"/>
    <x v="15"/>
    <x v="1"/>
    <x v="1"/>
    <x v="3"/>
  </r>
  <r>
    <n v="94734"/>
    <x v="6"/>
    <x v="0"/>
    <x v="1844"/>
    <m/>
    <n v="332.46"/>
    <x v="9"/>
    <x v="0"/>
    <x v="1"/>
    <x v="1"/>
  </r>
  <r>
    <n v="94735"/>
    <x v="0"/>
    <x v="0"/>
    <x v="1844"/>
    <s v="Income Insurance"/>
    <n v="46.08"/>
    <x v="60"/>
    <x v="0"/>
    <x v="1"/>
    <x v="4"/>
  </r>
  <r>
    <n v="94806"/>
    <x v="0"/>
    <x v="2"/>
    <x v="1844"/>
    <m/>
    <n v="4.87"/>
    <x v="13"/>
    <x v="4"/>
    <x v="1"/>
    <x v="1"/>
  </r>
  <r>
    <n v="94807"/>
    <x v="0"/>
    <x v="2"/>
    <x v="1844"/>
    <m/>
    <n v="15.9"/>
    <x v="41"/>
    <x v="15"/>
    <x v="1"/>
    <x v="4"/>
  </r>
  <r>
    <n v="94808"/>
    <x v="0"/>
    <x v="2"/>
    <x v="1845"/>
    <m/>
    <n v="6.45"/>
    <x v="22"/>
    <x v="11"/>
    <x v="1"/>
    <x v="2"/>
  </r>
  <r>
    <n v="94809"/>
    <x v="0"/>
    <x v="2"/>
    <x v="1845"/>
    <m/>
    <n v="20.98"/>
    <x v="330"/>
    <x v="13"/>
    <x v="1"/>
    <x v="17"/>
  </r>
  <r>
    <n v="94898"/>
    <x v="0"/>
    <x v="14"/>
    <x v="1845"/>
    <m/>
    <n v="2.76"/>
    <x v="10"/>
    <x v="4"/>
    <x v="1"/>
    <x v="1"/>
  </r>
  <r>
    <n v="94810.1"/>
    <x v="0"/>
    <x v="2"/>
    <x v="1846"/>
    <s v="Portland Hostel"/>
    <n v="34"/>
    <x v="350"/>
    <x v="11"/>
    <x v="1"/>
    <x v="2"/>
  </r>
  <r>
    <n v="94810.2"/>
    <x v="1"/>
    <x v="2"/>
    <x v="1846"/>
    <s v="Remaining share repaid by Mandy and Dianne"/>
    <n v="68"/>
    <x v="15"/>
    <x v="1"/>
    <x v="1"/>
    <x v="3"/>
  </r>
  <r>
    <n v="94811"/>
    <x v="0"/>
    <x v="2"/>
    <x v="1846"/>
    <m/>
    <n v="17.5"/>
    <x v="41"/>
    <x v="15"/>
    <x v="1"/>
    <x v="4"/>
  </r>
  <r>
    <n v="94899.1"/>
    <x v="0"/>
    <x v="14"/>
    <x v="1846"/>
    <s v="Marsala, wine"/>
    <n v="14.2"/>
    <x v="10"/>
    <x v="17"/>
    <x v="1"/>
    <x v="1"/>
  </r>
  <r>
    <n v="94899.199999999997"/>
    <x v="0"/>
    <x v="14"/>
    <x v="1846"/>
    <s v="Flowers"/>
    <n v="9"/>
    <x v="10"/>
    <x v="6"/>
    <x v="1"/>
    <x v="1"/>
  </r>
  <r>
    <n v="94899.3"/>
    <x v="0"/>
    <x v="14"/>
    <x v="1846"/>
    <m/>
    <n v="8.14"/>
    <x v="10"/>
    <x v="4"/>
    <x v="1"/>
    <x v="1"/>
  </r>
  <r>
    <n v="94730"/>
    <x v="0"/>
    <x v="0"/>
    <x v="1847"/>
    <m/>
    <n v="35"/>
    <x v="93"/>
    <x v="7"/>
    <x v="1"/>
    <x v="4"/>
  </r>
  <r>
    <n v="94731"/>
    <x v="0"/>
    <x v="0"/>
    <x v="1847"/>
    <m/>
    <n v="17"/>
    <x v="63"/>
    <x v="0"/>
    <x v="1"/>
    <x v="4"/>
  </r>
  <r>
    <n v="94812"/>
    <x v="0"/>
    <x v="2"/>
    <x v="1847"/>
    <m/>
    <n v="10.9"/>
    <x v="22"/>
    <x v="11"/>
    <x v="1"/>
    <x v="2"/>
  </r>
  <r>
    <n v="94813"/>
    <x v="0"/>
    <x v="2"/>
    <x v="1847"/>
    <m/>
    <n v="18.8"/>
    <x v="10"/>
    <x v="4"/>
    <x v="1"/>
    <x v="1"/>
  </r>
  <r>
    <n v="94814"/>
    <x v="0"/>
    <x v="2"/>
    <x v="1847"/>
    <m/>
    <n v="34"/>
    <x v="262"/>
    <x v="5"/>
    <x v="1"/>
    <x v="10"/>
  </r>
  <r>
    <n v="94815"/>
    <x v="0"/>
    <x v="2"/>
    <x v="1847"/>
    <m/>
    <n v="24"/>
    <x v="262"/>
    <x v="5"/>
    <x v="1"/>
    <x v="8"/>
  </r>
  <r>
    <n v="94816"/>
    <x v="0"/>
    <x v="2"/>
    <x v="1848"/>
    <m/>
    <n v="14"/>
    <x v="213"/>
    <x v="11"/>
    <x v="1"/>
    <x v="2"/>
  </r>
  <r>
    <n v="94726"/>
    <x v="0"/>
    <x v="0"/>
    <x v="1849"/>
    <m/>
    <n v="30"/>
    <x v="89"/>
    <x v="13"/>
    <x v="1"/>
    <x v="17"/>
  </r>
  <r>
    <n v="94727"/>
    <x v="8"/>
    <x v="0"/>
    <x v="1849"/>
    <m/>
    <n v="-6165.78"/>
    <x v="164"/>
    <x v="10"/>
    <x v="1"/>
    <x v="4"/>
  </r>
  <r>
    <n v="94728"/>
    <x v="8"/>
    <x v="0"/>
    <x v="1849"/>
    <m/>
    <n v="-50"/>
    <x v="383"/>
    <x v="10"/>
    <x v="1"/>
    <x v="2"/>
  </r>
  <r>
    <n v="94729"/>
    <x v="0"/>
    <x v="0"/>
    <x v="1849"/>
    <m/>
    <n v="43.11"/>
    <x v="270"/>
    <x v="0"/>
    <x v="1"/>
    <x v="1"/>
  </r>
  <r>
    <n v="94817"/>
    <x v="0"/>
    <x v="2"/>
    <x v="1849"/>
    <m/>
    <n v="8.3699999999999992"/>
    <x v="13"/>
    <x v="4"/>
    <x v="1"/>
    <x v="1"/>
  </r>
  <r>
    <n v="94818"/>
    <x v="0"/>
    <x v="2"/>
    <x v="1849"/>
    <s v="Circus Show"/>
    <n v="73.75"/>
    <x v="120"/>
    <x v="11"/>
    <x v="1"/>
    <x v="2"/>
  </r>
  <r>
    <n v="94819"/>
    <x v="0"/>
    <x v="2"/>
    <x v="1849"/>
    <m/>
    <n v="3.4"/>
    <x v="213"/>
    <x v="11"/>
    <x v="1"/>
    <x v="4"/>
  </r>
  <r>
    <n v="94900.1"/>
    <x v="0"/>
    <x v="14"/>
    <x v="1849"/>
    <s v="Greetings cards"/>
    <n v="9.5"/>
    <x v="10"/>
    <x v="6"/>
    <x v="1"/>
    <x v="1"/>
  </r>
  <r>
    <n v="94900.2"/>
    <x v="0"/>
    <x v="14"/>
    <x v="1849"/>
    <m/>
    <n v="28.91"/>
    <x v="10"/>
    <x v="4"/>
    <x v="1"/>
    <x v="1"/>
  </r>
  <r>
    <n v="94715.1"/>
    <x v="0"/>
    <x v="0"/>
    <x v="1850"/>
    <m/>
    <n v="50"/>
    <x v="245"/>
    <x v="5"/>
    <x v="1"/>
    <x v="10"/>
  </r>
  <r>
    <n v="94715.199999999997"/>
    <x v="0"/>
    <x v="0"/>
    <x v="1850"/>
    <s v="Lunches"/>
    <n v="30"/>
    <x v="363"/>
    <x v="4"/>
    <x v="1"/>
    <x v="10"/>
  </r>
  <r>
    <n v="94715.3"/>
    <x v="0"/>
    <x v="0"/>
    <x v="1850"/>
    <s v="Jennifers Pocket Money"/>
    <n v="20"/>
    <x v="53"/>
    <x v="6"/>
    <x v="1"/>
    <x v="10"/>
  </r>
  <r>
    <n v="94716"/>
    <x v="0"/>
    <x v="0"/>
    <x v="1850"/>
    <s v="James Pocket Money"/>
    <n v="20"/>
    <x v="53"/>
    <x v="6"/>
    <x v="1"/>
    <x v="8"/>
  </r>
  <r>
    <n v="94717"/>
    <x v="1"/>
    <x v="0"/>
    <x v="1850"/>
    <m/>
    <n v="20"/>
    <x v="15"/>
    <x v="1"/>
    <x v="1"/>
    <x v="3"/>
  </r>
  <r>
    <n v="94718"/>
    <x v="0"/>
    <x v="0"/>
    <x v="1850"/>
    <s v="New Internationalist Magazine"/>
    <n v="10.85"/>
    <x v="16"/>
    <x v="7"/>
    <x v="1"/>
    <x v="2"/>
  </r>
  <r>
    <n v="94719"/>
    <x v="1"/>
    <x v="0"/>
    <x v="1850"/>
    <m/>
    <n v="50"/>
    <x v="1"/>
    <x v="1"/>
    <x v="1"/>
    <x v="3"/>
  </r>
  <r>
    <n v="94720"/>
    <x v="0"/>
    <x v="0"/>
    <x v="1850"/>
    <s v="Savercard"/>
    <n v="20"/>
    <x v="138"/>
    <x v="19"/>
    <x v="1"/>
    <x v="10"/>
  </r>
  <r>
    <n v="94721"/>
    <x v="0"/>
    <x v="0"/>
    <x v="1850"/>
    <s v="Gas"/>
    <n v="142"/>
    <x v="338"/>
    <x v="0"/>
    <x v="1"/>
    <x v="1"/>
  </r>
  <r>
    <n v="94722"/>
    <x v="0"/>
    <x v="0"/>
    <x v="1850"/>
    <m/>
    <n v="38.79"/>
    <x v="3"/>
    <x v="0"/>
    <x v="1"/>
    <x v="1"/>
  </r>
  <r>
    <n v="94723"/>
    <x v="0"/>
    <x v="0"/>
    <x v="1850"/>
    <m/>
    <n v="5"/>
    <x v="163"/>
    <x v="9"/>
    <x v="1"/>
    <x v="9"/>
  </r>
  <r>
    <n v="94724"/>
    <x v="0"/>
    <x v="0"/>
    <x v="1850"/>
    <s v="Council Tax"/>
    <n v="180"/>
    <x v="18"/>
    <x v="0"/>
    <x v="1"/>
    <x v="1"/>
  </r>
  <r>
    <n v="94725"/>
    <x v="0"/>
    <x v="0"/>
    <x v="1850"/>
    <m/>
    <n v="12.12"/>
    <x v="8"/>
    <x v="0"/>
    <x v="1"/>
    <x v="1"/>
  </r>
  <r>
    <n v="94820"/>
    <x v="0"/>
    <x v="2"/>
    <x v="1850"/>
    <m/>
    <n v="15.9"/>
    <x v="41"/>
    <x v="15"/>
    <x v="1"/>
    <x v="4"/>
  </r>
  <r>
    <n v="94901"/>
    <x v="0"/>
    <x v="14"/>
    <x v="1850"/>
    <m/>
    <n v="21"/>
    <x v="10"/>
    <x v="4"/>
    <x v="1"/>
    <x v="1"/>
  </r>
  <r>
    <n v="94920"/>
    <x v="0"/>
    <x v="1"/>
    <x v="1850"/>
    <m/>
    <n v="19.75"/>
    <x v="13"/>
    <x v="4"/>
    <x v="1"/>
    <x v="1"/>
  </r>
  <r>
    <n v="94921"/>
    <x v="3"/>
    <x v="1"/>
    <x v="1850"/>
    <m/>
    <n v="-50"/>
    <x v="1"/>
    <x v="1"/>
    <x v="1"/>
    <x v="3"/>
  </r>
  <r>
    <n v="94934"/>
    <x v="3"/>
    <x v="4"/>
    <x v="1850"/>
    <s v="Oct Cash"/>
    <n v="-600"/>
    <x v="9"/>
    <x v="1"/>
    <x v="1"/>
    <x v="3"/>
  </r>
  <r>
    <n v="94935"/>
    <x v="0"/>
    <x v="4"/>
    <x v="1850"/>
    <s v="Unidentified cash for Oct"/>
    <n v="355"/>
    <x v="53"/>
    <x v="6"/>
    <x v="1"/>
    <x v="3"/>
  </r>
  <r>
    <n v="94936"/>
    <x v="0"/>
    <x v="4"/>
    <x v="1850"/>
    <s v="Spending Money"/>
    <n v="100"/>
    <x v="140"/>
    <x v="14"/>
    <x v="80"/>
    <x v="1"/>
  </r>
  <r>
    <n v="94713"/>
    <x v="0"/>
    <x v="0"/>
    <x v="1851"/>
    <s v="Income Insurance"/>
    <n v="26.95"/>
    <x v="60"/>
    <x v="0"/>
    <x v="1"/>
    <x v="4"/>
  </r>
  <r>
    <n v="94714"/>
    <x v="0"/>
    <x v="0"/>
    <x v="1851"/>
    <m/>
    <n v="16.010000000000002"/>
    <x v="448"/>
    <x v="0"/>
    <x v="1"/>
    <x v="2"/>
  </r>
  <r>
    <n v="94821"/>
    <x v="0"/>
    <x v="2"/>
    <x v="1851"/>
    <m/>
    <n v="62.78"/>
    <x v="247"/>
    <x v="12"/>
    <x v="1"/>
    <x v="5"/>
  </r>
  <r>
    <n v="94822"/>
    <x v="0"/>
    <x v="2"/>
    <x v="1851"/>
    <m/>
    <n v="26.13"/>
    <x v="160"/>
    <x v="16"/>
    <x v="1"/>
    <x v="1"/>
  </r>
  <r>
    <n v="94823"/>
    <x v="0"/>
    <x v="2"/>
    <x v="1851"/>
    <m/>
    <n v="10.4"/>
    <x v="41"/>
    <x v="15"/>
    <x v="1"/>
    <x v="4"/>
  </r>
  <r>
    <n v="94824"/>
    <x v="0"/>
    <x v="2"/>
    <x v="1851"/>
    <m/>
    <n v="217.64"/>
    <x v="61"/>
    <x v="17"/>
    <x v="1"/>
    <x v="14"/>
  </r>
  <r>
    <n v="94708"/>
    <x v="1"/>
    <x v="0"/>
    <x v="1852"/>
    <m/>
    <n v="2239.9"/>
    <x v="75"/>
    <x v="1"/>
    <x v="1"/>
    <x v="3"/>
  </r>
  <r>
    <n v="94709"/>
    <x v="0"/>
    <x v="0"/>
    <x v="1852"/>
    <s v="Vaccinations"/>
    <n v="80"/>
    <x v="148"/>
    <x v="14"/>
    <x v="80"/>
    <x v="4"/>
  </r>
  <r>
    <n v="94710"/>
    <x v="0"/>
    <x v="0"/>
    <x v="1852"/>
    <m/>
    <n v="38"/>
    <x v="53"/>
    <x v="8"/>
    <x v="1"/>
    <x v="3"/>
  </r>
  <r>
    <n v="94711"/>
    <x v="0"/>
    <x v="0"/>
    <x v="1852"/>
    <m/>
    <n v="7.99"/>
    <x v="368"/>
    <x v="0"/>
    <x v="1"/>
    <x v="4"/>
  </r>
  <r>
    <n v="94712"/>
    <x v="0"/>
    <x v="0"/>
    <x v="1852"/>
    <m/>
    <n v="11.39"/>
    <x v="19"/>
    <x v="0"/>
    <x v="1"/>
    <x v="1"/>
  </r>
  <r>
    <n v="94825"/>
    <x v="0"/>
    <x v="2"/>
    <x v="1852"/>
    <m/>
    <n v="1.5"/>
    <x v="415"/>
    <x v="14"/>
    <x v="79"/>
    <x v="3"/>
  </r>
  <r>
    <n v="94902.1"/>
    <x v="0"/>
    <x v="14"/>
    <x v="1852"/>
    <s v="Dan's beer present"/>
    <n v="11"/>
    <x v="10"/>
    <x v="9"/>
    <x v="1"/>
    <x v="9"/>
  </r>
  <r>
    <n v="94902.2"/>
    <x v="0"/>
    <x v="14"/>
    <x v="1852"/>
    <s v="Wine"/>
    <n v="22"/>
    <x v="10"/>
    <x v="17"/>
    <x v="1"/>
    <x v="1"/>
  </r>
  <r>
    <n v="94902.3"/>
    <x v="0"/>
    <x v="14"/>
    <x v="1852"/>
    <s v="Cards"/>
    <n v="2"/>
    <x v="10"/>
    <x v="6"/>
    <x v="1"/>
    <x v="1"/>
  </r>
  <r>
    <n v="94902.399999999994"/>
    <x v="0"/>
    <x v="14"/>
    <x v="1852"/>
    <m/>
    <n v="75.69"/>
    <x v="10"/>
    <x v="4"/>
    <x v="1"/>
    <x v="1"/>
  </r>
  <r>
    <n v="94706"/>
    <x v="0"/>
    <x v="0"/>
    <x v="1853"/>
    <m/>
    <n v="12"/>
    <x v="21"/>
    <x v="9"/>
    <x v="1"/>
    <x v="9"/>
  </r>
  <r>
    <n v="94707"/>
    <x v="0"/>
    <x v="0"/>
    <x v="1853"/>
    <m/>
    <n v="-87.01"/>
    <x v="338"/>
    <x v="0"/>
    <x v="1"/>
    <x v="1"/>
  </r>
  <r>
    <n v="94826"/>
    <x v="0"/>
    <x v="2"/>
    <x v="1853"/>
    <m/>
    <n v="4.5"/>
    <x v="213"/>
    <x v="11"/>
    <x v="1"/>
    <x v="2"/>
  </r>
  <r>
    <n v="94827"/>
    <x v="0"/>
    <x v="2"/>
    <x v="1853"/>
    <m/>
    <n v="65.099999999999994"/>
    <x v="41"/>
    <x v="15"/>
    <x v="1"/>
    <x v="4"/>
  </r>
  <r>
    <n v="94828"/>
    <x v="0"/>
    <x v="2"/>
    <x v="1853"/>
    <m/>
    <n v="25.25"/>
    <x v="229"/>
    <x v="11"/>
    <x v="1"/>
    <x v="1"/>
  </r>
  <r>
    <n v="94918"/>
    <x v="0"/>
    <x v="1"/>
    <x v="1854"/>
    <m/>
    <n v="0.09"/>
    <x v="69"/>
    <x v="18"/>
    <x v="1"/>
    <x v="3"/>
  </r>
  <r>
    <n v="94919"/>
    <x v="4"/>
    <x v="1"/>
    <x v="1854"/>
    <m/>
    <n v="-0.46"/>
    <x v="1"/>
    <x v="10"/>
    <x v="1"/>
    <x v="3"/>
  </r>
  <r>
    <n v="94829"/>
    <x v="0"/>
    <x v="2"/>
    <x v="1855"/>
    <m/>
    <n v="35.130000000000003"/>
    <x v="10"/>
    <x v="4"/>
    <x v="1"/>
    <x v="1"/>
  </r>
  <r>
    <n v="94830"/>
    <x v="0"/>
    <x v="2"/>
    <x v="1855"/>
    <m/>
    <n v="58"/>
    <x v="461"/>
    <x v="5"/>
    <x v="1"/>
    <x v="2"/>
  </r>
  <r>
    <n v="94831"/>
    <x v="0"/>
    <x v="2"/>
    <x v="1855"/>
    <m/>
    <n v="15.2"/>
    <x v="14"/>
    <x v="7"/>
    <x v="84"/>
    <x v="8"/>
  </r>
  <r>
    <n v="94699"/>
    <x v="0"/>
    <x v="0"/>
    <x v="1856"/>
    <s v="Train Reservations"/>
    <n v="67.14"/>
    <x v="462"/>
    <x v="14"/>
    <x v="79"/>
    <x v="8"/>
  </r>
  <r>
    <n v="94700"/>
    <x v="0"/>
    <x v="0"/>
    <x v="1856"/>
    <m/>
    <n v="30"/>
    <x v="89"/>
    <x v="13"/>
    <x v="1"/>
    <x v="17"/>
  </r>
  <r>
    <n v="94701"/>
    <x v="0"/>
    <x v="0"/>
    <x v="1856"/>
    <m/>
    <n v="5"/>
    <x v="30"/>
    <x v="9"/>
    <x v="1"/>
    <x v="9"/>
  </r>
  <r>
    <n v="94702"/>
    <x v="1"/>
    <x v="0"/>
    <x v="1856"/>
    <m/>
    <n v="50"/>
    <x v="15"/>
    <x v="1"/>
    <x v="1"/>
    <x v="3"/>
  </r>
  <r>
    <n v="94703"/>
    <x v="0"/>
    <x v="0"/>
    <x v="1856"/>
    <s v="English Trip (Much Ado About Nothing)"/>
    <n v="16"/>
    <x v="120"/>
    <x v="19"/>
    <x v="1"/>
    <x v="10"/>
  </r>
  <r>
    <n v="94704"/>
    <x v="0"/>
    <x v="0"/>
    <x v="1856"/>
    <s v="Life Insurance"/>
    <n v="8.19"/>
    <x v="29"/>
    <x v="0"/>
    <x v="1"/>
    <x v="2"/>
  </r>
  <r>
    <n v="94705"/>
    <x v="1"/>
    <x v="0"/>
    <x v="1856"/>
    <m/>
    <n v="505.69"/>
    <x v="433"/>
    <x v="1"/>
    <x v="1"/>
    <x v="3"/>
  </r>
  <r>
    <n v="94832"/>
    <x v="0"/>
    <x v="2"/>
    <x v="1856"/>
    <m/>
    <n v="7.28"/>
    <x v="13"/>
    <x v="4"/>
    <x v="1"/>
    <x v="1"/>
  </r>
  <r>
    <n v="94903"/>
    <x v="3"/>
    <x v="14"/>
    <x v="1856"/>
    <m/>
    <n v="-505.69"/>
    <x v="9"/>
    <x v="1"/>
    <x v="1"/>
    <x v="3"/>
  </r>
  <r>
    <n v="94904.1"/>
    <x v="0"/>
    <x v="14"/>
    <x v="1856"/>
    <s v="Beer, brandy"/>
    <n v="21"/>
    <x v="10"/>
    <x v="17"/>
    <x v="1"/>
    <x v="1"/>
  </r>
  <r>
    <n v="94904.2"/>
    <x v="0"/>
    <x v="14"/>
    <x v="1856"/>
    <s v="Toilet paper"/>
    <n v="3.5"/>
    <x v="10"/>
    <x v="6"/>
    <x v="1"/>
    <x v="1"/>
  </r>
  <r>
    <n v="94904.3"/>
    <x v="0"/>
    <x v="14"/>
    <x v="1856"/>
    <s v="Bulbs"/>
    <n v="6"/>
    <x v="10"/>
    <x v="16"/>
    <x v="1"/>
    <x v="1"/>
  </r>
  <r>
    <n v="94904.4"/>
    <x v="0"/>
    <x v="14"/>
    <x v="1856"/>
    <m/>
    <n v="77.03"/>
    <x v="10"/>
    <x v="4"/>
    <x v="1"/>
    <x v="1"/>
  </r>
  <r>
    <n v="94697"/>
    <x v="1"/>
    <x v="0"/>
    <x v="1857"/>
    <m/>
    <n v="200"/>
    <x v="15"/>
    <x v="1"/>
    <x v="1"/>
    <x v="3"/>
  </r>
  <r>
    <n v="94698"/>
    <x v="0"/>
    <x v="0"/>
    <x v="1857"/>
    <s v="Mountain Chef Course"/>
    <n v="595"/>
    <x v="281"/>
    <x v="14"/>
    <x v="85"/>
    <x v="8"/>
  </r>
  <r>
    <n v="94837"/>
    <x v="0"/>
    <x v="2"/>
    <x v="1857"/>
    <m/>
    <n v="65.53"/>
    <x v="40"/>
    <x v="6"/>
    <x v="1"/>
    <x v="15"/>
  </r>
  <r>
    <n v="94838"/>
    <x v="0"/>
    <x v="2"/>
    <x v="1857"/>
    <m/>
    <n v="20"/>
    <x v="407"/>
    <x v="0"/>
    <x v="1"/>
    <x v="10"/>
  </r>
  <r>
    <n v="94839"/>
    <x v="0"/>
    <x v="2"/>
    <x v="1857"/>
    <m/>
    <n v="9.99"/>
    <x v="20"/>
    <x v="0"/>
    <x v="1"/>
    <x v="1"/>
  </r>
  <r>
    <n v="94694"/>
    <x v="0"/>
    <x v="0"/>
    <x v="1858"/>
    <m/>
    <n v="199"/>
    <x v="89"/>
    <x v="13"/>
    <x v="1"/>
    <x v="17"/>
  </r>
  <r>
    <n v="94695"/>
    <x v="0"/>
    <x v="0"/>
    <x v="1858"/>
    <s v="Interail Spending Money"/>
    <n v="300"/>
    <x v="140"/>
    <x v="14"/>
    <x v="79"/>
    <x v="8"/>
  </r>
  <r>
    <n v="94696"/>
    <x v="2"/>
    <x v="0"/>
    <x v="1858"/>
    <m/>
    <n v="25"/>
    <x v="36"/>
    <x v="3"/>
    <x v="1"/>
    <x v="10"/>
  </r>
  <r>
    <n v="94833"/>
    <x v="0"/>
    <x v="2"/>
    <x v="1858"/>
    <m/>
    <n v="4.5"/>
    <x v="31"/>
    <x v="11"/>
    <x v="1"/>
    <x v="2"/>
  </r>
  <r>
    <n v="94840"/>
    <x v="0"/>
    <x v="2"/>
    <x v="1858"/>
    <m/>
    <n v="11.5"/>
    <x v="41"/>
    <x v="15"/>
    <x v="1"/>
    <x v="4"/>
  </r>
  <r>
    <n v="94834"/>
    <x v="0"/>
    <x v="2"/>
    <x v="1859"/>
    <s v="Journal book"/>
    <n v="10"/>
    <x v="31"/>
    <x v="14"/>
    <x v="79"/>
    <x v="8"/>
  </r>
  <r>
    <n v="94841"/>
    <x v="0"/>
    <x v="2"/>
    <x v="1859"/>
    <m/>
    <n v="4.99"/>
    <x v="396"/>
    <x v="7"/>
    <x v="1"/>
    <x v="8"/>
  </r>
  <r>
    <n v="94842"/>
    <x v="0"/>
    <x v="2"/>
    <x v="1859"/>
    <s v="MOT"/>
    <n v="39.950000000000003"/>
    <x v="273"/>
    <x v="12"/>
    <x v="1"/>
    <x v="5"/>
  </r>
  <r>
    <n v="94905"/>
    <x v="0"/>
    <x v="14"/>
    <x v="1859"/>
    <m/>
    <n v="21.6"/>
    <x v="10"/>
    <x v="4"/>
    <x v="1"/>
    <x v="1"/>
  </r>
  <r>
    <n v="94693"/>
    <x v="0"/>
    <x v="0"/>
    <x v="1860"/>
    <s v="National Insurance"/>
    <n v="10.8"/>
    <x v="69"/>
    <x v="18"/>
    <x v="1"/>
    <x v="2"/>
  </r>
  <r>
    <n v="94843"/>
    <x v="0"/>
    <x v="2"/>
    <x v="1860"/>
    <m/>
    <n v="59.93"/>
    <x v="85"/>
    <x v="12"/>
    <x v="1"/>
    <x v="5"/>
  </r>
  <r>
    <n v="94844"/>
    <x v="0"/>
    <x v="2"/>
    <x v="1860"/>
    <m/>
    <n v="65.099999999999994"/>
    <x v="41"/>
    <x v="15"/>
    <x v="1"/>
    <x v="4"/>
  </r>
  <r>
    <n v="94845"/>
    <x v="0"/>
    <x v="2"/>
    <x v="1860"/>
    <m/>
    <n v="5.99"/>
    <x v="401"/>
    <x v="0"/>
    <x v="1"/>
    <x v="1"/>
  </r>
  <r>
    <n v="94846"/>
    <x v="0"/>
    <x v="2"/>
    <x v="1861"/>
    <s v="Guide Book for Kindle"/>
    <n v="4.99"/>
    <x v="115"/>
    <x v="7"/>
    <x v="1"/>
    <x v="8"/>
  </r>
  <r>
    <n v="94847"/>
    <x v="0"/>
    <x v="2"/>
    <x v="1861"/>
    <s v="Enders Game"/>
    <n v="14.97"/>
    <x v="115"/>
    <x v="7"/>
    <x v="1"/>
    <x v="8"/>
  </r>
  <r>
    <n v="94906.1"/>
    <x v="0"/>
    <x v="14"/>
    <x v="1861"/>
    <s v="Electric Toothbrush"/>
    <n v="24.99"/>
    <x v="10"/>
    <x v="7"/>
    <x v="1"/>
    <x v="4"/>
  </r>
  <r>
    <n v="94906.2"/>
    <x v="0"/>
    <x v="14"/>
    <x v="1861"/>
    <s v="Toiletries"/>
    <n v="11.3"/>
    <x v="10"/>
    <x v="6"/>
    <x v="1"/>
    <x v="1"/>
  </r>
  <r>
    <n v="94906.3"/>
    <x v="0"/>
    <x v="14"/>
    <x v="1861"/>
    <m/>
    <n v="60.87"/>
    <x v="10"/>
    <x v="4"/>
    <x v="1"/>
    <x v="1"/>
  </r>
  <r>
    <n v="94689"/>
    <x v="1"/>
    <x v="0"/>
    <x v="1862"/>
    <m/>
    <n v="30"/>
    <x v="15"/>
    <x v="1"/>
    <x v="1"/>
    <x v="3"/>
  </r>
  <r>
    <n v="94690"/>
    <x v="0"/>
    <x v="0"/>
    <x v="1862"/>
    <s v="Saddle"/>
    <n v="499"/>
    <x v="330"/>
    <x v="13"/>
    <x v="86"/>
    <x v="17"/>
  </r>
  <r>
    <n v="94691"/>
    <x v="0"/>
    <x v="0"/>
    <x v="1862"/>
    <m/>
    <n v="30"/>
    <x v="89"/>
    <x v="13"/>
    <x v="1"/>
    <x v="17"/>
  </r>
  <r>
    <n v="94692"/>
    <x v="0"/>
    <x v="0"/>
    <x v="1862"/>
    <s v="Saddle Fitting"/>
    <n v="85"/>
    <x v="330"/>
    <x v="13"/>
    <x v="86"/>
    <x v="17"/>
  </r>
  <r>
    <n v="94848"/>
    <x v="0"/>
    <x v="2"/>
    <x v="1862"/>
    <m/>
    <n v="27.1"/>
    <x v="463"/>
    <x v="11"/>
    <x v="1"/>
    <x v="1"/>
  </r>
  <r>
    <n v="94849"/>
    <x v="0"/>
    <x v="2"/>
    <x v="1862"/>
    <m/>
    <n v="26.3"/>
    <x v="41"/>
    <x v="15"/>
    <x v="1"/>
    <x v="4"/>
  </r>
  <r>
    <n v="94850.1"/>
    <x v="0"/>
    <x v="2"/>
    <x v="1862"/>
    <s v="Rucksack"/>
    <n v="28"/>
    <x v="13"/>
    <x v="7"/>
    <x v="1"/>
    <x v="1"/>
  </r>
  <r>
    <n v="94850.2"/>
    <x v="0"/>
    <x v="2"/>
    <x v="1862"/>
    <s v="Small Rucksack"/>
    <n v="18"/>
    <x v="13"/>
    <x v="7"/>
    <x v="1"/>
    <x v="1"/>
  </r>
  <r>
    <n v="94850.3"/>
    <x v="0"/>
    <x v="2"/>
    <x v="1862"/>
    <s v="Flask, pens, glue"/>
    <n v="6"/>
    <x v="13"/>
    <x v="6"/>
    <x v="1"/>
    <x v="1"/>
  </r>
  <r>
    <n v="94850.4"/>
    <x v="0"/>
    <x v="2"/>
    <x v="1862"/>
    <m/>
    <n v="25.7"/>
    <x v="13"/>
    <x v="4"/>
    <x v="1"/>
    <x v="1"/>
  </r>
  <r>
    <n v="94851"/>
    <x v="0"/>
    <x v="2"/>
    <x v="1862"/>
    <m/>
    <n v="4.34"/>
    <x v="13"/>
    <x v="4"/>
    <x v="1"/>
    <x v="1"/>
  </r>
  <r>
    <n v="94852"/>
    <x v="0"/>
    <x v="2"/>
    <x v="1863"/>
    <s v="Breakfast after Seeing James Off"/>
    <n v="18.79"/>
    <x v="117"/>
    <x v="11"/>
    <x v="1"/>
    <x v="14"/>
  </r>
  <r>
    <n v="94853"/>
    <x v="0"/>
    <x v="2"/>
    <x v="1863"/>
    <m/>
    <n v="20"/>
    <x v="86"/>
    <x v="15"/>
    <x v="1"/>
    <x v="4"/>
  </r>
  <r>
    <n v="94854"/>
    <x v="0"/>
    <x v="2"/>
    <x v="1863"/>
    <m/>
    <n v="7.1"/>
    <x v="22"/>
    <x v="11"/>
    <x v="1"/>
    <x v="2"/>
  </r>
  <r>
    <n v="94688"/>
    <x v="0"/>
    <x v="0"/>
    <x v="1864"/>
    <s v="Pam and Rogers Anniversary Present"/>
    <n v="105"/>
    <x v="80"/>
    <x v="9"/>
    <x v="1"/>
    <x v="9"/>
  </r>
  <r>
    <n v="94907"/>
    <x v="0"/>
    <x v="14"/>
    <x v="1864"/>
    <m/>
    <n v="9.5500000000000007"/>
    <x v="10"/>
    <x v="4"/>
    <x v="1"/>
    <x v="1"/>
  </r>
  <r>
    <n v="94687"/>
    <x v="2"/>
    <x v="0"/>
    <x v="1865"/>
    <m/>
    <n v="79.790000000000006"/>
    <x v="51"/>
    <x v="3"/>
    <x v="1"/>
    <x v="3"/>
  </r>
  <r>
    <n v="94835"/>
    <x v="0"/>
    <x v="2"/>
    <x v="1865"/>
    <m/>
    <n v="4.5"/>
    <x v="31"/>
    <x v="11"/>
    <x v="1"/>
    <x v="2"/>
  </r>
  <r>
    <n v="94855"/>
    <x v="0"/>
    <x v="2"/>
    <x v="1865"/>
    <s v="Trudi Canavan Books"/>
    <n v="8.98"/>
    <x v="115"/>
    <x v="7"/>
    <x v="1"/>
    <x v="8"/>
  </r>
  <r>
    <n v="94856"/>
    <x v="0"/>
    <x v="2"/>
    <x v="1865"/>
    <m/>
    <n v="3.76"/>
    <x v="13"/>
    <x v="4"/>
    <x v="1"/>
    <x v="1"/>
  </r>
  <r>
    <n v="94908.1"/>
    <x v="0"/>
    <x v="14"/>
    <x v="1865"/>
    <m/>
    <n v="6"/>
    <x v="10"/>
    <x v="6"/>
    <x v="1"/>
    <x v="1"/>
  </r>
  <r>
    <n v="94908.2"/>
    <x v="0"/>
    <x v="14"/>
    <x v="1865"/>
    <m/>
    <n v="48.12"/>
    <x v="10"/>
    <x v="4"/>
    <x v="1"/>
    <x v="1"/>
  </r>
  <r>
    <n v="94686"/>
    <x v="5"/>
    <x v="0"/>
    <x v="1866"/>
    <m/>
    <n v="-74.900000000000006"/>
    <x v="402"/>
    <x v="10"/>
    <x v="1"/>
    <x v="4"/>
  </r>
  <r>
    <n v="94857"/>
    <x v="0"/>
    <x v="2"/>
    <x v="1866"/>
    <m/>
    <n v="17.989999999999998"/>
    <x v="12"/>
    <x v="5"/>
    <x v="1"/>
    <x v="2"/>
  </r>
  <r>
    <n v="94858"/>
    <x v="0"/>
    <x v="2"/>
    <x v="1866"/>
    <m/>
    <n v="25.9"/>
    <x v="229"/>
    <x v="11"/>
    <x v="1"/>
    <x v="1"/>
  </r>
  <r>
    <n v="94859"/>
    <x v="0"/>
    <x v="2"/>
    <x v="1866"/>
    <m/>
    <n v="4.4400000000000004"/>
    <x v="208"/>
    <x v="4"/>
    <x v="1"/>
    <x v="4"/>
  </r>
  <r>
    <n v="94860"/>
    <x v="0"/>
    <x v="2"/>
    <x v="1866"/>
    <m/>
    <n v="65.099999999999994"/>
    <x v="41"/>
    <x v="15"/>
    <x v="1"/>
    <x v="4"/>
  </r>
  <r>
    <n v="94861"/>
    <x v="0"/>
    <x v="2"/>
    <x v="1867"/>
    <s v="Pub meal at Watton at Stone"/>
    <n v="70.25"/>
    <x v="143"/>
    <x v="11"/>
    <x v="1"/>
    <x v="1"/>
  </r>
  <r>
    <n v="94862"/>
    <x v="0"/>
    <x v="2"/>
    <x v="1868"/>
    <m/>
    <n v="28.34"/>
    <x v="13"/>
    <x v="4"/>
    <x v="1"/>
    <x v="1"/>
  </r>
  <r>
    <n v="94863"/>
    <x v="0"/>
    <x v="2"/>
    <x v="1868"/>
    <m/>
    <n v="30.24"/>
    <x v="133"/>
    <x v="5"/>
    <x v="1"/>
    <x v="2"/>
  </r>
  <r>
    <n v="94930"/>
    <x v="0"/>
    <x v="4"/>
    <x v="1868"/>
    <s v="Friday drinks"/>
    <n v="60"/>
    <x v="143"/>
    <x v="17"/>
    <x v="1"/>
    <x v="14"/>
  </r>
  <r>
    <n v="94931"/>
    <x v="0"/>
    <x v="4"/>
    <x v="1868"/>
    <s v="Drinks with Pete"/>
    <n v="20"/>
    <x v="143"/>
    <x v="17"/>
    <x v="1"/>
    <x v="4"/>
  </r>
  <r>
    <n v="94932"/>
    <x v="0"/>
    <x v="4"/>
    <x v="1868"/>
    <s v="Other Drinks"/>
    <n v="40"/>
    <x v="143"/>
    <x v="17"/>
    <x v="1"/>
    <x v="14"/>
  </r>
  <r>
    <n v="94933"/>
    <x v="0"/>
    <x v="4"/>
    <x v="1868"/>
    <s v="Drinks with 981"/>
    <n v="25"/>
    <x v="143"/>
    <x v="17"/>
    <x v="1"/>
    <x v="4"/>
  </r>
  <r>
    <n v="94684"/>
    <x v="0"/>
    <x v="0"/>
    <x v="1869"/>
    <m/>
    <n v="30"/>
    <x v="89"/>
    <x v="13"/>
    <x v="1"/>
    <x v="17"/>
  </r>
  <r>
    <n v="94685"/>
    <x v="0"/>
    <x v="0"/>
    <x v="1869"/>
    <s v="Interail Spending Money"/>
    <n v="400"/>
    <x v="140"/>
    <x v="14"/>
    <x v="79"/>
    <x v="8"/>
  </r>
  <r>
    <n v="94864"/>
    <x v="0"/>
    <x v="2"/>
    <x v="1869"/>
    <m/>
    <n v="62.16"/>
    <x v="287"/>
    <x v="12"/>
    <x v="1"/>
    <x v="5"/>
  </r>
  <r>
    <n v="94909.1"/>
    <x v="0"/>
    <x v="14"/>
    <x v="1869"/>
    <s v="Toiletries, aspirin etc for holiday"/>
    <n v="30"/>
    <x v="10"/>
    <x v="14"/>
    <x v="80"/>
    <x v="1"/>
  </r>
  <r>
    <n v="94909.2"/>
    <x v="0"/>
    <x v="14"/>
    <x v="1869"/>
    <s v="Puzzle books"/>
    <n v="3.5"/>
    <x v="10"/>
    <x v="7"/>
    <x v="1"/>
    <x v="1"/>
  </r>
  <r>
    <n v="94909.3"/>
    <x v="0"/>
    <x v="14"/>
    <x v="1869"/>
    <m/>
    <n v="64.31"/>
    <x v="10"/>
    <x v="4"/>
    <x v="1"/>
    <x v="1"/>
  </r>
  <r>
    <n v="94910"/>
    <x v="0"/>
    <x v="14"/>
    <x v="1869"/>
    <m/>
    <n v="4.72"/>
    <x v="10"/>
    <x v="4"/>
    <x v="1"/>
    <x v="1"/>
  </r>
  <r>
    <n v="94682"/>
    <x v="2"/>
    <x v="0"/>
    <x v="1870"/>
    <m/>
    <n v="20.8"/>
    <x v="58"/>
    <x v="3"/>
    <x v="1"/>
    <x v="2"/>
  </r>
  <r>
    <n v="94683"/>
    <x v="0"/>
    <x v="0"/>
    <x v="1870"/>
    <m/>
    <n v="36.75"/>
    <x v="39"/>
    <x v="4"/>
    <x v="1"/>
    <x v="1"/>
  </r>
  <r>
    <n v="94865"/>
    <x v="0"/>
    <x v="2"/>
    <x v="1870"/>
    <m/>
    <n v="30"/>
    <x v="226"/>
    <x v="14"/>
    <x v="80"/>
    <x v="1"/>
  </r>
  <r>
    <n v="94866"/>
    <x v="0"/>
    <x v="2"/>
    <x v="1870"/>
    <m/>
    <n v="7.51"/>
    <x v="13"/>
    <x v="4"/>
    <x v="1"/>
    <x v="1"/>
  </r>
  <r>
    <n v="94867"/>
    <x v="0"/>
    <x v="2"/>
    <x v="1870"/>
    <m/>
    <n v="2.99"/>
    <x v="130"/>
    <x v="6"/>
    <x v="1"/>
    <x v="1"/>
  </r>
  <r>
    <n v="94681"/>
    <x v="0"/>
    <x v="0"/>
    <x v="1871"/>
    <s v="Income Insurance"/>
    <n v="47.52"/>
    <x v="60"/>
    <x v="0"/>
    <x v="1"/>
    <x v="4"/>
  </r>
  <r>
    <n v="94868"/>
    <x v="0"/>
    <x v="2"/>
    <x v="1871"/>
    <m/>
    <n v="6.7"/>
    <x v="22"/>
    <x v="11"/>
    <x v="1"/>
    <x v="2"/>
  </r>
  <r>
    <n v="94911"/>
    <x v="0"/>
    <x v="14"/>
    <x v="1871"/>
    <m/>
    <n v="20.32"/>
    <x v="10"/>
    <x v="4"/>
    <x v="1"/>
    <x v="1"/>
  </r>
  <r>
    <n v="94680"/>
    <x v="0"/>
    <x v="0"/>
    <x v="1872"/>
    <s v="Interail Spending Money"/>
    <n v="400"/>
    <x v="140"/>
    <x v="14"/>
    <x v="79"/>
    <x v="3"/>
  </r>
  <r>
    <n v="94679"/>
    <x v="6"/>
    <x v="0"/>
    <x v="1873"/>
    <m/>
    <n v="306.2"/>
    <x v="9"/>
    <x v="0"/>
    <x v="1"/>
    <x v="1"/>
  </r>
  <r>
    <n v="94869"/>
    <x v="0"/>
    <x v="2"/>
    <x v="1873"/>
    <m/>
    <n v="5.9"/>
    <x v="208"/>
    <x v="4"/>
    <x v="1"/>
    <x v="4"/>
  </r>
  <r>
    <n v="94870"/>
    <x v="0"/>
    <x v="2"/>
    <x v="1873"/>
    <m/>
    <n v="41"/>
    <x v="49"/>
    <x v="5"/>
    <x v="1"/>
    <x v="1"/>
  </r>
  <r>
    <n v="94871"/>
    <x v="0"/>
    <x v="2"/>
    <x v="1873"/>
    <s v="More rubble sacks"/>
    <n v="3.99"/>
    <x v="64"/>
    <x v="14"/>
    <x v="80"/>
    <x v="1"/>
  </r>
  <r>
    <n v="94872"/>
    <x v="0"/>
    <x v="2"/>
    <x v="1873"/>
    <m/>
    <n v="15.9"/>
    <x v="41"/>
    <x v="15"/>
    <x v="1"/>
    <x v="4"/>
  </r>
  <r>
    <n v="94873"/>
    <x v="0"/>
    <x v="2"/>
    <x v="1873"/>
    <m/>
    <n v="46.5"/>
    <x v="41"/>
    <x v="15"/>
    <x v="1"/>
    <x v="4"/>
  </r>
  <r>
    <n v="94874"/>
    <x v="0"/>
    <x v="2"/>
    <x v="1873"/>
    <s v="Insurance"/>
    <n v="356.16"/>
    <x v="378"/>
    <x v="12"/>
    <x v="1"/>
    <x v="5"/>
  </r>
  <r>
    <n v="94912"/>
    <x v="0"/>
    <x v="14"/>
    <x v="1873"/>
    <m/>
    <n v="19.68"/>
    <x v="10"/>
    <x v="4"/>
    <x v="1"/>
    <x v="1"/>
  </r>
  <r>
    <n v="94875"/>
    <x v="0"/>
    <x v="2"/>
    <x v="1874"/>
    <s v="Water bottle and socks"/>
    <n v="14.47"/>
    <x v="396"/>
    <x v="14"/>
    <x v="80"/>
    <x v="1"/>
  </r>
  <r>
    <n v="94876.1"/>
    <x v="0"/>
    <x v="2"/>
    <x v="1874"/>
    <s v="Stonemouth"/>
    <n v="8"/>
    <x v="62"/>
    <x v="7"/>
    <x v="1"/>
    <x v="4"/>
  </r>
  <r>
    <n v="94876.2"/>
    <x v="0"/>
    <x v="2"/>
    <x v="1874"/>
    <s v="Book for holiday diary"/>
    <n v="4.9800000000000004"/>
    <x v="62"/>
    <x v="14"/>
    <x v="80"/>
    <x v="4"/>
  </r>
  <r>
    <n v="94877"/>
    <x v="0"/>
    <x v="2"/>
    <x v="1874"/>
    <s v="Lunch at Airport"/>
    <n v="19.600000000000001"/>
    <x v="195"/>
    <x v="14"/>
    <x v="80"/>
    <x v="1"/>
  </r>
  <r>
    <n v="94676"/>
    <x v="1"/>
    <x v="0"/>
    <x v="1875"/>
    <m/>
    <n v="300"/>
    <x v="15"/>
    <x v="1"/>
    <x v="1"/>
    <x v="3"/>
  </r>
  <r>
    <n v="94677"/>
    <x v="0"/>
    <x v="0"/>
    <x v="1875"/>
    <m/>
    <n v="30"/>
    <x v="89"/>
    <x v="13"/>
    <x v="1"/>
    <x v="17"/>
  </r>
  <r>
    <n v="94678"/>
    <x v="0"/>
    <x v="0"/>
    <x v="1875"/>
    <m/>
    <n v="46.84"/>
    <x v="270"/>
    <x v="0"/>
    <x v="1"/>
    <x v="1"/>
  </r>
  <r>
    <n v="94674"/>
    <x v="8"/>
    <x v="0"/>
    <x v="1876"/>
    <m/>
    <n v="-6165.79"/>
    <x v="164"/>
    <x v="10"/>
    <x v="1"/>
    <x v="4"/>
  </r>
  <r>
    <n v="94675"/>
    <x v="5"/>
    <x v="0"/>
    <x v="1876"/>
    <m/>
    <n v="-41.65"/>
    <x v="413"/>
    <x v="10"/>
    <x v="1"/>
    <x v="4"/>
  </r>
  <r>
    <n v="94673"/>
    <x v="0"/>
    <x v="0"/>
    <x v="1877"/>
    <m/>
    <n v="17"/>
    <x v="63"/>
    <x v="0"/>
    <x v="1"/>
    <x v="4"/>
  </r>
  <r>
    <n v="94663"/>
    <x v="0"/>
    <x v="0"/>
    <x v="1878"/>
    <s v="Spending money"/>
    <n v="79.180000000000007"/>
    <x v="140"/>
    <x v="14"/>
    <x v="80"/>
    <x v="1"/>
  </r>
  <r>
    <n v="94664.1"/>
    <x v="0"/>
    <x v="0"/>
    <x v="1878"/>
    <m/>
    <n v="50"/>
    <x v="245"/>
    <x v="5"/>
    <x v="1"/>
    <x v="10"/>
  </r>
  <r>
    <n v="94664.2"/>
    <x v="0"/>
    <x v="0"/>
    <x v="1878"/>
    <s v="Bus fares"/>
    <n v="50"/>
    <x v="187"/>
    <x v="19"/>
    <x v="1"/>
    <x v="10"/>
  </r>
  <r>
    <n v="94664.3"/>
    <x v="0"/>
    <x v="0"/>
    <x v="1878"/>
    <s v="Lunches"/>
    <n v="30"/>
    <x v="363"/>
    <x v="4"/>
    <x v="1"/>
    <x v="10"/>
  </r>
  <r>
    <n v="94664.4"/>
    <x v="0"/>
    <x v="0"/>
    <x v="1878"/>
    <s v="Jennifers Pocket Money"/>
    <n v="20"/>
    <x v="53"/>
    <x v="6"/>
    <x v="1"/>
    <x v="10"/>
  </r>
  <r>
    <n v="94665"/>
    <x v="0"/>
    <x v="0"/>
    <x v="1878"/>
    <s v="James Pocket Money"/>
    <n v="20"/>
    <x v="53"/>
    <x v="6"/>
    <x v="1"/>
    <x v="8"/>
  </r>
  <r>
    <n v="94666"/>
    <x v="1"/>
    <x v="0"/>
    <x v="1878"/>
    <m/>
    <n v="50"/>
    <x v="1"/>
    <x v="1"/>
    <x v="1"/>
    <x v="3"/>
  </r>
  <r>
    <n v="94667"/>
    <x v="0"/>
    <x v="0"/>
    <x v="1878"/>
    <s v="Gas"/>
    <n v="171"/>
    <x v="338"/>
    <x v="0"/>
    <x v="1"/>
    <x v="1"/>
  </r>
  <r>
    <n v="94668"/>
    <x v="0"/>
    <x v="0"/>
    <x v="1878"/>
    <m/>
    <n v="12.12"/>
    <x v="8"/>
    <x v="0"/>
    <x v="1"/>
    <x v="1"/>
  </r>
  <r>
    <n v="94669"/>
    <x v="0"/>
    <x v="0"/>
    <x v="1878"/>
    <m/>
    <n v="38.79"/>
    <x v="3"/>
    <x v="0"/>
    <x v="1"/>
    <x v="1"/>
  </r>
  <r>
    <n v="94670"/>
    <x v="0"/>
    <x v="0"/>
    <x v="1878"/>
    <m/>
    <n v="5"/>
    <x v="163"/>
    <x v="9"/>
    <x v="1"/>
    <x v="9"/>
  </r>
  <r>
    <n v="94671"/>
    <x v="1"/>
    <x v="0"/>
    <x v="1878"/>
    <m/>
    <n v="2671.65"/>
    <x v="75"/>
    <x v="1"/>
    <x v="1"/>
    <x v="3"/>
  </r>
  <r>
    <n v="94672"/>
    <x v="0"/>
    <x v="0"/>
    <x v="1878"/>
    <s v="Council Tax"/>
    <n v="180"/>
    <x v="18"/>
    <x v="0"/>
    <x v="1"/>
    <x v="1"/>
  </r>
  <r>
    <n v="94917"/>
    <x v="3"/>
    <x v="1"/>
    <x v="1878"/>
    <m/>
    <n v="-50"/>
    <x v="1"/>
    <x v="1"/>
    <x v="1"/>
    <x v="3"/>
  </r>
  <r>
    <n v="95611"/>
    <x v="3"/>
    <x v="4"/>
    <x v="1878"/>
    <s v="Nov Cash"/>
    <n v="-450"/>
    <x v="9"/>
    <x v="1"/>
    <x v="1"/>
    <x v="3"/>
  </r>
  <r>
    <n v="95612"/>
    <x v="0"/>
    <x v="4"/>
    <x v="1878"/>
    <s v="Unidentified cash for Nov"/>
    <n v="305"/>
    <x v="53"/>
    <x v="6"/>
    <x v="1"/>
    <x v="3"/>
  </r>
  <r>
    <n v="94836.1"/>
    <x v="0"/>
    <x v="2"/>
    <x v="1879"/>
    <s v="Deodorant"/>
    <n v="5.5"/>
    <x v="104"/>
    <x v="6"/>
    <x v="1"/>
    <x v="1"/>
  </r>
  <r>
    <n v="94836.2"/>
    <x v="0"/>
    <x v="2"/>
    <x v="1879"/>
    <m/>
    <n v="47.83"/>
    <x v="104"/>
    <x v="4"/>
    <x v="1"/>
    <x v="1"/>
  </r>
  <r>
    <n v="94878"/>
    <x v="0"/>
    <x v="2"/>
    <x v="1879"/>
    <s v="Tummy tablets"/>
    <n v="3.47"/>
    <x v="394"/>
    <x v="6"/>
    <x v="1"/>
    <x v="4"/>
  </r>
  <r>
    <n v="94657"/>
    <x v="1"/>
    <x v="0"/>
    <x v="1880"/>
    <m/>
    <n v="520.1"/>
    <x v="433"/>
    <x v="1"/>
    <x v="1"/>
    <x v="3"/>
  </r>
  <r>
    <n v="94658"/>
    <x v="0"/>
    <x v="0"/>
    <x v="1880"/>
    <m/>
    <n v="7.99"/>
    <x v="368"/>
    <x v="0"/>
    <x v="1"/>
    <x v="4"/>
  </r>
  <r>
    <n v="94659"/>
    <x v="0"/>
    <x v="0"/>
    <x v="1880"/>
    <s v="Income Insurance"/>
    <n v="26.95"/>
    <x v="60"/>
    <x v="0"/>
    <x v="1"/>
    <x v="4"/>
  </r>
  <r>
    <n v="94660"/>
    <x v="0"/>
    <x v="0"/>
    <x v="1880"/>
    <m/>
    <n v="30"/>
    <x v="89"/>
    <x v="13"/>
    <x v="1"/>
    <x v="17"/>
  </r>
  <r>
    <n v="94661"/>
    <x v="0"/>
    <x v="0"/>
    <x v="1880"/>
    <s v="Spending money"/>
    <n v="94.58"/>
    <x v="140"/>
    <x v="14"/>
    <x v="80"/>
    <x v="1"/>
  </r>
  <r>
    <n v="94662"/>
    <x v="0"/>
    <x v="0"/>
    <x v="1880"/>
    <m/>
    <n v="16.010000000000002"/>
    <x v="448"/>
    <x v="0"/>
    <x v="1"/>
    <x v="2"/>
  </r>
  <r>
    <n v="94879"/>
    <x v="0"/>
    <x v="2"/>
    <x v="1880"/>
    <m/>
    <n v="250"/>
    <x v="41"/>
    <x v="15"/>
    <x v="1"/>
    <x v="4"/>
  </r>
  <r>
    <n v="94880"/>
    <x v="0"/>
    <x v="2"/>
    <x v="1880"/>
    <s v="Eye test"/>
    <n v="39"/>
    <x v="241"/>
    <x v="6"/>
    <x v="1"/>
    <x v="2"/>
  </r>
  <r>
    <n v="94881"/>
    <x v="0"/>
    <x v="2"/>
    <x v="1880"/>
    <s v="Provisional Licence"/>
    <n v="50"/>
    <x v="95"/>
    <x v="2"/>
    <x v="1"/>
    <x v="10"/>
  </r>
  <r>
    <n v="94913"/>
    <x v="3"/>
    <x v="14"/>
    <x v="1880"/>
    <m/>
    <n v="-520.1"/>
    <x v="9"/>
    <x v="1"/>
    <x v="1"/>
    <x v="3"/>
  </r>
  <r>
    <n v="94655"/>
    <x v="0"/>
    <x v="0"/>
    <x v="1881"/>
    <m/>
    <n v="11.39"/>
    <x v="19"/>
    <x v="0"/>
    <x v="1"/>
    <x v="1"/>
  </r>
  <r>
    <n v="94656"/>
    <x v="0"/>
    <x v="0"/>
    <x v="1881"/>
    <m/>
    <n v="12"/>
    <x v="21"/>
    <x v="9"/>
    <x v="1"/>
    <x v="9"/>
  </r>
  <r>
    <n v="94882"/>
    <x v="0"/>
    <x v="2"/>
    <x v="1881"/>
    <m/>
    <n v="5"/>
    <x v="208"/>
    <x v="4"/>
    <x v="1"/>
    <x v="4"/>
  </r>
  <r>
    <n v="94883.1"/>
    <x v="0"/>
    <x v="2"/>
    <x v="1881"/>
    <s v="Thankyous for looking after pets"/>
    <n v="22"/>
    <x v="10"/>
    <x v="14"/>
    <x v="80"/>
    <x v="9"/>
  </r>
  <r>
    <n v="94883.199999999997"/>
    <x v="0"/>
    <x v="2"/>
    <x v="1881"/>
    <m/>
    <n v="6.01"/>
    <x v="10"/>
    <x v="4"/>
    <x v="1"/>
    <x v="1"/>
  </r>
  <r>
    <n v="94884"/>
    <x v="0"/>
    <x v="2"/>
    <x v="1881"/>
    <m/>
    <n v="9.99"/>
    <x v="20"/>
    <x v="0"/>
    <x v="1"/>
    <x v="1"/>
  </r>
  <r>
    <n v="94915"/>
    <x v="0"/>
    <x v="1"/>
    <x v="1881"/>
    <m/>
    <n v="0.09"/>
    <x v="69"/>
    <x v="18"/>
    <x v="1"/>
    <x v="3"/>
  </r>
  <r>
    <n v="94916"/>
    <x v="4"/>
    <x v="1"/>
    <x v="1881"/>
    <m/>
    <n v="-0.46"/>
    <x v="1"/>
    <x v="10"/>
    <x v="1"/>
    <x v="3"/>
  </r>
  <r>
    <n v="94885"/>
    <x v="0"/>
    <x v="2"/>
    <x v="1882"/>
    <m/>
    <n v="11.78"/>
    <x v="52"/>
    <x v="4"/>
    <x v="1"/>
    <x v="1"/>
  </r>
  <r>
    <n v="94886"/>
    <x v="0"/>
    <x v="2"/>
    <x v="1882"/>
    <s v="Cartridges"/>
    <n v="42.76"/>
    <x v="14"/>
    <x v="6"/>
    <x v="1"/>
    <x v="1"/>
  </r>
  <r>
    <n v="94887"/>
    <x v="0"/>
    <x v="2"/>
    <x v="1882"/>
    <m/>
    <n v="4.9800000000000004"/>
    <x v="290"/>
    <x v="7"/>
    <x v="1"/>
    <x v="10"/>
  </r>
  <r>
    <n v="94652"/>
    <x v="0"/>
    <x v="0"/>
    <x v="1883"/>
    <s v="Life Insurance"/>
    <n v="8.19"/>
    <x v="29"/>
    <x v="0"/>
    <x v="1"/>
    <x v="2"/>
  </r>
  <r>
    <n v="94653"/>
    <x v="0"/>
    <x v="0"/>
    <x v="1883"/>
    <s v="Annual Membership"/>
    <n v="101"/>
    <x v="233"/>
    <x v="13"/>
    <x v="1"/>
    <x v="2"/>
  </r>
  <r>
    <n v="94654"/>
    <x v="0"/>
    <x v="0"/>
    <x v="1883"/>
    <m/>
    <n v="5"/>
    <x v="30"/>
    <x v="9"/>
    <x v="1"/>
    <x v="9"/>
  </r>
  <r>
    <n v="94888"/>
    <x v="0"/>
    <x v="2"/>
    <x v="1883"/>
    <m/>
    <n v="60.84"/>
    <x v="247"/>
    <x v="12"/>
    <x v="1"/>
    <x v="5"/>
  </r>
  <r>
    <n v="94889"/>
    <x v="0"/>
    <x v="2"/>
    <x v="1883"/>
    <m/>
    <n v="3.94"/>
    <x v="13"/>
    <x v="4"/>
    <x v="1"/>
    <x v="1"/>
  </r>
  <r>
    <n v="94914"/>
    <x v="0"/>
    <x v="14"/>
    <x v="1883"/>
    <m/>
    <n v="40.1"/>
    <x v="10"/>
    <x v="4"/>
    <x v="1"/>
    <x v="1"/>
  </r>
  <r>
    <n v="94651"/>
    <x v="0"/>
    <x v="0"/>
    <x v="1884"/>
    <s v="National Insurance"/>
    <n v="13.5"/>
    <x v="69"/>
    <x v="18"/>
    <x v="1"/>
    <x v="2"/>
  </r>
  <r>
    <n v="95037"/>
    <x v="0"/>
    <x v="2"/>
    <x v="1884"/>
    <m/>
    <n v="37.9"/>
    <x v="94"/>
    <x v="11"/>
    <x v="1"/>
    <x v="14"/>
  </r>
  <r>
    <n v="95038"/>
    <x v="0"/>
    <x v="2"/>
    <x v="1884"/>
    <m/>
    <n v="31.49"/>
    <x v="407"/>
    <x v="0"/>
    <x v="1"/>
    <x v="10"/>
  </r>
  <r>
    <n v="95359.1"/>
    <x v="0"/>
    <x v="14"/>
    <x v="1884"/>
    <m/>
    <n v="4.5"/>
    <x v="10"/>
    <x v="6"/>
    <x v="1"/>
    <x v="1"/>
  </r>
  <r>
    <n v="95359.2"/>
    <x v="0"/>
    <x v="14"/>
    <x v="1884"/>
    <m/>
    <n v="3.2"/>
    <x v="10"/>
    <x v="4"/>
    <x v="1"/>
    <x v="1"/>
  </r>
  <r>
    <n v="95039"/>
    <x v="0"/>
    <x v="2"/>
    <x v="1885"/>
    <m/>
    <n v="8.68"/>
    <x v="13"/>
    <x v="4"/>
    <x v="1"/>
    <x v="1"/>
  </r>
  <r>
    <n v="95040"/>
    <x v="0"/>
    <x v="2"/>
    <x v="1885"/>
    <m/>
    <n v="263.99"/>
    <x v="206"/>
    <x v="13"/>
    <x v="1"/>
    <x v="17"/>
  </r>
  <r>
    <n v="95041"/>
    <x v="0"/>
    <x v="2"/>
    <x v="1885"/>
    <m/>
    <n v="5.99"/>
    <x v="401"/>
    <x v="0"/>
    <x v="1"/>
    <x v="1"/>
  </r>
  <r>
    <n v="95042"/>
    <x v="0"/>
    <x v="2"/>
    <x v="1885"/>
    <s v="Concert for Jenny's birthday"/>
    <n v="35.119999999999997"/>
    <x v="120"/>
    <x v="11"/>
    <x v="87"/>
    <x v="10"/>
  </r>
  <r>
    <n v="95285"/>
    <x v="2"/>
    <x v="0"/>
    <x v="1885"/>
    <m/>
    <n v="25"/>
    <x v="36"/>
    <x v="3"/>
    <x v="1"/>
    <x v="10"/>
  </r>
  <r>
    <n v="95286"/>
    <x v="0"/>
    <x v="0"/>
    <x v="1885"/>
    <m/>
    <n v="30"/>
    <x v="89"/>
    <x v="13"/>
    <x v="1"/>
    <x v="17"/>
  </r>
  <r>
    <n v="95043"/>
    <x v="0"/>
    <x v="2"/>
    <x v="1886"/>
    <m/>
    <n v="20"/>
    <x v="86"/>
    <x v="15"/>
    <x v="1"/>
    <x v="4"/>
  </r>
  <r>
    <n v="95284"/>
    <x v="0"/>
    <x v="0"/>
    <x v="1886"/>
    <m/>
    <n v="-319.51"/>
    <x v="393"/>
    <x v="15"/>
    <x v="1"/>
    <x v="2"/>
  </r>
  <r>
    <n v="95301.1"/>
    <x v="0"/>
    <x v="1"/>
    <x v="1886"/>
    <s v="Mop"/>
    <n v="10"/>
    <x v="13"/>
    <x v="7"/>
    <x v="1"/>
    <x v="1"/>
  </r>
  <r>
    <n v="95301.2"/>
    <x v="0"/>
    <x v="1"/>
    <x v="1886"/>
    <s v="Kitchen things, aspirin etc"/>
    <n v="28.8"/>
    <x v="13"/>
    <x v="6"/>
    <x v="1"/>
    <x v="1"/>
  </r>
  <r>
    <n v="95301.3"/>
    <x v="0"/>
    <x v="1"/>
    <x v="1886"/>
    <m/>
    <n v="116.46"/>
    <x v="13"/>
    <x v="4"/>
    <x v="1"/>
    <x v="1"/>
  </r>
  <r>
    <n v="95341"/>
    <x v="0"/>
    <x v="14"/>
    <x v="1886"/>
    <m/>
    <n v="55.24"/>
    <x v="10"/>
    <x v="12"/>
    <x v="1"/>
    <x v="5"/>
  </r>
  <r>
    <n v="95044"/>
    <x v="0"/>
    <x v="2"/>
    <x v="1887"/>
    <m/>
    <n v="4.4000000000000004"/>
    <x v="195"/>
    <x v="11"/>
    <x v="1"/>
    <x v="2"/>
  </r>
  <r>
    <n v="95283"/>
    <x v="1"/>
    <x v="0"/>
    <x v="1887"/>
    <m/>
    <n v="100"/>
    <x v="15"/>
    <x v="1"/>
    <x v="1"/>
    <x v="3"/>
  </r>
  <r>
    <n v="95342.1"/>
    <x v="0"/>
    <x v="14"/>
    <x v="1887"/>
    <s v="Toiletries"/>
    <n v="4"/>
    <x v="10"/>
    <x v="4"/>
    <x v="1"/>
    <x v="1"/>
  </r>
  <r>
    <n v="95342.2"/>
    <x v="0"/>
    <x v="14"/>
    <x v="1887"/>
    <m/>
    <n v="20.83"/>
    <x v="10"/>
    <x v="4"/>
    <x v="1"/>
    <x v="1"/>
  </r>
  <r>
    <n v="95045"/>
    <x v="0"/>
    <x v="2"/>
    <x v="1888"/>
    <m/>
    <n v="11.5"/>
    <x v="41"/>
    <x v="15"/>
    <x v="1"/>
    <x v="4"/>
  </r>
  <r>
    <n v="95046"/>
    <x v="0"/>
    <x v="2"/>
    <x v="1888"/>
    <s v="Meal out with Stewart and Judith"/>
    <n v="44.16"/>
    <x v="117"/>
    <x v="11"/>
    <x v="1"/>
    <x v="14"/>
  </r>
  <r>
    <n v="95282"/>
    <x v="0"/>
    <x v="0"/>
    <x v="1888"/>
    <s v="Parking"/>
    <n v="6.5"/>
    <x v="464"/>
    <x v="14"/>
    <x v="79"/>
    <x v="8"/>
  </r>
  <r>
    <n v="95281"/>
    <x v="5"/>
    <x v="0"/>
    <x v="1889"/>
    <m/>
    <n v="-15.4"/>
    <x v="157"/>
    <x v="10"/>
    <x v="1"/>
    <x v="2"/>
  </r>
  <r>
    <n v="95343.1"/>
    <x v="0"/>
    <x v="14"/>
    <x v="1889"/>
    <s v="Drambuie and Bacardi"/>
    <n v="31"/>
    <x v="10"/>
    <x v="17"/>
    <x v="1"/>
    <x v="14"/>
  </r>
  <r>
    <n v="95343.2"/>
    <x v="0"/>
    <x v="14"/>
    <x v="1889"/>
    <m/>
    <n v="9.2100000000000009"/>
    <x v="10"/>
    <x v="4"/>
    <x v="1"/>
    <x v="1"/>
  </r>
  <r>
    <n v="95047"/>
    <x v="0"/>
    <x v="2"/>
    <x v="1890"/>
    <m/>
    <n v="7.99"/>
    <x v="125"/>
    <x v="7"/>
    <x v="1"/>
    <x v="2"/>
  </r>
  <r>
    <n v="95048"/>
    <x v="0"/>
    <x v="2"/>
    <x v="1890"/>
    <m/>
    <n v="8.6999999999999993"/>
    <x v="195"/>
    <x v="11"/>
    <x v="1"/>
    <x v="2"/>
  </r>
  <r>
    <n v="95049"/>
    <x v="0"/>
    <x v="2"/>
    <x v="1890"/>
    <s v="Jumper, shoes"/>
    <n v="84"/>
    <x v="465"/>
    <x v="5"/>
    <x v="1"/>
    <x v="4"/>
  </r>
  <r>
    <n v="95050"/>
    <x v="0"/>
    <x v="2"/>
    <x v="1891"/>
    <m/>
    <n v="7.99"/>
    <x v="14"/>
    <x v="16"/>
    <x v="1"/>
    <x v="1"/>
  </r>
  <r>
    <n v="95051"/>
    <x v="0"/>
    <x v="2"/>
    <x v="1891"/>
    <m/>
    <n v="5.55"/>
    <x v="13"/>
    <x v="4"/>
    <x v="1"/>
    <x v="1"/>
  </r>
  <r>
    <n v="95278"/>
    <x v="2"/>
    <x v="0"/>
    <x v="1891"/>
    <m/>
    <n v="79.790000000000006"/>
    <x v="51"/>
    <x v="3"/>
    <x v="1"/>
    <x v="3"/>
  </r>
  <r>
    <n v="95279"/>
    <x v="0"/>
    <x v="0"/>
    <x v="1891"/>
    <m/>
    <n v="30"/>
    <x v="89"/>
    <x v="13"/>
    <x v="1"/>
    <x v="17"/>
  </r>
  <r>
    <n v="95280"/>
    <x v="0"/>
    <x v="0"/>
    <x v="1891"/>
    <s v="Yoga"/>
    <n v="56"/>
    <x v="198"/>
    <x v="2"/>
    <x v="1"/>
    <x v="14"/>
  </r>
  <r>
    <n v="95344.1"/>
    <x v="0"/>
    <x v="14"/>
    <x v="1891"/>
    <s v="Vodka"/>
    <n v="10"/>
    <x v="10"/>
    <x v="17"/>
    <x v="1"/>
    <x v="14"/>
  </r>
  <r>
    <n v="95344.2"/>
    <x v="0"/>
    <x v="14"/>
    <x v="1891"/>
    <m/>
    <n v="62.8"/>
    <x v="10"/>
    <x v="4"/>
    <x v="1"/>
    <x v="1"/>
  </r>
  <r>
    <n v="95052"/>
    <x v="0"/>
    <x v="2"/>
    <x v="1892"/>
    <s v="Membership"/>
    <n v="100"/>
    <x v="233"/>
    <x v="13"/>
    <x v="1"/>
    <x v="2"/>
  </r>
  <r>
    <n v="95053"/>
    <x v="0"/>
    <x v="2"/>
    <x v="1893"/>
    <m/>
    <n v="2.63"/>
    <x v="13"/>
    <x v="4"/>
    <x v="1"/>
    <x v="1"/>
  </r>
  <r>
    <n v="95277"/>
    <x v="1"/>
    <x v="0"/>
    <x v="1893"/>
    <m/>
    <n v="100"/>
    <x v="15"/>
    <x v="1"/>
    <x v="1"/>
    <x v="3"/>
  </r>
  <r>
    <n v="95345"/>
    <x v="0"/>
    <x v="14"/>
    <x v="1893"/>
    <s v="Cleaning things"/>
    <n v="10.99"/>
    <x v="31"/>
    <x v="6"/>
    <x v="1"/>
    <x v="1"/>
  </r>
  <r>
    <n v="95607"/>
    <x v="0"/>
    <x v="4"/>
    <x v="1893"/>
    <s v="Friday drinks"/>
    <n v="60"/>
    <x v="143"/>
    <x v="17"/>
    <x v="1"/>
    <x v="14"/>
  </r>
  <r>
    <n v="95608"/>
    <x v="0"/>
    <x v="4"/>
    <x v="1893"/>
    <s v="Drinks with Pete"/>
    <n v="20"/>
    <x v="143"/>
    <x v="17"/>
    <x v="1"/>
    <x v="4"/>
  </r>
  <r>
    <n v="95609"/>
    <x v="0"/>
    <x v="4"/>
    <x v="1893"/>
    <s v="Other Drinks"/>
    <n v="40"/>
    <x v="143"/>
    <x v="17"/>
    <x v="1"/>
    <x v="14"/>
  </r>
  <r>
    <n v="95610"/>
    <x v="0"/>
    <x v="4"/>
    <x v="1893"/>
    <s v="Drinks with 981"/>
    <n v="25"/>
    <x v="143"/>
    <x v="17"/>
    <x v="1"/>
    <x v="4"/>
  </r>
  <r>
    <n v="95054"/>
    <x v="0"/>
    <x v="2"/>
    <x v="1894"/>
    <m/>
    <n v="4.95"/>
    <x v="208"/>
    <x v="4"/>
    <x v="1"/>
    <x v="4"/>
  </r>
  <r>
    <n v="95055"/>
    <x v="0"/>
    <x v="2"/>
    <x v="1894"/>
    <s v="Sarah out with Mrs Bellamy"/>
    <n v="23"/>
    <x v="143"/>
    <x v="11"/>
    <x v="1"/>
    <x v="2"/>
  </r>
  <r>
    <n v="95056"/>
    <x v="0"/>
    <x v="2"/>
    <x v="1894"/>
    <m/>
    <n v="3.4"/>
    <x v="213"/>
    <x v="11"/>
    <x v="1"/>
    <x v="4"/>
  </r>
  <r>
    <n v="95346"/>
    <x v="0"/>
    <x v="14"/>
    <x v="1894"/>
    <m/>
    <n v="24.95"/>
    <x v="10"/>
    <x v="4"/>
    <x v="1"/>
    <x v="1"/>
  </r>
  <r>
    <n v="95057"/>
    <x v="0"/>
    <x v="2"/>
    <x v="1895"/>
    <m/>
    <n v="59.34"/>
    <x v="247"/>
    <x v="12"/>
    <x v="1"/>
    <x v="5"/>
  </r>
  <r>
    <n v="95058"/>
    <x v="0"/>
    <x v="2"/>
    <x v="1895"/>
    <s v="Lunch in Fishbourne"/>
    <n v="24.1"/>
    <x v="143"/>
    <x v="14"/>
    <x v="88"/>
    <x v="14"/>
  </r>
  <r>
    <n v="95059"/>
    <x v="0"/>
    <x v="2"/>
    <x v="1895"/>
    <m/>
    <n v="18.5"/>
    <x v="53"/>
    <x v="8"/>
    <x v="1"/>
    <x v="3"/>
  </r>
  <r>
    <n v="95060"/>
    <x v="0"/>
    <x v="2"/>
    <x v="1895"/>
    <s v="Coffee"/>
    <n v="8.0500000000000007"/>
    <x v="213"/>
    <x v="14"/>
    <x v="88"/>
    <x v="14"/>
  </r>
  <r>
    <n v="95276"/>
    <x v="2"/>
    <x v="0"/>
    <x v="1895"/>
    <m/>
    <n v="20.8"/>
    <x v="58"/>
    <x v="3"/>
    <x v="1"/>
    <x v="2"/>
  </r>
  <r>
    <n v="95347"/>
    <x v="0"/>
    <x v="14"/>
    <x v="1896"/>
    <m/>
    <n v="13.77"/>
    <x v="10"/>
    <x v="4"/>
    <x v="1"/>
    <x v="1"/>
  </r>
  <r>
    <n v="95061"/>
    <x v="0"/>
    <x v="2"/>
    <x v="1897"/>
    <s v="Melville Hall Hotel"/>
    <n v="90.8"/>
    <x v="146"/>
    <x v="14"/>
    <x v="88"/>
    <x v="14"/>
  </r>
  <r>
    <n v="95062"/>
    <x v="0"/>
    <x v="2"/>
    <x v="1898"/>
    <s v="Stocking  fillers"/>
    <n v="17.97"/>
    <x v="252"/>
    <x v="7"/>
    <x v="84"/>
    <x v="1"/>
  </r>
  <r>
    <n v="95063"/>
    <x v="0"/>
    <x v="2"/>
    <x v="1898"/>
    <m/>
    <n v="3.84"/>
    <x v="208"/>
    <x v="4"/>
    <x v="1"/>
    <x v="4"/>
  </r>
  <r>
    <n v="95272"/>
    <x v="1"/>
    <x v="0"/>
    <x v="1898"/>
    <m/>
    <n v="50"/>
    <x v="15"/>
    <x v="1"/>
    <x v="1"/>
    <x v="3"/>
  </r>
  <r>
    <n v="95273"/>
    <x v="0"/>
    <x v="0"/>
    <x v="1898"/>
    <m/>
    <n v="30"/>
    <x v="89"/>
    <x v="13"/>
    <x v="1"/>
    <x v="17"/>
  </r>
  <r>
    <n v="95274"/>
    <x v="6"/>
    <x v="0"/>
    <x v="1898"/>
    <m/>
    <n v="326.02"/>
    <x v="9"/>
    <x v="0"/>
    <x v="1"/>
    <x v="1"/>
  </r>
  <r>
    <n v="95275"/>
    <x v="0"/>
    <x v="0"/>
    <x v="1898"/>
    <s v="English trip"/>
    <n v="140"/>
    <x v="363"/>
    <x v="19"/>
    <x v="1"/>
    <x v="10"/>
  </r>
  <r>
    <n v="95064"/>
    <x v="0"/>
    <x v="2"/>
    <x v="1899"/>
    <s v="Make-up things"/>
    <n v="41"/>
    <x v="428"/>
    <x v="7"/>
    <x v="87"/>
    <x v="10"/>
  </r>
  <r>
    <n v="95065"/>
    <x v="0"/>
    <x v="2"/>
    <x v="1899"/>
    <m/>
    <n v="15"/>
    <x v="86"/>
    <x v="15"/>
    <x v="1"/>
    <x v="4"/>
  </r>
  <r>
    <n v="95066"/>
    <x v="0"/>
    <x v="2"/>
    <x v="1899"/>
    <m/>
    <n v="204.95"/>
    <x v="245"/>
    <x v="5"/>
    <x v="1"/>
    <x v="2"/>
  </r>
  <r>
    <n v="95067"/>
    <x v="0"/>
    <x v="2"/>
    <x v="1899"/>
    <m/>
    <n v="6.1"/>
    <x v="208"/>
    <x v="4"/>
    <x v="1"/>
    <x v="4"/>
  </r>
  <r>
    <n v="95068"/>
    <x v="0"/>
    <x v="2"/>
    <x v="1899"/>
    <m/>
    <n v="11.5"/>
    <x v="41"/>
    <x v="15"/>
    <x v="1"/>
    <x v="4"/>
  </r>
  <r>
    <n v="95069"/>
    <x v="0"/>
    <x v="2"/>
    <x v="1899"/>
    <m/>
    <n v="52.8"/>
    <x v="245"/>
    <x v="5"/>
    <x v="1"/>
    <x v="2"/>
  </r>
  <r>
    <n v="95270"/>
    <x v="0"/>
    <x v="0"/>
    <x v="1899"/>
    <s v="Income Insurance"/>
    <n v="47.52"/>
    <x v="60"/>
    <x v="0"/>
    <x v="1"/>
    <x v="4"/>
  </r>
  <r>
    <n v="95271"/>
    <x v="1"/>
    <x v="0"/>
    <x v="1899"/>
    <m/>
    <n v="50"/>
    <x v="15"/>
    <x v="1"/>
    <x v="1"/>
    <x v="3"/>
  </r>
  <r>
    <n v="95300.1"/>
    <x v="0"/>
    <x v="1"/>
    <x v="1899"/>
    <s v="Beer and cider"/>
    <n v="13.2"/>
    <x v="13"/>
    <x v="17"/>
    <x v="1"/>
    <x v="1"/>
  </r>
  <r>
    <n v="95300.2"/>
    <x v="0"/>
    <x v="1"/>
    <x v="1899"/>
    <s v="DVD"/>
    <n v="30"/>
    <x v="13"/>
    <x v="7"/>
    <x v="1"/>
    <x v="1"/>
  </r>
  <r>
    <n v="95300.3"/>
    <x v="0"/>
    <x v="1"/>
    <x v="1899"/>
    <m/>
    <n v="78.5"/>
    <x v="13"/>
    <x v="4"/>
    <x v="1"/>
    <x v="1"/>
  </r>
  <r>
    <n v="95348.1"/>
    <x v="0"/>
    <x v="14"/>
    <x v="1899"/>
    <s v="Flowers"/>
    <n v="5.5"/>
    <x v="10"/>
    <x v="6"/>
    <x v="1"/>
    <x v="1"/>
  </r>
  <r>
    <n v="95348.2"/>
    <x v="0"/>
    <x v="14"/>
    <x v="1899"/>
    <m/>
    <n v="2.25"/>
    <x v="10"/>
    <x v="4"/>
    <x v="1"/>
    <x v="1"/>
  </r>
  <r>
    <n v="95032.1"/>
    <x v="0"/>
    <x v="2"/>
    <x v="1900"/>
    <s v="Headphones"/>
    <n v="134"/>
    <x v="31"/>
    <x v="7"/>
    <x v="83"/>
    <x v="4"/>
  </r>
  <r>
    <n v="95032.2"/>
    <x v="0"/>
    <x v="2"/>
    <x v="1900"/>
    <s v="Speaker"/>
    <n v="19.95"/>
    <x v="31"/>
    <x v="7"/>
    <x v="87"/>
    <x v="10"/>
  </r>
  <r>
    <n v="95032.3"/>
    <x v="0"/>
    <x v="2"/>
    <x v="1900"/>
    <s v="Hi-Fi Separate"/>
    <n v="59.95"/>
    <x v="31"/>
    <x v="7"/>
    <x v="83"/>
    <x v="4"/>
  </r>
  <r>
    <n v="95033"/>
    <x v="0"/>
    <x v="2"/>
    <x v="1900"/>
    <m/>
    <n v="6.35"/>
    <x v="31"/>
    <x v="8"/>
    <x v="1"/>
    <x v="3"/>
  </r>
  <r>
    <n v="95070.1"/>
    <x v="0"/>
    <x v="2"/>
    <x v="1900"/>
    <s v="A6 DTP"/>
    <n v="9"/>
    <x v="62"/>
    <x v="15"/>
    <x v="1"/>
    <x v="2"/>
  </r>
  <r>
    <n v="95070.2"/>
    <x v="0"/>
    <x v="2"/>
    <x v="1900"/>
    <s v="Cards"/>
    <n v="9.5500000000000007"/>
    <x v="62"/>
    <x v="9"/>
    <x v="84"/>
    <x v="9"/>
  </r>
  <r>
    <n v="95071"/>
    <x v="0"/>
    <x v="2"/>
    <x v="1900"/>
    <m/>
    <n v="6.7"/>
    <x v="22"/>
    <x v="11"/>
    <x v="1"/>
    <x v="2"/>
  </r>
  <r>
    <n v="95072"/>
    <x v="0"/>
    <x v="2"/>
    <x v="1900"/>
    <m/>
    <n v="3.94"/>
    <x v="13"/>
    <x v="4"/>
    <x v="1"/>
    <x v="1"/>
  </r>
  <r>
    <n v="95268"/>
    <x v="0"/>
    <x v="0"/>
    <x v="1900"/>
    <m/>
    <n v="34.15"/>
    <x v="63"/>
    <x v="0"/>
    <x v="1"/>
    <x v="4"/>
  </r>
  <r>
    <n v="95269"/>
    <x v="1"/>
    <x v="0"/>
    <x v="1900"/>
    <m/>
    <n v="100"/>
    <x v="15"/>
    <x v="1"/>
    <x v="1"/>
    <x v="3"/>
  </r>
  <r>
    <n v="95349.1"/>
    <x v="0"/>
    <x v="14"/>
    <x v="1900"/>
    <s v="Toilet paper and batteries"/>
    <n v="10"/>
    <x v="10"/>
    <x v="6"/>
    <x v="1"/>
    <x v="1"/>
  </r>
  <r>
    <n v="95349.2"/>
    <x v="0"/>
    <x v="14"/>
    <x v="1900"/>
    <m/>
    <n v="4.09"/>
    <x v="10"/>
    <x v="4"/>
    <x v="1"/>
    <x v="1"/>
  </r>
  <r>
    <n v="95350"/>
    <x v="0"/>
    <x v="14"/>
    <x v="1900"/>
    <m/>
    <n v="29.7"/>
    <x v="10"/>
    <x v="12"/>
    <x v="1"/>
    <x v="5"/>
  </r>
  <r>
    <n v="95034"/>
    <x v="0"/>
    <x v="2"/>
    <x v="1901"/>
    <s v="Jumper"/>
    <n v="48"/>
    <x v="31"/>
    <x v="5"/>
    <x v="83"/>
    <x v="4"/>
  </r>
  <r>
    <n v="95035"/>
    <x v="0"/>
    <x v="2"/>
    <x v="1901"/>
    <s v="HDMI Cable"/>
    <n v="7.95"/>
    <x v="31"/>
    <x v="7"/>
    <x v="1"/>
    <x v="1"/>
  </r>
  <r>
    <n v="95073"/>
    <x v="0"/>
    <x v="2"/>
    <x v="1901"/>
    <m/>
    <n v="2.77"/>
    <x v="13"/>
    <x v="4"/>
    <x v="1"/>
    <x v="1"/>
  </r>
  <r>
    <n v="95267"/>
    <x v="0"/>
    <x v="0"/>
    <x v="1901"/>
    <m/>
    <n v="42.64"/>
    <x v="270"/>
    <x v="0"/>
    <x v="1"/>
    <x v="1"/>
  </r>
  <r>
    <n v="95351.1"/>
    <x v="0"/>
    <x v="14"/>
    <x v="1901"/>
    <m/>
    <n v="4"/>
    <x v="10"/>
    <x v="6"/>
    <x v="1"/>
    <x v="1"/>
  </r>
  <r>
    <n v="95351.2"/>
    <x v="0"/>
    <x v="14"/>
    <x v="1901"/>
    <m/>
    <n v="30.52"/>
    <x v="10"/>
    <x v="4"/>
    <x v="1"/>
    <x v="1"/>
  </r>
  <r>
    <n v="95074"/>
    <x v="0"/>
    <x v="2"/>
    <x v="1902"/>
    <m/>
    <n v="7.99"/>
    <x v="290"/>
    <x v="7"/>
    <x v="1"/>
    <x v="10"/>
  </r>
  <r>
    <n v="95075"/>
    <x v="0"/>
    <x v="2"/>
    <x v="1902"/>
    <m/>
    <n v="217.95"/>
    <x v="414"/>
    <x v="11"/>
    <x v="83"/>
    <x v="1"/>
  </r>
  <r>
    <n v="95265"/>
    <x v="1"/>
    <x v="0"/>
    <x v="1902"/>
    <m/>
    <n v="50"/>
    <x v="15"/>
    <x v="1"/>
    <x v="1"/>
    <x v="3"/>
  </r>
  <r>
    <n v="95266"/>
    <x v="8"/>
    <x v="0"/>
    <x v="1902"/>
    <m/>
    <n v="-6165.78"/>
    <x v="164"/>
    <x v="10"/>
    <x v="1"/>
    <x v="4"/>
  </r>
  <r>
    <n v="95076"/>
    <x v="0"/>
    <x v="2"/>
    <x v="1903"/>
    <m/>
    <n v="0.79"/>
    <x v="14"/>
    <x v="6"/>
    <x v="1"/>
    <x v="1"/>
  </r>
  <r>
    <n v="95077"/>
    <x v="0"/>
    <x v="2"/>
    <x v="1903"/>
    <s v="Ext.Barr."/>
    <n v="28.03"/>
    <x v="130"/>
    <x v="7"/>
    <x v="84"/>
    <x v="1"/>
  </r>
  <r>
    <n v="95078.1"/>
    <x v="0"/>
    <x v="2"/>
    <x v="1903"/>
    <s v="Wine, cider, baileys"/>
    <n v="40"/>
    <x v="52"/>
    <x v="17"/>
    <x v="1"/>
    <x v="1"/>
  </r>
  <r>
    <n v="95078.2"/>
    <x v="0"/>
    <x v="2"/>
    <x v="1903"/>
    <s v="DVD"/>
    <n v="5"/>
    <x v="52"/>
    <x v="7"/>
    <x v="1"/>
    <x v="1"/>
  </r>
  <r>
    <n v="95078.3"/>
    <x v="0"/>
    <x v="2"/>
    <x v="1903"/>
    <m/>
    <n v="75.45"/>
    <x v="52"/>
    <x v="4"/>
    <x v="1"/>
    <x v="1"/>
  </r>
  <r>
    <n v="95079"/>
    <x v="0"/>
    <x v="2"/>
    <x v="1904"/>
    <m/>
    <n v="63.51"/>
    <x v="247"/>
    <x v="12"/>
    <x v="1"/>
    <x v="5"/>
  </r>
  <r>
    <n v="95080"/>
    <x v="0"/>
    <x v="2"/>
    <x v="1904"/>
    <m/>
    <n v="37.9"/>
    <x v="214"/>
    <x v="11"/>
    <x v="87"/>
    <x v="1"/>
  </r>
  <r>
    <n v="95618"/>
    <x v="3"/>
    <x v="4"/>
    <x v="1904"/>
    <s v="Dec Cash"/>
    <n v="-200"/>
    <x v="9"/>
    <x v="1"/>
    <x v="1"/>
    <x v="3"/>
  </r>
  <r>
    <n v="95619"/>
    <x v="0"/>
    <x v="4"/>
    <x v="1904"/>
    <s v="Unidentified cash for Dec"/>
    <n v="15"/>
    <x v="53"/>
    <x v="6"/>
    <x v="1"/>
    <x v="3"/>
  </r>
  <r>
    <n v="95036"/>
    <x v="0"/>
    <x v="2"/>
    <x v="1905"/>
    <s v="Hi-Fi Separate"/>
    <n v="-59.95"/>
    <x v="31"/>
    <x v="7"/>
    <x v="83"/>
    <x v="4"/>
  </r>
  <r>
    <n v="95081"/>
    <x v="0"/>
    <x v="2"/>
    <x v="1905"/>
    <s v="Hoof formula"/>
    <n v="59.9"/>
    <x v="466"/>
    <x v="13"/>
    <x v="1"/>
    <x v="17"/>
  </r>
  <r>
    <n v="95082"/>
    <x v="0"/>
    <x v="2"/>
    <x v="1905"/>
    <m/>
    <n v="10.39"/>
    <x v="13"/>
    <x v="4"/>
    <x v="1"/>
    <x v="1"/>
  </r>
  <r>
    <n v="95253"/>
    <x v="0"/>
    <x v="0"/>
    <x v="1905"/>
    <s v="Council Tax"/>
    <n v="180"/>
    <x v="18"/>
    <x v="0"/>
    <x v="1"/>
    <x v="1"/>
  </r>
  <r>
    <n v="95254"/>
    <x v="0"/>
    <x v="0"/>
    <x v="1905"/>
    <m/>
    <n v="16.010000000000002"/>
    <x v="448"/>
    <x v="0"/>
    <x v="1"/>
    <x v="2"/>
  </r>
  <r>
    <n v="95255"/>
    <x v="0"/>
    <x v="0"/>
    <x v="1905"/>
    <m/>
    <n v="5"/>
    <x v="163"/>
    <x v="9"/>
    <x v="1"/>
    <x v="9"/>
  </r>
  <r>
    <n v="95256"/>
    <x v="0"/>
    <x v="0"/>
    <x v="1905"/>
    <m/>
    <n v="38.79"/>
    <x v="3"/>
    <x v="0"/>
    <x v="1"/>
    <x v="1"/>
  </r>
  <r>
    <n v="95257"/>
    <x v="0"/>
    <x v="0"/>
    <x v="1905"/>
    <s v="Gas"/>
    <n v="171"/>
    <x v="338"/>
    <x v="0"/>
    <x v="1"/>
    <x v="1"/>
  </r>
  <r>
    <n v="95258"/>
    <x v="1"/>
    <x v="0"/>
    <x v="1905"/>
    <m/>
    <n v="50"/>
    <x v="1"/>
    <x v="1"/>
    <x v="1"/>
    <x v="3"/>
  </r>
  <r>
    <n v="95259"/>
    <x v="0"/>
    <x v="0"/>
    <x v="1905"/>
    <s v="Income Insurance"/>
    <n v="26.95"/>
    <x v="60"/>
    <x v="0"/>
    <x v="1"/>
    <x v="4"/>
  </r>
  <r>
    <n v="95260"/>
    <x v="0"/>
    <x v="0"/>
    <x v="1905"/>
    <m/>
    <n v="30"/>
    <x v="89"/>
    <x v="13"/>
    <x v="1"/>
    <x v="17"/>
  </r>
  <r>
    <n v="95261"/>
    <x v="0"/>
    <x v="0"/>
    <x v="1905"/>
    <s v="James Pocket Money"/>
    <n v="20"/>
    <x v="53"/>
    <x v="6"/>
    <x v="1"/>
    <x v="8"/>
  </r>
  <r>
    <n v="95262.1"/>
    <x v="0"/>
    <x v="0"/>
    <x v="1905"/>
    <m/>
    <n v="50"/>
    <x v="245"/>
    <x v="5"/>
    <x v="1"/>
    <x v="10"/>
  </r>
  <r>
    <n v="95262.2"/>
    <x v="0"/>
    <x v="0"/>
    <x v="1905"/>
    <s v="Bus fares"/>
    <n v="50"/>
    <x v="187"/>
    <x v="19"/>
    <x v="1"/>
    <x v="10"/>
  </r>
  <r>
    <n v="95262.3"/>
    <x v="0"/>
    <x v="0"/>
    <x v="1905"/>
    <s v="Lunches"/>
    <n v="30"/>
    <x v="363"/>
    <x v="4"/>
    <x v="1"/>
    <x v="10"/>
  </r>
  <r>
    <n v="95262.399999999994"/>
    <x v="0"/>
    <x v="0"/>
    <x v="1905"/>
    <s v="Jennifers Pocket Money"/>
    <n v="20"/>
    <x v="53"/>
    <x v="6"/>
    <x v="1"/>
    <x v="10"/>
  </r>
  <r>
    <n v="95263"/>
    <x v="0"/>
    <x v="0"/>
    <x v="1905"/>
    <s v="Deposit for buying Hyundai"/>
    <n v="200"/>
    <x v="467"/>
    <x v="7"/>
    <x v="89"/>
    <x v="19"/>
  </r>
  <r>
    <n v="95264"/>
    <x v="0"/>
    <x v="0"/>
    <x v="1905"/>
    <m/>
    <n v="12.12"/>
    <x v="8"/>
    <x v="0"/>
    <x v="1"/>
    <x v="1"/>
  </r>
  <r>
    <n v="95299"/>
    <x v="3"/>
    <x v="1"/>
    <x v="1905"/>
    <m/>
    <n v="-50"/>
    <x v="1"/>
    <x v="1"/>
    <x v="1"/>
    <x v="3"/>
  </r>
  <r>
    <n v="95083"/>
    <x v="0"/>
    <x v="2"/>
    <x v="1906"/>
    <m/>
    <n v="24.99"/>
    <x v="224"/>
    <x v="23"/>
    <x v="1"/>
    <x v="3"/>
  </r>
  <r>
    <n v="95084"/>
    <x v="0"/>
    <x v="2"/>
    <x v="1906"/>
    <s v="Map poster"/>
    <n v="7.44"/>
    <x v="14"/>
    <x v="7"/>
    <x v="84"/>
    <x v="10"/>
  </r>
  <r>
    <n v="95250"/>
    <x v="0"/>
    <x v="0"/>
    <x v="1906"/>
    <m/>
    <n v="816.2"/>
    <x v="468"/>
    <x v="12"/>
    <x v="1"/>
    <x v="19"/>
  </r>
  <r>
    <n v="95251"/>
    <x v="0"/>
    <x v="0"/>
    <x v="1906"/>
    <m/>
    <n v="11.39"/>
    <x v="19"/>
    <x v="0"/>
    <x v="1"/>
    <x v="1"/>
  </r>
  <r>
    <n v="95252"/>
    <x v="1"/>
    <x v="0"/>
    <x v="1906"/>
    <m/>
    <n v="1947.23"/>
    <x v="75"/>
    <x v="1"/>
    <x v="1"/>
    <x v="3"/>
  </r>
  <r>
    <n v="95085"/>
    <x v="0"/>
    <x v="2"/>
    <x v="1907"/>
    <m/>
    <n v="48.81"/>
    <x v="247"/>
    <x v="12"/>
    <x v="1"/>
    <x v="5"/>
  </r>
  <r>
    <n v="95086"/>
    <x v="0"/>
    <x v="2"/>
    <x v="1907"/>
    <m/>
    <n v="65.099999999999994"/>
    <x v="41"/>
    <x v="15"/>
    <x v="1"/>
    <x v="4"/>
  </r>
  <r>
    <n v="95246"/>
    <x v="0"/>
    <x v="0"/>
    <x v="1907"/>
    <m/>
    <n v="22"/>
    <x v="48"/>
    <x v="6"/>
    <x v="1"/>
    <x v="1"/>
  </r>
  <r>
    <n v="95247"/>
    <x v="0"/>
    <x v="0"/>
    <x v="1907"/>
    <m/>
    <n v="7.99"/>
    <x v="368"/>
    <x v="0"/>
    <x v="1"/>
    <x v="4"/>
  </r>
  <r>
    <n v="95248"/>
    <x v="0"/>
    <x v="0"/>
    <x v="1907"/>
    <m/>
    <n v="12"/>
    <x v="21"/>
    <x v="9"/>
    <x v="1"/>
    <x v="9"/>
  </r>
  <r>
    <n v="95249"/>
    <x v="0"/>
    <x v="0"/>
    <x v="1907"/>
    <m/>
    <n v="4650"/>
    <x v="467"/>
    <x v="7"/>
    <x v="89"/>
    <x v="19"/>
  </r>
  <r>
    <n v="95298.1"/>
    <x v="0"/>
    <x v="1"/>
    <x v="1907"/>
    <s v="Beer and cider"/>
    <n v="11.7"/>
    <x v="13"/>
    <x v="17"/>
    <x v="1"/>
    <x v="1"/>
  </r>
  <r>
    <n v="95298.2"/>
    <x v="0"/>
    <x v="1"/>
    <x v="1907"/>
    <m/>
    <n v="125.74"/>
    <x v="13"/>
    <x v="4"/>
    <x v="1"/>
    <x v="1"/>
  </r>
  <r>
    <n v="95087.1"/>
    <x v="0"/>
    <x v="2"/>
    <x v="1908"/>
    <s v="Emily"/>
    <n v="20"/>
    <x v="14"/>
    <x v="9"/>
    <x v="84"/>
    <x v="9"/>
  </r>
  <r>
    <n v="95087.2"/>
    <x v="0"/>
    <x v="2"/>
    <x v="1908"/>
    <s v="Earrings"/>
    <n v="21.6"/>
    <x v="14"/>
    <x v="7"/>
    <x v="84"/>
    <x v="10"/>
  </r>
  <r>
    <n v="95088"/>
    <x v="0"/>
    <x v="2"/>
    <x v="1908"/>
    <m/>
    <n v="9.99"/>
    <x v="20"/>
    <x v="0"/>
    <x v="1"/>
    <x v="1"/>
  </r>
  <r>
    <n v="95244"/>
    <x v="1"/>
    <x v="0"/>
    <x v="1908"/>
    <m/>
    <n v="30"/>
    <x v="15"/>
    <x v="1"/>
    <x v="1"/>
    <x v="3"/>
  </r>
  <r>
    <n v="95245"/>
    <x v="0"/>
    <x v="0"/>
    <x v="1908"/>
    <s v="Boiler servicing"/>
    <n v="135"/>
    <x v="352"/>
    <x v="0"/>
    <x v="1"/>
    <x v="1"/>
  </r>
  <r>
    <n v="95296"/>
    <x v="0"/>
    <x v="1"/>
    <x v="1908"/>
    <m/>
    <n v="7.0000000000000007E-2"/>
    <x v="69"/>
    <x v="18"/>
    <x v="1"/>
    <x v="3"/>
  </r>
  <r>
    <n v="95297"/>
    <x v="4"/>
    <x v="1"/>
    <x v="1908"/>
    <m/>
    <n v="-0.34"/>
    <x v="1"/>
    <x v="10"/>
    <x v="1"/>
    <x v="3"/>
  </r>
  <r>
    <n v="95352"/>
    <x v="0"/>
    <x v="14"/>
    <x v="1908"/>
    <m/>
    <n v="8"/>
    <x v="10"/>
    <x v="4"/>
    <x v="1"/>
    <x v="1"/>
  </r>
  <r>
    <n v="95353.1"/>
    <x v="0"/>
    <x v="14"/>
    <x v="1908"/>
    <s v="Darth Vader tee shirt"/>
    <n v="4"/>
    <x v="10"/>
    <x v="9"/>
    <x v="84"/>
    <x v="9"/>
  </r>
  <r>
    <n v="95353.2"/>
    <x v="0"/>
    <x v="14"/>
    <x v="1908"/>
    <m/>
    <n v="2.79"/>
    <x v="10"/>
    <x v="4"/>
    <x v="1"/>
    <x v="1"/>
  </r>
  <r>
    <n v="95089"/>
    <x v="0"/>
    <x v="2"/>
    <x v="1909"/>
    <m/>
    <n v="14.93"/>
    <x v="224"/>
    <x v="23"/>
    <x v="1"/>
    <x v="3"/>
  </r>
  <r>
    <n v="95354.1"/>
    <x v="0"/>
    <x v="14"/>
    <x v="1909"/>
    <s v="Brandy, ginger wine, port"/>
    <n v="37.5"/>
    <x v="10"/>
    <x v="4"/>
    <x v="1"/>
    <x v="1"/>
  </r>
  <r>
    <n v="95354.2"/>
    <x v="0"/>
    <x v="14"/>
    <x v="1909"/>
    <m/>
    <n v="34.619999999999997"/>
    <x v="10"/>
    <x v="4"/>
    <x v="1"/>
    <x v="1"/>
  </r>
  <r>
    <n v="95355"/>
    <x v="0"/>
    <x v="14"/>
    <x v="1909"/>
    <m/>
    <n v="25.08"/>
    <x v="10"/>
    <x v="4"/>
    <x v="1"/>
    <x v="1"/>
  </r>
  <r>
    <n v="94938"/>
    <x v="0"/>
    <x v="2"/>
    <x v="1910"/>
    <s v="Duxford"/>
    <n v="31.5"/>
    <x v="165"/>
    <x v="11"/>
    <x v="1"/>
    <x v="1"/>
  </r>
  <r>
    <n v="94939"/>
    <x v="0"/>
    <x v="2"/>
    <x v="1910"/>
    <m/>
    <n v="65.84"/>
    <x v="52"/>
    <x v="4"/>
    <x v="1"/>
    <x v="1"/>
  </r>
  <r>
    <n v="94940"/>
    <x v="0"/>
    <x v="2"/>
    <x v="1910"/>
    <s v="Cambridge"/>
    <n v="16.100000000000001"/>
    <x v="117"/>
    <x v="11"/>
    <x v="1"/>
    <x v="2"/>
  </r>
  <r>
    <n v="94941"/>
    <x v="0"/>
    <x v="2"/>
    <x v="1911"/>
    <m/>
    <n v="4.95"/>
    <x v="208"/>
    <x v="4"/>
    <x v="1"/>
    <x v="4"/>
  </r>
  <r>
    <n v="94942"/>
    <x v="0"/>
    <x v="2"/>
    <x v="1911"/>
    <m/>
    <n v="58.01"/>
    <x v="407"/>
    <x v="0"/>
    <x v="1"/>
    <x v="8"/>
  </r>
  <r>
    <n v="94943"/>
    <x v="0"/>
    <x v="2"/>
    <x v="1911"/>
    <m/>
    <n v="13"/>
    <x v="224"/>
    <x v="23"/>
    <x v="1"/>
    <x v="3"/>
  </r>
  <r>
    <n v="94944"/>
    <x v="0"/>
    <x v="2"/>
    <x v="1911"/>
    <m/>
    <n v="83.83"/>
    <x v="83"/>
    <x v="2"/>
    <x v="1"/>
    <x v="2"/>
  </r>
  <r>
    <n v="95238"/>
    <x v="0"/>
    <x v="0"/>
    <x v="1911"/>
    <m/>
    <n v="5"/>
    <x v="30"/>
    <x v="9"/>
    <x v="1"/>
    <x v="9"/>
  </r>
  <r>
    <n v="95239"/>
    <x v="0"/>
    <x v="0"/>
    <x v="1911"/>
    <m/>
    <n v="60"/>
    <x v="89"/>
    <x v="13"/>
    <x v="1"/>
    <x v="17"/>
  </r>
  <r>
    <n v="95240"/>
    <x v="1"/>
    <x v="0"/>
    <x v="1911"/>
    <m/>
    <n v="40"/>
    <x v="15"/>
    <x v="1"/>
    <x v="1"/>
    <x v="3"/>
  </r>
  <r>
    <n v="95241"/>
    <x v="0"/>
    <x v="0"/>
    <x v="1911"/>
    <s v="Life Insurance"/>
    <n v="8.19"/>
    <x v="29"/>
    <x v="0"/>
    <x v="1"/>
    <x v="2"/>
  </r>
  <r>
    <n v="95242"/>
    <x v="1"/>
    <x v="0"/>
    <x v="1911"/>
    <m/>
    <n v="372.76"/>
    <x v="433"/>
    <x v="1"/>
    <x v="1"/>
    <x v="3"/>
  </r>
  <r>
    <n v="95243"/>
    <x v="2"/>
    <x v="0"/>
    <x v="1911"/>
    <m/>
    <n v="25"/>
    <x v="36"/>
    <x v="3"/>
    <x v="1"/>
    <x v="10"/>
  </r>
  <r>
    <n v="95356"/>
    <x v="3"/>
    <x v="14"/>
    <x v="1911"/>
    <m/>
    <n v="-372.76"/>
    <x v="9"/>
    <x v="1"/>
    <x v="1"/>
    <x v="3"/>
  </r>
  <r>
    <n v="95357.1"/>
    <x v="0"/>
    <x v="14"/>
    <x v="1911"/>
    <s v="Monsters Inc DVD"/>
    <n v="6"/>
    <x v="10"/>
    <x v="7"/>
    <x v="1"/>
    <x v="1"/>
  </r>
  <r>
    <n v="95357.2"/>
    <x v="0"/>
    <x v="14"/>
    <x v="1911"/>
    <m/>
    <n v="25.1"/>
    <x v="10"/>
    <x v="4"/>
    <x v="1"/>
    <x v="1"/>
  </r>
  <r>
    <n v="94945"/>
    <x v="0"/>
    <x v="2"/>
    <x v="1912"/>
    <m/>
    <n v="65.099999999999994"/>
    <x v="41"/>
    <x v="15"/>
    <x v="1"/>
    <x v="4"/>
  </r>
  <r>
    <n v="95358"/>
    <x v="0"/>
    <x v="14"/>
    <x v="1912"/>
    <m/>
    <n v="41.71"/>
    <x v="10"/>
    <x v="12"/>
    <x v="1"/>
    <x v="5"/>
  </r>
  <r>
    <n v="94946"/>
    <x v="0"/>
    <x v="2"/>
    <x v="1913"/>
    <m/>
    <n v="42.7"/>
    <x v="133"/>
    <x v="5"/>
    <x v="1"/>
    <x v="2"/>
  </r>
  <r>
    <n v="94947"/>
    <x v="0"/>
    <x v="2"/>
    <x v="1913"/>
    <m/>
    <n v="15.1"/>
    <x v="133"/>
    <x v="5"/>
    <x v="1"/>
    <x v="2"/>
  </r>
  <r>
    <n v="94948"/>
    <x v="0"/>
    <x v="2"/>
    <x v="1913"/>
    <m/>
    <n v="6"/>
    <x v="42"/>
    <x v="6"/>
    <x v="1"/>
    <x v="1"/>
  </r>
  <r>
    <n v="94949"/>
    <x v="0"/>
    <x v="2"/>
    <x v="1913"/>
    <m/>
    <n v="10.09"/>
    <x v="208"/>
    <x v="11"/>
    <x v="1"/>
    <x v="2"/>
  </r>
  <r>
    <n v="94950"/>
    <x v="0"/>
    <x v="2"/>
    <x v="1913"/>
    <m/>
    <n v="6"/>
    <x v="205"/>
    <x v="12"/>
    <x v="1"/>
    <x v="2"/>
  </r>
  <r>
    <n v="94951"/>
    <x v="0"/>
    <x v="2"/>
    <x v="1913"/>
    <m/>
    <n v="5.99"/>
    <x v="401"/>
    <x v="0"/>
    <x v="1"/>
    <x v="1"/>
  </r>
  <r>
    <n v="94952"/>
    <x v="0"/>
    <x v="2"/>
    <x v="1913"/>
    <s v="Mums gloves, rachaels present"/>
    <n v="54"/>
    <x v="364"/>
    <x v="9"/>
    <x v="84"/>
    <x v="9"/>
  </r>
  <r>
    <n v="94953.1"/>
    <x v="0"/>
    <x v="2"/>
    <x v="1914"/>
    <s v="Handbag"/>
    <n v="39.99"/>
    <x v="168"/>
    <x v="7"/>
    <x v="84"/>
    <x v="10"/>
  </r>
  <r>
    <n v="94953.2"/>
    <x v="0"/>
    <x v="2"/>
    <x v="1914"/>
    <s v="Various presents"/>
    <n v="64.930000000000007"/>
    <x v="168"/>
    <x v="9"/>
    <x v="84"/>
    <x v="9"/>
  </r>
  <r>
    <n v="94954"/>
    <x v="0"/>
    <x v="2"/>
    <x v="1914"/>
    <m/>
    <n v="4.05"/>
    <x v="208"/>
    <x v="4"/>
    <x v="1"/>
    <x v="4"/>
  </r>
  <r>
    <n v="94955"/>
    <x v="0"/>
    <x v="2"/>
    <x v="1914"/>
    <m/>
    <n v="4.79"/>
    <x v="213"/>
    <x v="11"/>
    <x v="1"/>
    <x v="4"/>
  </r>
  <r>
    <n v="95328.1"/>
    <x v="0"/>
    <x v="14"/>
    <x v="1914"/>
    <s v="Wine"/>
    <n v="47"/>
    <x v="10"/>
    <x v="17"/>
    <x v="1"/>
    <x v="14"/>
  </r>
  <r>
    <n v="95328.2"/>
    <x v="0"/>
    <x v="14"/>
    <x v="1914"/>
    <m/>
    <n v="35.200000000000003"/>
    <x v="10"/>
    <x v="4"/>
    <x v="1"/>
    <x v="1"/>
  </r>
  <r>
    <n v="94956"/>
    <x v="0"/>
    <x v="2"/>
    <x v="1915"/>
    <m/>
    <n v="5.7"/>
    <x v="208"/>
    <x v="4"/>
    <x v="1"/>
    <x v="4"/>
  </r>
  <r>
    <n v="94957"/>
    <x v="0"/>
    <x v="2"/>
    <x v="1915"/>
    <m/>
    <n v="24.6"/>
    <x v="229"/>
    <x v="11"/>
    <x v="1"/>
    <x v="1"/>
  </r>
  <r>
    <n v="95237"/>
    <x v="0"/>
    <x v="0"/>
    <x v="1915"/>
    <s v="National Insurance"/>
    <n v="10.8"/>
    <x v="69"/>
    <x v="18"/>
    <x v="1"/>
    <x v="2"/>
  </r>
  <r>
    <n v="94958"/>
    <x v="0"/>
    <x v="2"/>
    <x v="1916"/>
    <s v="Sarah's watch"/>
    <n v="125"/>
    <x v="142"/>
    <x v="7"/>
    <x v="84"/>
    <x v="2"/>
  </r>
  <r>
    <n v="94959"/>
    <x v="0"/>
    <x v="2"/>
    <x v="1916"/>
    <s v="The Hobbit"/>
    <n v="54.51"/>
    <x v="196"/>
    <x v="11"/>
    <x v="1"/>
    <x v="1"/>
  </r>
  <r>
    <n v="94960.1"/>
    <x v="0"/>
    <x v="2"/>
    <x v="1917"/>
    <s v="Knives"/>
    <n v="21"/>
    <x v="168"/>
    <x v="7"/>
    <x v="84"/>
    <x v="8"/>
  </r>
  <r>
    <n v="94960.2"/>
    <x v="0"/>
    <x v="2"/>
    <x v="1917"/>
    <s v="Gloves, goggles"/>
    <n v="23"/>
    <x v="168"/>
    <x v="7"/>
    <x v="84"/>
    <x v="8"/>
  </r>
  <r>
    <n v="94960.3"/>
    <x v="0"/>
    <x v="2"/>
    <x v="1917"/>
    <s v="Coat"/>
    <n v="40"/>
    <x v="168"/>
    <x v="5"/>
    <x v="1"/>
    <x v="4"/>
  </r>
  <r>
    <n v="94960.4"/>
    <x v="0"/>
    <x v="2"/>
    <x v="1917"/>
    <m/>
    <n v="7.94"/>
    <x v="168"/>
    <x v="5"/>
    <x v="1"/>
    <x v="8"/>
  </r>
  <r>
    <n v="94961"/>
    <x v="0"/>
    <x v="2"/>
    <x v="1917"/>
    <m/>
    <n v="18"/>
    <x v="469"/>
    <x v="7"/>
    <x v="84"/>
    <x v="8"/>
  </r>
  <r>
    <n v="94962"/>
    <x v="0"/>
    <x v="2"/>
    <x v="1917"/>
    <m/>
    <n v="7.5"/>
    <x v="278"/>
    <x v="11"/>
    <x v="1"/>
    <x v="2"/>
  </r>
  <r>
    <n v="94963"/>
    <x v="0"/>
    <x v="2"/>
    <x v="1917"/>
    <m/>
    <n v="79"/>
    <x v="224"/>
    <x v="23"/>
    <x v="1"/>
    <x v="3"/>
  </r>
  <r>
    <n v="94964"/>
    <x v="0"/>
    <x v="2"/>
    <x v="1917"/>
    <m/>
    <n v="21.97"/>
    <x v="125"/>
    <x v="7"/>
    <x v="1"/>
    <x v="2"/>
  </r>
  <r>
    <n v="94965"/>
    <x v="0"/>
    <x v="2"/>
    <x v="1917"/>
    <s v="Lens cap"/>
    <n v="3.99"/>
    <x v="14"/>
    <x v="7"/>
    <x v="84"/>
    <x v="8"/>
  </r>
  <r>
    <n v="94966"/>
    <x v="0"/>
    <x v="2"/>
    <x v="1917"/>
    <s v="Camera case"/>
    <n v="11.99"/>
    <x v="14"/>
    <x v="7"/>
    <x v="84"/>
    <x v="8"/>
  </r>
  <r>
    <n v="94967"/>
    <x v="0"/>
    <x v="2"/>
    <x v="1918"/>
    <s v="Smoked food"/>
    <n v="37.15"/>
    <x v="14"/>
    <x v="11"/>
    <x v="84"/>
    <x v="1"/>
  </r>
  <r>
    <n v="94968"/>
    <x v="0"/>
    <x v="2"/>
    <x v="1918"/>
    <m/>
    <n v="9.3000000000000007"/>
    <x v="13"/>
    <x v="4"/>
    <x v="1"/>
    <x v="1"/>
  </r>
  <r>
    <n v="94969"/>
    <x v="0"/>
    <x v="2"/>
    <x v="1918"/>
    <s v="Turntable"/>
    <n v="224.9"/>
    <x v="470"/>
    <x v="7"/>
    <x v="84"/>
    <x v="4"/>
  </r>
  <r>
    <n v="95235"/>
    <x v="0"/>
    <x v="0"/>
    <x v="1918"/>
    <m/>
    <n v="70"/>
    <x v="89"/>
    <x v="13"/>
    <x v="1"/>
    <x v="17"/>
  </r>
  <r>
    <n v="95236"/>
    <x v="1"/>
    <x v="0"/>
    <x v="1918"/>
    <m/>
    <n v="30"/>
    <x v="15"/>
    <x v="1"/>
    <x v="1"/>
    <x v="3"/>
  </r>
  <r>
    <n v="95329"/>
    <x v="0"/>
    <x v="14"/>
    <x v="1918"/>
    <m/>
    <n v="5.34"/>
    <x v="10"/>
    <x v="4"/>
    <x v="1"/>
    <x v="1"/>
  </r>
  <r>
    <n v="94970"/>
    <x v="0"/>
    <x v="2"/>
    <x v="1919"/>
    <s v="Meal out with Pete and Rachael"/>
    <n v="63.71"/>
    <x v="143"/>
    <x v="11"/>
    <x v="1"/>
    <x v="14"/>
  </r>
  <r>
    <n v="94971"/>
    <x v="0"/>
    <x v="2"/>
    <x v="1919"/>
    <m/>
    <n v="62.61"/>
    <x v="52"/>
    <x v="12"/>
    <x v="1"/>
    <x v="5"/>
  </r>
  <r>
    <n v="94972"/>
    <x v="0"/>
    <x v="2"/>
    <x v="1919"/>
    <s v="Ties"/>
    <n v="27.97"/>
    <x v="14"/>
    <x v="7"/>
    <x v="84"/>
    <x v="8"/>
  </r>
  <r>
    <n v="94973"/>
    <x v="0"/>
    <x v="2"/>
    <x v="1919"/>
    <m/>
    <n v="3.5"/>
    <x v="213"/>
    <x v="11"/>
    <x v="1"/>
    <x v="4"/>
  </r>
  <r>
    <n v="94974"/>
    <x v="0"/>
    <x v="2"/>
    <x v="1919"/>
    <m/>
    <n v="197.92"/>
    <x v="61"/>
    <x v="17"/>
    <x v="1"/>
    <x v="14"/>
  </r>
  <r>
    <n v="95234"/>
    <x v="2"/>
    <x v="0"/>
    <x v="1919"/>
    <m/>
    <n v="79.790000000000006"/>
    <x v="51"/>
    <x v="3"/>
    <x v="1"/>
    <x v="3"/>
  </r>
  <r>
    <n v="95295.1"/>
    <x v="0"/>
    <x v="1"/>
    <x v="1919"/>
    <s v="Wine"/>
    <n v="6.5"/>
    <x v="13"/>
    <x v="17"/>
    <x v="1"/>
    <x v="1"/>
  </r>
  <r>
    <n v="95295.2"/>
    <x v="0"/>
    <x v="1"/>
    <x v="1919"/>
    <m/>
    <n v="82.9"/>
    <x v="13"/>
    <x v="4"/>
    <x v="1"/>
    <x v="1"/>
  </r>
  <r>
    <n v="94975"/>
    <x v="0"/>
    <x v="2"/>
    <x v="1920"/>
    <m/>
    <n v="65.099999999999994"/>
    <x v="41"/>
    <x v="15"/>
    <x v="1"/>
    <x v="4"/>
  </r>
  <r>
    <n v="94976"/>
    <x v="0"/>
    <x v="2"/>
    <x v="1920"/>
    <s v="Canvases for Pam and Roger"/>
    <n v="47.48"/>
    <x v="14"/>
    <x v="9"/>
    <x v="84"/>
    <x v="9"/>
  </r>
  <r>
    <n v="94977.1"/>
    <x v="0"/>
    <x v="2"/>
    <x v="1920"/>
    <s v="Armagnac"/>
    <n v="22"/>
    <x v="10"/>
    <x v="17"/>
    <x v="1"/>
    <x v="2"/>
  </r>
  <r>
    <n v="94977.2"/>
    <x v="0"/>
    <x v="2"/>
    <x v="1920"/>
    <s v="Sarahs stocking fillers"/>
    <n v="36.630000000000003"/>
    <x v="10"/>
    <x v="7"/>
    <x v="84"/>
    <x v="2"/>
  </r>
  <r>
    <n v="94978"/>
    <x v="0"/>
    <x v="2"/>
    <x v="1920"/>
    <s v="Pineau, sancerre, dessert wine"/>
    <n v="54.09"/>
    <x v="471"/>
    <x v="17"/>
    <x v="84"/>
    <x v="14"/>
  </r>
  <r>
    <n v="95027"/>
    <x v="0"/>
    <x v="2"/>
    <x v="1920"/>
    <s v="Glass, spoon, giftwrap"/>
    <n v="10.75"/>
    <x v="31"/>
    <x v="7"/>
    <x v="84"/>
    <x v="4"/>
  </r>
  <r>
    <n v="95233"/>
    <x v="0"/>
    <x v="0"/>
    <x v="1920"/>
    <s v="Lucy's present"/>
    <n v="25"/>
    <x v="14"/>
    <x v="9"/>
    <x v="1"/>
    <x v="9"/>
  </r>
  <r>
    <n v="94979"/>
    <x v="0"/>
    <x v="2"/>
    <x v="1921"/>
    <m/>
    <n v="47.97"/>
    <x v="85"/>
    <x v="12"/>
    <x v="1"/>
    <x v="5"/>
  </r>
  <r>
    <n v="94980"/>
    <x v="0"/>
    <x v="2"/>
    <x v="1921"/>
    <m/>
    <n v="10.99"/>
    <x v="276"/>
    <x v="6"/>
    <x v="1"/>
    <x v="1"/>
  </r>
  <r>
    <n v="94981"/>
    <x v="0"/>
    <x v="2"/>
    <x v="1921"/>
    <m/>
    <n v="3.6"/>
    <x v="208"/>
    <x v="4"/>
    <x v="1"/>
    <x v="4"/>
  </r>
  <r>
    <n v="95231"/>
    <x v="1"/>
    <x v="0"/>
    <x v="1921"/>
    <m/>
    <n v="50"/>
    <x v="15"/>
    <x v="1"/>
    <x v="1"/>
    <x v="3"/>
  </r>
  <r>
    <n v="95232"/>
    <x v="0"/>
    <x v="0"/>
    <x v="1921"/>
    <s v="New Scientist (Quarterly)"/>
    <n v="35.75"/>
    <x v="46"/>
    <x v="7"/>
    <x v="1"/>
    <x v="4"/>
  </r>
  <r>
    <n v="95330.1"/>
    <x v="0"/>
    <x v="14"/>
    <x v="1921"/>
    <s v="Book"/>
    <n v="4.5"/>
    <x v="10"/>
    <x v="9"/>
    <x v="84"/>
    <x v="9"/>
  </r>
  <r>
    <n v="95330.2"/>
    <x v="0"/>
    <x v="14"/>
    <x v="1921"/>
    <s v="Toiletries, toothbrushes etc"/>
    <n v="41.4"/>
    <x v="10"/>
    <x v="6"/>
    <x v="1"/>
    <x v="1"/>
  </r>
  <r>
    <n v="95330.3"/>
    <x v="0"/>
    <x v="14"/>
    <x v="1921"/>
    <m/>
    <n v="33.08"/>
    <x v="10"/>
    <x v="4"/>
    <x v="1"/>
    <x v="1"/>
  </r>
  <r>
    <n v="94982"/>
    <x v="0"/>
    <x v="2"/>
    <x v="1922"/>
    <m/>
    <n v="4.9400000000000004"/>
    <x v="208"/>
    <x v="4"/>
    <x v="1"/>
    <x v="4"/>
  </r>
  <r>
    <n v="94983.1"/>
    <x v="0"/>
    <x v="2"/>
    <x v="1922"/>
    <s v="iTunes card for Matthew"/>
    <n v="15"/>
    <x v="10"/>
    <x v="9"/>
    <x v="84"/>
    <x v="9"/>
  </r>
  <r>
    <n v="94983.2"/>
    <x v="0"/>
    <x v="2"/>
    <x v="1922"/>
    <m/>
    <n v="15"/>
    <x v="10"/>
    <x v="6"/>
    <x v="1"/>
    <x v="1"/>
  </r>
  <r>
    <n v="94983.3"/>
    <x v="0"/>
    <x v="2"/>
    <x v="1922"/>
    <m/>
    <n v="5.4"/>
    <x v="10"/>
    <x v="4"/>
    <x v="1"/>
    <x v="1"/>
  </r>
  <r>
    <n v="94984"/>
    <x v="0"/>
    <x v="2"/>
    <x v="1922"/>
    <m/>
    <n v="12.98"/>
    <x v="125"/>
    <x v="7"/>
    <x v="1"/>
    <x v="2"/>
  </r>
  <r>
    <n v="94985"/>
    <x v="0"/>
    <x v="2"/>
    <x v="1922"/>
    <m/>
    <n v="4.8"/>
    <x v="41"/>
    <x v="15"/>
    <x v="1"/>
    <x v="4"/>
  </r>
  <r>
    <n v="94986"/>
    <x v="0"/>
    <x v="2"/>
    <x v="1922"/>
    <s v="Scarf present"/>
    <n v="6.99"/>
    <x v="450"/>
    <x v="9"/>
    <x v="1"/>
    <x v="9"/>
  </r>
  <r>
    <n v="94987"/>
    <x v="0"/>
    <x v="2"/>
    <x v="1922"/>
    <m/>
    <n v="20"/>
    <x v="86"/>
    <x v="15"/>
    <x v="1"/>
    <x v="4"/>
  </r>
  <r>
    <n v="95230"/>
    <x v="5"/>
    <x v="0"/>
    <x v="1922"/>
    <m/>
    <n v="-285.17"/>
    <x v="260"/>
    <x v="10"/>
    <x v="1"/>
    <x v="3"/>
  </r>
  <r>
    <n v="95613"/>
    <x v="0"/>
    <x v="4"/>
    <x v="1922"/>
    <s v="Friday drinks"/>
    <n v="60"/>
    <x v="143"/>
    <x v="17"/>
    <x v="1"/>
    <x v="14"/>
  </r>
  <r>
    <n v="95614"/>
    <x v="0"/>
    <x v="4"/>
    <x v="1922"/>
    <s v="Drinks with Pete"/>
    <n v="20"/>
    <x v="143"/>
    <x v="17"/>
    <x v="1"/>
    <x v="4"/>
  </r>
  <r>
    <n v="95615"/>
    <x v="0"/>
    <x v="4"/>
    <x v="1922"/>
    <s v="Other Drinks"/>
    <n v="40"/>
    <x v="143"/>
    <x v="17"/>
    <x v="1"/>
    <x v="14"/>
  </r>
  <r>
    <n v="95616"/>
    <x v="0"/>
    <x v="4"/>
    <x v="1922"/>
    <s v="Drinks with 981"/>
    <n v="25"/>
    <x v="143"/>
    <x v="17"/>
    <x v="1"/>
    <x v="4"/>
  </r>
  <r>
    <n v="95617"/>
    <x v="0"/>
    <x v="4"/>
    <x v="1922"/>
    <s v="Christmat Drinks"/>
    <n v="40"/>
    <x v="143"/>
    <x v="17"/>
    <x v="1"/>
    <x v="4"/>
  </r>
  <r>
    <n v="94988"/>
    <x v="0"/>
    <x v="2"/>
    <x v="1923"/>
    <m/>
    <n v="3.25"/>
    <x v="49"/>
    <x v="8"/>
    <x v="1"/>
    <x v="3"/>
  </r>
  <r>
    <n v="94989"/>
    <x v="0"/>
    <x v="2"/>
    <x v="1923"/>
    <s v="Fallons coat"/>
    <n v="33"/>
    <x v="330"/>
    <x v="7"/>
    <x v="1"/>
    <x v="9"/>
  </r>
  <r>
    <n v="94990"/>
    <x v="0"/>
    <x v="2"/>
    <x v="1923"/>
    <m/>
    <n v="35.1"/>
    <x v="224"/>
    <x v="23"/>
    <x v="1"/>
    <x v="3"/>
  </r>
  <r>
    <n v="94991"/>
    <x v="0"/>
    <x v="2"/>
    <x v="1923"/>
    <s v="Cufflinks"/>
    <n v="27"/>
    <x v="330"/>
    <x v="7"/>
    <x v="84"/>
    <x v="8"/>
  </r>
  <r>
    <n v="94992"/>
    <x v="0"/>
    <x v="2"/>
    <x v="1923"/>
    <s v="Riding top"/>
    <n v="44.99"/>
    <x v="245"/>
    <x v="13"/>
    <x v="1"/>
    <x v="2"/>
  </r>
  <r>
    <n v="94993"/>
    <x v="0"/>
    <x v="2"/>
    <x v="1923"/>
    <s v="Presents"/>
    <n v="26.25"/>
    <x v="14"/>
    <x v="9"/>
    <x v="84"/>
    <x v="9"/>
  </r>
  <r>
    <n v="94994"/>
    <x v="0"/>
    <x v="2"/>
    <x v="1923"/>
    <s v="Fitflops (slippers and sandals)"/>
    <n v="140"/>
    <x v="11"/>
    <x v="5"/>
    <x v="1"/>
    <x v="2"/>
  </r>
  <r>
    <n v="94995"/>
    <x v="0"/>
    <x v="2"/>
    <x v="1923"/>
    <m/>
    <n v="11.7"/>
    <x v="41"/>
    <x v="15"/>
    <x v="1"/>
    <x v="4"/>
  </r>
  <r>
    <n v="95331.1"/>
    <x v="0"/>
    <x v="14"/>
    <x v="1924"/>
    <s v="Toiletries"/>
    <n v="6.3"/>
    <x v="10"/>
    <x v="6"/>
    <x v="1"/>
    <x v="1"/>
  </r>
  <r>
    <n v="95331.199999999997"/>
    <x v="0"/>
    <x v="14"/>
    <x v="1924"/>
    <s v="Wrapping paper etc"/>
    <n v="13"/>
    <x v="10"/>
    <x v="6"/>
    <x v="84"/>
    <x v="1"/>
  </r>
  <r>
    <n v="95331.3"/>
    <x v="0"/>
    <x v="14"/>
    <x v="1924"/>
    <m/>
    <n v="4.93"/>
    <x v="10"/>
    <x v="4"/>
    <x v="1"/>
    <x v="1"/>
  </r>
  <r>
    <n v="94996"/>
    <x v="0"/>
    <x v="2"/>
    <x v="1925"/>
    <s v="Pie lunch"/>
    <n v="20"/>
    <x v="143"/>
    <x v="11"/>
    <x v="1"/>
    <x v="4"/>
  </r>
  <r>
    <n v="94997"/>
    <x v="0"/>
    <x v="2"/>
    <x v="1925"/>
    <m/>
    <n v="16.5"/>
    <x v="224"/>
    <x v="23"/>
    <x v="1"/>
    <x v="3"/>
  </r>
  <r>
    <n v="94998"/>
    <x v="0"/>
    <x v="2"/>
    <x v="1925"/>
    <m/>
    <n v="3.5"/>
    <x v="213"/>
    <x v="11"/>
    <x v="1"/>
    <x v="4"/>
  </r>
  <r>
    <n v="95227"/>
    <x v="8"/>
    <x v="0"/>
    <x v="1925"/>
    <m/>
    <n v="-1.86"/>
    <x v="383"/>
    <x v="10"/>
    <x v="1"/>
    <x v="2"/>
  </r>
  <r>
    <n v="95228"/>
    <x v="0"/>
    <x v="0"/>
    <x v="1925"/>
    <m/>
    <n v="70"/>
    <x v="89"/>
    <x v="13"/>
    <x v="1"/>
    <x v="17"/>
  </r>
  <r>
    <n v="95229"/>
    <x v="1"/>
    <x v="0"/>
    <x v="1925"/>
    <m/>
    <n v="50"/>
    <x v="15"/>
    <x v="1"/>
    <x v="1"/>
    <x v="3"/>
  </r>
  <r>
    <n v="94999"/>
    <x v="0"/>
    <x v="2"/>
    <x v="1926"/>
    <m/>
    <n v="8.17"/>
    <x v="13"/>
    <x v="4"/>
    <x v="1"/>
    <x v="1"/>
  </r>
  <r>
    <n v="95000"/>
    <x v="0"/>
    <x v="2"/>
    <x v="1926"/>
    <m/>
    <n v="15.27"/>
    <x v="10"/>
    <x v="4"/>
    <x v="1"/>
    <x v="1"/>
  </r>
  <r>
    <n v="95001"/>
    <x v="0"/>
    <x v="2"/>
    <x v="1926"/>
    <m/>
    <n v="81.680000000000007"/>
    <x v="224"/>
    <x v="23"/>
    <x v="1"/>
    <x v="3"/>
  </r>
  <r>
    <n v="95002"/>
    <x v="0"/>
    <x v="2"/>
    <x v="1926"/>
    <s v="Book presents"/>
    <n v="10"/>
    <x v="99"/>
    <x v="7"/>
    <x v="84"/>
    <x v="1"/>
  </r>
  <r>
    <n v="95223"/>
    <x v="0"/>
    <x v="0"/>
    <x v="1926"/>
    <s v="Income Insurance"/>
    <n v="47.52"/>
    <x v="60"/>
    <x v="0"/>
    <x v="1"/>
    <x v="4"/>
  </r>
  <r>
    <n v="95224"/>
    <x v="6"/>
    <x v="0"/>
    <x v="1926"/>
    <m/>
    <n v="326.92"/>
    <x v="9"/>
    <x v="0"/>
    <x v="1"/>
    <x v="1"/>
  </r>
  <r>
    <n v="95225"/>
    <x v="2"/>
    <x v="0"/>
    <x v="1926"/>
    <m/>
    <n v="20.8"/>
    <x v="58"/>
    <x v="3"/>
    <x v="1"/>
    <x v="2"/>
  </r>
  <r>
    <n v="95226"/>
    <x v="0"/>
    <x v="0"/>
    <x v="1926"/>
    <m/>
    <n v="34.5"/>
    <x v="39"/>
    <x v="4"/>
    <x v="1"/>
    <x v="1"/>
  </r>
  <r>
    <n v="95332"/>
    <x v="0"/>
    <x v="14"/>
    <x v="1926"/>
    <m/>
    <n v="27.33"/>
    <x v="10"/>
    <x v="4"/>
    <x v="1"/>
    <x v="1"/>
  </r>
  <r>
    <n v="95028"/>
    <x v="0"/>
    <x v="2"/>
    <x v="1927"/>
    <s v="Trousers"/>
    <n v="38.5"/>
    <x v="31"/>
    <x v="5"/>
    <x v="1"/>
    <x v="2"/>
  </r>
  <r>
    <n v="95222"/>
    <x v="8"/>
    <x v="0"/>
    <x v="1927"/>
    <m/>
    <n v="-6165.78"/>
    <x v="164"/>
    <x v="10"/>
    <x v="1"/>
    <x v="4"/>
  </r>
  <r>
    <n v="95333.1"/>
    <x v="0"/>
    <x v="14"/>
    <x v="1927"/>
    <s v="Oven gloves"/>
    <n v="2.5"/>
    <x v="10"/>
    <x v="6"/>
    <x v="1"/>
    <x v="1"/>
  </r>
  <r>
    <n v="95333.2"/>
    <x v="0"/>
    <x v="14"/>
    <x v="1927"/>
    <m/>
    <n v="22.94"/>
    <x v="10"/>
    <x v="4"/>
    <x v="1"/>
    <x v="1"/>
  </r>
  <r>
    <n v="95029.1"/>
    <x v="0"/>
    <x v="2"/>
    <x v="1928"/>
    <s v="Skirt"/>
    <n v="34.299999999999997"/>
    <x v="31"/>
    <x v="5"/>
    <x v="1"/>
    <x v="2"/>
  </r>
  <r>
    <n v="95029.2"/>
    <x v="0"/>
    <x v="2"/>
    <x v="1928"/>
    <s v="Sheet"/>
    <n v="16"/>
    <x v="31"/>
    <x v="6"/>
    <x v="1"/>
    <x v="1"/>
  </r>
  <r>
    <n v="95003"/>
    <x v="0"/>
    <x v="2"/>
    <x v="1929"/>
    <m/>
    <n v="157"/>
    <x v="436"/>
    <x v="5"/>
    <x v="1"/>
    <x v="2"/>
  </r>
  <r>
    <n v="95004"/>
    <x v="0"/>
    <x v="2"/>
    <x v="1929"/>
    <m/>
    <n v="20"/>
    <x v="432"/>
    <x v="8"/>
    <x v="1"/>
    <x v="1"/>
  </r>
  <r>
    <n v="95005"/>
    <x v="0"/>
    <x v="2"/>
    <x v="1929"/>
    <m/>
    <n v="11.25"/>
    <x v="195"/>
    <x v="11"/>
    <x v="1"/>
    <x v="2"/>
  </r>
  <r>
    <n v="95006"/>
    <x v="0"/>
    <x v="2"/>
    <x v="1929"/>
    <m/>
    <n v="4"/>
    <x v="208"/>
    <x v="4"/>
    <x v="1"/>
    <x v="4"/>
  </r>
  <r>
    <n v="95007"/>
    <x v="0"/>
    <x v="2"/>
    <x v="1929"/>
    <m/>
    <n v="10.4"/>
    <x v="41"/>
    <x v="15"/>
    <x v="1"/>
    <x v="4"/>
  </r>
  <r>
    <n v="95008"/>
    <x v="0"/>
    <x v="2"/>
    <x v="1929"/>
    <m/>
    <n v="63"/>
    <x v="262"/>
    <x v="5"/>
    <x v="1"/>
    <x v="10"/>
  </r>
  <r>
    <n v="95009"/>
    <x v="0"/>
    <x v="2"/>
    <x v="1929"/>
    <s v="Box files"/>
    <n v="14.97"/>
    <x v="276"/>
    <x v="15"/>
    <x v="1"/>
    <x v="2"/>
  </r>
  <r>
    <n v="95219"/>
    <x v="0"/>
    <x v="0"/>
    <x v="1929"/>
    <m/>
    <n v="70"/>
    <x v="89"/>
    <x v="13"/>
    <x v="1"/>
    <x v="17"/>
  </r>
  <r>
    <n v="95220"/>
    <x v="0"/>
    <x v="0"/>
    <x v="1929"/>
    <m/>
    <n v="46.96"/>
    <x v="270"/>
    <x v="0"/>
    <x v="1"/>
    <x v="1"/>
  </r>
  <r>
    <n v="95221"/>
    <x v="0"/>
    <x v="0"/>
    <x v="1929"/>
    <m/>
    <n v="17"/>
    <x v="63"/>
    <x v="0"/>
    <x v="1"/>
    <x v="4"/>
  </r>
  <r>
    <n v="95010"/>
    <x v="0"/>
    <x v="2"/>
    <x v="1930"/>
    <m/>
    <n v="58.84"/>
    <x v="247"/>
    <x v="12"/>
    <x v="1"/>
    <x v="5"/>
  </r>
  <r>
    <n v="95011"/>
    <x v="0"/>
    <x v="2"/>
    <x v="1930"/>
    <m/>
    <n v="15.9"/>
    <x v="41"/>
    <x v="15"/>
    <x v="1"/>
    <x v="4"/>
  </r>
  <r>
    <n v="95012"/>
    <x v="0"/>
    <x v="2"/>
    <x v="1930"/>
    <m/>
    <n v="3.44"/>
    <x v="13"/>
    <x v="4"/>
    <x v="1"/>
    <x v="1"/>
  </r>
  <r>
    <n v="95294.1"/>
    <x v="0"/>
    <x v="1"/>
    <x v="1930"/>
    <s v="Toiletries"/>
    <n v="20"/>
    <x v="13"/>
    <x v="6"/>
    <x v="1"/>
    <x v="1"/>
  </r>
  <r>
    <n v="95294.2"/>
    <x v="0"/>
    <x v="1"/>
    <x v="1930"/>
    <s v="Filing boxes and printer paper"/>
    <n v="20.399999999999999"/>
    <x v="13"/>
    <x v="15"/>
    <x v="1"/>
    <x v="2"/>
  </r>
  <r>
    <n v="95294.3"/>
    <x v="0"/>
    <x v="1"/>
    <x v="1930"/>
    <m/>
    <n v="80.319999999999993"/>
    <x v="13"/>
    <x v="4"/>
    <x v="1"/>
    <x v="1"/>
  </r>
  <r>
    <n v="95334"/>
    <x v="0"/>
    <x v="14"/>
    <x v="1930"/>
    <m/>
    <n v="32.83"/>
    <x v="10"/>
    <x v="4"/>
    <x v="1"/>
    <x v="1"/>
  </r>
  <r>
    <n v="95623"/>
    <x v="3"/>
    <x v="4"/>
    <x v="1931"/>
    <s v="Jan Cash"/>
    <n v="-620"/>
    <x v="9"/>
    <x v="1"/>
    <x v="1"/>
    <x v="3"/>
  </r>
  <r>
    <n v="95624"/>
    <x v="0"/>
    <x v="4"/>
    <x v="1931"/>
    <s v="Unidentified cash for Jan"/>
    <n v="575"/>
    <x v="53"/>
    <x v="6"/>
    <x v="1"/>
    <x v="3"/>
  </r>
  <r>
    <n v="95013"/>
    <x v="0"/>
    <x v="2"/>
    <x v="1932"/>
    <m/>
    <n v="48.54"/>
    <x v="247"/>
    <x v="12"/>
    <x v="1"/>
    <x v="5"/>
  </r>
  <r>
    <n v="95014"/>
    <x v="0"/>
    <x v="2"/>
    <x v="1932"/>
    <s v="Light for boat shelf"/>
    <n v="25.74"/>
    <x v="14"/>
    <x v="7"/>
    <x v="1"/>
    <x v="4"/>
  </r>
  <r>
    <n v="95015.1"/>
    <x v="0"/>
    <x v="2"/>
    <x v="1932"/>
    <m/>
    <n v="9.3000000000000007"/>
    <x v="49"/>
    <x v="4"/>
    <x v="1"/>
    <x v="1"/>
  </r>
  <r>
    <n v="95015.2"/>
    <x v="0"/>
    <x v="2"/>
    <x v="1932"/>
    <m/>
    <n v="14.27"/>
    <x v="49"/>
    <x v="6"/>
    <x v="1"/>
    <x v="1"/>
  </r>
  <r>
    <n v="95206.1"/>
    <x v="0"/>
    <x v="0"/>
    <x v="1932"/>
    <m/>
    <n v="50"/>
    <x v="245"/>
    <x v="5"/>
    <x v="1"/>
    <x v="10"/>
  </r>
  <r>
    <n v="95206.2"/>
    <x v="0"/>
    <x v="0"/>
    <x v="1932"/>
    <s v="Bus fares"/>
    <n v="50"/>
    <x v="187"/>
    <x v="19"/>
    <x v="1"/>
    <x v="10"/>
  </r>
  <r>
    <n v="95206.3"/>
    <x v="0"/>
    <x v="0"/>
    <x v="1932"/>
    <s v="Lunches"/>
    <n v="30"/>
    <x v="363"/>
    <x v="4"/>
    <x v="1"/>
    <x v="10"/>
  </r>
  <r>
    <n v="95206.399999999994"/>
    <x v="0"/>
    <x v="0"/>
    <x v="1932"/>
    <s v="Jennifers Pocket Money"/>
    <n v="20"/>
    <x v="53"/>
    <x v="6"/>
    <x v="1"/>
    <x v="10"/>
  </r>
  <r>
    <n v="95207"/>
    <x v="0"/>
    <x v="0"/>
    <x v="1932"/>
    <s v="James Pocket Money"/>
    <n v="20"/>
    <x v="53"/>
    <x v="6"/>
    <x v="1"/>
    <x v="8"/>
  </r>
  <r>
    <n v="95208"/>
    <x v="1"/>
    <x v="0"/>
    <x v="1932"/>
    <m/>
    <n v="100"/>
    <x v="15"/>
    <x v="1"/>
    <x v="1"/>
    <x v="3"/>
  </r>
  <r>
    <n v="95209"/>
    <x v="0"/>
    <x v="0"/>
    <x v="1932"/>
    <s v="New Internationalist Magazine"/>
    <n v="10.85"/>
    <x v="16"/>
    <x v="7"/>
    <x v="1"/>
    <x v="2"/>
  </r>
  <r>
    <n v="95210"/>
    <x v="1"/>
    <x v="0"/>
    <x v="1932"/>
    <m/>
    <n v="50"/>
    <x v="1"/>
    <x v="1"/>
    <x v="1"/>
    <x v="3"/>
  </r>
  <r>
    <n v="95211"/>
    <x v="0"/>
    <x v="0"/>
    <x v="1932"/>
    <s v="Gas"/>
    <n v="171"/>
    <x v="338"/>
    <x v="0"/>
    <x v="1"/>
    <x v="1"/>
  </r>
  <r>
    <n v="95212"/>
    <x v="0"/>
    <x v="0"/>
    <x v="1932"/>
    <m/>
    <n v="12.12"/>
    <x v="8"/>
    <x v="0"/>
    <x v="1"/>
    <x v="1"/>
  </r>
  <r>
    <n v="95213"/>
    <x v="0"/>
    <x v="0"/>
    <x v="1932"/>
    <m/>
    <n v="38.79"/>
    <x v="3"/>
    <x v="0"/>
    <x v="1"/>
    <x v="1"/>
  </r>
  <r>
    <n v="95214"/>
    <x v="0"/>
    <x v="0"/>
    <x v="1932"/>
    <m/>
    <n v="7.99"/>
    <x v="368"/>
    <x v="0"/>
    <x v="1"/>
    <x v="4"/>
  </r>
  <r>
    <n v="95215"/>
    <x v="0"/>
    <x v="0"/>
    <x v="1932"/>
    <m/>
    <n v="5"/>
    <x v="163"/>
    <x v="9"/>
    <x v="1"/>
    <x v="9"/>
  </r>
  <r>
    <n v="95216"/>
    <x v="1"/>
    <x v="0"/>
    <x v="1932"/>
    <m/>
    <n v="2273.37"/>
    <x v="75"/>
    <x v="1"/>
    <x v="1"/>
    <x v="3"/>
  </r>
  <r>
    <n v="95217"/>
    <x v="0"/>
    <x v="0"/>
    <x v="1932"/>
    <m/>
    <n v="16.36"/>
    <x v="448"/>
    <x v="0"/>
    <x v="1"/>
    <x v="2"/>
  </r>
  <r>
    <n v="95218"/>
    <x v="0"/>
    <x v="0"/>
    <x v="1932"/>
    <s v="Council Tax"/>
    <n v="180"/>
    <x v="18"/>
    <x v="0"/>
    <x v="1"/>
    <x v="1"/>
  </r>
  <r>
    <n v="95293"/>
    <x v="3"/>
    <x v="1"/>
    <x v="1932"/>
    <m/>
    <n v="-50"/>
    <x v="1"/>
    <x v="1"/>
    <x v="1"/>
    <x v="3"/>
  </r>
  <r>
    <n v="95201"/>
    <x v="0"/>
    <x v="0"/>
    <x v="1933"/>
    <m/>
    <n v="11.39"/>
    <x v="19"/>
    <x v="0"/>
    <x v="1"/>
    <x v="1"/>
  </r>
  <r>
    <n v="95202"/>
    <x v="0"/>
    <x v="0"/>
    <x v="1933"/>
    <s v="Income Insurance"/>
    <n v="26.95"/>
    <x v="60"/>
    <x v="0"/>
    <x v="1"/>
    <x v="4"/>
  </r>
  <r>
    <n v="95203"/>
    <x v="0"/>
    <x v="0"/>
    <x v="1933"/>
    <s v="La Saboiea, La Tania Apartment"/>
    <n v="1250"/>
    <x v="415"/>
    <x v="14"/>
    <x v="78"/>
    <x v="1"/>
  </r>
  <r>
    <n v="95204"/>
    <x v="0"/>
    <x v="0"/>
    <x v="1933"/>
    <m/>
    <n v="257.7"/>
    <x v="41"/>
    <x v="15"/>
    <x v="1"/>
    <x v="4"/>
  </r>
  <r>
    <n v="95205"/>
    <x v="0"/>
    <x v="0"/>
    <x v="1933"/>
    <s v="Garage"/>
    <n v="56.02"/>
    <x v="18"/>
    <x v="12"/>
    <x v="1"/>
    <x v="11"/>
  </r>
  <r>
    <n v="95336"/>
    <x v="0"/>
    <x v="14"/>
    <x v="1933"/>
    <m/>
    <n v="20.88"/>
    <x v="10"/>
    <x v="4"/>
    <x v="1"/>
    <x v="1"/>
  </r>
  <r>
    <n v="96935"/>
    <x v="0"/>
    <x v="2"/>
    <x v="1933"/>
    <m/>
    <n v="46.72"/>
    <x v="85"/>
    <x v="14"/>
    <x v="90"/>
    <x v="5"/>
  </r>
  <r>
    <n v="96936"/>
    <x v="0"/>
    <x v="2"/>
    <x v="1933"/>
    <m/>
    <n v="44.88"/>
    <x v="85"/>
    <x v="14"/>
    <x v="90"/>
    <x v="5"/>
  </r>
  <r>
    <n v="96937"/>
    <x v="0"/>
    <x v="2"/>
    <x v="1933"/>
    <s v="Food"/>
    <n v="10.8"/>
    <x v="85"/>
    <x v="14"/>
    <x v="90"/>
    <x v="1"/>
  </r>
  <r>
    <n v="95016"/>
    <x v="0"/>
    <x v="2"/>
    <x v="1934"/>
    <s v="Dads present"/>
    <n v="6"/>
    <x v="313"/>
    <x v="9"/>
    <x v="1"/>
    <x v="9"/>
  </r>
  <r>
    <n v="95017"/>
    <x v="0"/>
    <x v="2"/>
    <x v="1934"/>
    <s v="Grandads birthday meal"/>
    <n v="143.33000000000001"/>
    <x v="136"/>
    <x v="11"/>
    <x v="1"/>
    <x v="1"/>
  </r>
  <r>
    <n v="95018"/>
    <x v="0"/>
    <x v="2"/>
    <x v="1934"/>
    <m/>
    <n v="6.35"/>
    <x v="278"/>
    <x v="11"/>
    <x v="1"/>
    <x v="2"/>
  </r>
  <r>
    <n v="96875"/>
    <x v="0"/>
    <x v="2"/>
    <x v="1934"/>
    <s v="Pillows and bath mat"/>
    <n v="140"/>
    <x v="31"/>
    <x v="16"/>
    <x v="1"/>
    <x v="1"/>
  </r>
  <r>
    <n v="95019"/>
    <x v="0"/>
    <x v="2"/>
    <x v="1935"/>
    <m/>
    <n v="9.99"/>
    <x v="20"/>
    <x v="0"/>
    <x v="1"/>
    <x v="1"/>
  </r>
  <r>
    <n v="95020"/>
    <x v="0"/>
    <x v="2"/>
    <x v="1935"/>
    <s v="Garage"/>
    <n v="1645"/>
    <x v="14"/>
    <x v="16"/>
    <x v="91"/>
    <x v="1"/>
  </r>
  <r>
    <n v="95291"/>
    <x v="0"/>
    <x v="1"/>
    <x v="1935"/>
    <m/>
    <n v="0.03"/>
    <x v="69"/>
    <x v="18"/>
    <x v="1"/>
    <x v="3"/>
  </r>
  <r>
    <n v="95292"/>
    <x v="4"/>
    <x v="1"/>
    <x v="1935"/>
    <m/>
    <n v="-0.13"/>
    <x v="1"/>
    <x v="10"/>
    <x v="1"/>
    <x v="3"/>
  </r>
  <r>
    <n v="95335"/>
    <x v="0"/>
    <x v="14"/>
    <x v="1935"/>
    <m/>
    <n v="41.73"/>
    <x v="10"/>
    <x v="4"/>
    <x v="1"/>
    <x v="1"/>
  </r>
  <r>
    <n v="96938"/>
    <x v="0"/>
    <x v="2"/>
    <x v="1935"/>
    <m/>
    <n v="51.26"/>
    <x v="407"/>
    <x v="0"/>
    <x v="1"/>
    <x v="8"/>
  </r>
  <r>
    <n v="96939"/>
    <x v="0"/>
    <x v="2"/>
    <x v="1935"/>
    <m/>
    <n v="5.75"/>
    <x v="208"/>
    <x v="4"/>
    <x v="1"/>
    <x v="4"/>
  </r>
  <r>
    <n v="96940"/>
    <x v="0"/>
    <x v="2"/>
    <x v="1935"/>
    <m/>
    <n v="263.89999999999998"/>
    <x v="41"/>
    <x v="15"/>
    <x v="1"/>
    <x v="4"/>
  </r>
  <r>
    <n v="95021"/>
    <x v="0"/>
    <x v="2"/>
    <x v="1936"/>
    <m/>
    <n v="3.3"/>
    <x v="13"/>
    <x v="4"/>
    <x v="1"/>
    <x v="4"/>
  </r>
  <r>
    <n v="95022"/>
    <x v="0"/>
    <x v="2"/>
    <x v="1936"/>
    <m/>
    <n v="20"/>
    <x v="86"/>
    <x v="15"/>
    <x v="1"/>
    <x v="4"/>
  </r>
  <r>
    <n v="95196"/>
    <x v="0"/>
    <x v="0"/>
    <x v="1936"/>
    <m/>
    <n v="70"/>
    <x v="89"/>
    <x v="13"/>
    <x v="1"/>
    <x v="17"/>
  </r>
  <r>
    <n v="95197"/>
    <x v="1"/>
    <x v="0"/>
    <x v="1936"/>
    <m/>
    <n v="50"/>
    <x v="15"/>
    <x v="1"/>
    <x v="1"/>
    <x v="3"/>
  </r>
  <r>
    <n v="95198"/>
    <x v="0"/>
    <x v="0"/>
    <x v="1936"/>
    <m/>
    <n v="35"/>
    <x v="93"/>
    <x v="7"/>
    <x v="1"/>
    <x v="4"/>
  </r>
  <r>
    <n v="95199"/>
    <x v="1"/>
    <x v="0"/>
    <x v="1936"/>
    <m/>
    <n v="513.65"/>
    <x v="433"/>
    <x v="1"/>
    <x v="1"/>
    <x v="3"/>
  </r>
  <r>
    <n v="95200"/>
    <x v="0"/>
    <x v="0"/>
    <x v="1936"/>
    <m/>
    <n v="12"/>
    <x v="21"/>
    <x v="9"/>
    <x v="1"/>
    <x v="9"/>
  </r>
  <r>
    <n v="95337"/>
    <x v="3"/>
    <x v="14"/>
    <x v="1936"/>
    <m/>
    <n v="-513.65"/>
    <x v="9"/>
    <x v="1"/>
    <x v="1"/>
    <x v="3"/>
  </r>
  <r>
    <n v="96941"/>
    <x v="0"/>
    <x v="2"/>
    <x v="1936"/>
    <m/>
    <n v="4.1900000000000004"/>
    <x v="13"/>
    <x v="4"/>
    <x v="1"/>
    <x v="1"/>
  </r>
  <r>
    <n v="96942"/>
    <x v="0"/>
    <x v="2"/>
    <x v="1936"/>
    <m/>
    <n v="3.04"/>
    <x v="13"/>
    <x v="4"/>
    <x v="1"/>
    <x v="1"/>
  </r>
  <r>
    <n v="96943"/>
    <x v="0"/>
    <x v="2"/>
    <x v="1936"/>
    <s v="Rug, girths"/>
    <n v="119.69"/>
    <x v="472"/>
    <x v="13"/>
    <x v="1"/>
    <x v="17"/>
  </r>
  <r>
    <n v="95023"/>
    <x v="0"/>
    <x v="2"/>
    <x v="1937"/>
    <m/>
    <n v="98.97"/>
    <x v="245"/>
    <x v="5"/>
    <x v="1"/>
    <x v="2"/>
  </r>
  <r>
    <n v="95024"/>
    <x v="0"/>
    <x v="2"/>
    <x v="1937"/>
    <m/>
    <n v="8.67"/>
    <x v="42"/>
    <x v="6"/>
    <x v="1"/>
    <x v="1"/>
  </r>
  <r>
    <n v="95025"/>
    <x v="0"/>
    <x v="2"/>
    <x v="1937"/>
    <s v="Eurotunnel Crossing"/>
    <n v="177"/>
    <x v="140"/>
    <x v="14"/>
    <x v="78"/>
    <x v="1"/>
  </r>
  <r>
    <n v="95026"/>
    <x v="0"/>
    <x v="2"/>
    <x v="1937"/>
    <s v="Ski Hire"/>
    <n v="112.92"/>
    <x v="140"/>
    <x v="14"/>
    <x v="78"/>
    <x v="1"/>
  </r>
  <r>
    <n v="95030"/>
    <x v="0"/>
    <x v="2"/>
    <x v="1937"/>
    <s v="Radley Purse"/>
    <n v="24.5"/>
    <x v="31"/>
    <x v="7"/>
    <x v="1"/>
    <x v="2"/>
  </r>
  <r>
    <n v="95031"/>
    <x v="0"/>
    <x v="2"/>
    <x v="1937"/>
    <s v="Coffee"/>
    <n v="8.8000000000000007"/>
    <x v="31"/>
    <x v="11"/>
    <x v="1"/>
    <x v="2"/>
  </r>
  <r>
    <n v="95194"/>
    <x v="0"/>
    <x v="0"/>
    <x v="1937"/>
    <s v="Life Insurance"/>
    <n v="8.19"/>
    <x v="29"/>
    <x v="0"/>
    <x v="1"/>
    <x v="2"/>
  </r>
  <r>
    <n v="95195"/>
    <x v="0"/>
    <x v="0"/>
    <x v="1937"/>
    <m/>
    <n v="5"/>
    <x v="30"/>
    <x v="9"/>
    <x v="1"/>
    <x v="9"/>
  </r>
  <r>
    <n v="95090"/>
    <x v="0"/>
    <x v="2"/>
    <x v="1938"/>
    <m/>
    <n v="20.97"/>
    <x v="407"/>
    <x v="0"/>
    <x v="1"/>
    <x v="8"/>
  </r>
  <r>
    <n v="95091"/>
    <x v="0"/>
    <x v="2"/>
    <x v="1938"/>
    <m/>
    <n v="1.64"/>
    <x v="13"/>
    <x v="4"/>
    <x v="1"/>
    <x v="1"/>
  </r>
  <r>
    <n v="95338.1"/>
    <x v="0"/>
    <x v="14"/>
    <x v="1938"/>
    <s v="Washing liquid"/>
    <n v="16"/>
    <x v="10"/>
    <x v="6"/>
    <x v="1"/>
    <x v="1"/>
  </r>
  <r>
    <n v="95338.2"/>
    <x v="0"/>
    <x v="14"/>
    <x v="1938"/>
    <m/>
    <n v="66.569999999999993"/>
    <x v="10"/>
    <x v="4"/>
    <x v="1"/>
    <x v="1"/>
  </r>
  <r>
    <n v="95193"/>
    <x v="2"/>
    <x v="0"/>
    <x v="1939"/>
    <m/>
    <n v="25"/>
    <x v="36"/>
    <x v="3"/>
    <x v="1"/>
    <x v="10"/>
  </r>
  <r>
    <n v="95092"/>
    <x v="0"/>
    <x v="2"/>
    <x v="1940"/>
    <m/>
    <n v="3.5"/>
    <x v="208"/>
    <x v="4"/>
    <x v="1"/>
    <x v="4"/>
  </r>
  <r>
    <n v="95192"/>
    <x v="0"/>
    <x v="0"/>
    <x v="1940"/>
    <s v="National Insurance"/>
    <n v="10.8"/>
    <x v="69"/>
    <x v="18"/>
    <x v="1"/>
    <x v="2"/>
  </r>
  <r>
    <n v="95340"/>
    <x v="0"/>
    <x v="14"/>
    <x v="1940"/>
    <m/>
    <n v="49.81"/>
    <x v="52"/>
    <x v="4"/>
    <x v="1"/>
    <x v="1"/>
  </r>
  <r>
    <n v="95093"/>
    <x v="0"/>
    <x v="2"/>
    <x v="1941"/>
    <m/>
    <n v="5.99"/>
    <x v="401"/>
    <x v="0"/>
    <x v="1"/>
    <x v="1"/>
  </r>
  <r>
    <n v="95094"/>
    <x v="0"/>
    <x v="2"/>
    <x v="1941"/>
    <m/>
    <n v="11.96"/>
    <x v="44"/>
    <x v="16"/>
    <x v="1"/>
    <x v="1"/>
  </r>
  <r>
    <n v="95339"/>
    <x v="0"/>
    <x v="14"/>
    <x v="1942"/>
    <s v="Skiing Trip to Tignes"/>
    <n v="714.75"/>
    <x v="473"/>
    <x v="14"/>
    <x v="85"/>
    <x v="8"/>
  </r>
  <r>
    <n v="95095"/>
    <x v="0"/>
    <x v="2"/>
    <x v="1943"/>
    <m/>
    <n v="7.79"/>
    <x v="13"/>
    <x v="4"/>
    <x v="1"/>
    <x v="1"/>
  </r>
  <r>
    <n v="95190"/>
    <x v="0"/>
    <x v="0"/>
    <x v="1943"/>
    <s v="Badminton"/>
    <n v="65"/>
    <x v="210"/>
    <x v="2"/>
    <x v="1"/>
    <x v="10"/>
  </r>
  <r>
    <n v="95191"/>
    <x v="0"/>
    <x v="0"/>
    <x v="1943"/>
    <m/>
    <n v="70"/>
    <x v="89"/>
    <x v="13"/>
    <x v="1"/>
    <x v="17"/>
  </r>
  <r>
    <n v="95302"/>
    <x v="0"/>
    <x v="14"/>
    <x v="1943"/>
    <m/>
    <n v="25.36"/>
    <x v="10"/>
    <x v="4"/>
    <x v="1"/>
    <x v="1"/>
  </r>
  <r>
    <n v="95303.1"/>
    <x v="0"/>
    <x v="14"/>
    <x v="1943"/>
    <s v="Toiletries"/>
    <n v="5"/>
    <x v="10"/>
    <x v="6"/>
    <x v="1"/>
    <x v="1"/>
  </r>
  <r>
    <n v="95303.2"/>
    <x v="0"/>
    <x v="14"/>
    <x v="1943"/>
    <m/>
    <n v="19.010000000000002"/>
    <x v="10"/>
    <x v="4"/>
    <x v="1"/>
    <x v="1"/>
  </r>
  <r>
    <n v="95304"/>
    <x v="0"/>
    <x v="14"/>
    <x v="1943"/>
    <s v="Tarpaulin"/>
    <n v="13.18"/>
    <x v="474"/>
    <x v="16"/>
    <x v="1"/>
    <x v="1"/>
  </r>
  <r>
    <n v="95308"/>
    <x v="0"/>
    <x v="14"/>
    <x v="1943"/>
    <s v="Iron tablets"/>
    <n v="31.09"/>
    <x v="124"/>
    <x v="6"/>
    <x v="1"/>
    <x v="2"/>
  </r>
  <r>
    <n v="95189"/>
    <x v="0"/>
    <x v="0"/>
    <x v="1944"/>
    <s v="Yoga"/>
    <n v="84"/>
    <x v="198"/>
    <x v="2"/>
    <x v="1"/>
    <x v="14"/>
  </r>
  <r>
    <n v="95305"/>
    <x v="0"/>
    <x v="14"/>
    <x v="1944"/>
    <m/>
    <n v="64.92"/>
    <x v="247"/>
    <x v="12"/>
    <x v="1"/>
    <x v="5"/>
  </r>
  <r>
    <n v="95306"/>
    <x v="0"/>
    <x v="14"/>
    <x v="1944"/>
    <m/>
    <n v="22.49"/>
    <x v="10"/>
    <x v="4"/>
    <x v="1"/>
    <x v="1"/>
  </r>
  <r>
    <n v="95307"/>
    <x v="0"/>
    <x v="14"/>
    <x v="1944"/>
    <m/>
    <n v="7.1"/>
    <x v="278"/>
    <x v="11"/>
    <x v="1"/>
    <x v="2"/>
  </r>
  <r>
    <n v="95188"/>
    <x v="0"/>
    <x v="0"/>
    <x v="1945"/>
    <m/>
    <n v="22"/>
    <x v="48"/>
    <x v="6"/>
    <x v="1"/>
    <x v="1"/>
  </r>
  <r>
    <n v="95309.1"/>
    <x v="0"/>
    <x v="14"/>
    <x v="1945"/>
    <s v="Batteries"/>
    <n v="6.49"/>
    <x v="10"/>
    <x v="6"/>
    <x v="1"/>
    <x v="1"/>
  </r>
  <r>
    <n v="95309.2"/>
    <x v="0"/>
    <x v="14"/>
    <x v="1945"/>
    <s v="Flowers"/>
    <n v="14"/>
    <x v="10"/>
    <x v="6"/>
    <x v="1"/>
    <x v="1"/>
  </r>
  <r>
    <n v="95309.3"/>
    <x v="0"/>
    <x v="14"/>
    <x v="1945"/>
    <m/>
    <n v="31.06"/>
    <x v="10"/>
    <x v="4"/>
    <x v="1"/>
    <x v="1"/>
  </r>
  <r>
    <n v="95186"/>
    <x v="1"/>
    <x v="0"/>
    <x v="1946"/>
    <m/>
    <n v="320"/>
    <x v="15"/>
    <x v="1"/>
    <x v="1"/>
    <x v="3"/>
  </r>
  <r>
    <n v="95187"/>
    <x v="5"/>
    <x v="0"/>
    <x v="1946"/>
    <m/>
    <n v="-29.3"/>
    <x v="402"/>
    <x v="10"/>
    <x v="1"/>
    <x v="4"/>
  </r>
  <r>
    <n v="95310"/>
    <x v="0"/>
    <x v="14"/>
    <x v="1946"/>
    <s v="Coat"/>
    <n v="79.989999999999995"/>
    <x v="168"/>
    <x v="5"/>
    <x v="1"/>
    <x v="4"/>
  </r>
  <r>
    <n v="95311"/>
    <x v="0"/>
    <x v="14"/>
    <x v="1946"/>
    <m/>
    <n v="14.99"/>
    <x v="396"/>
    <x v="5"/>
    <x v="1"/>
    <x v="1"/>
  </r>
  <r>
    <n v="95312"/>
    <x v="0"/>
    <x v="14"/>
    <x v="1946"/>
    <m/>
    <n v="6.99"/>
    <x v="97"/>
    <x v="6"/>
    <x v="1"/>
    <x v="1"/>
  </r>
  <r>
    <n v="95183"/>
    <x v="1"/>
    <x v="0"/>
    <x v="1947"/>
    <m/>
    <n v="50"/>
    <x v="15"/>
    <x v="1"/>
    <x v="1"/>
    <x v="3"/>
  </r>
  <r>
    <n v="95184.1"/>
    <x v="0"/>
    <x v="0"/>
    <x v="1947"/>
    <s v="Kitchen things"/>
    <n v="7.6"/>
    <x v="172"/>
    <x v="6"/>
    <x v="1"/>
    <x v="1"/>
  </r>
  <r>
    <n v="95184.2"/>
    <x v="0"/>
    <x v="0"/>
    <x v="1947"/>
    <s v="Aspirin, hand cream"/>
    <n v="2.2999999999999998"/>
    <x v="172"/>
    <x v="6"/>
    <x v="1"/>
    <x v="1"/>
  </r>
  <r>
    <n v="95184.3"/>
    <x v="0"/>
    <x v="0"/>
    <x v="1947"/>
    <s v="Wine"/>
    <n v="10"/>
    <x v="172"/>
    <x v="17"/>
    <x v="1"/>
    <x v="1"/>
  </r>
  <r>
    <n v="95184.4"/>
    <x v="0"/>
    <x v="0"/>
    <x v="1947"/>
    <m/>
    <n v="18.88"/>
    <x v="172"/>
    <x v="4"/>
    <x v="1"/>
    <x v="1"/>
  </r>
  <r>
    <n v="95185"/>
    <x v="2"/>
    <x v="0"/>
    <x v="1947"/>
    <m/>
    <n v="79.790000000000006"/>
    <x v="51"/>
    <x v="3"/>
    <x v="1"/>
    <x v="3"/>
  </r>
  <r>
    <n v="95313"/>
    <x v="0"/>
    <x v="14"/>
    <x v="1948"/>
    <s v="Hunger Games 2"/>
    <n v="26.4"/>
    <x v="112"/>
    <x v="11"/>
    <x v="1"/>
    <x v="1"/>
  </r>
  <r>
    <n v="95314"/>
    <x v="0"/>
    <x v="14"/>
    <x v="1948"/>
    <m/>
    <n v="20.6"/>
    <x v="305"/>
    <x v="11"/>
    <x v="1"/>
    <x v="1"/>
  </r>
  <r>
    <n v="95174"/>
    <x v="0"/>
    <x v="0"/>
    <x v="1949"/>
    <m/>
    <n v="11.97"/>
    <x v="49"/>
    <x v="6"/>
    <x v="1"/>
    <x v="1"/>
  </r>
  <r>
    <n v="95175.1"/>
    <x v="0"/>
    <x v="0"/>
    <x v="1949"/>
    <s v="Roses"/>
    <n v="11"/>
    <x v="10"/>
    <x v="6"/>
    <x v="1"/>
    <x v="5"/>
  </r>
  <r>
    <n v="95175.2"/>
    <x v="0"/>
    <x v="0"/>
    <x v="1949"/>
    <m/>
    <n v="44.76"/>
    <x v="10"/>
    <x v="12"/>
    <x v="1"/>
    <x v="5"/>
  </r>
  <r>
    <n v="95176"/>
    <x v="0"/>
    <x v="0"/>
    <x v="1949"/>
    <s v="Last meal before leaving"/>
    <n v="37.01"/>
    <x v="136"/>
    <x v="14"/>
    <x v="85"/>
    <x v="8"/>
  </r>
  <r>
    <n v="95177"/>
    <x v="0"/>
    <x v="0"/>
    <x v="1949"/>
    <s v="LCD display for internet radio"/>
    <n v="22.48"/>
    <x v="194"/>
    <x v="2"/>
    <x v="1"/>
    <x v="8"/>
  </r>
  <r>
    <n v="95178"/>
    <x v="0"/>
    <x v="0"/>
    <x v="1949"/>
    <m/>
    <n v="8.18"/>
    <x v="406"/>
    <x v="4"/>
    <x v="1"/>
    <x v="1"/>
  </r>
  <r>
    <n v="95179"/>
    <x v="0"/>
    <x v="0"/>
    <x v="1949"/>
    <m/>
    <n v="13.7"/>
    <x v="41"/>
    <x v="11"/>
    <x v="1"/>
    <x v="2"/>
  </r>
  <r>
    <n v="95180"/>
    <x v="0"/>
    <x v="0"/>
    <x v="1949"/>
    <m/>
    <n v="70"/>
    <x v="89"/>
    <x v="13"/>
    <x v="1"/>
    <x v="17"/>
  </r>
  <r>
    <n v="95181"/>
    <x v="1"/>
    <x v="0"/>
    <x v="1949"/>
    <m/>
    <n v="2000"/>
    <x v="75"/>
    <x v="1"/>
    <x v="1"/>
    <x v="3"/>
  </r>
  <r>
    <n v="95182"/>
    <x v="0"/>
    <x v="0"/>
    <x v="1949"/>
    <m/>
    <n v="15"/>
    <x v="49"/>
    <x v="6"/>
    <x v="1"/>
    <x v="1"/>
  </r>
  <r>
    <n v="95315"/>
    <x v="0"/>
    <x v="14"/>
    <x v="1949"/>
    <s v="Windscreen repair"/>
    <n v="25"/>
    <x v="475"/>
    <x v="12"/>
    <x v="1"/>
    <x v="19"/>
  </r>
  <r>
    <n v="95316"/>
    <x v="0"/>
    <x v="14"/>
    <x v="1949"/>
    <m/>
    <n v="71.28"/>
    <x v="13"/>
    <x v="4"/>
    <x v="1"/>
    <x v="1"/>
  </r>
  <r>
    <n v="95317"/>
    <x v="0"/>
    <x v="14"/>
    <x v="1949"/>
    <m/>
    <n v="7.89"/>
    <x v="213"/>
    <x v="11"/>
    <x v="1"/>
    <x v="14"/>
  </r>
  <r>
    <n v="95620"/>
    <x v="0"/>
    <x v="4"/>
    <x v="1949"/>
    <s v="Friday drinks"/>
    <n v="20"/>
    <x v="143"/>
    <x v="17"/>
    <x v="1"/>
    <x v="14"/>
  </r>
  <r>
    <n v="95621"/>
    <x v="0"/>
    <x v="4"/>
    <x v="1949"/>
    <s v="Coffees"/>
    <n v="15"/>
    <x v="213"/>
    <x v="11"/>
    <x v="1"/>
    <x v="2"/>
  </r>
  <r>
    <n v="95622"/>
    <x v="0"/>
    <x v="4"/>
    <x v="1949"/>
    <s v="Coffees"/>
    <n v="10"/>
    <x v="213"/>
    <x v="11"/>
    <x v="1"/>
    <x v="4"/>
  </r>
  <r>
    <n v="95096"/>
    <x v="0"/>
    <x v="2"/>
    <x v="1950"/>
    <m/>
    <n v="4.95"/>
    <x v="195"/>
    <x v="11"/>
    <x v="1"/>
    <x v="2"/>
  </r>
  <r>
    <n v="95097"/>
    <x v="0"/>
    <x v="2"/>
    <x v="1950"/>
    <m/>
    <n v="3.8"/>
    <x v="195"/>
    <x v="11"/>
    <x v="1"/>
    <x v="2"/>
  </r>
  <r>
    <n v="95098"/>
    <x v="0"/>
    <x v="2"/>
    <x v="1950"/>
    <m/>
    <n v="3.31"/>
    <x v="13"/>
    <x v="4"/>
    <x v="1"/>
    <x v="1"/>
  </r>
  <r>
    <n v="95099"/>
    <x v="0"/>
    <x v="2"/>
    <x v="1950"/>
    <m/>
    <n v="23.75"/>
    <x v="88"/>
    <x v="7"/>
    <x v="1"/>
    <x v="1"/>
  </r>
  <r>
    <n v="95100"/>
    <x v="0"/>
    <x v="2"/>
    <x v="1951"/>
    <m/>
    <n v="2.5299999999999998"/>
    <x v="13"/>
    <x v="4"/>
    <x v="1"/>
    <x v="1"/>
  </r>
  <r>
    <n v="95173"/>
    <x v="2"/>
    <x v="0"/>
    <x v="1951"/>
    <m/>
    <n v="20.8"/>
    <x v="58"/>
    <x v="3"/>
    <x v="1"/>
    <x v="2"/>
  </r>
  <r>
    <n v="95318.1"/>
    <x v="0"/>
    <x v="14"/>
    <x v="1951"/>
    <s v="Pens etc"/>
    <n v="6"/>
    <x v="10"/>
    <x v="6"/>
    <x v="1"/>
    <x v="1"/>
  </r>
  <r>
    <n v="95318.2"/>
    <x v="0"/>
    <x v="14"/>
    <x v="1951"/>
    <m/>
    <n v="13.19"/>
    <x v="10"/>
    <x v="4"/>
    <x v="1"/>
    <x v="1"/>
  </r>
  <r>
    <n v="95101"/>
    <x v="0"/>
    <x v="2"/>
    <x v="1952"/>
    <s v="Travel Insurance"/>
    <n v="98.14"/>
    <x v="317"/>
    <x v="0"/>
    <x v="1"/>
    <x v="1"/>
  </r>
  <r>
    <n v="95102.1"/>
    <x v="0"/>
    <x v="2"/>
    <x v="1952"/>
    <s v="Monkey Shoulder Whisky"/>
    <n v="27"/>
    <x v="10"/>
    <x v="17"/>
    <x v="1"/>
    <x v="4"/>
  </r>
  <r>
    <n v="95102.2"/>
    <x v="0"/>
    <x v="2"/>
    <x v="1952"/>
    <s v="Shaving things"/>
    <n v="10.07"/>
    <x v="10"/>
    <x v="6"/>
    <x v="1"/>
    <x v="4"/>
  </r>
  <r>
    <n v="95172"/>
    <x v="0"/>
    <x v="0"/>
    <x v="1952"/>
    <s v="Income Insurance"/>
    <n v="47.52"/>
    <x v="60"/>
    <x v="0"/>
    <x v="1"/>
    <x v="4"/>
  </r>
  <r>
    <n v="95103.1"/>
    <x v="0"/>
    <x v="2"/>
    <x v="1953"/>
    <m/>
    <n v="9"/>
    <x v="52"/>
    <x v="6"/>
    <x v="1"/>
    <x v="1"/>
  </r>
  <r>
    <n v="95103.2"/>
    <x v="0"/>
    <x v="2"/>
    <x v="1953"/>
    <m/>
    <n v="38.229999999999997"/>
    <x v="52"/>
    <x v="4"/>
    <x v="1"/>
    <x v="1"/>
  </r>
  <r>
    <n v="95104"/>
    <x v="0"/>
    <x v="2"/>
    <x v="1953"/>
    <m/>
    <n v="31.82"/>
    <x v="52"/>
    <x v="4"/>
    <x v="1"/>
    <x v="1"/>
  </r>
  <r>
    <n v="95105"/>
    <x v="0"/>
    <x v="2"/>
    <x v="1953"/>
    <m/>
    <n v="22.3"/>
    <x v="463"/>
    <x v="11"/>
    <x v="1"/>
    <x v="1"/>
  </r>
  <r>
    <n v="95106"/>
    <x v="0"/>
    <x v="2"/>
    <x v="1954"/>
    <s v="Something"/>
    <n v="45.9"/>
    <x v="14"/>
    <x v="7"/>
    <x v="1"/>
    <x v="2"/>
  </r>
  <r>
    <n v="95107"/>
    <x v="0"/>
    <x v="2"/>
    <x v="1954"/>
    <m/>
    <n v="184"/>
    <x v="66"/>
    <x v="5"/>
    <x v="1"/>
    <x v="4"/>
  </r>
  <r>
    <n v="95108"/>
    <x v="0"/>
    <x v="2"/>
    <x v="1954"/>
    <s v="Takeaway"/>
    <n v="23.6"/>
    <x v="214"/>
    <x v="11"/>
    <x v="1"/>
    <x v="1"/>
  </r>
  <r>
    <n v="95109"/>
    <x v="0"/>
    <x v="2"/>
    <x v="1954"/>
    <s v="Jeans"/>
    <n v="65"/>
    <x v="245"/>
    <x v="5"/>
    <x v="1"/>
    <x v="4"/>
  </r>
  <r>
    <n v="95110"/>
    <x v="0"/>
    <x v="2"/>
    <x v="1954"/>
    <s v="Coffee Meeting"/>
    <n v="4.84"/>
    <x v="52"/>
    <x v="15"/>
    <x v="1"/>
    <x v="2"/>
  </r>
  <r>
    <n v="95111"/>
    <x v="0"/>
    <x v="2"/>
    <x v="1954"/>
    <m/>
    <n v="17.45"/>
    <x v="244"/>
    <x v="6"/>
    <x v="1"/>
    <x v="2"/>
  </r>
  <r>
    <n v="95112"/>
    <x v="0"/>
    <x v="2"/>
    <x v="1955"/>
    <s v="Inn the Park (St James Park)"/>
    <n v="8.9499999999999993"/>
    <x v="213"/>
    <x v="11"/>
    <x v="1"/>
    <x v="14"/>
  </r>
  <r>
    <n v="95168"/>
    <x v="6"/>
    <x v="0"/>
    <x v="1956"/>
    <m/>
    <n v="336.33"/>
    <x v="9"/>
    <x v="0"/>
    <x v="1"/>
    <x v="1"/>
  </r>
  <r>
    <n v="95169"/>
    <x v="1"/>
    <x v="0"/>
    <x v="1956"/>
    <m/>
    <n v="50"/>
    <x v="15"/>
    <x v="1"/>
    <x v="1"/>
    <x v="3"/>
  </r>
  <r>
    <n v="95170"/>
    <x v="0"/>
    <x v="0"/>
    <x v="1956"/>
    <m/>
    <n v="3445.25"/>
    <x v="69"/>
    <x v="18"/>
    <x v="1"/>
    <x v="4"/>
  </r>
  <r>
    <n v="95171"/>
    <x v="0"/>
    <x v="0"/>
    <x v="1956"/>
    <m/>
    <n v="70"/>
    <x v="89"/>
    <x v="13"/>
    <x v="1"/>
    <x v="17"/>
  </r>
  <r>
    <n v="95319.1"/>
    <x v="0"/>
    <x v="14"/>
    <x v="1956"/>
    <s v="Toiletries"/>
    <n v="16.5"/>
    <x v="10"/>
    <x v="6"/>
    <x v="1"/>
    <x v="1"/>
  </r>
  <r>
    <n v="95319.2"/>
    <x v="0"/>
    <x v="14"/>
    <x v="1956"/>
    <m/>
    <n v="88.34"/>
    <x v="10"/>
    <x v="4"/>
    <x v="1"/>
    <x v="1"/>
  </r>
  <r>
    <n v="95320"/>
    <x v="0"/>
    <x v="14"/>
    <x v="1956"/>
    <s v="Stamps"/>
    <n v="14.4"/>
    <x v="10"/>
    <x v="6"/>
    <x v="1"/>
    <x v="1"/>
  </r>
  <r>
    <n v="95321"/>
    <x v="0"/>
    <x v="14"/>
    <x v="1956"/>
    <m/>
    <n v="68.150000000000006"/>
    <x v="10"/>
    <x v="12"/>
    <x v="1"/>
    <x v="5"/>
  </r>
  <r>
    <n v="95113"/>
    <x v="0"/>
    <x v="2"/>
    <x v="1957"/>
    <m/>
    <n v="20"/>
    <x v="86"/>
    <x v="15"/>
    <x v="1"/>
    <x v="4"/>
  </r>
  <r>
    <n v="95114"/>
    <x v="0"/>
    <x v="2"/>
    <x v="1957"/>
    <m/>
    <n v="2.92"/>
    <x v="13"/>
    <x v="4"/>
    <x v="1"/>
    <x v="1"/>
  </r>
  <r>
    <n v="95164"/>
    <x v="0"/>
    <x v="0"/>
    <x v="1957"/>
    <m/>
    <n v="32"/>
    <x v="39"/>
    <x v="4"/>
    <x v="1"/>
    <x v="1"/>
  </r>
  <r>
    <n v="95165"/>
    <x v="1"/>
    <x v="0"/>
    <x v="1957"/>
    <m/>
    <n v="50"/>
    <x v="15"/>
    <x v="1"/>
    <x v="1"/>
    <x v="3"/>
  </r>
  <r>
    <n v="95166"/>
    <x v="0"/>
    <x v="0"/>
    <x v="1957"/>
    <m/>
    <n v="50.96"/>
    <x v="270"/>
    <x v="0"/>
    <x v="1"/>
    <x v="1"/>
  </r>
  <r>
    <n v="95167"/>
    <x v="0"/>
    <x v="0"/>
    <x v="1957"/>
    <s v="Tax refund"/>
    <n v="-562.75"/>
    <x v="69"/>
    <x v="10"/>
    <x v="1"/>
    <x v="2"/>
  </r>
  <r>
    <n v="95322"/>
    <x v="0"/>
    <x v="14"/>
    <x v="1957"/>
    <m/>
    <n v="45.8"/>
    <x v="10"/>
    <x v="12"/>
    <x v="1"/>
    <x v="5"/>
  </r>
  <r>
    <n v="95115"/>
    <x v="0"/>
    <x v="2"/>
    <x v="1958"/>
    <m/>
    <n v="5.36"/>
    <x v="13"/>
    <x v="4"/>
    <x v="1"/>
    <x v="1"/>
  </r>
  <r>
    <n v="95116"/>
    <x v="0"/>
    <x v="2"/>
    <x v="1958"/>
    <s v="Meal to console ourselves over electrics"/>
    <n v="28.06"/>
    <x v="476"/>
    <x v="11"/>
    <x v="1"/>
    <x v="1"/>
  </r>
  <r>
    <n v="95117"/>
    <x v="0"/>
    <x v="2"/>
    <x v="1958"/>
    <m/>
    <n v="6.98"/>
    <x v="476"/>
    <x v="17"/>
    <x v="1"/>
    <x v="1"/>
  </r>
  <r>
    <n v="95162"/>
    <x v="0"/>
    <x v="0"/>
    <x v="1958"/>
    <m/>
    <n v="17"/>
    <x v="63"/>
    <x v="0"/>
    <x v="1"/>
    <x v="4"/>
  </r>
  <r>
    <n v="95163"/>
    <x v="8"/>
    <x v="0"/>
    <x v="1958"/>
    <m/>
    <n v="-6165.78"/>
    <x v="164"/>
    <x v="10"/>
    <x v="1"/>
    <x v="4"/>
  </r>
  <r>
    <n v="95323.1"/>
    <x v="0"/>
    <x v="14"/>
    <x v="1958"/>
    <s v="Toiletries"/>
    <n v="16"/>
    <x v="10"/>
    <x v="6"/>
    <x v="1"/>
    <x v="1"/>
  </r>
  <r>
    <n v="95323.199999999997"/>
    <x v="0"/>
    <x v="14"/>
    <x v="1958"/>
    <m/>
    <n v="12.09"/>
    <x v="10"/>
    <x v="4"/>
    <x v="1"/>
    <x v="1"/>
  </r>
  <r>
    <n v="95324"/>
    <x v="0"/>
    <x v="14"/>
    <x v="1959"/>
    <m/>
    <n v="12.38"/>
    <x v="10"/>
    <x v="12"/>
    <x v="1"/>
    <x v="5"/>
  </r>
  <r>
    <n v="95118"/>
    <x v="0"/>
    <x v="2"/>
    <x v="1960"/>
    <m/>
    <n v="7.4"/>
    <x v="10"/>
    <x v="4"/>
    <x v="1"/>
    <x v="1"/>
  </r>
  <r>
    <n v="95161"/>
    <x v="1"/>
    <x v="0"/>
    <x v="1960"/>
    <m/>
    <n v="3333.64"/>
    <x v="75"/>
    <x v="1"/>
    <x v="1"/>
    <x v="3"/>
  </r>
  <r>
    <n v="95631"/>
    <x v="3"/>
    <x v="4"/>
    <x v="1961"/>
    <s v="Feb Cash"/>
    <n v="-760"/>
    <x v="9"/>
    <x v="1"/>
    <x v="1"/>
    <x v="3"/>
  </r>
  <r>
    <n v="95632"/>
    <x v="0"/>
    <x v="4"/>
    <x v="1961"/>
    <s v="Unidentified cash for Feb"/>
    <n v="280"/>
    <x v="53"/>
    <x v="6"/>
    <x v="1"/>
    <x v="3"/>
  </r>
  <r>
    <n v="95119"/>
    <x v="0"/>
    <x v="2"/>
    <x v="1962"/>
    <m/>
    <n v="14.39"/>
    <x v="44"/>
    <x v="16"/>
    <x v="1"/>
    <x v="1"/>
  </r>
  <r>
    <n v="95120"/>
    <x v="0"/>
    <x v="2"/>
    <x v="1962"/>
    <m/>
    <n v="30"/>
    <x v="133"/>
    <x v="5"/>
    <x v="1"/>
    <x v="2"/>
  </r>
  <r>
    <n v="95121"/>
    <x v="0"/>
    <x v="2"/>
    <x v="1963"/>
    <m/>
    <n v="67.099999999999994"/>
    <x v="41"/>
    <x v="15"/>
    <x v="1"/>
    <x v="4"/>
  </r>
  <r>
    <n v="95122"/>
    <x v="0"/>
    <x v="2"/>
    <x v="1963"/>
    <m/>
    <n v="4.83"/>
    <x v="13"/>
    <x v="4"/>
    <x v="1"/>
    <x v="1"/>
  </r>
  <r>
    <n v="95150"/>
    <x v="0"/>
    <x v="0"/>
    <x v="1963"/>
    <s v="Garage"/>
    <n v="56.03"/>
    <x v="18"/>
    <x v="12"/>
    <x v="1"/>
    <x v="11"/>
  </r>
  <r>
    <n v="95151"/>
    <x v="0"/>
    <x v="0"/>
    <x v="1963"/>
    <m/>
    <n v="5"/>
    <x v="163"/>
    <x v="9"/>
    <x v="1"/>
    <x v="9"/>
  </r>
  <r>
    <n v="95152"/>
    <x v="0"/>
    <x v="0"/>
    <x v="1963"/>
    <m/>
    <n v="7.99"/>
    <x v="368"/>
    <x v="0"/>
    <x v="1"/>
    <x v="4"/>
  </r>
  <r>
    <n v="95153"/>
    <x v="0"/>
    <x v="0"/>
    <x v="1963"/>
    <m/>
    <n v="12.12"/>
    <x v="8"/>
    <x v="0"/>
    <x v="1"/>
    <x v="1"/>
  </r>
  <r>
    <n v="95154"/>
    <x v="0"/>
    <x v="0"/>
    <x v="1963"/>
    <s v="Gas"/>
    <n v="171"/>
    <x v="338"/>
    <x v="0"/>
    <x v="1"/>
    <x v="1"/>
  </r>
  <r>
    <n v="95155"/>
    <x v="0"/>
    <x v="0"/>
    <x v="1963"/>
    <m/>
    <n v="16.010000000000002"/>
    <x v="448"/>
    <x v="0"/>
    <x v="1"/>
    <x v="2"/>
  </r>
  <r>
    <n v="95156"/>
    <x v="0"/>
    <x v="0"/>
    <x v="1963"/>
    <s v="Income Insurance"/>
    <n v="26.95"/>
    <x v="60"/>
    <x v="0"/>
    <x v="1"/>
    <x v="4"/>
  </r>
  <r>
    <n v="95157.1"/>
    <x v="0"/>
    <x v="0"/>
    <x v="1963"/>
    <m/>
    <n v="50"/>
    <x v="245"/>
    <x v="5"/>
    <x v="1"/>
    <x v="10"/>
  </r>
  <r>
    <n v="95157.2"/>
    <x v="0"/>
    <x v="0"/>
    <x v="1963"/>
    <s v="Bus fares"/>
    <n v="50"/>
    <x v="187"/>
    <x v="19"/>
    <x v="1"/>
    <x v="10"/>
  </r>
  <r>
    <n v="95157.3"/>
    <x v="0"/>
    <x v="0"/>
    <x v="1963"/>
    <s v="Lunches"/>
    <n v="30"/>
    <x v="363"/>
    <x v="4"/>
    <x v="1"/>
    <x v="10"/>
  </r>
  <r>
    <n v="95157.4"/>
    <x v="0"/>
    <x v="0"/>
    <x v="1963"/>
    <s v="Jennifers Pocket Money"/>
    <n v="20"/>
    <x v="53"/>
    <x v="6"/>
    <x v="1"/>
    <x v="10"/>
  </r>
  <r>
    <n v="95158"/>
    <x v="0"/>
    <x v="0"/>
    <x v="1963"/>
    <m/>
    <n v="70"/>
    <x v="89"/>
    <x v="13"/>
    <x v="1"/>
    <x v="17"/>
  </r>
  <r>
    <n v="95159"/>
    <x v="0"/>
    <x v="0"/>
    <x v="1963"/>
    <s v="James Pocket Money"/>
    <n v="20"/>
    <x v="53"/>
    <x v="6"/>
    <x v="1"/>
    <x v="8"/>
  </r>
  <r>
    <n v="95160"/>
    <x v="1"/>
    <x v="0"/>
    <x v="1963"/>
    <m/>
    <n v="50"/>
    <x v="1"/>
    <x v="1"/>
    <x v="1"/>
    <x v="3"/>
  </r>
  <r>
    <n v="95290"/>
    <x v="3"/>
    <x v="1"/>
    <x v="1963"/>
    <m/>
    <n v="-50"/>
    <x v="1"/>
    <x v="1"/>
    <x v="1"/>
    <x v="3"/>
  </r>
  <r>
    <n v="95325"/>
    <x v="0"/>
    <x v="14"/>
    <x v="1963"/>
    <m/>
    <n v="22.64"/>
    <x v="10"/>
    <x v="4"/>
    <x v="1"/>
    <x v="1"/>
  </r>
  <r>
    <n v="95123"/>
    <x v="0"/>
    <x v="2"/>
    <x v="1964"/>
    <s v="Hotel"/>
    <n v="100"/>
    <x v="146"/>
    <x v="14"/>
    <x v="78"/>
    <x v="1"/>
  </r>
  <r>
    <n v="95124"/>
    <x v="0"/>
    <x v="2"/>
    <x v="1964"/>
    <m/>
    <n v="5.91"/>
    <x v="13"/>
    <x v="4"/>
    <x v="1"/>
    <x v="1"/>
  </r>
  <r>
    <n v="95125"/>
    <x v="0"/>
    <x v="2"/>
    <x v="1964"/>
    <m/>
    <n v="4.76"/>
    <x v="49"/>
    <x v="8"/>
    <x v="1"/>
    <x v="3"/>
  </r>
  <r>
    <n v="95146"/>
    <x v="0"/>
    <x v="0"/>
    <x v="1964"/>
    <m/>
    <n v="11.43"/>
    <x v="19"/>
    <x v="0"/>
    <x v="1"/>
    <x v="1"/>
  </r>
  <r>
    <n v="95147"/>
    <x v="1"/>
    <x v="0"/>
    <x v="1964"/>
    <m/>
    <n v="50"/>
    <x v="15"/>
    <x v="1"/>
    <x v="1"/>
    <x v="3"/>
  </r>
  <r>
    <n v="95148"/>
    <x v="0"/>
    <x v="0"/>
    <x v="1964"/>
    <s v="Ski Lesson"/>
    <n v="120"/>
    <x v="477"/>
    <x v="14"/>
    <x v="78"/>
    <x v="14"/>
  </r>
  <r>
    <n v="95149"/>
    <x v="0"/>
    <x v="0"/>
    <x v="1964"/>
    <m/>
    <n v="12"/>
    <x v="21"/>
    <x v="9"/>
    <x v="1"/>
    <x v="9"/>
  </r>
  <r>
    <n v="95126"/>
    <x v="0"/>
    <x v="2"/>
    <x v="1965"/>
    <m/>
    <n v="9.99"/>
    <x v="20"/>
    <x v="0"/>
    <x v="1"/>
    <x v="1"/>
  </r>
  <r>
    <n v="95144"/>
    <x v="0"/>
    <x v="0"/>
    <x v="1965"/>
    <m/>
    <n v="1500"/>
    <x v="478"/>
    <x v="16"/>
    <x v="92"/>
    <x v="1"/>
  </r>
  <r>
    <n v="95145"/>
    <x v="1"/>
    <x v="0"/>
    <x v="1965"/>
    <m/>
    <n v="50"/>
    <x v="15"/>
    <x v="1"/>
    <x v="1"/>
    <x v="3"/>
  </r>
  <r>
    <n v="95287"/>
    <x v="0"/>
    <x v="1"/>
    <x v="1965"/>
    <m/>
    <n v="0.01"/>
    <x v="69"/>
    <x v="18"/>
    <x v="1"/>
    <x v="3"/>
  </r>
  <r>
    <n v="95288"/>
    <x v="4"/>
    <x v="1"/>
    <x v="1965"/>
    <m/>
    <n v="-0.06"/>
    <x v="1"/>
    <x v="10"/>
    <x v="1"/>
    <x v="3"/>
  </r>
  <r>
    <n v="95289"/>
    <x v="0"/>
    <x v="1"/>
    <x v="1965"/>
    <m/>
    <n v="33.58"/>
    <x v="13"/>
    <x v="4"/>
    <x v="1"/>
    <x v="1"/>
  </r>
  <r>
    <n v="95127"/>
    <x v="0"/>
    <x v="2"/>
    <x v="1966"/>
    <s v="Soldering Iron"/>
    <n v="16.36"/>
    <x v="277"/>
    <x v="2"/>
    <x v="1"/>
    <x v="8"/>
  </r>
  <r>
    <n v="95128"/>
    <x v="0"/>
    <x v="2"/>
    <x v="1966"/>
    <s v="The Railway Man film"/>
    <n v="8.5"/>
    <x v="479"/>
    <x v="11"/>
    <x v="1"/>
    <x v="14"/>
  </r>
  <r>
    <n v="95326"/>
    <x v="0"/>
    <x v="14"/>
    <x v="1966"/>
    <m/>
    <n v="28.81"/>
    <x v="10"/>
    <x v="4"/>
    <x v="1"/>
    <x v="1"/>
  </r>
  <r>
    <n v="95129"/>
    <x v="0"/>
    <x v="2"/>
    <x v="1967"/>
    <m/>
    <n v="1.87"/>
    <x v="13"/>
    <x v="4"/>
    <x v="1"/>
    <x v="1"/>
  </r>
  <r>
    <n v="95130"/>
    <x v="0"/>
    <x v="2"/>
    <x v="1967"/>
    <m/>
    <n v="34.549999999999997"/>
    <x v="229"/>
    <x v="11"/>
    <x v="1"/>
    <x v="1"/>
  </r>
  <r>
    <n v="95131"/>
    <x v="0"/>
    <x v="2"/>
    <x v="1967"/>
    <m/>
    <n v="16"/>
    <x v="23"/>
    <x v="5"/>
    <x v="1"/>
    <x v="2"/>
  </r>
  <r>
    <n v="95141"/>
    <x v="0"/>
    <x v="0"/>
    <x v="1967"/>
    <s v="Life Insurance"/>
    <n v="8.19"/>
    <x v="29"/>
    <x v="0"/>
    <x v="1"/>
    <x v="2"/>
  </r>
  <r>
    <n v="95142"/>
    <x v="0"/>
    <x v="0"/>
    <x v="1967"/>
    <m/>
    <n v="5"/>
    <x v="30"/>
    <x v="9"/>
    <x v="1"/>
    <x v="9"/>
  </r>
  <r>
    <n v="95143"/>
    <x v="1"/>
    <x v="0"/>
    <x v="1967"/>
    <m/>
    <n v="1186.0899999999999"/>
    <x v="433"/>
    <x v="1"/>
    <x v="1"/>
    <x v="3"/>
  </r>
  <r>
    <n v="95327"/>
    <x v="3"/>
    <x v="14"/>
    <x v="1967"/>
    <m/>
    <n v="-1186.0899999999999"/>
    <x v="9"/>
    <x v="1"/>
    <x v="1"/>
    <x v="3"/>
  </r>
  <r>
    <n v="95500"/>
    <x v="0"/>
    <x v="2"/>
    <x v="1968"/>
    <m/>
    <n v="14.5"/>
    <x v="208"/>
    <x v="4"/>
    <x v="1"/>
    <x v="4"/>
  </r>
  <r>
    <n v="95501"/>
    <x v="0"/>
    <x v="2"/>
    <x v="1968"/>
    <s v="Stansted parking to see James off"/>
    <n v="10"/>
    <x v="464"/>
    <x v="14"/>
    <x v="85"/>
    <x v="8"/>
  </r>
  <r>
    <n v="95502"/>
    <x v="0"/>
    <x v="2"/>
    <x v="1969"/>
    <m/>
    <n v="63"/>
    <x v="41"/>
    <x v="15"/>
    <x v="1"/>
    <x v="4"/>
  </r>
  <r>
    <n v="95503"/>
    <x v="0"/>
    <x v="2"/>
    <x v="1969"/>
    <m/>
    <n v="49"/>
    <x v="49"/>
    <x v="5"/>
    <x v="1"/>
    <x v="2"/>
  </r>
  <r>
    <n v="95138"/>
    <x v="0"/>
    <x v="0"/>
    <x v="1970"/>
    <m/>
    <n v="77.5"/>
    <x v="89"/>
    <x v="13"/>
    <x v="1"/>
    <x v="17"/>
  </r>
  <r>
    <n v="95139"/>
    <x v="2"/>
    <x v="0"/>
    <x v="1970"/>
    <m/>
    <n v="25"/>
    <x v="36"/>
    <x v="3"/>
    <x v="1"/>
    <x v="10"/>
  </r>
  <r>
    <n v="95140"/>
    <x v="1"/>
    <x v="0"/>
    <x v="1970"/>
    <m/>
    <n v="200"/>
    <x v="15"/>
    <x v="1"/>
    <x v="1"/>
    <x v="3"/>
  </r>
  <r>
    <n v="95504"/>
    <x v="0"/>
    <x v="2"/>
    <x v="1970"/>
    <m/>
    <n v="3.34"/>
    <x v="208"/>
    <x v="4"/>
    <x v="1"/>
    <x v="4"/>
  </r>
  <r>
    <n v="95505"/>
    <x v="0"/>
    <x v="2"/>
    <x v="1970"/>
    <m/>
    <n v="38.47"/>
    <x v="407"/>
    <x v="0"/>
    <x v="1"/>
    <x v="8"/>
  </r>
  <r>
    <n v="95506"/>
    <x v="0"/>
    <x v="2"/>
    <x v="1970"/>
    <s v="Home Insurance"/>
    <n v="369.86"/>
    <x v="183"/>
    <x v="0"/>
    <x v="1"/>
    <x v="1"/>
  </r>
  <r>
    <n v="95507"/>
    <x v="0"/>
    <x v="2"/>
    <x v="1970"/>
    <s v="Outside lamp"/>
    <n v="19.3"/>
    <x v="14"/>
    <x v="16"/>
    <x v="92"/>
    <x v="1"/>
  </r>
  <r>
    <n v="95508"/>
    <x v="0"/>
    <x v="2"/>
    <x v="1970"/>
    <s v="Sending James trousers to France"/>
    <n v="11.94"/>
    <x v="302"/>
    <x v="14"/>
    <x v="85"/>
    <x v="8"/>
  </r>
  <r>
    <n v="95137"/>
    <x v="1"/>
    <x v="0"/>
    <x v="1971"/>
    <m/>
    <n v="50"/>
    <x v="15"/>
    <x v="1"/>
    <x v="1"/>
    <x v="3"/>
  </r>
  <r>
    <n v="95509"/>
    <x v="0"/>
    <x v="2"/>
    <x v="1971"/>
    <m/>
    <n v="5.99"/>
    <x v="401"/>
    <x v="0"/>
    <x v="1"/>
    <x v="1"/>
  </r>
  <r>
    <n v="95587"/>
    <x v="0"/>
    <x v="14"/>
    <x v="1971"/>
    <m/>
    <n v="58.75"/>
    <x v="10"/>
    <x v="12"/>
    <x v="1"/>
    <x v="5"/>
  </r>
  <r>
    <n v="95136.1"/>
    <x v="0"/>
    <x v="0"/>
    <x v="1972"/>
    <s v="Toiletries"/>
    <n v="13.75"/>
    <x v="397"/>
    <x v="6"/>
    <x v="1"/>
    <x v="1"/>
  </r>
  <r>
    <n v="95136.2"/>
    <x v="0"/>
    <x v="0"/>
    <x v="1972"/>
    <m/>
    <n v="16.850000000000001"/>
    <x v="397"/>
    <x v="4"/>
    <x v="1"/>
    <x v="1"/>
  </r>
  <r>
    <n v="95510"/>
    <x v="0"/>
    <x v="2"/>
    <x v="1972"/>
    <m/>
    <n v="4.09"/>
    <x v="208"/>
    <x v="4"/>
    <x v="1"/>
    <x v="4"/>
  </r>
  <r>
    <n v="95135"/>
    <x v="1"/>
    <x v="0"/>
    <x v="1973"/>
    <m/>
    <n v="320"/>
    <x v="15"/>
    <x v="1"/>
    <x v="1"/>
    <x v="3"/>
  </r>
  <r>
    <n v="95511"/>
    <x v="0"/>
    <x v="2"/>
    <x v="1973"/>
    <s v="Breakdown cover"/>
    <n v="35"/>
    <x v="378"/>
    <x v="14"/>
    <x v="78"/>
    <x v="5"/>
  </r>
  <r>
    <n v="95512"/>
    <x v="0"/>
    <x v="2"/>
    <x v="1973"/>
    <s v="Pre-holiday eating out"/>
    <n v="63.15"/>
    <x v="267"/>
    <x v="14"/>
    <x v="78"/>
    <x v="1"/>
  </r>
  <r>
    <n v="95513"/>
    <x v="0"/>
    <x v="2"/>
    <x v="1973"/>
    <m/>
    <n v="4.0999999999999996"/>
    <x v="208"/>
    <x v="4"/>
    <x v="1"/>
    <x v="4"/>
  </r>
  <r>
    <n v="95588.1"/>
    <x v="0"/>
    <x v="14"/>
    <x v="1973"/>
    <s v="Toiletries"/>
    <n v="11"/>
    <x v="10"/>
    <x v="6"/>
    <x v="1"/>
    <x v="1"/>
  </r>
  <r>
    <n v="95588.2"/>
    <x v="0"/>
    <x v="14"/>
    <x v="1973"/>
    <s v="Book; Life after Life"/>
    <n v="4"/>
    <x v="10"/>
    <x v="7"/>
    <x v="1"/>
    <x v="2"/>
  </r>
  <r>
    <n v="95588.3"/>
    <x v="0"/>
    <x v="14"/>
    <x v="1973"/>
    <s v="Captain Philips DVD"/>
    <n v="10"/>
    <x v="10"/>
    <x v="7"/>
    <x v="1"/>
    <x v="1"/>
  </r>
  <r>
    <n v="95588.4"/>
    <x v="0"/>
    <x v="14"/>
    <x v="1973"/>
    <m/>
    <n v="1.43"/>
    <x v="10"/>
    <x v="4"/>
    <x v="1"/>
    <x v="1"/>
  </r>
  <r>
    <n v="95645"/>
    <x v="0"/>
    <x v="4"/>
    <x v="1973"/>
    <s v="Cash spent on holiday"/>
    <n v="320"/>
    <x v="140"/>
    <x v="14"/>
    <x v="78"/>
    <x v="1"/>
  </r>
  <r>
    <n v="95134"/>
    <x v="0"/>
    <x v="0"/>
    <x v="1974"/>
    <s v="National Insurance"/>
    <n v="13.5"/>
    <x v="69"/>
    <x v="18"/>
    <x v="1"/>
    <x v="2"/>
  </r>
  <r>
    <n v="95514"/>
    <x v="0"/>
    <x v="2"/>
    <x v="1974"/>
    <m/>
    <n v="57.28"/>
    <x v="85"/>
    <x v="14"/>
    <x v="78"/>
    <x v="5"/>
  </r>
  <r>
    <n v="95515"/>
    <x v="0"/>
    <x v="2"/>
    <x v="1974"/>
    <m/>
    <n v="57.67"/>
    <x v="85"/>
    <x v="14"/>
    <x v="78"/>
    <x v="5"/>
  </r>
  <r>
    <n v="95516"/>
    <x v="0"/>
    <x v="2"/>
    <x v="1974"/>
    <s v="Food"/>
    <n v="5.99"/>
    <x v="78"/>
    <x v="14"/>
    <x v="78"/>
    <x v="14"/>
  </r>
  <r>
    <n v="95517"/>
    <x v="0"/>
    <x v="2"/>
    <x v="1974"/>
    <s v="Food"/>
    <n v="11.85"/>
    <x v="78"/>
    <x v="14"/>
    <x v="78"/>
    <x v="10"/>
  </r>
  <r>
    <n v="95447"/>
    <x v="0"/>
    <x v="2"/>
    <x v="1975"/>
    <s v="Ski Hire"/>
    <n v="233.71"/>
    <x v="480"/>
    <x v="14"/>
    <x v="78"/>
    <x v="14"/>
  </r>
  <r>
    <n v="95518"/>
    <x v="0"/>
    <x v="2"/>
    <x v="1975"/>
    <m/>
    <n v="55.31"/>
    <x v="85"/>
    <x v="14"/>
    <x v="78"/>
    <x v="5"/>
  </r>
  <r>
    <n v="95519"/>
    <x v="0"/>
    <x v="2"/>
    <x v="1975"/>
    <s v="Ski Passes"/>
    <n v="762.3"/>
    <x v="140"/>
    <x v="14"/>
    <x v="78"/>
    <x v="1"/>
  </r>
  <r>
    <n v="95520"/>
    <x v="0"/>
    <x v="2"/>
    <x v="1975"/>
    <s v="Overnight stop"/>
    <n v="103.28"/>
    <x v="146"/>
    <x v="14"/>
    <x v="78"/>
    <x v="1"/>
  </r>
  <r>
    <n v="95521"/>
    <x v="0"/>
    <x v="2"/>
    <x v="1975"/>
    <m/>
    <n v="25.31"/>
    <x v="14"/>
    <x v="14"/>
    <x v="78"/>
    <x v="1"/>
  </r>
  <r>
    <n v="95522"/>
    <x v="0"/>
    <x v="2"/>
    <x v="1976"/>
    <m/>
    <n v="12.56"/>
    <x v="117"/>
    <x v="14"/>
    <x v="78"/>
    <x v="14"/>
  </r>
  <r>
    <n v="95132"/>
    <x v="0"/>
    <x v="0"/>
    <x v="1977"/>
    <m/>
    <n v="77.5"/>
    <x v="89"/>
    <x v="13"/>
    <x v="1"/>
    <x v="17"/>
  </r>
  <r>
    <n v="95133"/>
    <x v="2"/>
    <x v="0"/>
    <x v="1977"/>
    <m/>
    <n v="79.790000000000006"/>
    <x v="51"/>
    <x v="3"/>
    <x v="1"/>
    <x v="3"/>
  </r>
  <r>
    <n v="95523"/>
    <x v="0"/>
    <x v="2"/>
    <x v="1977"/>
    <s v="Lunch on the piste"/>
    <n v="55.33"/>
    <x v="14"/>
    <x v="14"/>
    <x v="78"/>
    <x v="1"/>
  </r>
  <r>
    <n v="95524"/>
    <x v="0"/>
    <x v="2"/>
    <x v="1978"/>
    <m/>
    <n v="17.510000000000002"/>
    <x v="14"/>
    <x v="14"/>
    <x v="78"/>
    <x v="1"/>
  </r>
  <r>
    <n v="95625"/>
    <x v="0"/>
    <x v="4"/>
    <x v="1979"/>
    <s v="Friday drinks"/>
    <n v="50"/>
    <x v="143"/>
    <x v="17"/>
    <x v="1"/>
    <x v="14"/>
  </r>
  <r>
    <n v="95626"/>
    <x v="0"/>
    <x v="4"/>
    <x v="1979"/>
    <s v="Drinks with Pete"/>
    <n v="20"/>
    <x v="143"/>
    <x v="17"/>
    <x v="1"/>
    <x v="4"/>
  </r>
  <r>
    <n v="95627"/>
    <x v="0"/>
    <x v="4"/>
    <x v="1979"/>
    <s v="Other Drinks"/>
    <n v="40"/>
    <x v="143"/>
    <x v="17"/>
    <x v="1"/>
    <x v="14"/>
  </r>
  <r>
    <n v="95628"/>
    <x v="0"/>
    <x v="4"/>
    <x v="1979"/>
    <s v="Drinks with 981"/>
    <n v="25"/>
    <x v="143"/>
    <x v="17"/>
    <x v="1"/>
    <x v="4"/>
  </r>
  <r>
    <n v="95629"/>
    <x v="0"/>
    <x v="4"/>
    <x v="1979"/>
    <s v="Coffees"/>
    <n v="15"/>
    <x v="213"/>
    <x v="11"/>
    <x v="1"/>
    <x v="2"/>
  </r>
  <r>
    <n v="95630"/>
    <x v="0"/>
    <x v="4"/>
    <x v="1979"/>
    <s v="Coffees"/>
    <n v="10"/>
    <x v="213"/>
    <x v="11"/>
    <x v="1"/>
    <x v="4"/>
  </r>
  <r>
    <n v="95525"/>
    <x v="0"/>
    <x v="2"/>
    <x v="1980"/>
    <s v="Last night pizzas"/>
    <n v="47.03"/>
    <x v="117"/>
    <x v="14"/>
    <x v="78"/>
    <x v="1"/>
  </r>
  <r>
    <n v="95526"/>
    <x v="0"/>
    <x v="2"/>
    <x v="1980"/>
    <m/>
    <n v="60.59"/>
    <x v="14"/>
    <x v="14"/>
    <x v="78"/>
    <x v="1"/>
  </r>
  <r>
    <n v="95527"/>
    <x v="0"/>
    <x v="2"/>
    <x v="1981"/>
    <m/>
    <n v="59.01"/>
    <x v="85"/>
    <x v="14"/>
    <x v="78"/>
    <x v="5"/>
  </r>
  <r>
    <n v="95528"/>
    <x v="0"/>
    <x v="2"/>
    <x v="1981"/>
    <m/>
    <n v="52.13"/>
    <x v="85"/>
    <x v="14"/>
    <x v="78"/>
    <x v="5"/>
  </r>
  <r>
    <n v="95529"/>
    <x v="0"/>
    <x v="2"/>
    <x v="1981"/>
    <m/>
    <n v="25.1"/>
    <x v="214"/>
    <x v="11"/>
    <x v="1"/>
    <x v="1"/>
  </r>
  <r>
    <n v="95530"/>
    <x v="0"/>
    <x v="2"/>
    <x v="1981"/>
    <s v="Earlier train supplement"/>
    <n v="27"/>
    <x v="78"/>
    <x v="14"/>
    <x v="78"/>
    <x v="1"/>
  </r>
  <r>
    <n v="95531"/>
    <x v="0"/>
    <x v="2"/>
    <x v="1981"/>
    <s v="Coffee"/>
    <n v="11.35"/>
    <x v="85"/>
    <x v="14"/>
    <x v="78"/>
    <x v="1"/>
  </r>
  <r>
    <n v="95532"/>
    <x v="0"/>
    <x v="2"/>
    <x v="1982"/>
    <s v="Shaver (mostly nectar points)"/>
    <n v="16"/>
    <x v="108"/>
    <x v="7"/>
    <x v="1"/>
    <x v="1"/>
  </r>
  <r>
    <n v="95533"/>
    <x v="0"/>
    <x v="2"/>
    <x v="1982"/>
    <m/>
    <n v="58.13"/>
    <x v="85"/>
    <x v="12"/>
    <x v="1"/>
    <x v="5"/>
  </r>
  <r>
    <n v="95589.1"/>
    <x v="0"/>
    <x v="14"/>
    <x v="1982"/>
    <s v="Mini Orchid"/>
    <n v="10"/>
    <x v="10"/>
    <x v="9"/>
    <x v="1"/>
    <x v="9"/>
  </r>
  <r>
    <n v="95589.2"/>
    <x v="0"/>
    <x v="14"/>
    <x v="1982"/>
    <m/>
    <n v="28.6"/>
    <x v="10"/>
    <x v="4"/>
    <x v="1"/>
    <x v="1"/>
  </r>
  <r>
    <n v="95445"/>
    <x v="0"/>
    <x v="0"/>
    <x v="1983"/>
    <m/>
    <n v="77.5"/>
    <x v="89"/>
    <x v="13"/>
    <x v="1"/>
    <x v="17"/>
  </r>
  <r>
    <n v="95446"/>
    <x v="2"/>
    <x v="0"/>
    <x v="1983"/>
    <m/>
    <n v="20.8"/>
    <x v="58"/>
    <x v="3"/>
    <x v="1"/>
    <x v="2"/>
  </r>
  <r>
    <n v="95534"/>
    <x v="0"/>
    <x v="2"/>
    <x v="1983"/>
    <m/>
    <n v="6.2"/>
    <x v="13"/>
    <x v="4"/>
    <x v="1"/>
    <x v="1"/>
  </r>
  <r>
    <n v="95443"/>
    <x v="0"/>
    <x v="0"/>
    <x v="1984"/>
    <s v="Income Insurance"/>
    <n v="47.52"/>
    <x v="60"/>
    <x v="0"/>
    <x v="1"/>
    <x v="4"/>
  </r>
  <r>
    <n v="95444"/>
    <x v="6"/>
    <x v="0"/>
    <x v="1984"/>
    <m/>
    <n v="356.84"/>
    <x v="9"/>
    <x v="0"/>
    <x v="1"/>
    <x v="1"/>
  </r>
  <r>
    <n v="95535.1"/>
    <x v="0"/>
    <x v="2"/>
    <x v="1984"/>
    <s v="Flowers"/>
    <n v="7"/>
    <x v="52"/>
    <x v="6"/>
    <x v="1"/>
    <x v="1"/>
  </r>
  <r>
    <n v="95535.2"/>
    <x v="0"/>
    <x v="2"/>
    <x v="1984"/>
    <m/>
    <n v="48.6"/>
    <x v="52"/>
    <x v="4"/>
    <x v="1"/>
    <x v="1"/>
  </r>
  <r>
    <n v="95536"/>
    <x v="0"/>
    <x v="2"/>
    <x v="1984"/>
    <m/>
    <n v="67.099999999999994"/>
    <x v="41"/>
    <x v="15"/>
    <x v="1"/>
    <x v="4"/>
  </r>
  <r>
    <n v="95537"/>
    <x v="0"/>
    <x v="2"/>
    <x v="1984"/>
    <s v="Boots, martingale"/>
    <n v="171.98"/>
    <x v="131"/>
    <x v="13"/>
    <x v="1"/>
    <x v="17"/>
  </r>
  <r>
    <n v="95605"/>
    <x v="0"/>
    <x v="1"/>
    <x v="1984"/>
    <m/>
    <n v="32.29"/>
    <x v="13"/>
    <x v="4"/>
    <x v="1"/>
    <x v="1"/>
  </r>
  <r>
    <n v="95606.1"/>
    <x v="0"/>
    <x v="1"/>
    <x v="1984"/>
    <s v="Tablets, toothbrush"/>
    <n v="4.3600000000000003"/>
    <x v="13"/>
    <x v="6"/>
    <x v="1"/>
    <x v="1"/>
  </r>
  <r>
    <n v="95606.2"/>
    <x v="0"/>
    <x v="1"/>
    <x v="1984"/>
    <s v="Tights"/>
    <n v="4"/>
    <x v="13"/>
    <x v="5"/>
    <x v="1"/>
    <x v="2"/>
  </r>
  <r>
    <n v="95606.3"/>
    <x v="0"/>
    <x v="1"/>
    <x v="1984"/>
    <m/>
    <n v="1.4"/>
    <x v="13"/>
    <x v="4"/>
    <x v="1"/>
    <x v="1"/>
  </r>
  <r>
    <n v="95442"/>
    <x v="1"/>
    <x v="0"/>
    <x v="1985"/>
    <m/>
    <n v="40"/>
    <x v="15"/>
    <x v="1"/>
    <x v="1"/>
    <x v="3"/>
  </r>
  <r>
    <n v="95538"/>
    <x v="0"/>
    <x v="2"/>
    <x v="1985"/>
    <m/>
    <n v="61.02"/>
    <x v="85"/>
    <x v="12"/>
    <x v="1"/>
    <x v="5"/>
  </r>
  <r>
    <n v="95440"/>
    <x v="1"/>
    <x v="0"/>
    <x v="1986"/>
    <m/>
    <n v="50"/>
    <x v="15"/>
    <x v="1"/>
    <x v="1"/>
    <x v="3"/>
  </r>
  <r>
    <n v="95441"/>
    <x v="0"/>
    <x v="0"/>
    <x v="1986"/>
    <m/>
    <n v="17.47"/>
    <x v="63"/>
    <x v="0"/>
    <x v="1"/>
    <x v="4"/>
  </r>
  <r>
    <n v="95539"/>
    <x v="0"/>
    <x v="2"/>
    <x v="1986"/>
    <m/>
    <n v="3.14"/>
    <x v="13"/>
    <x v="4"/>
    <x v="1"/>
    <x v="1"/>
  </r>
  <r>
    <n v="95540"/>
    <x v="0"/>
    <x v="2"/>
    <x v="1986"/>
    <m/>
    <n v="20"/>
    <x v="86"/>
    <x v="15"/>
    <x v="1"/>
    <x v="4"/>
  </r>
  <r>
    <n v="95439"/>
    <x v="0"/>
    <x v="0"/>
    <x v="1987"/>
    <m/>
    <n v="48.27"/>
    <x v="270"/>
    <x v="0"/>
    <x v="1"/>
    <x v="1"/>
  </r>
  <r>
    <n v="95541"/>
    <x v="0"/>
    <x v="2"/>
    <x v="1987"/>
    <m/>
    <n v="4.59"/>
    <x v="208"/>
    <x v="4"/>
    <x v="1"/>
    <x v="4"/>
  </r>
  <r>
    <n v="95542"/>
    <x v="0"/>
    <x v="2"/>
    <x v="1987"/>
    <m/>
    <n v="8.4"/>
    <x v="10"/>
    <x v="4"/>
    <x v="1"/>
    <x v="1"/>
  </r>
  <r>
    <n v="95604"/>
    <x v="0"/>
    <x v="1"/>
    <x v="1987"/>
    <m/>
    <n v="5.17"/>
    <x v="13"/>
    <x v="4"/>
    <x v="1"/>
    <x v="1"/>
  </r>
  <r>
    <n v="95543"/>
    <x v="0"/>
    <x v="2"/>
    <x v="1988"/>
    <s v="Carpet stretcher"/>
    <n v="48.24"/>
    <x v="481"/>
    <x v="16"/>
    <x v="92"/>
    <x v="1"/>
  </r>
  <r>
    <n v="95544"/>
    <x v="0"/>
    <x v="2"/>
    <x v="1988"/>
    <s v="Professional Insurance"/>
    <n v="124"/>
    <x v="327"/>
    <x v="15"/>
    <x v="1"/>
    <x v="2"/>
  </r>
  <r>
    <n v="95545"/>
    <x v="0"/>
    <x v="2"/>
    <x v="1988"/>
    <s v="Underlay"/>
    <n v="15"/>
    <x v="14"/>
    <x v="16"/>
    <x v="92"/>
    <x v="1"/>
  </r>
  <r>
    <n v="95546"/>
    <x v="0"/>
    <x v="2"/>
    <x v="1988"/>
    <s v="Down jacket, base layer and weird fish top"/>
    <n v="228.5"/>
    <x v="155"/>
    <x v="5"/>
    <x v="1"/>
    <x v="4"/>
  </r>
  <r>
    <n v="95547"/>
    <x v="0"/>
    <x v="2"/>
    <x v="1988"/>
    <s v="Carpet fixtures"/>
    <n v="16.46"/>
    <x v="277"/>
    <x v="16"/>
    <x v="92"/>
    <x v="1"/>
  </r>
  <r>
    <n v="95548"/>
    <x v="0"/>
    <x v="2"/>
    <x v="1988"/>
    <m/>
    <n v="10.47"/>
    <x v="277"/>
    <x v="16"/>
    <x v="92"/>
    <x v="1"/>
  </r>
  <r>
    <n v="95590.1"/>
    <x v="0"/>
    <x v="14"/>
    <x v="1988"/>
    <s v="Hair Colour"/>
    <n v="10"/>
    <x v="10"/>
    <x v="6"/>
    <x v="1"/>
    <x v="2"/>
  </r>
  <r>
    <n v="95590.2"/>
    <x v="0"/>
    <x v="14"/>
    <x v="1988"/>
    <m/>
    <n v="14.51"/>
    <x v="10"/>
    <x v="4"/>
    <x v="1"/>
    <x v="1"/>
  </r>
  <r>
    <n v="95643"/>
    <x v="3"/>
    <x v="4"/>
    <x v="1988"/>
    <s v="Mar Cash"/>
    <n v="-280"/>
    <x v="9"/>
    <x v="1"/>
    <x v="1"/>
    <x v="3"/>
  </r>
  <r>
    <n v="95644"/>
    <x v="0"/>
    <x v="4"/>
    <x v="1988"/>
    <s v="Unidentified cash for Mar"/>
    <n v="-20"/>
    <x v="53"/>
    <x v="6"/>
    <x v="1"/>
    <x v="3"/>
  </r>
  <r>
    <n v="95428"/>
    <x v="0"/>
    <x v="0"/>
    <x v="1989"/>
    <s v="Garage"/>
    <n v="56.03"/>
    <x v="18"/>
    <x v="12"/>
    <x v="1"/>
    <x v="11"/>
  </r>
  <r>
    <n v="95429"/>
    <x v="0"/>
    <x v="0"/>
    <x v="1989"/>
    <m/>
    <n v="5"/>
    <x v="163"/>
    <x v="9"/>
    <x v="1"/>
    <x v="9"/>
  </r>
  <r>
    <n v="95430"/>
    <x v="0"/>
    <x v="0"/>
    <x v="1989"/>
    <m/>
    <n v="12.12"/>
    <x v="8"/>
    <x v="0"/>
    <x v="1"/>
    <x v="1"/>
  </r>
  <r>
    <n v="95431"/>
    <x v="0"/>
    <x v="0"/>
    <x v="1989"/>
    <s v="Gas"/>
    <n v="171"/>
    <x v="338"/>
    <x v="0"/>
    <x v="1"/>
    <x v="1"/>
  </r>
  <r>
    <n v="95432"/>
    <x v="1"/>
    <x v="0"/>
    <x v="1989"/>
    <m/>
    <n v="50"/>
    <x v="1"/>
    <x v="1"/>
    <x v="1"/>
    <x v="3"/>
  </r>
  <r>
    <n v="95433"/>
    <x v="0"/>
    <x v="0"/>
    <x v="1989"/>
    <s v="Income Insurance"/>
    <n v="26.95"/>
    <x v="60"/>
    <x v="0"/>
    <x v="1"/>
    <x v="4"/>
  </r>
  <r>
    <n v="95434"/>
    <x v="0"/>
    <x v="0"/>
    <x v="1989"/>
    <m/>
    <n v="77.5"/>
    <x v="89"/>
    <x v="13"/>
    <x v="1"/>
    <x v="17"/>
  </r>
  <r>
    <n v="95435"/>
    <x v="0"/>
    <x v="0"/>
    <x v="1989"/>
    <s v="James Pocket Money"/>
    <n v="20"/>
    <x v="53"/>
    <x v="6"/>
    <x v="1"/>
    <x v="8"/>
  </r>
  <r>
    <n v="95436.1"/>
    <x v="0"/>
    <x v="0"/>
    <x v="1989"/>
    <m/>
    <n v="50"/>
    <x v="245"/>
    <x v="5"/>
    <x v="1"/>
    <x v="10"/>
  </r>
  <r>
    <n v="95436.2"/>
    <x v="0"/>
    <x v="0"/>
    <x v="1989"/>
    <s v="Bus fares"/>
    <n v="50"/>
    <x v="187"/>
    <x v="19"/>
    <x v="1"/>
    <x v="10"/>
  </r>
  <r>
    <n v="95436.3"/>
    <x v="0"/>
    <x v="0"/>
    <x v="1989"/>
    <s v="Lunches"/>
    <n v="30"/>
    <x v="363"/>
    <x v="4"/>
    <x v="1"/>
    <x v="10"/>
  </r>
  <r>
    <n v="95437"/>
    <x v="8"/>
    <x v="0"/>
    <x v="1989"/>
    <m/>
    <n v="-6166.18"/>
    <x v="164"/>
    <x v="10"/>
    <x v="1"/>
    <x v="4"/>
  </r>
  <r>
    <n v="95438"/>
    <x v="0"/>
    <x v="0"/>
    <x v="1989"/>
    <m/>
    <n v="22.49"/>
    <x v="448"/>
    <x v="0"/>
    <x v="1"/>
    <x v="2"/>
  </r>
  <r>
    <n v="95549.1"/>
    <x v="0"/>
    <x v="2"/>
    <x v="1989"/>
    <s v="Inkjet Cartridges (£50 more on clubcard vouchers)"/>
    <n v="17"/>
    <x v="13"/>
    <x v="6"/>
    <x v="1"/>
    <x v="1"/>
  </r>
  <r>
    <n v="95549.2"/>
    <x v="0"/>
    <x v="2"/>
    <x v="1989"/>
    <m/>
    <n v="45.9"/>
    <x v="13"/>
    <x v="4"/>
    <x v="1"/>
    <x v="1"/>
  </r>
  <r>
    <n v="95550"/>
    <x v="0"/>
    <x v="2"/>
    <x v="1989"/>
    <m/>
    <n v="7.17"/>
    <x v="13"/>
    <x v="4"/>
    <x v="1"/>
    <x v="1"/>
  </r>
  <r>
    <n v="95551"/>
    <x v="0"/>
    <x v="2"/>
    <x v="1989"/>
    <m/>
    <n v="10.89"/>
    <x v="10"/>
    <x v="4"/>
    <x v="1"/>
    <x v="1"/>
  </r>
  <r>
    <n v="95603"/>
    <x v="3"/>
    <x v="1"/>
    <x v="1989"/>
    <m/>
    <n v="-50"/>
    <x v="1"/>
    <x v="1"/>
    <x v="1"/>
    <x v="3"/>
  </r>
  <r>
    <n v="95426"/>
    <x v="0"/>
    <x v="0"/>
    <x v="1990"/>
    <m/>
    <n v="12"/>
    <x v="21"/>
    <x v="9"/>
    <x v="1"/>
    <x v="9"/>
  </r>
  <r>
    <n v="95427"/>
    <x v="0"/>
    <x v="0"/>
    <x v="1990"/>
    <m/>
    <n v="11.39"/>
    <x v="19"/>
    <x v="0"/>
    <x v="1"/>
    <x v="1"/>
  </r>
  <r>
    <n v="95552"/>
    <x v="0"/>
    <x v="2"/>
    <x v="1990"/>
    <m/>
    <n v="4.82"/>
    <x v="13"/>
    <x v="4"/>
    <x v="1"/>
    <x v="1"/>
  </r>
  <r>
    <n v="95553"/>
    <x v="0"/>
    <x v="2"/>
    <x v="1990"/>
    <m/>
    <n v="67.099999999999994"/>
    <x v="41"/>
    <x v="15"/>
    <x v="1"/>
    <x v="4"/>
  </r>
  <r>
    <n v="95554"/>
    <x v="0"/>
    <x v="2"/>
    <x v="1990"/>
    <m/>
    <n v="15.49"/>
    <x v="131"/>
    <x v="13"/>
    <x v="1"/>
    <x v="17"/>
  </r>
  <r>
    <n v="95602"/>
    <x v="0"/>
    <x v="1"/>
    <x v="1990"/>
    <m/>
    <n v="50"/>
    <x v="13"/>
    <x v="4"/>
    <x v="1"/>
    <x v="1"/>
  </r>
  <r>
    <n v="95425"/>
    <x v="0"/>
    <x v="0"/>
    <x v="1991"/>
    <m/>
    <n v="7.99"/>
    <x v="368"/>
    <x v="0"/>
    <x v="1"/>
    <x v="4"/>
  </r>
  <r>
    <n v="95555"/>
    <x v="0"/>
    <x v="2"/>
    <x v="1991"/>
    <m/>
    <n v="9.99"/>
    <x v="20"/>
    <x v="0"/>
    <x v="1"/>
    <x v="1"/>
  </r>
  <r>
    <n v="95556"/>
    <x v="0"/>
    <x v="2"/>
    <x v="1991"/>
    <m/>
    <n v="52.7"/>
    <x v="133"/>
    <x v="5"/>
    <x v="1"/>
    <x v="2"/>
  </r>
  <r>
    <n v="95591.1"/>
    <x v="0"/>
    <x v="14"/>
    <x v="1991"/>
    <s v="Face creams"/>
    <n v="25"/>
    <x v="10"/>
    <x v="6"/>
    <x v="1"/>
    <x v="10"/>
  </r>
  <r>
    <n v="95591.2"/>
    <x v="0"/>
    <x v="14"/>
    <x v="1991"/>
    <s v="Wine"/>
    <n v="4.5"/>
    <x v="10"/>
    <x v="17"/>
    <x v="1"/>
    <x v="1"/>
  </r>
  <r>
    <n v="95591.3"/>
    <x v="0"/>
    <x v="14"/>
    <x v="1991"/>
    <s v="Document folders"/>
    <n v="7.5"/>
    <x v="10"/>
    <x v="15"/>
    <x v="1"/>
    <x v="2"/>
  </r>
  <r>
    <n v="95591.4"/>
    <x v="0"/>
    <x v="14"/>
    <x v="1991"/>
    <m/>
    <n v="16.27"/>
    <x v="10"/>
    <x v="4"/>
    <x v="1"/>
    <x v="1"/>
  </r>
  <r>
    <n v="95600"/>
    <x v="0"/>
    <x v="1"/>
    <x v="1991"/>
    <m/>
    <n v="0.01"/>
    <x v="69"/>
    <x v="18"/>
    <x v="1"/>
    <x v="3"/>
  </r>
  <r>
    <n v="95601"/>
    <x v="4"/>
    <x v="1"/>
    <x v="1991"/>
    <m/>
    <n v="-0.05"/>
    <x v="1"/>
    <x v="10"/>
    <x v="1"/>
    <x v="3"/>
  </r>
  <r>
    <n v="95423"/>
    <x v="1"/>
    <x v="0"/>
    <x v="1992"/>
    <m/>
    <n v="50"/>
    <x v="15"/>
    <x v="1"/>
    <x v="1"/>
    <x v="3"/>
  </r>
  <r>
    <n v="95424"/>
    <x v="1"/>
    <x v="0"/>
    <x v="1992"/>
    <m/>
    <n v="1112.46"/>
    <x v="75"/>
    <x v="1"/>
    <x v="1"/>
    <x v="3"/>
  </r>
  <r>
    <n v="95557"/>
    <x v="0"/>
    <x v="2"/>
    <x v="1992"/>
    <m/>
    <n v="61.96"/>
    <x v="168"/>
    <x v="5"/>
    <x v="1"/>
    <x v="2"/>
  </r>
  <r>
    <n v="95558"/>
    <x v="0"/>
    <x v="2"/>
    <x v="1992"/>
    <s v="Annual return fee"/>
    <n v="13"/>
    <x v="178"/>
    <x v="15"/>
    <x v="1"/>
    <x v="2"/>
  </r>
  <r>
    <n v="95559"/>
    <x v="0"/>
    <x v="2"/>
    <x v="1992"/>
    <s v="National Portrait Gallery Visit"/>
    <n v="20"/>
    <x v="86"/>
    <x v="11"/>
    <x v="1"/>
    <x v="2"/>
  </r>
  <r>
    <n v="95560"/>
    <x v="0"/>
    <x v="2"/>
    <x v="1992"/>
    <m/>
    <n v="8.9499999999999993"/>
    <x v="165"/>
    <x v="11"/>
    <x v="1"/>
    <x v="2"/>
  </r>
  <r>
    <n v="95561"/>
    <x v="0"/>
    <x v="2"/>
    <x v="1992"/>
    <m/>
    <n v="11.8"/>
    <x v="41"/>
    <x v="15"/>
    <x v="1"/>
    <x v="4"/>
  </r>
  <r>
    <n v="95562"/>
    <x v="0"/>
    <x v="2"/>
    <x v="1992"/>
    <m/>
    <n v="2.92"/>
    <x v="13"/>
    <x v="4"/>
    <x v="1"/>
    <x v="1"/>
  </r>
  <r>
    <n v="95563"/>
    <x v="0"/>
    <x v="2"/>
    <x v="1992"/>
    <s v="Souvenirs"/>
    <n v="5"/>
    <x v="165"/>
    <x v="11"/>
    <x v="1"/>
    <x v="2"/>
  </r>
  <r>
    <n v="95564"/>
    <x v="0"/>
    <x v="2"/>
    <x v="1992"/>
    <m/>
    <n v="34"/>
    <x v="245"/>
    <x v="5"/>
    <x v="1"/>
    <x v="10"/>
  </r>
  <r>
    <n v="95421"/>
    <x v="0"/>
    <x v="0"/>
    <x v="1993"/>
    <m/>
    <n v="5"/>
    <x v="30"/>
    <x v="9"/>
    <x v="1"/>
    <x v="9"/>
  </r>
  <r>
    <n v="95422"/>
    <x v="0"/>
    <x v="0"/>
    <x v="1993"/>
    <s v="Life Insurance"/>
    <n v="8.19"/>
    <x v="29"/>
    <x v="0"/>
    <x v="1"/>
    <x v="2"/>
  </r>
  <r>
    <n v="95565"/>
    <x v="0"/>
    <x v="2"/>
    <x v="1993"/>
    <m/>
    <n v="63.85"/>
    <x v="247"/>
    <x v="12"/>
    <x v="1"/>
    <x v="5"/>
  </r>
  <r>
    <n v="95566"/>
    <x v="0"/>
    <x v="2"/>
    <x v="1993"/>
    <m/>
    <n v="4.2699999999999996"/>
    <x v="13"/>
    <x v="4"/>
    <x v="1"/>
    <x v="1"/>
  </r>
  <r>
    <n v="95567"/>
    <x v="0"/>
    <x v="2"/>
    <x v="1993"/>
    <m/>
    <n v="14.68"/>
    <x v="10"/>
    <x v="4"/>
    <x v="1"/>
    <x v="1"/>
  </r>
  <r>
    <n v="95568"/>
    <x v="0"/>
    <x v="2"/>
    <x v="1993"/>
    <s v="Hamam"/>
    <n v="45"/>
    <x v="14"/>
    <x v="11"/>
    <x v="1"/>
    <x v="2"/>
  </r>
  <r>
    <n v="95592"/>
    <x v="0"/>
    <x v="14"/>
    <x v="1994"/>
    <m/>
    <n v="32.97"/>
    <x v="10"/>
    <x v="4"/>
    <x v="1"/>
    <x v="1"/>
  </r>
  <r>
    <n v="95593"/>
    <x v="0"/>
    <x v="14"/>
    <x v="1994"/>
    <m/>
    <n v="12.67"/>
    <x v="10"/>
    <x v="4"/>
    <x v="1"/>
    <x v="1"/>
  </r>
  <r>
    <n v="95448"/>
    <x v="0"/>
    <x v="2"/>
    <x v="1995"/>
    <s v="Things or show stand"/>
    <n v="6.5"/>
    <x v="167"/>
    <x v="15"/>
    <x v="1"/>
    <x v="2"/>
  </r>
  <r>
    <n v="95449"/>
    <x v="0"/>
    <x v="2"/>
    <x v="1995"/>
    <s v="Things for show stand"/>
    <n v="2.4"/>
    <x v="13"/>
    <x v="15"/>
    <x v="1"/>
    <x v="2"/>
  </r>
  <r>
    <n v="95417"/>
    <x v="0"/>
    <x v="0"/>
    <x v="1996"/>
    <m/>
    <n v="77.5"/>
    <x v="89"/>
    <x v="13"/>
    <x v="1"/>
    <x v="17"/>
  </r>
  <r>
    <n v="95418"/>
    <x v="2"/>
    <x v="0"/>
    <x v="1996"/>
    <m/>
    <n v="25"/>
    <x v="36"/>
    <x v="3"/>
    <x v="1"/>
    <x v="10"/>
  </r>
  <r>
    <n v="95419"/>
    <x v="1"/>
    <x v="0"/>
    <x v="1996"/>
    <m/>
    <n v="30"/>
    <x v="15"/>
    <x v="1"/>
    <x v="1"/>
    <x v="3"/>
  </r>
  <r>
    <n v="95420"/>
    <x v="1"/>
    <x v="0"/>
    <x v="1996"/>
    <m/>
    <n v="1004.4"/>
    <x v="433"/>
    <x v="1"/>
    <x v="1"/>
    <x v="3"/>
  </r>
  <r>
    <n v="95450"/>
    <x v="0"/>
    <x v="2"/>
    <x v="1996"/>
    <m/>
    <n v="38.25"/>
    <x v="407"/>
    <x v="0"/>
    <x v="1"/>
    <x v="8"/>
  </r>
  <r>
    <n v="95451"/>
    <x v="0"/>
    <x v="2"/>
    <x v="1996"/>
    <m/>
    <n v="257.7"/>
    <x v="41"/>
    <x v="15"/>
    <x v="1"/>
    <x v="4"/>
  </r>
  <r>
    <n v="95452"/>
    <x v="0"/>
    <x v="2"/>
    <x v="1996"/>
    <m/>
    <n v="6.03"/>
    <x v="13"/>
    <x v="4"/>
    <x v="1"/>
    <x v="1"/>
  </r>
  <r>
    <n v="95453"/>
    <x v="0"/>
    <x v="2"/>
    <x v="1996"/>
    <m/>
    <n v="2"/>
    <x v="76"/>
    <x v="4"/>
    <x v="1"/>
    <x v="1"/>
  </r>
  <r>
    <n v="95594"/>
    <x v="3"/>
    <x v="14"/>
    <x v="1996"/>
    <m/>
    <n v="-1004.4"/>
    <x v="9"/>
    <x v="1"/>
    <x v="1"/>
    <x v="3"/>
  </r>
  <r>
    <n v="95595"/>
    <x v="0"/>
    <x v="14"/>
    <x v="1996"/>
    <m/>
    <n v="68.930000000000007"/>
    <x v="10"/>
    <x v="4"/>
    <x v="1"/>
    <x v="1"/>
  </r>
  <r>
    <n v="95415"/>
    <x v="1"/>
    <x v="0"/>
    <x v="1997"/>
    <m/>
    <n v="50"/>
    <x v="15"/>
    <x v="1"/>
    <x v="1"/>
    <x v="3"/>
  </r>
  <r>
    <n v="95416"/>
    <x v="0"/>
    <x v="0"/>
    <x v="1997"/>
    <s v="Yoga"/>
    <n v="70"/>
    <x v="198"/>
    <x v="2"/>
    <x v="1"/>
    <x v="14"/>
  </r>
  <r>
    <n v="95454"/>
    <x v="0"/>
    <x v="2"/>
    <x v="1997"/>
    <s v="Laminating pouches"/>
    <n v="9.99"/>
    <x v="62"/>
    <x v="15"/>
    <x v="1"/>
    <x v="2"/>
  </r>
  <r>
    <n v="95455"/>
    <x v="0"/>
    <x v="2"/>
    <x v="1997"/>
    <m/>
    <n v="21.99"/>
    <x v="131"/>
    <x v="13"/>
    <x v="1"/>
    <x v="17"/>
  </r>
  <r>
    <n v="95456"/>
    <x v="0"/>
    <x v="2"/>
    <x v="1997"/>
    <s v="Silver chain"/>
    <n v="16.95"/>
    <x v="14"/>
    <x v="7"/>
    <x v="1"/>
    <x v="2"/>
  </r>
  <r>
    <n v="95457"/>
    <x v="0"/>
    <x v="2"/>
    <x v="1997"/>
    <m/>
    <n v="5.99"/>
    <x v="401"/>
    <x v="0"/>
    <x v="1"/>
    <x v="1"/>
  </r>
  <r>
    <n v="95458"/>
    <x v="0"/>
    <x v="2"/>
    <x v="1998"/>
    <m/>
    <n v="46.33"/>
    <x v="247"/>
    <x v="12"/>
    <x v="1"/>
    <x v="5"/>
  </r>
  <r>
    <n v="95459"/>
    <x v="0"/>
    <x v="2"/>
    <x v="1998"/>
    <m/>
    <n v="7.14"/>
    <x v="10"/>
    <x v="4"/>
    <x v="1"/>
    <x v="1"/>
  </r>
  <r>
    <n v="95569.1"/>
    <x v="0"/>
    <x v="14"/>
    <x v="1998"/>
    <s v="Wine"/>
    <n v="15.3"/>
    <x v="10"/>
    <x v="17"/>
    <x v="1"/>
    <x v="14"/>
  </r>
  <r>
    <n v="95569.2"/>
    <x v="0"/>
    <x v="14"/>
    <x v="1998"/>
    <m/>
    <n v="35.880000000000003"/>
    <x v="10"/>
    <x v="4"/>
    <x v="1"/>
    <x v="1"/>
  </r>
  <r>
    <n v="95414"/>
    <x v="0"/>
    <x v="0"/>
    <x v="1999"/>
    <s v="National Insurance"/>
    <n v="10.8"/>
    <x v="69"/>
    <x v="18"/>
    <x v="1"/>
    <x v="2"/>
  </r>
  <r>
    <n v="95572"/>
    <x v="0"/>
    <x v="14"/>
    <x v="1999"/>
    <m/>
    <n v="12.02"/>
    <x v="10"/>
    <x v="4"/>
    <x v="1"/>
    <x v="1"/>
  </r>
  <r>
    <n v="95460"/>
    <x v="0"/>
    <x v="2"/>
    <x v="2000"/>
    <m/>
    <n v="62"/>
    <x v="23"/>
    <x v="5"/>
    <x v="1"/>
    <x v="2"/>
  </r>
  <r>
    <n v="95461"/>
    <x v="0"/>
    <x v="2"/>
    <x v="2000"/>
    <m/>
    <n v="6.55"/>
    <x v="195"/>
    <x v="11"/>
    <x v="1"/>
    <x v="2"/>
  </r>
  <r>
    <n v="95498.1"/>
    <x v="0"/>
    <x v="2"/>
    <x v="2000"/>
    <s v="Trainers"/>
    <n v="55"/>
    <x v="31"/>
    <x v="5"/>
    <x v="1"/>
    <x v="4"/>
  </r>
  <r>
    <n v="95498.2"/>
    <x v="0"/>
    <x v="2"/>
    <x v="2000"/>
    <s v="Trainers"/>
    <n v="55"/>
    <x v="31"/>
    <x v="5"/>
    <x v="1"/>
    <x v="2"/>
  </r>
  <r>
    <n v="95571.1"/>
    <x v="0"/>
    <x v="14"/>
    <x v="2000"/>
    <s v="Enders Game DVD"/>
    <n v="10"/>
    <x v="10"/>
    <x v="7"/>
    <x v="1"/>
    <x v="1"/>
  </r>
  <r>
    <n v="95571.199999999997"/>
    <x v="0"/>
    <x v="14"/>
    <x v="2000"/>
    <s v="Toothpaste, bonjela"/>
    <n v="7.3"/>
    <x v="10"/>
    <x v="6"/>
    <x v="1"/>
    <x v="1"/>
  </r>
  <r>
    <n v="95571.3"/>
    <x v="0"/>
    <x v="14"/>
    <x v="2000"/>
    <m/>
    <n v="14.99"/>
    <x v="10"/>
    <x v="4"/>
    <x v="1"/>
    <x v="1"/>
  </r>
  <r>
    <n v="95570"/>
    <x v="0"/>
    <x v="14"/>
    <x v="2001"/>
    <m/>
    <n v="9.8699999999999992"/>
    <x v="10"/>
    <x v="4"/>
    <x v="1"/>
    <x v="1"/>
  </r>
  <r>
    <n v="95411"/>
    <x v="2"/>
    <x v="0"/>
    <x v="2002"/>
    <m/>
    <n v="79.790000000000006"/>
    <x v="51"/>
    <x v="3"/>
    <x v="1"/>
    <x v="3"/>
  </r>
  <r>
    <n v="95412"/>
    <x v="0"/>
    <x v="0"/>
    <x v="2002"/>
    <m/>
    <n v="77.5"/>
    <x v="89"/>
    <x v="13"/>
    <x v="1"/>
    <x v="17"/>
  </r>
  <r>
    <n v="95413"/>
    <x v="1"/>
    <x v="0"/>
    <x v="2002"/>
    <m/>
    <n v="40"/>
    <x v="15"/>
    <x v="1"/>
    <x v="1"/>
    <x v="3"/>
  </r>
  <r>
    <n v="95573"/>
    <x v="0"/>
    <x v="14"/>
    <x v="2002"/>
    <m/>
    <n v="93.04"/>
    <x v="10"/>
    <x v="4"/>
    <x v="1"/>
    <x v="1"/>
  </r>
  <r>
    <n v="95462"/>
    <x v="0"/>
    <x v="2"/>
    <x v="2003"/>
    <m/>
    <n v="4.3600000000000003"/>
    <x v="13"/>
    <x v="4"/>
    <x v="1"/>
    <x v="1"/>
  </r>
  <r>
    <n v="95574.1"/>
    <x v="0"/>
    <x v="14"/>
    <x v="2003"/>
    <s v="Flowers"/>
    <n v="3"/>
    <x v="10"/>
    <x v="6"/>
    <x v="1"/>
    <x v="1"/>
  </r>
  <r>
    <n v="95574.2"/>
    <x v="0"/>
    <x v="14"/>
    <x v="2003"/>
    <m/>
    <n v="15.38"/>
    <x v="10"/>
    <x v="4"/>
    <x v="1"/>
    <x v="1"/>
  </r>
  <r>
    <n v="95410"/>
    <x v="2"/>
    <x v="0"/>
    <x v="2004"/>
    <s v="Virgin Pension"/>
    <n v="10000"/>
    <x v="403"/>
    <x v="3"/>
    <x v="52"/>
    <x v="4"/>
  </r>
  <r>
    <n v="95463"/>
    <x v="0"/>
    <x v="2"/>
    <x v="2004"/>
    <m/>
    <n v="43.99"/>
    <x v="85"/>
    <x v="12"/>
    <x v="1"/>
    <x v="5"/>
  </r>
  <r>
    <n v="95464"/>
    <x v="0"/>
    <x v="2"/>
    <x v="2004"/>
    <m/>
    <n v="1.78"/>
    <x v="13"/>
    <x v="4"/>
    <x v="1"/>
    <x v="1"/>
  </r>
  <r>
    <n v="95465"/>
    <x v="0"/>
    <x v="2"/>
    <x v="2004"/>
    <m/>
    <n v="15"/>
    <x v="445"/>
    <x v="11"/>
    <x v="1"/>
    <x v="2"/>
  </r>
  <r>
    <n v="95466"/>
    <x v="0"/>
    <x v="2"/>
    <x v="2004"/>
    <m/>
    <n v="2.5"/>
    <x v="205"/>
    <x v="12"/>
    <x v="1"/>
    <x v="5"/>
  </r>
  <r>
    <n v="95407"/>
    <x v="1"/>
    <x v="0"/>
    <x v="2005"/>
    <m/>
    <n v="30"/>
    <x v="15"/>
    <x v="1"/>
    <x v="1"/>
    <x v="3"/>
  </r>
  <r>
    <n v="95408"/>
    <x v="0"/>
    <x v="0"/>
    <x v="2005"/>
    <s v="New Scientist (Quarterly)"/>
    <n v="35.75"/>
    <x v="46"/>
    <x v="7"/>
    <x v="1"/>
    <x v="4"/>
  </r>
  <r>
    <n v="95409.1"/>
    <x v="1"/>
    <x v="0"/>
    <x v="2005"/>
    <m/>
    <n v="30"/>
    <x v="15"/>
    <x v="1"/>
    <x v="1"/>
    <x v="3"/>
  </r>
  <r>
    <n v="95409.2"/>
    <x v="0"/>
    <x v="0"/>
    <x v="2005"/>
    <s v="Boat Shoe"/>
    <n v="49.5"/>
    <x v="49"/>
    <x v="5"/>
    <x v="1"/>
    <x v="2"/>
  </r>
  <r>
    <n v="95467"/>
    <x v="0"/>
    <x v="2"/>
    <x v="2005"/>
    <m/>
    <n v="3.5"/>
    <x v="208"/>
    <x v="4"/>
    <x v="1"/>
    <x v="4"/>
  </r>
  <r>
    <n v="95468"/>
    <x v="0"/>
    <x v="2"/>
    <x v="2005"/>
    <m/>
    <n v="6.75"/>
    <x v="22"/>
    <x v="11"/>
    <x v="1"/>
    <x v="2"/>
  </r>
  <r>
    <n v="95469"/>
    <x v="0"/>
    <x v="2"/>
    <x v="2005"/>
    <s v="Viking exhibition"/>
    <n v="30"/>
    <x v="165"/>
    <x v="11"/>
    <x v="1"/>
    <x v="2"/>
  </r>
  <r>
    <n v="95470"/>
    <x v="0"/>
    <x v="2"/>
    <x v="2005"/>
    <m/>
    <n v="11.8"/>
    <x v="41"/>
    <x v="15"/>
    <x v="1"/>
    <x v="4"/>
  </r>
  <r>
    <n v="95471"/>
    <x v="0"/>
    <x v="2"/>
    <x v="2005"/>
    <m/>
    <n v="1.93"/>
    <x v="13"/>
    <x v="4"/>
    <x v="1"/>
    <x v="1"/>
  </r>
  <r>
    <n v="95472"/>
    <x v="0"/>
    <x v="2"/>
    <x v="2005"/>
    <s v="Lunch in Russell Square"/>
    <n v="13"/>
    <x v="117"/>
    <x v="11"/>
    <x v="1"/>
    <x v="2"/>
  </r>
  <r>
    <n v="95575.1"/>
    <x v="0"/>
    <x v="14"/>
    <x v="2005"/>
    <s v="Flowers"/>
    <n v="7"/>
    <x v="10"/>
    <x v="6"/>
    <x v="1"/>
    <x v="1"/>
  </r>
  <r>
    <n v="95575.2"/>
    <x v="0"/>
    <x v="14"/>
    <x v="2005"/>
    <m/>
    <n v="16.920000000000002"/>
    <x v="10"/>
    <x v="4"/>
    <x v="1"/>
    <x v="1"/>
  </r>
  <r>
    <n v="95633"/>
    <x v="0"/>
    <x v="4"/>
    <x v="2005"/>
    <s v="Friday drinks"/>
    <n v="50"/>
    <x v="143"/>
    <x v="17"/>
    <x v="1"/>
    <x v="14"/>
  </r>
  <r>
    <n v="95634"/>
    <x v="0"/>
    <x v="4"/>
    <x v="2005"/>
    <s v="Drinks with Pete"/>
    <n v="20"/>
    <x v="143"/>
    <x v="17"/>
    <x v="1"/>
    <x v="4"/>
  </r>
  <r>
    <n v="95635"/>
    <x v="0"/>
    <x v="4"/>
    <x v="2005"/>
    <s v="Other Drinks"/>
    <n v="65"/>
    <x v="143"/>
    <x v="17"/>
    <x v="1"/>
    <x v="14"/>
  </r>
  <r>
    <n v="95636"/>
    <x v="0"/>
    <x v="4"/>
    <x v="2005"/>
    <s v="Drinks with 981"/>
    <n v="25"/>
    <x v="143"/>
    <x v="17"/>
    <x v="1"/>
    <x v="4"/>
  </r>
  <r>
    <n v="95637"/>
    <x v="0"/>
    <x v="4"/>
    <x v="2005"/>
    <s v="Eating Out with the Skiing Gang"/>
    <n v="40"/>
    <x v="214"/>
    <x v="11"/>
    <x v="1"/>
    <x v="14"/>
  </r>
  <r>
    <n v="95638"/>
    <x v="0"/>
    <x v="4"/>
    <x v="2005"/>
    <s v="Coffees"/>
    <n v="15"/>
    <x v="213"/>
    <x v="11"/>
    <x v="1"/>
    <x v="2"/>
  </r>
  <r>
    <n v="95639"/>
    <x v="0"/>
    <x v="4"/>
    <x v="2005"/>
    <s v="Coffees"/>
    <n v="10"/>
    <x v="213"/>
    <x v="11"/>
    <x v="1"/>
    <x v="4"/>
  </r>
  <r>
    <n v="95640"/>
    <x v="0"/>
    <x v="4"/>
    <x v="2005"/>
    <s v="Shoes"/>
    <n v="30"/>
    <x v="482"/>
    <x v="13"/>
    <x v="1"/>
    <x v="17"/>
  </r>
  <r>
    <n v="95641"/>
    <x v="0"/>
    <x v="4"/>
    <x v="2005"/>
    <s v="Swimming"/>
    <n v="15"/>
    <x v="380"/>
    <x v="2"/>
    <x v="1"/>
    <x v="2"/>
  </r>
  <r>
    <n v="95642"/>
    <x v="0"/>
    <x v="4"/>
    <x v="2005"/>
    <s v="Driving Lessons"/>
    <n v="30"/>
    <x v="483"/>
    <x v="2"/>
    <x v="1"/>
    <x v="10"/>
  </r>
  <r>
    <n v="95473"/>
    <x v="0"/>
    <x v="2"/>
    <x v="2006"/>
    <m/>
    <n v="5.0999999999999996"/>
    <x v="278"/>
    <x v="11"/>
    <x v="1"/>
    <x v="2"/>
  </r>
  <r>
    <n v="95474"/>
    <x v="0"/>
    <x v="2"/>
    <x v="2006"/>
    <m/>
    <n v="58.75"/>
    <x v="267"/>
    <x v="11"/>
    <x v="1"/>
    <x v="14"/>
  </r>
  <r>
    <n v="95576.1"/>
    <x v="0"/>
    <x v="14"/>
    <x v="2006"/>
    <s v="Hunger Games DVD"/>
    <n v="10"/>
    <x v="10"/>
    <x v="7"/>
    <x v="1"/>
    <x v="1"/>
  </r>
  <r>
    <n v="95576.2"/>
    <x v="0"/>
    <x v="14"/>
    <x v="2006"/>
    <s v="Hair things"/>
    <n v="16"/>
    <x v="10"/>
    <x v="6"/>
    <x v="1"/>
    <x v="1"/>
  </r>
  <r>
    <n v="95576.3"/>
    <x v="0"/>
    <x v="14"/>
    <x v="2006"/>
    <m/>
    <n v="26.82"/>
    <x v="10"/>
    <x v="4"/>
    <x v="1"/>
    <x v="1"/>
  </r>
  <r>
    <n v="95475"/>
    <x v="0"/>
    <x v="2"/>
    <x v="2007"/>
    <m/>
    <n v="-12.99"/>
    <x v="168"/>
    <x v="5"/>
    <x v="1"/>
    <x v="2"/>
  </r>
  <r>
    <n v="95476"/>
    <x v="0"/>
    <x v="2"/>
    <x v="2007"/>
    <s v="Pipe seal and glue"/>
    <n v="6.5"/>
    <x v="458"/>
    <x v="16"/>
    <x v="1"/>
    <x v="1"/>
  </r>
  <r>
    <n v="95477"/>
    <x v="0"/>
    <x v="2"/>
    <x v="2007"/>
    <m/>
    <n v="3.5"/>
    <x v="41"/>
    <x v="11"/>
    <x v="1"/>
    <x v="2"/>
  </r>
  <r>
    <n v="95403"/>
    <x v="0"/>
    <x v="0"/>
    <x v="2008"/>
    <s v="Yearly donation"/>
    <n v="52"/>
    <x v="126"/>
    <x v="9"/>
    <x v="1"/>
    <x v="9"/>
  </r>
  <r>
    <n v="95404"/>
    <x v="0"/>
    <x v="0"/>
    <x v="2008"/>
    <m/>
    <n v="77.5"/>
    <x v="89"/>
    <x v="13"/>
    <x v="1"/>
    <x v="17"/>
  </r>
  <r>
    <n v="95405"/>
    <x v="2"/>
    <x v="0"/>
    <x v="2008"/>
    <m/>
    <n v="20.8"/>
    <x v="58"/>
    <x v="3"/>
    <x v="1"/>
    <x v="2"/>
  </r>
  <r>
    <n v="95406"/>
    <x v="0"/>
    <x v="0"/>
    <x v="2008"/>
    <s v="Art galleries school trip"/>
    <n v="28.5"/>
    <x v="363"/>
    <x v="19"/>
    <x v="1"/>
    <x v="10"/>
  </r>
  <r>
    <n v="95478"/>
    <x v="0"/>
    <x v="2"/>
    <x v="2008"/>
    <m/>
    <n v="5.75"/>
    <x v="208"/>
    <x v="4"/>
    <x v="1"/>
    <x v="4"/>
  </r>
  <r>
    <n v="95577"/>
    <x v="0"/>
    <x v="14"/>
    <x v="2008"/>
    <m/>
    <n v="46.85"/>
    <x v="10"/>
    <x v="4"/>
    <x v="1"/>
    <x v="1"/>
  </r>
  <r>
    <n v="95578"/>
    <x v="0"/>
    <x v="14"/>
    <x v="2008"/>
    <m/>
    <n v="67.5"/>
    <x v="10"/>
    <x v="4"/>
    <x v="1"/>
    <x v="1"/>
  </r>
  <r>
    <n v="95399"/>
    <x v="8"/>
    <x v="0"/>
    <x v="2009"/>
    <m/>
    <n v="-3833.5"/>
    <x v="425"/>
    <x v="10"/>
    <x v="1"/>
    <x v="2"/>
  </r>
  <r>
    <n v="95400"/>
    <x v="6"/>
    <x v="0"/>
    <x v="2009"/>
    <m/>
    <n v="330.89"/>
    <x v="9"/>
    <x v="0"/>
    <x v="1"/>
    <x v="1"/>
  </r>
  <r>
    <n v="95401"/>
    <x v="0"/>
    <x v="0"/>
    <x v="2009"/>
    <s v="Yearly Christian Aid donation"/>
    <n v="24"/>
    <x v="242"/>
    <x v="9"/>
    <x v="1"/>
    <x v="9"/>
  </r>
  <r>
    <n v="95402"/>
    <x v="0"/>
    <x v="0"/>
    <x v="2009"/>
    <s v="Income Insurance"/>
    <n v="47.52"/>
    <x v="60"/>
    <x v="0"/>
    <x v="1"/>
    <x v="4"/>
  </r>
  <r>
    <n v="95479"/>
    <x v="0"/>
    <x v="2"/>
    <x v="2009"/>
    <m/>
    <n v="7.95"/>
    <x v="13"/>
    <x v="4"/>
    <x v="1"/>
    <x v="4"/>
  </r>
  <r>
    <n v="95499"/>
    <x v="0"/>
    <x v="2"/>
    <x v="2010"/>
    <s v="Mattress protector"/>
    <n v="30"/>
    <x v="31"/>
    <x v="6"/>
    <x v="1"/>
    <x v="1"/>
  </r>
  <r>
    <n v="95398"/>
    <x v="0"/>
    <x v="0"/>
    <x v="2011"/>
    <m/>
    <n v="17.72"/>
    <x v="63"/>
    <x v="0"/>
    <x v="1"/>
    <x v="4"/>
  </r>
  <r>
    <n v="95579"/>
    <x v="0"/>
    <x v="14"/>
    <x v="2011"/>
    <m/>
    <n v="101.13"/>
    <x v="10"/>
    <x v="4"/>
    <x v="1"/>
    <x v="1"/>
  </r>
  <r>
    <n v="95396"/>
    <x v="0"/>
    <x v="0"/>
    <x v="2012"/>
    <s v="Accomodation share"/>
    <n v="-820"/>
    <x v="415"/>
    <x v="14"/>
    <x v="78"/>
    <x v="1"/>
  </r>
  <r>
    <n v="95397"/>
    <x v="0"/>
    <x v="0"/>
    <x v="2012"/>
    <m/>
    <n v="46.74"/>
    <x v="270"/>
    <x v="0"/>
    <x v="1"/>
    <x v="1"/>
  </r>
  <r>
    <n v="95480"/>
    <x v="0"/>
    <x v="2"/>
    <x v="2012"/>
    <s v="Washing machine tap and seal"/>
    <n v="9.98"/>
    <x v="14"/>
    <x v="16"/>
    <x v="1"/>
    <x v="1"/>
  </r>
  <r>
    <n v="95481"/>
    <x v="0"/>
    <x v="2"/>
    <x v="2012"/>
    <m/>
    <n v="11.5"/>
    <x v="10"/>
    <x v="4"/>
    <x v="1"/>
    <x v="1"/>
  </r>
  <r>
    <n v="95482"/>
    <x v="0"/>
    <x v="2"/>
    <x v="2012"/>
    <m/>
    <n v="45.05"/>
    <x v="247"/>
    <x v="12"/>
    <x v="1"/>
    <x v="5"/>
  </r>
  <r>
    <n v="95392"/>
    <x v="8"/>
    <x v="0"/>
    <x v="2013"/>
    <m/>
    <n v="-6165.75"/>
    <x v="164"/>
    <x v="10"/>
    <x v="1"/>
    <x v="4"/>
  </r>
  <r>
    <n v="95393"/>
    <x v="0"/>
    <x v="0"/>
    <x v="2013"/>
    <m/>
    <n v="132"/>
    <x v="424"/>
    <x v="14"/>
    <x v="93"/>
    <x v="10"/>
  </r>
  <r>
    <n v="95394"/>
    <x v="1"/>
    <x v="0"/>
    <x v="2013"/>
    <m/>
    <n v="80"/>
    <x v="15"/>
    <x v="1"/>
    <x v="1"/>
    <x v="3"/>
  </r>
  <r>
    <n v="95395"/>
    <x v="0"/>
    <x v="0"/>
    <x v="2013"/>
    <m/>
    <n v="77.5"/>
    <x v="89"/>
    <x v="13"/>
    <x v="1"/>
    <x v="17"/>
  </r>
  <r>
    <n v="95483"/>
    <x v="0"/>
    <x v="2"/>
    <x v="2013"/>
    <m/>
    <n v="20"/>
    <x v="86"/>
    <x v="15"/>
    <x v="1"/>
    <x v="4"/>
  </r>
  <r>
    <n v="95484"/>
    <x v="0"/>
    <x v="2"/>
    <x v="2013"/>
    <m/>
    <n v="3.89"/>
    <x v="208"/>
    <x v="4"/>
    <x v="1"/>
    <x v="4"/>
  </r>
  <r>
    <n v="95580.1"/>
    <x v="0"/>
    <x v="14"/>
    <x v="2013"/>
    <s v="Magazine"/>
    <n v="3.1"/>
    <x v="10"/>
    <x v="7"/>
    <x v="1"/>
    <x v="1"/>
  </r>
  <r>
    <n v="95580.2"/>
    <x v="0"/>
    <x v="14"/>
    <x v="2013"/>
    <m/>
    <n v="42.56"/>
    <x v="10"/>
    <x v="4"/>
    <x v="1"/>
    <x v="1"/>
  </r>
  <r>
    <n v="95581"/>
    <x v="0"/>
    <x v="14"/>
    <x v="2013"/>
    <s v="Frying pan and baking tray (£30 from Nectar)"/>
    <n v="5.3"/>
    <x v="10"/>
    <x v="7"/>
    <x v="1"/>
    <x v="1"/>
  </r>
  <r>
    <n v="95382"/>
    <x v="0"/>
    <x v="0"/>
    <x v="2014"/>
    <m/>
    <n v="39.880000000000003"/>
    <x v="3"/>
    <x v="0"/>
    <x v="1"/>
    <x v="1"/>
  </r>
  <r>
    <n v="95383"/>
    <x v="0"/>
    <x v="0"/>
    <x v="2014"/>
    <m/>
    <n v="12.18"/>
    <x v="8"/>
    <x v="0"/>
    <x v="1"/>
    <x v="1"/>
  </r>
  <r>
    <n v="95384"/>
    <x v="0"/>
    <x v="0"/>
    <x v="2014"/>
    <m/>
    <n v="21.16"/>
    <x v="39"/>
    <x v="4"/>
    <x v="1"/>
    <x v="1"/>
  </r>
  <r>
    <n v="95385"/>
    <x v="0"/>
    <x v="0"/>
    <x v="2014"/>
    <m/>
    <n v="5"/>
    <x v="163"/>
    <x v="9"/>
    <x v="1"/>
    <x v="9"/>
  </r>
  <r>
    <n v="95386"/>
    <x v="0"/>
    <x v="0"/>
    <x v="2014"/>
    <s v="Gas"/>
    <n v="171"/>
    <x v="338"/>
    <x v="0"/>
    <x v="1"/>
    <x v="1"/>
  </r>
  <r>
    <n v="95387"/>
    <x v="0"/>
    <x v="0"/>
    <x v="2014"/>
    <s v="New Internationalist Magazine"/>
    <n v="10.85"/>
    <x v="16"/>
    <x v="7"/>
    <x v="1"/>
    <x v="2"/>
  </r>
  <r>
    <n v="95388"/>
    <x v="1"/>
    <x v="0"/>
    <x v="2014"/>
    <m/>
    <n v="100"/>
    <x v="15"/>
    <x v="1"/>
    <x v="1"/>
    <x v="3"/>
  </r>
  <r>
    <n v="95389"/>
    <x v="0"/>
    <x v="0"/>
    <x v="2014"/>
    <s v="James Pocket Money"/>
    <n v="20"/>
    <x v="53"/>
    <x v="6"/>
    <x v="1"/>
    <x v="8"/>
  </r>
  <r>
    <n v="95390.1"/>
    <x v="0"/>
    <x v="0"/>
    <x v="2014"/>
    <m/>
    <n v="50"/>
    <x v="245"/>
    <x v="5"/>
    <x v="1"/>
    <x v="10"/>
  </r>
  <r>
    <n v="95390.2"/>
    <x v="0"/>
    <x v="0"/>
    <x v="2014"/>
    <s v="Bus fares"/>
    <n v="50"/>
    <x v="187"/>
    <x v="19"/>
    <x v="1"/>
    <x v="10"/>
  </r>
  <r>
    <n v="95390.3"/>
    <x v="0"/>
    <x v="0"/>
    <x v="2014"/>
    <s v="Lunches"/>
    <n v="30"/>
    <x v="363"/>
    <x v="4"/>
    <x v="1"/>
    <x v="10"/>
  </r>
  <r>
    <n v="95390.399999999994"/>
    <x v="0"/>
    <x v="0"/>
    <x v="2014"/>
    <s v="Jennifers Pocket Money"/>
    <n v="20"/>
    <x v="53"/>
    <x v="6"/>
    <x v="1"/>
    <x v="10"/>
  </r>
  <r>
    <n v="95391"/>
    <x v="0"/>
    <x v="0"/>
    <x v="2014"/>
    <s v="Council Tax"/>
    <n v="181.72"/>
    <x v="18"/>
    <x v="0"/>
    <x v="1"/>
    <x v="1"/>
  </r>
  <r>
    <n v="95485"/>
    <x v="0"/>
    <x v="2"/>
    <x v="2014"/>
    <m/>
    <n v="4.5"/>
    <x v="13"/>
    <x v="4"/>
    <x v="1"/>
    <x v="1"/>
  </r>
  <r>
    <n v="95599"/>
    <x v="3"/>
    <x v="1"/>
    <x v="2014"/>
    <m/>
    <n v="-50"/>
    <x v="1"/>
    <x v="1"/>
    <x v="1"/>
    <x v="3"/>
  </r>
  <r>
    <n v="95906"/>
    <x v="3"/>
    <x v="4"/>
    <x v="2014"/>
    <s v="Apr Cash"/>
    <n v="-590"/>
    <x v="9"/>
    <x v="1"/>
    <x v="1"/>
    <x v="3"/>
  </r>
  <r>
    <n v="95907"/>
    <x v="0"/>
    <x v="4"/>
    <x v="2014"/>
    <s v="Unidentified cash for Apr"/>
    <n v="330"/>
    <x v="53"/>
    <x v="6"/>
    <x v="1"/>
    <x v="3"/>
  </r>
  <r>
    <n v="95375"/>
    <x v="0"/>
    <x v="0"/>
    <x v="2015"/>
    <s v="Income Insurance"/>
    <n v="26.95"/>
    <x v="60"/>
    <x v="0"/>
    <x v="1"/>
    <x v="4"/>
  </r>
  <r>
    <n v="95376"/>
    <x v="0"/>
    <x v="0"/>
    <x v="2015"/>
    <m/>
    <n v="21.01"/>
    <x v="448"/>
    <x v="0"/>
    <x v="1"/>
    <x v="2"/>
  </r>
  <r>
    <n v="95377"/>
    <x v="0"/>
    <x v="0"/>
    <x v="2015"/>
    <s v="Garage"/>
    <n v="50.13"/>
    <x v="18"/>
    <x v="12"/>
    <x v="1"/>
    <x v="11"/>
  </r>
  <r>
    <n v="95378"/>
    <x v="0"/>
    <x v="0"/>
    <x v="2015"/>
    <m/>
    <n v="7.99"/>
    <x v="368"/>
    <x v="0"/>
    <x v="1"/>
    <x v="4"/>
  </r>
  <r>
    <n v="95379"/>
    <x v="0"/>
    <x v="0"/>
    <x v="2015"/>
    <m/>
    <n v="20"/>
    <x v="408"/>
    <x v="9"/>
    <x v="1"/>
    <x v="4"/>
  </r>
  <r>
    <n v="95380"/>
    <x v="0"/>
    <x v="0"/>
    <x v="2015"/>
    <m/>
    <n v="13"/>
    <x v="48"/>
    <x v="6"/>
    <x v="1"/>
    <x v="2"/>
  </r>
  <r>
    <n v="95381"/>
    <x v="1"/>
    <x v="0"/>
    <x v="2015"/>
    <m/>
    <n v="50"/>
    <x v="1"/>
    <x v="1"/>
    <x v="1"/>
    <x v="3"/>
  </r>
  <r>
    <n v="95486"/>
    <x v="0"/>
    <x v="2"/>
    <x v="2015"/>
    <s v="Printer cartridges"/>
    <n v="74.75"/>
    <x v="14"/>
    <x v="6"/>
    <x v="1"/>
    <x v="1"/>
  </r>
  <r>
    <n v="95598"/>
    <x v="0"/>
    <x v="1"/>
    <x v="2015"/>
    <m/>
    <n v="3.06"/>
    <x v="13"/>
    <x v="4"/>
    <x v="1"/>
    <x v="1"/>
  </r>
  <r>
    <n v="95372"/>
    <x v="1"/>
    <x v="0"/>
    <x v="2016"/>
    <m/>
    <n v="3548.72"/>
    <x v="75"/>
    <x v="1"/>
    <x v="1"/>
    <x v="3"/>
  </r>
  <r>
    <n v="95373"/>
    <x v="0"/>
    <x v="0"/>
    <x v="2016"/>
    <m/>
    <n v="11.39"/>
    <x v="19"/>
    <x v="0"/>
    <x v="1"/>
    <x v="1"/>
  </r>
  <r>
    <n v="95374"/>
    <x v="1"/>
    <x v="0"/>
    <x v="2016"/>
    <m/>
    <n v="50"/>
    <x v="15"/>
    <x v="1"/>
    <x v="1"/>
    <x v="3"/>
  </r>
  <r>
    <n v="95487"/>
    <x v="0"/>
    <x v="2"/>
    <x v="2016"/>
    <m/>
    <n v="4.99"/>
    <x v="208"/>
    <x v="4"/>
    <x v="1"/>
    <x v="4"/>
  </r>
  <r>
    <n v="95488"/>
    <x v="0"/>
    <x v="2"/>
    <x v="2016"/>
    <s v="981 Meeting"/>
    <n v="11.25"/>
    <x v="476"/>
    <x v="11"/>
    <x v="1"/>
    <x v="4"/>
  </r>
  <r>
    <n v="95582.1"/>
    <x v="0"/>
    <x v="14"/>
    <x v="2016"/>
    <s v="Wine"/>
    <n v="4.5"/>
    <x v="10"/>
    <x v="17"/>
    <x v="1"/>
    <x v="14"/>
  </r>
  <r>
    <n v="95582.2"/>
    <x v="0"/>
    <x v="14"/>
    <x v="2016"/>
    <m/>
    <n v="20.41"/>
    <x v="10"/>
    <x v="4"/>
    <x v="1"/>
    <x v="1"/>
  </r>
  <r>
    <n v="95369"/>
    <x v="0"/>
    <x v="0"/>
    <x v="2017"/>
    <m/>
    <n v="35"/>
    <x v="93"/>
    <x v="7"/>
    <x v="1"/>
    <x v="4"/>
  </r>
  <r>
    <n v="95370"/>
    <x v="1"/>
    <x v="0"/>
    <x v="2017"/>
    <m/>
    <n v="50"/>
    <x v="15"/>
    <x v="1"/>
    <x v="1"/>
    <x v="3"/>
  </r>
  <r>
    <n v="95371"/>
    <x v="0"/>
    <x v="0"/>
    <x v="2017"/>
    <m/>
    <n v="12"/>
    <x v="21"/>
    <x v="9"/>
    <x v="1"/>
    <x v="9"/>
  </r>
  <r>
    <n v="95489"/>
    <x v="0"/>
    <x v="2"/>
    <x v="2017"/>
    <m/>
    <n v="56.29"/>
    <x v="247"/>
    <x v="12"/>
    <x v="1"/>
    <x v="5"/>
  </r>
  <r>
    <n v="95490"/>
    <x v="0"/>
    <x v="2"/>
    <x v="2017"/>
    <s v="Coffee and cake"/>
    <n v="11.3"/>
    <x v="484"/>
    <x v="11"/>
    <x v="1"/>
    <x v="14"/>
  </r>
  <r>
    <n v="95491"/>
    <x v="0"/>
    <x v="2"/>
    <x v="2017"/>
    <s v="Ginger wine, sloe wine"/>
    <n v="19.98"/>
    <x v="484"/>
    <x v="17"/>
    <x v="1"/>
    <x v="14"/>
  </r>
  <r>
    <n v="95492"/>
    <x v="0"/>
    <x v="2"/>
    <x v="2018"/>
    <s v="Eating out with Stewar, Judith, Dave and Tina"/>
    <n v="85"/>
    <x v="117"/>
    <x v="11"/>
    <x v="1"/>
    <x v="14"/>
  </r>
  <r>
    <n v="95493"/>
    <x v="0"/>
    <x v="2"/>
    <x v="2018"/>
    <m/>
    <n v="4"/>
    <x v="20"/>
    <x v="0"/>
    <x v="1"/>
    <x v="1"/>
  </r>
  <r>
    <n v="95494"/>
    <x v="0"/>
    <x v="2"/>
    <x v="2018"/>
    <m/>
    <n v="5.99"/>
    <x v="20"/>
    <x v="0"/>
    <x v="1"/>
    <x v="1"/>
  </r>
  <r>
    <n v="95596"/>
    <x v="0"/>
    <x v="1"/>
    <x v="2018"/>
    <m/>
    <n v="0.01"/>
    <x v="69"/>
    <x v="18"/>
    <x v="1"/>
    <x v="3"/>
  </r>
  <r>
    <n v="95597"/>
    <x v="4"/>
    <x v="1"/>
    <x v="2018"/>
    <m/>
    <n v="-0.03"/>
    <x v="1"/>
    <x v="10"/>
    <x v="1"/>
    <x v="3"/>
  </r>
  <r>
    <n v="95777"/>
    <x v="0"/>
    <x v="2"/>
    <x v="2019"/>
    <m/>
    <n v="66"/>
    <x v="364"/>
    <x v="5"/>
    <x v="1"/>
    <x v="10"/>
  </r>
  <r>
    <n v="95365"/>
    <x v="0"/>
    <x v="0"/>
    <x v="2020"/>
    <m/>
    <n v="77.5"/>
    <x v="89"/>
    <x v="13"/>
    <x v="1"/>
    <x v="17"/>
  </r>
  <r>
    <n v="95366"/>
    <x v="0"/>
    <x v="0"/>
    <x v="2020"/>
    <s v="Life Insurance"/>
    <n v="8.19"/>
    <x v="29"/>
    <x v="0"/>
    <x v="1"/>
    <x v="2"/>
  </r>
  <r>
    <n v="95367"/>
    <x v="1"/>
    <x v="0"/>
    <x v="2020"/>
    <m/>
    <n v="316.13"/>
    <x v="433"/>
    <x v="1"/>
    <x v="1"/>
    <x v="3"/>
  </r>
  <r>
    <n v="95368"/>
    <x v="0"/>
    <x v="0"/>
    <x v="2020"/>
    <m/>
    <n v="5"/>
    <x v="30"/>
    <x v="9"/>
    <x v="1"/>
    <x v="9"/>
  </r>
  <r>
    <n v="95495.1"/>
    <x v="0"/>
    <x v="2"/>
    <x v="2020"/>
    <s v="Wine"/>
    <n v="21"/>
    <x v="52"/>
    <x v="17"/>
    <x v="1"/>
    <x v="14"/>
  </r>
  <r>
    <n v="95495.2"/>
    <x v="0"/>
    <x v="2"/>
    <x v="2020"/>
    <s v="Flowers"/>
    <n v="5"/>
    <x v="52"/>
    <x v="6"/>
    <x v="1"/>
    <x v="1"/>
  </r>
  <r>
    <n v="95495.3"/>
    <x v="0"/>
    <x v="2"/>
    <x v="2020"/>
    <m/>
    <n v="62.5"/>
    <x v="52"/>
    <x v="4"/>
    <x v="1"/>
    <x v="1"/>
  </r>
  <r>
    <n v="95496"/>
    <x v="0"/>
    <x v="2"/>
    <x v="2020"/>
    <m/>
    <n v="3.55"/>
    <x v="208"/>
    <x v="4"/>
    <x v="1"/>
    <x v="4"/>
  </r>
  <r>
    <n v="95497"/>
    <x v="0"/>
    <x v="2"/>
    <x v="2020"/>
    <m/>
    <n v="11.8"/>
    <x v="41"/>
    <x v="15"/>
    <x v="1"/>
    <x v="4"/>
  </r>
  <r>
    <n v="95583"/>
    <x v="3"/>
    <x v="14"/>
    <x v="2020"/>
    <m/>
    <n v="-316.13"/>
    <x v="9"/>
    <x v="1"/>
    <x v="1"/>
    <x v="3"/>
  </r>
  <r>
    <n v="95778"/>
    <x v="0"/>
    <x v="2"/>
    <x v="2021"/>
    <m/>
    <n v="48.76"/>
    <x v="85"/>
    <x v="12"/>
    <x v="1"/>
    <x v="5"/>
  </r>
  <r>
    <n v="95779"/>
    <x v="0"/>
    <x v="2"/>
    <x v="2021"/>
    <m/>
    <n v="4.55"/>
    <x v="208"/>
    <x v="4"/>
    <x v="1"/>
    <x v="4"/>
  </r>
  <r>
    <n v="95780"/>
    <x v="0"/>
    <x v="2"/>
    <x v="2021"/>
    <m/>
    <n v="48.12"/>
    <x v="407"/>
    <x v="0"/>
    <x v="1"/>
    <x v="8"/>
  </r>
  <r>
    <n v="95363"/>
    <x v="2"/>
    <x v="0"/>
    <x v="2022"/>
    <m/>
    <n v="25"/>
    <x v="36"/>
    <x v="3"/>
    <x v="1"/>
    <x v="10"/>
  </r>
  <r>
    <n v="95364"/>
    <x v="1"/>
    <x v="0"/>
    <x v="2022"/>
    <m/>
    <n v="50"/>
    <x v="15"/>
    <x v="1"/>
    <x v="1"/>
    <x v="3"/>
  </r>
  <r>
    <n v="95584"/>
    <x v="0"/>
    <x v="14"/>
    <x v="2022"/>
    <m/>
    <n v="48.12"/>
    <x v="10"/>
    <x v="4"/>
    <x v="1"/>
    <x v="1"/>
  </r>
  <r>
    <n v="95585"/>
    <x v="0"/>
    <x v="14"/>
    <x v="2022"/>
    <s v="Hobbit DVD"/>
    <n v="10"/>
    <x v="10"/>
    <x v="7"/>
    <x v="1"/>
    <x v="1"/>
  </r>
  <r>
    <n v="95586"/>
    <x v="0"/>
    <x v="14"/>
    <x v="2022"/>
    <m/>
    <n v="2.85"/>
    <x v="10"/>
    <x v="4"/>
    <x v="1"/>
    <x v="1"/>
  </r>
  <r>
    <n v="95781"/>
    <x v="0"/>
    <x v="2"/>
    <x v="2022"/>
    <m/>
    <n v="3"/>
    <x v="13"/>
    <x v="4"/>
    <x v="1"/>
    <x v="2"/>
  </r>
  <r>
    <n v="95782"/>
    <x v="0"/>
    <x v="2"/>
    <x v="2022"/>
    <m/>
    <n v="4.99"/>
    <x v="208"/>
    <x v="4"/>
    <x v="1"/>
    <x v="4"/>
  </r>
  <r>
    <n v="95783"/>
    <x v="0"/>
    <x v="2"/>
    <x v="2023"/>
    <m/>
    <n v="62.56"/>
    <x v="247"/>
    <x v="12"/>
    <x v="1"/>
    <x v="5"/>
  </r>
  <r>
    <n v="95784"/>
    <x v="0"/>
    <x v="2"/>
    <x v="2023"/>
    <m/>
    <n v="4.1500000000000004"/>
    <x v="208"/>
    <x v="4"/>
    <x v="1"/>
    <x v="4"/>
  </r>
  <r>
    <n v="95785"/>
    <x v="0"/>
    <x v="2"/>
    <x v="2023"/>
    <m/>
    <n v="67.099999999999994"/>
    <x v="41"/>
    <x v="15"/>
    <x v="1"/>
    <x v="4"/>
  </r>
  <r>
    <n v="95862"/>
    <x v="0"/>
    <x v="14"/>
    <x v="2023"/>
    <m/>
    <n v="4.45"/>
    <x v="10"/>
    <x v="4"/>
    <x v="1"/>
    <x v="1"/>
  </r>
  <r>
    <n v="95360"/>
    <x v="0"/>
    <x v="0"/>
    <x v="2024"/>
    <s v="National Insurance"/>
    <n v="13.5"/>
    <x v="69"/>
    <x v="18"/>
    <x v="1"/>
    <x v="2"/>
  </r>
  <r>
    <n v="95361"/>
    <x v="0"/>
    <x v="0"/>
    <x v="2024"/>
    <s v="Rewiring"/>
    <n v="3027.03"/>
    <x v="478"/>
    <x v="16"/>
    <x v="92"/>
    <x v="1"/>
  </r>
  <r>
    <n v="95362"/>
    <x v="1"/>
    <x v="0"/>
    <x v="2024"/>
    <m/>
    <n v="50"/>
    <x v="15"/>
    <x v="1"/>
    <x v="1"/>
    <x v="3"/>
  </r>
  <r>
    <n v="95770"/>
    <x v="0"/>
    <x v="2"/>
    <x v="2024"/>
    <s v="Top, knitwear"/>
    <n v="79.2"/>
    <x v="31"/>
    <x v="5"/>
    <x v="1"/>
    <x v="2"/>
  </r>
  <r>
    <n v="95771"/>
    <x v="0"/>
    <x v="2"/>
    <x v="2024"/>
    <s v="Skirts"/>
    <n v="124.2"/>
    <x v="31"/>
    <x v="5"/>
    <x v="1"/>
    <x v="2"/>
  </r>
  <r>
    <n v="95786"/>
    <x v="0"/>
    <x v="2"/>
    <x v="2024"/>
    <m/>
    <n v="11.05"/>
    <x v="143"/>
    <x v="17"/>
    <x v="1"/>
    <x v="14"/>
  </r>
  <r>
    <n v="95787"/>
    <x v="0"/>
    <x v="2"/>
    <x v="2024"/>
    <m/>
    <n v="3.27"/>
    <x v="13"/>
    <x v="4"/>
    <x v="1"/>
    <x v="1"/>
  </r>
  <r>
    <n v="95788"/>
    <x v="0"/>
    <x v="2"/>
    <x v="2024"/>
    <m/>
    <n v="45.5"/>
    <x v="229"/>
    <x v="11"/>
    <x v="1"/>
    <x v="1"/>
  </r>
  <r>
    <n v="95789"/>
    <x v="0"/>
    <x v="2"/>
    <x v="2024"/>
    <m/>
    <n v="5.99"/>
    <x v="401"/>
    <x v="0"/>
    <x v="1"/>
    <x v="1"/>
  </r>
  <r>
    <n v="95790"/>
    <x v="0"/>
    <x v="2"/>
    <x v="2025"/>
    <m/>
    <n v="40"/>
    <x v="407"/>
    <x v="0"/>
    <x v="1"/>
    <x v="8"/>
  </r>
  <r>
    <n v="95791"/>
    <x v="0"/>
    <x v="2"/>
    <x v="2025"/>
    <m/>
    <n v="6.7"/>
    <x v="22"/>
    <x v="11"/>
    <x v="1"/>
    <x v="2"/>
  </r>
  <r>
    <n v="95792"/>
    <x v="0"/>
    <x v="2"/>
    <x v="2025"/>
    <m/>
    <n v="8"/>
    <x v="41"/>
    <x v="15"/>
    <x v="1"/>
    <x v="4"/>
  </r>
  <r>
    <n v="95863"/>
    <x v="0"/>
    <x v="14"/>
    <x v="2025"/>
    <m/>
    <n v="6.55"/>
    <x v="10"/>
    <x v="4"/>
    <x v="1"/>
    <x v="1"/>
  </r>
  <r>
    <n v="95864"/>
    <x v="0"/>
    <x v="14"/>
    <x v="2025"/>
    <s v="iPhone Charger"/>
    <n v="6"/>
    <x v="10"/>
    <x v="7"/>
    <x v="1"/>
    <x v="1"/>
  </r>
  <r>
    <n v="95793"/>
    <x v="0"/>
    <x v="2"/>
    <x v="2026"/>
    <m/>
    <n v="20"/>
    <x v="88"/>
    <x v="7"/>
    <x v="1"/>
    <x v="1"/>
  </r>
  <r>
    <n v="95707"/>
    <x v="1"/>
    <x v="0"/>
    <x v="2027"/>
    <m/>
    <n v="50"/>
    <x v="15"/>
    <x v="1"/>
    <x v="1"/>
    <x v="3"/>
  </r>
  <r>
    <n v="95708"/>
    <x v="0"/>
    <x v="0"/>
    <x v="2027"/>
    <m/>
    <n v="77.5"/>
    <x v="89"/>
    <x v="13"/>
    <x v="1"/>
    <x v="17"/>
  </r>
  <r>
    <n v="95709"/>
    <x v="1"/>
    <x v="0"/>
    <x v="2027"/>
    <m/>
    <n v="183.46"/>
    <x v="341"/>
    <x v="1"/>
    <x v="1"/>
    <x v="3"/>
  </r>
  <r>
    <n v="95772"/>
    <x v="0"/>
    <x v="2"/>
    <x v="2027"/>
    <s v="Skirt (refund)"/>
    <n v="-62.1"/>
    <x v="31"/>
    <x v="5"/>
    <x v="1"/>
    <x v="2"/>
  </r>
  <r>
    <n v="95794"/>
    <x v="0"/>
    <x v="2"/>
    <x v="2027"/>
    <m/>
    <n v="20.12"/>
    <x v="42"/>
    <x v="6"/>
    <x v="1"/>
    <x v="1"/>
  </r>
  <r>
    <n v="95795"/>
    <x v="0"/>
    <x v="2"/>
    <x v="2027"/>
    <m/>
    <n v="5.51"/>
    <x v="13"/>
    <x v="4"/>
    <x v="1"/>
    <x v="1"/>
  </r>
  <r>
    <n v="95865"/>
    <x v="0"/>
    <x v="14"/>
    <x v="2027"/>
    <m/>
    <n v="23.25"/>
    <x v="10"/>
    <x v="4"/>
    <x v="1"/>
    <x v="1"/>
  </r>
  <r>
    <n v="95866"/>
    <x v="0"/>
    <x v="14"/>
    <x v="2027"/>
    <m/>
    <n v="19.7"/>
    <x v="10"/>
    <x v="4"/>
    <x v="1"/>
    <x v="1"/>
  </r>
  <r>
    <n v="95796"/>
    <x v="0"/>
    <x v="2"/>
    <x v="2028"/>
    <m/>
    <n v="9.0500000000000007"/>
    <x v="10"/>
    <x v="4"/>
    <x v="1"/>
    <x v="1"/>
  </r>
  <r>
    <n v="95705"/>
    <x v="1"/>
    <x v="0"/>
    <x v="2029"/>
    <m/>
    <n v="30"/>
    <x v="15"/>
    <x v="1"/>
    <x v="1"/>
    <x v="3"/>
  </r>
  <r>
    <n v="95706.1"/>
    <x v="1"/>
    <x v="0"/>
    <x v="2029"/>
    <m/>
    <n v="50"/>
    <x v="15"/>
    <x v="1"/>
    <x v="1"/>
    <x v="3"/>
  </r>
  <r>
    <n v="95706.2"/>
    <x v="0"/>
    <x v="0"/>
    <x v="2029"/>
    <m/>
    <n v="4"/>
    <x v="13"/>
    <x v="4"/>
    <x v="1"/>
    <x v="1"/>
  </r>
  <r>
    <n v="95797"/>
    <x v="0"/>
    <x v="2"/>
    <x v="2029"/>
    <m/>
    <n v="6.15"/>
    <x v="208"/>
    <x v="4"/>
    <x v="1"/>
    <x v="4"/>
  </r>
  <r>
    <n v="95861"/>
    <x v="0"/>
    <x v="1"/>
    <x v="2029"/>
    <m/>
    <n v="13.88"/>
    <x v="13"/>
    <x v="4"/>
    <x v="1"/>
    <x v="1"/>
  </r>
  <r>
    <n v="95867.1"/>
    <x v="0"/>
    <x v="14"/>
    <x v="2029"/>
    <s v="Tights, things"/>
    <n v="18"/>
    <x v="10"/>
    <x v="5"/>
    <x v="1"/>
    <x v="2"/>
  </r>
  <r>
    <n v="95867.199999999997"/>
    <x v="0"/>
    <x v="14"/>
    <x v="2029"/>
    <m/>
    <n v="12.75"/>
    <x v="10"/>
    <x v="4"/>
    <x v="1"/>
    <x v="1"/>
  </r>
  <r>
    <n v="95703"/>
    <x v="2"/>
    <x v="0"/>
    <x v="2030"/>
    <m/>
    <n v="79.790000000000006"/>
    <x v="51"/>
    <x v="3"/>
    <x v="1"/>
    <x v="3"/>
  </r>
  <r>
    <n v="95704"/>
    <x v="1"/>
    <x v="0"/>
    <x v="2030"/>
    <m/>
    <n v="60"/>
    <x v="15"/>
    <x v="1"/>
    <x v="1"/>
    <x v="3"/>
  </r>
  <r>
    <n v="95798"/>
    <x v="0"/>
    <x v="2"/>
    <x v="2030"/>
    <m/>
    <n v="47.63"/>
    <x v="247"/>
    <x v="12"/>
    <x v="1"/>
    <x v="5"/>
  </r>
  <r>
    <n v="95799"/>
    <x v="0"/>
    <x v="2"/>
    <x v="2030"/>
    <m/>
    <n v="4.4000000000000004"/>
    <x v="49"/>
    <x v="8"/>
    <x v="1"/>
    <x v="3"/>
  </r>
  <r>
    <n v="95800.1"/>
    <x v="0"/>
    <x v="2"/>
    <x v="2030"/>
    <s v="Wine"/>
    <n v="6"/>
    <x v="10"/>
    <x v="17"/>
    <x v="1"/>
    <x v="1"/>
  </r>
  <r>
    <n v="95800.2"/>
    <x v="0"/>
    <x v="2"/>
    <x v="2030"/>
    <m/>
    <n v="31.47"/>
    <x v="10"/>
    <x v="4"/>
    <x v="1"/>
    <x v="1"/>
  </r>
  <r>
    <n v="95801"/>
    <x v="0"/>
    <x v="2"/>
    <x v="2030"/>
    <s v="Tikini"/>
    <n v="30"/>
    <x v="14"/>
    <x v="5"/>
    <x v="1"/>
    <x v="2"/>
  </r>
  <r>
    <n v="95802"/>
    <x v="0"/>
    <x v="2"/>
    <x v="2030"/>
    <s v="Cheeses"/>
    <n v="20.69"/>
    <x v="211"/>
    <x v="4"/>
    <x v="1"/>
    <x v="1"/>
  </r>
  <r>
    <n v="95803"/>
    <x v="0"/>
    <x v="2"/>
    <x v="2030"/>
    <m/>
    <n v="10"/>
    <x v="278"/>
    <x v="11"/>
    <x v="1"/>
    <x v="2"/>
  </r>
  <r>
    <n v="95804"/>
    <x v="0"/>
    <x v="2"/>
    <x v="2030"/>
    <m/>
    <n v="1.68"/>
    <x v="13"/>
    <x v="4"/>
    <x v="1"/>
    <x v="1"/>
  </r>
  <r>
    <n v="95805"/>
    <x v="0"/>
    <x v="2"/>
    <x v="2030"/>
    <m/>
    <n v="18"/>
    <x v="41"/>
    <x v="15"/>
    <x v="1"/>
    <x v="4"/>
  </r>
  <r>
    <n v="95806"/>
    <x v="0"/>
    <x v="2"/>
    <x v="2031"/>
    <s v="Herbs, blueberry, other plants"/>
    <n v="73.14"/>
    <x v="160"/>
    <x v="16"/>
    <x v="1"/>
    <x v="1"/>
  </r>
  <r>
    <n v="95773"/>
    <x v="0"/>
    <x v="2"/>
    <x v="2032"/>
    <s v="Top"/>
    <n v="17"/>
    <x v="31"/>
    <x v="5"/>
    <x v="1"/>
    <x v="2"/>
  </r>
  <r>
    <n v="95807"/>
    <x v="0"/>
    <x v="2"/>
    <x v="2032"/>
    <m/>
    <n v="14"/>
    <x v="10"/>
    <x v="4"/>
    <x v="1"/>
    <x v="1"/>
  </r>
  <r>
    <n v="95868.1"/>
    <x v="0"/>
    <x v="14"/>
    <x v="2032"/>
    <s v="Flowers"/>
    <n v="19"/>
    <x v="10"/>
    <x v="6"/>
    <x v="1"/>
    <x v="1"/>
  </r>
  <r>
    <n v="95868.2"/>
    <x v="0"/>
    <x v="14"/>
    <x v="2032"/>
    <s v="Wine"/>
    <n v="5"/>
    <x v="10"/>
    <x v="17"/>
    <x v="1"/>
    <x v="14"/>
  </r>
  <r>
    <n v="95868.3"/>
    <x v="0"/>
    <x v="14"/>
    <x v="2032"/>
    <m/>
    <n v="53.18"/>
    <x v="10"/>
    <x v="4"/>
    <x v="1"/>
    <x v="1"/>
  </r>
  <r>
    <n v="95897"/>
    <x v="0"/>
    <x v="4"/>
    <x v="2033"/>
    <s v="Friday drinks"/>
    <n v="50"/>
    <x v="143"/>
    <x v="17"/>
    <x v="1"/>
    <x v="14"/>
  </r>
  <r>
    <n v="95898"/>
    <x v="0"/>
    <x v="4"/>
    <x v="2033"/>
    <s v="Drinks with Pete"/>
    <n v="20"/>
    <x v="143"/>
    <x v="17"/>
    <x v="1"/>
    <x v="4"/>
  </r>
  <r>
    <n v="95899"/>
    <x v="0"/>
    <x v="4"/>
    <x v="2033"/>
    <s v="Other Drinks"/>
    <n v="65"/>
    <x v="143"/>
    <x v="17"/>
    <x v="1"/>
    <x v="14"/>
  </r>
  <r>
    <n v="95900"/>
    <x v="0"/>
    <x v="4"/>
    <x v="2033"/>
    <s v="Drinks with 981"/>
    <n v="25"/>
    <x v="143"/>
    <x v="17"/>
    <x v="1"/>
    <x v="4"/>
  </r>
  <r>
    <n v="95901"/>
    <x v="0"/>
    <x v="4"/>
    <x v="2033"/>
    <s v="Coffees"/>
    <n v="15"/>
    <x v="213"/>
    <x v="11"/>
    <x v="1"/>
    <x v="2"/>
  </r>
  <r>
    <n v="95902"/>
    <x v="0"/>
    <x v="4"/>
    <x v="2033"/>
    <s v="Coffees"/>
    <n v="10"/>
    <x v="213"/>
    <x v="11"/>
    <x v="1"/>
    <x v="4"/>
  </r>
  <r>
    <n v="95903"/>
    <x v="0"/>
    <x v="4"/>
    <x v="2033"/>
    <s v="Shoes"/>
    <n v="30"/>
    <x v="482"/>
    <x v="13"/>
    <x v="1"/>
    <x v="17"/>
  </r>
  <r>
    <n v="95904"/>
    <x v="0"/>
    <x v="4"/>
    <x v="2033"/>
    <s v="Swimming"/>
    <n v="15"/>
    <x v="380"/>
    <x v="2"/>
    <x v="1"/>
    <x v="2"/>
  </r>
  <r>
    <n v="95905"/>
    <x v="0"/>
    <x v="4"/>
    <x v="2033"/>
    <s v="Driving Lessons"/>
    <n v="30"/>
    <x v="483"/>
    <x v="2"/>
    <x v="1"/>
    <x v="10"/>
  </r>
  <r>
    <n v="95808"/>
    <x v="0"/>
    <x v="2"/>
    <x v="2034"/>
    <m/>
    <n v="26.85"/>
    <x v="85"/>
    <x v="12"/>
    <x v="1"/>
    <x v="5"/>
  </r>
  <r>
    <n v="95701"/>
    <x v="1"/>
    <x v="0"/>
    <x v="2035"/>
    <m/>
    <n v="100"/>
    <x v="15"/>
    <x v="1"/>
    <x v="1"/>
    <x v="3"/>
  </r>
  <r>
    <n v="95702"/>
    <x v="0"/>
    <x v="0"/>
    <x v="2035"/>
    <m/>
    <n v="77.5"/>
    <x v="89"/>
    <x v="13"/>
    <x v="1"/>
    <x v="17"/>
  </r>
  <r>
    <n v="95774"/>
    <x v="0"/>
    <x v="2"/>
    <x v="2035"/>
    <s v="Lego Camper Van"/>
    <n v="79.989999999999995"/>
    <x v="31"/>
    <x v="7"/>
    <x v="1"/>
    <x v="8"/>
  </r>
  <r>
    <n v="95809"/>
    <x v="0"/>
    <x v="2"/>
    <x v="2035"/>
    <m/>
    <n v="14.47"/>
    <x v="42"/>
    <x v="6"/>
    <x v="1"/>
    <x v="1"/>
  </r>
  <r>
    <n v="95810"/>
    <x v="0"/>
    <x v="2"/>
    <x v="2035"/>
    <m/>
    <n v="3.39"/>
    <x v="208"/>
    <x v="4"/>
    <x v="1"/>
    <x v="4"/>
  </r>
  <r>
    <n v="95811"/>
    <x v="0"/>
    <x v="2"/>
    <x v="2035"/>
    <m/>
    <n v="67.099999999999994"/>
    <x v="41"/>
    <x v="15"/>
    <x v="1"/>
    <x v="4"/>
  </r>
  <r>
    <n v="95812"/>
    <x v="0"/>
    <x v="2"/>
    <x v="2035"/>
    <m/>
    <n v="3.5"/>
    <x v="213"/>
    <x v="11"/>
    <x v="1"/>
    <x v="4"/>
  </r>
  <r>
    <n v="95869"/>
    <x v="0"/>
    <x v="14"/>
    <x v="2035"/>
    <s v="Plants"/>
    <n v="10"/>
    <x v="10"/>
    <x v="16"/>
    <x v="1"/>
    <x v="1"/>
  </r>
  <r>
    <n v="95700"/>
    <x v="2"/>
    <x v="0"/>
    <x v="2036"/>
    <m/>
    <n v="20.8"/>
    <x v="58"/>
    <x v="3"/>
    <x v="1"/>
    <x v="2"/>
  </r>
  <r>
    <n v="95813"/>
    <x v="0"/>
    <x v="2"/>
    <x v="2036"/>
    <m/>
    <n v="3.39"/>
    <x v="208"/>
    <x v="4"/>
    <x v="1"/>
    <x v="4"/>
  </r>
  <r>
    <n v="95699"/>
    <x v="0"/>
    <x v="0"/>
    <x v="2037"/>
    <s v="Income Insurance"/>
    <n v="47.52"/>
    <x v="60"/>
    <x v="0"/>
    <x v="1"/>
    <x v="4"/>
  </r>
  <r>
    <n v="95775"/>
    <x v="0"/>
    <x v="2"/>
    <x v="2037"/>
    <s v="Umbrella"/>
    <n v="14"/>
    <x v="31"/>
    <x v="7"/>
    <x v="1"/>
    <x v="4"/>
  </r>
  <r>
    <n v="95814"/>
    <x v="0"/>
    <x v="2"/>
    <x v="2037"/>
    <m/>
    <n v="3.07"/>
    <x v="13"/>
    <x v="4"/>
    <x v="1"/>
    <x v="1"/>
  </r>
  <r>
    <n v="95870.1"/>
    <x v="0"/>
    <x v="14"/>
    <x v="2037"/>
    <s v="Beer, cider"/>
    <n v="9"/>
    <x v="10"/>
    <x v="17"/>
    <x v="1"/>
    <x v="14"/>
  </r>
  <r>
    <n v="95870.2"/>
    <x v="0"/>
    <x v="14"/>
    <x v="2037"/>
    <m/>
    <n v="15.52"/>
    <x v="10"/>
    <x v="4"/>
    <x v="1"/>
    <x v="1"/>
  </r>
  <r>
    <n v="95698"/>
    <x v="6"/>
    <x v="0"/>
    <x v="2038"/>
    <m/>
    <n v="346.14"/>
    <x v="9"/>
    <x v="0"/>
    <x v="1"/>
    <x v="1"/>
  </r>
  <r>
    <n v="95815"/>
    <x v="0"/>
    <x v="2"/>
    <x v="2038"/>
    <s v="Plants, compost"/>
    <n v="15.97"/>
    <x v="268"/>
    <x v="16"/>
    <x v="1"/>
    <x v="1"/>
  </r>
  <r>
    <n v="95816"/>
    <x v="0"/>
    <x v="2"/>
    <x v="2038"/>
    <s v="Association of Nutritionist Membership"/>
    <n v="80"/>
    <x v="254"/>
    <x v="15"/>
    <x v="1"/>
    <x v="2"/>
  </r>
  <r>
    <n v="95817"/>
    <x v="0"/>
    <x v="2"/>
    <x v="2038"/>
    <s v="Takeaway"/>
    <n v="30.4"/>
    <x v="214"/>
    <x v="11"/>
    <x v="1"/>
    <x v="1"/>
  </r>
  <r>
    <n v="95818"/>
    <x v="0"/>
    <x v="2"/>
    <x v="2038"/>
    <m/>
    <n v="10"/>
    <x v="133"/>
    <x v="5"/>
    <x v="1"/>
    <x v="2"/>
  </r>
  <r>
    <n v="95819"/>
    <x v="0"/>
    <x v="2"/>
    <x v="2038"/>
    <m/>
    <n v="11.2"/>
    <x v="143"/>
    <x v="17"/>
    <x v="1"/>
    <x v="4"/>
  </r>
  <r>
    <n v="95872.1"/>
    <x v="0"/>
    <x v="14"/>
    <x v="2038"/>
    <s v="Wine"/>
    <n v="8"/>
    <x v="10"/>
    <x v="17"/>
    <x v="1"/>
    <x v="14"/>
  </r>
  <r>
    <n v="95872.2"/>
    <x v="0"/>
    <x v="14"/>
    <x v="2038"/>
    <m/>
    <n v="0.8"/>
    <x v="10"/>
    <x v="4"/>
    <x v="1"/>
    <x v="1"/>
  </r>
  <r>
    <n v="95776"/>
    <x v="0"/>
    <x v="2"/>
    <x v="2039"/>
    <s v="Underwear"/>
    <n v="22.5"/>
    <x v="31"/>
    <x v="5"/>
    <x v="1"/>
    <x v="2"/>
  </r>
  <r>
    <n v="95820"/>
    <x v="0"/>
    <x v="2"/>
    <x v="2039"/>
    <m/>
    <n v="8"/>
    <x v="41"/>
    <x v="15"/>
    <x v="1"/>
    <x v="4"/>
  </r>
  <r>
    <n v="95821"/>
    <x v="0"/>
    <x v="2"/>
    <x v="2040"/>
    <m/>
    <n v="3.57"/>
    <x v="10"/>
    <x v="4"/>
    <x v="1"/>
    <x v="1"/>
  </r>
  <r>
    <n v="95822"/>
    <x v="0"/>
    <x v="2"/>
    <x v="2040"/>
    <m/>
    <n v="6.35"/>
    <x v="195"/>
    <x v="11"/>
    <x v="1"/>
    <x v="2"/>
  </r>
  <r>
    <n v="95871.1"/>
    <x v="0"/>
    <x v="14"/>
    <x v="2040"/>
    <s v="Wine"/>
    <n v="6"/>
    <x v="10"/>
    <x v="17"/>
    <x v="1"/>
    <x v="14"/>
  </r>
  <r>
    <n v="95871.2"/>
    <x v="0"/>
    <x v="14"/>
    <x v="2040"/>
    <m/>
    <n v="28.32"/>
    <x v="10"/>
    <x v="4"/>
    <x v="1"/>
    <x v="1"/>
  </r>
  <r>
    <n v="95694"/>
    <x v="0"/>
    <x v="0"/>
    <x v="2041"/>
    <m/>
    <n v="77.5"/>
    <x v="89"/>
    <x v="13"/>
    <x v="1"/>
    <x v="17"/>
  </r>
  <r>
    <n v="95695"/>
    <x v="0"/>
    <x v="0"/>
    <x v="2041"/>
    <m/>
    <n v="46"/>
    <x v="270"/>
    <x v="0"/>
    <x v="1"/>
    <x v="1"/>
  </r>
  <r>
    <n v="95696"/>
    <x v="0"/>
    <x v="0"/>
    <x v="2041"/>
    <m/>
    <n v="70"/>
    <x v="198"/>
    <x v="2"/>
    <x v="1"/>
    <x v="14"/>
  </r>
  <r>
    <n v="95697"/>
    <x v="0"/>
    <x v="0"/>
    <x v="2041"/>
    <s v="Work experience"/>
    <n v="35"/>
    <x v="363"/>
    <x v="19"/>
    <x v="1"/>
    <x v="10"/>
  </r>
  <r>
    <n v="95823"/>
    <x v="0"/>
    <x v="2"/>
    <x v="2041"/>
    <m/>
    <n v="3.75"/>
    <x v="13"/>
    <x v="4"/>
    <x v="1"/>
    <x v="1"/>
  </r>
  <r>
    <n v="95693"/>
    <x v="0"/>
    <x v="0"/>
    <x v="2042"/>
    <m/>
    <n v="17"/>
    <x v="63"/>
    <x v="0"/>
    <x v="1"/>
    <x v="4"/>
  </r>
  <r>
    <n v="95824"/>
    <x v="0"/>
    <x v="2"/>
    <x v="2042"/>
    <m/>
    <n v="63"/>
    <x v="41"/>
    <x v="15"/>
    <x v="1"/>
    <x v="4"/>
  </r>
  <r>
    <n v="95825"/>
    <x v="0"/>
    <x v="2"/>
    <x v="2042"/>
    <m/>
    <n v="15.49"/>
    <x v="124"/>
    <x v="6"/>
    <x v="1"/>
    <x v="2"/>
  </r>
  <r>
    <n v="95873.1"/>
    <x v="0"/>
    <x v="14"/>
    <x v="2042"/>
    <s v="Wine, beer (some for bookclub)"/>
    <n v="49"/>
    <x v="10"/>
    <x v="17"/>
    <x v="1"/>
    <x v="14"/>
  </r>
  <r>
    <n v="95873.2"/>
    <x v="0"/>
    <x v="14"/>
    <x v="2042"/>
    <s v="Loo paper, washing liquid"/>
    <n v="8"/>
    <x v="10"/>
    <x v="6"/>
    <x v="1"/>
    <x v="1"/>
  </r>
  <r>
    <n v="95873.3"/>
    <x v="0"/>
    <x v="14"/>
    <x v="2042"/>
    <m/>
    <n v="48.75"/>
    <x v="10"/>
    <x v="4"/>
    <x v="1"/>
    <x v="1"/>
  </r>
  <r>
    <n v="95692"/>
    <x v="0"/>
    <x v="0"/>
    <x v="2043"/>
    <m/>
    <n v="84"/>
    <x v="484"/>
    <x v="2"/>
    <x v="1"/>
    <x v="14"/>
  </r>
  <r>
    <n v="95826"/>
    <x v="0"/>
    <x v="2"/>
    <x v="2043"/>
    <m/>
    <n v="4.49"/>
    <x v="208"/>
    <x v="4"/>
    <x v="1"/>
    <x v="4"/>
  </r>
  <r>
    <n v="95827"/>
    <x v="0"/>
    <x v="2"/>
    <x v="2043"/>
    <s v="Pots"/>
    <n v="16.48"/>
    <x v="268"/>
    <x v="16"/>
    <x v="1"/>
    <x v="1"/>
  </r>
  <r>
    <n v="95681"/>
    <x v="0"/>
    <x v="0"/>
    <x v="2044"/>
    <s v="Garage"/>
    <n v="50.09"/>
    <x v="18"/>
    <x v="12"/>
    <x v="1"/>
    <x v="11"/>
  </r>
  <r>
    <n v="95682"/>
    <x v="0"/>
    <x v="0"/>
    <x v="2044"/>
    <m/>
    <n v="5"/>
    <x v="163"/>
    <x v="9"/>
    <x v="1"/>
    <x v="9"/>
  </r>
  <r>
    <n v="95683"/>
    <x v="0"/>
    <x v="0"/>
    <x v="2044"/>
    <m/>
    <n v="39.85"/>
    <x v="3"/>
    <x v="0"/>
    <x v="1"/>
    <x v="1"/>
  </r>
  <r>
    <n v="95684"/>
    <x v="0"/>
    <x v="0"/>
    <x v="2044"/>
    <m/>
    <n v="12.12"/>
    <x v="8"/>
    <x v="0"/>
    <x v="1"/>
    <x v="1"/>
  </r>
  <r>
    <n v="95685"/>
    <x v="0"/>
    <x v="0"/>
    <x v="2044"/>
    <s v="Gas"/>
    <n v="171"/>
    <x v="338"/>
    <x v="0"/>
    <x v="1"/>
    <x v="1"/>
  </r>
  <r>
    <n v="95686"/>
    <x v="1"/>
    <x v="0"/>
    <x v="2044"/>
    <m/>
    <n v="50"/>
    <x v="1"/>
    <x v="1"/>
    <x v="1"/>
    <x v="3"/>
  </r>
  <r>
    <n v="95687"/>
    <x v="0"/>
    <x v="0"/>
    <x v="2044"/>
    <s v="Council Tax"/>
    <n v="180"/>
    <x v="18"/>
    <x v="0"/>
    <x v="1"/>
    <x v="1"/>
  </r>
  <r>
    <n v="95688"/>
    <x v="1"/>
    <x v="0"/>
    <x v="2044"/>
    <m/>
    <n v="50"/>
    <x v="15"/>
    <x v="1"/>
    <x v="1"/>
    <x v="3"/>
  </r>
  <r>
    <n v="95689.1"/>
    <x v="0"/>
    <x v="0"/>
    <x v="2044"/>
    <m/>
    <n v="50"/>
    <x v="245"/>
    <x v="5"/>
    <x v="1"/>
    <x v="10"/>
  </r>
  <r>
    <n v="95689.2"/>
    <x v="0"/>
    <x v="0"/>
    <x v="2044"/>
    <s v="Bus fares"/>
    <n v="50"/>
    <x v="187"/>
    <x v="19"/>
    <x v="1"/>
    <x v="10"/>
  </r>
  <r>
    <n v="95689.3"/>
    <x v="0"/>
    <x v="0"/>
    <x v="2044"/>
    <s v="Lunches"/>
    <n v="30"/>
    <x v="363"/>
    <x v="4"/>
    <x v="1"/>
    <x v="10"/>
  </r>
  <r>
    <n v="95689.4"/>
    <x v="0"/>
    <x v="0"/>
    <x v="2044"/>
    <s v="Jennifers Pocket Money"/>
    <n v="20"/>
    <x v="53"/>
    <x v="6"/>
    <x v="1"/>
    <x v="10"/>
  </r>
  <r>
    <n v="95690"/>
    <x v="0"/>
    <x v="0"/>
    <x v="2044"/>
    <s v="James Pocket Money"/>
    <n v="20"/>
    <x v="53"/>
    <x v="6"/>
    <x v="1"/>
    <x v="8"/>
  </r>
  <r>
    <n v="95691"/>
    <x v="1"/>
    <x v="0"/>
    <x v="2044"/>
    <m/>
    <n v="60"/>
    <x v="15"/>
    <x v="1"/>
    <x v="1"/>
    <x v="3"/>
  </r>
  <r>
    <n v="95828.1"/>
    <x v="0"/>
    <x v="2"/>
    <x v="2044"/>
    <s v="Bracelet"/>
    <n v="35"/>
    <x v="165"/>
    <x v="7"/>
    <x v="94"/>
    <x v="10"/>
  </r>
  <r>
    <n v="95828.2"/>
    <x v="0"/>
    <x v="2"/>
    <x v="2044"/>
    <s v="Stocking fillers"/>
    <n v="30.45"/>
    <x v="165"/>
    <x v="7"/>
    <x v="94"/>
    <x v="9"/>
  </r>
  <r>
    <n v="95829"/>
    <x v="0"/>
    <x v="2"/>
    <x v="2044"/>
    <m/>
    <n v="52.42"/>
    <x v="485"/>
    <x v="5"/>
    <x v="1"/>
    <x v="2"/>
  </r>
  <r>
    <n v="95830"/>
    <x v="0"/>
    <x v="2"/>
    <x v="2044"/>
    <m/>
    <n v="5.75"/>
    <x v="208"/>
    <x v="4"/>
    <x v="1"/>
    <x v="4"/>
  </r>
  <r>
    <n v="95831"/>
    <x v="0"/>
    <x v="2"/>
    <x v="2044"/>
    <m/>
    <n v="5.25"/>
    <x v="244"/>
    <x v="6"/>
    <x v="1"/>
    <x v="2"/>
  </r>
  <r>
    <n v="95832"/>
    <x v="0"/>
    <x v="2"/>
    <x v="2044"/>
    <m/>
    <n v="11.8"/>
    <x v="41"/>
    <x v="15"/>
    <x v="1"/>
    <x v="4"/>
  </r>
  <r>
    <n v="95833"/>
    <x v="0"/>
    <x v="2"/>
    <x v="2044"/>
    <m/>
    <n v="8.9"/>
    <x v="427"/>
    <x v="11"/>
    <x v="1"/>
    <x v="2"/>
  </r>
  <r>
    <n v="95860"/>
    <x v="3"/>
    <x v="1"/>
    <x v="2044"/>
    <m/>
    <n v="-50"/>
    <x v="1"/>
    <x v="1"/>
    <x v="1"/>
    <x v="3"/>
  </r>
  <r>
    <n v="95920"/>
    <x v="3"/>
    <x v="4"/>
    <x v="2044"/>
    <s v="May Cash"/>
    <n v="-410"/>
    <x v="9"/>
    <x v="1"/>
    <x v="1"/>
    <x v="3"/>
  </r>
  <r>
    <n v="95921"/>
    <x v="0"/>
    <x v="4"/>
    <x v="2044"/>
    <s v="Unidentified cash for May"/>
    <n v="-8"/>
    <x v="53"/>
    <x v="6"/>
    <x v="1"/>
    <x v="3"/>
  </r>
  <r>
    <n v="95677"/>
    <x v="0"/>
    <x v="0"/>
    <x v="2045"/>
    <m/>
    <n v="50"/>
    <x v="486"/>
    <x v="2"/>
    <x v="1"/>
    <x v="10"/>
  </r>
  <r>
    <n v="95678"/>
    <x v="0"/>
    <x v="0"/>
    <x v="2045"/>
    <s v="Income Insurance"/>
    <n v="26.95"/>
    <x v="60"/>
    <x v="0"/>
    <x v="1"/>
    <x v="4"/>
  </r>
  <r>
    <n v="95679"/>
    <x v="1"/>
    <x v="0"/>
    <x v="2045"/>
    <m/>
    <n v="1545.02"/>
    <x v="75"/>
    <x v="1"/>
    <x v="1"/>
    <x v="3"/>
  </r>
  <r>
    <n v="95680"/>
    <x v="0"/>
    <x v="0"/>
    <x v="2045"/>
    <m/>
    <n v="21.01"/>
    <x v="448"/>
    <x v="0"/>
    <x v="1"/>
    <x v="2"/>
  </r>
  <r>
    <n v="95834"/>
    <x v="0"/>
    <x v="2"/>
    <x v="2045"/>
    <m/>
    <n v="4.17"/>
    <x v="13"/>
    <x v="4"/>
    <x v="1"/>
    <x v="1"/>
  </r>
  <r>
    <n v="95835"/>
    <x v="0"/>
    <x v="2"/>
    <x v="2045"/>
    <m/>
    <n v="11.4"/>
    <x v="10"/>
    <x v="4"/>
    <x v="1"/>
    <x v="1"/>
  </r>
  <r>
    <n v="95836"/>
    <x v="0"/>
    <x v="2"/>
    <x v="2045"/>
    <s v="Map"/>
    <n v="10.95"/>
    <x v="14"/>
    <x v="14"/>
    <x v="95"/>
    <x v="4"/>
  </r>
  <r>
    <n v="95837"/>
    <x v="0"/>
    <x v="2"/>
    <x v="2045"/>
    <m/>
    <n v="3.5"/>
    <x v="213"/>
    <x v="11"/>
    <x v="1"/>
    <x v="4"/>
  </r>
  <r>
    <n v="95838"/>
    <x v="0"/>
    <x v="2"/>
    <x v="2045"/>
    <s v="Clive's insurance"/>
    <n v="35.9"/>
    <x v="378"/>
    <x v="14"/>
    <x v="95"/>
    <x v="4"/>
  </r>
  <r>
    <n v="95875"/>
    <x v="0"/>
    <x v="14"/>
    <x v="2045"/>
    <m/>
    <n v="36.39"/>
    <x v="10"/>
    <x v="4"/>
    <x v="1"/>
    <x v="1"/>
  </r>
  <r>
    <n v="95876.1"/>
    <x v="0"/>
    <x v="14"/>
    <x v="2045"/>
    <s v="Philomena, Frozen DVD"/>
    <n v="23"/>
    <x v="10"/>
    <x v="7"/>
    <x v="1"/>
    <x v="1"/>
  </r>
  <r>
    <n v="95876.2"/>
    <x v="0"/>
    <x v="14"/>
    <x v="2045"/>
    <s v="Mini kick board"/>
    <n v="7"/>
    <x v="10"/>
    <x v="7"/>
    <x v="1"/>
    <x v="1"/>
  </r>
  <r>
    <n v="95876.3"/>
    <x v="0"/>
    <x v="14"/>
    <x v="2045"/>
    <s v="Nectar points and coupons"/>
    <n v="-27.93"/>
    <x v="10"/>
    <x v="7"/>
    <x v="1"/>
    <x v="1"/>
  </r>
  <r>
    <n v="95839"/>
    <x v="0"/>
    <x v="2"/>
    <x v="2046"/>
    <m/>
    <n v="41.76"/>
    <x v="247"/>
    <x v="12"/>
    <x v="1"/>
    <x v="5"/>
  </r>
  <r>
    <n v="95840.1"/>
    <x v="0"/>
    <x v="2"/>
    <x v="2046"/>
    <s v="Holiday part of prepared meals"/>
    <n v="15"/>
    <x v="13"/>
    <x v="14"/>
    <x v="95"/>
    <x v="4"/>
  </r>
  <r>
    <n v="95840.2"/>
    <x v="0"/>
    <x v="2"/>
    <x v="2046"/>
    <s v="Drink for holiday"/>
    <n v="21"/>
    <x v="13"/>
    <x v="14"/>
    <x v="95"/>
    <x v="4"/>
  </r>
  <r>
    <n v="95840.3"/>
    <x v="0"/>
    <x v="2"/>
    <x v="2046"/>
    <s v="Personal lunch food"/>
    <n v="15"/>
    <x v="13"/>
    <x v="14"/>
    <x v="95"/>
    <x v="4"/>
  </r>
  <r>
    <n v="95840.4"/>
    <x v="0"/>
    <x v="2"/>
    <x v="2046"/>
    <m/>
    <n v="48.2"/>
    <x v="13"/>
    <x v="4"/>
    <x v="1"/>
    <x v="1"/>
  </r>
  <r>
    <n v="95841"/>
    <x v="0"/>
    <x v="2"/>
    <x v="2046"/>
    <s v="Birthday cards"/>
    <n v="6"/>
    <x v="14"/>
    <x v="7"/>
    <x v="96"/>
    <x v="2"/>
  </r>
  <r>
    <n v="95842"/>
    <x v="0"/>
    <x v="2"/>
    <x v="2047"/>
    <m/>
    <n v="106.39"/>
    <x v="317"/>
    <x v="14"/>
    <x v="73"/>
    <x v="8"/>
  </r>
  <r>
    <n v="95843"/>
    <x v="0"/>
    <x v="2"/>
    <x v="2047"/>
    <s v="Tea"/>
    <n v="6.7"/>
    <x v="160"/>
    <x v="11"/>
    <x v="1"/>
    <x v="14"/>
  </r>
  <r>
    <n v="95844.1"/>
    <x v="0"/>
    <x v="2"/>
    <x v="2047"/>
    <s v="Hand trowel"/>
    <n v="8"/>
    <x v="160"/>
    <x v="7"/>
    <x v="1"/>
    <x v="1"/>
  </r>
  <r>
    <n v="95844.2"/>
    <x v="0"/>
    <x v="2"/>
    <x v="2047"/>
    <s v="Plants"/>
    <n v="34.22"/>
    <x v="160"/>
    <x v="16"/>
    <x v="1"/>
    <x v="1"/>
  </r>
  <r>
    <n v="95845"/>
    <x v="0"/>
    <x v="2"/>
    <x v="2047"/>
    <s v="Theory test"/>
    <n v="31"/>
    <x v="454"/>
    <x v="2"/>
    <x v="1"/>
    <x v="10"/>
  </r>
  <r>
    <n v="95846"/>
    <x v="0"/>
    <x v="2"/>
    <x v="2047"/>
    <s v="Tapestry cushion"/>
    <n v="29.95"/>
    <x v="14"/>
    <x v="7"/>
    <x v="96"/>
    <x v="2"/>
  </r>
  <r>
    <n v="95847"/>
    <x v="0"/>
    <x v="2"/>
    <x v="2047"/>
    <s v="Spa Day Present"/>
    <n v="218"/>
    <x v="418"/>
    <x v="11"/>
    <x v="96"/>
    <x v="2"/>
  </r>
  <r>
    <n v="95848"/>
    <x v="0"/>
    <x v="2"/>
    <x v="2048"/>
    <m/>
    <n v="65.37"/>
    <x v="85"/>
    <x v="14"/>
    <x v="95"/>
    <x v="5"/>
  </r>
  <r>
    <n v="95849"/>
    <x v="0"/>
    <x v="2"/>
    <x v="2048"/>
    <m/>
    <n v="4.45"/>
    <x v="22"/>
    <x v="11"/>
    <x v="1"/>
    <x v="2"/>
  </r>
  <r>
    <n v="95850"/>
    <x v="0"/>
    <x v="2"/>
    <x v="2048"/>
    <m/>
    <n v="58.34"/>
    <x v="13"/>
    <x v="14"/>
    <x v="95"/>
    <x v="5"/>
  </r>
  <r>
    <n v="95851"/>
    <x v="0"/>
    <x v="2"/>
    <x v="2048"/>
    <s v="Picnic in Cuffley Great Park"/>
    <n v="35.75"/>
    <x v="49"/>
    <x v="11"/>
    <x v="96"/>
    <x v="1"/>
  </r>
  <r>
    <n v="95852"/>
    <x v="0"/>
    <x v="2"/>
    <x v="2048"/>
    <m/>
    <n v="4"/>
    <x v="20"/>
    <x v="0"/>
    <x v="1"/>
    <x v="1"/>
  </r>
  <r>
    <n v="95853"/>
    <x v="0"/>
    <x v="2"/>
    <x v="2048"/>
    <m/>
    <n v="5.99"/>
    <x v="115"/>
    <x v="0"/>
    <x v="1"/>
    <x v="1"/>
  </r>
  <r>
    <n v="95858"/>
    <x v="0"/>
    <x v="1"/>
    <x v="2048"/>
    <m/>
    <n v="0.01"/>
    <x v="69"/>
    <x v="18"/>
    <x v="1"/>
    <x v="3"/>
  </r>
  <r>
    <n v="95859"/>
    <x v="4"/>
    <x v="1"/>
    <x v="2048"/>
    <m/>
    <n v="-0.06"/>
    <x v="1"/>
    <x v="10"/>
    <x v="1"/>
    <x v="3"/>
  </r>
  <r>
    <n v="95874.1"/>
    <x v="0"/>
    <x v="14"/>
    <x v="2048"/>
    <m/>
    <n v="3"/>
    <x v="10"/>
    <x v="6"/>
    <x v="1"/>
    <x v="1"/>
  </r>
  <r>
    <n v="95874.2"/>
    <x v="0"/>
    <x v="14"/>
    <x v="2048"/>
    <m/>
    <n v="18.38"/>
    <x v="10"/>
    <x v="4"/>
    <x v="1"/>
    <x v="1"/>
  </r>
  <r>
    <n v="95672"/>
    <x v="0"/>
    <x v="0"/>
    <x v="2049"/>
    <m/>
    <n v="30"/>
    <x v="89"/>
    <x v="13"/>
    <x v="1"/>
    <x v="17"/>
  </r>
  <r>
    <n v="95673"/>
    <x v="1"/>
    <x v="0"/>
    <x v="2049"/>
    <m/>
    <n v="70"/>
    <x v="15"/>
    <x v="1"/>
    <x v="1"/>
    <x v="3"/>
  </r>
  <r>
    <n v="95674"/>
    <x v="0"/>
    <x v="0"/>
    <x v="2049"/>
    <m/>
    <n v="11.39"/>
    <x v="19"/>
    <x v="0"/>
    <x v="1"/>
    <x v="1"/>
  </r>
  <r>
    <n v="95675"/>
    <x v="0"/>
    <x v="0"/>
    <x v="2049"/>
    <m/>
    <n v="7.99"/>
    <x v="368"/>
    <x v="0"/>
    <x v="1"/>
    <x v="4"/>
  </r>
  <r>
    <n v="95676"/>
    <x v="1"/>
    <x v="0"/>
    <x v="2049"/>
    <m/>
    <n v="666.3"/>
    <x v="433"/>
    <x v="1"/>
    <x v="1"/>
    <x v="3"/>
  </r>
  <r>
    <n v="95877"/>
    <x v="3"/>
    <x v="14"/>
    <x v="2049"/>
    <m/>
    <n v="-666.3"/>
    <x v="9"/>
    <x v="1"/>
    <x v="1"/>
    <x v="3"/>
  </r>
  <r>
    <n v="95669"/>
    <x v="0"/>
    <x v="0"/>
    <x v="2050"/>
    <m/>
    <n v="5"/>
    <x v="30"/>
    <x v="9"/>
    <x v="1"/>
    <x v="9"/>
  </r>
  <r>
    <n v="95670"/>
    <x v="0"/>
    <x v="0"/>
    <x v="2050"/>
    <m/>
    <n v="12"/>
    <x v="21"/>
    <x v="9"/>
    <x v="1"/>
    <x v="9"/>
  </r>
  <r>
    <n v="95671"/>
    <x v="0"/>
    <x v="0"/>
    <x v="2050"/>
    <s v="Life Insurance"/>
    <n v="8.19"/>
    <x v="29"/>
    <x v="0"/>
    <x v="1"/>
    <x v="2"/>
  </r>
  <r>
    <n v="95878.1"/>
    <x v="0"/>
    <x v="14"/>
    <x v="2050"/>
    <s v="Wine"/>
    <n v="53"/>
    <x v="10"/>
    <x v="17"/>
    <x v="1"/>
    <x v="1"/>
  </r>
  <r>
    <n v="95878.2"/>
    <x v="0"/>
    <x v="14"/>
    <x v="2050"/>
    <m/>
    <n v="3"/>
    <x v="10"/>
    <x v="6"/>
    <x v="1"/>
    <x v="1"/>
  </r>
  <r>
    <n v="95878.3"/>
    <x v="0"/>
    <x v="14"/>
    <x v="2050"/>
    <s v="Trowel"/>
    <n v="4"/>
    <x v="10"/>
    <x v="16"/>
    <x v="1"/>
    <x v="1"/>
  </r>
  <r>
    <n v="95878.399999999994"/>
    <x v="0"/>
    <x v="14"/>
    <x v="2050"/>
    <m/>
    <n v="79.91"/>
    <x v="10"/>
    <x v="4"/>
    <x v="1"/>
    <x v="1"/>
  </r>
  <r>
    <n v="95711"/>
    <x v="0"/>
    <x v="2"/>
    <x v="2051"/>
    <m/>
    <n v="69"/>
    <x v="487"/>
    <x v="11"/>
    <x v="96"/>
    <x v="1"/>
  </r>
  <r>
    <n v="95712"/>
    <x v="0"/>
    <x v="2"/>
    <x v="2051"/>
    <m/>
    <n v="32.880000000000003"/>
    <x v="407"/>
    <x v="0"/>
    <x v="1"/>
    <x v="8"/>
  </r>
  <r>
    <n v="95667"/>
    <x v="2"/>
    <x v="0"/>
    <x v="2052"/>
    <m/>
    <n v="25"/>
    <x v="36"/>
    <x v="3"/>
    <x v="1"/>
    <x v="10"/>
  </r>
  <r>
    <n v="95668"/>
    <x v="0"/>
    <x v="0"/>
    <x v="2052"/>
    <s v="National Insurance"/>
    <n v="10.8"/>
    <x v="69"/>
    <x v="18"/>
    <x v="1"/>
    <x v="2"/>
  </r>
  <r>
    <n v="95713"/>
    <x v="0"/>
    <x v="2"/>
    <x v="2052"/>
    <s v="End of tour dinner"/>
    <n v="84.75"/>
    <x v="146"/>
    <x v="14"/>
    <x v="95"/>
    <x v="4"/>
  </r>
  <r>
    <n v="95714"/>
    <x v="0"/>
    <x v="2"/>
    <x v="2052"/>
    <m/>
    <n v="4.9000000000000004"/>
    <x v="41"/>
    <x v="15"/>
    <x v="1"/>
    <x v="4"/>
  </r>
  <r>
    <n v="95715"/>
    <x v="0"/>
    <x v="2"/>
    <x v="2052"/>
    <m/>
    <n v="89.98"/>
    <x v="131"/>
    <x v="13"/>
    <x v="1"/>
    <x v="17"/>
  </r>
  <r>
    <n v="95880"/>
    <x v="0"/>
    <x v="14"/>
    <x v="2052"/>
    <m/>
    <n v="5.09"/>
    <x v="10"/>
    <x v="4"/>
    <x v="1"/>
    <x v="1"/>
  </r>
  <r>
    <n v="95881"/>
    <x v="0"/>
    <x v="14"/>
    <x v="2052"/>
    <m/>
    <n v="42.43"/>
    <x v="10"/>
    <x v="12"/>
    <x v="1"/>
    <x v="5"/>
  </r>
  <r>
    <n v="95716"/>
    <x v="0"/>
    <x v="2"/>
    <x v="2053"/>
    <m/>
    <n v="35.25"/>
    <x v="136"/>
    <x v="11"/>
    <x v="96"/>
    <x v="1"/>
  </r>
  <r>
    <n v="95717"/>
    <x v="0"/>
    <x v="2"/>
    <x v="2053"/>
    <m/>
    <n v="34.96"/>
    <x v="271"/>
    <x v="5"/>
    <x v="1"/>
    <x v="10"/>
  </r>
  <r>
    <n v="95718"/>
    <x v="0"/>
    <x v="2"/>
    <x v="2053"/>
    <m/>
    <n v="25"/>
    <x v="23"/>
    <x v="5"/>
    <x v="1"/>
    <x v="2"/>
  </r>
  <r>
    <n v="95719"/>
    <x v="0"/>
    <x v="2"/>
    <x v="2053"/>
    <m/>
    <n v="15.75"/>
    <x v="244"/>
    <x v="6"/>
    <x v="1"/>
    <x v="2"/>
  </r>
  <r>
    <n v="95720"/>
    <x v="0"/>
    <x v="2"/>
    <x v="2053"/>
    <m/>
    <n v="10.15"/>
    <x v="195"/>
    <x v="11"/>
    <x v="96"/>
    <x v="1"/>
  </r>
  <r>
    <n v="95721"/>
    <x v="0"/>
    <x v="2"/>
    <x v="2053"/>
    <m/>
    <n v="10"/>
    <x v="205"/>
    <x v="11"/>
    <x v="96"/>
    <x v="1"/>
  </r>
  <r>
    <n v="95722"/>
    <x v="0"/>
    <x v="2"/>
    <x v="2053"/>
    <m/>
    <n v="3.8"/>
    <x v="213"/>
    <x v="11"/>
    <x v="1"/>
    <x v="2"/>
  </r>
  <r>
    <n v="95879"/>
    <x v="0"/>
    <x v="14"/>
    <x v="2053"/>
    <m/>
    <n v="18.350000000000001"/>
    <x v="10"/>
    <x v="4"/>
    <x v="1"/>
    <x v="1"/>
  </r>
  <r>
    <n v="95723"/>
    <x v="0"/>
    <x v="2"/>
    <x v="2054"/>
    <s v="Fairy statue"/>
    <n v="112.95"/>
    <x v="160"/>
    <x v="7"/>
    <x v="96"/>
    <x v="2"/>
  </r>
  <r>
    <n v="95724"/>
    <x v="0"/>
    <x v="2"/>
    <x v="2054"/>
    <m/>
    <n v="72.75"/>
    <x v="245"/>
    <x v="5"/>
    <x v="1"/>
    <x v="2"/>
  </r>
  <r>
    <n v="95725"/>
    <x v="0"/>
    <x v="2"/>
    <x v="2054"/>
    <m/>
    <n v="39.549999999999997"/>
    <x v="85"/>
    <x v="14"/>
    <x v="95"/>
    <x v="5"/>
  </r>
  <r>
    <n v="95726"/>
    <x v="0"/>
    <x v="2"/>
    <x v="2054"/>
    <m/>
    <n v="31"/>
    <x v="41"/>
    <x v="15"/>
    <x v="1"/>
    <x v="4"/>
  </r>
  <r>
    <n v="95727"/>
    <x v="0"/>
    <x v="2"/>
    <x v="2054"/>
    <m/>
    <n v="25"/>
    <x v="364"/>
    <x v="5"/>
    <x v="1"/>
    <x v="2"/>
  </r>
  <r>
    <n v="95728"/>
    <x v="0"/>
    <x v="2"/>
    <x v="2054"/>
    <m/>
    <n v="63.27"/>
    <x v="85"/>
    <x v="14"/>
    <x v="95"/>
    <x v="5"/>
  </r>
  <r>
    <n v="95729"/>
    <x v="0"/>
    <x v="2"/>
    <x v="2054"/>
    <m/>
    <n v="5.99"/>
    <x v="401"/>
    <x v="0"/>
    <x v="1"/>
    <x v="1"/>
  </r>
  <r>
    <n v="95663"/>
    <x v="0"/>
    <x v="0"/>
    <x v="2055"/>
    <m/>
    <n v="22.12"/>
    <x v="39"/>
    <x v="4"/>
    <x v="1"/>
    <x v="1"/>
  </r>
  <r>
    <n v="95664"/>
    <x v="1"/>
    <x v="0"/>
    <x v="2055"/>
    <m/>
    <n v="50"/>
    <x v="15"/>
    <x v="1"/>
    <x v="1"/>
    <x v="3"/>
  </r>
  <r>
    <n v="95665"/>
    <x v="0"/>
    <x v="0"/>
    <x v="2055"/>
    <m/>
    <n v="30"/>
    <x v="89"/>
    <x v="13"/>
    <x v="1"/>
    <x v="17"/>
  </r>
  <r>
    <n v="95666"/>
    <x v="1"/>
    <x v="0"/>
    <x v="2055"/>
    <m/>
    <n v="50"/>
    <x v="15"/>
    <x v="1"/>
    <x v="1"/>
    <x v="3"/>
  </r>
  <r>
    <n v="95730"/>
    <x v="0"/>
    <x v="2"/>
    <x v="2055"/>
    <s v="Brighton train tickets"/>
    <n v="54"/>
    <x v="41"/>
    <x v="11"/>
    <x v="96"/>
    <x v="14"/>
  </r>
  <r>
    <n v="95731"/>
    <x v="0"/>
    <x v="2"/>
    <x v="2055"/>
    <m/>
    <n v="51.7"/>
    <x v="117"/>
    <x v="11"/>
    <x v="96"/>
    <x v="14"/>
  </r>
  <r>
    <n v="95732"/>
    <x v="0"/>
    <x v="2"/>
    <x v="2055"/>
    <s v="Necklace"/>
    <n v="35"/>
    <x v="142"/>
    <x v="7"/>
    <x v="96"/>
    <x v="2"/>
  </r>
  <r>
    <n v="95733"/>
    <x v="0"/>
    <x v="2"/>
    <x v="2055"/>
    <m/>
    <n v="8.15"/>
    <x v="195"/>
    <x v="11"/>
    <x v="96"/>
    <x v="2"/>
  </r>
  <r>
    <n v="95734"/>
    <x v="0"/>
    <x v="2"/>
    <x v="2056"/>
    <m/>
    <n v="257.7"/>
    <x v="41"/>
    <x v="15"/>
    <x v="1"/>
    <x v="4"/>
  </r>
  <r>
    <n v="95735.1"/>
    <x v="0"/>
    <x v="2"/>
    <x v="2056"/>
    <s v="Toiletries, cleaning things"/>
    <n v="36"/>
    <x v="13"/>
    <x v="6"/>
    <x v="1"/>
    <x v="1"/>
  </r>
  <r>
    <n v="95735.2"/>
    <x v="0"/>
    <x v="2"/>
    <x v="2056"/>
    <s v="Wine"/>
    <n v="20"/>
    <x v="13"/>
    <x v="17"/>
    <x v="1"/>
    <x v="14"/>
  </r>
  <r>
    <n v="95735.3"/>
    <x v="0"/>
    <x v="2"/>
    <x v="2056"/>
    <m/>
    <n v="93.77"/>
    <x v="13"/>
    <x v="4"/>
    <x v="1"/>
    <x v="1"/>
  </r>
  <r>
    <n v="95736"/>
    <x v="0"/>
    <x v="2"/>
    <x v="2056"/>
    <m/>
    <n v="20"/>
    <x v="86"/>
    <x v="15"/>
    <x v="1"/>
    <x v="4"/>
  </r>
  <r>
    <n v="95737"/>
    <x v="0"/>
    <x v="2"/>
    <x v="2056"/>
    <m/>
    <n v="16.899999999999999"/>
    <x v="41"/>
    <x v="15"/>
    <x v="1"/>
    <x v="4"/>
  </r>
  <r>
    <n v="95738"/>
    <x v="0"/>
    <x v="2"/>
    <x v="2057"/>
    <m/>
    <n v="4.99"/>
    <x v="208"/>
    <x v="4"/>
    <x v="1"/>
    <x v="4"/>
  </r>
  <r>
    <n v="95882"/>
    <x v="0"/>
    <x v="14"/>
    <x v="2057"/>
    <m/>
    <n v="11.15"/>
    <x v="10"/>
    <x v="4"/>
    <x v="1"/>
    <x v="1"/>
  </r>
  <r>
    <n v="95739"/>
    <x v="0"/>
    <x v="2"/>
    <x v="2058"/>
    <m/>
    <n v="6.72"/>
    <x v="13"/>
    <x v="4"/>
    <x v="1"/>
    <x v="1"/>
  </r>
  <r>
    <n v="95740"/>
    <x v="0"/>
    <x v="2"/>
    <x v="2058"/>
    <m/>
    <n v="3.39"/>
    <x v="208"/>
    <x v="4"/>
    <x v="1"/>
    <x v="4"/>
  </r>
  <r>
    <n v="95742"/>
    <x v="0"/>
    <x v="2"/>
    <x v="2058"/>
    <s v="Worming tablets"/>
    <n v="54.5"/>
    <x v="330"/>
    <x v="13"/>
    <x v="1"/>
    <x v="17"/>
  </r>
  <r>
    <n v="95883"/>
    <x v="0"/>
    <x v="14"/>
    <x v="2058"/>
    <m/>
    <n v="9.24"/>
    <x v="10"/>
    <x v="4"/>
    <x v="1"/>
    <x v="1"/>
  </r>
  <r>
    <n v="95662"/>
    <x v="5"/>
    <x v="0"/>
    <x v="2059"/>
    <m/>
    <n v="-25.85"/>
    <x v="157"/>
    <x v="10"/>
    <x v="1"/>
    <x v="2"/>
  </r>
  <r>
    <n v="95741"/>
    <x v="0"/>
    <x v="2"/>
    <x v="2059"/>
    <m/>
    <n v="20"/>
    <x v="488"/>
    <x v="6"/>
    <x v="1"/>
    <x v="8"/>
  </r>
  <r>
    <n v="95743"/>
    <x v="0"/>
    <x v="2"/>
    <x v="2059"/>
    <m/>
    <n v="5.65"/>
    <x v="208"/>
    <x v="4"/>
    <x v="1"/>
    <x v="4"/>
  </r>
  <r>
    <n v="95886"/>
    <x v="0"/>
    <x v="14"/>
    <x v="2059"/>
    <m/>
    <n v="23"/>
    <x v="10"/>
    <x v="4"/>
    <x v="1"/>
    <x v="1"/>
  </r>
  <r>
    <n v="95744"/>
    <x v="0"/>
    <x v="2"/>
    <x v="2060"/>
    <m/>
    <n v="4.2"/>
    <x v="22"/>
    <x v="11"/>
    <x v="1"/>
    <x v="2"/>
  </r>
  <r>
    <n v="95884.1"/>
    <x v="0"/>
    <x v="14"/>
    <x v="2060"/>
    <s v="Hair colour, suncare cream"/>
    <n v="23"/>
    <x v="10"/>
    <x v="6"/>
    <x v="1"/>
    <x v="1"/>
  </r>
  <r>
    <n v="95884.2"/>
    <x v="0"/>
    <x v="14"/>
    <x v="2060"/>
    <m/>
    <n v="5.8"/>
    <x v="10"/>
    <x v="4"/>
    <x v="1"/>
    <x v="1"/>
  </r>
  <r>
    <n v="95885"/>
    <x v="0"/>
    <x v="14"/>
    <x v="2060"/>
    <m/>
    <n v="51.57"/>
    <x v="10"/>
    <x v="12"/>
    <x v="1"/>
    <x v="5"/>
  </r>
  <r>
    <n v="95745"/>
    <x v="0"/>
    <x v="2"/>
    <x v="2061"/>
    <m/>
    <n v="42.74"/>
    <x v="247"/>
    <x v="12"/>
    <x v="1"/>
    <x v="5"/>
  </r>
  <r>
    <n v="95746"/>
    <x v="0"/>
    <x v="2"/>
    <x v="2061"/>
    <m/>
    <n v="20.55"/>
    <x v="214"/>
    <x v="11"/>
    <x v="1"/>
    <x v="1"/>
  </r>
  <r>
    <n v="95657"/>
    <x v="8"/>
    <x v="0"/>
    <x v="2062"/>
    <m/>
    <n v="-6044.25"/>
    <x v="164"/>
    <x v="10"/>
    <x v="1"/>
    <x v="4"/>
  </r>
  <r>
    <n v="95658"/>
    <x v="2"/>
    <x v="0"/>
    <x v="2062"/>
    <m/>
    <n v="79.790000000000006"/>
    <x v="51"/>
    <x v="3"/>
    <x v="1"/>
    <x v="3"/>
  </r>
  <r>
    <n v="95659"/>
    <x v="1"/>
    <x v="0"/>
    <x v="2062"/>
    <m/>
    <n v="50"/>
    <x v="15"/>
    <x v="1"/>
    <x v="1"/>
    <x v="3"/>
  </r>
  <r>
    <n v="95660"/>
    <x v="1"/>
    <x v="0"/>
    <x v="2062"/>
    <m/>
    <n v="30"/>
    <x v="15"/>
    <x v="1"/>
    <x v="1"/>
    <x v="3"/>
  </r>
  <r>
    <n v="95661"/>
    <x v="0"/>
    <x v="0"/>
    <x v="2062"/>
    <m/>
    <n v="30"/>
    <x v="89"/>
    <x v="13"/>
    <x v="1"/>
    <x v="17"/>
  </r>
  <r>
    <n v="95747"/>
    <x v="0"/>
    <x v="2"/>
    <x v="2063"/>
    <s v="Shoes (at Chatsworth)"/>
    <n v="75"/>
    <x v="11"/>
    <x v="5"/>
    <x v="1"/>
    <x v="2"/>
  </r>
  <r>
    <n v="95748"/>
    <x v="0"/>
    <x v="2"/>
    <x v="2063"/>
    <m/>
    <n v="29.98"/>
    <x v="160"/>
    <x v="16"/>
    <x v="1"/>
    <x v="1"/>
  </r>
  <r>
    <n v="95749"/>
    <x v="0"/>
    <x v="2"/>
    <x v="2063"/>
    <m/>
    <n v="5.75"/>
    <x v="208"/>
    <x v="4"/>
    <x v="1"/>
    <x v="4"/>
  </r>
  <r>
    <n v="95908"/>
    <x v="0"/>
    <x v="4"/>
    <x v="2063"/>
    <s v="Friday drinks"/>
    <n v="50"/>
    <x v="143"/>
    <x v="17"/>
    <x v="1"/>
    <x v="14"/>
  </r>
  <r>
    <n v="95909"/>
    <x v="0"/>
    <x v="4"/>
    <x v="2063"/>
    <s v="Drinks with Pete"/>
    <n v="20"/>
    <x v="143"/>
    <x v="17"/>
    <x v="1"/>
    <x v="4"/>
  </r>
  <r>
    <n v="95910"/>
    <x v="0"/>
    <x v="4"/>
    <x v="2063"/>
    <s v="Other Drinks"/>
    <n v="65"/>
    <x v="143"/>
    <x v="17"/>
    <x v="1"/>
    <x v="14"/>
  </r>
  <r>
    <n v="95911"/>
    <x v="0"/>
    <x v="4"/>
    <x v="2063"/>
    <s v="Drinks with 981"/>
    <n v="25"/>
    <x v="143"/>
    <x v="17"/>
    <x v="1"/>
    <x v="4"/>
  </r>
  <r>
    <n v="95912"/>
    <x v="0"/>
    <x v="4"/>
    <x v="2063"/>
    <s v="Coffees"/>
    <n v="15"/>
    <x v="213"/>
    <x v="11"/>
    <x v="1"/>
    <x v="2"/>
  </r>
  <r>
    <n v="95913"/>
    <x v="0"/>
    <x v="4"/>
    <x v="2063"/>
    <s v="Coffees"/>
    <n v="10"/>
    <x v="213"/>
    <x v="11"/>
    <x v="1"/>
    <x v="4"/>
  </r>
  <r>
    <n v="95914"/>
    <x v="0"/>
    <x v="4"/>
    <x v="2063"/>
    <s v="Shoes"/>
    <n v="30"/>
    <x v="482"/>
    <x v="13"/>
    <x v="1"/>
    <x v="17"/>
  </r>
  <r>
    <n v="95915"/>
    <x v="0"/>
    <x v="4"/>
    <x v="2063"/>
    <s v="Swimming"/>
    <n v="15"/>
    <x v="380"/>
    <x v="2"/>
    <x v="1"/>
    <x v="2"/>
  </r>
  <r>
    <n v="95916"/>
    <x v="0"/>
    <x v="4"/>
    <x v="2063"/>
    <s v="Driving Lessons"/>
    <n v="30"/>
    <x v="483"/>
    <x v="2"/>
    <x v="1"/>
    <x v="10"/>
  </r>
  <r>
    <n v="95917"/>
    <x v="0"/>
    <x v="4"/>
    <x v="2063"/>
    <s v="Beers in Scotland"/>
    <n v="80"/>
    <x v="143"/>
    <x v="14"/>
    <x v="1"/>
    <x v="4"/>
  </r>
  <r>
    <n v="95918"/>
    <x v="0"/>
    <x v="4"/>
    <x v="2063"/>
    <s v="Entrance to Chatsworth Show"/>
    <n v="48"/>
    <x v="173"/>
    <x v="11"/>
    <x v="1"/>
    <x v="1"/>
  </r>
  <r>
    <n v="95919"/>
    <x v="0"/>
    <x v="4"/>
    <x v="2063"/>
    <s v="Numner"/>
    <n v="30"/>
    <x v="330"/>
    <x v="13"/>
    <x v="1"/>
    <x v="17"/>
  </r>
  <r>
    <n v="95656"/>
    <x v="0"/>
    <x v="0"/>
    <x v="2064"/>
    <m/>
    <n v="11.5"/>
    <x v="48"/>
    <x v="6"/>
    <x v="1"/>
    <x v="1"/>
  </r>
  <r>
    <n v="95750"/>
    <x v="0"/>
    <x v="2"/>
    <x v="2064"/>
    <m/>
    <n v="2.87"/>
    <x v="13"/>
    <x v="4"/>
    <x v="1"/>
    <x v="1"/>
  </r>
  <r>
    <n v="95856"/>
    <x v="0"/>
    <x v="1"/>
    <x v="2064"/>
    <m/>
    <n v="5.73"/>
    <x v="13"/>
    <x v="4"/>
    <x v="1"/>
    <x v="1"/>
  </r>
  <r>
    <n v="95857"/>
    <x v="0"/>
    <x v="1"/>
    <x v="2064"/>
    <s v="Hafls"/>
    <n v="26.68"/>
    <x v="13"/>
    <x v="15"/>
    <x v="1"/>
    <x v="2"/>
  </r>
  <r>
    <n v="95887.1"/>
    <x v="0"/>
    <x v="14"/>
    <x v="2064"/>
    <s v="Wine, beer"/>
    <n v="38"/>
    <x v="10"/>
    <x v="17"/>
    <x v="1"/>
    <x v="14"/>
  </r>
  <r>
    <n v="95887.2"/>
    <x v="0"/>
    <x v="14"/>
    <x v="2064"/>
    <s v="Sudocream"/>
    <n v="3"/>
    <x v="10"/>
    <x v="6"/>
    <x v="1"/>
    <x v="1"/>
  </r>
  <r>
    <n v="95887.3"/>
    <x v="0"/>
    <x v="14"/>
    <x v="2064"/>
    <m/>
    <n v="64.56"/>
    <x v="10"/>
    <x v="4"/>
    <x v="1"/>
    <x v="1"/>
  </r>
  <r>
    <n v="95888"/>
    <x v="0"/>
    <x v="14"/>
    <x v="2064"/>
    <m/>
    <n v="44.97"/>
    <x v="10"/>
    <x v="12"/>
    <x v="1"/>
    <x v="5"/>
  </r>
  <r>
    <n v="95653"/>
    <x v="5"/>
    <x v="0"/>
    <x v="2065"/>
    <m/>
    <n v="-84.42"/>
    <x v="413"/>
    <x v="10"/>
    <x v="1"/>
    <x v="4"/>
  </r>
  <r>
    <n v="95654"/>
    <x v="5"/>
    <x v="0"/>
    <x v="2065"/>
    <m/>
    <n v="-83.22"/>
    <x v="402"/>
    <x v="10"/>
    <x v="1"/>
    <x v="4"/>
  </r>
  <r>
    <n v="95655"/>
    <x v="2"/>
    <x v="0"/>
    <x v="2065"/>
    <m/>
    <n v="20.8"/>
    <x v="58"/>
    <x v="3"/>
    <x v="1"/>
    <x v="2"/>
  </r>
  <r>
    <n v="95751"/>
    <x v="0"/>
    <x v="2"/>
    <x v="2065"/>
    <m/>
    <n v="11.13"/>
    <x v="18"/>
    <x v="8"/>
    <x v="1"/>
    <x v="1"/>
  </r>
  <r>
    <n v="95752"/>
    <x v="0"/>
    <x v="2"/>
    <x v="2065"/>
    <m/>
    <n v="1.03"/>
    <x v="13"/>
    <x v="4"/>
    <x v="1"/>
    <x v="1"/>
  </r>
  <r>
    <n v="95652"/>
    <x v="10"/>
    <x v="0"/>
    <x v="2066"/>
    <m/>
    <n v="12.5"/>
    <x v="246"/>
    <x v="0"/>
    <x v="1"/>
    <x v="3"/>
  </r>
  <r>
    <n v="95753.1"/>
    <x v="0"/>
    <x v="2"/>
    <x v="2066"/>
    <s v="47 Ronin DVD"/>
    <n v="10"/>
    <x v="10"/>
    <x v="7"/>
    <x v="1"/>
    <x v="1"/>
  </r>
  <r>
    <n v="95753.2"/>
    <x v="0"/>
    <x v="2"/>
    <x v="2066"/>
    <m/>
    <n v="20.74"/>
    <x v="10"/>
    <x v="4"/>
    <x v="1"/>
    <x v="1"/>
  </r>
  <r>
    <n v="95890"/>
    <x v="0"/>
    <x v="14"/>
    <x v="2066"/>
    <s v="HAFLS"/>
    <n v="7.19"/>
    <x v="10"/>
    <x v="15"/>
    <x v="1"/>
    <x v="1"/>
  </r>
  <r>
    <n v="95891"/>
    <x v="0"/>
    <x v="14"/>
    <x v="2066"/>
    <m/>
    <n v="5.29"/>
    <x v="10"/>
    <x v="4"/>
    <x v="1"/>
    <x v="1"/>
  </r>
  <r>
    <n v="95754"/>
    <x v="0"/>
    <x v="2"/>
    <x v="2067"/>
    <m/>
    <n v="15.3"/>
    <x v="414"/>
    <x v="17"/>
    <x v="1"/>
    <x v="14"/>
  </r>
  <r>
    <n v="95755"/>
    <x v="0"/>
    <x v="2"/>
    <x v="2067"/>
    <m/>
    <n v="11.7"/>
    <x v="414"/>
    <x v="17"/>
    <x v="1"/>
    <x v="14"/>
  </r>
  <r>
    <n v="95756"/>
    <x v="0"/>
    <x v="2"/>
    <x v="2068"/>
    <s v="Paint, screws etc"/>
    <n v="83.74"/>
    <x v="177"/>
    <x v="16"/>
    <x v="91"/>
    <x v="1"/>
  </r>
  <r>
    <n v="95757"/>
    <x v="0"/>
    <x v="2"/>
    <x v="2069"/>
    <s v="Calendar"/>
    <n v="11.98"/>
    <x v="489"/>
    <x v="2"/>
    <x v="1"/>
    <x v="4"/>
  </r>
  <r>
    <n v="95889"/>
    <x v="0"/>
    <x v="14"/>
    <x v="2069"/>
    <m/>
    <n v="38.6"/>
    <x v="10"/>
    <x v="4"/>
    <x v="1"/>
    <x v="1"/>
  </r>
  <r>
    <n v="95650"/>
    <x v="0"/>
    <x v="0"/>
    <x v="2070"/>
    <m/>
    <n v="30"/>
    <x v="89"/>
    <x v="13"/>
    <x v="1"/>
    <x v="17"/>
  </r>
  <r>
    <n v="95651"/>
    <x v="6"/>
    <x v="0"/>
    <x v="2070"/>
    <m/>
    <n v="372.83"/>
    <x v="9"/>
    <x v="0"/>
    <x v="1"/>
    <x v="1"/>
  </r>
  <r>
    <n v="95758.1"/>
    <x v="0"/>
    <x v="2"/>
    <x v="2070"/>
    <s v="Magazine"/>
    <n v="4"/>
    <x v="52"/>
    <x v="7"/>
    <x v="1"/>
    <x v="1"/>
  </r>
  <r>
    <n v="95758.2"/>
    <x v="0"/>
    <x v="2"/>
    <x v="2070"/>
    <s v="Plants"/>
    <n v="16"/>
    <x v="52"/>
    <x v="16"/>
    <x v="1"/>
    <x v="1"/>
  </r>
  <r>
    <n v="95758.3"/>
    <x v="0"/>
    <x v="2"/>
    <x v="2070"/>
    <m/>
    <n v="30.8"/>
    <x v="52"/>
    <x v="4"/>
    <x v="1"/>
    <x v="1"/>
  </r>
  <r>
    <n v="95759"/>
    <x v="0"/>
    <x v="2"/>
    <x v="2070"/>
    <m/>
    <n v="22.63"/>
    <x v="115"/>
    <x v="8"/>
    <x v="1"/>
    <x v="3"/>
  </r>
  <r>
    <n v="95760"/>
    <x v="0"/>
    <x v="2"/>
    <x v="2070"/>
    <m/>
    <n v="9.99"/>
    <x v="115"/>
    <x v="7"/>
    <x v="1"/>
    <x v="2"/>
  </r>
  <r>
    <n v="95761"/>
    <x v="0"/>
    <x v="2"/>
    <x v="2070"/>
    <m/>
    <n v="5.49"/>
    <x v="208"/>
    <x v="4"/>
    <x v="1"/>
    <x v="4"/>
  </r>
  <r>
    <n v="95647"/>
    <x v="0"/>
    <x v="0"/>
    <x v="2071"/>
    <s v="Income Insurance"/>
    <n v="47.52"/>
    <x v="60"/>
    <x v="0"/>
    <x v="1"/>
    <x v="4"/>
  </r>
  <r>
    <n v="95648"/>
    <x v="0"/>
    <x v="0"/>
    <x v="2071"/>
    <m/>
    <n v="45.64"/>
    <x v="270"/>
    <x v="0"/>
    <x v="1"/>
    <x v="1"/>
  </r>
  <r>
    <n v="95649"/>
    <x v="0"/>
    <x v="0"/>
    <x v="2071"/>
    <m/>
    <n v="17.36"/>
    <x v="63"/>
    <x v="0"/>
    <x v="1"/>
    <x v="4"/>
  </r>
  <r>
    <n v="95710"/>
    <x v="0"/>
    <x v="2"/>
    <x v="2071"/>
    <s v="Vacuum cleaner supplies"/>
    <n v="19.95"/>
    <x v="31"/>
    <x v="6"/>
    <x v="1"/>
    <x v="1"/>
  </r>
  <r>
    <n v="95854"/>
    <x v="0"/>
    <x v="1"/>
    <x v="2071"/>
    <m/>
    <n v="7.68"/>
    <x v="13"/>
    <x v="4"/>
    <x v="1"/>
    <x v="1"/>
  </r>
  <r>
    <n v="95855"/>
    <x v="0"/>
    <x v="1"/>
    <x v="2071"/>
    <s v="Hafls"/>
    <n v="22.86"/>
    <x v="13"/>
    <x v="15"/>
    <x v="1"/>
    <x v="2"/>
  </r>
  <r>
    <n v="95892"/>
    <x v="0"/>
    <x v="14"/>
    <x v="2071"/>
    <s v="Brussels Hostel"/>
    <n v="14.87"/>
    <x v="415"/>
    <x v="14"/>
    <x v="93"/>
    <x v="10"/>
  </r>
  <r>
    <n v="95762"/>
    <x v="0"/>
    <x v="2"/>
    <x v="2072"/>
    <s v="Rug (too small)"/>
    <n v="68.7"/>
    <x v="330"/>
    <x v="13"/>
    <x v="1"/>
    <x v="17"/>
  </r>
  <r>
    <n v="95763"/>
    <x v="0"/>
    <x v="2"/>
    <x v="2072"/>
    <m/>
    <n v="57.18"/>
    <x v="247"/>
    <x v="12"/>
    <x v="1"/>
    <x v="5"/>
  </r>
  <r>
    <n v="95764"/>
    <x v="0"/>
    <x v="2"/>
    <x v="2072"/>
    <m/>
    <n v="19.97"/>
    <x v="131"/>
    <x v="13"/>
    <x v="1"/>
    <x v="17"/>
  </r>
  <r>
    <n v="95765"/>
    <x v="0"/>
    <x v="2"/>
    <x v="2072"/>
    <m/>
    <n v="7.5"/>
    <x v="193"/>
    <x v="4"/>
    <x v="1"/>
    <x v="15"/>
  </r>
  <r>
    <n v="95766"/>
    <x v="0"/>
    <x v="2"/>
    <x v="2072"/>
    <s v="Fantasy and Sci-Fi Magazine"/>
    <n v="0.99"/>
    <x v="115"/>
    <x v="7"/>
    <x v="1"/>
    <x v="4"/>
  </r>
  <r>
    <n v="95893"/>
    <x v="0"/>
    <x v="14"/>
    <x v="2072"/>
    <s v="HAFLS"/>
    <n v="7.64"/>
    <x v="10"/>
    <x v="15"/>
    <x v="1"/>
    <x v="2"/>
  </r>
  <r>
    <n v="95894"/>
    <x v="0"/>
    <x v="14"/>
    <x v="2072"/>
    <m/>
    <n v="2.2999999999999998"/>
    <x v="10"/>
    <x v="4"/>
    <x v="1"/>
    <x v="1"/>
  </r>
  <r>
    <n v="95646"/>
    <x v="1"/>
    <x v="0"/>
    <x v="2073"/>
    <m/>
    <n v="50"/>
    <x v="15"/>
    <x v="1"/>
    <x v="1"/>
    <x v="3"/>
  </r>
  <r>
    <n v="95767"/>
    <x v="0"/>
    <x v="2"/>
    <x v="2073"/>
    <m/>
    <n v="18"/>
    <x v="41"/>
    <x v="15"/>
    <x v="1"/>
    <x v="4"/>
  </r>
  <r>
    <n v="95768"/>
    <x v="0"/>
    <x v="2"/>
    <x v="2073"/>
    <m/>
    <n v="16.350000000000001"/>
    <x v="143"/>
    <x v="17"/>
    <x v="1"/>
    <x v="14"/>
  </r>
  <r>
    <n v="95769"/>
    <x v="0"/>
    <x v="2"/>
    <x v="2073"/>
    <s v="Pub lunch in London"/>
    <n v="14.9"/>
    <x v="143"/>
    <x v="11"/>
    <x v="1"/>
    <x v="14"/>
  </r>
  <r>
    <n v="95895"/>
    <x v="0"/>
    <x v="14"/>
    <x v="2074"/>
    <m/>
    <n v="20.36"/>
    <x v="415"/>
    <x v="14"/>
    <x v="93"/>
    <x v="3"/>
  </r>
  <r>
    <n v="95896"/>
    <x v="0"/>
    <x v="14"/>
    <x v="2074"/>
    <m/>
    <n v="11.35"/>
    <x v="415"/>
    <x v="14"/>
    <x v="93"/>
    <x v="3"/>
  </r>
  <r>
    <n v="96183.1"/>
    <x v="0"/>
    <x v="2"/>
    <x v="2074"/>
    <s v="Beer"/>
    <n v="6"/>
    <x v="104"/>
    <x v="17"/>
    <x v="1"/>
    <x v="1"/>
  </r>
  <r>
    <n v="96183.2"/>
    <x v="0"/>
    <x v="2"/>
    <x v="2074"/>
    <s v="Pagan Lord (book)"/>
    <n v="5"/>
    <x v="104"/>
    <x v="7"/>
    <x v="1"/>
    <x v="4"/>
  </r>
  <r>
    <n v="96183.3"/>
    <x v="0"/>
    <x v="2"/>
    <x v="2074"/>
    <m/>
    <n v="63.9"/>
    <x v="104"/>
    <x v="4"/>
    <x v="1"/>
    <x v="1"/>
  </r>
  <r>
    <n v="96184"/>
    <x v="0"/>
    <x v="2"/>
    <x v="2075"/>
    <m/>
    <n v="11.48"/>
    <x v="44"/>
    <x v="16"/>
    <x v="1"/>
    <x v="1"/>
  </r>
  <r>
    <n v="96274"/>
    <x v="3"/>
    <x v="4"/>
    <x v="2075"/>
    <s v="Jun Cash"/>
    <n v="-260"/>
    <x v="9"/>
    <x v="1"/>
    <x v="1"/>
    <x v="3"/>
  </r>
  <r>
    <n v="96275"/>
    <x v="0"/>
    <x v="4"/>
    <x v="2075"/>
    <s v="Unidentified cash for Jun"/>
    <n v="194"/>
    <x v="53"/>
    <x v="6"/>
    <x v="1"/>
    <x v="3"/>
  </r>
  <r>
    <n v="96016"/>
    <x v="0"/>
    <x v="0"/>
    <x v="2076"/>
    <m/>
    <n v="5"/>
    <x v="163"/>
    <x v="9"/>
    <x v="1"/>
    <x v="9"/>
  </r>
  <r>
    <n v="96017"/>
    <x v="0"/>
    <x v="0"/>
    <x v="2076"/>
    <m/>
    <n v="7.99"/>
    <x v="368"/>
    <x v="0"/>
    <x v="1"/>
    <x v="4"/>
  </r>
  <r>
    <n v="96020"/>
    <x v="0"/>
    <x v="0"/>
    <x v="2076"/>
    <s v="Gas"/>
    <n v="120"/>
    <x v="338"/>
    <x v="0"/>
    <x v="1"/>
    <x v="1"/>
  </r>
  <r>
    <n v="96013"/>
    <x v="0"/>
    <x v="0"/>
    <x v="2076"/>
    <m/>
    <n v="31.82"/>
    <x v="448"/>
    <x v="0"/>
    <x v="1"/>
    <x v="2"/>
  </r>
  <r>
    <n v="96014"/>
    <x v="1"/>
    <x v="0"/>
    <x v="2076"/>
    <m/>
    <n v="2383.4499999999998"/>
    <x v="75"/>
    <x v="1"/>
    <x v="1"/>
    <x v="3"/>
  </r>
  <r>
    <n v="96022"/>
    <x v="0"/>
    <x v="0"/>
    <x v="2076"/>
    <s v="Income Insurance"/>
    <n v="26.95"/>
    <x v="60"/>
    <x v="0"/>
    <x v="1"/>
    <x v="4"/>
  </r>
  <r>
    <n v="96187"/>
    <x v="0"/>
    <x v="2"/>
    <x v="2076"/>
    <m/>
    <n v="4.75"/>
    <x v="208"/>
    <x v="4"/>
    <x v="1"/>
    <x v="4"/>
  </r>
  <r>
    <n v="96023"/>
    <x v="0"/>
    <x v="0"/>
    <x v="2076"/>
    <m/>
    <n v="30"/>
    <x v="89"/>
    <x v="13"/>
    <x v="1"/>
    <x v="17"/>
  </r>
  <r>
    <n v="96185.2"/>
    <x v="0"/>
    <x v="2"/>
    <x v="2076"/>
    <s v="Shampoo"/>
    <n v="2.5"/>
    <x v="10"/>
    <x v="6"/>
    <x v="1"/>
    <x v="1"/>
  </r>
  <r>
    <n v="96185.1"/>
    <x v="0"/>
    <x v="2"/>
    <x v="2076"/>
    <s v="Bedding Plants"/>
    <n v="15"/>
    <x v="10"/>
    <x v="16"/>
    <x v="1"/>
    <x v="1"/>
  </r>
  <r>
    <n v="96185.3"/>
    <x v="0"/>
    <x v="2"/>
    <x v="2076"/>
    <m/>
    <n v="19.97"/>
    <x v="10"/>
    <x v="4"/>
    <x v="1"/>
    <x v="1"/>
  </r>
  <r>
    <n v="96021"/>
    <x v="1"/>
    <x v="0"/>
    <x v="2076"/>
    <m/>
    <n v="50"/>
    <x v="1"/>
    <x v="1"/>
    <x v="1"/>
    <x v="3"/>
  </r>
  <r>
    <n v="96018"/>
    <x v="0"/>
    <x v="0"/>
    <x v="2076"/>
    <m/>
    <n v="39.85"/>
    <x v="3"/>
    <x v="0"/>
    <x v="1"/>
    <x v="1"/>
  </r>
  <r>
    <n v="96026"/>
    <x v="0"/>
    <x v="0"/>
    <x v="2076"/>
    <m/>
    <n v="12.12"/>
    <x v="8"/>
    <x v="0"/>
    <x v="1"/>
    <x v="1"/>
  </r>
  <r>
    <n v="96024"/>
    <x v="0"/>
    <x v="0"/>
    <x v="2076"/>
    <s v="James Pocket Money"/>
    <n v="20"/>
    <x v="53"/>
    <x v="6"/>
    <x v="1"/>
    <x v="8"/>
  </r>
  <r>
    <n v="96025.1"/>
    <x v="0"/>
    <x v="0"/>
    <x v="2076"/>
    <m/>
    <n v="50"/>
    <x v="245"/>
    <x v="5"/>
    <x v="1"/>
    <x v="10"/>
  </r>
  <r>
    <n v="96025.2"/>
    <x v="0"/>
    <x v="0"/>
    <x v="2076"/>
    <s v="Bus fares"/>
    <n v="50"/>
    <x v="187"/>
    <x v="19"/>
    <x v="1"/>
    <x v="10"/>
  </r>
  <r>
    <n v="96025.3"/>
    <x v="0"/>
    <x v="0"/>
    <x v="2076"/>
    <s v="Lunches"/>
    <n v="30"/>
    <x v="363"/>
    <x v="4"/>
    <x v="1"/>
    <x v="10"/>
  </r>
  <r>
    <n v="96025.4"/>
    <x v="0"/>
    <x v="0"/>
    <x v="2076"/>
    <s v="Jennifers Pocket Money"/>
    <n v="20"/>
    <x v="53"/>
    <x v="6"/>
    <x v="1"/>
    <x v="10"/>
  </r>
  <r>
    <n v="96015"/>
    <x v="0"/>
    <x v="0"/>
    <x v="2076"/>
    <s v="Garage"/>
    <n v="50.09"/>
    <x v="18"/>
    <x v="12"/>
    <x v="1"/>
    <x v="11"/>
  </r>
  <r>
    <n v="96019"/>
    <x v="0"/>
    <x v="0"/>
    <x v="2076"/>
    <s v="Council Tax"/>
    <n v="180"/>
    <x v="18"/>
    <x v="0"/>
    <x v="1"/>
    <x v="1"/>
  </r>
  <r>
    <n v="96186"/>
    <x v="0"/>
    <x v="2"/>
    <x v="2076"/>
    <s v="Hanging baskets and liners"/>
    <n v="17.47"/>
    <x v="252"/>
    <x v="16"/>
    <x v="1"/>
    <x v="1"/>
  </r>
  <r>
    <n v="96263"/>
    <x v="3"/>
    <x v="1"/>
    <x v="2076"/>
    <m/>
    <n v="-50"/>
    <x v="1"/>
    <x v="1"/>
    <x v="1"/>
    <x v="3"/>
  </r>
  <r>
    <n v="96012"/>
    <x v="0"/>
    <x v="0"/>
    <x v="2077"/>
    <m/>
    <n v="11.39"/>
    <x v="19"/>
    <x v="0"/>
    <x v="1"/>
    <x v="1"/>
  </r>
  <r>
    <n v="96188"/>
    <x v="0"/>
    <x v="2"/>
    <x v="2077"/>
    <m/>
    <n v="24.48"/>
    <x v="442"/>
    <x v="16"/>
    <x v="1"/>
    <x v="1"/>
  </r>
  <r>
    <n v="96189"/>
    <x v="0"/>
    <x v="2"/>
    <x v="2077"/>
    <m/>
    <n v="28.27"/>
    <x v="115"/>
    <x v="8"/>
    <x v="1"/>
    <x v="1"/>
  </r>
  <r>
    <n v="96011"/>
    <x v="0"/>
    <x v="0"/>
    <x v="2078"/>
    <m/>
    <n v="34.229999999999997"/>
    <x v="172"/>
    <x v="4"/>
    <x v="1"/>
    <x v="1"/>
  </r>
  <r>
    <n v="96010"/>
    <x v="0"/>
    <x v="0"/>
    <x v="2078"/>
    <m/>
    <n v="12"/>
    <x v="21"/>
    <x v="9"/>
    <x v="1"/>
    <x v="9"/>
  </r>
  <r>
    <n v="96190"/>
    <x v="0"/>
    <x v="2"/>
    <x v="2078"/>
    <m/>
    <n v="62.31"/>
    <x v="247"/>
    <x v="12"/>
    <x v="1"/>
    <x v="5"/>
  </r>
  <r>
    <n v="96261"/>
    <x v="0"/>
    <x v="1"/>
    <x v="2078"/>
    <m/>
    <n v="5.49"/>
    <x v="13"/>
    <x v="4"/>
    <x v="1"/>
    <x v="1"/>
  </r>
  <r>
    <n v="96262"/>
    <x v="0"/>
    <x v="1"/>
    <x v="2078"/>
    <m/>
    <n v="16.84"/>
    <x v="13"/>
    <x v="4"/>
    <x v="1"/>
    <x v="1"/>
  </r>
  <r>
    <n v="96008"/>
    <x v="8"/>
    <x v="0"/>
    <x v="2079"/>
    <m/>
    <n v="-5089.1099999999997"/>
    <x v="164"/>
    <x v="10"/>
    <x v="1"/>
    <x v="4"/>
  </r>
  <r>
    <n v="96195"/>
    <x v="0"/>
    <x v="2"/>
    <x v="2079"/>
    <m/>
    <n v="5.99"/>
    <x v="115"/>
    <x v="0"/>
    <x v="1"/>
    <x v="1"/>
  </r>
  <r>
    <n v="96009.2"/>
    <x v="1"/>
    <x v="0"/>
    <x v="2079"/>
    <m/>
    <n v="30"/>
    <x v="15"/>
    <x v="1"/>
    <x v="1"/>
    <x v="3"/>
  </r>
  <r>
    <n v="96194"/>
    <x v="0"/>
    <x v="2"/>
    <x v="2079"/>
    <m/>
    <n v="4"/>
    <x v="20"/>
    <x v="0"/>
    <x v="1"/>
    <x v="1"/>
  </r>
  <r>
    <n v="96192"/>
    <x v="0"/>
    <x v="2"/>
    <x v="2079"/>
    <m/>
    <n v="20"/>
    <x v="86"/>
    <x v="15"/>
    <x v="1"/>
    <x v="4"/>
  </r>
  <r>
    <n v="96219"/>
    <x v="0"/>
    <x v="14"/>
    <x v="2079"/>
    <m/>
    <n v="16.989999999999998"/>
    <x v="10"/>
    <x v="4"/>
    <x v="1"/>
    <x v="1"/>
  </r>
  <r>
    <n v="96009.1"/>
    <x v="0"/>
    <x v="0"/>
    <x v="2079"/>
    <m/>
    <n v="2.21"/>
    <x v="13"/>
    <x v="4"/>
    <x v="1"/>
    <x v="4"/>
  </r>
  <r>
    <n v="96193"/>
    <x v="0"/>
    <x v="2"/>
    <x v="2079"/>
    <m/>
    <n v="11.8"/>
    <x v="41"/>
    <x v="15"/>
    <x v="1"/>
    <x v="4"/>
  </r>
  <r>
    <n v="96191"/>
    <x v="0"/>
    <x v="2"/>
    <x v="2079"/>
    <m/>
    <n v="3.1"/>
    <x v="62"/>
    <x v="8"/>
    <x v="1"/>
    <x v="1"/>
  </r>
  <r>
    <n v="96259"/>
    <x v="0"/>
    <x v="1"/>
    <x v="2079"/>
    <m/>
    <n v="0.02"/>
    <x v="69"/>
    <x v="18"/>
    <x v="1"/>
    <x v="3"/>
  </r>
  <r>
    <n v="96260"/>
    <x v="4"/>
    <x v="1"/>
    <x v="2079"/>
    <m/>
    <n v="-0.08"/>
    <x v="1"/>
    <x v="10"/>
    <x v="1"/>
    <x v="3"/>
  </r>
  <r>
    <n v="96197"/>
    <x v="0"/>
    <x v="2"/>
    <x v="2080"/>
    <m/>
    <n v="39.1"/>
    <x v="206"/>
    <x v="13"/>
    <x v="1"/>
    <x v="17"/>
  </r>
  <r>
    <n v="96221.1"/>
    <x v="0"/>
    <x v="14"/>
    <x v="2080"/>
    <s v="Sunglasses"/>
    <n v="33"/>
    <x v="10"/>
    <x v="7"/>
    <x v="1"/>
    <x v="1"/>
  </r>
  <r>
    <n v="96221.2"/>
    <x v="0"/>
    <x v="14"/>
    <x v="2080"/>
    <m/>
    <n v="55.39"/>
    <x v="10"/>
    <x v="4"/>
    <x v="1"/>
    <x v="1"/>
  </r>
  <r>
    <n v="96196"/>
    <x v="0"/>
    <x v="2"/>
    <x v="2080"/>
    <s v="Hanging basket liner replacement"/>
    <n v="-1.41"/>
    <x v="252"/>
    <x v="16"/>
    <x v="1"/>
    <x v="1"/>
  </r>
  <r>
    <n v="96198"/>
    <x v="0"/>
    <x v="2"/>
    <x v="2080"/>
    <s v="Rug refund"/>
    <n v="46"/>
    <x v="330"/>
    <x v="13"/>
    <x v="1"/>
    <x v="17"/>
  </r>
  <r>
    <n v="96272"/>
    <x v="0"/>
    <x v="4"/>
    <x v="2080"/>
    <s v="Friday work drinks"/>
    <n v="10"/>
    <x v="224"/>
    <x v="17"/>
    <x v="1"/>
    <x v="4"/>
  </r>
  <r>
    <n v="96092"/>
    <x v="0"/>
    <x v="2"/>
    <x v="2081"/>
    <m/>
    <n v="59.99"/>
    <x v="131"/>
    <x v="13"/>
    <x v="1"/>
    <x v="17"/>
  </r>
  <r>
    <n v="96220"/>
    <x v="0"/>
    <x v="14"/>
    <x v="2082"/>
    <m/>
    <n v="28.82"/>
    <x v="10"/>
    <x v="4"/>
    <x v="1"/>
    <x v="1"/>
  </r>
  <r>
    <n v="96005"/>
    <x v="2"/>
    <x v="0"/>
    <x v="2083"/>
    <m/>
    <n v="25"/>
    <x v="36"/>
    <x v="3"/>
    <x v="1"/>
    <x v="10"/>
  </r>
  <r>
    <n v="96003"/>
    <x v="0"/>
    <x v="0"/>
    <x v="2083"/>
    <m/>
    <n v="5"/>
    <x v="30"/>
    <x v="9"/>
    <x v="1"/>
    <x v="9"/>
  </r>
  <r>
    <n v="96004"/>
    <x v="0"/>
    <x v="0"/>
    <x v="2083"/>
    <m/>
    <n v="30"/>
    <x v="89"/>
    <x v="13"/>
    <x v="1"/>
    <x v="17"/>
  </r>
  <r>
    <n v="96006"/>
    <x v="1"/>
    <x v="0"/>
    <x v="2083"/>
    <m/>
    <n v="677.81"/>
    <x v="433"/>
    <x v="1"/>
    <x v="1"/>
    <x v="3"/>
  </r>
  <r>
    <n v="96223.1"/>
    <x v="0"/>
    <x v="14"/>
    <x v="2083"/>
    <s v="Beer"/>
    <n v="16"/>
    <x v="10"/>
    <x v="17"/>
    <x v="1"/>
    <x v="14"/>
  </r>
  <r>
    <n v="96223.2"/>
    <x v="0"/>
    <x v="14"/>
    <x v="2083"/>
    <m/>
    <n v="99.85"/>
    <x v="10"/>
    <x v="4"/>
    <x v="1"/>
    <x v="1"/>
  </r>
  <r>
    <n v="96007"/>
    <x v="0"/>
    <x v="0"/>
    <x v="2083"/>
    <s v="Life Insurance"/>
    <n v="8.19"/>
    <x v="29"/>
    <x v="0"/>
    <x v="1"/>
    <x v="2"/>
  </r>
  <r>
    <n v="96093"/>
    <x v="0"/>
    <x v="2"/>
    <x v="2083"/>
    <m/>
    <n v="5.05"/>
    <x v="13"/>
    <x v="4"/>
    <x v="1"/>
    <x v="1"/>
  </r>
  <r>
    <n v="96094"/>
    <x v="0"/>
    <x v="2"/>
    <x v="2083"/>
    <m/>
    <n v="22.65"/>
    <x v="407"/>
    <x v="0"/>
    <x v="1"/>
    <x v="8"/>
  </r>
  <r>
    <n v="96222"/>
    <x v="3"/>
    <x v="14"/>
    <x v="2083"/>
    <m/>
    <n v="-677.81"/>
    <x v="9"/>
    <x v="1"/>
    <x v="1"/>
    <x v="3"/>
  </r>
  <r>
    <n v="96002"/>
    <x v="0"/>
    <x v="0"/>
    <x v="2084"/>
    <m/>
    <n v="130"/>
    <x v="307"/>
    <x v="2"/>
    <x v="1"/>
    <x v="1"/>
  </r>
  <r>
    <n v="96001"/>
    <x v="0"/>
    <x v="0"/>
    <x v="2084"/>
    <m/>
    <n v="33.18"/>
    <x v="39"/>
    <x v="4"/>
    <x v="1"/>
    <x v="1"/>
  </r>
  <r>
    <n v="96096"/>
    <x v="0"/>
    <x v="2"/>
    <x v="2084"/>
    <m/>
    <n v="20"/>
    <x v="86"/>
    <x v="15"/>
    <x v="1"/>
    <x v="4"/>
  </r>
  <r>
    <n v="96095"/>
    <x v="0"/>
    <x v="2"/>
    <x v="2084"/>
    <m/>
    <n v="41.14"/>
    <x v="40"/>
    <x v="6"/>
    <x v="1"/>
    <x v="15"/>
  </r>
  <r>
    <n v="96097"/>
    <x v="0"/>
    <x v="2"/>
    <x v="2084"/>
    <m/>
    <n v="21.2"/>
    <x v="213"/>
    <x v="11"/>
    <x v="1"/>
    <x v="2"/>
  </r>
  <r>
    <n v="96000"/>
    <x v="1"/>
    <x v="0"/>
    <x v="2085"/>
    <m/>
    <n v="100"/>
    <x v="15"/>
    <x v="1"/>
    <x v="1"/>
    <x v="3"/>
  </r>
  <r>
    <n v="96101"/>
    <x v="0"/>
    <x v="2"/>
    <x v="2085"/>
    <m/>
    <n v="5.99"/>
    <x v="401"/>
    <x v="0"/>
    <x v="1"/>
    <x v="1"/>
  </r>
  <r>
    <n v="96098"/>
    <x v="0"/>
    <x v="2"/>
    <x v="2085"/>
    <m/>
    <n v="6.15"/>
    <x v="10"/>
    <x v="4"/>
    <x v="1"/>
    <x v="1"/>
  </r>
  <r>
    <n v="96100"/>
    <x v="0"/>
    <x v="2"/>
    <x v="2085"/>
    <m/>
    <n v="43.95"/>
    <x v="247"/>
    <x v="12"/>
    <x v="1"/>
    <x v="5"/>
  </r>
  <r>
    <n v="96099"/>
    <x v="0"/>
    <x v="2"/>
    <x v="2085"/>
    <m/>
    <n v="2.89"/>
    <x v="13"/>
    <x v="4"/>
    <x v="1"/>
    <x v="1"/>
  </r>
  <r>
    <n v="96257.1"/>
    <x v="0"/>
    <x v="1"/>
    <x v="2085"/>
    <s v="Tablets and toiletries"/>
    <n v="24"/>
    <x v="13"/>
    <x v="6"/>
    <x v="1"/>
    <x v="1"/>
  </r>
  <r>
    <n v="96257.2"/>
    <x v="0"/>
    <x v="1"/>
    <x v="2085"/>
    <m/>
    <n v="7.84"/>
    <x v="13"/>
    <x v="4"/>
    <x v="1"/>
    <x v="1"/>
  </r>
  <r>
    <n v="96258"/>
    <x v="0"/>
    <x v="1"/>
    <x v="2085"/>
    <m/>
    <n v="23.29"/>
    <x v="13"/>
    <x v="4"/>
    <x v="1"/>
    <x v="1"/>
  </r>
  <r>
    <n v="96200.1"/>
    <x v="0"/>
    <x v="14"/>
    <x v="2086"/>
    <s v="Conditioner"/>
    <n v="2.5"/>
    <x v="10"/>
    <x v="6"/>
    <x v="1"/>
    <x v="1"/>
  </r>
  <r>
    <n v="96200.2"/>
    <x v="0"/>
    <x v="14"/>
    <x v="2086"/>
    <m/>
    <n v="24.53"/>
    <x v="10"/>
    <x v="4"/>
    <x v="1"/>
    <x v="1"/>
  </r>
  <r>
    <n v="96199.1"/>
    <x v="0"/>
    <x v="14"/>
    <x v="2086"/>
    <s v="Wine"/>
    <n v="13.5"/>
    <x v="10"/>
    <x v="17"/>
    <x v="1"/>
    <x v="14"/>
  </r>
  <r>
    <n v="96199.2"/>
    <x v="0"/>
    <x v="14"/>
    <x v="2086"/>
    <m/>
    <n v="18.68"/>
    <x v="10"/>
    <x v="4"/>
    <x v="1"/>
    <x v="1"/>
  </r>
  <r>
    <n v="96104"/>
    <x v="0"/>
    <x v="2"/>
    <x v="2087"/>
    <m/>
    <n v="3.59"/>
    <x v="213"/>
    <x v="11"/>
    <x v="1"/>
    <x v="4"/>
  </r>
  <r>
    <n v="95999"/>
    <x v="0"/>
    <x v="0"/>
    <x v="2087"/>
    <s v="National Insurance"/>
    <n v="10.8"/>
    <x v="69"/>
    <x v="18"/>
    <x v="1"/>
    <x v="2"/>
  </r>
  <r>
    <n v="96201.1"/>
    <x v="0"/>
    <x v="14"/>
    <x v="2087"/>
    <s v="Beer"/>
    <n v="4.5"/>
    <x v="10"/>
    <x v="17"/>
    <x v="1"/>
    <x v="14"/>
  </r>
  <r>
    <n v="96201.2"/>
    <x v="0"/>
    <x v="14"/>
    <x v="2087"/>
    <m/>
    <n v="13.58"/>
    <x v="10"/>
    <x v="4"/>
    <x v="1"/>
    <x v="1"/>
  </r>
  <r>
    <n v="96102"/>
    <x v="0"/>
    <x v="2"/>
    <x v="2087"/>
    <m/>
    <n v="8"/>
    <x v="143"/>
    <x v="17"/>
    <x v="1"/>
    <x v="4"/>
  </r>
  <r>
    <n v="96103"/>
    <x v="0"/>
    <x v="2"/>
    <x v="2087"/>
    <m/>
    <n v="23.96"/>
    <x v="14"/>
    <x v="4"/>
    <x v="1"/>
    <x v="1"/>
  </r>
  <r>
    <n v="96271"/>
    <x v="0"/>
    <x v="4"/>
    <x v="2087"/>
    <s v="Friday work drinks"/>
    <n v="8"/>
    <x v="224"/>
    <x v="17"/>
    <x v="1"/>
    <x v="4"/>
  </r>
  <r>
    <n v="96105.1"/>
    <x v="0"/>
    <x v="2"/>
    <x v="2088"/>
    <s v="Wine"/>
    <n v="36"/>
    <x v="13"/>
    <x v="17"/>
    <x v="1"/>
    <x v="1"/>
  </r>
  <r>
    <n v="96105.2"/>
    <x v="0"/>
    <x v="2"/>
    <x v="2088"/>
    <s v="Beer"/>
    <n v="8"/>
    <x v="13"/>
    <x v="17"/>
    <x v="1"/>
    <x v="1"/>
  </r>
  <r>
    <n v="96105.3"/>
    <x v="0"/>
    <x v="2"/>
    <x v="2088"/>
    <m/>
    <n v="66.760000000000005"/>
    <x v="13"/>
    <x v="4"/>
    <x v="1"/>
    <x v="1"/>
  </r>
  <r>
    <n v="96106"/>
    <x v="0"/>
    <x v="2"/>
    <x v="2088"/>
    <m/>
    <n v="46.59"/>
    <x v="13"/>
    <x v="12"/>
    <x v="1"/>
    <x v="19"/>
  </r>
  <r>
    <n v="96108"/>
    <x v="0"/>
    <x v="2"/>
    <x v="2089"/>
    <m/>
    <n v="270.7"/>
    <x v="41"/>
    <x v="15"/>
    <x v="1"/>
    <x v="4"/>
  </r>
  <r>
    <n v="96107"/>
    <x v="0"/>
    <x v="2"/>
    <x v="2089"/>
    <m/>
    <n v="9.98"/>
    <x v="143"/>
    <x v="17"/>
    <x v="1"/>
    <x v="14"/>
  </r>
  <r>
    <n v="96109"/>
    <x v="0"/>
    <x v="2"/>
    <x v="2089"/>
    <m/>
    <n v="99.48"/>
    <x v="450"/>
    <x v="5"/>
    <x v="1"/>
    <x v="4"/>
  </r>
  <r>
    <n v="96110"/>
    <x v="0"/>
    <x v="2"/>
    <x v="2089"/>
    <m/>
    <n v="7.39"/>
    <x v="14"/>
    <x v="8"/>
    <x v="1"/>
    <x v="2"/>
  </r>
  <r>
    <n v="96256"/>
    <x v="0"/>
    <x v="1"/>
    <x v="2089"/>
    <m/>
    <n v="30"/>
    <x v="13"/>
    <x v="4"/>
    <x v="1"/>
    <x v="1"/>
  </r>
  <r>
    <n v="96269"/>
    <x v="0"/>
    <x v="4"/>
    <x v="2089"/>
    <s v="Open Gardens"/>
    <n v="12"/>
    <x v="224"/>
    <x v="11"/>
    <x v="1"/>
    <x v="14"/>
  </r>
  <r>
    <n v="96270"/>
    <x v="0"/>
    <x v="4"/>
    <x v="2089"/>
    <s v="Chinese Takeway"/>
    <n v="28"/>
    <x v="224"/>
    <x v="11"/>
    <x v="1"/>
    <x v="1"/>
  </r>
  <r>
    <n v="96273"/>
    <x v="0"/>
    <x v="4"/>
    <x v="2089"/>
    <s v="Tea and cakes"/>
    <n v="8"/>
    <x v="224"/>
    <x v="11"/>
    <x v="1"/>
    <x v="14"/>
  </r>
  <r>
    <n v="95997"/>
    <x v="1"/>
    <x v="0"/>
    <x v="2090"/>
    <m/>
    <n v="50"/>
    <x v="15"/>
    <x v="1"/>
    <x v="1"/>
    <x v="3"/>
  </r>
  <r>
    <n v="95998"/>
    <x v="1"/>
    <x v="0"/>
    <x v="2090"/>
    <m/>
    <n v="50"/>
    <x v="15"/>
    <x v="1"/>
    <x v="1"/>
    <x v="3"/>
  </r>
  <r>
    <n v="96088"/>
    <x v="0"/>
    <x v="2"/>
    <x v="2090"/>
    <s v="Iron"/>
    <n v="43.99"/>
    <x v="31"/>
    <x v="7"/>
    <x v="1"/>
    <x v="1"/>
  </r>
  <r>
    <n v="96111"/>
    <x v="0"/>
    <x v="2"/>
    <x v="2090"/>
    <m/>
    <n v="5.75"/>
    <x v="208"/>
    <x v="4"/>
    <x v="1"/>
    <x v="4"/>
  </r>
  <r>
    <n v="95996"/>
    <x v="0"/>
    <x v="0"/>
    <x v="2090"/>
    <m/>
    <n v="30"/>
    <x v="89"/>
    <x v="13"/>
    <x v="1"/>
    <x v="17"/>
  </r>
  <r>
    <n v="96112"/>
    <x v="0"/>
    <x v="2"/>
    <x v="2090"/>
    <m/>
    <n v="11.4"/>
    <x v="213"/>
    <x v="11"/>
    <x v="1"/>
    <x v="1"/>
  </r>
  <r>
    <n v="96113"/>
    <x v="0"/>
    <x v="2"/>
    <x v="2090"/>
    <s v="Train to Nottingham University"/>
    <n v="29.7"/>
    <x v="140"/>
    <x v="19"/>
    <x v="1"/>
    <x v="10"/>
  </r>
  <r>
    <n v="96202.1"/>
    <x v="0"/>
    <x v="14"/>
    <x v="2091"/>
    <s v="Hair colour, shower wash"/>
    <n v="14.6"/>
    <x v="10"/>
    <x v="6"/>
    <x v="1"/>
    <x v="1"/>
  </r>
  <r>
    <n v="96202.2"/>
    <x v="0"/>
    <x v="14"/>
    <x v="2091"/>
    <m/>
    <n v="32.06"/>
    <x v="10"/>
    <x v="4"/>
    <x v="1"/>
    <x v="1"/>
  </r>
  <r>
    <n v="95995"/>
    <x v="2"/>
    <x v="0"/>
    <x v="2091"/>
    <m/>
    <n v="79.790000000000006"/>
    <x v="51"/>
    <x v="3"/>
    <x v="1"/>
    <x v="3"/>
  </r>
  <r>
    <n v="96114"/>
    <x v="0"/>
    <x v="2"/>
    <x v="2091"/>
    <m/>
    <n v="3.45"/>
    <x v="13"/>
    <x v="4"/>
    <x v="1"/>
    <x v="1"/>
  </r>
  <r>
    <n v="96115"/>
    <x v="0"/>
    <x v="2"/>
    <x v="2091"/>
    <s v="Great Langdale Campsite"/>
    <n v="62"/>
    <x v="150"/>
    <x v="14"/>
    <x v="97"/>
    <x v="1"/>
  </r>
  <r>
    <n v="95994"/>
    <x v="0"/>
    <x v="0"/>
    <x v="2092"/>
    <m/>
    <n v="84"/>
    <x v="198"/>
    <x v="2"/>
    <x v="1"/>
    <x v="14"/>
  </r>
  <r>
    <n v="96116"/>
    <x v="0"/>
    <x v="2"/>
    <x v="2092"/>
    <m/>
    <n v="2.98"/>
    <x v="290"/>
    <x v="7"/>
    <x v="1"/>
    <x v="10"/>
  </r>
  <r>
    <n v="96117"/>
    <x v="0"/>
    <x v="2"/>
    <x v="2092"/>
    <m/>
    <n v="15.25"/>
    <x v="276"/>
    <x v="6"/>
    <x v="1"/>
    <x v="1"/>
  </r>
  <r>
    <n v="96204"/>
    <x v="0"/>
    <x v="14"/>
    <x v="2092"/>
    <m/>
    <n v="3"/>
    <x v="10"/>
    <x v="4"/>
    <x v="1"/>
    <x v="1"/>
  </r>
  <r>
    <n v="96203"/>
    <x v="0"/>
    <x v="14"/>
    <x v="2092"/>
    <m/>
    <n v="6.75"/>
    <x v="10"/>
    <x v="4"/>
    <x v="1"/>
    <x v="1"/>
  </r>
  <r>
    <n v="96206"/>
    <x v="0"/>
    <x v="14"/>
    <x v="2092"/>
    <m/>
    <n v="9.91"/>
    <x v="10"/>
    <x v="4"/>
    <x v="1"/>
    <x v="1"/>
  </r>
  <r>
    <n v="96205"/>
    <x v="0"/>
    <x v="14"/>
    <x v="2092"/>
    <m/>
    <n v="14.9"/>
    <x v="10"/>
    <x v="4"/>
    <x v="1"/>
    <x v="1"/>
  </r>
  <r>
    <n v="96118"/>
    <x v="0"/>
    <x v="2"/>
    <x v="2092"/>
    <s v="Kindle books"/>
    <n v="0.49"/>
    <x v="115"/>
    <x v="7"/>
    <x v="1"/>
    <x v="4"/>
  </r>
  <r>
    <n v="96119"/>
    <x v="0"/>
    <x v="2"/>
    <x v="2092"/>
    <s v="Rug"/>
    <n v="63"/>
    <x v="330"/>
    <x v="13"/>
    <x v="1"/>
    <x v="17"/>
  </r>
  <r>
    <n v="96120.1"/>
    <x v="0"/>
    <x v="2"/>
    <x v="2093"/>
    <s v="Flowers"/>
    <n v="5"/>
    <x v="52"/>
    <x v="6"/>
    <x v="1"/>
    <x v="1"/>
  </r>
  <r>
    <n v="96120.2"/>
    <x v="0"/>
    <x v="2"/>
    <x v="2093"/>
    <m/>
    <n v="77.42"/>
    <x v="52"/>
    <x v="4"/>
    <x v="1"/>
    <x v="1"/>
  </r>
  <r>
    <n v="95993"/>
    <x v="0"/>
    <x v="0"/>
    <x v="2093"/>
    <s v="New Scientist (Quarterly)"/>
    <n v="35.75"/>
    <x v="46"/>
    <x v="7"/>
    <x v="1"/>
    <x v="4"/>
  </r>
  <r>
    <n v="96121"/>
    <x v="0"/>
    <x v="2"/>
    <x v="2094"/>
    <m/>
    <n v="4.99"/>
    <x v="208"/>
    <x v="4"/>
    <x v="1"/>
    <x v="4"/>
  </r>
  <r>
    <n v="96125"/>
    <x v="0"/>
    <x v="2"/>
    <x v="2094"/>
    <m/>
    <n v="18"/>
    <x v="41"/>
    <x v="15"/>
    <x v="1"/>
    <x v="4"/>
  </r>
  <r>
    <n v="96126"/>
    <x v="0"/>
    <x v="2"/>
    <x v="2094"/>
    <m/>
    <n v="11.8"/>
    <x v="41"/>
    <x v="15"/>
    <x v="1"/>
    <x v="4"/>
  </r>
  <r>
    <n v="96123"/>
    <x v="0"/>
    <x v="2"/>
    <x v="2094"/>
    <m/>
    <n v="4.3"/>
    <x v="62"/>
    <x v="8"/>
    <x v="1"/>
    <x v="1"/>
  </r>
  <r>
    <n v="96122"/>
    <x v="0"/>
    <x v="2"/>
    <x v="2094"/>
    <s v="Regents Park Trip with Pam and Roger"/>
    <n v="15.45"/>
    <x v="117"/>
    <x v="11"/>
    <x v="1"/>
    <x v="1"/>
  </r>
  <r>
    <n v="96124"/>
    <x v="0"/>
    <x v="2"/>
    <x v="2094"/>
    <s v="Refund of Travel Insurance Renewal"/>
    <n v="-106.39"/>
    <x v="317"/>
    <x v="0"/>
    <x v="1"/>
    <x v="1"/>
  </r>
  <r>
    <n v="96129"/>
    <x v="0"/>
    <x v="2"/>
    <x v="2095"/>
    <m/>
    <n v="9.9499999999999993"/>
    <x v="208"/>
    <x v="4"/>
    <x v="1"/>
    <x v="4"/>
  </r>
  <r>
    <n v="96127"/>
    <x v="0"/>
    <x v="2"/>
    <x v="2095"/>
    <s v="SS.Great Britain"/>
    <n v="27.5"/>
    <x v="165"/>
    <x v="11"/>
    <x v="1"/>
    <x v="14"/>
  </r>
  <r>
    <n v="96128"/>
    <x v="0"/>
    <x v="2"/>
    <x v="2095"/>
    <m/>
    <n v="7"/>
    <x v="213"/>
    <x v="11"/>
    <x v="1"/>
    <x v="14"/>
  </r>
  <r>
    <n v="96130"/>
    <x v="0"/>
    <x v="2"/>
    <x v="2095"/>
    <s v="Book"/>
    <n v="5.96"/>
    <x v="111"/>
    <x v="7"/>
    <x v="1"/>
    <x v="2"/>
  </r>
  <r>
    <n v="96131"/>
    <x v="0"/>
    <x v="2"/>
    <x v="2095"/>
    <m/>
    <n v="16.489999999999998"/>
    <x v="85"/>
    <x v="12"/>
    <x v="1"/>
    <x v="5"/>
  </r>
  <r>
    <n v="96207"/>
    <x v="0"/>
    <x v="14"/>
    <x v="2096"/>
    <m/>
    <n v="8.58"/>
    <x v="10"/>
    <x v="4"/>
    <x v="1"/>
    <x v="1"/>
  </r>
  <r>
    <n v="95992"/>
    <x v="1"/>
    <x v="0"/>
    <x v="2097"/>
    <m/>
    <n v="30"/>
    <x v="15"/>
    <x v="1"/>
    <x v="1"/>
    <x v="3"/>
  </r>
  <r>
    <n v="95991"/>
    <x v="0"/>
    <x v="0"/>
    <x v="2097"/>
    <m/>
    <n v="30"/>
    <x v="89"/>
    <x v="13"/>
    <x v="1"/>
    <x v="17"/>
  </r>
  <r>
    <n v="96132.1"/>
    <x v="0"/>
    <x v="2"/>
    <x v="2097"/>
    <s v="Tissues"/>
    <n v="3.5"/>
    <x v="13"/>
    <x v="6"/>
    <x v="1"/>
    <x v="1"/>
  </r>
  <r>
    <n v="96132.2"/>
    <x v="0"/>
    <x v="2"/>
    <x v="2097"/>
    <m/>
    <n v="50.76"/>
    <x v="13"/>
    <x v="4"/>
    <x v="1"/>
    <x v="1"/>
  </r>
  <r>
    <n v="96133"/>
    <x v="0"/>
    <x v="2"/>
    <x v="2097"/>
    <m/>
    <n v="10.14"/>
    <x v="13"/>
    <x v="4"/>
    <x v="1"/>
    <x v="1"/>
  </r>
  <r>
    <n v="96134"/>
    <x v="0"/>
    <x v="2"/>
    <x v="2097"/>
    <m/>
    <n v="5.75"/>
    <x v="13"/>
    <x v="4"/>
    <x v="1"/>
    <x v="1"/>
  </r>
  <r>
    <n v="96135"/>
    <x v="0"/>
    <x v="2"/>
    <x v="2097"/>
    <m/>
    <n v="40.619999999999997"/>
    <x v="13"/>
    <x v="12"/>
    <x v="1"/>
    <x v="5"/>
  </r>
  <r>
    <n v="96136"/>
    <x v="0"/>
    <x v="2"/>
    <x v="2097"/>
    <s v="Event"/>
    <n v="18.95"/>
    <x v="173"/>
    <x v="11"/>
    <x v="1"/>
    <x v="10"/>
  </r>
  <r>
    <n v="95989"/>
    <x v="0"/>
    <x v="0"/>
    <x v="2098"/>
    <s v="Income Insurance"/>
    <n v="47.52"/>
    <x v="60"/>
    <x v="0"/>
    <x v="1"/>
    <x v="4"/>
  </r>
  <r>
    <n v="95990"/>
    <x v="2"/>
    <x v="0"/>
    <x v="2098"/>
    <m/>
    <n v="20.8"/>
    <x v="58"/>
    <x v="3"/>
    <x v="1"/>
    <x v="2"/>
  </r>
  <r>
    <n v="96137"/>
    <x v="0"/>
    <x v="2"/>
    <x v="2098"/>
    <m/>
    <n v="63.29"/>
    <x v="247"/>
    <x v="12"/>
    <x v="1"/>
    <x v="5"/>
  </r>
  <r>
    <n v="95988"/>
    <x v="6"/>
    <x v="0"/>
    <x v="2098"/>
    <m/>
    <n v="408.25"/>
    <x v="9"/>
    <x v="0"/>
    <x v="1"/>
    <x v="3"/>
  </r>
  <r>
    <n v="96141"/>
    <x v="0"/>
    <x v="2"/>
    <x v="2099"/>
    <m/>
    <n v="19.649999999999999"/>
    <x v="49"/>
    <x v="4"/>
    <x v="1"/>
    <x v="1"/>
  </r>
  <r>
    <n v="96140"/>
    <x v="0"/>
    <x v="2"/>
    <x v="2099"/>
    <m/>
    <n v="5.75"/>
    <x v="208"/>
    <x v="4"/>
    <x v="1"/>
    <x v="4"/>
  </r>
  <r>
    <n v="96138"/>
    <x v="0"/>
    <x v="2"/>
    <x v="2099"/>
    <s v="Skipping Rope"/>
    <n v="4.99"/>
    <x v="108"/>
    <x v="2"/>
    <x v="1"/>
    <x v="8"/>
  </r>
  <r>
    <n v="96139"/>
    <x v="0"/>
    <x v="2"/>
    <x v="2099"/>
    <m/>
    <n v="15.53"/>
    <x v="52"/>
    <x v="4"/>
    <x v="1"/>
    <x v="1"/>
  </r>
  <r>
    <n v="96142"/>
    <x v="0"/>
    <x v="2"/>
    <x v="2099"/>
    <s v="Photo canvas for Pam and Roger"/>
    <n v="24.98"/>
    <x v="14"/>
    <x v="9"/>
    <x v="1"/>
    <x v="9"/>
  </r>
  <r>
    <n v="96143"/>
    <x v="0"/>
    <x v="2"/>
    <x v="2099"/>
    <m/>
    <n v="7.84"/>
    <x v="476"/>
    <x v="17"/>
    <x v="1"/>
    <x v="4"/>
  </r>
  <r>
    <n v="96144"/>
    <x v="0"/>
    <x v="2"/>
    <x v="2099"/>
    <s v="Tennis balls"/>
    <n v="18"/>
    <x v="220"/>
    <x v="2"/>
    <x v="1"/>
    <x v="1"/>
  </r>
  <r>
    <n v="95987"/>
    <x v="0"/>
    <x v="0"/>
    <x v="2100"/>
    <m/>
    <n v="280"/>
    <x v="490"/>
    <x v="2"/>
    <x v="1"/>
    <x v="8"/>
  </r>
  <r>
    <n v="96145"/>
    <x v="0"/>
    <x v="2"/>
    <x v="2100"/>
    <m/>
    <n v="20"/>
    <x v="86"/>
    <x v="15"/>
    <x v="1"/>
    <x v="4"/>
  </r>
  <r>
    <n v="96209"/>
    <x v="0"/>
    <x v="14"/>
    <x v="2100"/>
    <m/>
    <n v="15.65"/>
    <x v="10"/>
    <x v="4"/>
    <x v="1"/>
    <x v="1"/>
  </r>
  <r>
    <n v="96208"/>
    <x v="0"/>
    <x v="14"/>
    <x v="2100"/>
    <m/>
    <n v="20.13"/>
    <x v="10"/>
    <x v="4"/>
    <x v="1"/>
    <x v="1"/>
  </r>
  <r>
    <n v="96146"/>
    <x v="0"/>
    <x v="2"/>
    <x v="2100"/>
    <m/>
    <n v="40"/>
    <x v="61"/>
    <x v="17"/>
    <x v="1"/>
    <x v="14"/>
  </r>
  <r>
    <n v="96148"/>
    <x v="0"/>
    <x v="2"/>
    <x v="2101"/>
    <m/>
    <n v="137.80000000000001"/>
    <x v="171"/>
    <x v="11"/>
    <x v="1"/>
    <x v="1"/>
  </r>
  <r>
    <n v="95986"/>
    <x v="0"/>
    <x v="0"/>
    <x v="2101"/>
    <m/>
    <n v="17.36"/>
    <x v="63"/>
    <x v="0"/>
    <x v="1"/>
    <x v="4"/>
  </r>
  <r>
    <n v="96151"/>
    <x v="0"/>
    <x v="2"/>
    <x v="2101"/>
    <m/>
    <n v="23.7"/>
    <x v="41"/>
    <x v="15"/>
    <x v="1"/>
    <x v="4"/>
  </r>
  <r>
    <n v="96147"/>
    <x v="0"/>
    <x v="2"/>
    <x v="2101"/>
    <m/>
    <n v="69"/>
    <x v="103"/>
    <x v="5"/>
    <x v="1"/>
    <x v="2"/>
  </r>
  <r>
    <n v="96149"/>
    <x v="0"/>
    <x v="2"/>
    <x v="2101"/>
    <m/>
    <n v="30"/>
    <x v="465"/>
    <x v="5"/>
    <x v="1"/>
    <x v="2"/>
  </r>
  <r>
    <n v="96150"/>
    <x v="0"/>
    <x v="2"/>
    <x v="2101"/>
    <m/>
    <n v="7.95"/>
    <x v="143"/>
    <x v="17"/>
    <x v="1"/>
    <x v="4"/>
  </r>
  <r>
    <n v="96152"/>
    <x v="0"/>
    <x v="2"/>
    <x v="2101"/>
    <m/>
    <n v="4.9000000000000004"/>
    <x v="213"/>
    <x v="11"/>
    <x v="1"/>
    <x v="2"/>
  </r>
  <r>
    <n v="96153"/>
    <x v="0"/>
    <x v="2"/>
    <x v="2101"/>
    <m/>
    <n v="110"/>
    <x v="364"/>
    <x v="5"/>
    <x v="1"/>
    <x v="2"/>
  </r>
  <r>
    <n v="96089"/>
    <x v="0"/>
    <x v="2"/>
    <x v="2102"/>
    <m/>
    <n v="24.5"/>
    <x v="31"/>
    <x v="5"/>
    <x v="1"/>
    <x v="8"/>
  </r>
  <r>
    <n v="96090"/>
    <x v="0"/>
    <x v="2"/>
    <x v="2102"/>
    <m/>
    <n v="62.5"/>
    <x v="31"/>
    <x v="8"/>
    <x v="1"/>
    <x v="3"/>
  </r>
  <r>
    <n v="96091"/>
    <x v="0"/>
    <x v="2"/>
    <x v="2102"/>
    <m/>
    <n v="60"/>
    <x v="31"/>
    <x v="8"/>
    <x v="1"/>
    <x v="3"/>
  </r>
  <r>
    <n v="96211.1"/>
    <x v="0"/>
    <x v="14"/>
    <x v="2102"/>
    <s v="Cider"/>
    <n v="5.7"/>
    <x v="10"/>
    <x v="17"/>
    <x v="1"/>
    <x v="14"/>
  </r>
  <r>
    <n v="96211.199999999997"/>
    <x v="0"/>
    <x v="14"/>
    <x v="2102"/>
    <m/>
    <n v="14.48"/>
    <x v="10"/>
    <x v="4"/>
    <x v="1"/>
    <x v="1"/>
  </r>
  <r>
    <n v="96154"/>
    <x v="0"/>
    <x v="2"/>
    <x v="2102"/>
    <m/>
    <n v="47.83"/>
    <x v="13"/>
    <x v="12"/>
    <x v="1"/>
    <x v="5"/>
  </r>
  <r>
    <n v="96155"/>
    <x v="0"/>
    <x v="2"/>
    <x v="2102"/>
    <m/>
    <n v="13"/>
    <x v="178"/>
    <x v="15"/>
    <x v="1"/>
    <x v="4"/>
  </r>
  <r>
    <n v="96156"/>
    <x v="0"/>
    <x v="2"/>
    <x v="2102"/>
    <m/>
    <n v="4.6500000000000004"/>
    <x v="195"/>
    <x v="11"/>
    <x v="1"/>
    <x v="2"/>
  </r>
  <r>
    <n v="96157"/>
    <x v="0"/>
    <x v="2"/>
    <x v="2102"/>
    <s v="Long lining course"/>
    <n v="40"/>
    <x v="281"/>
    <x v="13"/>
    <x v="1"/>
    <x v="2"/>
  </r>
  <r>
    <n v="96158"/>
    <x v="0"/>
    <x v="2"/>
    <x v="2102"/>
    <s v="Motorway break"/>
    <n v="11.52"/>
    <x v="140"/>
    <x v="14"/>
    <x v="97"/>
    <x v="1"/>
  </r>
  <r>
    <n v="96163"/>
    <x v="0"/>
    <x v="2"/>
    <x v="2103"/>
    <s v="Fantasy and Sci-Fi Magazine"/>
    <n v="0.99"/>
    <x v="115"/>
    <x v="7"/>
    <x v="1"/>
    <x v="4"/>
  </r>
  <r>
    <n v="96210.1"/>
    <x v="0"/>
    <x v="14"/>
    <x v="2103"/>
    <s v="Copier paper"/>
    <n v="7"/>
    <x v="10"/>
    <x v="6"/>
    <x v="1"/>
    <x v="1"/>
  </r>
  <r>
    <n v="96210.2"/>
    <x v="0"/>
    <x v="14"/>
    <x v="2103"/>
    <m/>
    <n v="24.63"/>
    <x v="10"/>
    <x v="4"/>
    <x v="1"/>
    <x v="1"/>
  </r>
  <r>
    <n v="96159"/>
    <x v="0"/>
    <x v="2"/>
    <x v="2103"/>
    <m/>
    <n v="7.4"/>
    <x v="143"/>
    <x v="14"/>
    <x v="97"/>
    <x v="1"/>
  </r>
  <r>
    <n v="96160"/>
    <x v="0"/>
    <x v="2"/>
    <x v="2103"/>
    <m/>
    <n v="7.4"/>
    <x v="143"/>
    <x v="14"/>
    <x v="97"/>
    <x v="1"/>
  </r>
  <r>
    <n v="96161"/>
    <x v="0"/>
    <x v="2"/>
    <x v="2103"/>
    <s v="Pub dinner"/>
    <n v="34.799999999999997"/>
    <x v="143"/>
    <x v="14"/>
    <x v="97"/>
    <x v="1"/>
  </r>
  <r>
    <n v="96162"/>
    <x v="0"/>
    <x v="2"/>
    <x v="2103"/>
    <m/>
    <n v="11.75"/>
    <x v="491"/>
    <x v="4"/>
    <x v="1"/>
    <x v="1"/>
  </r>
  <r>
    <n v="95984"/>
    <x v="0"/>
    <x v="0"/>
    <x v="2104"/>
    <m/>
    <n v="30"/>
    <x v="89"/>
    <x v="13"/>
    <x v="1"/>
    <x v="17"/>
  </r>
  <r>
    <n v="96212"/>
    <x v="0"/>
    <x v="14"/>
    <x v="2104"/>
    <m/>
    <n v="7.09"/>
    <x v="10"/>
    <x v="4"/>
    <x v="1"/>
    <x v="1"/>
  </r>
  <r>
    <n v="95985"/>
    <x v="0"/>
    <x v="0"/>
    <x v="2104"/>
    <s v="UCAS Day"/>
    <n v="8"/>
    <x v="363"/>
    <x v="19"/>
    <x v="1"/>
    <x v="10"/>
  </r>
  <r>
    <n v="96164"/>
    <x v="0"/>
    <x v="2"/>
    <x v="2104"/>
    <m/>
    <n v="5.44"/>
    <x v="13"/>
    <x v="4"/>
    <x v="1"/>
    <x v="1"/>
  </r>
  <r>
    <n v="96165"/>
    <x v="0"/>
    <x v="2"/>
    <x v="2104"/>
    <m/>
    <n v="13.16"/>
    <x v="13"/>
    <x v="4"/>
    <x v="1"/>
    <x v="1"/>
  </r>
  <r>
    <n v="95983"/>
    <x v="0"/>
    <x v="0"/>
    <x v="2104"/>
    <m/>
    <n v="45.83"/>
    <x v="270"/>
    <x v="0"/>
    <x v="1"/>
    <x v="1"/>
  </r>
  <r>
    <n v="95982"/>
    <x v="0"/>
    <x v="0"/>
    <x v="2104"/>
    <m/>
    <n v="145"/>
    <x v="245"/>
    <x v="5"/>
    <x v="1"/>
    <x v="2"/>
  </r>
  <r>
    <n v="95973"/>
    <x v="1"/>
    <x v="0"/>
    <x v="2105"/>
    <m/>
    <n v="50"/>
    <x v="15"/>
    <x v="1"/>
    <x v="1"/>
    <x v="3"/>
  </r>
  <r>
    <n v="95974"/>
    <x v="1"/>
    <x v="0"/>
    <x v="2105"/>
    <m/>
    <n v="70"/>
    <x v="15"/>
    <x v="1"/>
    <x v="1"/>
    <x v="3"/>
  </r>
  <r>
    <n v="95978"/>
    <x v="0"/>
    <x v="0"/>
    <x v="2105"/>
    <m/>
    <n v="5"/>
    <x v="163"/>
    <x v="9"/>
    <x v="1"/>
    <x v="9"/>
  </r>
  <r>
    <n v="95970"/>
    <x v="0"/>
    <x v="0"/>
    <x v="2105"/>
    <m/>
    <n v="16.55"/>
    <x v="39"/>
    <x v="4"/>
    <x v="1"/>
    <x v="1"/>
  </r>
  <r>
    <n v="95972"/>
    <x v="0"/>
    <x v="0"/>
    <x v="2105"/>
    <s v="New Internationalist Magazine"/>
    <n v="10.85"/>
    <x v="16"/>
    <x v="7"/>
    <x v="1"/>
    <x v="2"/>
  </r>
  <r>
    <n v="95969"/>
    <x v="0"/>
    <x v="0"/>
    <x v="2105"/>
    <s v="Gas"/>
    <n v="120"/>
    <x v="338"/>
    <x v="0"/>
    <x v="1"/>
    <x v="1"/>
  </r>
  <r>
    <n v="96213"/>
    <x v="0"/>
    <x v="14"/>
    <x v="2105"/>
    <m/>
    <n v="29.84"/>
    <x v="10"/>
    <x v="4"/>
    <x v="1"/>
    <x v="1"/>
  </r>
  <r>
    <n v="95971"/>
    <x v="1"/>
    <x v="0"/>
    <x v="2105"/>
    <m/>
    <n v="50"/>
    <x v="1"/>
    <x v="1"/>
    <x v="1"/>
    <x v="3"/>
  </r>
  <r>
    <n v="95977"/>
    <x v="0"/>
    <x v="0"/>
    <x v="2105"/>
    <m/>
    <n v="39.85"/>
    <x v="3"/>
    <x v="0"/>
    <x v="1"/>
    <x v="1"/>
  </r>
  <r>
    <n v="95976"/>
    <x v="0"/>
    <x v="0"/>
    <x v="2105"/>
    <m/>
    <n v="12.12"/>
    <x v="8"/>
    <x v="0"/>
    <x v="1"/>
    <x v="1"/>
  </r>
  <r>
    <n v="95975.1"/>
    <x v="0"/>
    <x v="0"/>
    <x v="2105"/>
    <m/>
    <n v="50"/>
    <x v="245"/>
    <x v="5"/>
    <x v="1"/>
    <x v="10"/>
  </r>
  <r>
    <n v="95975.2"/>
    <x v="0"/>
    <x v="0"/>
    <x v="2105"/>
    <s v="Bus fares"/>
    <n v="50"/>
    <x v="187"/>
    <x v="19"/>
    <x v="1"/>
    <x v="10"/>
  </r>
  <r>
    <n v="95975.3"/>
    <x v="0"/>
    <x v="0"/>
    <x v="2105"/>
    <s v="Lunches"/>
    <n v="30"/>
    <x v="363"/>
    <x v="4"/>
    <x v="1"/>
    <x v="10"/>
  </r>
  <r>
    <n v="95981"/>
    <x v="0"/>
    <x v="0"/>
    <x v="2105"/>
    <s v="James Pocket Money"/>
    <n v="20"/>
    <x v="53"/>
    <x v="6"/>
    <x v="1"/>
    <x v="8"/>
  </r>
  <r>
    <n v="95979"/>
    <x v="0"/>
    <x v="0"/>
    <x v="2105"/>
    <s v="Garage"/>
    <n v="50.09"/>
    <x v="18"/>
    <x v="12"/>
    <x v="1"/>
    <x v="11"/>
  </r>
  <r>
    <n v="95980"/>
    <x v="0"/>
    <x v="0"/>
    <x v="2105"/>
    <s v="Council Tax"/>
    <n v="180"/>
    <x v="18"/>
    <x v="0"/>
    <x v="1"/>
    <x v="1"/>
  </r>
  <r>
    <n v="96166"/>
    <x v="0"/>
    <x v="2"/>
    <x v="2105"/>
    <m/>
    <n v="9.0299999999999994"/>
    <x v="213"/>
    <x v="14"/>
    <x v="97"/>
    <x v="1"/>
  </r>
  <r>
    <n v="96167"/>
    <x v="0"/>
    <x v="2"/>
    <x v="2105"/>
    <m/>
    <n v="40.32"/>
    <x v="85"/>
    <x v="14"/>
    <x v="97"/>
    <x v="5"/>
  </r>
  <r>
    <n v="96255"/>
    <x v="3"/>
    <x v="1"/>
    <x v="2105"/>
    <m/>
    <n v="-50"/>
    <x v="1"/>
    <x v="1"/>
    <x v="1"/>
    <x v="3"/>
  </r>
  <r>
    <n v="96267"/>
    <x v="3"/>
    <x v="4"/>
    <x v="2105"/>
    <s v="Jul Cash"/>
    <n v="-780"/>
    <x v="9"/>
    <x v="1"/>
    <x v="1"/>
    <x v="3"/>
  </r>
  <r>
    <n v="96268"/>
    <x v="0"/>
    <x v="4"/>
    <x v="2105"/>
    <s v="Unidentified cash for Jul"/>
    <n v="585"/>
    <x v="53"/>
    <x v="6"/>
    <x v="1"/>
    <x v="3"/>
  </r>
  <r>
    <n v="95968"/>
    <x v="0"/>
    <x v="0"/>
    <x v="2106"/>
    <m/>
    <n v="23.05"/>
    <x v="448"/>
    <x v="0"/>
    <x v="1"/>
    <x v="2"/>
  </r>
  <r>
    <n v="95967"/>
    <x v="0"/>
    <x v="0"/>
    <x v="2106"/>
    <s v="Income Insurance"/>
    <n v="26.95"/>
    <x v="60"/>
    <x v="0"/>
    <x v="1"/>
    <x v="4"/>
  </r>
  <r>
    <n v="96168"/>
    <x v="0"/>
    <x v="2"/>
    <x v="2106"/>
    <m/>
    <n v="5.49"/>
    <x v="13"/>
    <x v="4"/>
    <x v="1"/>
    <x v="1"/>
  </r>
  <r>
    <n v="95965"/>
    <x v="0"/>
    <x v="0"/>
    <x v="2107"/>
    <m/>
    <n v="11.39"/>
    <x v="19"/>
    <x v="0"/>
    <x v="1"/>
    <x v="1"/>
  </r>
  <r>
    <n v="95966"/>
    <x v="0"/>
    <x v="0"/>
    <x v="2107"/>
    <m/>
    <n v="7.99"/>
    <x v="368"/>
    <x v="0"/>
    <x v="1"/>
    <x v="4"/>
  </r>
  <r>
    <n v="95964"/>
    <x v="1"/>
    <x v="0"/>
    <x v="2107"/>
    <m/>
    <n v="2362.27"/>
    <x v="75"/>
    <x v="1"/>
    <x v="1"/>
    <x v="3"/>
  </r>
  <r>
    <n v="96215"/>
    <x v="0"/>
    <x v="14"/>
    <x v="2107"/>
    <s v="HAFLS"/>
    <n v="13.31"/>
    <x v="10"/>
    <x v="15"/>
    <x v="1"/>
    <x v="2"/>
  </r>
  <r>
    <n v="96214.1"/>
    <x v="0"/>
    <x v="14"/>
    <x v="2107"/>
    <s v="Wine"/>
    <n v="11"/>
    <x v="10"/>
    <x v="17"/>
    <x v="1"/>
    <x v="14"/>
  </r>
  <r>
    <n v="96214.2"/>
    <x v="0"/>
    <x v="14"/>
    <x v="2107"/>
    <m/>
    <n v="22.81"/>
    <x v="10"/>
    <x v="4"/>
    <x v="1"/>
    <x v="1"/>
  </r>
  <r>
    <n v="96216"/>
    <x v="0"/>
    <x v="14"/>
    <x v="2107"/>
    <m/>
    <n v="63.89"/>
    <x v="10"/>
    <x v="12"/>
    <x v="1"/>
    <x v="5"/>
  </r>
  <r>
    <n v="96170"/>
    <x v="0"/>
    <x v="2"/>
    <x v="2107"/>
    <m/>
    <n v="1.63"/>
    <x v="13"/>
    <x v="4"/>
    <x v="1"/>
    <x v="1"/>
  </r>
  <r>
    <n v="96171"/>
    <x v="0"/>
    <x v="2"/>
    <x v="2107"/>
    <m/>
    <n v="17"/>
    <x v="41"/>
    <x v="15"/>
    <x v="1"/>
    <x v="4"/>
  </r>
  <r>
    <n v="96169"/>
    <x v="0"/>
    <x v="2"/>
    <x v="2107"/>
    <m/>
    <n v="6.4"/>
    <x v="213"/>
    <x v="11"/>
    <x v="1"/>
    <x v="2"/>
  </r>
  <r>
    <n v="95962"/>
    <x v="0"/>
    <x v="0"/>
    <x v="2108"/>
    <m/>
    <n v="35"/>
    <x v="93"/>
    <x v="7"/>
    <x v="1"/>
    <x v="4"/>
  </r>
  <r>
    <n v="95963"/>
    <x v="0"/>
    <x v="0"/>
    <x v="2108"/>
    <m/>
    <n v="12"/>
    <x v="21"/>
    <x v="9"/>
    <x v="1"/>
    <x v="9"/>
  </r>
  <r>
    <n v="96172.1"/>
    <x v="0"/>
    <x v="2"/>
    <x v="2108"/>
    <s v="Batteries"/>
    <n v="11"/>
    <x v="13"/>
    <x v="6"/>
    <x v="1"/>
    <x v="1"/>
  </r>
  <r>
    <n v="96172.2"/>
    <x v="0"/>
    <x v="2"/>
    <x v="2108"/>
    <s v="Wine and beer"/>
    <n v="29.5"/>
    <x v="13"/>
    <x v="17"/>
    <x v="1"/>
    <x v="1"/>
  </r>
  <r>
    <n v="96172.3"/>
    <x v="0"/>
    <x v="2"/>
    <x v="2108"/>
    <m/>
    <n v="76.31"/>
    <x v="13"/>
    <x v="4"/>
    <x v="1"/>
    <x v="1"/>
  </r>
  <r>
    <n v="95961"/>
    <x v="5"/>
    <x v="0"/>
    <x v="2108"/>
    <m/>
    <n v="-623.91"/>
    <x v="260"/>
    <x v="10"/>
    <x v="1"/>
    <x v="3"/>
  </r>
  <r>
    <n v="96173"/>
    <x v="0"/>
    <x v="2"/>
    <x v="2108"/>
    <m/>
    <n v="45.48"/>
    <x v="13"/>
    <x v="12"/>
    <x v="1"/>
    <x v="5"/>
  </r>
  <r>
    <n v="96174"/>
    <x v="0"/>
    <x v="2"/>
    <x v="2108"/>
    <s v="Bridle clips"/>
    <n v="8.3000000000000007"/>
    <x v="14"/>
    <x v="13"/>
    <x v="1"/>
    <x v="17"/>
  </r>
  <r>
    <n v="96176"/>
    <x v="0"/>
    <x v="2"/>
    <x v="2109"/>
    <m/>
    <n v="5.99"/>
    <x v="115"/>
    <x v="0"/>
    <x v="1"/>
    <x v="1"/>
  </r>
  <r>
    <n v="96175"/>
    <x v="0"/>
    <x v="2"/>
    <x v="2109"/>
    <m/>
    <n v="4"/>
    <x v="20"/>
    <x v="0"/>
    <x v="1"/>
    <x v="1"/>
  </r>
  <r>
    <n v="96252"/>
    <x v="4"/>
    <x v="1"/>
    <x v="2109"/>
    <m/>
    <n v="-0.02"/>
    <x v="1"/>
    <x v="10"/>
    <x v="1"/>
    <x v="3"/>
  </r>
  <r>
    <n v="96253"/>
    <x v="0"/>
    <x v="1"/>
    <x v="2109"/>
    <m/>
    <n v="5.8"/>
    <x v="13"/>
    <x v="4"/>
    <x v="1"/>
    <x v="1"/>
  </r>
  <r>
    <n v="96254"/>
    <x v="0"/>
    <x v="1"/>
    <x v="2109"/>
    <s v="Hafls"/>
    <n v="8.32"/>
    <x v="13"/>
    <x v="15"/>
    <x v="1"/>
    <x v="2"/>
  </r>
  <r>
    <n v="96177"/>
    <x v="0"/>
    <x v="2"/>
    <x v="2110"/>
    <m/>
    <n v="7.85"/>
    <x v="278"/>
    <x v="11"/>
    <x v="1"/>
    <x v="2"/>
  </r>
  <r>
    <n v="96178"/>
    <x v="0"/>
    <x v="2"/>
    <x v="2110"/>
    <m/>
    <n v="7.65"/>
    <x v="143"/>
    <x v="17"/>
    <x v="1"/>
    <x v="1"/>
  </r>
  <r>
    <n v="96179"/>
    <x v="0"/>
    <x v="2"/>
    <x v="2110"/>
    <s v="Watton-at-Stone Pub Lunch"/>
    <n v="26.35"/>
    <x v="143"/>
    <x v="11"/>
    <x v="1"/>
    <x v="1"/>
  </r>
  <r>
    <n v="95959"/>
    <x v="0"/>
    <x v="0"/>
    <x v="2111"/>
    <m/>
    <n v="5"/>
    <x v="30"/>
    <x v="9"/>
    <x v="1"/>
    <x v="9"/>
  </r>
  <r>
    <n v="96181"/>
    <x v="0"/>
    <x v="2"/>
    <x v="2111"/>
    <m/>
    <n v="4.99"/>
    <x v="208"/>
    <x v="4"/>
    <x v="1"/>
    <x v="4"/>
  </r>
  <r>
    <n v="95958"/>
    <x v="0"/>
    <x v="0"/>
    <x v="2111"/>
    <m/>
    <n v="30"/>
    <x v="89"/>
    <x v="13"/>
    <x v="1"/>
    <x v="17"/>
  </r>
  <r>
    <n v="95960"/>
    <x v="1"/>
    <x v="0"/>
    <x v="2111"/>
    <m/>
    <n v="816.81"/>
    <x v="433"/>
    <x v="1"/>
    <x v="1"/>
    <x v="3"/>
  </r>
  <r>
    <n v="95957"/>
    <x v="0"/>
    <x v="0"/>
    <x v="2111"/>
    <s v="Life Insurance"/>
    <n v="8.19"/>
    <x v="29"/>
    <x v="0"/>
    <x v="1"/>
    <x v="2"/>
  </r>
  <r>
    <n v="96217"/>
    <x v="3"/>
    <x v="14"/>
    <x v="2111"/>
    <m/>
    <n v="-816.81"/>
    <x v="9"/>
    <x v="1"/>
    <x v="1"/>
    <x v="3"/>
  </r>
  <r>
    <n v="96180"/>
    <x v="0"/>
    <x v="2"/>
    <x v="2111"/>
    <s v="Lion door knocker"/>
    <n v="52.38"/>
    <x v="14"/>
    <x v="16"/>
    <x v="1"/>
    <x v="1"/>
  </r>
  <r>
    <n v="96182"/>
    <x v="0"/>
    <x v="2"/>
    <x v="2111"/>
    <m/>
    <n v="287"/>
    <x v="78"/>
    <x v="14"/>
    <x v="98"/>
    <x v="1"/>
  </r>
  <r>
    <n v="95956"/>
    <x v="1"/>
    <x v="0"/>
    <x v="2112"/>
    <m/>
    <n v="50"/>
    <x v="15"/>
    <x v="1"/>
    <x v="1"/>
    <x v="3"/>
  </r>
  <r>
    <n v="95955"/>
    <x v="0"/>
    <x v="0"/>
    <x v="2112"/>
    <s v="National Trust Membership"/>
    <n v="98"/>
    <x v="169"/>
    <x v="2"/>
    <x v="1"/>
    <x v="1"/>
  </r>
  <r>
    <n v="96218"/>
    <x v="0"/>
    <x v="14"/>
    <x v="2112"/>
    <m/>
    <n v="27.47"/>
    <x v="10"/>
    <x v="4"/>
    <x v="1"/>
    <x v="1"/>
  </r>
  <r>
    <n v="96032"/>
    <x v="0"/>
    <x v="2"/>
    <x v="2112"/>
    <m/>
    <n v="8.1199999999999992"/>
    <x v="13"/>
    <x v="4"/>
    <x v="1"/>
    <x v="1"/>
  </r>
  <r>
    <n v="96033"/>
    <x v="0"/>
    <x v="2"/>
    <x v="2112"/>
    <m/>
    <n v="20"/>
    <x v="407"/>
    <x v="0"/>
    <x v="1"/>
    <x v="8"/>
  </r>
  <r>
    <n v="96034"/>
    <x v="0"/>
    <x v="2"/>
    <x v="2112"/>
    <s v="Deposit"/>
    <n v="40.81"/>
    <x v="150"/>
    <x v="14"/>
    <x v="98"/>
    <x v="1"/>
  </r>
  <r>
    <n v="96251.1"/>
    <x v="0"/>
    <x v="1"/>
    <x v="2112"/>
    <s v="Toiletries"/>
    <n v="7"/>
    <x v="13"/>
    <x v="6"/>
    <x v="1"/>
    <x v="1"/>
  </r>
  <r>
    <n v="96251.199999999997"/>
    <x v="0"/>
    <x v="1"/>
    <x v="2112"/>
    <m/>
    <n v="24.23"/>
    <x v="13"/>
    <x v="4"/>
    <x v="1"/>
    <x v="1"/>
  </r>
  <r>
    <n v="95954"/>
    <x v="8"/>
    <x v="0"/>
    <x v="2113"/>
    <m/>
    <n v="-5089.12"/>
    <x v="164"/>
    <x v="10"/>
    <x v="1"/>
    <x v="4"/>
  </r>
  <r>
    <n v="95953"/>
    <x v="2"/>
    <x v="0"/>
    <x v="2113"/>
    <m/>
    <n v="25"/>
    <x v="36"/>
    <x v="3"/>
    <x v="1"/>
    <x v="10"/>
  </r>
  <r>
    <n v="96036"/>
    <x v="0"/>
    <x v="2"/>
    <x v="2113"/>
    <m/>
    <n v="5.09"/>
    <x v="10"/>
    <x v="4"/>
    <x v="1"/>
    <x v="1"/>
  </r>
  <r>
    <n v="96035"/>
    <x v="0"/>
    <x v="2"/>
    <x v="2113"/>
    <s v="Guide book and map"/>
    <n v="22.94"/>
    <x v="492"/>
    <x v="14"/>
    <x v="98"/>
    <x v="1"/>
  </r>
  <r>
    <n v="96037"/>
    <x v="0"/>
    <x v="2"/>
    <x v="2113"/>
    <s v="Trent Park"/>
    <n v="13.5"/>
    <x v="213"/>
    <x v="11"/>
    <x v="1"/>
    <x v="1"/>
  </r>
  <r>
    <n v="96038"/>
    <x v="0"/>
    <x v="2"/>
    <x v="2113"/>
    <m/>
    <n v="9.1999999999999993"/>
    <x v="143"/>
    <x v="17"/>
    <x v="1"/>
    <x v="4"/>
  </r>
  <r>
    <n v="96039"/>
    <x v="0"/>
    <x v="2"/>
    <x v="2114"/>
    <s v="Cards"/>
    <n v="10.85"/>
    <x v="160"/>
    <x v="9"/>
    <x v="1"/>
    <x v="9"/>
  </r>
  <r>
    <n v="96225"/>
    <x v="0"/>
    <x v="14"/>
    <x v="2114"/>
    <m/>
    <n v="14.51"/>
    <x v="10"/>
    <x v="4"/>
    <x v="1"/>
    <x v="1"/>
  </r>
  <r>
    <n v="96224.1"/>
    <x v="0"/>
    <x v="14"/>
    <x v="2114"/>
    <s v="Denim Jacket, Tights"/>
    <n v="16.5"/>
    <x v="10"/>
    <x v="5"/>
    <x v="1"/>
    <x v="2"/>
  </r>
  <r>
    <n v="96224.2"/>
    <x v="0"/>
    <x v="14"/>
    <x v="2114"/>
    <m/>
    <n v="12.25"/>
    <x v="10"/>
    <x v="4"/>
    <x v="1"/>
    <x v="1"/>
  </r>
  <r>
    <n v="96264"/>
    <x v="0"/>
    <x v="4"/>
    <x v="2114"/>
    <s v="Milkman tip"/>
    <n v="50"/>
    <x v="39"/>
    <x v="4"/>
    <x v="1"/>
    <x v="1"/>
  </r>
  <r>
    <n v="96265"/>
    <x v="0"/>
    <x v="4"/>
    <x v="2114"/>
    <s v="Horseshoes"/>
    <n v="65"/>
    <x v="224"/>
    <x v="13"/>
    <x v="1"/>
    <x v="17"/>
  </r>
  <r>
    <n v="96266"/>
    <x v="0"/>
    <x v="4"/>
    <x v="2114"/>
    <s v="Holiday spending money"/>
    <n v="80"/>
    <x v="224"/>
    <x v="14"/>
    <x v="1"/>
    <x v="10"/>
  </r>
  <r>
    <n v="95952"/>
    <x v="1"/>
    <x v="0"/>
    <x v="2115"/>
    <m/>
    <n v="100"/>
    <x v="15"/>
    <x v="1"/>
    <x v="1"/>
    <x v="3"/>
  </r>
  <r>
    <n v="96041"/>
    <x v="0"/>
    <x v="2"/>
    <x v="2115"/>
    <m/>
    <n v="23.6"/>
    <x v="133"/>
    <x v="5"/>
    <x v="1"/>
    <x v="2"/>
  </r>
  <r>
    <n v="95951"/>
    <x v="0"/>
    <x v="0"/>
    <x v="2115"/>
    <s v="National Insurance"/>
    <n v="10.8"/>
    <x v="69"/>
    <x v="18"/>
    <x v="1"/>
    <x v="2"/>
  </r>
  <r>
    <n v="96027"/>
    <x v="0"/>
    <x v="2"/>
    <x v="2115"/>
    <s v="Tea"/>
    <n v="8.85"/>
    <x v="31"/>
    <x v="11"/>
    <x v="1"/>
    <x v="2"/>
  </r>
  <r>
    <n v="96042"/>
    <x v="0"/>
    <x v="2"/>
    <x v="2115"/>
    <m/>
    <n v="5.99"/>
    <x v="401"/>
    <x v="0"/>
    <x v="1"/>
    <x v="1"/>
  </r>
  <r>
    <n v="96227.1"/>
    <x v="0"/>
    <x v="14"/>
    <x v="2115"/>
    <s v="Wine"/>
    <n v="10"/>
    <x v="10"/>
    <x v="17"/>
    <x v="1"/>
    <x v="14"/>
  </r>
  <r>
    <n v="96227.199999999997"/>
    <x v="0"/>
    <x v="14"/>
    <x v="2115"/>
    <m/>
    <n v="9.07"/>
    <x v="10"/>
    <x v="4"/>
    <x v="1"/>
    <x v="1"/>
  </r>
  <r>
    <n v="96040"/>
    <x v="0"/>
    <x v="2"/>
    <x v="2115"/>
    <m/>
    <n v="7.85"/>
    <x v="143"/>
    <x v="17"/>
    <x v="1"/>
    <x v="4"/>
  </r>
  <r>
    <n v="96028"/>
    <x v="0"/>
    <x v="2"/>
    <x v="2116"/>
    <s v="Laptop"/>
    <n v="499.95"/>
    <x v="31"/>
    <x v="15"/>
    <x v="1"/>
    <x v="2"/>
  </r>
  <r>
    <n v="96226.1"/>
    <x v="0"/>
    <x v="14"/>
    <x v="2116"/>
    <s v="Wine"/>
    <n v="6.75"/>
    <x v="10"/>
    <x v="17"/>
    <x v="1"/>
    <x v="14"/>
  </r>
  <r>
    <n v="96226.2"/>
    <x v="0"/>
    <x v="14"/>
    <x v="2116"/>
    <m/>
    <n v="40.57"/>
    <x v="10"/>
    <x v="4"/>
    <x v="1"/>
    <x v="1"/>
  </r>
  <r>
    <n v="96043"/>
    <x v="0"/>
    <x v="2"/>
    <x v="2116"/>
    <m/>
    <n v="3.5"/>
    <x v="41"/>
    <x v="15"/>
    <x v="1"/>
    <x v="4"/>
  </r>
  <r>
    <n v="96044"/>
    <x v="0"/>
    <x v="2"/>
    <x v="2117"/>
    <s v="Driving Test"/>
    <n v="62"/>
    <x v="454"/>
    <x v="2"/>
    <x v="1"/>
    <x v="10"/>
  </r>
  <r>
    <n v="96029"/>
    <x v="0"/>
    <x v="2"/>
    <x v="2118"/>
    <s v="Dining Table, Coffee Table and Nest Tables"/>
    <n v="797"/>
    <x v="31"/>
    <x v="7"/>
    <x v="1"/>
    <x v="1"/>
  </r>
  <r>
    <n v="96050"/>
    <x v="0"/>
    <x v="2"/>
    <x v="2118"/>
    <m/>
    <n v="20"/>
    <x v="86"/>
    <x v="15"/>
    <x v="1"/>
    <x v="4"/>
  </r>
  <r>
    <n v="95950"/>
    <x v="0"/>
    <x v="0"/>
    <x v="2118"/>
    <m/>
    <n v="30"/>
    <x v="89"/>
    <x v="13"/>
    <x v="1"/>
    <x v="17"/>
  </r>
  <r>
    <n v="96228"/>
    <x v="0"/>
    <x v="14"/>
    <x v="2118"/>
    <m/>
    <n v="9.48"/>
    <x v="10"/>
    <x v="4"/>
    <x v="1"/>
    <x v="1"/>
  </r>
  <r>
    <n v="96045.1"/>
    <x v="0"/>
    <x v="2"/>
    <x v="2118"/>
    <s v="Greeting cards"/>
    <n v="6"/>
    <x v="13"/>
    <x v="6"/>
    <x v="1"/>
    <x v="1"/>
  </r>
  <r>
    <n v="96045.2"/>
    <x v="0"/>
    <x v="2"/>
    <x v="2118"/>
    <s v="Toilet roll and kitchen roll"/>
    <n v="7.35"/>
    <x v="13"/>
    <x v="6"/>
    <x v="1"/>
    <x v="1"/>
  </r>
  <r>
    <n v="96045.3"/>
    <x v="0"/>
    <x v="2"/>
    <x v="2118"/>
    <s v="Snail killer"/>
    <n v="4"/>
    <x v="13"/>
    <x v="16"/>
    <x v="1"/>
    <x v="1"/>
  </r>
  <r>
    <n v="96045.4"/>
    <x v="0"/>
    <x v="2"/>
    <x v="2118"/>
    <m/>
    <n v="58.5"/>
    <x v="13"/>
    <x v="4"/>
    <x v="1"/>
    <x v="1"/>
  </r>
  <r>
    <n v="96046"/>
    <x v="0"/>
    <x v="2"/>
    <x v="2118"/>
    <m/>
    <n v="34.21"/>
    <x v="13"/>
    <x v="4"/>
    <x v="1"/>
    <x v="1"/>
  </r>
  <r>
    <n v="96047"/>
    <x v="0"/>
    <x v="2"/>
    <x v="2118"/>
    <m/>
    <n v="5.09"/>
    <x v="13"/>
    <x v="4"/>
    <x v="1"/>
    <x v="1"/>
  </r>
  <r>
    <n v="96049"/>
    <x v="0"/>
    <x v="2"/>
    <x v="2118"/>
    <m/>
    <n v="257.7"/>
    <x v="41"/>
    <x v="15"/>
    <x v="1"/>
    <x v="4"/>
  </r>
  <r>
    <n v="96048"/>
    <x v="0"/>
    <x v="2"/>
    <x v="2118"/>
    <m/>
    <n v="40.74"/>
    <x v="13"/>
    <x v="12"/>
    <x v="1"/>
    <x v="19"/>
  </r>
  <r>
    <n v="96051"/>
    <x v="0"/>
    <x v="2"/>
    <x v="2119"/>
    <m/>
    <n v="7.29"/>
    <x v="13"/>
    <x v="4"/>
    <x v="1"/>
    <x v="1"/>
  </r>
  <r>
    <n v="96052"/>
    <x v="0"/>
    <x v="2"/>
    <x v="2119"/>
    <s v="Lunch"/>
    <n v="15.9"/>
    <x v="252"/>
    <x v="11"/>
    <x v="1"/>
    <x v="1"/>
  </r>
  <r>
    <n v="96053"/>
    <x v="0"/>
    <x v="2"/>
    <x v="2119"/>
    <s v="Planter and plants"/>
    <n v="50.75"/>
    <x v="252"/>
    <x v="16"/>
    <x v="1"/>
    <x v="1"/>
  </r>
  <r>
    <n v="96030"/>
    <x v="0"/>
    <x v="2"/>
    <x v="2120"/>
    <m/>
    <n v="85"/>
    <x v="31"/>
    <x v="5"/>
    <x v="1"/>
    <x v="2"/>
  </r>
  <r>
    <n v="96056"/>
    <x v="0"/>
    <x v="2"/>
    <x v="2120"/>
    <m/>
    <n v="3.6"/>
    <x v="208"/>
    <x v="4"/>
    <x v="1"/>
    <x v="4"/>
  </r>
  <r>
    <n v="96054"/>
    <x v="0"/>
    <x v="2"/>
    <x v="2120"/>
    <m/>
    <n v="45"/>
    <x v="117"/>
    <x v="11"/>
    <x v="1"/>
    <x v="2"/>
  </r>
  <r>
    <n v="96055"/>
    <x v="0"/>
    <x v="2"/>
    <x v="2120"/>
    <s v="Supplement to add James"/>
    <n v="48.34"/>
    <x v="317"/>
    <x v="14"/>
    <x v="98"/>
    <x v="8"/>
  </r>
  <r>
    <n v="96057"/>
    <x v="0"/>
    <x v="2"/>
    <x v="2120"/>
    <m/>
    <n v="13.15"/>
    <x v="143"/>
    <x v="17"/>
    <x v="1"/>
    <x v="4"/>
  </r>
  <r>
    <n v="96058"/>
    <x v="0"/>
    <x v="2"/>
    <x v="2120"/>
    <m/>
    <n v="7.8"/>
    <x v="143"/>
    <x v="17"/>
    <x v="1"/>
    <x v="4"/>
  </r>
  <r>
    <n v="95948"/>
    <x v="1"/>
    <x v="0"/>
    <x v="2121"/>
    <m/>
    <n v="30"/>
    <x v="15"/>
    <x v="1"/>
    <x v="1"/>
    <x v="3"/>
  </r>
  <r>
    <n v="96229"/>
    <x v="0"/>
    <x v="14"/>
    <x v="2121"/>
    <m/>
    <n v="24.54"/>
    <x v="10"/>
    <x v="4"/>
    <x v="1"/>
    <x v="1"/>
  </r>
  <r>
    <n v="95949"/>
    <x v="2"/>
    <x v="0"/>
    <x v="2121"/>
    <m/>
    <n v="79.790000000000006"/>
    <x v="51"/>
    <x v="3"/>
    <x v="1"/>
    <x v="3"/>
  </r>
  <r>
    <n v="96059"/>
    <x v="0"/>
    <x v="2"/>
    <x v="2121"/>
    <m/>
    <n v="29.99"/>
    <x v="53"/>
    <x v="8"/>
    <x v="1"/>
    <x v="2"/>
  </r>
  <r>
    <n v="96060"/>
    <x v="0"/>
    <x v="2"/>
    <x v="2121"/>
    <m/>
    <n v="8.4"/>
    <x v="476"/>
    <x v="17"/>
    <x v="1"/>
    <x v="4"/>
  </r>
  <r>
    <n v="95947"/>
    <x v="1"/>
    <x v="0"/>
    <x v="2122"/>
    <m/>
    <n v="40"/>
    <x v="15"/>
    <x v="1"/>
    <x v="1"/>
    <x v="3"/>
  </r>
  <r>
    <n v="96064"/>
    <x v="0"/>
    <x v="2"/>
    <x v="2122"/>
    <m/>
    <n v="5.9"/>
    <x v="195"/>
    <x v="11"/>
    <x v="1"/>
    <x v="2"/>
  </r>
  <r>
    <n v="96061"/>
    <x v="0"/>
    <x v="2"/>
    <x v="2122"/>
    <m/>
    <n v="6.05"/>
    <x v="208"/>
    <x v="4"/>
    <x v="1"/>
    <x v="4"/>
  </r>
  <r>
    <n v="96230.1"/>
    <x v="0"/>
    <x v="14"/>
    <x v="2122"/>
    <s v="Wine"/>
    <n v="12"/>
    <x v="10"/>
    <x v="17"/>
    <x v="1"/>
    <x v="14"/>
  </r>
  <r>
    <n v="96230.2"/>
    <x v="0"/>
    <x v="14"/>
    <x v="2122"/>
    <m/>
    <n v="32.9"/>
    <x v="10"/>
    <x v="4"/>
    <x v="1"/>
    <x v="1"/>
  </r>
  <r>
    <n v="96062"/>
    <x v="0"/>
    <x v="2"/>
    <x v="2122"/>
    <s v="Hafls"/>
    <n v="14.62"/>
    <x v="13"/>
    <x v="15"/>
    <x v="1"/>
    <x v="2"/>
  </r>
  <r>
    <n v="96063"/>
    <x v="0"/>
    <x v="2"/>
    <x v="2122"/>
    <s v="Chefs Knife"/>
    <n v="22"/>
    <x v="469"/>
    <x v="7"/>
    <x v="1"/>
    <x v="8"/>
  </r>
  <r>
    <n v="96065"/>
    <x v="0"/>
    <x v="2"/>
    <x v="2123"/>
    <s v="Refund of last payment"/>
    <n v="-5.99"/>
    <x v="115"/>
    <x v="0"/>
    <x v="1"/>
    <x v="1"/>
  </r>
  <r>
    <n v="96250"/>
    <x v="0"/>
    <x v="1"/>
    <x v="2123"/>
    <m/>
    <n v="3.4"/>
    <x v="13"/>
    <x v="4"/>
    <x v="1"/>
    <x v="1"/>
  </r>
  <r>
    <n v="96067"/>
    <x v="0"/>
    <x v="2"/>
    <x v="2124"/>
    <m/>
    <n v="64.180000000000007"/>
    <x v="287"/>
    <x v="12"/>
    <x v="1"/>
    <x v="5"/>
  </r>
  <r>
    <n v="96066"/>
    <x v="0"/>
    <x v="2"/>
    <x v="2124"/>
    <s v="Farnboroug Air Show"/>
    <n v="96"/>
    <x v="173"/>
    <x v="11"/>
    <x v="1"/>
    <x v="1"/>
  </r>
  <r>
    <n v="95945"/>
    <x v="1"/>
    <x v="0"/>
    <x v="2125"/>
    <m/>
    <n v="120"/>
    <x v="15"/>
    <x v="1"/>
    <x v="1"/>
    <x v="3"/>
  </r>
  <r>
    <n v="95946"/>
    <x v="0"/>
    <x v="0"/>
    <x v="2125"/>
    <m/>
    <n v="30"/>
    <x v="89"/>
    <x v="13"/>
    <x v="1"/>
    <x v="17"/>
  </r>
  <r>
    <n v="96232"/>
    <x v="0"/>
    <x v="14"/>
    <x v="2125"/>
    <s v="Sandal"/>
    <n v="20"/>
    <x v="10"/>
    <x v="5"/>
    <x v="1"/>
    <x v="10"/>
  </r>
  <r>
    <n v="96231"/>
    <x v="0"/>
    <x v="14"/>
    <x v="2125"/>
    <m/>
    <n v="52.37"/>
    <x v="10"/>
    <x v="4"/>
    <x v="1"/>
    <x v="1"/>
  </r>
  <r>
    <n v="96068"/>
    <x v="0"/>
    <x v="2"/>
    <x v="2125"/>
    <m/>
    <n v="30.18"/>
    <x v="13"/>
    <x v="4"/>
    <x v="1"/>
    <x v="1"/>
  </r>
  <r>
    <n v="96069"/>
    <x v="0"/>
    <x v="2"/>
    <x v="2125"/>
    <s v="Lunch"/>
    <n v="3.79"/>
    <x v="493"/>
    <x v="11"/>
    <x v="1"/>
    <x v="4"/>
  </r>
  <r>
    <n v="95943"/>
    <x v="8"/>
    <x v="0"/>
    <x v="2126"/>
    <m/>
    <n v="-5089.5200000000004"/>
    <x v="164"/>
    <x v="10"/>
    <x v="1"/>
    <x v="4"/>
  </r>
  <r>
    <n v="95942"/>
    <x v="1"/>
    <x v="0"/>
    <x v="2126"/>
    <m/>
    <n v="40"/>
    <x v="15"/>
    <x v="1"/>
    <x v="1"/>
    <x v="3"/>
  </r>
  <r>
    <n v="96070"/>
    <x v="0"/>
    <x v="2"/>
    <x v="2126"/>
    <m/>
    <n v="4.09"/>
    <x v="208"/>
    <x v="4"/>
    <x v="1"/>
    <x v="4"/>
  </r>
  <r>
    <n v="95944"/>
    <x v="2"/>
    <x v="0"/>
    <x v="2126"/>
    <m/>
    <n v="20.8"/>
    <x v="58"/>
    <x v="3"/>
    <x v="1"/>
    <x v="2"/>
  </r>
  <r>
    <n v="96071"/>
    <x v="0"/>
    <x v="2"/>
    <x v="2126"/>
    <m/>
    <n v="11.78"/>
    <x v="22"/>
    <x v="11"/>
    <x v="1"/>
    <x v="2"/>
  </r>
  <r>
    <n v="96233"/>
    <x v="0"/>
    <x v="14"/>
    <x v="2126"/>
    <m/>
    <n v="49.96"/>
    <x v="247"/>
    <x v="12"/>
    <x v="1"/>
    <x v="5"/>
  </r>
  <r>
    <n v="95941"/>
    <x v="1"/>
    <x v="0"/>
    <x v="2127"/>
    <m/>
    <n v="100"/>
    <x v="15"/>
    <x v="1"/>
    <x v="1"/>
    <x v="3"/>
  </r>
  <r>
    <n v="95939"/>
    <x v="0"/>
    <x v="0"/>
    <x v="2127"/>
    <m/>
    <n v="22"/>
    <x v="48"/>
    <x v="6"/>
    <x v="1"/>
    <x v="1"/>
  </r>
  <r>
    <n v="95940"/>
    <x v="0"/>
    <x v="0"/>
    <x v="2127"/>
    <s v="Income Insurance"/>
    <n v="47.52"/>
    <x v="60"/>
    <x v="0"/>
    <x v="1"/>
    <x v="4"/>
  </r>
  <r>
    <n v="96234.1"/>
    <x v="0"/>
    <x v="14"/>
    <x v="2127"/>
    <s v="Cider"/>
    <n v="6"/>
    <x v="10"/>
    <x v="17"/>
    <x v="1"/>
    <x v="1"/>
  </r>
  <r>
    <n v="96234.2"/>
    <x v="0"/>
    <x v="14"/>
    <x v="2127"/>
    <m/>
    <n v="22.74"/>
    <x v="10"/>
    <x v="4"/>
    <x v="1"/>
    <x v="1"/>
  </r>
  <r>
    <n v="95938"/>
    <x v="5"/>
    <x v="0"/>
    <x v="2128"/>
    <m/>
    <n v="-35.159999999999997"/>
    <x v="402"/>
    <x v="10"/>
    <x v="1"/>
    <x v="4"/>
  </r>
  <r>
    <n v="96235.1"/>
    <x v="0"/>
    <x v="14"/>
    <x v="2128"/>
    <s v="Wine"/>
    <n v="7"/>
    <x v="10"/>
    <x v="17"/>
    <x v="1"/>
    <x v="14"/>
  </r>
  <r>
    <n v="96235.199999999997"/>
    <x v="0"/>
    <x v="14"/>
    <x v="2128"/>
    <m/>
    <n v="11.35"/>
    <x v="10"/>
    <x v="4"/>
    <x v="1"/>
    <x v="1"/>
  </r>
  <r>
    <n v="95937"/>
    <x v="0"/>
    <x v="0"/>
    <x v="2128"/>
    <s v="Lunch"/>
    <n v="3.98"/>
    <x v="13"/>
    <x v="4"/>
    <x v="1"/>
    <x v="4"/>
  </r>
  <r>
    <n v="96236"/>
    <x v="0"/>
    <x v="14"/>
    <x v="2128"/>
    <m/>
    <n v="33.9"/>
    <x v="52"/>
    <x v="4"/>
    <x v="1"/>
    <x v="1"/>
  </r>
  <r>
    <n v="95934"/>
    <x v="1"/>
    <x v="0"/>
    <x v="2129"/>
    <m/>
    <n v="30"/>
    <x v="15"/>
    <x v="1"/>
    <x v="1"/>
    <x v="3"/>
  </r>
  <r>
    <n v="95936"/>
    <x v="0"/>
    <x v="0"/>
    <x v="2129"/>
    <s v="Lunch"/>
    <n v="3.25"/>
    <x v="208"/>
    <x v="11"/>
    <x v="1"/>
    <x v="4"/>
  </r>
  <r>
    <n v="95935"/>
    <x v="6"/>
    <x v="0"/>
    <x v="2129"/>
    <m/>
    <n v="360.87"/>
    <x v="9"/>
    <x v="0"/>
    <x v="1"/>
    <x v="3"/>
  </r>
  <r>
    <n v="96239.1"/>
    <x v="0"/>
    <x v="14"/>
    <x v="2129"/>
    <s v="Beer and cider"/>
    <n v="17"/>
    <x v="13"/>
    <x v="17"/>
    <x v="1"/>
    <x v="1"/>
  </r>
  <r>
    <n v="96239.2"/>
    <x v="0"/>
    <x v="14"/>
    <x v="2129"/>
    <m/>
    <n v="68.290000000000006"/>
    <x v="13"/>
    <x v="4"/>
    <x v="1"/>
    <x v="1"/>
  </r>
  <r>
    <n v="96240"/>
    <x v="0"/>
    <x v="14"/>
    <x v="2129"/>
    <s v="Glasses"/>
    <n v="39"/>
    <x v="14"/>
    <x v="7"/>
    <x v="1"/>
    <x v="1"/>
  </r>
  <r>
    <n v="96237"/>
    <x v="0"/>
    <x v="14"/>
    <x v="2130"/>
    <s v="Dining Chairs"/>
    <n v="216"/>
    <x v="14"/>
    <x v="7"/>
    <x v="1"/>
    <x v="1"/>
  </r>
  <r>
    <n v="96238"/>
    <x v="0"/>
    <x v="14"/>
    <x v="2130"/>
    <s v="Camping Light"/>
    <n v="19.989999999999998"/>
    <x v="474"/>
    <x v="7"/>
    <x v="1"/>
    <x v="1"/>
  </r>
  <r>
    <n v="95931"/>
    <x v="0"/>
    <x v="0"/>
    <x v="2131"/>
    <m/>
    <n v="31.81"/>
    <x v="172"/>
    <x v="4"/>
    <x v="1"/>
    <x v="1"/>
  </r>
  <r>
    <n v="95933"/>
    <x v="1"/>
    <x v="0"/>
    <x v="2131"/>
    <m/>
    <n v="50"/>
    <x v="15"/>
    <x v="1"/>
    <x v="1"/>
    <x v="3"/>
  </r>
  <r>
    <n v="95930"/>
    <x v="0"/>
    <x v="0"/>
    <x v="2131"/>
    <m/>
    <n v="30"/>
    <x v="89"/>
    <x v="13"/>
    <x v="1"/>
    <x v="17"/>
  </r>
  <r>
    <n v="96243"/>
    <x v="0"/>
    <x v="14"/>
    <x v="2131"/>
    <m/>
    <n v="7"/>
    <x v="10"/>
    <x v="4"/>
    <x v="1"/>
    <x v="1"/>
  </r>
  <r>
    <n v="96242"/>
    <x v="0"/>
    <x v="14"/>
    <x v="2131"/>
    <s v="South Oxhey"/>
    <n v="27.54"/>
    <x v="10"/>
    <x v="15"/>
    <x v="1"/>
    <x v="2"/>
  </r>
  <r>
    <n v="95929"/>
    <x v="0"/>
    <x v="0"/>
    <x v="2131"/>
    <s v="Macbeth"/>
    <n v="19"/>
    <x v="363"/>
    <x v="19"/>
    <x v="1"/>
    <x v="10"/>
  </r>
  <r>
    <n v="95928"/>
    <x v="0"/>
    <x v="0"/>
    <x v="2131"/>
    <m/>
    <n v="47.61"/>
    <x v="270"/>
    <x v="0"/>
    <x v="1"/>
    <x v="1"/>
  </r>
  <r>
    <n v="95932"/>
    <x v="0"/>
    <x v="0"/>
    <x v="2131"/>
    <s v="Repay Laptop from Wise About Food"/>
    <n v="-500"/>
    <x v="393"/>
    <x v="15"/>
    <x v="1"/>
    <x v="2"/>
  </r>
  <r>
    <n v="96241"/>
    <x v="0"/>
    <x v="14"/>
    <x v="2131"/>
    <s v="Farriers formula"/>
    <n v="65.989999999999995"/>
    <x v="14"/>
    <x v="13"/>
    <x v="1"/>
    <x v="17"/>
  </r>
  <r>
    <n v="95927"/>
    <x v="0"/>
    <x v="0"/>
    <x v="2132"/>
    <m/>
    <n v="16.62"/>
    <x v="39"/>
    <x v="4"/>
    <x v="1"/>
    <x v="1"/>
  </r>
  <r>
    <n v="96245"/>
    <x v="0"/>
    <x v="14"/>
    <x v="2132"/>
    <m/>
    <n v="42.27"/>
    <x v="10"/>
    <x v="12"/>
    <x v="1"/>
    <x v="5"/>
  </r>
  <r>
    <n v="96244.1"/>
    <x v="0"/>
    <x v="14"/>
    <x v="2132"/>
    <s v="Wine"/>
    <n v="46"/>
    <x v="10"/>
    <x v="17"/>
    <x v="1"/>
    <x v="14"/>
  </r>
  <r>
    <n v="96244.2"/>
    <x v="0"/>
    <x v="14"/>
    <x v="2132"/>
    <m/>
    <n v="80.2"/>
    <x v="10"/>
    <x v="4"/>
    <x v="1"/>
    <x v="1"/>
  </r>
  <r>
    <n v="95926"/>
    <x v="0"/>
    <x v="0"/>
    <x v="2132"/>
    <m/>
    <n v="17.36"/>
    <x v="63"/>
    <x v="0"/>
    <x v="1"/>
    <x v="4"/>
  </r>
  <r>
    <n v="95925"/>
    <x v="1"/>
    <x v="0"/>
    <x v="2133"/>
    <m/>
    <n v="100"/>
    <x v="15"/>
    <x v="1"/>
    <x v="1"/>
    <x v="3"/>
  </r>
  <r>
    <n v="96246"/>
    <x v="0"/>
    <x v="14"/>
    <x v="2133"/>
    <s v="Shower Head"/>
    <n v="23.62"/>
    <x v="494"/>
    <x v="16"/>
    <x v="1"/>
    <x v="1"/>
  </r>
  <r>
    <n v="95924"/>
    <x v="0"/>
    <x v="0"/>
    <x v="2134"/>
    <m/>
    <n v="550"/>
    <x v="495"/>
    <x v="19"/>
    <x v="1"/>
    <x v="8"/>
  </r>
  <r>
    <n v="95923"/>
    <x v="0"/>
    <x v="0"/>
    <x v="2134"/>
    <m/>
    <n v="20"/>
    <x v="86"/>
    <x v="15"/>
    <x v="1"/>
    <x v="4"/>
  </r>
  <r>
    <n v="95922"/>
    <x v="0"/>
    <x v="0"/>
    <x v="2134"/>
    <m/>
    <n v="1000"/>
    <x v="478"/>
    <x v="16"/>
    <x v="99"/>
    <x v="1"/>
  </r>
  <r>
    <n v="96247"/>
    <x v="0"/>
    <x v="14"/>
    <x v="2134"/>
    <m/>
    <n v="70.31"/>
    <x v="76"/>
    <x v="4"/>
    <x v="1"/>
    <x v="1"/>
  </r>
  <r>
    <n v="96248"/>
    <x v="0"/>
    <x v="14"/>
    <x v="2134"/>
    <s v="Hafls"/>
    <n v="20.56"/>
    <x v="76"/>
    <x v="15"/>
    <x v="1"/>
    <x v="2"/>
  </r>
  <r>
    <n v="96249"/>
    <x v="0"/>
    <x v="14"/>
    <x v="2134"/>
    <m/>
    <n v="8"/>
    <x v="76"/>
    <x v="4"/>
    <x v="1"/>
    <x v="1"/>
  </r>
  <r>
    <n v="96353.1"/>
    <x v="0"/>
    <x v="0"/>
    <x v="2135"/>
    <m/>
    <n v="50"/>
    <x v="245"/>
    <x v="5"/>
    <x v="1"/>
    <x v="10"/>
  </r>
  <r>
    <n v="96353.2"/>
    <x v="0"/>
    <x v="0"/>
    <x v="2135"/>
    <s v="Bus fares"/>
    <n v="50"/>
    <x v="187"/>
    <x v="19"/>
    <x v="1"/>
    <x v="10"/>
  </r>
  <r>
    <n v="96353.3"/>
    <x v="0"/>
    <x v="0"/>
    <x v="2135"/>
    <s v="Lunches"/>
    <n v="30"/>
    <x v="363"/>
    <x v="4"/>
    <x v="1"/>
    <x v="10"/>
  </r>
  <r>
    <n v="96353.4"/>
    <x v="0"/>
    <x v="0"/>
    <x v="2135"/>
    <s v="Jennifers Pocket Money"/>
    <n v="20"/>
    <x v="53"/>
    <x v="6"/>
    <x v="1"/>
    <x v="10"/>
  </r>
  <r>
    <n v="96354"/>
    <x v="0"/>
    <x v="0"/>
    <x v="2135"/>
    <s v="James Pocket Money"/>
    <n v="20"/>
    <x v="53"/>
    <x v="6"/>
    <x v="1"/>
    <x v="8"/>
  </r>
  <r>
    <n v="96355"/>
    <x v="1"/>
    <x v="0"/>
    <x v="2135"/>
    <m/>
    <n v="50"/>
    <x v="1"/>
    <x v="1"/>
    <x v="1"/>
    <x v="3"/>
  </r>
  <r>
    <n v="96356"/>
    <x v="0"/>
    <x v="0"/>
    <x v="2135"/>
    <s v="Gas"/>
    <n v="120"/>
    <x v="338"/>
    <x v="0"/>
    <x v="1"/>
    <x v="1"/>
  </r>
  <r>
    <n v="96357"/>
    <x v="0"/>
    <x v="0"/>
    <x v="2135"/>
    <m/>
    <n v="12.12"/>
    <x v="8"/>
    <x v="0"/>
    <x v="1"/>
    <x v="1"/>
  </r>
  <r>
    <n v="96358"/>
    <x v="0"/>
    <x v="0"/>
    <x v="2135"/>
    <m/>
    <n v="39.85"/>
    <x v="3"/>
    <x v="0"/>
    <x v="1"/>
    <x v="1"/>
  </r>
  <r>
    <n v="96359"/>
    <x v="0"/>
    <x v="0"/>
    <x v="2135"/>
    <m/>
    <n v="5"/>
    <x v="163"/>
    <x v="9"/>
    <x v="1"/>
    <x v="9"/>
  </r>
  <r>
    <n v="96360"/>
    <x v="0"/>
    <x v="0"/>
    <x v="2135"/>
    <s v="Garage"/>
    <n v="50.09"/>
    <x v="18"/>
    <x v="12"/>
    <x v="1"/>
    <x v="11"/>
  </r>
  <r>
    <n v="96361"/>
    <x v="0"/>
    <x v="0"/>
    <x v="2135"/>
    <s v="Council Tax"/>
    <n v="180"/>
    <x v="18"/>
    <x v="0"/>
    <x v="1"/>
    <x v="1"/>
  </r>
  <r>
    <n v="96362"/>
    <x v="1"/>
    <x v="0"/>
    <x v="2135"/>
    <m/>
    <n v="2869.65"/>
    <x v="75"/>
    <x v="1"/>
    <x v="1"/>
    <x v="3"/>
  </r>
  <r>
    <n v="96539"/>
    <x v="3"/>
    <x v="1"/>
    <x v="2135"/>
    <m/>
    <n v="-50"/>
    <x v="1"/>
    <x v="1"/>
    <x v="1"/>
    <x v="3"/>
  </r>
  <r>
    <n v="97642"/>
    <x v="3"/>
    <x v="4"/>
    <x v="2135"/>
    <s v="Aug Cash"/>
    <n v="-1291.58"/>
    <x v="9"/>
    <x v="1"/>
    <x v="1"/>
    <x v="3"/>
  </r>
  <r>
    <n v="97643"/>
    <x v="0"/>
    <x v="4"/>
    <x v="2135"/>
    <s v="Unidentified cash for Aug"/>
    <n v="591.58000000000004"/>
    <x v="53"/>
    <x v="6"/>
    <x v="1"/>
    <x v="3"/>
  </r>
  <r>
    <n v="96031"/>
    <x v="0"/>
    <x v="2"/>
    <x v="2136"/>
    <m/>
    <n v="7.55"/>
    <x v="104"/>
    <x v="4"/>
    <x v="1"/>
    <x v="1"/>
  </r>
  <r>
    <n v="96538"/>
    <x v="0"/>
    <x v="1"/>
    <x v="2136"/>
    <m/>
    <n v="30"/>
    <x v="13"/>
    <x v="4"/>
    <x v="1"/>
    <x v="1"/>
  </r>
  <r>
    <n v="96072"/>
    <x v="0"/>
    <x v="2"/>
    <x v="2137"/>
    <s v="Hoover replacement bands"/>
    <n v="28.73"/>
    <x v="14"/>
    <x v="6"/>
    <x v="1"/>
    <x v="1"/>
  </r>
  <r>
    <n v="96073"/>
    <x v="0"/>
    <x v="2"/>
    <x v="2138"/>
    <m/>
    <n v="5.6"/>
    <x v="41"/>
    <x v="15"/>
    <x v="1"/>
    <x v="4"/>
  </r>
  <r>
    <n v="96074"/>
    <x v="0"/>
    <x v="2"/>
    <x v="2138"/>
    <m/>
    <n v="17.75"/>
    <x v="41"/>
    <x v="15"/>
    <x v="1"/>
    <x v="4"/>
  </r>
  <r>
    <n v="96075"/>
    <x v="0"/>
    <x v="2"/>
    <x v="2138"/>
    <m/>
    <n v="7.8"/>
    <x v="213"/>
    <x v="11"/>
    <x v="1"/>
    <x v="14"/>
  </r>
  <r>
    <n v="96347"/>
    <x v="1"/>
    <x v="0"/>
    <x v="2138"/>
    <m/>
    <n v="430.09"/>
    <x v="433"/>
    <x v="1"/>
    <x v="1"/>
    <x v="3"/>
  </r>
  <r>
    <n v="96348"/>
    <x v="0"/>
    <x v="0"/>
    <x v="2138"/>
    <m/>
    <n v="16.989999999999998"/>
    <x v="448"/>
    <x v="0"/>
    <x v="1"/>
    <x v="2"/>
  </r>
  <r>
    <n v="96349"/>
    <x v="0"/>
    <x v="0"/>
    <x v="2138"/>
    <s v="James Training"/>
    <n v="280"/>
    <x v="490"/>
    <x v="2"/>
    <x v="1"/>
    <x v="8"/>
  </r>
  <r>
    <n v="96350"/>
    <x v="0"/>
    <x v="0"/>
    <x v="2138"/>
    <s v="Income Insurance"/>
    <n v="26.95"/>
    <x v="60"/>
    <x v="0"/>
    <x v="1"/>
    <x v="4"/>
  </r>
  <r>
    <n v="96351"/>
    <x v="0"/>
    <x v="0"/>
    <x v="2138"/>
    <m/>
    <n v="30"/>
    <x v="89"/>
    <x v="13"/>
    <x v="1"/>
    <x v="17"/>
  </r>
  <r>
    <n v="96352"/>
    <x v="0"/>
    <x v="0"/>
    <x v="2138"/>
    <m/>
    <n v="7.99"/>
    <x v="368"/>
    <x v="0"/>
    <x v="1"/>
    <x v="4"/>
  </r>
  <r>
    <n v="96077.1"/>
    <x v="0"/>
    <x v="2"/>
    <x v="2139"/>
    <m/>
    <n v="28.5"/>
    <x v="52"/>
    <x v="6"/>
    <x v="1"/>
    <x v="1"/>
  </r>
  <r>
    <n v="96077.2"/>
    <x v="0"/>
    <x v="2"/>
    <x v="2139"/>
    <m/>
    <n v="34.659999999999997"/>
    <x v="52"/>
    <x v="4"/>
    <x v="1"/>
    <x v="1"/>
  </r>
  <r>
    <n v="96079"/>
    <x v="0"/>
    <x v="2"/>
    <x v="2139"/>
    <m/>
    <n v="4.99"/>
    <x v="208"/>
    <x v="4"/>
    <x v="1"/>
    <x v="4"/>
  </r>
  <r>
    <n v="96076"/>
    <x v="0"/>
    <x v="2"/>
    <x v="2139"/>
    <s v="Source water container"/>
    <n v="29.5"/>
    <x v="155"/>
    <x v="7"/>
    <x v="1"/>
    <x v="1"/>
  </r>
  <r>
    <n v="96078"/>
    <x v="0"/>
    <x v="2"/>
    <x v="2139"/>
    <m/>
    <n v="52.42"/>
    <x v="52"/>
    <x v="4"/>
    <x v="1"/>
    <x v="1"/>
  </r>
  <r>
    <n v="96080"/>
    <x v="0"/>
    <x v="2"/>
    <x v="2139"/>
    <s v="Camping chairs"/>
    <n v="23.98"/>
    <x v="396"/>
    <x v="14"/>
    <x v="98"/>
    <x v="1"/>
  </r>
  <r>
    <n v="96081"/>
    <x v="0"/>
    <x v="2"/>
    <x v="2139"/>
    <m/>
    <n v="7.9"/>
    <x v="213"/>
    <x v="11"/>
    <x v="1"/>
    <x v="1"/>
  </r>
  <r>
    <n v="96344"/>
    <x v="0"/>
    <x v="0"/>
    <x v="2139"/>
    <s v="Jenny's holiday money"/>
    <n v="250"/>
    <x v="140"/>
    <x v="14"/>
    <x v="93"/>
    <x v="10"/>
  </r>
  <r>
    <n v="96345"/>
    <x v="0"/>
    <x v="0"/>
    <x v="2139"/>
    <m/>
    <n v="12"/>
    <x v="21"/>
    <x v="9"/>
    <x v="1"/>
    <x v="9"/>
  </r>
  <r>
    <n v="96346"/>
    <x v="0"/>
    <x v="0"/>
    <x v="2139"/>
    <m/>
    <n v="11.39"/>
    <x v="19"/>
    <x v="0"/>
    <x v="1"/>
    <x v="1"/>
  </r>
  <r>
    <n v="96083"/>
    <x v="0"/>
    <x v="2"/>
    <x v="2140"/>
    <m/>
    <n v="23.69"/>
    <x v="115"/>
    <x v="7"/>
    <x v="1"/>
    <x v="2"/>
  </r>
  <r>
    <n v="96082"/>
    <x v="0"/>
    <x v="2"/>
    <x v="2140"/>
    <m/>
    <n v="12.8"/>
    <x v="10"/>
    <x v="4"/>
    <x v="1"/>
    <x v="1"/>
  </r>
  <r>
    <n v="96084"/>
    <x v="0"/>
    <x v="2"/>
    <x v="2141"/>
    <s v="Hafls (Welwyn Housing)"/>
    <n v="16.27"/>
    <x v="76"/>
    <x v="15"/>
    <x v="1"/>
    <x v="2"/>
  </r>
  <r>
    <n v="96085"/>
    <x v="0"/>
    <x v="2"/>
    <x v="2141"/>
    <m/>
    <n v="3.5"/>
    <x v="76"/>
    <x v="4"/>
    <x v="1"/>
    <x v="1"/>
  </r>
  <r>
    <n v="96086"/>
    <x v="0"/>
    <x v="2"/>
    <x v="2141"/>
    <m/>
    <n v="30"/>
    <x v="78"/>
    <x v="14"/>
    <x v="98"/>
    <x v="1"/>
  </r>
  <r>
    <n v="96087"/>
    <x v="0"/>
    <x v="2"/>
    <x v="2141"/>
    <m/>
    <n v="7.55"/>
    <x v="143"/>
    <x v="17"/>
    <x v="1"/>
    <x v="1"/>
  </r>
  <r>
    <n v="96342"/>
    <x v="0"/>
    <x v="0"/>
    <x v="2141"/>
    <m/>
    <n v="5"/>
    <x v="30"/>
    <x v="9"/>
    <x v="1"/>
    <x v="9"/>
  </r>
  <r>
    <n v="96343"/>
    <x v="0"/>
    <x v="0"/>
    <x v="2141"/>
    <s v="Life Insurance"/>
    <n v="8.19"/>
    <x v="29"/>
    <x v="0"/>
    <x v="1"/>
    <x v="2"/>
  </r>
  <r>
    <n v="96363"/>
    <x v="0"/>
    <x v="2"/>
    <x v="2141"/>
    <s v="Pub lunch"/>
    <n v="45.2"/>
    <x v="414"/>
    <x v="11"/>
    <x v="1"/>
    <x v="1"/>
  </r>
  <r>
    <n v="96341"/>
    <x v="0"/>
    <x v="0"/>
    <x v="2142"/>
    <s v="National Insurance"/>
    <n v="13.75"/>
    <x v="69"/>
    <x v="18"/>
    <x v="1"/>
    <x v="2"/>
  </r>
  <r>
    <n v="96364"/>
    <x v="0"/>
    <x v="2"/>
    <x v="2142"/>
    <m/>
    <n v="20.18"/>
    <x v="407"/>
    <x v="0"/>
    <x v="1"/>
    <x v="8"/>
  </r>
  <r>
    <n v="96365"/>
    <x v="0"/>
    <x v="2"/>
    <x v="2142"/>
    <m/>
    <n v="1.99"/>
    <x v="62"/>
    <x v="8"/>
    <x v="1"/>
    <x v="1"/>
  </r>
  <r>
    <n v="96366"/>
    <x v="0"/>
    <x v="2"/>
    <x v="2142"/>
    <m/>
    <n v="11.1"/>
    <x v="143"/>
    <x v="17"/>
    <x v="1"/>
    <x v="4"/>
  </r>
  <r>
    <n v="96367"/>
    <x v="0"/>
    <x v="2"/>
    <x v="2142"/>
    <m/>
    <n v="11.8"/>
    <x v="41"/>
    <x v="15"/>
    <x v="1"/>
    <x v="2"/>
  </r>
  <r>
    <n v="96368"/>
    <x v="0"/>
    <x v="2"/>
    <x v="2143"/>
    <m/>
    <n v="29.65"/>
    <x v="42"/>
    <x v="6"/>
    <x v="1"/>
    <x v="1"/>
  </r>
  <r>
    <n v="96369"/>
    <x v="0"/>
    <x v="2"/>
    <x v="2143"/>
    <m/>
    <n v="13.5"/>
    <x v="124"/>
    <x v="6"/>
    <x v="1"/>
    <x v="2"/>
  </r>
  <r>
    <n v="96370"/>
    <x v="0"/>
    <x v="2"/>
    <x v="2143"/>
    <m/>
    <n v="6.8"/>
    <x v="22"/>
    <x v="11"/>
    <x v="1"/>
    <x v="2"/>
  </r>
  <r>
    <n v="96430"/>
    <x v="0"/>
    <x v="2"/>
    <x v="2143"/>
    <m/>
    <n v="2.25"/>
    <x v="31"/>
    <x v="8"/>
    <x v="1"/>
    <x v="3"/>
  </r>
  <r>
    <n v="96338"/>
    <x v="0"/>
    <x v="0"/>
    <x v="2144"/>
    <m/>
    <n v="30"/>
    <x v="89"/>
    <x v="13"/>
    <x v="1"/>
    <x v="17"/>
  </r>
  <r>
    <n v="96339"/>
    <x v="1"/>
    <x v="0"/>
    <x v="2144"/>
    <m/>
    <n v="50"/>
    <x v="15"/>
    <x v="1"/>
    <x v="1"/>
    <x v="3"/>
  </r>
  <r>
    <n v="96340"/>
    <x v="2"/>
    <x v="0"/>
    <x v="2144"/>
    <m/>
    <n v="25"/>
    <x v="36"/>
    <x v="3"/>
    <x v="1"/>
    <x v="10"/>
  </r>
  <r>
    <n v="96371.1"/>
    <x v="0"/>
    <x v="2"/>
    <x v="2144"/>
    <s v="Wine"/>
    <n v="5"/>
    <x v="13"/>
    <x v="17"/>
    <x v="1"/>
    <x v="14"/>
  </r>
  <r>
    <n v="96371.199999999997"/>
    <x v="0"/>
    <x v="2"/>
    <x v="2144"/>
    <m/>
    <n v="73.150000000000006"/>
    <x v="13"/>
    <x v="4"/>
    <x v="1"/>
    <x v="1"/>
  </r>
  <r>
    <n v="96372"/>
    <x v="0"/>
    <x v="2"/>
    <x v="2144"/>
    <s v="European cover"/>
    <n v="35"/>
    <x v="378"/>
    <x v="14"/>
    <x v="98"/>
    <x v="5"/>
  </r>
  <r>
    <n v="96373"/>
    <x v="0"/>
    <x v="2"/>
    <x v="2144"/>
    <m/>
    <n v="3.89"/>
    <x v="208"/>
    <x v="4"/>
    <x v="1"/>
    <x v="4"/>
  </r>
  <r>
    <n v="96374"/>
    <x v="0"/>
    <x v="2"/>
    <x v="2144"/>
    <m/>
    <n v="7.05"/>
    <x v="41"/>
    <x v="14"/>
    <x v="93"/>
    <x v="10"/>
  </r>
  <r>
    <n v="96375"/>
    <x v="0"/>
    <x v="2"/>
    <x v="2144"/>
    <m/>
    <n v="5.99"/>
    <x v="401"/>
    <x v="0"/>
    <x v="1"/>
    <x v="1"/>
  </r>
  <r>
    <n v="96376"/>
    <x v="0"/>
    <x v="2"/>
    <x v="2145"/>
    <m/>
    <n v="8.23"/>
    <x v="42"/>
    <x v="6"/>
    <x v="1"/>
    <x v="1"/>
  </r>
  <r>
    <n v="96377"/>
    <x v="0"/>
    <x v="2"/>
    <x v="2145"/>
    <m/>
    <n v="4.99"/>
    <x v="208"/>
    <x v="4"/>
    <x v="1"/>
    <x v="4"/>
  </r>
  <r>
    <n v="96378"/>
    <x v="0"/>
    <x v="2"/>
    <x v="2145"/>
    <s v="Crysanths"/>
    <n v="7"/>
    <x v="10"/>
    <x v="6"/>
    <x v="1"/>
    <x v="1"/>
  </r>
  <r>
    <n v="96431.1"/>
    <x v="0"/>
    <x v="2"/>
    <x v="2145"/>
    <s v="Umbrella"/>
    <n v="24"/>
    <x v="31"/>
    <x v="7"/>
    <x v="1"/>
    <x v="4"/>
  </r>
  <r>
    <n v="96431.2"/>
    <x v="0"/>
    <x v="2"/>
    <x v="2145"/>
    <s v="Camping cutlery"/>
    <n v="15"/>
    <x v="31"/>
    <x v="7"/>
    <x v="1"/>
    <x v="1"/>
  </r>
  <r>
    <n v="96337"/>
    <x v="1"/>
    <x v="0"/>
    <x v="2146"/>
    <s v="Holiday money (SFr)"/>
    <n v="466.11"/>
    <x v="15"/>
    <x v="1"/>
    <x v="1"/>
    <x v="3"/>
  </r>
  <r>
    <n v="96379"/>
    <x v="0"/>
    <x v="2"/>
    <x v="2146"/>
    <m/>
    <n v="4.42"/>
    <x v="13"/>
    <x v="4"/>
    <x v="1"/>
    <x v="1"/>
  </r>
  <r>
    <n v="96518"/>
    <x v="0"/>
    <x v="14"/>
    <x v="2146"/>
    <m/>
    <n v="30.67"/>
    <x v="10"/>
    <x v="4"/>
    <x v="1"/>
    <x v="1"/>
  </r>
  <r>
    <n v="96380"/>
    <x v="0"/>
    <x v="2"/>
    <x v="2147"/>
    <s v="Hafls (Welwyn Housing)"/>
    <n v="21.56"/>
    <x v="76"/>
    <x v="15"/>
    <x v="1"/>
    <x v="2"/>
  </r>
  <r>
    <n v="96381"/>
    <x v="0"/>
    <x v="2"/>
    <x v="2147"/>
    <s v="Timer plugs"/>
    <n v="9.99"/>
    <x v="64"/>
    <x v="6"/>
    <x v="1"/>
    <x v="1"/>
  </r>
  <r>
    <n v="96382"/>
    <x v="0"/>
    <x v="2"/>
    <x v="2147"/>
    <m/>
    <n v="48.61"/>
    <x v="85"/>
    <x v="12"/>
    <x v="1"/>
    <x v="19"/>
  </r>
  <r>
    <n v="96336"/>
    <x v="1"/>
    <x v="0"/>
    <x v="2148"/>
    <s v="Holiday money (euros)"/>
    <n v="198.38"/>
    <x v="15"/>
    <x v="1"/>
    <x v="1"/>
    <x v="3"/>
  </r>
  <r>
    <n v="96383"/>
    <x v="0"/>
    <x v="2"/>
    <x v="2148"/>
    <m/>
    <n v="20"/>
    <x v="86"/>
    <x v="15"/>
    <x v="1"/>
    <x v="4"/>
  </r>
  <r>
    <n v="96384"/>
    <x v="0"/>
    <x v="2"/>
    <x v="2148"/>
    <m/>
    <n v="4.1500000000000004"/>
    <x v="208"/>
    <x v="4"/>
    <x v="1"/>
    <x v="4"/>
  </r>
  <r>
    <n v="96385.1"/>
    <x v="0"/>
    <x v="2"/>
    <x v="2148"/>
    <s v="Sun lotion"/>
    <n v="7"/>
    <x v="13"/>
    <x v="14"/>
    <x v="98"/>
    <x v="1"/>
  </r>
  <r>
    <n v="96385.2"/>
    <x v="0"/>
    <x v="2"/>
    <x v="2148"/>
    <s v="Hangers"/>
    <n v="4.5"/>
    <x v="13"/>
    <x v="6"/>
    <x v="1"/>
    <x v="1"/>
  </r>
  <r>
    <n v="96385.3"/>
    <x v="0"/>
    <x v="2"/>
    <x v="2148"/>
    <m/>
    <n v="41.32"/>
    <x v="13"/>
    <x v="4"/>
    <x v="1"/>
    <x v="1"/>
  </r>
  <r>
    <n v="96386"/>
    <x v="0"/>
    <x v="2"/>
    <x v="2148"/>
    <m/>
    <n v="16.3"/>
    <x v="41"/>
    <x v="15"/>
    <x v="1"/>
    <x v="4"/>
  </r>
  <r>
    <n v="96387"/>
    <x v="0"/>
    <x v="2"/>
    <x v="2148"/>
    <m/>
    <n v="47.35"/>
    <x v="76"/>
    <x v="12"/>
    <x v="1"/>
    <x v="5"/>
  </r>
  <r>
    <n v="96388"/>
    <x v="0"/>
    <x v="2"/>
    <x v="2148"/>
    <s v="Roof bars hire"/>
    <n v="35"/>
    <x v="275"/>
    <x v="14"/>
    <x v="98"/>
    <x v="5"/>
  </r>
  <r>
    <n v="96389"/>
    <x v="0"/>
    <x v="2"/>
    <x v="2148"/>
    <s v="Planning application"/>
    <n v="172"/>
    <x v="18"/>
    <x v="16"/>
    <x v="100"/>
    <x v="1"/>
  </r>
  <r>
    <n v="96390"/>
    <x v="0"/>
    <x v="2"/>
    <x v="2149"/>
    <s v="Early travel charge"/>
    <n v="35.299999999999997"/>
    <x v="78"/>
    <x v="14"/>
    <x v="98"/>
    <x v="1"/>
  </r>
  <r>
    <n v="96391"/>
    <x v="0"/>
    <x v="2"/>
    <x v="2149"/>
    <m/>
    <n v="27.65"/>
    <x v="278"/>
    <x v="11"/>
    <x v="1"/>
    <x v="2"/>
  </r>
  <r>
    <n v="96392"/>
    <x v="0"/>
    <x v="2"/>
    <x v="2149"/>
    <m/>
    <n v="12.68"/>
    <x v="223"/>
    <x v="14"/>
    <x v="98"/>
    <x v="1"/>
  </r>
  <r>
    <n v="96393"/>
    <x v="0"/>
    <x v="2"/>
    <x v="2149"/>
    <m/>
    <n v="12.65"/>
    <x v="496"/>
    <x v="14"/>
    <x v="98"/>
    <x v="1"/>
  </r>
  <r>
    <n v="96519"/>
    <x v="0"/>
    <x v="14"/>
    <x v="2149"/>
    <m/>
    <n v="12.72"/>
    <x v="10"/>
    <x v="4"/>
    <x v="1"/>
    <x v="1"/>
  </r>
  <r>
    <n v="96394"/>
    <x v="0"/>
    <x v="2"/>
    <x v="2150"/>
    <s v="Hotel Le Cedre, Noyon"/>
    <n v="162.38"/>
    <x v="146"/>
    <x v="14"/>
    <x v="98"/>
    <x v="1"/>
  </r>
  <r>
    <n v="96395"/>
    <x v="0"/>
    <x v="2"/>
    <x v="2150"/>
    <s v="Petrol"/>
    <n v="61.09"/>
    <x v="85"/>
    <x v="14"/>
    <x v="98"/>
    <x v="5"/>
  </r>
  <r>
    <n v="96396"/>
    <x v="0"/>
    <x v="2"/>
    <x v="2150"/>
    <s v="Petrol"/>
    <n v="64.48"/>
    <x v="85"/>
    <x v="14"/>
    <x v="98"/>
    <x v="5"/>
  </r>
  <r>
    <n v="96397"/>
    <x v="0"/>
    <x v="2"/>
    <x v="2150"/>
    <s v="Coffee break near Zurich"/>
    <n v="26.95"/>
    <x v="213"/>
    <x v="14"/>
    <x v="98"/>
    <x v="1"/>
  </r>
  <r>
    <n v="96398"/>
    <x v="0"/>
    <x v="2"/>
    <x v="2150"/>
    <s v="Drinks"/>
    <n v="27.49"/>
    <x v="146"/>
    <x v="14"/>
    <x v="98"/>
    <x v="1"/>
  </r>
  <r>
    <n v="96334"/>
    <x v="0"/>
    <x v="0"/>
    <x v="2151"/>
    <m/>
    <n v="30"/>
    <x v="89"/>
    <x v="13"/>
    <x v="1"/>
    <x v="17"/>
  </r>
  <r>
    <n v="96335"/>
    <x v="2"/>
    <x v="0"/>
    <x v="2151"/>
    <m/>
    <n v="79.790000000000006"/>
    <x v="51"/>
    <x v="3"/>
    <x v="1"/>
    <x v="3"/>
  </r>
  <r>
    <n v="96399"/>
    <x v="0"/>
    <x v="2"/>
    <x v="2151"/>
    <s v="Food supplies"/>
    <n v="72.569999999999993"/>
    <x v="325"/>
    <x v="14"/>
    <x v="98"/>
    <x v="1"/>
  </r>
  <r>
    <n v="96400"/>
    <x v="0"/>
    <x v="2"/>
    <x v="2152"/>
    <m/>
    <n v="35.74"/>
    <x v="247"/>
    <x v="14"/>
    <x v="98"/>
    <x v="5"/>
  </r>
  <r>
    <n v="96401"/>
    <x v="0"/>
    <x v="2"/>
    <x v="2152"/>
    <m/>
    <n v="37.89"/>
    <x v="185"/>
    <x v="14"/>
    <x v="98"/>
    <x v="1"/>
  </r>
  <r>
    <n v="96402"/>
    <x v="0"/>
    <x v="2"/>
    <x v="2153"/>
    <m/>
    <n v="9.4600000000000009"/>
    <x v="185"/>
    <x v="14"/>
    <x v="98"/>
    <x v="1"/>
  </r>
  <r>
    <n v="97681"/>
    <x v="0"/>
    <x v="4"/>
    <x v="2153"/>
    <s v="Chalet in Liechtenstein"/>
    <n v="400"/>
    <x v="415"/>
    <x v="14"/>
    <x v="98"/>
    <x v="1"/>
  </r>
  <r>
    <n v="97682"/>
    <x v="0"/>
    <x v="4"/>
    <x v="2153"/>
    <s v="Holiday spending money"/>
    <n v="300"/>
    <x v="140"/>
    <x v="14"/>
    <x v="98"/>
    <x v="1"/>
  </r>
  <r>
    <n v="96403"/>
    <x v="0"/>
    <x v="2"/>
    <x v="2154"/>
    <s v="Gondola Ride"/>
    <n v="49.23"/>
    <x v="140"/>
    <x v="14"/>
    <x v="98"/>
    <x v="1"/>
  </r>
  <r>
    <n v="96404"/>
    <x v="0"/>
    <x v="2"/>
    <x v="2154"/>
    <m/>
    <n v="19.11"/>
    <x v="325"/>
    <x v="14"/>
    <x v="98"/>
    <x v="1"/>
  </r>
  <r>
    <n v="96333"/>
    <x v="2"/>
    <x v="0"/>
    <x v="2155"/>
    <m/>
    <n v="20.8"/>
    <x v="58"/>
    <x v="3"/>
    <x v="1"/>
    <x v="2"/>
  </r>
  <r>
    <n v="96405"/>
    <x v="0"/>
    <x v="2"/>
    <x v="2155"/>
    <s v="Gardens, Merano"/>
    <n v="29.5"/>
    <x v="173"/>
    <x v="14"/>
    <x v="98"/>
    <x v="1"/>
  </r>
  <r>
    <n v="96406"/>
    <x v="0"/>
    <x v="2"/>
    <x v="2155"/>
    <m/>
    <n v="64.400000000000006"/>
    <x v="325"/>
    <x v="14"/>
    <x v="98"/>
    <x v="1"/>
  </r>
  <r>
    <n v="96407"/>
    <x v="0"/>
    <x v="2"/>
    <x v="2156"/>
    <s v="Campsite restaurant meal"/>
    <n v="110.15"/>
    <x v="117"/>
    <x v="14"/>
    <x v="98"/>
    <x v="1"/>
  </r>
  <r>
    <n v="96408"/>
    <x v="0"/>
    <x v="2"/>
    <x v="2157"/>
    <m/>
    <n v="23.57"/>
    <x v="325"/>
    <x v="14"/>
    <x v="98"/>
    <x v="1"/>
  </r>
  <r>
    <n v="96409"/>
    <x v="0"/>
    <x v="2"/>
    <x v="2157"/>
    <s v="Clothes on sale"/>
    <n v="75.930000000000007"/>
    <x v="245"/>
    <x v="5"/>
    <x v="1"/>
    <x v="1"/>
  </r>
  <r>
    <n v="96410"/>
    <x v="0"/>
    <x v="2"/>
    <x v="2158"/>
    <m/>
    <n v="57.83"/>
    <x v="53"/>
    <x v="14"/>
    <x v="98"/>
    <x v="1"/>
  </r>
  <r>
    <n v="96330"/>
    <x v="1"/>
    <x v="0"/>
    <x v="2159"/>
    <m/>
    <n v="124.79"/>
    <x v="15"/>
    <x v="1"/>
    <x v="1"/>
    <x v="3"/>
  </r>
  <r>
    <n v="96331"/>
    <x v="0"/>
    <x v="0"/>
    <x v="2159"/>
    <m/>
    <n v="30"/>
    <x v="89"/>
    <x v="13"/>
    <x v="1"/>
    <x v="17"/>
  </r>
  <r>
    <n v="96332"/>
    <x v="6"/>
    <x v="0"/>
    <x v="2159"/>
    <m/>
    <n v="382.82"/>
    <x v="9"/>
    <x v="0"/>
    <x v="1"/>
    <x v="3"/>
  </r>
  <r>
    <n v="96411"/>
    <x v="0"/>
    <x v="2"/>
    <x v="2159"/>
    <m/>
    <n v="43.97"/>
    <x v="287"/>
    <x v="14"/>
    <x v="98"/>
    <x v="5"/>
  </r>
  <r>
    <n v="96412"/>
    <x v="0"/>
    <x v="2"/>
    <x v="2159"/>
    <s v="Campsite fee"/>
    <n v="294.19"/>
    <x v="150"/>
    <x v="14"/>
    <x v="98"/>
    <x v="1"/>
  </r>
  <r>
    <n v="96413"/>
    <x v="0"/>
    <x v="2"/>
    <x v="2159"/>
    <m/>
    <n v="57.26"/>
    <x v="85"/>
    <x v="14"/>
    <x v="98"/>
    <x v="5"/>
  </r>
  <r>
    <n v="96326"/>
    <x v="0"/>
    <x v="0"/>
    <x v="2160"/>
    <s v="Income Insurance"/>
    <n v="47.52"/>
    <x v="60"/>
    <x v="0"/>
    <x v="1"/>
    <x v="4"/>
  </r>
  <r>
    <n v="96327"/>
    <x v="0"/>
    <x v="0"/>
    <x v="2160"/>
    <m/>
    <n v="17.170000000000002"/>
    <x v="63"/>
    <x v="0"/>
    <x v="1"/>
    <x v="4"/>
  </r>
  <r>
    <n v="96328"/>
    <x v="1"/>
    <x v="0"/>
    <x v="2160"/>
    <m/>
    <n v="124.04"/>
    <x v="15"/>
    <x v="1"/>
    <x v="1"/>
    <x v="3"/>
  </r>
  <r>
    <n v="96329"/>
    <x v="8"/>
    <x v="0"/>
    <x v="2160"/>
    <m/>
    <n v="-5305.6"/>
    <x v="164"/>
    <x v="10"/>
    <x v="1"/>
    <x v="4"/>
  </r>
  <r>
    <n v="96414"/>
    <x v="0"/>
    <x v="2"/>
    <x v="2160"/>
    <m/>
    <n v="25.82"/>
    <x v="53"/>
    <x v="14"/>
    <x v="98"/>
    <x v="1"/>
  </r>
  <r>
    <n v="96415"/>
    <x v="0"/>
    <x v="2"/>
    <x v="2160"/>
    <s v="Parking fee"/>
    <n v="6.37"/>
    <x v="205"/>
    <x v="14"/>
    <x v="98"/>
    <x v="5"/>
  </r>
  <r>
    <n v="96416"/>
    <x v="0"/>
    <x v="2"/>
    <x v="2160"/>
    <m/>
    <n v="47.2"/>
    <x v="53"/>
    <x v="14"/>
    <x v="98"/>
    <x v="1"/>
  </r>
  <r>
    <n v="96324"/>
    <x v="0"/>
    <x v="0"/>
    <x v="2161"/>
    <m/>
    <n v="51.38"/>
    <x v="270"/>
    <x v="0"/>
    <x v="1"/>
    <x v="1"/>
  </r>
  <r>
    <n v="96325"/>
    <x v="1"/>
    <x v="0"/>
    <x v="2161"/>
    <m/>
    <n v="328.26"/>
    <x v="15"/>
    <x v="1"/>
    <x v="1"/>
    <x v="3"/>
  </r>
  <r>
    <n v="96417"/>
    <x v="0"/>
    <x v="2"/>
    <x v="2161"/>
    <m/>
    <n v="37.35"/>
    <x v="24"/>
    <x v="14"/>
    <x v="98"/>
    <x v="5"/>
  </r>
  <r>
    <n v="96322"/>
    <x v="8"/>
    <x v="0"/>
    <x v="2162"/>
    <m/>
    <n v="-130.99"/>
    <x v="383"/>
    <x v="10"/>
    <x v="1"/>
    <x v="2"/>
  </r>
  <r>
    <n v="96323"/>
    <x v="0"/>
    <x v="0"/>
    <x v="2162"/>
    <s v="Honda Road Tax"/>
    <n v="265"/>
    <x v="95"/>
    <x v="12"/>
    <x v="1"/>
    <x v="5"/>
  </r>
  <r>
    <n v="96418"/>
    <x v="0"/>
    <x v="2"/>
    <x v="2162"/>
    <m/>
    <n v="10"/>
    <x v="86"/>
    <x v="15"/>
    <x v="1"/>
    <x v="4"/>
  </r>
  <r>
    <n v="96419"/>
    <x v="0"/>
    <x v="2"/>
    <x v="2162"/>
    <m/>
    <n v="11.8"/>
    <x v="41"/>
    <x v="15"/>
    <x v="1"/>
    <x v="4"/>
  </r>
  <r>
    <n v="96420"/>
    <x v="0"/>
    <x v="2"/>
    <x v="2162"/>
    <m/>
    <n v="25.85"/>
    <x v="10"/>
    <x v="4"/>
    <x v="1"/>
    <x v="1"/>
  </r>
  <r>
    <n v="96521.1"/>
    <x v="0"/>
    <x v="14"/>
    <x v="2162"/>
    <s v="Wine"/>
    <n v="9.5"/>
    <x v="10"/>
    <x v="17"/>
    <x v="1"/>
    <x v="14"/>
  </r>
  <r>
    <n v="96521.2"/>
    <x v="0"/>
    <x v="14"/>
    <x v="2162"/>
    <m/>
    <n v="14.59"/>
    <x v="10"/>
    <x v="4"/>
    <x v="1"/>
    <x v="1"/>
  </r>
  <r>
    <n v="96421"/>
    <x v="0"/>
    <x v="2"/>
    <x v="2163"/>
    <m/>
    <n v="3.7"/>
    <x v="53"/>
    <x v="8"/>
    <x v="1"/>
    <x v="1"/>
  </r>
  <r>
    <n v="96520"/>
    <x v="0"/>
    <x v="14"/>
    <x v="2164"/>
    <m/>
    <n v="31.05"/>
    <x v="10"/>
    <x v="4"/>
    <x v="1"/>
    <x v="1"/>
  </r>
  <r>
    <n v="96312.1"/>
    <x v="0"/>
    <x v="0"/>
    <x v="2165"/>
    <m/>
    <n v="50"/>
    <x v="245"/>
    <x v="5"/>
    <x v="1"/>
    <x v="10"/>
  </r>
  <r>
    <n v="96312.2"/>
    <x v="0"/>
    <x v="0"/>
    <x v="2165"/>
    <s v="Bus fares"/>
    <n v="50"/>
    <x v="187"/>
    <x v="19"/>
    <x v="1"/>
    <x v="10"/>
  </r>
  <r>
    <n v="96312.3"/>
    <x v="0"/>
    <x v="0"/>
    <x v="2165"/>
    <s v="Lunches"/>
    <n v="30"/>
    <x v="363"/>
    <x v="4"/>
    <x v="1"/>
    <x v="10"/>
  </r>
  <r>
    <n v="96312.4"/>
    <x v="0"/>
    <x v="0"/>
    <x v="2165"/>
    <s v="Jennifers Pocket Money"/>
    <n v="20"/>
    <x v="53"/>
    <x v="6"/>
    <x v="1"/>
    <x v="10"/>
  </r>
  <r>
    <n v="96313"/>
    <x v="0"/>
    <x v="0"/>
    <x v="2165"/>
    <s v="James Pocket Money"/>
    <n v="20"/>
    <x v="53"/>
    <x v="6"/>
    <x v="1"/>
    <x v="8"/>
  </r>
  <r>
    <n v="96314"/>
    <x v="0"/>
    <x v="0"/>
    <x v="2165"/>
    <m/>
    <n v="30"/>
    <x v="89"/>
    <x v="13"/>
    <x v="1"/>
    <x v="17"/>
  </r>
  <r>
    <n v="96315"/>
    <x v="1"/>
    <x v="0"/>
    <x v="2165"/>
    <m/>
    <n v="50"/>
    <x v="1"/>
    <x v="1"/>
    <x v="1"/>
    <x v="3"/>
  </r>
  <r>
    <n v="96316"/>
    <x v="0"/>
    <x v="0"/>
    <x v="2165"/>
    <s v="Gas"/>
    <n v="120"/>
    <x v="338"/>
    <x v="0"/>
    <x v="1"/>
    <x v="1"/>
  </r>
  <r>
    <n v="96317"/>
    <x v="0"/>
    <x v="0"/>
    <x v="2165"/>
    <m/>
    <n v="12.12"/>
    <x v="8"/>
    <x v="0"/>
    <x v="1"/>
    <x v="1"/>
  </r>
  <r>
    <n v="96318"/>
    <x v="0"/>
    <x v="0"/>
    <x v="2165"/>
    <m/>
    <n v="39.85"/>
    <x v="3"/>
    <x v="0"/>
    <x v="1"/>
    <x v="1"/>
  </r>
  <r>
    <n v="96319"/>
    <x v="0"/>
    <x v="0"/>
    <x v="2165"/>
    <m/>
    <n v="5"/>
    <x v="163"/>
    <x v="9"/>
    <x v="1"/>
    <x v="9"/>
  </r>
  <r>
    <n v="96320"/>
    <x v="0"/>
    <x v="0"/>
    <x v="2165"/>
    <s v="Garage"/>
    <n v="50.09"/>
    <x v="18"/>
    <x v="12"/>
    <x v="1"/>
    <x v="11"/>
  </r>
  <r>
    <n v="96321"/>
    <x v="0"/>
    <x v="0"/>
    <x v="2165"/>
    <s v="Council Tax"/>
    <n v="180"/>
    <x v="18"/>
    <x v="0"/>
    <x v="1"/>
    <x v="1"/>
  </r>
  <r>
    <n v="96422"/>
    <x v="0"/>
    <x v="2"/>
    <x v="2165"/>
    <m/>
    <n v="3.65"/>
    <x v="208"/>
    <x v="4"/>
    <x v="1"/>
    <x v="4"/>
  </r>
  <r>
    <n v="96432.1"/>
    <x v="0"/>
    <x v="2"/>
    <x v="2165"/>
    <s v="Flowers"/>
    <n v="8"/>
    <x v="104"/>
    <x v="6"/>
    <x v="1"/>
    <x v="1"/>
  </r>
  <r>
    <n v="96432.2"/>
    <x v="0"/>
    <x v="2"/>
    <x v="2165"/>
    <m/>
    <n v="40.72"/>
    <x v="104"/>
    <x v="4"/>
    <x v="1"/>
    <x v="1"/>
  </r>
  <r>
    <n v="96537"/>
    <x v="3"/>
    <x v="1"/>
    <x v="2165"/>
    <m/>
    <n v="-50"/>
    <x v="1"/>
    <x v="1"/>
    <x v="1"/>
    <x v="3"/>
  </r>
  <r>
    <n v="97644"/>
    <x v="3"/>
    <x v="4"/>
    <x v="2165"/>
    <s v="Sep Cash"/>
    <n v="-250"/>
    <x v="9"/>
    <x v="1"/>
    <x v="1"/>
    <x v="3"/>
  </r>
  <r>
    <n v="97645"/>
    <x v="0"/>
    <x v="4"/>
    <x v="2165"/>
    <s v="Unidentified cash for Sep"/>
    <n v="250"/>
    <x v="53"/>
    <x v="6"/>
    <x v="1"/>
    <x v="3"/>
  </r>
  <r>
    <n v="96308"/>
    <x v="0"/>
    <x v="0"/>
    <x v="2166"/>
    <m/>
    <n v="27.07"/>
    <x v="448"/>
    <x v="0"/>
    <x v="1"/>
    <x v="2"/>
  </r>
  <r>
    <n v="96309"/>
    <x v="1"/>
    <x v="0"/>
    <x v="2166"/>
    <m/>
    <n v="2883.85"/>
    <x v="75"/>
    <x v="1"/>
    <x v="1"/>
    <x v="3"/>
  </r>
  <r>
    <n v="96310"/>
    <x v="0"/>
    <x v="0"/>
    <x v="2166"/>
    <s v="Income Insurance"/>
    <n v="26.95"/>
    <x v="60"/>
    <x v="0"/>
    <x v="1"/>
    <x v="4"/>
  </r>
  <r>
    <n v="96311"/>
    <x v="0"/>
    <x v="0"/>
    <x v="2166"/>
    <m/>
    <n v="257.7"/>
    <x v="41"/>
    <x v="15"/>
    <x v="1"/>
    <x v="4"/>
  </r>
  <r>
    <n v="96522.1"/>
    <x v="0"/>
    <x v="14"/>
    <x v="2166"/>
    <s v="Toiletries"/>
    <n v="8"/>
    <x v="10"/>
    <x v="6"/>
    <x v="1"/>
    <x v="1"/>
  </r>
  <r>
    <n v="96522.2"/>
    <x v="0"/>
    <x v="14"/>
    <x v="2166"/>
    <s v="University things (drier for instance)"/>
    <n v="19"/>
    <x v="10"/>
    <x v="19"/>
    <x v="1"/>
    <x v="8"/>
  </r>
  <r>
    <n v="96522.3"/>
    <x v="0"/>
    <x v="14"/>
    <x v="2166"/>
    <m/>
    <n v="12.6"/>
    <x v="10"/>
    <x v="4"/>
    <x v="1"/>
    <x v="1"/>
  </r>
  <r>
    <n v="96306"/>
    <x v="0"/>
    <x v="0"/>
    <x v="2167"/>
    <m/>
    <n v="11.39"/>
    <x v="19"/>
    <x v="0"/>
    <x v="1"/>
    <x v="1"/>
  </r>
  <r>
    <n v="96307"/>
    <x v="0"/>
    <x v="0"/>
    <x v="2167"/>
    <m/>
    <n v="7.99"/>
    <x v="368"/>
    <x v="0"/>
    <x v="1"/>
    <x v="4"/>
  </r>
  <r>
    <n v="96423.1"/>
    <x v="0"/>
    <x v="2"/>
    <x v="2167"/>
    <s v="Deodorant"/>
    <n v="2.2000000000000002"/>
    <x v="10"/>
    <x v="6"/>
    <x v="1"/>
    <x v="1"/>
  </r>
  <r>
    <n v="96423.2"/>
    <x v="0"/>
    <x v="2"/>
    <x v="2167"/>
    <m/>
    <n v="10.54"/>
    <x v="10"/>
    <x v="4"/>
    <x v="1"/>
    <x v="1"/>
  </r>
  <r>
    <n v="96424"/>
    <x v="0"/>
    <x v="2"/>
    <x v="2167"/>
    <m/>
    <n v="59.98"/>
    <x v="131"/>
    <x v="13"/>
    <x v="1"/>
    <x v="17"/>
  </r>
  <r>
    <n v="96425"/>
    <x v="0"/>
    <x v="2"/>
    <x v="2167"/>
    <m/>
    <n v="3.59"/>
    <x v="213"/>
    <x v="11"/>
    <x v="1"/>
    <x v="4"/>
  </r>
  <r>
    <n v="96302"/>
    <x v="1"/>
    <x v="0"/>
    <x v="2168"/>
    <m/>
    <n v="40"/>
    <x v="15"/>
    <x v="1"/>
    <x v="1"/>
    <x v="3"/>
  </r>
  <r>
    <n v="96303"/>
    <x v="0"/>
    <x v="0"/>
    <x v="2168"/>
    <s v="Karate Licence"/>
    <n v="33"/>
    <x v="4"/>
    <x v="2"/>
    <x v="1"/>
    <x v="8"/>
  </r>
  <r>
    <n v="96304"/>
    <x v="0"/>
    <x v="0"/>
    <x v="2168"/>
    <m/>
    <n v="12"/>
    <x v="21"/>
    <x v="9"/>
    <x v="1"/>
    <x v="9"/>
  </r>
  <r>
    <n v="96305"/>
    <x v="1"/>
    <x v="0"/>
    <x v="2168"/>
    <m/>
    <n v="50"/>
    <x v="15"/>
    <x v="1"/>
    <x v="1"/>
    <x v="3"/>
  </r>
  <r>
    <n v="96426"/>
    <x v="0"/>
    <x v="2"/>
    <x v="2168"/>
    <m/>
    <n v="8.0500000000000007"/>
    <x v="13"/>
    <x v="4"/>
    <x v="1"/>
    <x v="1"/>
  </r>
  <r>
    <n v="96523.1"/>
    <x v="0"/>
    <x v="14"/>
    <x v="2168"/>
    <s v="Toiletries"/>
    <n v="12.5"/>
    <x v="10"/>
    <x v="6"/>
    <x v="1"/>
    <x v="1"/>
  </r>
  <r>
    <n v="96523.199999999997"/>
    <x v="0"/>
    <x v="14"/>
    <x v="2168"/>
    <m/>
    <n v="21.55"/>
    <x v="10"/>
    <x v="4"/>
    <x v="1"/>
    <x v="1"/>
  </r>
  <r>
    <n v="96524"/>
    <x v="0"/>
    <x v="14"/>
    <x v="2168"/>
    <m/>
    <n v="2.5"/>
    <x v="10"/>
    <x v="4"/>
    <x v="1"/>
    <x v="1"/>
  </r>
  <r>
    <n v="96300"/>
    <x v="0"/>
    <x v="0"/>
    <x v="2169"/>
    <s v="Yoga"/>
    <n v="112"/>
    <x v="198"/>
    <x v="2"/>
    <x v="1"/>
    <x v="14"/>
  </r>
  <r>
    <n v="96301"/>
    <x v="1"/>
    <x v="0"/>
    <x v="2169"/>
    <m/>
    <n v="50"/>
    <x v="15"/>
    <x v="1"/>
    <x v="1"/>
    <x v="3"/>
  </r>
  <r>
    <n v="96427"/>
    <x v="0"/>
    <x v="2"/>
    <x v="2169"/>
    <m/>
    <n v="47.18"/>
    <x v="52"/>
    <x v="12"/>
    <x v="1"/>
    <x v="5"/>
  </r>
  <r>
    <n v="96428"/>
    <x v="0"/>
    <x v="2"/>
    <x v="2169"/>
    <m/>
    <n v="22.5"/>
    <x v="53"/>
    <x v="8"/>
    <x v="1"/>
    <x v="1"/>
  </r>
  <r>
    <n v="96526.1"/>
    <x v="0"/>
    <x v="14"/>
    <x v="2169"/>
    <s v="Wine"/>
    <n v="10"/>
    <x v="10"/>
    <x v="17"/>
    <x v="1"/>
    <x v="14"/>
  </r>
  <r>
    <n v="96526.2"/>
    <x v="0"/>
    <x v="14"/>
    <x v="2169"/>
    <m/>
    <n v="11.12"/>
    <x v="10"/>
    <x v="4"/>
    <x v="1"/>
    <x v="1"/>
  </r>
  <r>
    <n v="96535"/>
    <x v="4"/>
    <x v="1"/>
    <x v="2169"/>
    <m/>
    <n v="-0.02"/>
    <x v="1"/>
    <x v="10"/>
    <x v="1"/>
    <x v="3"/>
  </r>
  <r>
    <n v="96536"/>
    <x v="0"/>
    <x v="1"/>
    <x v="2169"/>
    <m/>
    <n v="33.590000000000003"/>
    <x v="13"/>
    <x v="4"/>
    <x v="1"/>
    <x v="1"/>
  </r>
  <r>
    <n v="96429"/>
    <x v="0"/>
    <x v="2"/>
    <x v="2170"/>
    <s v="Indian meal with Pia and family"/>
    <n v="71"/>
    <x v="94"/>
    <x v="11"/>
    <x v="1"/>
    <x v="1"/>
  </r>
  <r>
    <n v="96525"/>
    <x v="0"/>
    <x v="14"/>
    <x v="2171"/>
    <m/>
    <n v="34.14"/>
    <x v="10"/>
    <x v="4"/>
    <x v="1"/>
    <x v="1"/>
  </r>
  <r>
    <n v="96296"/>
    <x v="0"/>
    <x v="0"/>
    <x v="2172"/>
    <m/>
    <n v="30"/>
    <x v="89"/>
    <x v="13"/>
    <x v="1"/>
    <x v="17"/>
  </r>
  <r>
    <n v="96297"/>
    <x v="0"/>
    <x v="0"/>
    <x v="2172"/>
    <s v="Life Insurance"/>
    <n v="8.19"/>
    <x v="29"/>
    <x v="0"/>
    <x v="1"/>
    <x v="2"/>
  </r>
  <r>
    <n v="96298"/>
    <x v="0"/>
    <x v="0"/>
    <x v="2172"/>
    <m/>
    <n v="5"/>
    <x v="30"/>
    <x v="9"/>
    <x v="1"/>
    <x v="9"/>
  </r>
  <r>
    <n v="96299"/>
    <x v="1"/>
    <x v="0"/>
    <x v="2172"/>
    <m/>
    <n v="1446.44"/>
    <x v="433"/>
    <x v="1"/>
    <x v="1"/>
    <x v="3"/>
  </r>
  <r>
    <n v="96438"/>
    <x v="0"/>
    <x v="2"/>
    <x v="2172"/>
    <m/>
    <n v="23.8"/>
    <x v="407"/>
    <x v="0"/>
    <x v="1"/>
    <x v="8"/>
  </r>
  <r>
    <n v="96527"/>
    <x v="3"/>
    <x v="14"/>
    <x v="2172"/>
    <m/>
    <n v="-1446.44"/>
    <x v="9"/>
    <x v="1"/>
    <x v="1"/>
    <x v="3"/>
  </r>
  <r>
    <n v="96528.1"/>
    <x v="0"/>
    <x v="14"/>
    <x v="2172"/>
    <s v="Wine"/>
    <n v="29"/>
    <x v="10"/>
    <x v="17"/>
    <x v="1"/>
    <x v="14"/>
  </r>
  <r>
    <n v="96528.2"/>
    <x v="0"/>
    <x v="14"/>
    <x v="2172"/>
    <s v="Beer"/>
    <n v="12"/>
    <x v="10"/>
    <x v="17"/>
    <x v="1"/>
    <x v="1"/>
  </r>
  <r>
    <n v="96528.3"/>
    <x v="0"/>
    <x v="14"/>
    <x v="2172"/>
    <s v="Pegs, cloths, cleaning things"/>
    <n v="13.5"/>
    <x v="10"/>
    <x v="6"/>
    <x v="1"/>
    <x v="1"/>
  </r>
  <r>
    <n v="96528.4"/>
    <x v="0"/>
    <x v="14"/>
    <x v="2172"/>
    <m/>
    <n v="89.79"/>
    <x v="10"/>
    <x v="4"/>
    <x v="1"/>
    <x v="1"/>
  </r>
  <r>
    <n v="96295"/>
    <x v="2"/>
    <x v="0"/>
    <x v="2173"/>
    <m/>
    <n v="25"/>
    <x v="36"/>
    <x v="3"/>
    <x v="1"/>
    <x v="10"/>
  </r>
  <r>
    <n v="96439"/>
    <x v="0"/>
    <x v="2"/>
    <x v="2173"/>
    <m/>
    <n v="59.2"/>
    <x v="247"/>
    <x v="12"/>
    <x v="1"/>
    <x v="5"/>
  </r>
  <r>
    <n v="96440"/>
    <x v="0"/>
    <x v="2"/>
    <x v="2174"/>
    <m/>
    <n v="64.790000000000006"/>
    <x v="160"/>
    <x v="16"/>
    <x v="1"/>
    <x v="1"/>
  </r>
  <r>
    <n v="96441"/>
    <x v="0"/>
    <x v="2"/>
    <x v="2174"/>
    <m/>
    <n v="16.7"/>
    <x v="53"/>
    <x v="8"/>
    <x v="1"/>
    <x v="1"/>
  </r>
  <r>
    <n v="96442"/>
    <x v="0"/>
    <x v="2"/>
    <x v="2174"/>
    <m/>
    <n v="42.77"/>
    <x v="52"/>
    <x v="12"/>
    <x v="1"/>
    <x v="5"/>
  </r>
  <r>
    <n v="96443"/>
    <x v="0"/>
    <x v="2"/>
    <x v="2174"/>
    <m/>
    <n v="12.79"/>
    <x v="115"/>
    <x v="8"/>
    <x v="1"/>
    <x v="1"/>
  </r>
  <r>
    <n v="96444"/>
    <x v="0"/>
    <x v="2"/>
    <x v="2174"/>
    <m/>
    <n v="4.3899999999999997"/>
    <x v="208"/>
    <x v="4"/>
    <x v="1"/>
    <x v="4"/>
  </r>
  <r>
    <n v="96445.1"/>
    <x v="0"/>
    <x v="2"/>
    <x v="2175"/>
    <s v="Wines"/>
    <n v="41"/>
    <x v="13"/>
    <x v="17"/>
    <x v="1"/>
    <x v="14"/>
  </r>
  <r>
    <n v="96445.2"/>
    <x v="0"/>
    <x v="2"/>
    <x v="2175"/>
    <m/>
    <n v="34.65"/>
    <x v="13"/>
    <x v="4"/>
    <x v="1"/>
    <x v="1"/>
  </r>
  <r>
    <n v="96446"/>
    <x v="0"/>
    <x v="2"/>
    <x v="2175"/>
    <m/>
    <n v="4.42"/>
    <x v="13"/>
    <x v="4"/>
    <x v="1"/>
    <x v="1"/>
  </r>
  <r>
    <n v="96447"/>
    <x v="0"/>
    <x v="2"/>
    <x v="2175"/>
    <m/>
    <n v="20"/>
    <x v="86"/>
    <x v="15"/>
    <x v="1"/>
    <x v="4"/>
  </r>
  <r>
    <n v="96448"/>
    <x v="0"/>
    <x v="2"/>
    <x v="2175"/>
    <m/>
    <n v="5.99"/>
    <x v="401"/>
    <x v="0"/>
    <x v="1"/>
    <x v="1"/>
  </r>
  <r>
    <n v="96294"/>
    <x v="0"/>
    <x v="0"/>
    <x v="2176"/>
    <s v="National Insurance"/>
    <n v="11"/>
    <x v="69"/>
    <x v="18"/>
    <x v="1"/>
    <x v="2"/>
  </r>
  <r>
    <n v="96449"/>
    <x v="0"/>
    <x v="2"/>
    <x v="2176"/>
    <m/>
    <n v="6.15"/>
    <x v="208"/>
    <x v="4"/>
    <x v="1"/>
    <x v="4"/>
  </r>
  <r>
    <n v="96450"/>
    <x v="0"/>
    <x v="2"/>
    <x v="2176"/>
    <s v="Dover Castle Accomodation"/>
    <n v="504"/>
    <x v="484"/>
    <x v="14"/>
    <x v="101"/>
    <x v="14"/>
  </r>
  <r>
    <n v="96530"/>
    <x v="0"/>
    <x v="14"/>
    <x v="2176"/>
    <m/>
    <n v="11.43"/>
    <x v="10"/>
    <x v="4"/>
    <x v="1"/>
    <x v="1"/>
  </r>
  <r>
    <n v="96451"/>
    <x v="0"/>
    <x v="2"/>
    <x v="2177"/>
    <m/>
    <n v="8.4499999999999993"/>
    <x v="414"/>
    <x v="17"/>
    <x v="1"/>
    <x v="14"/>
  </r>
  <r>
    <n v="96433.1"/>
    <x v="0"/>
    <x v="2"/>
    <x v="2178"/>
    <s v="Towels"/>
    <n v="27"/>
    <x v="31"/>
    <x v="19"/>
    <x v="1"/>
    <x v="8"/>
  </r>
  <r>
    <n v="96433.2"/>
    <x v="0"/>
    <x v="2"/>
    <x v="2178"/>
    <s v="Pyjama bottoms"/>
    <n v="22.46"/>
    <x v="31"/>
    <x v="5"/>
    <x v="1"/>
    <x v="2"/>
  </r>
  <r>
    <n v="96452"/>
    <x v="0"/>
    <x v="2"/>
    <x v="2178"/>
    <m/>
    <n v="13.45"/>
    <x v="195"/>
    <x v="11"/>
    <x v="1"/>
    <x v="2"/>
  </r>
  <r>
    <n v="96453"/>
    <x v="0"/>
    <x v="2"/>
    <x v="2178"/>
    <s v="Things for James room"/>
    <n v="33"/>
    <x v="497"/>
    <x v="19"/>
    <x v="1"/>
    <x v="8"/>
  </r>
  <r>
    <n v="96454"/>
    <x v="0"/>
    <x v="2"/>
    <x v="2178"/>
    <m/>
    <n v="45.21"/>
    <x v="62"/>
    <x v="8"/>
    <x v="1"/>
    <x v="1"/>
  </r>
  <r>
    <n v="96529.1"/>
    <x v="0"/>
    <x v="14"/>
    <x v="2178"/>
    <s v="University things"/>
    <n v="22.5"/>
    <x v="10"/>
    <x v="19"/>
    <x v="1"/>
    <x v="8"/>
  </r>
  <r>
    <n v="96529.2"/>
    <x v="0"/>
    <x v="14"/>
    <x v="2178"/>
    <m/>
    <n v="26.25"/>
    <x v="10"/>
    <x v="4"/>
    <x v="1"/>
    <x v="1"/>
  </r>
  <r>
    <n v="96292"/>
    <x v="0"/>
    <x v="0"/>
    <x v="2179"/>
    <s v="Remark"/>
    <n v="80"/>
    <x v="363"/>
    <x v="19"/>
    <x v="1"/>
    <x v="10"/>
  </r>
  <r>
    <n v="96293"/>
    <x v="0"/>
    <x v="0"/>
    <x v="2179"/>
    <m/>
    <n v="30"/>
    <x v="89"/>
    <x v="13"/>
    <x v="1"/>
    <x v="17"/>
  </r>
  <r>
    <n v="96434"/>
    <x v="0"/>
    <x v="2"/>
    <x v="2179"/>
    <s v="Shampoo and conditioner"/>
    <n v="38.5"/>
    <x v="31"/>
    <x v="6"/>
    <x v="1"/>
    <x v="2"/>
  </r>
  <r>
    <n v="96455"/>
    <x v="0"/>
    <x v="2"/>
    <x v="2179"/>
    <m/>
    <n v="2.92"/>
    <x v="13"/>
    <x v="4"/>
    <x v="1"/>
    <x v="1"/>
  </r>
  <r>
    <n v="96456"/>
    <x v="0"/>
    <x v="2"/>
    <x v="2179"/>
    <m/>
    <n v="16.3"/>
    <x v="41"/>
    <x v="15"/>
    <x v="1"/>
    <x v="2"/>
  </r>
  <r>
    <n v="96457"/>
    <x v="0"/>
    <x v="2"/>
    <x v="2180"/>
    <m/>
    <n v="59.8"/>
    <x v="13"/>
    <x v="4"/>
    <x v="1"/>
    <x v="1"/>
  </r>
  <r>
    <n v="96458"/>
    <x v="0"/>
    <x v="2"/>
    <x v="2180"/>
    <m/>
    <n v="5.44"/>
    <x v="13"/>
    <x v="4"/>
    <x v="1"/>
    <x v="1"/>
  </r>
  <r>
    <n v="96291"/>
    <x v="2"/>
    <x v="0"/>
    <x v="2181"/>
    <m/>
    <n v="79.790000000000006"/>
    <x v="51"/>
    <x v="3"/>
    <x v="1"/>
    <x v="3"/>
  </r>
  <r>
    <n v="96459"/>
    <x v="0"/>
    <x v="2"/>
    <x v="2181"/>
    <m/>
    <n v="9"/>
    <x v="76"/>
    <x v="4"/>
    <x v="1"/>
    <x v="1"/>
  </r>
  <r>
    <n v="96460"/>
    <x v="0"/>
    <x v="2"/>
    <x v="2181"/>
    <s v="University things"/>
    <n v="54.44"/>
    <x v="174"/>
    <x v="6"/>
    <x v="1"/>
    <x v="8"/>
  </r>
  <r>
    <n v="96461"/>
    <x v="0"/>
    <x v="2"/>
    <x v="2181"/>
    <m/>
    <n v="5.23"/>
    <x v="53"/>
    <x v="8"/>
    <x v="1"/>
    <x v="1"/>
  </r>
  <r>
    <n v="96462"/>
    <x v="0"/>
    <x v="2"/>
    <x v="2181"/>
    <m/>
    <n v="13.59"/>
    <x v="10"/>
    <x v="4"/>
    <x v="1"/>
    <x v="1"/>
  </r>
  <r>
    <n v="96463"/>
    <x v="0"/>
    <x v="2"/>
    <x v="2181"/>
    <m/>
    <n v="30.66"/>
    <x v="76"/>
    <x v="12"/>
    <x v="1"/>
    <x v="5"/>
  </r>
  <r>
    <n v="96464"/>
    <x v="0"/>
    <x v="2"/>
    <x v="2181"/>
    <m/>
    <n v="28"/>
    <x v="445"/>
    <x v="11"/>
    <x v="1"/>
    <x v="2"/>
  </r>
  <r>
    <n v="96289"/>
    <x v="0"/>
    <x v="0"/>
    <x v="2182"/>
    <s v="New Scientist (Quarterly)"/>
    <n v="35.75"/>
    <x v="46"/>
    <x v="7"/>
    <x v="1"/>
    <x v="4"/>
  </r>
  <r>
    <n v="96290.1"/>
    <x v="1"/>
    <x v="0"/>
    <x v="2182"/>
    <m/>
    <n v="20"/>
    <x v="15"/>
    <x v="1"/>
    <x v="1"/>
    <x v="3"/>
  </r>
  <r>
    <n v="96290.2"/>
    <x v="0"/>
    <x v="0"/>
    <x v="2182"/>
    <m/>
    <n v="21.52"/>
    <x v="183"/>
    <x v="4"/>
    <x v="1"/>
    <x v="1"/>
  </r>
  <r>
    <n v="96465.1"/>
    <x v="0"/>
    <x v="2"/>
    <x v="2182"/>
    <s v="Cleaning things"/>
    <n v="3.5"/>
    <x v="13"/>
    <x v="6"/>
    <x v="1"/>
    <x v="1"/>
  </r>
  <r>
    <n v="96465.2"/>
    <x v="0"/>
    <x v="2"/>
    <x v="2182"/>
    <m/>
    <n v="24.22"/>
    <x v="13"/>
    <x v="4"/>
    <x v="1"/>
    <x v="1"/>
  </r>
  <r>
    <n v="96466"/>
    <x v="0"/>
    <x v="2"/>
    <x v="2182"/>
    <m/>
    <n v="4.4000000000000004"/>
    <x v="13"/>
    <x v="4"/>
    <x v="1"/>
    <x v="1"/>
  </r>
  <r>
    <n v="96467"/>
    <x v="0"/>
    <x v="2"/>
    <x v="2183"/>
    <s v="James last meal before uni"/>
    <n v="113.9"/>
    <x v="498"/>
    <x v="11"/>
    <x v="1"/>
    <x v="1"/>
  </r>
  <r>
    <n v="96468"/>
    <x v="0"/>
    <x v="2"/>
    <x v="2183"/>
    <m/>
    <n v="9.4499999999999993"/>
    <x v="143"/>
    <x v="17"/>
    <x v="1"/>
    <x v="4"/>
  </r>
  <r>
    <n v="96469"/>
    <x v="0"/>
    <x v="2"/>
    <x v="2183"/>
    <m/>
    <n v="3.13"/>
    <x v="13"/>
    <x v="4"/>
    <x v="1"/>
    <x v="1"/>
  </r>
  <r>
    <n v="96470"/>
    <x v="0"/>
    <x v="2"/>
    <x v="2183"/>
    <m/>
    <n v="20"/>
    <x v="86"/>
    <x v="15"/>
    <x v="1"/>
    <x v="4"/>
  </r>
  <r>
    <n v="96534"/>
    <x v="0"/>
    <x v="1"/>
    <x v="2183"/>
    <s v="Hafls (Tower)"/>
    <n v="17.41"/>
    <x v="13"/>
    <x v="15"/>
    <x v="1"/>
    <x v="2"/>
  </r>
  <r>
    <n v="96435"/>
    <x v="0"/>
    <x v="2"/>
    <x v="2184"/>
    <s v="Lunch on the way to Birmingham"/>
    <n v="26.38"/>
    <x v="104"/>
    <x v="4"/>
    <x v="1"/>
    <x v="1"/>
  </r>
  <r>
    <n v="96471"/>
    <x v="0"/>
    <x v="2"/>
    <x v="2184"/>
    <s v="Coffee break"/>
    <n v="21.5"/>
    <x v="22"/>
    <x v="11"/>
    <x v="1"/>
    <x v="1"/>
  </r>
  <r>
    <n v="96472"/>
    <x v="0"/>
    <x v="2"/>
    <x v="2184"/>
    <m/>
    <n v="20.14"/>
    <x v="85"/>
    <x v="12"/>
    <x v="1"/>
    <x v="5"/>
  </r>
  <r>
    <n v="96473"/>
    <x v="0"/>
    <x v="2"/>
    <x v="2184"/>
    <s v="Woman in Black Tickets"/>
    <n v="83.3"/>
    <x v="120"/>
    <x v="11"/>
    <x v="1"/>
    <x v="10"/>
  </r>
  <r>
    <n v="96287"/>
    <x v="0"/>
    <x v="0"/>
    <x v="2185"/>
    <m/>
    <n v="30"/>
    <x v="89"/>
    <x v="13"/>
    <x v="1"/>
    <x v="17"/>
  </r>
  <r>
    <n v="96288"/>
    <x v="1"/>
    <x v="0"/>
    <x v="2185"/>
    <m/>
    <n v="50"/>
    <x v="15"/>
    <x v="1"/>
    <x v="1"/>
    <x v="3"/>
  </r>
  <r>
    <n v="96474"/>
    <x v="0"/>
    <x v="2"/>
    <x v="2185"/>
    <m/>
    <n v="14.59"/>
    <x v="10"/>
    <x v="4"/>
    <x v="1"/>
    <x v="1"/>
  </r>
  <r>
    <n v="96475"/>
    <x v="0"/>
    <x v="2"/>
    <x v="2185"/>
    <s v="Paper, laminating pouches"/>
    <n v="24.76"/>
    <x v="62"/>
    <x v="15"/>
    <x v="1"/>
    <x v="2"/>
  </r>
  <r>
    <n v="96476"/>
    <x v="0"/>
    <x v="2"/>
    <x v="2185"/>
    <m/>
    <n v="21.1"/>
    <x v="463"/>
    <x v="11"/>
    <x v="1"/>
    <x v="1"/>
  </r>
  <r>
    <n v="96477"/>
    <x v="0"/>
    <x v="2"/>
    <x v="2185"/>
    <m/>
    <n v="3.89"/>
    <x v="208"/>
    <x v="4"/>
    <x v="1"/>
    <x v="4"/>
  </r>
  <r>
    <n v="96478"/>
    <x v="0"/>
    <x v="2"/>
    <x v="2185"/>
    <s v="Mums birthday present"/>
    <n v="101.94"/>
    <x v="14"/>
    <x v="9"/>
    <x v="1"/>
    <x v="9"/>
  </r>
  <r>
    <n v="96284"/>
    <x v="6"/>
    <x v="0"/>
    <x v="2186"/>
    <m/>
    <n v="389.13"/>
    <x v="9"/>
    <x v="0"/>
    <x v="1"/>
    <x v="3"/>
  </r>
  <r>
    <n v="96285"/>
    <x v="0"/>
    <x v="0"/>
    <x v="2186"/>
    <s v="Income Insurance"/>
    <n v="47.52"/>
    <x v="60"/>
    <x v="0"/>
    <x v="1"/>
    <x v="4"/>
  </r>
  <r>
    <n v="96286"/>
    <x v="2"/>
    <x v="0"/>
    <x v="2186"/>
    <m/>
    <n v="20.8"/>
    <x v="58"/>
    <x v="3"/>
    <x v="1"/>
    <x v="2"/>
  </r>
  <r>
    <n v="96479.1"/>
    <x v="0"/>
    <x v="2"/>
    <x v="2186"/>
    <s v="Wine"/>
    <n v="36"/>
    <x v="13"/>
    <x v="17"/>
    <x v="1"/>
    <x v="14"/>
  </r>
  <r>
    <n v="96479.2"/>
    <x v="0"/>
    <x v="2"/>
    <x v="2186"/>
    <s v="Bulbs"/>
    <n v="23"/>
    <x v="13"/>
    <x v="16"/>
    <x v="1"/>
    <x v="1"/>
  </r>
  <r>
    <n v="96479.3"/>
    <x v="0"/>
    <x v="2"/>
    <x v="2186"/>
    <m/>
    <n v="55.73"/>
    <x v="13"/>
    <x v="4"/>
    <x v="1"/>
    <x v="1"/>
  </r>
  <r>
    <n v="96283.1"/>
    <x v="5"/>
    <x v="0"/>
    <x v="2187"/>
    <m/>
    <n v="-20.32"/>
    <x v="101"/>
    <x v="10"/>
    <x v="1"/>
    <x v="4"/>
  </r>
  <r>
    <n v="96283.199999999997"/>
    <x v="4"/>
    <x v="0"/>
    <x v="2187"/>
    <m/>
    <n v="-25"/>
    <x v="309"/>
    <x v="10"/>
    <x v="1"/>
    <x v="2"/>
  </r>
  <r>
    <n v="96480"/>
    <x v="0"/>
    <x v="2"/>
    <x v="2187"/>
    <m/>
    <n v="3.7"/>
    <x v="42"/>
    <x v="6"/>
    <x v="1"/>
    <x v="1"/>
  </r>
  <r>
    <n v="96613"/>
    <x v="0"/>
    <x v="2"/>
    <x v="2187"/>
    <m/>
    <n v="17.989999999999998"/>
    <x v="14"/>
    <x v="9"/>
    <x v="1"/>
    <x v="9"/>
  </r>
  <r>
    <n v="96282"/>
    <x v="1"/>
    <x v="0"/>
    <x v="2188"/>
    <m/>
    <n v="40"/>
    <x v="15"/>
    <x v="1"/>
    <x v="1"/>
    <x v="3"/>
  </r>
  <r>
    <n v="96436"/>
    <x v="0"/>
    <x v="2"/>
    <x v="2188"/>
    <s v="Tops and dress"/>
    <n v="64.8"/>
    <x v="31"/>
    <x v="5"/>
    <x v="1"/>
    <x v="2"/>
  </r>
  <r>
    <n v="96481"/>
    <x v="0"/>
    <x v="2"/>
    <x v="2188"/>
    <s v="Hafls (Tower School)"/>
    <n v="36.99"/>
    <x v="13"/>
    <x v="15"/>
    <x v="1"/>
    <x v="2"/>
  </r>
  <r>
    <n v="96482.1"/>
    <x v="0"/>
    <x v="2"/>
    <x v="2188"/>
    <s v="Bowl and grater"/>
    <n v="2.75"/>
    <x v="13"/>
    <x v="6"/>
    <x v="1"/>
    <x v="1"/>
  </r>
  <r>
    <n v="96482.2"/>
    <x v="0"/>
    <x v="2"/>
    <x v="2188"/>
    <m/>
    <n v="24.63"/>
    <x v="13"/>
    <x v="4"/>
    <x v="1"/>
    <x v="1"/>
  </r>
  <r>
    <n v="96483"/>
    <x v="0"/>
    <x v="2"/>
    <x v="2188"/>
    <m/>
    <n v="38.090000000000003"/>
    <x v="13"/>
    <x v="12"/>
    <x v="1"/>
    <x v="5"/>
  </r>
  <r>
    <n v="96281"/>
    <x v="8"/>
    <x v="0"/>
    <x v="2189"/>
    <m/>
    <n v="-5969.71"/>
    <x v="164"/>
    <x v="10"/>
    <x v="1"/>
    <x v="4"/>
  </r>
  <r>
    <n v="96484"/>
    <x v="0"/>
    <x v="2"/>
    <x v="2189"/>
    <s v="Pizza with Doug and Gill"/>
    <n v="35"/>
    <x v="267"/>
    <x v="11"/>
    <x v="1"/>
    <x v="1"/>
  </r>
  <r>
    <n v="96485"/>
    <x v="0"/>
    <x v="2"/>
    <x v="2189"/>
    <m/>
    <n v="5.75"/>
    <x v="208"/>
    <x v="4"/>
    <x v="1"/>
    <x v="4"/>
  </r>
  <r>
    <n v="96486"/>
    <x v="0"/>
    <x v="2"/>
    <x v="2189"/>
    <m/>
    <n v="16.100000000000001"/>
    <x v="143"/>
    <x v="17"/>
    <x v="1"/>
    <x v="14"/>
  </r>
  <r>
    <n v="96487"/>
    <x v="0"/>
    <x v="2"/>
    <x v="2189"/>
    <m/>
    <n v="41.09"/>
    <x v="10"/>
    <x v="4"/>
    <x v="1"/>
    <x v="1"/>
  </r>
  <r>
    <n v="96488"/>
    <x v="0"/>
    <x v="2"/>
    <x v="2189"/>
    <s v="Map"/>
    <n v="7.99"/>
    <x v="492"/>
    <x v="6"/>
    <x v="1"/>
    <x v="1"/>
  </r>
  <r>
    <n v="96489"/>
    <x v="0"/>
    <x v="2"/>
    <x v="2189"/>
    <m/>
    <n v="3.59"/>
    <x v="213"/>
    <x v="11"/>
    <x v="1"/>
    <x v="4"/>
  </r>
  <r>
    <n v="96490"/>
    <x v="0"/>
    <x v="2"/>
    <x v="2190"/>
    <s v="Pub dinner with Mandy and Mick"/>
    <n v="63"/>
    <x v="143"/>
    <x v="11"/>
    <x v="1"/>
    <x v="1"/>
  </r>
  <r>
    <n v="96491"/>
    <x v="0"/>
    <x v="2"/>
    <x v="2191"/>
    <m/>
    <n v="4.4000000000000004"/>
    <x v="195"/>
    <x v="11"/>
    <x v="1"/>
    <x v="2"/>
  </r>
  <r>
    <n v="96492"/>
    <x v="0"/>
    <x v="2"/>
    <x v="2191"/>
    <s v="Scrapbooks for photos"/>
    <n v="41"/>
    <x v="88"/>
    <x v="2"/>
    <x v="1"/>
    <x v="1"/>
  </r>
  <r>
    <n v="96278"/>
    <x v="0"/>
    <x v="0"/>
    <x v="2192"/>
    <m/>
    <n v="45.64"/>
    <x v="270"/>
    <x v="0"/>
    <x v="1"/>
    <x v="1"/>
  </r>
  <r>
    <n v="96279"/>
    <x v="0"/>
    <x v="0"/>
    <x v="2192"/>
    <m/>
    <n v="19.5"/>
    <x v="63"/>
    <x v="0"/>
    <x v="1"/>
    <x v="4"/>
  </r>
  <r>
    <n v="96280"/>
    <x v="0"/>
    <x v="0"/>
    <x v="2192"/>
    <m/>
    <n v="30"/>
    <x v="89"/>
    <x v="13"/>
    <x v="1"/>
    <x v="17"/>
  </r>
  <r>
    <n v="96493"/>
    <x v="0"/>
    <x v="2"/>
    <x v="2192"/>
    <s v="Display panel"/>
    <n v="74.400000000000006"/>
    <x v="14"/>
    <x v="15"/>
    <x v="1"/>
    <x v="2"/>
  </r>
  <r>
    <n v="96494"/>
    <x v="0"/>
    <x v="2"/>
    <x v="2192"/>
    <m/>
    <n v="17.350000000000001"/>
    <x v="13"/>
    <x v="4"/>
    <x v="1"/>
    <x v="1"/>
  </r>
  <r>
    <n v="96495"/>
    <x v="0"/>
    <x v="2"/>
    <x v="2192"/>
    <m/>
    <n v="3.39"/>
    <x v="208"/>
    <x v="4"/>
    <x v="1"/>
    <x v="4"/>
  </r>
  <r>
    <n v="96496"/>
    <x v="0"/>
    <x v="2"/>
    <x v="2192"/>
    <m/>
    <n v="5.2"/>
    <x v="380"/>
    <x v="2"/>
    <x v="1"/>
    <x v="2"/>
  </r>
  <r>
    <n v="96276"/>
    <x v="0"/>
    <x v="0"/>
    <x v="2193"/>
    <s v="French motorway TAG"/>
    <n v="75.13"/>
    <x v="499"/>
    <x v="14"/>
    <x v="98"/>
    <x v="1"/>
  </r>
  <r>
    <n v="96277"/>
    <x v="0"/>
    <x v="0"/>
    <x v="2193"/>
    <m/>
    <n v="-371.49"/>
    <x v="338"/>
    <x v="0"/>
    <x v="1"/>
    <x v="1"/>
  </r>
  <r>
    <n v="96497"/>
    <x v="0"/>
    <x v="2"/>
    <x v="2193"/>
    <s v="New tyres and servicing costs"/>
    <n v="342.75"/>
    <x v="273"/>
    <x v="12"/>
    <x v="1"/>
    <x v="5"/>
  </r>
  <r>
    <n v="96533"/>
    <x v="0"/>
    <x v="1"/>
    <x v="2193"/>
    <m/>
    <n v="15.68"/>
    <x v="13"/>
    <x v="4"/>
    <x v="1"/>
    <x v="1"/>
  </r>
  <r>
    <n v="96498"/>
    <x v="0"/>
    <x v="2"/>
    <x v="2194"/>
    <m/>
    <n v="3.43"/>
    <x v="13"/>
    <x v="4"/>
    <x v="1"/>
    <x v="1"/>
  </r>
  <r>
    <n v="96532"/>
    <x v="3"/>
    <x v="1"/>
    <x v="2194"/>
    <m/>
    <n v="-50"/>
    <x v="1"/>
    <x v="1"/>
    <x v="1"/>
    <x v="3"/>
  </r>
  <r>
    <n v="96586"/>
    <x v="0"/>
    <x v="0"/>
    <x v="2194"/>
    <s v="Council Tax"/>
    <n v="50.09"/>
    <x v="18"/>
    <x v="0"/>
    <x v="1"/>
    <x v="1"/>
  </r>
  <r>
    <n v="96587"/>
    <x v="0"/>
    <x v="0"/>
    <x v="2194"/>
    <m/>
    <n v="5"/>
    <x v="163"/>
    <x v="9"/>
    <x v="1"/>
    <x v="9"/>
  </r>
  <r>
    <n v="96588"/>
    <x v="0"/>
    <x v="0"/>
    <x v="2194"/>
    <m/>
    <n v="39.85"/>
    <x v="3"/>
    <x v="0"/>
    <x v="1"/>
    <x v="1"/>
  </r>
  <r>
    <n v="96589"/>
    <x v="0"/>
    <x v="0"/>
    <x v="2194"/>
    <m/>
    <n v="12.12"/>
    <x v="8"/>
    <x v="0"/>
    <x v="1"/>
    <x v="1"/>
  </r>
  <r>
    <n v="96590"/>
    <x v="0"/>
    <x v="0"/>
    <x v="2194"/>
    <s v="Council Tax"/>
    <n v="180"/>
    <x v="18"/>
    <x v="0"/>
    <x v="1"/>
    <x v="1"/>
  </r>
  <r>
    <n v="96591"/>
    <x v="1"/>
    <x v="0"/>
    <x v="2194"/>
    <m/>
    <n v="50"/>
    <x v="1"/>
    <x v="1"/>
    <x v="1"/>
    <x v="3"/>
  </r>
  <r>
    <n v="96592"/>
    <x v="0"/>
    <x v="0"/>
    <x v="2194"/>
    <s v="New Internationalist Magazine"/>
    <n v="10.85"/>
    <x v="16"/>
    <x v="7"/>
    <x v="1"/>
    <x v="2"/>
  </r>
  <r>
    <n v="96593"/>
    <x v="0"/>
    <x v="0"/>
    <x v="2194"/>
    <s v="James Pocket Money"/>
    <n v="20"/>
    <x v="53"/>
    <x v="6"/>
    <x v="1"/>
    <x v="8"/>
  </r>
  <r>
    <n v="96594.1"/>
    <x v="0"/>
    <x v="0"/>
    <x v="2194"/>
    <m/>
    <n v="50"/>
    <x v="245"/>
    <x v="5"/>
    <x v="1"/>
    <x v="10"/>
  </r>
  <r>
    <n v="96594.2"/>
    <x v="0"/>
    <x v="0"/>
    <x v="2194"/>
    <s v="Bus fares"/>
    <n v="50"/>
    <x v="187"/>
    <x v="19"/>
    <x v="1"/>
    <x v="10"/>
  </r>
  <r>
    <n v="96594.3"/>
    <x v="0"/>
    <x v="0"/>
    <x v="2194"/>
    <s v="Lunches"/>
    <n v="30"/>
    <x v="363"/>
    <x v="4"/>
    <x v="1"/>
    <x v="10"/>
  </r>
  <r>
    <n v="96594.4"/>
    <x v="0"/>
    <x v="0"/>
    <x v="2194"/>
    <s v="Jennifers Pocket Money"/>
    <n v="20"/>
    <x v="53"/>
    <x v="6"/>
    <x v="1"/>
    <x v="10"/>
  </r>
  <r>
    <n v="96595"/>
    <x v="0"/>
    <x v="0"/>
    <x v="2194"/>
    <s v="Gas"/>
    <n v="120"/>
    <x v="338"/>
    <x v="0"/>
    <x v="1"/>
    <x v="1"/>
  </r>
  <r>
    <n v="96660"/>
    <x v="0"/>
    <x v="14"/>
    <x v="2194"/>
    <m/>
    <n v="50.71"/>
    <x v="10"/>
    <x v="4"/>
    <x v="1"/>
    <x v="1"/>
  </r>
  <r>
    <n v="96652"/>
    <x v="0"/>
    <x v="4"/>
    <x v="2194"/>
    <s v="Drinks with Pete"/>
    <n v="15"/>
    <x v="143"/>
    <x v="17"/>
    <x v="1"/>
    <x v="4"/>
  </r>
  <r>
    <n v="96656"/>
    <x v="3"/>
    <x v="4"/>
    <x v="2194"/>
    <s v="Oct Cash"/>
    <n v="-560"/>
    <x v="9"/>
    <x v="1"/>
    <x v="1"/>
    <x v="3"/>
  </r>
  <r>
    <n v="96657"/>
    <x v="0"/>
    <x v="4"/>
    <x v="2194"/>
    <s v="Unidentified cash for Oct"/>
    <n v="230"/>
    <x v="53"/>
    <x v="6"/>
    <x v="1"/>
    <x v="3"/>
  </r>
  <r>
    <n v="96658"/>
    <x v="0"/>
    <x v="4"/>
    <x v="2194"/>
    <s v="LED Downlighters"/>
    <n v="120"/>
    <x v="478"/>
    <x v="16"/>
    <x v="1"/>
    <x v="1"/>
  </r>
  <r>
    <n v="96659"/>
    <x v="0"/>
    <x v="4"/>
    <x v="2194"/>
    <s v="Horseshoes"/>
    <n v="80"/>
    <x v="482"/>
    <x v="13"/>
    <x v="1"/>
    <x v="17"/>
  </r>
  <r>
    <n v="96499.1"/>
    <x v="0"/>
    <x v="2"/>
    <x v="2195"/>
    <s v="Wine"/>
    <n v="6"/>
    <x v="13"/>
    <x v="17"/>
    <x v="1"/>
    <x v="14"/>
  </r>
  <r>
    <n v="96499.199999999997"/>
    <x v="0"/>
    <x v="2"/>
    <x v="2195"/>
    <s v="Kitchen foil"/>
    <n v="2.2000000000000002"/>
    <x v="13"/>
    <x v="6"/>
    <x v="1"/>
    <x v="1"/>
  </r>
  <r>
    <n v="96499.3"/>
    <x v="0"/>
    <x v="2"/>
    <x v="2195"/>
    <m/>
    <n v="20.66"/>
    <x v="13"/>
    <x v="4"/>
    <x v="1"/>
    <x v="1"/>
  </r>
  <r>
    <n v="96500"/>
    <x v="0"/>
    <x v="2"/>
    <x v="2195"/>
    <s v="Hafls (Tower)"/>
    <n v="12.11"/>
    <x v="13"/>
    <x v="15"/>
    <x v="1"/>
    <x v="2"/>
  </r>
  <r>
    <n v="96501"/>
    <x v="0"/>
    <x v="2"/>
    <x v="2195"/>
    <m/>
    <n v="3.13"/>
    <x v="13"/>
    <x v="4"/>
    <x v="1"/>
    <x v="1"/>
  </r>
  <r>
    <n v="96502"/>
    <x v="0"/>
    <x v="2"/>
    <x v="2195"/>
    <m/>
    <n v="45.9"/>
    <x v="52"/>
    <x v="12"/>
    <x v="1"/>
    <x v="5"/>
  </r>
  <r>
    <n v="96503"/>
    <x v="0"/>
    <x v="2"/>
    <x v="2195"/>
    <s v="Cards"/>
    <n v="8.5"/>
    <x v="57"/>
    <x v="9"/>
    <x v="1"/>
    <x v="9"/>
  </r>
  <r>
    <n v="96504"/>
    <x v="0"/>
    <x v="2"/>
    <x v="2195"/>
    <m/>
    <n v="3.34"/>
    <x v="213"/>
    <x v="11"/>
    <x v="1"/>
    <x v="4"/>
  </r>
  <r>
    <n v="96582"/>
    <x v="0"/>
    <x v="0"/>
    <x v="2195"/>
    <m/>
    <n v="257.7"/>
    <x v="41"/>
    <x v="15"/>
    <x v="1"/>
    <x v="4"/>
  </r>
  <r>
    <n v="96583"/>
    <x v="1"/>
    <x v="0"/>
    <x v="2195"/>
    <m/>
    <n v="50"/>
    <x v="15"/>
    <x v="1"/>
    <x v="1"/>
    <x v="3"/>
  </r>
  <r>
    <n v="96584"/>
    <x v="0"/>
    <x v="0"/>
    <x v="2195"/>
    <m/>
    <n v="27.52"/>
    <x v="448"/>
    <x v="0"/>
    <x v="1"/>
    <x v="2"/>
  </r>
  <r>
    <n v="96585"/>
    <x v="0"/>
    <x v="0"/>
    <x v="2195"/>
    <s v="Income Insurance"/>
    <n v="26.95"/>
    <x v="60"/>
    <x v="0"/>
    <x v="1"/>
    <x v="4"/>
  </r>
  <r>
    <n v="96505"/>
    <x v="0"/>
    <x v="2"/>
    <x v="2196"/>
    <m/>
    <n v="6.05"/>
    <x v="208"/>
    <x v="4"/>
    <x v="1"/>
    <x v="4"/>
  </r>
  <r>
    <n v="96506"/>
    <x v="0"/>
    <x v="2"/>
    <x v="2196"/>
    <s v="Meal out with the girls"/>
    <n v="40"/>
    <x v="500"/>
    <x v="11"/>
    <x v="1"/>
    <x v="2"/>
  </r>
  <r>
    <n v="96577"/>
    <x v="0"/>
    <x v="0"/>
    <x v="2196"/>
    <s v="Lucy's earrings"/>
    <n v="35.950000000000003"/>
    <x v="80"/>
    <x v="9"/>
    <x v="1"/>
    <x v="9"/>
  </r>
  <r>
    <n v="96578"/>
    <x v="0"/>
    <x v="0"/>
    <x v="2196"/>
    <m/>
    <n v="11.39"/>
    <x v="19"/>
    <x v="0"/>
    <x v="1"/>
    <x v="1"/>
  </r>
  <r>
    <n v="96579"/>
    <x v="0"/>
    <x v="0"/>
    <x v="2196"/>
    <m/>
    <n v="38"/>
    <x v="93"/>
    <x v="7"/>
    <x v="1"/>
    <x v="4"/>
  </r>
  <r>
    <n v="96580"/>
    <x v="0"/>
    <x v="0"/>
    <x v="2196"/>
    <m/>
    <n v="7.99"/>
    <x v="368"/>
    <x v="0"/>
    <x v="1"/>
    <x v="4"/>
  </r>
  <r>
    <n v="96581"/>
    <x v="1"/>
    <x v="0"/>
    <x v="2196"/>
    <m/>
    <n v="2620.94"/>
    <x v="75"/>
    <x v="1"/>
    <x v="1"/>
    <x v="3"/>
  </r>
  <r>
    <n v="96661"/>
    <x v="0"/>
    <x v="14"/>
    <x v="2196"/>
    <m/>
    <n v="29.65"/>
    <x v="10"/>
    <x v="4"/>
    <x v="1"/>
    <x v="1"/>
  </r>
  <r>
    <n v="96437"/>
    <x v="0"/>
    <x v="2"/>
    <x v="2197"/>
    <m/>
    <n v="13.73"/>
    <x v="104"/>
    <x v="4"/>
    <x v="1"/>
    <x v="1"/>
  </r>
  <r>
    <n v="96507"/>
    <x v="0"/>
    <x v="2"/>
    <x v="2197"/>
    <m/>
    <n v="6.5"/>
    <x v="395"/>
    <x v="6"/>
    <x v="1"/>
    <x v="1"/>
  </r>
  <r>
    <n v="96508"/>
    <x v="0"/>
    <x v="2"/>
    <x v="2197"/>
    <m/>
    <n v="6.5"/>
    <x v="395"/>
    <x v="6"/>
    <x v="1"/>
    <x v="1"/>
  </r>
  <r>
    <n v="96509"/>
    <x v="0"/>
    <x v="2"/>
    <x v="2197"/>
    <s v="Shoes"/>
    <n v="34.979999999999997"/>
    <x v="447"/>
    <x v="5"/>
    <x v="1"/>
    <x v="4"/>
  </r>
  <r>
    <n v="96510"/>
    <x v="0"/>
    <x v="2"/>
    <x v="2197"/>
    <s v="Shirt"/>
    <n v="35"/>
    <x v="501"/>
    <x v="5"/>
    <x v="1"/>
    <x v="4"/>
  </r>
  <r>
    <n v="96511"/>
    <x v="0"/>
    <x v="2"/>
    <x v="2197"/>
    <s v="Coffee break"/>
    <n v="5.2"/>
    <x v="208"/>
    <x v="11"/>
    <x v="1"/>
    <x v="14"/>
  </r>
  <r>
    <n v="96512"/>
    <x v="0"/>
    <x v="2"/>
    <x v="2197"/>
    <s v="Shirts and trousers"/>
    <n v="160.44"/>
    <x v="450"/>
    <x v="5"/>
    <x v="1"/>
    <x v="4"/>
  </r>
  <r>
    <n v="96531"/>
    <x v="4"/>
    <x v="1"/>
    <x v="2198"/>
    <m/>
    <n v="-0.02"/>
    <x v="1"/>
    <x v="10"/>
    <x v="1"/>
    <x v="3"/>
  </r>
  <r>
    <n v="96513"/>
    <x v="0"/>
    <x v="2"/>
    <x v="2199"/>
    <s v="Winemaking bits"/>
    <n v="6.4"/>
    <x v="167"/>
    <x v="6"/>
    <x v="1"/>
    <x v="4"/>
  </r>
  <r>
    <n v="96514"/>
    <x v="0"/>
    <x v="2"/>
    <x v="2199"/>
    <m/>
    <n v="5.75"/>
    <x v="208"/>
    <x v="4"/>
    <x v="1"/>
    <x v="4"/>
  </r>
  <r>
    <n v="96515"/>
    <x v="0"/>
    <x v="2"/>
    <x v="2199"/>
    <m/>
    <n v="55.19"/>
    <x v="13"/>
    <x v="12"/>
    <x v="1"/>
    <x v="19"/>
  </r>
  <r>
    <n v="96571"/>
    <x v="0"/>
    <x v="0"/>
    <x v="2199"/>
    <s v="BHS Membership"/>
    <n v="109"/>
    <x v="233"/>
    <x v="13"/>
    <x v="1"/>
    <x v="2"/>
  </r>
  <r>
    <n v="96572"/>
    <x v="1"/>
    <x v="0"/>
    <x v="2199"/>
    <m/>
    <n v="20"/>
    <x v="15"/>
    <x v="1"/>
    <x v="1"/>
    <x v="3"/>
  </r>
  <r>
    <n v="96573"/>
    <x v="0"/>
    <x v="0"/>
    <x v="2199"/>
    <m/>
    <n v="12"/>
    <x v="21"/>
    <x v="9"/>
    <x v="1"/>
    <x v="9"/>
  </r>
  <r>
    <n v="96574"/>
    <x v="1"/>
    <x v="0"/>
    <x v="2199"/>
    <m/>
    <n v="200"/>
    <x v="15"/>
    <x v="1"/>
    <x v="1"/>
    <x v="3"/>
  </r>
  <r>
    <n v="96575"/>
    <x v="0"/>
    <x v="0"/>
    <x v="2199"/>
    <m/>
    <n v="30"/>
    <x v="89"/>
    <x v="13"/>
    <x v="1"/>
    <x v="17"/>
  </r>
  <r>
    <n v="96576"/>
    <x v="1"/>
    <x v="0"/>
    <x v="2199"/>
    <m/>
    <n v="374.23"/>
    <x v="433"/>
    <x v="1"/>
    <x v="1"/>
    <x v="3"/>
  </r>
  <r>
    <n v="96662"/>
    <x v="3"/>
    <x v="14"/>
    <x v="2199"/>
    <m/>
    <n v="-374.23"/>
    <x v="9"/>
    <x v="1"/>
    <x v="1"/>
    <x v="3"/>
  </r>
  <r>
    <n v="96663"/>
    <x v="0"/>
    <x v="14"/>
    <x v="2199"/>
    <m/>
    <n v="17.84"/>
    <x v="10"/>
    <x v="4"/>
    <x v="1"/>
    <x v="1"/>
  </r>
  <r>
    <n v="96516"/>
    <x v="0"/>
    <x v="2"/>
    <x v="2200"/>
    <m/>
    <n v="20"/>
    <x v="86"/>
    <x v="15"/>
    <x v="1"/>
    <x v="4"/>
  </r>
  <r>
    <n v="96517"/>
    <x v="0"/>
    <x v="2"/>
    <x v="2200"/>
    <m/>
    <n v="3.99"/>
    <x v="208"/>
    <x v="4"/>
    <x v="1"/>
    <x v="4"/>
  </r>
  <r>
    <n v="96568"/>
    <x v="0"/>
    <x v="0"/>
    <x v="2200"/>
    <s v="Badminton"/>
    <n v="75"/>
    <x v="486"/>
    <x v="2"/>
    <x v="1"/>
    <x v="10"/>
  </r>
  <r>
    <n v="96569"/>
    <x v="0"/>
    <x v="0"/>
    <x v="2200"/>
    <m/>
    <n v="5"/>
    <x v="30"/>
    <x v="9"/>
    <x v="1"/>
    <x v="9"/>
  </r>
  <r>
    <n v="96570"/>
    <x v="0"/>
    <x v="0"/>
    <x v="2200"/>
    <s v="Life Insurance"/>
    <n v="8.19"/>
    <x v="29"/>
    <x v="0"/>
    <x v="1"/>
    <x v="2"/>
  </r>
  <r>
    <n v="96596"/>
    <x v="0"/>
    <x v="2"/>
    <x v="2201"/>
    <s v="One of Leo's funny turns"/>
    <n v="99.62"/>
    <x v="40"/>
    <x v="6"/>
    <x v="1"/>
    <x v="15"/>
  </r>
  <r>
    <n v="96597"/>
    <x v="0"/>
    <x v="2"/>
    <x v="2201"/>
    <m/>
    <n v="36.07"/>
    <x v="407"/>
    <x v="0"/>
    <x v="1"/>
    <x v="8"/>
  </r>
  <r>
    <n v="96598"/>
    <x v="0"/>
    <x v="2"/>
    <x v="2201"/>
    <m/>
    <n v="15"/>
    <x v="138"/>
    <x v="8"/>
    <x v="1"/>
    <x v="1"/>
  </r>
  <r>
    <n v="96599.1"/>
    <x v="0"/>
    <x v="2"/>
    <x v="2201"/>
    <s v="Toilet tissue"/>
    <n v="2"/>
    <x v="397"/>
    <x v="4"/>
    <x v="1"/>
    <x v="1"/>
  </r>
  <r>
    <n v="96599.2"/>
    <x v="0"/>
    <x v="2"/>
    <x v="2201"/>
    <m/>
    <n v="12.81"/>
    <x v="397"/>
    <x v="4"/>
    <x v="1"/>
    <x v="1"/>
  </r>
  <r>
    <n v="96600"/>
    <x v="0"/>
    <x v="2"/>
    <x v="2201"/>
    <m/>
    <n v="8.26"/>
    <x v="40"/>
    <x v="6"/>
    <x v="1"/>
    <x v="15"/>
  </r>
  <r>
    <n v="96601"/>
    <x v="0"/>
    <x v="2"/>
    <x v="2201"/>
    <m/>
    <n v="6.51"/>
    <x v="13"/>
    <x v="4"/>
    <x v="1"/>
    <x v="1"/>
  </r>
  <r>
    <n v="96664.1"/>
    <x v="0"/>
    <x v="14"/>
    <x v="2201"/>
    <s v="Wine"/>
    <n v="15"/>
    <x v="10"/>
    <x v="17"/>
    <x v="1"/>
    <x v="1"/>
  </r>
  <r>
    <n v="96664.2"/>
    <x v="0"/>
    <x v="14"/>
    <x v="2201"/>
    <m/>
    <n v="8.9"/>
    <x v="10"/>
    <x v="4"/>
    <x v="1"/>
    <x v="1"/>
  </r>
  <r>
    <n v="96665"/>
    <x v="0"/>
    <x v="14"/>
    <x v="2201"/>
    <m/>
    <n v="12.49"/>
    <x v="10"/>
    <x v="4"/>
    <x v="1"/>
    <x v="1"/>
  </r>
  <r>
    <n v="96567"/>
    <x v="2"/>
    <x v="0"/>
    <x v="2202"/>
    <m/>
    <n v="25"/>
    <x v="36"/>
    <x v="3"/>
    <x v="1"/>
    <x v="10"/>
  </r>
  <r>
    <n v="96666"/>
    <x v="0"/>
    <x v="14"/>
    <x v="2202"/>
    <m/>
    <n v="9.15"/>
    <x v="10"/>
    <x v="4"/>
    <x v="1"/>
    <x v="1"/>
  </r>
  <r>
    <n v="96566"/>
    <x v="0"/>
    <x v="0"/>
    <x v="2203"/>
    <s v="National Insurance"/>
    <n v="11"/>
    <x v="69"/>
    <x v="18"/>
    <x v="1"/>
    <x v="2"/>
  </r>
  <r>
    <n v="96602"/>
    <x v="0"/>
    <x v="2"/>
    <x v="2203"/>
    <m/>
    <n v="0.79"/>
    <x v="290"/>
    <x v="7"/>
    <x v="1"/>
    <x v="10"/>
  </r>
  <r>
    <n v="96603"/>
    <x v="0"/>
    <x v="2"/>
    <x v="2203"/>
    <m/>
    <n v="3.59"/>
    <x v="213"/>
    <x v="11"/>
    <x v="1"/>
    <x v="4"/>
  </r>
  <r>
    <n v="96667"/>
    <x v="0"/>
    <x v="14"/>
    <x v="2203"/>
    <m/>
    <n v="44.25"/>
    <x v="10"/>
    <x v="4"/>
    <x v="1"/>
    <x v="1"/>
  </r>
  <r>
    <n v="96604"/>
    <x v="0"/>
    <x v="2"/>
    <x v="2204"/>
    <m/>
    <n v="5.99"/>
    <x v="401"/>
    <x v="0"/>
    <x v="1"/>
    <x v="1"/>
  </r>
  <r>
    <n v="96605"/>
    <x v="0"/>
    <x v="2"/>
    <x v="2204"/>
    <m/>
    <n v="4"/>
    <x v="380"/>
    <x v="2"/>
    <x v="1"/>
    <x v="2"/>
  </r>
  <r>
    <n v="96606"/>
    <x v="0"/>
    <x v="2"/>
    <x v="2205"/>
    <s v="Sunday lunch"/>
    <n v="37.6"/>
    <x v="414"/>
    <x v="11"/>
    <x v="1"/>
    <x v="14"/>
  </r>
  <r>
    <n v="96563"/>
    <x v="1"/>
    <x v="0"/>
    <x v="2206"/>
    <m/>
    <n v="40"/>
    <x v="15"/>
    <x v="1"/>
    <x v="1"/>
    <x v="3"/>
  </r>
  <r>
    <n v="96564"/>
    <x v="0"/>
    <x v="0"/>
    <x v="2206"/>
    <m/>
    <n v="30"/>
    <x v="89"/>
    <x v="13"/>
    <x v="1"/>
    <x v="17"/>
  </r>
  <r>
    <n v="96565"/>
    <x v="0"/>
    <x v="0"/>
    <x v="2206"/>
    <s v="Return of exam papers"/>
    <n v="25"/>
    <x v="363"/>
    <x v="19"/>
    <x v="1"/>
    <x v="10"/>
  </r>
  <r>
    <n v="96607"/>
    <x v="0"/>
    <x v="2"/>
    <x v="2206"/>
    <m/>
    <n v="17.82"/>
    <x v="42"/>
    <x v="6"/>
    <x v="1"/>
    <x v="1"/>
  </r>
  <r>
    <n v="96608"/>
    <x v="0"/>
    <x v="2"/>
    <x v="2206"/>
    <m/>
    <n v="7.24"/>
    <x v="13"/>
    <x v="4"/>
    <x v="1"/>
    <x v="1"/>
  </r>
  <r>
    <n v="96668"/>
    <x v="0"/>
    <x v="14"/>
    <x v="2206"/>
    <m/>
    <n v="18.7"/>
    <x v="10"/>
    <x v="4"/>
    <x v="1"/>
    <x v="1"/>
  </r>
  <r>
    <n v="96561"/>
    <x v="0"/>
    <x v="0"/>
    <x v="2207"/>
    <s v="Deposit for Skiing"/>
    <n v="414"/>
    <x v="415"/>
    <x v="14"/>
    <x v="90"/>
    <x v="1"/>
  </r>
  <r>
    <n v="96562"/>
    <x v="8"/>
    <x v="0"/>
    <x v="2207"/>
    <m/>
    <n v="-1000"/>
    <x v="425"/>
    <x v="10"/>
    <x v="1"/>
    <x v="2"/>
  </r>
  <r>
    <n v="96609.1"/>
    <x v="0"/>
    <x v="2"/>
    <x v="2207"/>
    <s v="Flowers"/>
    <n v="6"/>
    <x v="13"/>
    <x v="6"/>
    <x v="1"/>
    <x v="1"/>
  </r>
  <r>
    <n v="96609.2"/>
    <x v="0"/>
    <x v="2"/>
    <x v="2207"/>
    <s v="Beers and doritos for the 981 guys"/>
    <n v="24"/>
    <x v="13"/>
    <x v="11"/>
    <x v="1"/>
    <x v="1"/>
  </r>
  <r>
    <n v="96609.3"/>
    <x v="0"/>
    <x v="2"/>
    <x v="2207"/>
    <m/>
    <n v="41.45"/>
    <x v="13"/>
    <x v="4"/>
    <x v="1"/>
    <x v="1"/>
  </r>
  <r>
    <n v="96610"/>
    <x v="0"/>
    <x v="2"/>
    <x v="2207"/>
    <m/>
    <n v="45.91"/>
    <x v="52"/>
    <x v="12"/>
    <x v="1"/>
    <x v="5"/>
  </r>
  <r>
    <n v="96611"/>
    <x v="0"/>
    <x v="2"/>
    <x v="2207"/>
    <m/>
    <n v="10.91"/>
    <x v="13"/>
    <x v="4"/>
    <x v="1"/>
    <x v="1"/>
  </r>
  <r>
    <n v="96612"/>
    <x v="0"/>
    <x v="2"/>
    <x v="2207"/>
    <m/>
    <n v="4.26"/>
    <x v="13"/>
    <x v="4"/>
    <x v="1"/>
    <x v="1"/>
  </r>
  <r>
    <n v="96560"/>
    <x v="0"/>
    <x v="0"/>
    <x v="2208"/>
    <s v="Birmingham University Accomodation"/>
    <n v="875.48"/>
    <x v="495"/>
    <x v="19"/>
    <x v="1"/>
    <x v="8"/>
  </r>
  <r>
    <n v="96653"/>
    <x v="0"/>
    <x v="4"/>
    <x v="2208"/>
    <s v="Chinese Takeway at Sheila and Vinces"/>
    <n v="20"/>
    <x v="214"/>
    <x v="11"/>
    <x v="1"/>
    <x v="14"/>
  </r>
  <r>
    <n v="96654"/>
    <x v="0"/>
    <x v="4"/>
    <x v="2208"/>
    <s v="Taxi to Sheila and Vinces"/>
    <n v="15"/>
    <x v="502"/>
    <x v="11"/>
    <x v="1"/>
    <x v="14"/>
  </r>
  <r>
    <n v="96614"/>
    <x v="0"/>
    <x v="2"/>
    <x v="2209"/>
    <m/>
    <n v="19.489999999999998"/>
    <x v="13"/>
    <x v="4"/>
    <x v="1"/>
    <x v="1"/>
  </r>
  <r>
    <n v="96615"/>
    <x v="0"/>
    <x v="2"/>
    <x v="2209"/>
    <s v="Hafls "/>
    <n v="4.41"/>
    <x v="13"/>
    <x v="15"/>
    <x v="1"/>
    <x v="2"/>
  </r>
  <r>
    <n v="96616"/>
    <x v="0"/>
    <x v="2"/>
    <x v="2209"/>
    <m/>
    <n v="3.59"/>
    <x v="213"/>
    <x v="11"/>
    <x v="1"/>
    <x v="4"/>
  </r>
  <r>
    <n v="96617"/>
    <x v="0"/>
    <x v="2"/>
    <x v="2209"/>
    <m/>
    <n v="3.57"/>
    <x v="10"/>
    <x v="4"/>
    <x v="1"/>
    <x v="1"/>
  </r>
  <r>
    <n v="96618"/>
    <x v="0"/>
    <x v="2"/>
    <x v="2209"/>
    <m/>
    <n v="3.39"/>
    <x v="208"/>
    <x v="4"/>
    <x v="1"/>
    <x v="4"/>
  </r>
  <r>
    <n v="96669.1"/>
    <x v="0"/>
    <x v="14"/>
    <x v="2209"/>
    <s v="Wine"/>
    <n v="12"/>
    <x v="10"/>
    <x v="17"/>
    <x v="1"/>
    <x v="1"/>
  </r>
  <r>
    <n v="96669.2"/>
    <x v="0"/>
    <x v="14"/>
    <x v="2209"/>
    <m/>
    <n v="17.579999999999998"/>
    <x v="10"/>
    <x v="4"/>
    <x v="1"/>
    <x v="1"/>
  </r>
  <r>
    <n v="96557"/>
    <x v="2"/>
    <x v="0"/>
    <x v="2210"/>
    <m/>
    <n v="79.790000000000006"/>
    <x v="51"/>
    <x v="3"/>
    <x v="1"/>
    <x v="3"/>
  </r>
  <r>
    <n v="96558"/>
    <x v="0"/>
    <x v="0"/>
    <x v="2210"/>
    <s v="Sarah's tax refund"/>
    <n v="-1717"/>
    <x v="69"/>
    <x v="10"/>
    <x v="1"/>
    <x v="2"/>
  </r>
  <r>
    <n v="96559"/>
    <x v="5"/>
    <x v="0"/>
    <x v="2210"/>
    <m/>
    <n v="-83.22"/>
    <x v="402"/>
    <x v="10"/>
    <x v="1"/>
    <x v="3"/>
  </r>
  <r>
    <n v="96619"/>
    <x v="0"/>
    <x v="2"/>
    <x v="2210"/>
    <m/>
    <n v="145.81"/>
    <x v="61"/>
    <x v="17"/>
    <x v="1"/>
    <x v="14"/>
  </r>
  <r>
    <n v="96620"/>
    <x v="0"/>
    <x v="2"/>
    <x v="2210"/>
    <s v="Refund for cancelled course"/>
    <n v="-40"/>
    <x v="281"/>
    <x v="13"/>
    <x v="1"/>
    <x v="2"/>
  </r>
  <r>
    <n v="96621"/>
    <x v="0"/>
    <x v="2"/>
    <x v="2211"/>
    <m/>
    <n v="4.6500000000000004"/>
    <x v="195"/>
    <x v="11"/>
    <x v="1"/>
    <x v="2"/>
  </r>
  <r>
    <n v="96622"/>
    <x v="0"/>
    <x v="2"/>
    <x v="2211"/>
    <s v="Swimming"/>
    <n v="4"/>
    <x v="380"/>
    <x v="2"/>
    <x v="1"/>
    <x v="2"/>
  </r>
  <r>
    <n v="96650"/>
    <x v="0"/>
    <x v="2"/>
    <x v="2211"/>
    <s v="Light bulbs"/>
    <n v="23.8"/>
    <x v="31"/>
    <x v="16"/>
    <x v="1"/>
    <x v="3"/>
  </r>
  <r>
    <n v="96670"/>
    <x v="0"/>
    <x v="14"/>
    <x v="2212"/>
    <m/>
    <n v="34.130000000000003"/>
    <x v="10"/>
    <x v="4"/>
    <x v="1"/>
    <x v="1"/>
  </r>
  <r>
    <n v="96555"/>
    <x v="1"/>
    <x v="0"/>
    <x v="2213"/>
    <m/>
    <n v="100"/>
    <x v="15"/>
    <x v="1"/>
    <x v="1"/>
    <x v="3"/>
  </r>
  <r>
    <n v="96556"/>
    <x v="0"/>
    <x v="0"/>
    <x v="2213"/>
    <m/>
    <n v="30"/>
    <x v="89"/>
    <x v="13"/>
    <x v="1"/>
    <x v="17"/>
  </r>
  <r>
    <n v="96623"/>
    <x v="0"/>
    <x v="2"/>
    <x v="2213"/>
    <m/>
    <n v="16.3"/>
    <x v="41"/>
    <x v="15"/>
    <x v="1"/>
    <x v="2"/>
  </r>
  <r>
    <n v="96624"/>
    <x v="0"/>
    <x v="2"/>
    <x v="2213"/>
    <m/>
    <n v="9.99"/>
    <x v="97"/>
    <x v="6"/>
    <x v="1"/>
    <x v="1"/>
  </r>
  <r>
    <n v="96625"/>
    <x v="0"/>
    <x v="2"/>
    <x v="2213"/>
    <m/>
    <n v="4.05"/>
    <x v="13"/>
    <x v="4"/>
    <x v="1"/>
    <x v="1"/>
  </r>
  <r>
    <n v="96626"/>
    <x v="0"/>
    <x v="2"/>
    <x v="2213"/>
    <s v="Swimming"/>
    <n v="5.2"/>
    <x v="380"/>
    <x v="2"/>
    <x v="1"/>
    <x v="2"/>
  </r>
  <r>
    <n v="96651"/>
    <x v="0"/>
    <x v="4"/>
    <x v="2213"/>
    <s v="Friday drinks"/>
    <n v="10"/>
    <x v="143"/>
    <x v="17"/>
    <x v="1"/>
    <x v="14"/>
  </r>
  <r>
    <n v="96554"/>
    <x v="5"/>
    <x v="0"/>
    <x v="2214"/>
    <m/>
    <n v="-44.68"/>
    <x v="413"/>
    <x v="10"/>
    <x v="1"/>
    <x v="4"/>
  </r>
  <r>
    <n v="96671"/>
    <x v="0"/>
    <x v="14"/>
    <x v="2214"/>
    <m/>
    <n v="10.55"/>
    <x v="10"/>
    <x v="4"/>
    <x v="1"/>
    <x v="1"/>
  </r>
  <r>
    <n v="96672"/>
    <x v="0"/>
    <x v="14"/>
    <x v="2214"/>
    <m/>
    <n v="8.09"/>
    <x v="10"/>
    <x v="4"/>
    <x v="1"/>
    <x v="1"/>
  </r>
  <r>
    <n v="96553"/>
    <x v="2"/>
    <x v="0"/>
    <x v="2215"/>
    <m/>
    <n v="20.8"/>
    <x v="58"/>
    <x v="3"/>
    <x v="1"/>
    <x v="2"/>
  </r>
  <r>
    <n v="96673"/>
    <x v="0"/>
    <x v="14"/>
    <x v="2215"/>
    <m/>
    <n v="58.28"/>
    <x v="10"/>
    <x v="4"/>
    <x v="1"/>
    <x v="1"/>
  </r>
  <r>
    <n v="96552"/>
    <x v="0"/>
    <x v="0"/>
    <x v="2216"/>
    <s v="Income Insurance"/>
    <n v="48.69"/>
    <x v="60"/>
    <x v="0"/>
    <x v="1"/>
    <x v="4"/>
  </r>
  <r>
    <n v="96627"/>
    <x v="0"/>
    <x v="2"/>
    <x v="2216"/>
    <m/>
    <n v="22.24"/>
    <x v="13"/>
    <x v="4"/>
    <x v="1"/>
    <x v="1"/>
  </r>
  <r>
    <n v="96628"/>
    <x v="0"/>
    <x v="2"/>
    <x v="2216"/>
    <s v="Hafls"/>
    <n v="5.13"/>
    <x v="13"/>
    <x v="15"/>
    <x v="1"/>
    <x v="2"/>
  </r>
  <r>
    <n v="96551"/>
    <x v="1"/>
    <x v="0"/>
    <x v="2217"/>
    <m/>
    <n v="50"/>
    <x v="15"/>
    <x v="1"/>
    <x v="1"/>
    <x v="3"/>
  </r>
  <r>
    <n v="96629"/>
    <x v="0"/>
    <x v="2"/>
    <x v="2217"/>
    <m/>
    <n v="38.56"/>
    <x v="287"/>
    <x v="12"/>
    <x v="1"/>
    <x v="5"/>
  </r>
  <r>
    <n v="96630.1"/>
    <x v="0"/>
    <x v="2"/>
    <x v="2217"/>
    <s v="Wine"/>
    <n v="16.5"/>
    <x v="13"/>
    <x v="17"/>
    <x v="1"/>
    <x v="14"/>
  </r>
  <r>
    <n v="96630.2"/>
    <x v="0"/>
    <x v="2"/>
    <x v="2217"/>
    <m/>
    <n v="16.809999999999999"/>
    <x v="13"/>
    <x v="4"/>
    <x v="1"/>
    <x v="1"/>
  </r>
  <r>
    <n v="96631"/>
    <x v="0"/>
    <x v="2"/>
    <x v="2217"/>
    <s v="Mirror replacement"/>
    <n v="18"/>
    <x v="159"/>
    <x v="12"/>
    <x v="1"/>
    <x v="19"/>
  </r>
  <r>
    <n v="96632"/>
    <x v="0"/>
    <x v="2"/>
    <x v="2217"/>
    <s v="Garage paint"/>
    <n v="7.61"/>
    <x v="14"/>
    <x v="16"/>
    <x v="1"/>
    <x v="1"/>
  </r>
  <r>
    <n v="96674"/>
    <x v="0"/>
    <x v="14"/>
    <x v="2217"/>
    <m/>
    <n v="7.35"/>
    <x v="10"/>
    <x v="4"/>
    <x v="1"/>
    <x v="1"/>
  </r>
  <r>
    <n v="96633"/>
    <x v="0"/>
    <x v="2"/>
    <x v="2218"/>
    <m/>
    <n v="30.66"/>
    <x v="13"/>
    <x v="4"/>
    <x v="1"/>
    <x v="1"/>
  </r>
  <r>
    <n v="96655"/>
    <x v="0"/>
    <x v="4"/>
    <x v="2218"/>
    <s v="Horseshoes"/>
    <n v="70"/>
    <x v="482"/>
    <x v="13"/>
    <x v="1"/>
    <x v="17"/>
  </r>
  <r>
    <n v="96634"/>
    <x v="0"/>
    <x v="2"/>
    <x v="2219"/>
    <s v="Farm shop vegetables"/>
    <n v="48.07"/>
    <x v="14"/>
    <x v="4"/>
    <x v="1"/>
    <x v="1"/>
  </r>
  <r>
    <n v="96635"/>
    <x v="0"/>
    <x v="2"/>
    <x v="2219"/>
    <s v="Plants"/>
    <n v="41.93"/>
    <x v="268"/>
    <x v="16"/>
    <x v="1"/>
    <x v="1"/>
  </r>
  <r>
    <n v="96636"/>
    <x v="0"/>
    <x v="2"/>
    <x v="2219"/>
    <m/>
    <n v="13.8"/>
    <x v="213"/>
    <x v="11"/>
    <x v="1"/>
    <x v="2"/>
  </r>
  <r>
    <n v="96637"/>
    <x v="0"/>
    <x v="2"/>
    <x v="2219"/>
    <s v="Google storage"/>
    <n v="1.53"/>
    <x v="503"/>
    <x v="0"/>
    <x v="1"/>
    <x v="1"/>
  </r>
  <r>
    <n v="96549"/>
    <x v="6"/>
    <x v="0"/>
    <x v="2220"/>
    <m/>
    <n v="381.5"/>
    <x v="9"/>
    <x v="0"/>
    <x v="1"/>
    <x v="3"/>
  </r>
  <r>
    <n v="96550"/>
    <x v="0"/>
    <x v="0"/>
    <x v="2220"/>
    <m/>
    <n v="30"/>
    <x v="89"/>
    <x v="13"/>
    <x v="1"/>
    <x v="17"/>
  </r>
  <r>
    <n v="96638"/>
    <x v="0"/>
    <x v="2"/>
    <x v="2220"/>
    <s v="Garage paint"/>
    <n v="34.43"/>
    <x v="14"/>
    <x v="16"/>
    <x v="1"/>
    <x v="1"/>
  </r>
  <r>
    <n v="96639"/>
    <x v="0"/>
    <x v="2"/>
    <x v="2220"/>
    <m/>
    <n v="16.75"/>
    <x v="213"/>
    <x v="11"/>
    <x v="1"/>
    <x v="2"/>
  </r>
  <r>
    <n v="96640"/>
    <x v="0"/>
    <x v="2"/>
    <x v="2220"/>
    <s v="Eye drops"/>
    <n v="5.6"/>
    <x v="225"/>
    <x v="13"/>
    <x v="1"/>
    <x v="17"/>
  </r>
  <r>
    <n v="96641"/>
    <x v="0"/>
    <x v="2"/>
    <x v="2220"/>
    <m/>
    <n v="151.75"/>
    <x v="61"/>
    <x v="17"/>
    <x v="1"/>
    <x v="14"/>
  </r>
  <r>
    <n v="96547"/>
    <x v="0"/>
    <x v="0"/>
    <x v="2221"/>
    <m/>
    <n v="1240.95"/>
    <x v="335"/>
    <x v="14"/>
    <x v="90"/>
    <x v="1"/>
  </r>
  <r>
    <n v="96548"/>
    <x v="0"/>
    <x v="0"/>
    <x v="2221"/>
    <m/>
    <n v="46.55"/>
    <x v="270"/>
    <x v="0"/>
    <x v="1"/>
    <x v="1"/>
  </r>
  <r>
    <n v="96544"/>
    <x v="0"/>
    <x v="0"/>
    <x v="2222"/>
    <m/>
    <n v="17"/>
    <x v="63"/>
    <x v="0"/>
    <x v="1"/>
    <x v="4"/>
  </r>
  <r>
    <n v="96545"/>
    <x v="0"/>
    <x v="0"/>
    <x v="2222"/>
    <m/>
    <n v="15"/>
    <x v="48"/>
    <x v="6"/>
    <x v="1"/>
    <x v="2"/>
  </r>
  <r>
    <n v="96546"/>
    <x v="8"/>
    <x v="0"/>
    <x v="2222"/>
    <m/>
    <n v="-5970.12"/>
    <x v="164"/>
    <x v="10"/>
    <x v="1"/>
    <x v="4"/>
  </r>
  <r>
    <n v="96642"/>
    <x v="0"/>
    <x v="2"/>
    <x v="2222"/>
    <m/>
    <n v="44.26"/>
    <x v="287"/>
    <x v="12"/>
    <x v="1"/>
    <x v="5"/>
  </r>
  <r>
    <n v="96643"/>
    <x v="0"/>
    <x v="2"/>
    <x v="2222"/>
    <s v="Varnish"/>
    <n v="13.24"/>
    <x v="481"/>
    <x v="16"/>
    <x v="1"/>
    <x v="1"/>
  </r>
  <r>
    <n v="96644"/>
    <x v="0"/>
    <x v="2"/>
    <x v="2222"/>
    <m/>
    <n v="12.83"/>
    <x v="10"/>
    <x v="4"/>
    <x v="1"/>
    <x v="1"/>
  </r>
  <r>
    <n v="96645"/>
    <x v="0"/>
    <x v="2"/>
    <x v="2222"/>
    <s v="Undercoat"/>
    <n v="12.79"/>
    <x v="177"/>
    <x v="16"/>
    <x v="1"/>
    <x v="1"/>
  </r>
  <r>
    <n v="96646"/>
    <x v="0"/>
    <x v="2"/>
    <x v="2222"/>
    <m/>
    <n v="3.65"/>
    <x v="208"/>
    <x v="4"/>
    <x v="1"/>
    <x v="4"/>
  </r>
  <r>
    <n v="96647"/>
    <x v="0"/>
    <x v="2"/>
    <x v="2223"/>
    <s v="Car Insurance"/>
    <n v="325.42"/>
    <x v="378"/>
    <x v="12"/>
    <x v="1"/>
    <x v="5"/>
  </r>
  <r>
    <n v="96648"/>
    <x v="0"/>
    <x v="2"/>
    <x v="2223"/>
    <m/>
    <n v="20"/>
    <x v="86"/>
    <x v="15"/>
    <x v="1"/>
    <x v="4"/>
  </r>
  <r>
    <n v="96649"/>
    <x v="0"/>
    <x v="2"/>
    <x v="2223"/>
    <s v="Lunch"/>
    <n v="3.4"/>
    <x v="213"/>
    <x v="4"/>
    <x v="1"/>
    <x v="2"/>
  </r>
  <r>
    <n v="96540"/>
    <x v="1"/>
    <x v="0"/>
    <x v="2224"/>
    <m/>
    <n v="100"/>
    <x v="15"/>
    <x v="1"/>
    <x v="1"/>
    <x v="3"/>
  </r>
  <r>
    <n v="96541"/>
    <x v="0"/>
    <x v="0"/>
    <x v="2224"/>
    <s v="Maths tutor"/>
    <n v="35"/>
    <x v="387"/>
    <x v="19"/>
    <x v="1"/>
    <x v="10"/>
  </r>
  <r>
    <n v="96542"/>
    <x v="0"/>
    <x v="0"/>
    <x v="2224"/>
    <m/>
    <n v="29.78"/>
    <x v="172"/>
    <x v="4"/>
    <x v="1"/>
    <x v="1"/>
  </r>
  <r>
    <n v="96543"/>
    <x v="1"/>
    <x v="0"/>
    <x v="2224"/>
    <m/>
    <n v="3202"/>
    <x v="75"/>
    <x v="1"/>
    <x v="1"/>
    <x v="3"/>
  </r>
  <r>
    <n v="96676"/>
    <x v="0"/>
    <x v="14"/>
    <x v="2224"/>
    <m/>
    <n v="17.399999999999999"/>
    <x v="10"/>
    <x v="4"/>
    <x v="1"/>
    <x v="1"/>
  </r>
  <r>
    <n v="96776"/>
    <x v="0"/>
    <x v="2"/>
    <x v="2224"/>
    <s v="Golden eye for Topaz"/>
    <n v="11.2"/>
    <x v="225"/>
    <x v="13"/>
    <x v="1"/>
    <x v="17"/>
  </r>
  <r>
    <n v="96777"/>
    <x v="0"/>
    <x v="2"/>
    <x v="2224"/>
    <s v="Meal out (escaping from Jennys Halloween Party)"/>
    <n v="46.45"/>
    <x v="267"/>
    <x v="11"/>
    <x v="1"/>
    <x v="14"/>
  </r>
  <r>
    <n v="96778"/>
    <x v="0"/>
    <x v="2"/>
    <x v="2224"/>
    <m/>
    <n v="4.1500000000000004"/>
    <x v="208"/>
    <x v="4"/>
    <x v="1"/>
    <x v="4"/>
  </r>
  <r>
    <n v="96779"/>
    <x v="0"/>
    <x v="2"/>
    <x v="2224"/>
    <m/>
    <n v="6.7"/>
    <x v="22"/>
    <x v="11"/>
    <x v="1"/>
    <x v="2"/>
  </r>
  <r>
    <n v="96780"/>
    <x v="0"/>
    <x v="2"/>
    <x v="2225"/>
    <m/>
    <n v="45"/>
    <x v="133"/>
    <x v="5"/>
    <x v="1"/>
    <x v="2"/>
  </r>
  <r>
    <n v="96781"/>
    <x v="0"/>
    <x v="2"/>
    <x v="2225"/>
    <m/>
    <n v="13.5"/>
    <x v="133"/>
    <x v="5"/>
    <x v="1"/>
    <x v="2"/>
  </r>
  <r>
    <n v="96782"/>
    <x v="0"/>
    <x v="2"/>
    <x v="2225"/>
    <m/>
    <n v="51.09"/>
    <x v="13"/>
    <x v="12"/>
    <x v="1"/>
    <x v="5"/>
  </r>
  <r>
    <n v="96783"/>
    <x v="0"/>
    <x v="2"/>
    <x v="2225"/>
    <s v="Lunch in Birmingham"/>
    <n v="18.670000000000002"/>
    <x v="143"/>
    <x v="11"/>
    <x v="1"/>
    <x v="1"/>
  </r>
  <r>
    <n v="96784"/>
    <x v="0"/>
    <x v="2"/>
    <x v="2225"/>
    <s v="Train tickets to Birmingham City Centre"/>
    <n v="6.1"/>
    <x v="140"/>
    <x v="11"/>
    <x v="1"/>
    <x v="1"/>
  </r>
  <r>
    <n v="96785"/>
    <x v="0"/>
    <x v="2"/>
    <x v="2225"/>
    <m/>
    <n v="104.37"/>
    <x v="271"/>
    <x v="5"/>
    <x v="1"/>
    <x v="8"/>
  </r>
  <r>
    <n v="96786"/>
    <x v="0"/>
    <x v="2"/>
    <x v="2225"/>
    <m/>
    <n v="7.1"/>
    <x v="195"/>
    <x v="11"/>
    <x v="1"/>
    <x v="1"/>
  </r>
  <r>
    <n v="97646"/>
    <x v="3"/>
    <x v="4"/>
    <x v="2225"/>
    <s v="Nov Cash"/>
    <n v="-320"/>
    <x v="9"/>
    <x v="1"/>
    <x v="1"/>
    <x v="3"/>
  </r>
  <r>
    <n v="97647"/>
    <x v="0"/>
    <x v="4"/>
    <x v="2225"/>
    <s v="Unidentified cash for Nov"/>
    <n v="320"/>
    <x v="53"/>
    <x v="6"/>
    <x v="1"/>
    <x v="3"/>
  </r>
  <r>
    <n v="96675"/>
    <x v="0"/>
    <x v="14"/>
    <x v="2226"/>
    <m/>
    <n v="6.68"/>
    <x v="10"/>
    <x v="4"/>
    <x v="1"/>
    <x v="1"/>
  </r>
  <r>
    <n v="96787"/>
    <x v="0"/>
    <x v="2"/>
    <x v="2226"/>
    <s v="Driving test"/>
    <n v="62"/>
    <x v="454"/>
    <x v="2"/>
    <x v="1"/>
    <x v="10"/>
  </r>
  <r>
    <n v="96788"/>
    <x v="0"/>
    <x v="2"/>
    <x v="2226"/>
    <m/>
    <n v="4.4000000000000004"/>
    <x v="195"/>
    <x v="11"/>
    <x v="1"/>
    <x v="2"/>
  </r>
  <r>
    <n v="96789"/>
    <x v="0"/>
    <x v="2"/>
    <x v="2226"/>
    <m/>
    <n v="4"/>
    <x v="380"/>
    <x v="2"/>
    <x v="1"/>
    <x v="2"/>
  </r>
  <r>
    <n v="96790"/>
    <x v="0"/>
    <x v="2"/>
    <x v="2226"/>
    <m/>
    <n v="23"/>
    <x v="504"/>
    <x v="19"/>
    <x v="1"/>
    <x v="10"/>
  </r>
  <r>
    <n v="96791"/>
    <x v="0"/>
    <x v="2"/>
    <x v="2226"/>
    <m/>
    <n v="4.25"/>
    <x v="213"/>
    <x v="11"/>
    <x v="1"/>
    <x v="2"/>
  </r>
  <r>
    <n v="96762"/>
    <x v="0"/>
    <x v="0"/>
    <x v="2227"/>
    <m/>
    <n v="12.12"/>
    <x v="8"/>
    <x v="0"/>
    <x v="1"/>
    <x v="1"/>
  </r>
  <r>
    <n v="96763"/>
    <x v="0"/>
    <x v="0"/>
    <x v="2227"/>
    <s v="Gas"/>
    <n v="81"/>
    <x v="338"/>
    <x v="0"/>
    <x v="1"/>
    <x v="1"/>
  </r>
  <r>
    <n v="96764"/>
    <x v="1"/>
    <x v="0"/>
    <x v="2227"/>
    <m/>
    <n v="50"/>
    <x v="1"/>
    <x v="1"/>
    <x v="1"/>
    <x v="3"/>
  </r>
  <r>
    <n v="96765"/>
    <x v="0"/>
    <x v="0"/>
    <x v="2227"/>
    <s v="Accomodation"/>
    <n v="872"/>
    <x v="495"/>
    <x v="19"/>
    <x v="1"/>
    <x v="8"/>
  </r>
  <r>
    <n v="96766"/>
    <x v="0"/>
    <x v="0"/>
    <x v="2227"/>
    <s v="Income Insurance"/>
    <n v="26.95"/>
    <x v="60"/>
    <x v="0"/>
    <x v="1"/>
    <x v="4"/>
  </r>
  <r>
    <n v="96767"/>
    <x v="0"/>
    <x v="0"/>
    <x v="2227"/>
    <s v="Jennifers Pocket Money"/>
    <n v="150"/>
    <x v="53"/>
    <x v="6"/>
    <x v="1"/>
    <x v="10"/>
  </r>
  <r>
    <n v="96768"/>
    <x v="0"/>
    <x v="0"/>
    <x v="2227"/>
    <m/>
    <n v="30"/>
    <x v="89"/>
    <x v="13"/>
    <x v="1"/>
    <x v="17"/>
  </r>
  <r>
    <n v="96769"/>
    <x v="0"/>
    <x v="0"/>
    <x v="2227"/>
    <s v="James Pocket Money"/>
    <n v="20"/>
    <x v="53"/>
    <x v="6"/>
    <x v="1"/>
    <x v="8"/>
  </r>
  <r>
    <n v="96770"/>
    <x v="0"/>
    <x v="0"/>
    <x v="2227"/>
    <m/>
    <n v="7.99"/>
    <x v="368"/>
    <x v="0"/>
    <x v="1"/>
    <x v="4"/>
  </r>
  <r>
    <n v="96771"/>
    <x v="0"/>
    <x v="0"/>
    <x v="2227"/>
    <m/>
    <n v="5"/>
    <x v="163"/>
    <x v="9"/>
    <x v="1"/>
    <x v="9"/>
  </r>
  <r>
    <n v="96772"/>
    <x v="0"/>
    <x v="0"/>
    <x v="2227"/>
    <s v="Council Tax"/>
    <n v="50.09"/>
    <x v="18"/>
    <x v="0"/>
    <x v="1"/>
    <x v="1"/>
  </r>
  <r>
    <n v="96773"/>
    <x v="0"/>
    <x v="0"/>
    <x v="2227"/>
    <m/>
    <n v="16.989999999999998"/>
    <x v="448"/>
    <x v="0"/>
    <x v="1"/>
    <x v="2"/>
  </r>
  <r>
    <n v="96774"/>
    <x v="0"/>
    <x v="0"/>
    <x v="2227"/>
    <s v="Council Tax"/>
    <n v="180"/>
    <x v="18"/>
    <x v="0"/>
    <x v="1"/>
    <x v="1"/>
  </r>
  <r>
    <n v="96775"/>
    <x v="0"/>
    <x v="0"/>
    <x v="2227"/>
    <m/>
    <n v="39.85"/>
    <x v="3"/>
    <x v="0"/>
    <x v="1"/>
    <x v="1"/>
  </r>
  <r>
    <n v="96792"/>
    <x v="0"/>
    <x v="2"/>
    <x v="2227"/>
    <m/>
    <n v="63"/>
    <x v="41"/>
    <x v="15"/>
    <x v="1"/>
    <x v="4"/>
  </r>
  <r>
    <n v="96944.1"/>
    <x v="0"/>
    <x v="14"/>
    <x v="2227"/>
    <s v="Cooking Brandy"/>
    <n v="11"/>
    <x v="10"/>
    <x v="4"/>
    <x v="1"/>
    <x v="1"/>
  </r>
  <r>
    <n v="96944.2"/>
    <x v="0"/>
    <x v="14"/>
    <x v="2227"/>
    <m/>
    <n v="11.32"/>
    <x v="10"/>
    <x v="4"/>
    <x v="1"/>
    <x v="1"/>
  </r>
  <r>
    <n v="96945"/>
    <x v="0"/>
    <x v="14"/>
    <x v="2227"/>
    <m/>
    <n v="6.64"/>
    <x v="10"/>
    <x v="4"/>
    <x v="1"/>
    <x v="1"/>
  </r>
  <r>
    <n v="97237"/>
    <x v="3"/>
    <x v="1"/>
    <x v="2227"/>
    <m/>
    <n v="-50"/>
    <x v="1"/>
    <x v="1"/>
    <x v="1"/>
    <x v="3"/>
  </r>
  <r>
    <n v="96758"/>
    <x v="0"/>
    <x v="0"/>
    <x v="2228"/>
    <s v="Windows and doors"/>
    <n v="5760.89"/>
    <x v="478"/>
    <x v="16"/>
    <x v="100"/>
    <x v="1"/>
  </r>
  <r>
    <n v="96759"/>
    <x v="0"/>
    <x v="0"/>
    <x v="2228"/>
    <m/>
    <n v="11.39"/>
    <x v="19"/>
    <x v="0"/>
    <x v="1"/>
    <x v="1"/>
  </r>
  <r>
    <n v="96760"/>
    <x v="1"/>
    <x v="0"/>
    <x v="2228"/>
    <m/>
    <n v="203.92"/>
    <x v="433"/>
    <x v="1"/>
    <x v="1"/>
    <x v="3"/>
  </r>
  <r>
    <n v="96761"/>
    <x v="0"/>
    <x v="0"/>
    <x v="2228"/>
    <m/>
    <n v="12"/>
    <x v="21"/>
    <x v="9"/>
    <x v="1"/>
    <x v="9"/>
  </r>
  <r>
    <n v="96946"/>
    <x v="3"/>
    <x v="14"/>
    <x v="2228"/>
    <m/>
    <n v="-203.92"/>
    <x v="9"/>
    <x v="1"/>
    <x v="1"/>
    <x v="3"/>
  </r>
  <r>
    <n v="96757"/>
    <x v="8"/>
    <x v="0"/>
    <x v="2229"/>
    <m/>
    <n v="-10000"/>
    <x v="164"/>
    <x v="10"/>
    <x v="1"/>
    <x v="4"/>
  </r>
  <r>
    <n v="96947.1"/>
    <x v="0"/>
    <x v="14"/>
    <x v="2229"/>
    <m/>
    <n v="14"/>
    <x v="10"/>
    <x v="6"/>
    <x v="1"/>
    <x v="1"/>
  </r>
  <r>
    <n v="96947.199999999997"/>
    <x v="0"/>
    <x v="14"/>
    <x v="2229"/>
    <s v="Stocking fillers"/>
    <n v="18.5"/>
    <x v="10"/>
    <x v="7"/>
    <x v="94"/>
    <x v="1"/>
  </r>
  <r>
    <n v="96947.3"/>
    <x v="0"/>
    <x v="14"/>
    <x v="2229"/>
    <m/>
    <n v="92.59"/>
    <x v="10"/>
    <x v="4"/>
    <x v="1"/>
    <x v="1"/>
  </r>
  <r>
    <n v="96948"/>
    <x v="0"/>
    <x v="14"/>
    <x v="2229"/>
    <s v="Hanging baskets"/>
    <n v="33.42"/>
    <x v="44"/>
    <x v="16"/>
    <x v="1"/>
    <x v="1"/>
  </r>
  <r>
    <n v="97235"/>
    <x v="0"/>
    <x v="1"/>
    <x v="2229"/>
    <m/>
    <n v="0.01"/>
    <x v="69"/>
    <x v="18"/>
    <x v="1"/>
    <x v="3"/>
  </r>
  <r>
    <n v="97236"/>
    <x v="4"/>
    <x v="1"/>
    <x v="2229"/>
    <m/>
    <n v="-0.05"/>
    <x v="1"/>
    <x v="10"/>
    <x v="1"/>
    <x v="3"/>
  </r>
  <r>
    <n v="96752"/>
    <x v="0"/>
    <x v="0"/>
    <x v="2230"/>
    <s v="Life Insurance"/>
    <n v="8.19"/>
    <x v="29"/>
    <x v="0"/>
    <x v="1"/>
    <x v="2"/>
  </r>
  <r>
    <n v="96753"/>
    <x v="0"/>
    <x v="0"/>
    <x v="2230"/>
    <m/>
    <n v="5"/>
    <x v="30"/>
    <x v="9"/>
    <x v="1"/>
    <x v="9"/>
  </r>
  <r>
    <n v="96754"/>
    <x v="12"/>
    <x v="0"/>
    <x v="2230"/>
    <m/>
    <n v="-8579.33"/>
    <x v="505"/>
    <x v="3"/>
    <x v="52"/>
    <x v="3"/>
  </r>
  <r>
    <n v="96755"/>
    <x v="12"/>
    <x v="0"/>
    <x v="2230"/>
    <m/>
    <n v="-9073.49"/>
    <x v="506"/>
    <x v="3"/>
    <x v="52"/>
    <x v="3"/>
  </r>
  <r>
    <n v="96756"/>
    <x v="0"/>
    <x v="0"/>
    <x v="2230"/>
    <s v="Silent disco cost and deposit"/>
    <n v="198"/>
    <x v="507"/>
    <x v="11"/>
    <x v="102"/>
    <x v="4"/>
  </r>
  <r>
    <n v="96793"/>
    <x v="0"/>
    <x v="2"/>
    <x v="2230"/>
    <s v="Canterbury Cathedral"/>
    <n v="40"/>
    <x v="173"/>
    <x v="11"/>
    <x v="101"/>
    <x v="14"/>
  </r>
  <r>
    <n v="96797"/>
    <x v="0"/>
    <x v="2"/>
    <x v="2230"/>
    <m/>
    <n v="5.0999999999999996"/>
    <x v="205"/>
    <x v="11"/>
    <x v="101"/>
    <x v="14"/>
  </r>
  <r>
    <n v="96951"/>
    <x v="0"/>
    <x v="14"/>
    <x v="2230"/>
    <s v="Curtain tie backs"/>
    <n v="23.98"/>
    <x v="412"/>
    <x v="16"/>
    <x v="1"/>
    <x v="1"/>
  </r>
  <r>
    <n v="96952"/>
    <x v="0"/>
    <x v="14"/>
    <x v="2230"/>
    <m/>
    <n v="50.99"/>
    <x v="13"/>
    <x v="12"/>
    <x v="1"/>
    <x v="5"/>
  </r>
  <r>
    <n v="97234"/>
    <x v="0"/>
    <x v="1"/>
    <x v="2230"/>
    <m/>
    <n v="39.32"/>
    <x v="13"/>
    <x v="4"/>
    <x v="1"/>
    <x v="1"/>
  </r>
  <r>
    <n v="96950"/>
    <x v="0"/>
    <x v="14"/>
    <x v="2231"/>
    <s v="Souvenirs"/>
    <n v="26.08"/>
    <x v="173"/>
    <x v="14"/>
    <x v="101"/>
    <x v="14"/>
  </r>
  <r>
    <n v="96949"/>
    <x v="0"/>
    <x v="14"/>
    <x v="2232"/>
    <s v="Last night meal"/>
    <n v="49.39"/>
    <x v="183"/>
    <x v="14"/>
    <x v="101"/>
    <x v="14"/>
  </r>
  <r>
    <n v="96751"/>
    <x v="0"/>
    <x v="0"/>
    <x v="2233"/>
    <m/>
    <n v="30"/>
    <x v="89"/>
    <x v="13"/>
    <x v="1"/>
    <x v="17"/>
  </r>
  <r>
    <n v="96798"/>
    <x v="0"/>
    <x v="2"/>
    <x v="2233"/>
    <m/>
    <n v="30.27"/>
    <x v="85"/>
    <x v="12"/>
    <x v="1"/>
    <x v="5"/>
  </r>
  <r>
    <n v="96799"/>
    <x v="0"/>
    <x v="2"/>
    <x v="2233"/>
    <m/>
    <n v="20.2"/>
    <x v="407"/>
    <x v="0"/>
    <x v="1"/>
    <x v="8"/>
  </r>
  <r>
    <n v="96953.1"/>
    <x v="0"/>
    <x v="14"/>
    <x v="2233"/>
    <m/>
    <n v="4"/>
    <x v="10"/>
    <x v="6"/>
    <x v="1"/>
    <x v="1"/>
  </r>
  <r>
    <n v="96953.2"/>
    <x v="0"/>
    <x v="14"/>
    <x v="2233"/>
    <m/>
    <n v="31.63"/>
    <x v="10"/>
    <x v="4"/>
    <x v="1"/>
    <x v="1"/>
  </r>
  <r>
    <n v="96954"/>
    <x v="0"/>
    <x v="14"/>
    <x v="2233"/>
    <m/>
    <n v="19.600000000000001"/>
    <x v="14"/>
    <x v="16"/>
    <x v="1"/>
    <x v="1"/>
  </r>
  <r>
    <n v="96955"/>
    <x v="0"/>
    <x v="14"/>
    <x v="2233"/>
    <m/>
    <n v="9.9499999999999993"/>
    <x v="213"/>
    <x v="14"/>
    <x v="101"/>
    <x v="14"/>
  </r>
  <r>
    <n v="96750"/>
    <x v="1"/>
    <x v="0"/>
    <x v="2234"/>
    <m/>
    <n v="30"/>
    <x v="15"/>
    <x v="1"/>
    <x v="1"/>
    <x v="3"/>
  </r>
  <r>
    <n v="96800"/>
    <x v="0"/>
    <x v="2"/>
    <x v="2234"/>
    <m/>
    <n v="4.7300000000000004"/>
    <x v="13"/>
    <x v="4"/>
    <x v="1"/>
    <x v="1"/>
  </r>
  <r>
    <n v="96801"/>
    <x v="0"/>
    <x v="2"/>
    <x v="2234"/>
    <m/>
    <n v="5.99"/>
    <x v="401"/>
    <x v="0"/>
    <x v="1"/>
    <x v="1"/>
  </r>
  <r>
    <n v="96749"/>
    <x v="12"/>
    <x v="0"/>
    <x v="2235"/>
    <m/>
    <n v="-19728.2"/>
    <x v="508"/>
    <x v="3"/>
    <x v="52"/>
    <x v="3"/>
  </r>
  <r>
    <n v="96802"/>
    <x v="0"/>
    <x v="2"/>
    <x v="2235"/>
    <s v="Diary pens and paper"/>
    <n v="20.45"/>
    <x v="276"/>
    <x v="15"/>
    <x v="1"/>
    <x v="2"/>
  </r>
  <r>
    <n v="96803"/>
    <x v="0"/>
    <x v="2"/>
    <x v="2235"/>
    <m/>
    <n v="257.7"/>
    <x v="41"/>
    <x v="15"/>
    <x v="1"/>
    <x v="4"/>
  </r>
  <r>
    <n v="96804"/>
    <x v="0"/>
    <x v="2"/>
    <x v="2235"/>
    <m/>
    <n v="6.3"/>
    <x v="476"/>
    <x v="17"/>
    <x v="1"/>
    <x v="4"/>
  </r>
  <r>
    <n v="96805"/>
    <x v="0"/>
    <x v="2"/>
    <x v="2235"/>
    <m/>
    <n v="6.3"/>
    <x v="476"/>
    <x v="17"/>
    <x v="1"/>
    <x v="4"/>
  </r>
  <r>
    <n v="96806"/>
    <x v="0"/>
    <x v="2"/>
    <x v="2235"/>
    <s v="Lanterns"/>
    <n v="68.45"/>
    <x v="14"/>
    <x v="11"/>
    <x v="102"/>
    <x v="4"/>
  </r>
  <r>
    <n v="96807"/>
    <x v="0"/>
    <x v="2"/>
    <x v="2236"/>
    <s v="Hafls"/>
    <n v="12.43"/>
    <x v="13"/>
    <x v="15"/>
    <x v="1"/>
    <x v="2"/>
  </r>
  <r>
    <n v="96808"/>
    <x v="0"/>
    <x v="2"/>
    <x v="2236"/>
    <m/>
    <n v="37.92"/>
    <x v="13"/>
    <x v="12"/>
    <x v="1"/>
    <x v="5"/>
  </r>
  <r>
    <n v="96809"/>
    <x v="0"/>
    <x v="2"/>
    <x v="2236"/>
    <m/>
    <n v="2.99"/>
    <x v="115"/>
    <x v="11"/>
    <x v="102"/>
    <x v="4"/>
  </r>
  <r>
    <n v="96810"/>
    <x v="0"/>
    <x v="2"/>
    <x v="2236"/>
    <m/>
    <n v="3.59"/>
    <x v="213"/>
    <x v="11"/>
    <x v="1"/>
    <x v="4"/>
  </r>
  <r>
    <n v="96811"/>
    <x v="0"/>
    <x v="2"/>
    <x v="2236"/>
    <m/>
    <n v="27.6"/>
    <x v="115"/>
    <x v="11"/>
    <x v="102"/>
    <x v="4"/>
  </r>
  <r>
    <n v="96812"/>
    <x v="0"/>
    <x v="2"/>
    <x v="2236"/>
    <m/>
    <n v="11.99"/>
    <x v="115"/>
    <x v="11"/>
    <x v="102"/>
    <x v="4"/>
  </r>
  <r>
    <n v="96956"/>
    <x v="0"/>
    <x v="14"/>
    <x v="2236"/>
    <m/>
    <n v="15.12"/>
    <x v="10"/>
    <x v="4"/>
    <x v="1"/>
    <x v="1"/>
  </r>
  <r>
    <n v="96748"/>
    <x v="0"/>
    <x v="0"/>
    <x v="2237"/>
    <s v="National Insurance"/>
    <n v="13.75"/>
    <x v="69"/>
    <x v="18"/>
    <x v="1"/>
    <x v="2"/>
  </r>
  <r>
    <n v="96813"/>
    <x v="0"/>
    <x v="2"/>
    <x v="2237"/>
    <m/>
    <n v="7.49"/>
    <x v="115"/>
    <x v="11"/>
    <x v="102"/>
    <x v="4"/>
  </r>
  <r>
    <n v="96814"/>
    <x v="0"/>
    <x v="2"/>
    <x v="2237"/>
    <m/>
    <n v="2.15"/>
    <x v="115"/>
    <x v="11"/>
    <x v="102"/>
    <x v="4"/>
  </r>
  <r>
    <n v="96815"/>
    <x v="0"/>
    <x v="2"/>
    <x v="2237"/>
    <m/>
    <n v="36.369999999999997"/>
    <x v="115"/>
    <x v="11"/>
    <x v="102"/>
    <x v="4"/>
  </r>
  <r>
    <n v="96816.1"/>
    <x v="0"/>
    <x v="2"/>
    <x v="2238"/>
    <m/>
    <n v="1.75"/>
    <x v="13"/>
    <x v="6"/>
    <x v="1"/>
    <x v="1"/>
  </r>
  <r>
    <n v="96816.2"/>
    <x v="0"/>
    <x v="2"/>
    <x v="2238"/>
    <m/>
    <n v="17.66"/>
    <x v="13"/>
    <x v="4"/>
    <x v="1"/>
    <x v="1"/>
  </r>
  <r>
    <n v="96817"/>
    <x v="0"/>
    <x v="2"/>
    <x v="2238"/>
    <s v="Meal out with Hubbards and Hornes"/>
    <n v="75"/>
    <x v="500"/>
    <x v="11"/>
    <x v="1"/>
    <x v="14"/>
  </r>
  <r>
    <n v="96818"/>
    <x v="0"/>
    <x v="2"/>
    <x v="2238"/>
    <s v="Hyundai Service"/>
    <n v="284"/>
    <x v="159"/>
    <x v="12"/>
    <x v="1"/>
    <x v="19"/>
  </r>
  <r>
    <n v="96819.1"/>
    <x v="0"/>
    <x v="2"/>
    <x v="2238"/>
    <s v="Tarpaulins"/>
    <n v="16.5"/>
    <x v="130"/>
    <x v="11"/>
    <x v="102"/>
    <x v="4"/>
  </r>
  <r>
    <n v="96819.199999999997"/>
    <x v="0"/>
    <x v="2"/>
    <x v="2238"/>
    <s v="Tarpaulins and glitter paint"/>
    <n v="16.47"/>
    <x v="130"/>
    <x v="11"/>
    <x v="103"/>
    <x v="4"/>
  </r>
  <r>
    <n v="96820"/>
    <x v="0"/>
    <x v="2"/>
    <x v="2238"/>
    <m/>
    <n v="56.34"/>
    <x v="85"/>
    <x v="12"/>
    <x v="1"/>
    <x v="5"/>
  </r>
  <r>
    <n v="96821"/>
    <x v="0"/>
    <x v="2"/>
    <x v="2238"/>
    <s v="Jenny's Skis"/>
    <n v="600.98"/>
    <x v="509"/>
    <x v="7"/>
    <x v="1"/>
    <x v="10"/>
  </r>
  <r>
    <n v="96822"/>
    <x v="0"/>
    <x v="2"/>
    <x v="2239"/>
    <m/>
    <n v="18.239999999999998"/>
    <x v="88"/>
    <x v="7"/>
    <x v="1"/>
    <x v="1"/>
  </r>
  <r>
    <n v="96743"/>
    <x v="5"/>
    <x v="0"/>
    <x v="2240"/>
    <m/>
    <n v="-16.09"/>
    <x v="157"/>
    <x v="10"/>
    <x v="1"/>
    <x v="2"/>
  </r>
  <r>
    <n v="96744"/>
    <x v="0"/>
    <x v="0"/>
    <x v="2240"/>
    <m/>
    <n v="-93"/>
    <x v="224"/>
    <x v="23"/>
    <x v="1"/>
    <x v="3"/>
  </r>
  <r>
    <n v="96745"/>
    <x v="1"/>
    <x v="0"/>
    <x v="2240"/>
    <m/>
    <n v="40"/>
    <x v="15"/>
    <x v="1"/>
    <x v="1"/>
    <x v="3"/>
  </r>
  <r>
    <n v="96746"/>
    <x v="2"/>
    <x v="0"/>
    <x v="2240"/>
    <m/>
    <n v="79.790000000000006"/>
    <x v="51"/>
    <x v="3"/>
    <x v="1"/>
    <x v="3"/>
  </r>
  <r>
    <n v="96747"/>
    <x v="0"/>
    <x v="0"/>
    <x v="2240"/>
    <m/>
    <n v="30"/>
    <x v="89"/>
    <x v="13"/>
    <x v="1"/>
    <x v="17"/>
  </r>
  <r>
    <n v="96823"/>
    <x v="0"/>
    <x v="2"/>
    <x v="2240"/>
    <m/>
    <n v="3.89"/>
    <x v="208"/>
    <x v="4"/>
    <x v="1"/>
    <x v="4"/>
  </r>
  <r>
    <n v="96824"/>
    <x v="0"/>
    <x v="2"/>
    <x v="2240"/>
    <s v="Lights for Patio"/>
    <n v="22.99"/>
    <x v="316"/>
    <x v="11"/>
    <x v="103"/>
    <x v="4"/>
  </r>
  <r>
    <n v="96825"/>
    <x v="0"/>
    <x v="2"/>
    <x v="2240"/>
    <m/>
    <n v="11.99"/>
    <x v="224"/>
    <x v="23"/>
    <x v="1"/>
    <x v="3"/>
  </r>
  <r>
    <n v="96826"/>
    <x v="0"/>
    <x v="2"/>
    <x v="2240"/>
    <s v="Smoke machine"/>
    <n v="29.95"/>
    <x v="14"/>
    <x v="11"/>
    <x v="103"/>
    <x v="4"/>
  </r>
  <r>
    <n v="96957"/>
    <x v="0"/>
    <x v="14"/>
    <x v="2240"/>
    <m/>
    <n v="49.07"/>
    <x v="10"/>
    <x v="4"/>
    <x v="1"/>
    <x v="1"/>
  </r>
  <r>
    <n v="96827"/>
    <x v="0"/>
    <x v="2"/>
    <x v="2241"/>
    <m/>
    <n v="5.66"/>
    <x v="13"/>
    <x v="4"/>
    <x v="1"/>
    <x v="1"/>
  </r>
  <r>
    <n v="96958"/>
    <x v="0"/>
    <x v="14"/>
    <x v="2241"/>
    <s v="Wing mirror repair"/>
    <n v="44.34"/>
    <x v="159"/>
    <x v="12"/>
    <x v="1"/>
    <x v="19"/>
  </r>
  <r>
    <n v="97233"/>
    <x v="0"/>
    <x v="1"/>
    <x v="2241"/>
    <s v="Party drinks"/>
    <n v="48.7"/>
    <x v="13"/>
    <x v="11"/>
    <x v="102"/>
    <x v="4"/>
  </r>
  <r>
    <n v="96740"/>
    <x v="0"/>
    <x v="0"/>
    <x v="2242"/>
    <m/>
    <n v="29.93"/>
    <x v="397"/>
    <x v="4"/>
    <x v="1"/>
    <x v="1"/>
  </r>
  <r>
    <n v="96741"/>
    <x v="1"/>
    <x v="0"/>
    <x v="2242"/>
    <m/>
    <n v="50"/>
    <x v="15"/>
    <x v="1"/>
    <x v="1"/>
    <x v="3"/>
  </r>
  <r>
    <n v="96742"/>
    <x v="8"/>
    <x v="0"/>
    <x v="2242"/>
    <m/>
    <n v="-959.56"/>
    <x v="425"/>
    <x v="10"/>
    <x v="1"/>
    <x v="2"/>
  </r>
  <r>
    <n v="96794"/>
    <x v="0"/>
    <x v="2"/>
    <x v="2242"/>
    <s v="Shoes (and a pair of tights)"/>
    <n v="120"/>
    <x v="31"/>
    <x v="5"/>
    <x v="1"/>
    <x v="2"/>
  </r>
  <r>
    <n v="96828"/>
    <x v="0"/>
    <x v="2"/>
    <x v="2242"/>
    <m/>
    <n v="20"/>
    <x v="143"/>
    <x v="11"/>
    <x v="1"/>
    <x v="4"/>
  </r>
  <r>
    <n v="96829"/>
    <x v="0"/>
    <x v="2"/>
    <x v="2242"/>
    <s v="Birthday dress"/>
    <n v="60"/>
    <x v="245"/>
    <x v="5"/>
    <x v="1"/>
    <x v="10"/>
  </r>
  <r>
    <n v="96830"/>
    <x v="0"/>
    <x v="2"/>
    <x v="2242"/>
    <s v="CRB Checks"/>
    <n v="13"/>
    <x v="281"/>
    <x v="15"/>
    <x v="1"/>
    <x v="2"/>
  </r>
  <r>
    <n v="96960"/>
    <x v="0"/>
    <x v="14"/>
    <x v="2242"/>
    <m/>
    <n v="2.25"/>
    <x v="10"/>
    <x v="4"/>
    <x v="1"/>
    <x v="1"/>
  </r>
  <r>
    <n v="96959"/>
    <x v="0"/>
    <x v="14"/>
    <x v="2242"/>
    <m/>
    <n v="10.4"/>
    <x v="395"/>
    <x v="9"/>
    <x v="94"/>
    <x v="9"/>
  </r>
  <r>
    <n v="96739"/>
    <x v="1"/>
    <x v="0"/>
    <x v="2243"/>
    <m/>
    <n v="100"/>
    <x v="15"/>
    <x v="1"/>
    <x v="1"/>
    <x v="3"/>
  </r>
  <r>
    <n v="96831.1"/>
    <x v="0"/>
    <x v="2"/>
    <x v="2243"/>
    <s v="Party drinks"/>
    <n v="86"/>
    <x v="13"/>
    <x v="11"/>
    <x v="102"/>
    <x v="4"/>
  </r>
  <r>
    <n v="96831.2"/>
    <x v="0"/>
    <x v="2"/>
    <x v="2243"/>
    <m/>
    <n v="5.99"/>
    <x v="13"/>
    <x v="4"/>
    <x v="1"/>
    <x v="1"/>
  </r>
  <r>
    <n v="96832"/>
    <x v="0"/>
    <x v="2"/>
    <x v="2243"/>
    <m/>
    <n v="12.81"/>
    <x v="13"/>
    <x v="4"/>
    <x v="1"/>
    <x v="1"/>
  </r>
  <r>
    <n v="96833"/>
    <x v="0"/>
    <x v="2"/>
    <x v="2243"/>
    <m/>
    <n v="5.15"/>
    <x v="13"/>
    <x v="4"/>
    <x v="1"/>
    <x v="1"/>
  </r>
  <r>
    <n v="96834"/>
    <x v="0"/>
    <x v="2"/>
    <x v="2243"/>
    <m/>
    <n v="40.090000000000003"/>
    <x v="13"/>
    <x v="12"/>
    <x v="1"/>
    <x v="5"/>
  </r>
  <r>
    <n v="96835"/>
    <x v="0"/>
    <x v="2"/>
    <x v="2243"/>
    <m/>
    <n v="18.989999999999998"/>
    <x v="115"/>
    <x v="8"/>
    <x v="1"/>
    <x v="1"/>
  </r>
  <r>
    <n v="96961"/>
    <x v="0"/>
    <x v="14"/>
    <x v="2243"/>
    <m/>
    <n v="2.7"/>
    <x v="10"/>
    <x v="12"/>
    <x v="1"/>
    <x v="5"/>
  </r>
  <r>
    <n v="96836"/>
    <x v="0"/>
    <x v="2"/>
    <x v="2244"/>
    <m/>
    <n v="7.55"/>
    <x v="143"/>
    <x v="17"/>
    <x v="1"/>
    <x v="4"/>
  </r>
  <r>
    <n v="96837"/>
    <x v="0"/>
    <x v="2"/>
    <x v="2244"/>
    <m/>
    <n v="7.4"/>
    <x v="476"/>
    <x v="17"/>
    <x v="1"/>
    <x v="4"/>
  </r>
  <r>
    <n v="96838"/>
    <x v="0"/>
    <x v="2"/>
    <x v="2244"/>
    <m/>
    <n v="5.45"/>
    <x v="476"/>
    <x v="17"/>
    <x v="1"/>
    <x v="4"/>
  </r>
  <r>
    <n v="96962"/>
    <x v="0"/>
    <x v="14"/>
    <x v="2244"/>
    <m/>
    <n v="17.190000000000001"/>
    <x v="10"/>
    <x v="4"/>
    <x v="1"/>
    <x v="1"/>
  </r>
  <r>
    <n v="96839.1"/>
    <x v="0"/>
    <x v="2"/>
    <x v="2245"/>
    <s v="Party food ingredients"/>
    <n v="60"/>
    <x v="13"/>
    <x v="11"/>
    <x v="102"/>
    <x v="4"/>
  </r>
  <r>
    <n v="96839.2"/>
    <x v="0"/>
    <x v="2"/>
    <x v="2245"/>
    <m/>
    <n v="15.44"/>
    <x v="13"/>
    <x v="4"/>
    <x v="1"/>
    <x v="1"/>
  </r>
  <r>
    <n v="96840"/>
    <x v="0"/>
    <x v="2"/>
    <x v="2245"/>
    <m/>
    <n v="4"/>
    <x v="380"/>
    <x v="2"/>
    <x v="1"/>
    <x v="2"/>
  </r>
  <r>
    <n v="96841"/>
    <x v="0"/>
    <x v="2"/>
    <x v="2246"/>
    <s v="Road tax"/>
    <n v="112.5"/>
    <x v="95"/>
    <x v="12"/>
    <x v="1"/>
    <x v="19"/>
  </r>
  <r>
    <n v="96737"/>
    <x v="2"/>
    <x v="0"/>
    <x v="2247"/>
    <m/>
    <n v="20.8"/>
    <x v="58"/>
    <x v="3"/>
    <x v="1"/>
    <x v="2"/>
  </r>
  <r>
    <n v="96738"/>
    <x v="0"/>
    <x v="0"/>
    <x v="2247"/>
    <m/>
    <n v="30"/>
    <x v="89"/>
    <x v="13"/>
    <x v="1"/>
    <x v="17"/>
  </r>
  <r>
    <n v="96842"/>
    <x v="0"/>
    <x v="2"/>
    <x v="2247"/>
    <s v="Neem Tree"/>
    <n v="17"/>
    <x v="94"/>
    <x v="11"/>
    <x v="1"/>
    <x v="2"/>
  </r>
  <r>
    <n v="96963"/>
    <x v="0"/>
    <x v="14"/>
    <x v="2247"/>
    <m/>
    <n v="15.41"/>
    <x v="10"/>
    <x v="4"/>
    <x v="1"/>
    <x v="1"/>
  </r>
  <r>
    <n v="96964.1"/>
    <x v="0"/>
    <x v="14"/>
    <x v="2247"/>
    <s v="Birthday bits"/>
    <n v="20.8"/>
    <x v="10"/>
    <x v="11"/>
    <x v="102"/>
    <x v="4"/>
  </r>
  <r>
    <n v="96964.2"/>
    <x v="0"/>
    <x v="14"/>
    <x v="2247"/>
    <s v="Stocking fillers"/>
    <n v="6.5"/>
    <x v="10"/>
    <x v="7"/>
    <x v="94"/>
    <x v="1"/>
  </r>
  <r>
    <n v="96735"/>
    <x v="6"/>
    <x v="0"/>
    <x v="2248"/>
    <m/>
    <n v="417.06"/>
    <x v="9"/>
    <x v="0"/>
    <x v="1"/>
    <x v="3"/>
  </r>
  <r>
    <n v="96736"/>
    <x v="0"/>
    <x v="0"/>
    <x v="2248"/>
    <s v="Income Insurance"/>
    <n v="48.69"/>
    <x v="60"/>
    <x v="0"/>
    <x v="1"/>
    <x v="4"/>
  </r>
  <r>
    <n v="96843"/>
    <x v="0"/>
    <x v="2"/>
    <x v="2248"/>
    <m/>
    <n v="4.18"/>
    <x v="13"/>
    <x v="4"/>
    <x v="1"/>
    <x v="1"/>
  </r>
  <r>
    <n v="96844"/>
    <x v="0"/>
    <x v="2"/>
    <x v="2248"/>
    <s v="Hobbit Book"/>
    <n v="34.9"/>
    <x v="510"/>
    <x v="7"/>
    <x v="1"/>
    <x v="4"/>
  </r>
  <r>
    <n v="96845"/>
    <x v="0"/>
    <x v="2"/>
    <x v="2248"/>
    <m/>
    <n v="20"/>
    <x v="86"/>
    <x v="15"/>
    <x v="1"/>
    <x v="4"/>
  </r>
  <r>
    <n v="96846"/>
    <x v="0"/>
    <x v="2"/>
    <x v="2249"/>
    <m/>
    <n v="24.79"/>
    <x v="52"/>
    <x v="4"/>
    <x v="1"/>
    <x v="1"/>
  </r>
  <r>
    <n v="96847"/>
    <x v="0"/>
    <x v="2"/>
    <x v="2249"/>
    <s v="Google storage"/>
    <n v="1.55"/>
    <x v="503"/>
    <x v="0"/>
    <x v="1"/>
    <x v="1"/>
  </r>
  <r>
    <n v="96848"/>
    <x v="0"/>
    <x v="2"/>
    <x v="2249"/>
    <m/>
    <n v="11.25"/>
    <x v="115"/>
    <x v="7"/>
    <x v="1"/>
    <x v="2"/>
  </r>
  <r>
    <n v="96732"/>
    <x v="0"/>
    <x v="0"/>
    <x v="2250"/>
    <m/>
    <n v="17.399999999999999"/>
    <x v="63"/>
    <x v="0"/>
    <x v="1"/>
    <x v="4"/>
  </r>
  <r>
    <n v="96733"/>
    <x v="1"/>
    <x v="0"/>
    <x v="2250"/>
    <m/>
    <n v="100"/>
    <x v="15"/>
    <x v="1"/>
    <x v="1"/>
    <x v="3"/>
  </r>
  <r>
    <n v="96734"/>
    <x v="0"/>
    <x v="0"/>
    <x v="2250"/>
    <m/>
    <n v="90.74"/>
    <x v="397"/>
    <x v="4"/>
    <x v="1"/>
    <x v="1"/>
  </r>
  <r>
    <n v="96795"/>
    <x v="0"/>
    <x v="2"/>
    <x v="2250"/>
    <m/>
    <n v="28.5"/>
    <x v="31"/>
    <x v="8"/>
    <x v="1"/>
    <x v="3"/>
  </r>
  <r>
    <n v="96796"/>
    <x v="0"/>
    <x v="2"/>
    <x v="2250"/>
    <s v="Handbag"/>
    <n v="125.3"/>
    <x v="31"/>
    <x v="7"/>
    <x v="1"/>
    <x v="2"/>
  </r>
  <r>
    <n v="96850.1"/>
    <x v="0"/>
    <x v="2"/>
    <x v="2250"/>
    <m/>
    <n v="3.5"/>
    <x v="13"/>
    <x v="12"/>
    <x v="1"/>
    <x v="1"/>
  </r>
  <r>
    <n v="96850.2"/>
    <x v="0"/>
    <x v="2"/>
    <x v="2250"/>
    <s v="Drinks for party"/>
    <n v="15"/>
    <x v="13"/>
    <x v="11"/>
    <x v="102"/>
    <x v="4"/>
  </r>
  <r>
    <n v="96850.3"/>
    <x v="0"/>
    <x v="2"/>
    <x v="2250"/>
    <m/>
    <n v="9.19"/>
    <x v="13"/>
    <x v="4"/>
    <x v="1"/>
    <x v="1"/>
  </r>
  <r>
    <n v="96851"/>
    <x v="0"/>
    <x v="2"/>
    <x v="2250"/>
    <m/>
    <n v="7.89"/>
    <x v="13"/>
    <x v="4"/>
    <x v="1"/>
    <x v="1"/>
  </r>
  <r>
    <n v="96852"/>
    <x v="0"/>
    <x v="2"/>
    <x v="2250"/>
    <s v="More Patio lights"/>
    <n v="22.99"/>
    <x v="316"/>
    <x v="11"/>
    <x v="103"/>
    <x v="4"/>
  </r>
  <r>
    <n v="96849"/>
    <x v="0"/>
    <x v="2"/>
    <x v="2250"/>
    <m/>
    <n v="10"/>
    <x v="10"/>
    <x v="4"/>
    <x v="1"/>
    <x v="1"/>
  </r>
  <r>
    <n v="96731"/>
    <x v="0"/>
    <x v="0"/>
    <x v="2251"/>
    <m/>
    <n v="50.38"/>
    <x v="270"/>
    <x v="0"/>
    <x v="1"/>
    <x v="1"/>
  </r>
  <r>
    <n v="96853"/>
    <x v="0"/>
    <x v="2"/>
    <x v="2251"/>
    <s v="Trays"/>
    <n v="7.47"/>
    <x v="322"/>
    <x v="11"/>
    <x v="102"/>
    <x v="1"/>
  </r>
  <r>
    <n v="96854"/>
    <x v="0"/>
    <x v="2"/>
    <x v="2251"/>
    <m/>
    <n v="4.79"/>
    <x v="42"/>
    <x v="6"/>
    <x v="1"/>
    <x v="1"/>
  </r>
  <r>
    <n v="96965"/>
    <x v="0"/>
    <x v="14"/>
    <x v="2251"/>
    <m/>
    <n v="24.73"/>
    <x v="10"/>
    <x v="4"/>
    <x v="1"/>
    <x v="1"/>
  </r>
  <r>
    <n v="96855.1"/>
    <x v="0"/>
    <x v="2"/>
    <x v="2252"/>
    <s v="Vodka"/>
    <n v="15"/>
    <x v="52"/>
    <x v="17"/>
    <x v="1"/>
    <x v="1"/>
  </r>
  <r>
    <n v="96855.2"/>
    <x v="0"/>
    <x v="2"/>
    <x v="2252"/>
    <m/>
    <n v="20.79"/>
    <x v="52"/>
    <x v="4"/>
    <x v="1"/>
    <x v="1"/>
  </r>
  <r>
    <n v="96856"/>
    <x v="0"/>
    <x v="2"/>
    <x v="2252"/>
    <m/>
    <n v="47.19"/>
    <x v="52"/>
    <x v="12"/>
    <x v="1"/>
    <x v="5"/>
  </r>
  <r>
    <n v="96857"/>
    <x v="0"/>
    <x v="2"/>
    <x v="2252"/>
    <s v="Darcy's Restaurant"/>
    <n v="203.8"/>
    <x v="117"/>
    <x v="11"/>
    <x v="102"/>
    <x v="1"/>
  </r>
  <r>
    <n v="96719"/>
    <x v="8"/>
    <x v="0"/>
    <x v="2253"/>
    <m/>
    <n v="-5969.71"/>
    <x v="164"/>
    <x v="10"/>
    <x v="1"/>
    <x v="4"/>
  </r>
  <r>
    <n v="96720"/>
    <x v="0"/>
    <x v="0"/>
    <x v="2253"/>
    <s v="Jennifers Pocket Money"/>
    <n v="150"/>
    <x v="53"/>
    <x v="6"/>
    <x v="1"/>
    <x v="10"/>
  </r>
  <r>
    <n v="96721"/>
    <x v="0"/>
    <x v="0"/>
    <x v="2253"/>
    <s v="James Pocket Money"/>
    <n v="20"/>
    <x v="53"/>
    <x v="6"/>
    <x v="1"/>
    <x v="8"/>
  </r>
  <r>
    <n v="96722"/>
    <x v="0"/>
    <x v="0"/>
    <x v="2253"/>
    <m/>
    <n v="30"/>
    <x v="89"/>
    <x v="13"/>
    <x v="1"/>
    <x v="17"/>
  </r>
  <r>
    <n v="96723"/>
    <x v="0"/>
    <x v="0"/>
    <x v="2253"/>
    <s v="Accomodation"/>
    <n v="872"/>
    <x v="495"/>
    <x v="19"/>
    <x v="1"/>
    <x v="8"/>
  </r>
  <r>
    <n v="96724"/>
    <x v="1"/>
    <x v="0"/>
    <x v="2253"/>
    <m/>
    <n v="50"/>
    <x v="1"/>
    <x v="1"/>
    <x v="1"/>
    <x v="3"/>
  </r>
  <r>
    <n v="96725"/>
    <x v="0"/>
    <x v="0"/>
    <x v="2253"/>
    <s v="Gas"/>
    <n v="81"/>
    <x v="338"/>
    <x v="0"/>
    <x v="1"/>
    <x v="1"/>
  </r>
  <r>
    <n v="96726"/>
    <x v="0"/>
    <x v="0"/>
    <x v="2253"/>
    <m/>
    <n v="12.12"/>
    <x v="8"/>
    <x v="0"/>
    <x v="1"/>
    <x v="1"/>
  </r>
  <r>
    <n v="96727"/>
    <x v="0"/>
    <x v="0"/>
    <x v="2253"/>
    <m/>
    <n v="39.85"/>
    <x v="3"/>
    <x v="0"/>
    <x v="1"/>
    <x v="1"/>
  </r>
  <r>
    <n v="96728"/>
    <x v="0"/>
    <x v="0"/>
    <x v="2253"/>
    <m/>
    <n v="5"/>
    <x v="163"/>
    <x v="9"/>
    <x v="1"/>
    <x v="9"/>
  </r>
  <r>
    <n v="96729"/>
    <x v="0"/>
    <x v="0"/>
    <x v="2253"/>
    <s v="Council Tax"/>
    <n v="50.09"/>
    <x v="18"/>
    <x v="0"/>
    <x v="1"/>
    <x v="1"/>
  </r>
  <r>
    <n v="96730"/>
    <x v="0"/>
    <x v="0"/>
    <x v="2253"/>
    <s v="Council Tax"/>
    <n v="180"/>
    <x v="18"/>
    <x v="0"/>
    <x v="1"/>
    <x v="1"/>
  </r>
  <r>
    <n v="96858"/>
    <x v="0"/>
    <x v="2"/>
    <x v="2253"/>
    <m/>
    <n v="4.3499999999999996"/>
    <x v="208"/>
    <x v="4"/>
    <x v="1"/>
    <x v="4"/>
  </r>
  <r>
    <n v="96859"/>
    <x v="0"/>
    <x v="2"/>
    <x v="2253"/>
    <s v="Jenny's Birthday Meal"/>
    <n v="93.3"/>
    <x v="420"/>
    <x v="11"/>
    <x v="103"/>
    <x v="1"/>
  </r>
  <r>
    <n v="96966.1"/>
    <x v="0"/>
    <x v="14"/>
    <x v="2253"/>
    <s v="Tights"/>
    <n v="16.5"/>
    <x v="10"/>
    <x v="5"/>
    <x v="1"/>
    <x v="1"/>
  </r>
  <r>
    <n v="96966.2"/>
    <x v="0"/>
    <x v="14"/>
    <x v="2253"/>
    <m/>
    <n v="15"/>
    <x v="10"/>
    <x v="6"/>
    <x v="1"/>
    <x v="1"/>
  </r>
  <r>
    <n v="96966.3"/>
    <x v="0"/>
    <x v="14"/>
    <x v="2253"/>
    <m/>
    <n v="51.7"/>
    <x v="10"/>
    <x v="4"/>
    <x v="1"/>
    <x v="1"/>
  </r>
  <r>
    <n v="97232"/>
    <x v="3"/>
    <x v="1"/>
    <x v="2253"/>
    <m/>
    <n v="-50"/>
    <x v="1"/>
    <x v="1"/>
    <x v="1"/>
    <x v="3"/>
  </r>
  <r>
    <n v="97665"/>
    <x v="3"/>
    <x v="4"/>
    <x v="2253"/>
    <s v="Dec Cash"/>
    <n v="-593.01"/>
    <x v="9"/>
    <x v="1"/>
    <x v="1"/>
    <x v="3"/>
  </r>
  <r>
    <n v="97666"/>
    <x v="0"/>
    <x v="4"/>
    <x v="2253"/>
    <s v="Unidentified cash for Dec"/>
    <n v="0.01"/>
    <x v="53"/>
    <x v="6"/>
    <x v="1"/>
    <x v="3"/>
  </r>
  <r>
    <n v="96716"/>
    <x v="0"/>
    <x v="0"/>
    <x v="2254"/>
    <m/>
    <n v="21.65"/>
    <x v="448"/>
    <x v="0"/>
    <x v="1"/>
    <x v="2"/>
  </r>
  <r>
    <n v="96717"/>
    <x v="0"/>
    <x v="0"/>
    <x v="2254"/>
    <s v="Income Insurance"/>
    <n v="26.95"/>
    <x v="60"/>
    <x v="0"/>
    <x v="1"/>
    <x v="4"/>
  </r>
  <r>
    <n v="96718"/>
    <x v="0"/>
    <x v="0"/>
    <x v="2254"/>
    <s v="Deposit refunded"/>
    <n v="-100"/>
    <x v="507"/>
    <x v="11"/>
    <x v="102"/>
    <x v="4"/>
  </r>
  <r>
    <n v="96860"/>
    <x v="0"/>
    <x v="2"/>
    <x v="2254"/>
    <m/>
    <n v="8.18"/>
    <x v="13"/>
    <x v="4"/>
    <x v="1"/>
    <x v="1"/>
  </r>
  <r>
    <n v="96861"/>
    <x v="0"/>
    <x v="2"/>
    <x v="2254"/>
    <s v="Routines jabs"/>
    <n v="76.5"/>
    <x v="40"/>
    <x v="6"/>
    <x v="1"/>
    <x v="15"/>
  </r>
  <r>
    <n v="96862"/>
    <x v="0"/>
    <x v="2"/>
    <x v="2254"/>
    <m/>
    <n v="129.97"/>
    <x v="168"/>
    <x v="5"/>
    <x v="1"/>
    <x v="2"/>
  </r>
  <r>
    <n v="97648"/>
    <x v="0"/>
    <x v="4"/>
    <x v="2254"/>
    <s v="Yoga"/>
    <n v="18"/>
    <x v="198"/>
    <x v="2"/>
    <x v="1"/>
    <x v="14"/>
  </r>
  <r>
    <n v="96712.1"/>
    <x v="0"/>
    <x v="0"/>
    <x v="2255"/>
    <s v="Marquee Hire"/>
    <n v="540"/>
    <x v="511"/>
    <x v="11"/>
    <x v="102"/>
    <x v="4"/>
  </r>
  <r>
    <n v="96712.2"/>
    <x v="0"/>
    <x v="0"/>
    <x v="2255"/>
    <s v="Marquee Hire"/>
    <n v="540"/>
    <x v="511"/>
    <x v="11"/>
    <x v="103"/>
    <x v="4"/>
  </r>
  <r>
    <n v="96713"/>
    <x v="1"/>
    <x v="0"/>
    <x v="2255"/>
    <m/>
    <n v="50"/>
    <x v="15"/>
    <x v="1"/>
    <x v="1"/>
    <x v="3"/>
  </r>
  <r>
    <n v="96714"/>
    <x v="0"/>
    <x v="0"/>
    <x v="2255"/>
    <m/>
    <n v="11.39"/>
    <x v="19"/>
    <x v="0"/>
    <x v="1"/>
    <x v="1"/>
  </r>
  <r>
    <n v="96715"/>
    <x v="0"/>
    <x v="0"/>
    <x v="2255"/>
    <m/>
    <n v="7.99"/>
    <x v="368"/>
    <x v="0"/>
    <x v="1"/>
    <x v="4"/>
  </r>
  <r>
    <n v="96863"/>
    <x v="0"/>
    <x v="2"/>
    <x v="2255"/>
    <s v="Lunch with Josephine"/>
    <n v="8.18"/>
    <x v="14"/>
    <x v="11"/>
    <x v="1"/>
    <x v="2"/>
  </r>
  <r>
    <n v="96864"/>
    <x v="0"/>
    <x v="2"/>
    <x v="2255"/>
    <s v="Shirt"/>
    <n v="70"/>
    <x v="364"/>
    <x v="5"/>
    <x v="1"/>
    <x v="8"/>
  </r>
  <r>
    <n v="96865"/>
    <x v="0"/>
    <x v="2"/>
    <x v="2255"/>
    <m/>
    <n v="11.8"/>
    <x v="41"/>
    <x v="11"/>
    <x v="1"/>
    <x v="2"/>
  </r>
  <r>
    <n v="96866"/>
    <x v="0"/>
    <x v="2"/>
    <x v="2255"/>
    <s v="Victorian House"/>
    <n v="8"/>
    <x v="173"/>
    <x v="11"/>
    <x v="1"/>
    <x v="2"/>
  </r>
  <r>
    <n v="96967"/>
    <x v="0"/>
    <x v="14"/>
    <x v="2255"/>
    <m/>
    <n v="20"/>
    <x v="86"/>
    <x v="11"/>
    <x v="1"/>
    <x v="2"/>
  </r>
  <r>
    <n v="96968"/>
    <x v="0"/>
    <x v="14"/>
    <x v="2255"/>
    <m/>
    <n v="154.4"/>
    <x v="245"/>
    <x v="5"/>
    <x v="1"/>
    <x v="1"/>
  </r>
  <r>
    <n v="96710"/>
    <x v="0"/>
    <x v="0"/>
    <x v="2256"/>
    <m/>
    <n v="12"/>
    <x v="21"/>
    <x v="9"/>
    <x v="1"/>
    <x v="9"/>
  </r>
  <r>
    <n v="96711"/>
    <x v="1"/>
    <x v="0"/>
    <x v="2256"/>
    <m/>
    <n v="2036.01"/>
    <x v="75"/>
    <x v="1"/>
    <x v="1"/>
    <x v="3"/>
  </r>
  <r>
    <n v="96970.1"/>
    <x v="0"/>
    <x v="14"/>
    <x v="2256"/>
    <s v="DVD"/>
    <n v="10"/>
    <x v="13"/>
    <x v="7"/>
    <x v="1"/>
    <x v="1"/>
  </r>
  <r>
    <n v="96970.2"/>
    <x v="0"/>
    <x v="14"/>
    <x v="2256"/>
    <s v="Screenwash"/>
    <n v="2.5"/>
    <x v="13"/>
    <x v="12"/>
    <x v="1"/>
    <x v="1"/>
  </r>
  <r>
    <n v="96970.3"/>
    <x v="0"/>
    <x v="14"/>
    <x v="2256"/>
    <m/>
    <n v="49.87"/>
    <x v="13"/>
    <x v="4"/>
    <x v="1"/>
    <x v="1"/>
  </r>
  <r>
    <n v="96708"/>
    <x v="0"/>
    <x v="0"/>
    <x v="2257"/>
    <s v="Insurance"/>
    <n v="786.52"/>
    <x v="468"/>
    <x v="12"/>
    <x v="1"/>
    <x v="19"/>
  </r>
  <r>
    <n v="96709"/>
    <x v="0"/>
    <x v="0"/>
    <x v="2257"/>
    <s v="Swimming"/>
    <n v="8.5"/>
    <x v="380"/>
    <x v="2"/>
    <x v="1"/>
    <x v="2"/>
  </r>
  <r>
    <n v="97230"/>
    <x v="0"/>
    <x v="1"/>
    <x v="2257"/>
    <m/>
    <n v="0.01"/>
    <x v="69"/>
    <x v="18"/>
    <x v="1"/>
    <x v="3"/>
  </r>
  <r>
    <n v="97231"/>
    <x v="4"/>
    <x v="1"/>
    <x v="2257"/>
    <m/>
    <n v="-0.03"/>
    <x v="1"/>
    <x v="10"/>
    <x v="1"/>
    <x v="3"/>
  </r>
  <r>
    <n v="96867"/>
    <x v="0"/>
    <x v="2"/>
    <x v="2258"/>
    <m/>
    <n v="7.64"/>
    <x v="13"/>
    <x v="4"/>
    <x v="1"/>
    <x v="1"/>
  </r>
  <r>
    <n v="96868"/>
    <x v="0"/>
    <x v="2"/>
    <x v="2258"/>
    <m/>
    <n v="4"/>
    <x v="380"/>
    <x v="2"/>
    <x v="1"/>
    <x v="2"/>
  </r>
  <r>
    <n v="96869"/>
    <x v="0"/>
    <x v="2"/>
    <x v="2259"/>
    <s v="Planer"/>
    <n v="49.99"/>
    <x v="277"/>
    <x v="7"/>
    <x v="1"/>
    <x v="1"/>
  </r>
  <r>
    <n v="96703"/>
    <x v="1"/>
    <x v="0"/>
    <x v="2260"/>
    <m/>
    <n v="638.1"/>
    <x v="433"/>
    <x v="1"/>
    <x v="1"/>
    <x v="3"/>
  </r>
  <r>
    <n v="96704"/>
    <x v="1"/>
    <x v="0"/>
    <x v="2260"/>
    <m/>
    <n v="50"/>
    <x v="15"/>
    <x v="1"/>
    <x v="1"/>
    <x v="3"/>
  </r>
  <r>
    <n v="96705"/>
    <x v="0"/>
    <x v="0"/>
    <x v="2260"/>
    <m/>
    <n v="30"/>
    <x v="89"/>
    <x v="13"/>
    <x v="1"/>
    <x v="17"/>
  </r>
  <r>
    <n v="96706"/>
    <x v="0"/>
    <x v="0"/>
    <x v="2260"/>
    <m/>
    <n v="5"/>
    <x v="30"/>
    <x v="9"/>
    <x v="1"/>
    <x v="9"/>
  </r>
  <r>
    <n v="96707"/>
    <x v="0"/>
    <x v="0"/>
    <x v="2260"/>
    <s v="Life Insurance"/>
    <n v="8.19"/>
    <x v="29"/>
    <x v="0"/>
    <x v="1"/>
    <x v="2"/>
  </r>
  <r>
    <n v="96876"/>
    <x v="0"/>
    <x v="2"/>
    <x v="2260"/>
    <m/>
    <n v="4.99"/>
    <x v="208"/>
    <x v="4"/>
    <x v="1"/>
    <x v="4"/>
  </r>
  <r>
    <n v="96877"/>
    <x v="0"/>
    <x v="2"/>
    <x v="2260"/>
    <m/>
    <n v="21.1"/>
    <x v="407"/>
    <x v="0"/>
    <x v="1"/>
    <x v="8"/>
  </r>
  <r>
    <n v="96878"/>
    <x v="0"/>
    <x v="2"/>
    <x v="2260"/>
    <m/>
    <n v="22"/>
    <x v="133"/>
    <x v="5"/>
    <x v="1"/>
    <x v="2"/>
  </r>
  <r>
    <n v="96971"/>
    <x v="3"/>
    <x v="14"/>
    <x v="2260"/>
    <m/>
    <n v="-638.1"/>
    <x v="9"/>
    <x v="1"/>
    <x v="1"/>
    <x v="3"/>
  </r>
  <r>
    <n v="96972"/>
    <x v="0"/>
    <x v="14"/>
    <x v="2260"/>
    <m/>
    <n v="16.350000000000001"/>
    <x v="10"/>
    <x v="4"/>
    <x v="1"/>
    <x v="1"/>
  </r>
  <r>
    <n v="96879"/>
    <x v="0"/>
    <x v="2"/>
    <x v="2261"/>
    <m/>
    <n v="5.28"/>
    <x v="13"/>
    <x v="4"/>
    <x v="1"/>
    <x v="1"/>
  </r>
  <r>
    <n v="96880"/>
    <x v="0"/>
    <x v="2"/>
    <x v="2261"/>
    <m/>
    <n v="6.47"/>
    <x v="225"/>
    <x v="6"/>
    <x v="1"/>
    <x v="1"/>
  </r>
  <r>
    <n v="96881"/>
    <x v="0"/>
    <x v="2"/>
    <x v="2261"/>
    <m/>
    <n v="91"/>
    <x v="133"/>
    <x v="5"/>
    <x v="1"/>
    <x v="2"/>
  </r>
  <r>
    <n v="97649"/>
    <x v="0"/>
    <x v="4"/>
    <x v="2261"/>
    <s v="Yoga"/>
    <n v="15"/>
    <x v="198"/>
    <x v="2"/>
    <x v="1"/>
    <x v="14"/>
  </r>
  <r>
    <n v="96698"/>
    <x v="0"/>
    <x v="0"/>
    <x v="2262"/>
    <m/>
    <n v="80"/>
    <x v="512"/>
    <x v="19"/>
    <x v="104"/>
    <x v="10"/>
  </r>
  <r>
    <n v="96699"/>
    <x v="0"/>
    <x v="0"/>
    <x v="2262"/>
    <m/>
    <n v="110"/>
    <x v="89"/>
    <x v="13"/>
    <x v="1"/>
    <x v="17"/>
  </r>
  <r>
    <n v="96700"/>
    <x v="0"/>
    <x v="0"/>
    <x v="2262"/>
    <s v="Hire and ski passes"/>
    <n v="805"/>
    <x v="335"/>
    <x v="14"/>
    <x v="90"/>
    <x v="1"/>
  </r>
  <r>
    <n v="96701.1"/>
    <x v="0"/>
    <x v="0"/>
    <x v="2262"/>
    <s v="Birthday Present from Mum and Dad"/>
    <n v="-250"/>
    <x v="80"/>
    <x v="7"/>
    <x v="102"/>
    <x v="4"/>
  </r>
  <r>
    <n v="96701.2"/>
    <x v="4"/>
    <x v="0"/>
    <x v="2262"/>
    <m/>
    <n v="-25"/>
    <x v="309"/>
    <x v="10"/>
    <x v="1"/>
    <x v="2"/>
  </r>
  <r>
    <n v="96701.3"/>
    <x v="5"/>
    <x v="0"/>
    <x v="2262"/>
    <m/>
    <n v="-4.4800000000000004"/>
    <x v="101"/>
    <x v="10"/>
    <x v="1"/>
    <x v="4"/>
  </r>
  <r>
    <n v="96702"/>
    <x v="0"/>
    <x v="0"/>
    <x v="2262"/>
    <m/>
    <n v="21"/>
    <x v="224"/>
    <x v="23"/>
    <x v="1"/>
    <x v="3"/>
  </r>
  <r>
    <n v="96870"/>
    <x v="0"/>
    <x v="2"/>
    <x v="2262"/>
    <m/>
    <n v="114"/>
    <x v="31"/>
    <x v="8"/>
    <x v="1"/>
    <x v="3"/>
  </r>
  <r>
    <n v="96871"/>
    <x v="0"/>
    <x v="2"/>
    <x v="2262"/>
    <s v="Christmas card and shampoo"/>
    <n v="23"/>
    <x v="31"/>
    <x v="6"/>
    <x v="1"/>
    <x v="2"/>
  </r>
  <r>
    <n v="96882"/>
    <x v="0"/>
    <x v="2"/>
    <x v="2262"/>
    <s v="Globe"/>
    <n v="120.95"/>
    <x v="492"/>
    <x v="7"/>
    <x v="94"/>
    <x v="4"/>
  </r>
  <r>
    <n v="96883"/>
    <x v="0"/>
    <x v="2"/>
    <x v="2262"/>
    <s v="Lunch with Magdvi"/>
    <n v="5"/>
    <x v="117"/>
    <x v="15"/>
    <x v="1"/>
    <x v="2"/>
  </r>
  <r>
    <n v="96884"/>
    <x v="0"/>
    <x v="2"/>
    <x v="2262"/>
    <m/>
    <n v="6.5"/>
    <x v="316"/>
    <x v="16"/>
    <x v="1"/>
    <x v="1"/>
  </r>
  <r>
    <n v="96885"/>
    <x v="0"/>
    <x v="2"/>
    <x v="2262"/>
    <s v="Shirts, clothes, presents"/>
    <n v="85.68"/>
    <x v="271"/>
    <x v="7"/>
    <x v="94"/>
    <x v="1"/>
  </r>
  <r>
    <n v="96886"/>
    <x v="0"/>
    <x v="2"/>
    <x v="2262"/>
    <m/>
    <n v="21.96"/>
    <x v="115"/>
    <x v="7"/>
    <x v="1"/>
    <x v="2"/>
  </r>
  <r>
    <n v="96887"/>
    <x v="0"/>
    <x v="2"/>
    <x v="2262"/>
    <m/>
    <n v="36.82"/>
    <x v="115"/>
    <x v="7"/>
    <x v="1"/>
    <x v="2"/>
  </r>
  <r>
    <n v="96888"/>
    <x v="0"/>
    <x v="2"/>
    <x v="2262"/>
    <m/>
    <n v="3"/>
    <x v="205"/>
    <x v="12"/>
    <x v="1"/>
    <x v="1"/>
  </r>
  <r>
    <n v="96973"/>
    <x v="0"/>
    <x v="14"/>
    <x v="2262"/>
    <m/>
    <n v="9.3800000000000008"/>
    <x v="10"/>
    <x v="4"/>
    <x v="1"/>
    <x v="1"/>
  </r>
  <r>
    <n v="96889"/>
    <x v="0"/>
    <x v="2"/>
    <x v="2263"/>
    <s v="Ski goggles"/>
    <n v="24.99"/>
    <x v="168"/>
    <x v="7"/>
    <x v="94"/>
    <x v="8"/>
  </r>
  <r>
    <n v="96890"/>
    <x v="0"/>
    <x v="2"/>
    <x v="2263"/>
    <m/>
    <n v="54.96"/>
    <x v="13"/>
    <x v="4"/>
    <x v="1"/>
    <x v="1"/>
  </r>
  <r>
    <n v="96891"/>
    <x v="0"/>
    <x v="2"/>
    <x v="2263"/>
    <m/>
    <n v="11.58"/>
    <x v="13"/>
    <x v="4"/>
    <x v="1"/>
    <x v="1"/>
  </r>
  <r>
    <n v="96892"/>
    <x v="0"/>
    <x v="2"/>
    <x v="2263"/>
    <m/>
    <n v="40.14"/>
    <x v="13"/>
    <x v="12"/>
    <x v="1"/>
    <x v="5"/>
  </r>
  <r>
    <n v="96893"/>
    <x v="0"/>
    <x v="2"/>
    <x v="2263"/>
    <m/>
    <n v="5.99"/>
    <x v="401"/>
    <x v="0"/>
    <x v="1"/>
    <x v="1"/>
  </r>
  <r>
    <n v="96894"/>
    <x v="0"/>
    <x v="2"/>
    <x v="2263"/>
    <s v="iPhone"/>
    <n v="319"/>
    <x v="513"/>
    <x v="7"/>
    <x v="103"/>
    <x v="10"/>
  </r>
  <r>
    <n v="96974"/>
    <x v="0"/>
    <x v="14"/>
    <x v="2263"/>
    <m/>
    <n v="6.8"/>
    <x v="10"/>
    <x v="4"/>
    <x v="1"/>
    <x v="1"/>
  </r>
  <r>
    <n v="96975"/>
    <x v="0"/>
    <x v="14"/>
    <x v="2263"/>
    <s v="Stamps"/>
    <n v="14.88"/>
    <x v="10"/>
    <x v="15"/>
    <x v="1"/>
    <x v="2"/>
  </r>
  <r>
    <n v="96696"/>
    <x v="8"/>
    <x v="0"/>
    <x v="2264"/>
    <m/>
    <n v="-959.56"/>
    <x v="425"/>
    <x v="10"/>
    <x v="1"/>
    <x v="2"/>
  </r>
  <r>
    <n v="96697"/>
    <x v="0"/>
    <x v="0"/>
    <x v="2264"/>
    <s v="National Insurance"/>
    <n v="11"/>
    <x v="69"/>
    <x v="18"/>
    <x v="1"/>
    <x v="2"/>
  </r>
  <r>
    <n v="96895"/>
    <x v="0"/>
    <x v="2"/>
    <x v="2264"/>
    <s v="Takeaway"/>
    <n v="29.25"/>
    <x v="94"/>
    <x v="11"/>
    <x v="1"/>
    <x v="1"/>
  </r>
  <r>
    <n v="96896"/>
    <x v="0"/>
    <x v="2"/>
    <x v="2264"/>
    <m/>
    <n v="4"/>
    <x v="380"/>
    <x v="2"/>
    <x v="1"/>
    <x v="2"/>
  </r>
  <r>
    <n v="96897"/>
    <x v="0"/>
    <x v="2"/>
    <x v="2264"/>
    <m/>
    <n v="3.28"/>
    <x v="13"/>
    <x v="4"/>
    <x v="1"/>
    <x v="1"/>
  </r>
  <r>
    <n v="96898"/>
    <x v="0"/>
    <x v="2"/>
    <x v="2264"/>
    <m/>
    <n v="8.6"/>
    <x v="195"/>
    <x v="11"/>
    <x v="1"/>
    <x v="2"/>
  </r>
  <r>
    <n v="96899"/>
    <x v="0"/>
    <x v="2"/>
    <x v="2264"/>
    <m/>
    <n v="67.099999999999994"/>
    <x v="41"/>
    <x v="15"/>
    <x v="1"/>
    <x v="4"/>
  </r>
  <r>
    <n v="96900"/>
    <x v="0"/>
    <x v="2"/>
    <x v="2265"/>
    <m/>
    <n v="9.4600000000000009"/>
    <x v="97"/>
    <x v="6"/>
    <x v="1"/>
    <x v="1"/>
  </r>
  <r>
    <n v="96901"/>
    <x v="0"/>
    <x v="2"/>
    <x v="2265"/>
    <s v="Bottle opener for Phil"/>
    <n v="15"/>
    <x v="14"/>
    <x v="9"/>
    <x v="94"/>
    <x v="9"/>
  </r>
  <r>
    <n v="96902"/>
    <x v="0"/>
    <x v="2"/>
    <x v="2265"/>
    <s v="Italian Restaurant in Knutsford"/>
    <n v="75"/>
    <x v="136"/>
    <x v="11"/>
    <x v="1"/>
    <x v="14"/>
  </r>
  <r>
    <n v="96903"/>
    <x v="0"/>
    <x v="2"/>
    <x v="2265"/>
    <m/>
    <n v="25.07"/>
    <x v="85"/>
    <x v="12"/>
    <x v="1"/>
    <x v="5"/>
  </r>
  <r>
    <n v="96904"/>
    <x v="0"/>
    <x v="2"/>
    <x v="2265"/>
    <m/>
    <n v="9.5500000000000007"/>
    <x v="125"/>
    <x v="7"/>
    <x v="1"/>
    <x v="2"/>
  </r>
  <r>
    <n v="96905"/>
    <x v="0"/>
    <x v="2"/>
    <x v="2265"/>
    <s v="Coffee stop near Knutsford"/>
    <n v="10.68"/>
    <x v="213"/>
    <x v="11"/>
    <x v="1"/>
    <x v="14"/>
  </r>
  <r>
    <n v="96906"/>
    <x v="0"/>
    <x v="2"/>
    <x v="2266"/>
    <m/>
    <n v="6.28"/>
    <x v="183"/>
    <x v="4"/>
    <x v="1"/>
    <x v="1"/>
  </r>
  <r>
    <n v="96907"/>
    <x v="0"/>
    <x v="2"/>
    <x v="2266"/>
    <m/>
    <n v="27.64"/>
    <x v="85"/>
    <x v="12"/>
    <x v="1"/>
    <x v="5"/>
  </r>
  <r>
    <n v="96694"/>
    <x v="0"/>
    <x v="0"/>
    <x v="2267"/>
    <m/>
    <n v="85"/>
    <x v="89"/>
    <x v="13"/>
    <x v="1"/>
    <x v="17"/>
  </r>
  <r>
    <n v="96695"/>
    <x v="1"/>
    <x v="0"/>
    <x v="2267"/>
    <m/>
    <n v="80"/>
    <x v="15"/>
    <x v="1"/>
    <x v="1"/>
    <x v="3"/>
  </r>
  <r>
    <n v="96908"/>
    <x v="0"/>
    <x v="2"/>
    <x v="2267"/>
    <m/>
    <n v="9.99"/>
    <x v="514"/>
    <x v="0"/>
    <x v="1"/>
    <x v="4"/>
  </r>
  <r>
    <n v="96909"/>
    <x v="0"/>
    <x v="2"/>
    <x v="2267"/>
    <m/>
    <n v="4.6500000000000004"/>
    <x v="195"/>
    <x v="11"/>
    <x v="1"/>
    <x v="2"/>
  </r>
  <r>
    <n v="96910"/>
    <x v="0"/>
    <x v="2"/>
    <x v="2267"/>
    <m/>
    <n v="4.99"/>
    <x v="208"/>
    <x v="4"/>
    <x v="1"/>
    <x v="4"/>
  </r>
  <r>
    <n v="97652"/>
    <x v="0"/>
    <x v="4"/>
    <x v="2267"/>
    <s v="Finlandic Jumper"/>
    <n v="55"/>
    <x v="245"/>
    <x v="5"/>
    <x v="1"/>
    <x v="4"/>
  </r>
  <r>
    <n v="97653"/>
    <x v="0"/>
    <x v="4"/>
    <x v="2267"/>
    <s v="M6 Toll"/>
    <n v="10"/>
    <x v="140"/>
    <x v="11"/>
    <x v="1"/>
    <x v="5"/>
  </r>
  <r>
    <n v="97654"/>
    <x v="0"/>
    <x v="4"/>
    <x v="2267"/>
    <s v="Drinks after Walk"/>
    <n v="7"/>
    <x v="143"/>
    <x v="17"/>
    <x v="1"/>
    <x v="3"/>
  </r>
  <r>
    <n v="97655"/>
    <x v="0"/>
    <x v="4"/>
    <x v="2267"/>
    <s v="Mulled Wine at Christmas Market"/>
    <n v="12"/>
    <x v="143"/>
    <x v="17"/>
    <x v="1"/>
    <x v="3"/>
  </r>
  <r>
    <n v="97656"/>
    <x v="0"/>
    <x v="4"/>
    <x v="2267"/>
    <s v="Cheese from market"/>
    <n v="7"/>
    <x v="14"/>
    <x v="4"/>
    <x v="1"/>
    <x v="4"/>
  </r>
  <r>
    <n v="97657"/>
    <x v="0"/>
    <x v="4"/>
    <x v="2267"/>
    <s v="Dans present"/>
    <n v="15"/>
    <x v="14"/>
    <x v="9"/>
    <x v="1"/>
    <x v="9"/>
  </r>
  <r>
    <n v="97658"/>
    <x v="0"/>
    <x v="4"/>
    <x v="2267"/>
    <s v="Mums present"/>
    <n v="8"/>
    <x v="14"/>
    <x v="9"/>
    <x v="1"/>
    <x v="9"/>
  </r>
  <r>
    <n v="97659"/>
    <x v="0"/>
    <x v="4"/>
    <x v="2267"/>
    <s v="Lucys present"/>
    <n v="10"/>
    <x v="14"/>
    <x v="9"/>
    <x v="1"/>
    <x v="9"/>
  </r>
  <r>
    <n v="96911"/>
    <x v="0"/>
    <x v="2"/>
    <x v="2268"/>
    <m/>
    <n v="3.81"/>
    <x v="13"/>
    <x v="4"/>
    <x v="1"/>
    <x v="1"/>
  </r>
  <r>
    <n v="96912"/>
    <x v="0"/>
    <x v="2"/>
    <x v="2268"/>
    <m/>
    <n v="20"/>
    <x v="86"/>
    <x v="15"/>
    <x v="1"/>
    <x v="4"/>
  </r>
  <r>
    <n v="96976.1"/>
    <x v="0"/>
    <x v="14"/>
    <x v="2268"/>
    <m/>
    <n v="15"/>
    <x v="10"/>
    <x v="6"/>
    <x v="1"/>
    <x v="1"/>
  </r>
  <r>
    <n v="96976.2"/>
    <x v="0"/>
    <x v="14"/>
    <x v="2268"/>
    <m/>
    <n v="46.24"/>
    <x v="10"/>
    <x v="4"/>
    <x v="1"/>
    <x v="1"/>
  </r>
  <r>
    <n v="97660"/>
    <x v="0"/>
    <x v="4"/>
    <x v="2268"/>
    <s v="Yoga"/>
    <n v="40"/>
    <x v="198"/>
    <x v="2"/>
    <x v="1"/>
    <x v="14"/>
  </r>
  <r>
    <n v="97661"/>
    <x v="0"/>
    <x v="4"/>
    <x v="2268"/>
    <s v="Drinks after yoga"/>
    <n v="7"/>
    <x v="143"/>
    <x v="17"/>
    <x v="1"/>
    <x v="14"/>
  </r>
  <r>
    <n v="96692"/>
    <x v="2"/>
    <x v="0"/>
    <x v="2269"/>
    <m/>
    <n v="79.790000000000006"/>
    <x v="51"/>
    <x v="3"/>
    <x v="1"/>
    <x v="3"/>
  </r>
  <r>
    <n v="96693"/>
    <x v="1"/>
    <x v="0"/>
    <x v="2269"/>
    <m/>
    <n v="70"/>
    <x v="15"/>
    <x v="1"/>
    <x v="1"/>
    <x v="3"/>
  </r>
  <r>
    <n v="96913"/>
    <x v="0"/>
    <x v="2"/>
    <x v="2269"/>
    <m/>
    <n v="12.5"/>
    <x v="13"/>
    <x v="4"/>
    <x v="1"/>
    <x v="1"/>
  </r>
  <r>
    <n v="96914"/>
    <x v="0"/>
    <x v="2"/>
    <x v="2269"/>
    <s v="Paper"/>
    <n v="3.25"/>
    <x v="13"/>
    <x v="15"/>
    <x v="1"/>
    <x v="2"/>
  </r>
  <r>
    <n v="96915"/>
    <x v="0"/>
    <x v="2"/>
    <x v="2269"/>
    <m/>
    <n v="5.48"/>
    <x v="62"/>
    <x v="8"/>
    <x v="1"/>
    <x v="1"/>
  </r>
  <r>
    <n v="96916"/>
    <x v="0"/>
    <x v="2"/>
    <x v="2269"/>
    <m/>
    <n v="13.85"/>
    <x v="476"/>
    <x v="17"/>
    <x v="1"/>
    <x v="4"/>
  </r>
  <r>
    <n v="96690"/>
    <x v="1"/>
    <x v="0"/>
    <x v="2270"/>
    <m/>
    <n v="50"/>
    <x v="15"/>
    <x v="1"/>
    <x v="1"/>
    <x v="3"/>
  </r>
  <r>
    <n v="96691"/>
    <x v="0"/>
    <x v="0"/>
    <x v="2270"/>
    <s v="New Scientist (Quarterly)"/>
    <n v="37.25"/>
    <x v="46"/>
    <x v="7"/>
    <x v="1"/>
    <x v="4"/>
  </r>
  <r>
    <n v="96917"/>
    <x v="0"/>
    <x v="2"/>
    <x v="2270"/>
    <m/>
    <n v="4.38"/>
    <x v="13"/>
    <x v="4"/>
    <x v="1"/>
    <x v="1"/>
  </r>
  <r>
    <n v="96918"/>
    <x v="0"/>
    <x v="2"/>
    <x v="2270"/>
    <m/>
    <n v="8.5"/>
    <x v="224"/>
    <x v="23"/>
    <x v="1"/>
    <x v="3"/>
  </r>
  <r>
    <n v="96977"/>
    <x v="0"/>
    <x v="14"/>
    <x v="2270"/>
    <m/>
    <n v="46.12"/>
    <x v="13"/>
    <x v="4"/>
    <x v="1"/>
    <x v="1"/>
  </r>
  <r>
    <n v="96978"/>
    <x v="0"/>
    <x v="14"/>
    <x v="2270"/>
    <m/>
    <n v="7.69"/>
    <x v="13"/>
    <x v="4"/>
    <x v="1"/>
    <x v="1"/>
  </r>
  <r>
    <n v="96687"/>
    <x v="8"/>
    <x v="0"/>
    <x v="2271"/>
    <m/>
    <n v="-5969.71"/>
    <x v="164"/>
    <x v="10"/>
    <x v="1"/>
    <x v="4"/>
  </r>
  <r>
    <n v="96688"/>
    <x v="1"/>
    <x v="0"/>
    <x v="2271"/>
    <m/>
    <n v="100"/>
    <x v="15"/>
    <x v="1"/>
    <x v="1"/>
    <x v="3"/>
  </r>
  <r>
    <n v="96689"/>
    <x v="5"/>
    <x v="0"/>
    <x v="2271"/>
    <m/>
    <n v="-71.45"/>
    <x v="260"/>
    <x v="10"/>
    <x v="1"/>
    <x v="3"/>
  </r>
  <r>
    <n v="96872"/>
    <x v="0"/>
    <x v="2"/>
    <x v="2271"/>
    <m/>
    <n v="10.3"/>
    <x v="31"/>
    <x v="8"/>
    <x v="1"/>
    <x v="3"/>
  </r>
  <r>
    <n v="96919"/>
    <x v="0"/>
    <x v="2"/>
    <x v="2271"/>
    <m/>
    <n v="5.29"/>
    <x v="97"/>
    <x v="6"/>
    <x v="1"/>
    <x v="1"/>
  </r>
  <r>
    <n v="96920"/>
    <x v="0"/>
    <x v="2"/>
    <x v="2271"/>
    <s v="Ski Helmets"/>
    <n v="85"/>
    <x v="155"/>
    <x v="7"/>
    <x v="1"/>
    <x v="1"/>
  </r>
  <r>
    <n v="96921"/>
    <x v="0"/>
    <x v="2"/>
    <x v="2271"/>
    <m/>
    <n v="10.7"/>
    <x v="41"/>
    <x v="15"/>
    <x v="1"/>
    <x v="4"/>
  </r>
  <r>
    <n v="96922"/>
    <x v="0"/>
    <x v="2"/>
    <x v="2271"/>
    <s v="Tickets to Olympia"/>
    <n v="29.9"/>
    <x v="41"/>
    <x v="11"/>
    <x v="1"/>
    <x v="1"/>
  </r>
  <r>
    <n v="96923"/>
    <x v="0"/>
    <x v="2"/>
    <x v="2271"/>
    <s v="Olympia Shopping tickets"/>
    <n v="22"/>
    <x v="173"/>
    <x v="11"/>
    <x v="1"/>
    <x v="1"/>
  </r>
  <r>
    <n v="96981"/>
    <x v="0"/>
    <x v="14"/>
    <x v="2271"/>
    <m/>
    <n v="17.829999999999998"/>
    <x v="10"/>
    <x v="4"/>
    <x v="1"/>
    <x v="1"/>
  </r>
  <r>
    <n v="96982"/>
    <x v="0"/>
    <x v="14"/>
    <x v="2271"/>
    <m/>
    <n v="51.41"/>
    <x v="10"/>
    <x v="12"/>
    <x v="1"/>
    <x v="5"/>
  </r>
  <r>
    <n v="96873.1"/>
    <x v="0"/>
    <x v="2"/>
    <x v="2272"/>
    <s v="Conditioner"/>
    <n v="18"/>
    <x v="31"/>
    <x v="6"/>
    <x v="1"/>
    <x v="2"/>
  </r>
  <r>
    <n v="96873.2"/>
    <x v="0"/>
    <x v="2"/>
    <x v="2272"/>
    <s v="Spoon rest and pan"/>
    <n v="20"/>
    <x v="31"/>
    <x v="7"/>
    <x v="1"/>
    <x v="1"/>
  </r>
  <r>
    <n v="96924"/>
    <x v="0"/>
    <x v="2"/>
    <x v="2272"/>
    <m/>
    <n v="4.3"/>
    <x v="399"/>
    <x v="11"/>
    <x v="1"/>
    <x v="2"/>
  </r>
  <r>
    <n v="96925"/>
    <x v="0"/>
    <x v="2"/>
    <x v="2272"/>
    <s v="Speaker for Matthew"/>
    <n v="14.99"/>
    <x v="108"/>
    <x v="9"/>
    <x v="94"/>
    <x v="9"/>
  </r>
  <r>
    <n v="96980"/>
    <x v="0"/>
    <x v="14"/>
    <x v="2272"/>
    <m/>
    <n v="13.8"/>
    <x v="10"/>
    <x v="4"/>
    <x v="1"/>
    <x v="1"/>
  </r>
  <r>
    <n v="97650"/>
    <x v="0"/>
    <x v="4"/>
    <x v="2272"/>
    <s v="Breakfast Roll"/>
    <n v="5"/>
    <x v="213"/>
    <x v="4"/>
    <x v="1"/>
    <x v="4"/>
  </r>
  <r>
    <n v="97651"/>
    <x v="0"/>
    <x v="4"/>
    <x v="2272"/>
    <s v="Christmas dinner"/>
    <n v="32"/>
    <x v="143"/>
    <x v="11"/>
    <x v="1"/>
    <x v="4"/>
  </r>
  <r>
    <n v="97662"/>
    <x v="0"/>
    <x v="4"/>
    <x v="2272"/>
    <s v="Drinks with Xmas do"/>
    <n v="20"/>
    <x v="143"/>
    <x v="17"/>
    <x v="1"/>
    <x v="4"/>
  </r>
  <r>
    <n v="97663"/>
    <x v="0"/>
    <x v="4"/>
    <x v="2272"/>
    <s v="Italian 981 xmas dinner"/>
    <n v="25"/>
    <x v="171"/>
    <x v="11"/>
    <x v="1"/>
    <x v="4"/>
  </r>
  <r>
    <n v="96979"/>
    <x v="0"/>
    <x v="14"/>
    <x v="2273"/>
    <m/>
    <n v="36.31"/>
    <x v="10"/>
    <x v="12"/>
    <x v="1"/>
    <x v="5"/>
  </r>
  <r>
    <n v="96686"/>
    <x v="0"/>
    <x v="0"/>
    <x v="2274"/>
    <m/>
    <n v="85"/>
    <x v="89"/>
    <x v="13"/>
    <x v="1"/>
    <x v="17"/>
  </r>
  <r>
    <n v="96926"/>
    <x v="0"/>
    <x v="2"/>
    <x v="2274"/>
    <m/>
    <n v="8.48"/>
    <x v="22"/>
    <x v="11"/>
    <x v="1"/>
    <x v="2"/>
  </r>
  <r>
    <n v="96927"/>
    <x v="0"/>
    <x v="2"/>
    <x v="2274"/>
    <m/>
    <n v="21"/>
    <x v="133"/>
    <x v="5"/>
    <x v="1"/>
    <x v="2"/>
  </r>
  <r>
    <n v="96928"/>
    <x v="0"/>
    <x v="2"/>
    <x v="2274"/>
    <m/>
    <n v="15.7"/>
    <x v="49"/>
    <x v="8"/>
    <x v="1"/>
    <x v="3"/>
  </r>
  <r>
    <n v="96929"/>
    <x v="0"/>
    <x v="2"/>
    <x v="2274"/>
    <m/>
    <n v="45"/>
    <x v="23"/>
    <x v="5"/>
    <x v="1"/>
    <x v="2"/>
  </r>
  <r>
    <n v="96683"/>
    <x v="2"/>
    <x v="0"/>
    <x v="2275"/>
    <m/>
    <n v="20.8"/>
    <x v="58"/>
    <x v="3"/>
    <x v="1"/>
    <x v="2"/>
  </r>
  <r>
    <n v="96684"/>
    <x v="6"/>
    <x v="0"/>
    <x v="2275"/>
    <m/>
    <n v="260.51"/>
    <x v="9"/>
    <x v="0"/>
    <x v="1"/>
    <x v="3"/>
  </r>
  <r>
    <n v="96685"/>
    <x v="0"/>
    <x v="0"/>
    <x v="2275"/>
    <s v="Income Insurance"/>
    <n v="48.69"/>
    <x v="60"/>
    <x v="0"/>
    <x v="1"/>
    <x v="4"/>
  </r>
  <r>
    <n v="96874"/>
    <x v="0"/>
    <x v="2"/>
    <x v="2275"/>
    <m/>
    <n v="19"/>
    <x v="31"/>
    <x v="8"/>
    <x v="1"/>
    <x v="3"/>
  </r>
  <r>
    <n v="96930.1"/>
    <x v="0"/>
    <x v="2"/>
    <x v="2275"/>
    <s v="Brandy and wine"/>
    <n v="13.3"/>
    <x v="13"/>
    <x v="17"/>
    <x v="1"/>
    <x v="1"/>
  </r>
  <r>
    <n v="96930.2"/>
    <x v="0"/>
    <x v="2"/>
    <x v="2275"/>
    <s v="Christmas shopping"/>
    <n v="92.38"/>
    <x v="13"/>
    <x v="11"/>
    <x v="94"/>
    <x v="1"/>
  </r>
  <r>
    <n v="97664"/>
    <x v="0"/>
    <x v="4"/>
    <x v="2275"/>
    <s v="Drinks at Royal Oak"/>
    <n v="7"/>
    <x v="143"/>
    <x v="17"/>
    <x v="1"/>
    <x v="4"/>
  </r>
  <r>
    <n v="96682"/>
    <x v="1"/>
    <x v="0"/>
    <x v="2276"/>
    <m/>
    <n v="30"/>
    <x v="15"/>
    <x v="1"/>
    <x v="1"/>
    <x v="3"/>
  </r>
  <r>
    <n v="96931"/>
    <x v="0"/>
    <x v="2"/>
    <x v="2276"/>
    <m/>
    <n v="28.97"/>
    <x v="62"/>
    <x v="8"/>
    <x v="1"/>
    <x v="1"/>
  </r>
  <r>
    <n v="96932"/>
    <x v="0"/>
    <x v="2"/>
    <x v="2276"/>
    <s v="Breakdown Cover"/>
    <n v="35"/>
    <x v="378"/>
    <x v="14"/>
    <x v="90"/>
    <x v="5"/>
  </r>
  <r>
    <n v="96933"/>
    <x v="0"/>
    <x v="2"/>
    <x v="2276"/>
    <s v="Contact lenses"/>
    <n v="30"/>
    <x v="241"/>
    <x v="6"/>
    <x v="1"/>
    <x v="4"/>
  </r>
  <r>
    <n v="96983"/>
    <x v="0"/>
    <x v="14"/>
    <x v="2277"/>
    <s v="Dartford Crossing"/>
    <n v="2.5"/>
    <x v="140"/>
    <x v="14"/>
    <x v="90"/>
    <x v="1"/>
  </r>
  <r>
    <n v="96934"/>
    <x v="0"/>
    <x v="2"/>
    <x v="2278"/>
    <s v="Google storage"/>
    <n v="1.58"/>
    <x v="503"/>
    <x v="0"/>
    <x v="1"/>
    <x v="1"/>
  </r>
  <r>
    <n v="96984"/>
    <x v="0"/>
    <x v="14"/>
    <x v="2278"/>
    <m/>
    <n v="48.35"/>
    <x v="85"/>
    <x v="14"/>
    <x v="90"/>
    <x v="5"/>
  </r>
  <r>
    <n v="96986"/>
    <x v="0"/>
    <x v="14"/>
    <x v="2278"/>
    <m/>
    <n v="48.58"/>
    <x v="85"/>
    <x v="14"/>
    <x v="90"/>
    <x v="5"/>
  </r>
  <r>
    <n v="96985"/>
    <x v="0"/>
    <x v="14"/>
    <x v="2279"/>
    <s v="Hotel in Apremont"/>
    <n v="160.36000000000001"/>
    <x v="146"/>
    <x v="14"/>
    <x v="90"/>
    <x v="1"/>
  </r>
  <r>
    <n v="96988"/>
    <x v="0"/>
    <x v="14"/>
    <x v="2279"/>
    <s v="James ski hire upgrade"/>
    <n v="36.15"/>
    <x v="129"/>
    <x v="14"/>
    <x v="90"/>
    <x v="8"/>
  </r>
  <r>
    <n v="96990"/>
    <x v="0"/>
    <x v="14"/>
    <x v="2279"/>
    <m/>
    <n v="49.06"/>
    <x v="14"/>
    <x v="14"/>
    <x v="90"/>
    <x v="1"/>
  </r>
  <r>
    <n v="96991"/>
    <x v="0"/>
    <x v="14"/>
    <x v="2279"/>
    <m/>
    <n v="34.270000000000003"/>
    <x v="14"/>
    <x v="14"/>
    <x v="90"/>
    <x v="1"/>
  </r>
  <r>
    <n v="96992"/>
    <x v="0"/>
    <x v="14"/>
    <x v="2279"/>
    <s v="First night meal"/>
    <n v="80.319999999999993"/>
    <x v="117"/>
    <x v="14"/>
    <x v="90"/>
    <x v="1"/>
  </r>
  <r>
    <n v="96679"/>
    <x v="0"/>
    <x v="0"/>
    <x v="2280"/>
    <m/>
    <n v="85"/>
    <x v="89"/>
    <x v="13"/>
    <x v="1"/>
    <x v="17"/>
  </r>
  <r>
    <n v="96680"/>
    <x v="0"/>
    <x v="0"/>
    <x v="2280"/>
    <m/>
    <n v="46.85"/>
    <x v="270"/>
    <x v="0"/>
    <x v="1"/>
    <x v="1"/>
  </r>
  <r>
    <n v="96681"/>
    <x v="1"/>
    <x v="0"/>
    <x v="2280"/>
    <m/>
    <n v="3430.8"/>
    <x v="75"/>
    <x v="1"/>
    <x v="1"/>
    <x v="3"/>
  </r>
  <r>
    <n v="96987"/>
    <x v="0"/>
    <x v="14"/>
    <x v="2280"/>
    <m/>
    <n v="5.46"/>
    <x v="14"/>
    <x v="14"/>
    <x v="90"/>
    <x v="1"/>
  </r>
  <r>
    <n v="96989"/>
    <x v="0"/>
    <x v="14"/>
    <x v="2280"/>
    <m/>
    <n v="12.69"/>
    <x v="53"/>
    <x v="14"/>
    <x v="90"/>
    <x v="1"/>
  </r>
  <r>
    <n v="96678"/>
    <x v="0"/>
    <x v="0"/>
    <x v="2281"/>
    <m/>
    <n v="17.79"/>
    <x v="63"/>
    <x v="0"/>
    <x v="1"/>
    <x v="4"/>
  </r>
  <r>
    <n v="96993"/>
    <x v="0"/>
    <x v="14"/>
    <x v="2281"/>
    <m/>
    <n v="78.52"/>
    <x v="14"/>
    <x v="14"/>
    <x v="90"/>
    <x v="1"/>
  </r>
  <r>
    <n v="96677"/>
    <x v="1"/>
    <x v="0"/>
    <x v="2282"/>
    <m/>
    <n v="163.01"/>
    <x v="15"/>
    <x v="1"/>
    <x v="1"/>
    <x v="3"/>
  </r>
  <r>
    <n v="97680"/>
    <x v="0"/>
    <x v="4"/>
    <x v="2282"/>
    <s v="Holiday spending money"/>
    <n v="300"/>
    <x v="140"/>
    <x v="14"/>
    <x v="90"/>
    <x v="1"/>
  </r>
  <r>
    <n v="96994"/>
    <x v="0"/>
    <x v="14"/>
    <x v="2283"/>
    <s v="New Years Meal"/>
    <n v="175.14"/>
    <x v="117"/>
    <x v="14"/>
    <x v="90"/>
    <x v="1"/>
  </r>
  <r>
    <n v="97667"/>
    <x v="3"/>
    <x v="4"/>
    <x v="2283"/>
    <s v="Jan Cash"/>
    <n v="-220"/>
    <x v="9"/>
    <x v="1"/>
    <x v="1"/>
    <x v="3"/>
  </r>
  <r>
    <n v="97668"/>
    <x v="0"/>
    <x v="4"/>
    <x v="2283"/>
    <s v="Unidentified cash for Jan"/>
    <n v="220"/>
    <x v="53"/>
    <x v="6"/>
    <x v="1"/>
    <x v="3"/>
  </r>
  <r>
    <n v="96996"/>
    <x v="0"/>
    <x v="14"/>
    <x v="2284"/>
    <s v="Last Night Meal"/>
    <n v="106.08"/>
    <x v="146"/>
    <x v="14"/>
    <x v="90"/>
    <x v="1"/>
  </r>
  <r>
    <n v="96997"/>
    <x v="0"/>
    <x v="14"/>
    <x v="2284"/>
    <s v="Coffees"/>
    <n v="20.25"/>
    <x v="213"/>
    <x v="14"/>
    <x v="90"/>
    <x v="1"/>
  </r>
  <r>
    <n v="97064"/>
    <x v="0"/>
    <x v="0"/>
    <x v="2284"/>
    <s v="Council Tax"/>
    <n v="50.09"/>
    <x v="18"/>
    <x v="0"/>
    <x v="1"/>
    <x v="1"/>
  </r>
  <r>
    <n v="97065"/>
    <x v="0"/>
    <x v="0"/>
    <x v="2284"/>
    <m/>
    <n v="5"/>
    <x v="163"/>
    <x v="9"/>
    <x v="1"/>
    <x v="9"/>
  </r>
  <r>
    <n v="97066"/>
    <x v="0"/>
    <x v="0"/>
    <x v="2284"/>
    <m/>
    <n v="7.99"/>
    <x v="368"/>
    <x v="0"/>
    <x v="1"/>
    <x v="4"/>
  </r>
  <r>
    <n v="97067"/>
    <x v="0"/>
    <x v="0"/>
    <x v="2284"/>
    <m/>
    <n v="12.12"/>
    <x v="8"/>
    <x v="0"/>
    <x v="1"/>
    <x v="1"/>
  </r>
  <r>
    <n v="97068"/>
    <x v="0"/>
    <x v="0"/>
    <x v="2284"/>
    <s v="Gas"/>
    <n v="81"/>
    <x v="338"/>
    <x v="0"/>
    <x v="1"/>
    <x v="1"/>
  </r>
  <r>
    <n v="97069"/>
    <x v="1"/>
    <x v="0"/>
    <x v="2284"/>
    <m/>
    <n v="50"/>
    <x v="1"/>
    <x v="1"/>
    <x v="1"/>
    <x v="3"/>
  </r>
  <r>
    <n v="97070"/>
    <x v="0"/>
    <x v="0"/>
    <x v="2284"/>
    <s v="New Internationalist Magazine"/>
    <n v="10.85"/>
    <x v="16"/>
    <x v="7"/>
    <x v="1"/>
    <x v="2"/>
  </r>
  <r>
    <n v="97071"/>
    <x v="0"/>
    <x v="0"/>
    <x v="2284"/>
    <s v="Accomodation"/>
    <n v="872"/>
    <x v="495"/>
    <x v="19"/>
    <x v="1"/>
    <x v="8"/>
  </r>
  <r>
    <n v="97072"/>
    <x v="0"/>
    <x v="0"/>
    <x v="2284"/>
    <s v="Income Insurance"/>
    <n v="26.95"/>
    <x v="60"/>
    <x v="0"/>
    <x v="1"/>
    <x v="4"/>
  </r>
  <r>
    <n v="97073"/>
    <x v="0"/>
    <x v="0"/>
    <x v="2284"/>
    <s v="James Pocket Money"/>
    <n v="20"/>
    <x v="53"/>
    <x v="6"/>
    <x v="1"/>
    <x v="8"/>
  </r>
  <r>
    <n v="97074"/>
    <x v="0"/>
    <x v="0"/>
    <x v="2284"/>
    <s v="Jennifers Pocket Money"/>
    <n v="150"/>
    <x v="53"/>
    <x v="6"/>
    <x v="1"/>
    <x v="10"/>
  </r>
  <r>
    <n v="97075"/>
    <x v="1"/>
    <x v="0"/>
    <x v="2284"/>
    <m/>
    <n v="3430.8"/>
    <x v="75"/>
    <x v="1"/>
    <x v="1"/>
    <x v="3"/>
  </r>
  <r>
    <n v="97076"/>
    <x v="0"/>
    <x v="0"/>
    <x v="2284"/>
    <m/>
    <n v="22.36"/>
    <x v="448"/>
    <x v="0"/>
    <x v="1"/>
    <x v="2"/>
  </r>
  <r>
    <n v="97077"/>
    <x v="0"/>
    <x v="0"/>
    <x v="2284"/>
    <s v="Council Tax"/>
    <n v="180"/>
    <x v="18"/>
    <x v="0"/>
    <x v="1"/>
    <x v="1"/>
  </r>
  <r>
    <n v="97078"/>
    <x v="0"/>
    <x v="0"/>
    <x v="2284"/>
    <m/>
    <n v="39.85"/>
    <x v="3"/>
    <x v="0"/>
    <x v="1"/>
    <x v="1"/>
  </r>
  <r>
    <n v="97229"/>
    <x v="3"/>
    <x v="1"/>
    <x v="2284"/>
    <m/>
    <n v="-50"/>
    <x v="1"/>
    <x v="1"/>
    <x v="1"/>
    <x v="3"/>
  </r>
  <r>
    <n v="96995.1"/>
    <x v="0"/>
    <x v="14"/>
    <x v="2285"/>
    <s v="Flowers"/>
    <n v="3.5"/>
    <x v="10"/>
    <x v="6"/>
    <x v="1"/>
    <x v="1"/>
  </r>
  <r>
    <n v="96995.199999999997"/>
    <x v="0"/>
    <x v="14"/>
    <x v="2285"/>
    <m/>
    <n v="53.81"/>
    <x v="10"/>
    <x v="4"/>
    <x v="1"/>
    <x v="1"/>
  </r>
  <r>
    <n v="96998"/>
    <x v="3"/>
    <x v="14"/>
    <x v="2286"/>
    <m/>
    <n v="-564.34"/>
    <x v="9"/>
    <x v="1"/>
    <x v="1"/>
    <x v="3"/>
  </r>
  <r>
    <n v="97061"/>
    <x v="0"/>
    <x v="0"/>
    <x v="2286"/>
    <m/>
    <n v="85"/>
    <x v="89"/>
    <x v="13"/>
    <x v="1"/>
    <x v="17"/>
  </r>
  <r>
    <n v="97062"/>
    <x v="0"/>
    <x v="0"/>
    <x v="2286"/>
    <m/>
    <n v="11.39"/>
    <x v="19"/>
    <x v="0"/>
    <x v="1"/>
    <x v="1"/>
  </r>
  <r>
    <n v="97063"/>
    <x v="1"/>
    <x v="0"/>
    <x v="2286"/>
    <m/>
    <n v="564.34"/>
    <x v="433"/>
    <x v="1"/>
    <x v="1"/>
    <x v="3"/>
  </r>
  <r>
    <n v="97227"/>
    <x v="0"/>
    <x v="1"/>
    <x v="2286"/>
    <m/>
    <n v="0.01"/>
    <x v="69"/>
    <x v="18"/>
    <x v="1"/>
    <x v="3"/>
  </r>
  <r>
    <n v="97228"/>
    <x v="4"/>
    <x v="1"/>
    <x v="2286"/>
    <m/>
    <n v="-0.06"/>
    <x v="1"/>
    <x v="10"/>
    <x v="1"/>
    <x v="3"/>
  </r>
  <r>
    <n v="96999"/>
    <x v="0"/>
    <x v="14"/>
    <x v="2287"/>
    <m/>
    <n v="36.22"/>
    <x v="10"/>
    <x v="12"/>
    <x v="1"/>
    <x v="5"/>
  </r>
  <r>
    <n v="97060"/>
    <x v="0"/>
    <x v="0"/>
    <x v="2287"/>
    <m/>
    <n v="12"/>
    <x v="21"/>
    <x v="9"/>
    <x v="1"/>
    <x v="9"/>
  </r>
  <r>
    <n v="97000.1"/>
    <x v="0"/>
    <x v="14"/>
    <x v="2288"/>
    <m/>
    <n v="14.75"/>
    <x v="10"/>
    <x v="6"/>
    <x v="1"/>
    <x v="1"/>
  </r>
  <r>
    <n v="97000.2"/>
    <x v="0"/>
    <x v="14"/>
    <x v="2288"/>
    <m/>
    <n v="60.25"/>
    <x v="10"/>
    <x v="4"/>
    <x v="1"/>
    <x v="1"/>
  </r>
  <r>
    <n v="97057"/>
    <x v="0"/>
    <x v="0"/>
    <x v="2288"/>
    <s v="Life Insurance"/>
    <n v="8.19"/>
    <x v="29"/>
    <x v="0"/>
    <x v="1"/>
    <x v="2"/>
  </r>
  <r>
    <n v="97058"/>
    <x v="1"/>
    <x v="0"/>
    <x v="2288"/>
    <m/>
    <n v="50"/>
    <x v="15"/>
    <x v="1"/>
    <x v="1"/>
    <x v="3"/>
  </r>
  <r>
    <n v="97059"/>
    <x v="0"/>
    <x v="0"/>
    <x v="2288"/>
    <m/>
    <n v="5"/>
    <x v="30"/>
    <x v="9"/>
    <x v="1"/>
    <x v="9"/>
  </r>
  <r>
    <n v="97001"/>
    <x v="0"/>
    <x v="14"/>
    <x v="2289"/>
    <m/>
    <n v="8.9"/>
    <x v="10"/>
    <x v="4"/>
    <x v="1"/>
    <x v="1"/>
  </r>
  <r>
    <n v="97002"/>
    <x v="0"/>
    <x v="14"/>
    <x v="2289"/>
    <m/>
    <n v="30"/>
    <x v="10"/>
    <x v="4"/>
    <x v="1"/>
    <x v="1"/>
  </r>
  <r>
    <n v="97055"/>
    <x v="0"/>
    <x v="0"/>
    <x v="2289"/>
    <m/>
    <n v="38"/>
    <x v="93"/>
    <x v="7"/>
    <x v="1"/>
    <x v="4"/>
  </r>
  <r>
    <n v="97056"/>
    <x v="0"/>
    <x v="0"/>
    <x v="2289"/>
    <s v="National Insurance"/>
    <n v="13.75"/>
    <x v="69"/>
    <x v="18"/>
    <x v="1"/>
    <x v="2"/>
  </r>
  <r>
    <n v="97084"/>
    <x v="0"/>
    <x v="2"/>
    <x v="2289"/>
    <m/>
    <n v="1.5"/>
    <x v="224"/>
    <x v="23"/>
    <x v="1"/>
    <x v="3"/>
  </r>
  <r>
    <n v="97085"/>
    <x v="0"/>
    <x v="2"/>
    <x v="2289"/>
    <m/>
    <n v="15.25"/>
    <x v="500"/>
    <x v="17"/>
    <x v="1"/>
    <x v="14"/>
  </r>
  <r>
    <n v="97086"/>
    <x v="0"/>
    <x v="2"/>
    <x v="2289"/>
    <m/>
    <n v="12.75"/>
    <x v="500"/>
    <x v="17"/>
    <x v="1"/>
    <x v="14"/>
  </r>
  <r>
    <n v="97087"/>
    <x v="0"/>
    <x v="2"/>
    <x v="2290"/>
    <s v="Contact lenses"/>
    <n v="114"/>
    <x v="241"/>
    <x v="6"/>
    <x v="1"/>
    <x v="4"/>
  </r>
  <r>
    <n v="97088"/>
    <x v="0"/>
    <x v="2"/>
    <x v="2290"/>
    <s v="Cards"/>
    <n v="6.65"/>
    <x v="160"/>
    <x v="9"/>
    <x v="1"/>
    <x v="9"/>
  </r>
  <r>
    <n v="97089"/>
    <x v="0"/>
    <x v="2"/>
    <x v="2290"/>
    <m/>
    <n v="4"/>
    <x v="380"/>
    <x v="2"/>
    <x v="1"/>
    <x v="2"/>
  </r>
  <r>
    <n v="97090"/>
    <x v="0"/>
    <x v="2"/>
    <x v="2291"/>
    <s v="Charlecote Pheasant Pub nr Warwick"/>
    <n v="24.2"/>
    <x v="143"/>
    <x v="11"/>
    <x v="1"/>
    <x v="14"/>
  </r>
  <r>
    <n v="97091"/>
    <x v="0"/>
    <x v="2"/>
    <x v="2291"/>
    <m/>
    <n v="36.97"/>
    <x v="13"/>
    <x v="12"/>
    <x v="1"/>
    <x v="5"/>
  </r>
  <r>
    <n v="97092"/>
    <x v="0"/>
    <x v="2"/>
    <x v="2291"/>
    <m/>
    <n v="5.99"/>
    <x v="401"/>
    <x v="0"/>
    <x v="1"/>
    <x v="1"/>
  </r>
  <r>
    <n v="97054"/>
    <x v="0"/>
    <x v="0"/>
    <x v="2292"/>
    <m/>
    <n v="85"/>
    <x v="89"/>
    <x v="13"/>
    <x v="1"/>
    <x v="17"/>
  </r>
  <r>
    <n v="97093"/>
    <x v="0"/>
    <x v="2"/>
    <x v="2292"/>
    <m/>
    <n v="4.3899999999999997"/>
    <x v="208"/>
    <x v="4"/>
    <x v="1"/>
    <x v="4"/>
  </r>
  <r>
    <n v="97094.1"/>
    <x v="0"/>
    <x v="2"/>
    <x v="2292"/>
    <s v="Pens and post-it notes"/>
    <n v="5"/>
    <x v="13"/>
    <x v="15"/>
    <x v="1"/>
    <x v="2"/>
  </r>
  <r>
    <n v="97094.2"/>
    <x v="0"/>
    <x v="2"/>
    <x v="2292"/>
    <m/>
    <n v="82.76"/>
    <x v="13"/>
    <x v="4"/>
    <x v="1"/>
    <x v="1"/>
  </r>
  <r>
    <n v="97053"/>
    <x v="0"/>
    <x v="0"/>
    <x v="2293"/>
    <m/>
    <n v="3215.69"/>
    <x v="69"/>
    <x v="18"/>
    <x v="1"/>
    <x v="4"/>
  </r>
  <r>
    <n v="97095"/>
    <x v="0"/>
    <x v="2"/>
    <x v="2293"/>
    <m/>
    <n v="20"/>
    <x v="86"/>
    <x v="15"/>
    <x v="1"/>
    <x v="4"/>
  </r>
  <r>
    <n v="97096"/>
    <x v="0"/>
    <x v="2"/>
    <x v="2293"/>
    <m/>
    <n v="7.65"/>
    <x v="22"/>
    <x v="11"/>
    <x v="1"/>
    <x v="2"/>
  </r>
  <r>
    <n v="97205"/>
    <x v="0"/>
    <x v="14"/>
    <x v="2293"/>
    <m/>
    <n v="3.8"/>
    <x v="10"/>
    <x v="4"/>
    <x v="1"/>
    <x v="1"/>
  </r>
  <r>
    <n v="97052"/>
    <x v="1"/>
    <x v="0"/>
    <x v="2294"/>
    <m/>
    <n v="100"/>
    <x v="15"/>
    <x v="1"/>
    <x v="1"/>
    <x v="3"/>
  </r>
  <r>
    <n v="97051"/>
    <x v="5"/>
    <x v="0"/>
    <x v="2295"/>
    <m/>
    <n v="-29.3"/>
    <x v="402"/>
    <x v="10"/>
    <x v="1"/>
    <x v="4"/>
  </r>
  <r>
    <n v="97097"/>
    <x v="0"/>
    <x v="2"/>
    <x v="2295"/>
    <m/>
    <n v="4.5"/>
    <x v="22"/>
    <x v="11"/>
    <x v="1"/>
    <x v="2"/>
  </r>
  <r>
    <n v="97098"/>
    <x v="0"/>
    <x v="2"/>
    <x v="2295"/>
    <m/>
    <n v="4.8499999999999996"/>
    <x v="13"/>
    <x v="4"/>
    <x v="1"/>
    <x v="1"/>
  </r>
  <r>
    <n v="97099"/>
    <x v="0"/>
    <x v="2"/>
    <x v="2295"/>
    <m/>
    <n v="9.99"/>
    <x v="514"/>
    <x v="0"/>
    <x v="1"/>
    <x v="4"/>
  </r>
  <r>
    <n v="97206"/>
    <x v="0"/>
    <x v="14"/>
    <x v="2295"/>
    <m/>
    <n v="31.03"/>
    <x v="10"/>
    <x v="12"/>
    <x v="1"/>
    <x v="5"/>
  </r>
  <r>
    <n v="97100"/>
    <x v="0"/>
    <x v="2"/>
    <x v="2296"/>
    <m/>
    <n v="6"/>
    <x v="10"/>
    <x v="4"/>
    <x v="1"/>
    <x v="1"/>
  </r>
  <r>
    <n v="97101"/>
    <x v="0"/>
    <x v="2"/>
    <x v="2296"/>
    <s v="Lace waist short"/>
    <n v="12"/>
    <x v="49"/>
    <x v="5"/>
    <x v="1"/>
    <x v="2"/>
  </r>
  <r>
    <n v="97207"/>
    <x v="0"/>
    <x v="14"/>
    <x v="2296"/>
    <m/>
    <n v="21.12"/>
    <x v="10"/>
    <x v="4"/>
    <x v="1"/>
    <x v="1"/>
  </r>
  <r>
    <n v="97079"/>
    <x v="0"/>
    <x v="2"/>
    <x v="2297"/>
    <m/>
    <n v="8.35"/>
    <x v="104"/>
    <x v="4"/>
    <x v="1"/>
    <x v="1"/>
  </r>
  <r>
    <n v="97102"/>
    <x v="0"/>
    <x v="2"/>
    <x v="2297"/>
    <s v="Coffee in Berkhamstead"/>
    <n v="9"/>
    <x v="213"/>
    <x v="11"/>
    <x v="1"/>
    <x v="14"/>
  </r>
  <r>
    <n v="97103"/>
    <x v="0"/>
    <x v="2"/>
    <x v="2297"/>
    <m/>
    <n v="48.24"/>
    <x v="247"/>
    <x v="12"/>
    <x v="1"/>
    <x v="5"/>
  </r>
  <r>
    <n v="97048"/>
    <x v="0"/>
    <x v="0"/>
    <x v="2298"/>
    <s v="Yoga"/>
    <n v="84"/>
    <x v="515"/>
    <x v="2"/>
    <x v="1"/>
    <x v="14"/>
  </r>
  <r>
    <n v="97049"/>
    <x v="2"/>
    <x v="0"/>
    <x v="2298"/>
    <m/>
    <n v="79.790000000000006"/>
    <x v="51"/>
    <x v="3"/>
    <x v="1"/>
    <x v="3"/>
  </r>
  <r>
    <n v="97050"/>
    <x v="0"/>
    <x v="0"/>
    <x v="2298"/>
    <m/>
    <n v="85"/>
    <x v="89"/>
    <x v="13"/>
    <x v="1"/>
    <x v="17"/>
  </r>
  <r>
    <n v="97104"/>
    <x v="0"/>
    <x v="2"/>
    <x v="2298"/>
    <m/>
    <n v="4.55"/>
    <x v="208"/>
    <x v="4"/>
    <x v="1"/>
    <x v="4"/>
  </r>
  <r>
    <n v="97208.1"/>
    <x v="0"/>
    <x v="14"/>
    <x v="2298"/>
    <m/>
    <n v="2.8"/>
    <x v="10"/>
    <x v="6"/>
    <x v="1"/>
    <x v="1"/>
  </r>
  <r>
    <n v="97208.2"/>
    <x v="0"/>
    <x v="14"/>
    <x v="2298"/>
    <m/>
    <n v="22.09"/>
    <x v="10"/>
    <x v="4"/>
    <x v="1"/>
    <x v="1"/>
  </r>
  <r>
    <n v="97209"/>
    <x v="0"/>
    <x v="14"/>
    <x v="2298"/>
    <m/>
    <n v="14.1"/>
    <x v="10"/>
    <x v="4"/>
    <x v="1"/>
    <x v="1"/>
  </r>
  <r>
    <n v="97047"/>
    <x v="0"/>
    <x v="0"/>
    <x v="2299"/>
    <m/>
    <n v="-959.56"/>
    <x v="425"/>
    <x v="10"/>
    <x v="1"/>
    <x v="2"/>
  </r>
  <r>
    <n v="97105"/>
    <x v="0"/>
    <x v="2"/>
    <x v="2299"/>
    <s v="Little plane pilots"/>
    <n v="6.95"/>
    <x v="263"/>
    <x v="2"/>
    <x v="1"/>
    <x v="4"/>
  </r>
  <r>
    <n v="97210.1"/>
    <x v="0"/>
    <x v="14"/>
    <x v="2299"/>
    <s v="Wine"/>
    <n v="27"/>
    <x v="10"/>
    <x v="17"/>
    <x v="1"/>
    <x v="1"/>
  </r>
  <r>
    <n v="97210.2"/>
    <x v="0"/>
    <x v="14"/>
    <x v="2299"/>
    <m/>
    <n v="5.8"/>
    <x v="10"/>
    <x v="6"/>
    <x v="1"/>
    <x v="1"/>
  </r>
  <r>
    <n v="97210.3"/>
    <x v="0"/>
    <x v="14"/>
    <x v="2299"/>
    <m/>
    <n v="24.7"/>
    <x v="10"/>
    <x v="4"/>
    <x v="1"/>
    <x v="1"/>
  </r>
  <r>
    <n v="97106"/>
    <x v="0"/>
    <x v="2"/>
    <x v="2300"/>
    <s v="Printer inks"/>
    <n v="46.48"/>
    <x v="14"/>
    <x v="15"/>
    <x v="1"/>
    <x v="2"/>
  </r>
  <r>
    <n v="97046"/>
    <x v="2"/>
    <x v="0"/>
    <x v="2301"/>
    <m/>
    <n v="20.8"/>
    <x v="58"/>
    <x v="3"/>
    <x v="1"/>
    <x v="2"/>
  </r>
  <r>
    <n v="97107"/>
    <x v="0"/>
    <x v="2"/>
    <x v="2301"/>
    <s v="Cinnamon Club with Melanie and Phil"/>
    <n v="150.75"/>
    <x v="117"/>
    <x v="11"/>
    <x v="1"/>
    <x v="14"/>
  </r>
  <r>
    <n v="97108"/>
    <x v="0"/>
    <x v="2"/>
    <x v="2301"/>
    <m/>
    <n v="12"/>
    <x v="41"/>
    <x v="15"/>
    <x v="1"/>
    <x v="4"/>
  </r>
  <r>
    <n v="97080.1"/>
    <x v="0"/>
    <x v="2"/>
    <x v="2302"/>
    <s v="Hair colour"/>
    <n v="6"/>
    <x v="104"/>
    <x v="6"/>
    <x v="1"/>
    <x v="2"/>
  </r>
  <r>
    <n v="97080.2"/>
    <x v="0"/>
    <x v="2"/>
    <x v="2302"/>
    <m/>
    <n v="7.27"/>
    <x v="104"/>
    <x v="4"/>
    <x v="1"/>
    <x v="1"/>
  </r>
  <r>
    <n v="97109"/>
    <x v="0"/>
    <x v="2"/>
    <x v="2302"/>
    <m/>
    <n v="3.24"/>
    <x v="13"/>
    <x v="4"/>
    <x v="1"/>
    <x v="1"/>
  </r>
  <r>
    <n v="97110"/>
    <x v="0"/>
    <x v="2"/>
    <x v="2302"/>
    <m/>
    <n v="19"/>
    <x v="10"/>
    <x v="4"/>
    <x v="1"/>
    <x v="1"/>
  </r>
  <r>
    <n v="97081"/>
    <x v="0"/>
    <x v="2"/>
    <x v="2303"/>
    <m/>
    <n v="64"/>
    <x v="31"/>
    <x v="5"/>
    <x v="1"/>
    <x v="10"/>
  </r>
  <r>
    <n v="97111"/>
    <x v="0"/>
    <x v="2"/>
    <x v="2303"/>
    <m/>
    <n v="4.6500000000000004"/>
    <x v="195"/>
    <x v="11"/>
    <x v="1"/>
    <x v="4"/>
  </r>
  <r>
    <n v="97112"/>
    <x v="0"/>
    <x v="2"/>
    <x v="2303"/>
    <m/>
    <n v="4"/>
    <x v="380"/>
    <x v="2"/>
    <x v="1"/>
    <x v="2"/>
  </r>
  <r>
    <n v="97211.1"/>
    <x v="0"/>
    <x v="14"/>
    <x v="2303"/>
    <s v="Wine"/>
    <n v="9"/>
    <x v="10"/>
    <x v="17"/>
    <x v="1"/>
    <x v="1"/>
  </r>
  <r>
    <n v="97211.199999999997"/>
    <x v="0"/>
    <x v="14"/>
    <x v="2303"/>
    <m/>
    <n v="18.440000000000001"/>
    <x v="10"/>
    <x v="4"/>
    <x v="1"/>
    <x v="1"/>
  </r>
  <r>
    <n v="97044"/>
    <x v="0"/>
    <x v="0"/>
    <x v="2304"/>
    <m/>
    <n v="85"/>
    <x v="89"/>
    <x v="13"/>
    <x v="1"/>
    <x v="17"/>
  </r>
  <r>
    <n v="97045"/>
    <x v="6"/>
    <x v="0"/>
    <x v="2304"/>
    <m/>
    <n v="258.54000000000002"/>
    <x v="9"/>
    <x v="0"/>
    <x v="1"/>
    <x v="3"/>
  </r>
  <r>
    <n v="97113"/>
    <x v="0"/>
    <x v="2"/>
    <x v="2304"/>
    <m/>
    <n v="4.8899999999999997"/>
    <x v="208"/>
    <x v="4"/>
    <x v="1"/>
    <x v="4"/>
  </r>
  <r>
    <n v="97114"/>
    <x v="0"/>
    <x v="2"/>
    <x v="2304"/>
    <m/>
    <n v="11.5"/>
    <x v="10"/>
    <x v="4"/>
    <x v="1"/>
    <x v="1"/>
  </r>
  <r>
    <n v="97115"/>
    <x v="0"/>
    <x v="2"/>
    <x v="2304"/>
    <s v="Google storage"/>
    <n v="1.62"/>
    <x v="503"/>
    <x v="0"/>
    <x v="1"/>
    <x v="1"/>
  </r>
  <r>
    <n v="97041"/>
    <x v="0"/>
    <x v="0"/>
    <x v="2305"/>
    <s v="Outside electrics"/>
    <n v="479.38"/>
    <x v="478"/>
    <x v="16"/>
    <x v="91"/>
    <x v="1"/>
  </r>
  <r>
    <n v="97042"/>
    <x v="8"/>
    <x v="0"/>
    <x v="2305"/>
    <m/>
    <n v="-5970.12"/>
    <x v="164"/>
    <x v="10"/>
    <x v="1"/>
    <x v="4"/>
  </r>
  <r>
    <n v="97043"/>
    <x v="0"/>
    <x v="0"/>
    <x v="2305"/>
    <s v="Income Insurance"/>
    <n v="48.69"/>
    <x v="60"/>
    <x v="0"/>
    <x v="1"/>
    <x v="4"/>
  </r>
  <r>
    <n v="97116"/>
    <x v="0"/>
    <x v="2"/>
    <x v="2305"/>
    <m/>
    <n v="3.49"/>
    <x v="13"/>
    <x v="4"/>
    <x v="1"/>
    <x v="1"/>
  </r>
  <r>
    <n v="97212.1"/>
    <x v="0"/>
    <x v="14"/>
    <x v="2305"/>
    <m/>
    <n v="11.3"/>
    <x v="10"/>
    <x v="6"/>
    <x v="1"/>
    <x v="1"/>
  </r>
  <r>
    <n v="97212.2"/>
    <x v="0"/>
    <x v="14"/>
    <x v="2305"/>
    <m/>
    <n v="7.39"/>
    <x v="10"/>
    <x v="4"/>
    <x v="1"/>
    <x v="1"/>
  </r>
  <r>
    <n v="97226.1"/>
    <x v="0"/>
    <x v="1"/>
    <x v="2305"/>
    <m/>
    <n v="5.2"/>
    <x v="13"/>
    <x v="6"/>
    <x v="1"/>
    <x v="1"/>
  </r>
  <r>
    <n v="97226.2"/>
    <x v="0"/>
    <x v="1"/>
    <x v="2305"/>
    <m/>
    <n v="48"/>
    <x v="13"/>
    <x v="4"/>
    <x v="1"/>
    <x v="1"/>
  </r>
  <r>
    <n v="97039"/>
    <x v="0"/>
    <x v="0"/>
    <x v="2306"/>
    <m/>
    <n v="17.670000000000002"/>
    <x v="63"/>
    <x v="0"/>
    <x v="1"/>
    <x v="4"/>
  </r>
  <r>
    <n v="97040"/>
    <x v="0"/>
    <x v="0"/>
    <x v="2306"/>
    <m/>
    <n v="45.64"/>
    <x v="270"/>
    <x v="0"/>
    <x v="1"/>
    <x v="1"/>
  </r>
  <r>
    <n v="97117"/>
    <x v="0"/>
    <x v="2"/>
    <x v="2306"/>
    <m/>
    <n v="4.49"/>
    <x v="208"/>
    <x v="4"/>
    <x v="1"/>
    <x v="4"/>
  </r>
  <r>
    <n v="97118"/>
    <x v="0"/>
    <x v="2"/>
    <x v="2306"/>
    <m/>
    <n v="3.79"/>
    <x v="22"/>
    <x v="11"/>
    <x v="1"/>
    <x v="2"/>
  </r>
  <r>
    <n v="97119"/>
    <x v="0"/>
    <x v="2"/>
    <x v="2306"/>
    <m/>
    <n v="7.5"/>
    <x v="176"/>
    <x v="5"/>
    <x v="1"/>
    <x v="2"/>
  </r>
  <r>
    <n v="97038"/>
    <x v="1"/>
    <x v="0"/>
    <x v="2307"/>
    <m/>
    <n v="70"/>
    <x v="15"/>
    <x v="1"/>
    <x v="1"/>
    <x v="3"/>
  </r>
  <r>
    <n v="97120"/>
    <x v="0"/>
    <x v="2"/>
    <x v="2307"/>
    <m/>
    <n v="2.57"/>
    <x v="13"/>
    <x v="4"/>
    <x v="1"/>
    <x v="1"/>
  </r>
  <r>
    <n v="97121"/>
    <x v="0"/>
    <x v="2"/>
    <x v="2307"/>
    <m/>
    <n v="35.33"/>
    <x v="76"/>
    <x v="12"/>
    <x v="1"/>
    <x v="5"/>
  </r>
  <r>
    <n v="97037"/>
    <x v="0"/>
    <x v="0"/>
    <x v="2308"/>
    <s v="French autoroutes"/>
    <n v="77.7"/>
    <x v="499"/>
    <x v="14"/>
    <x v="90"/>
    <x v="1"/>
  </r>
  <r>
    <n v="97122"/>
    <x v="0"/>
    <x v="2"/>
    <x v="2308"/>
    <m/>
    <n v="4.5"/>
    <x v="278"/>
    <x v="11"/>
    <x v="1"/>
    <x v="2"/>
  </r>
  <r>
    <n v="97123.1"/>
    <x v="0"/>
    <x v="2"/>
    <x v="2308"/>
    <m/>
    <n v="5.6"/>
    <x v="10"/>
    <x v="6"/>
    <x v="1"/>
    <x v="1"/>
  </r>
  <r>
    <n v="97123.199999999997"/>
    <x v="0"/>
    <x v="2"/>
    <x v="2308"/>
    <m/>
    <n v="20.170000000000002"/>
    <x v="10"/>
    <x v="4"/>
    <x v="1"/>
    <x v="1"/>
  </r>
  <r>
    <n v="97124"/>
    <x v="0"/>
    <x v="2"/>
    <x v="2308"/>
    <m/>
    <n v="10.7"/>
    <x v="10"/>
    <x v="4"/>
    <x v="1"/>
    <x v="1"/>
  </r>
  <r>
    <n v="97125"/>
    <x v="0"/>
    <x v="2"/>
    <x v="2308"/>
    <m/>
    <n v="3.2"/>
    <x v="302"/>
    <x v="15"/>
    <x v="1"/>
    <x v="2"/>
  </r>
  <r>
    <n v="97126"/>
    <x v="0"/>
    <x v="2"/>
    <x v="2309"/>
    <m/>
    <n v="4.4000000000000004"/>
    <x v="195"/>
    <x v="11"/>
    <x v="1"/>
    <x v="2"/>
  </r>
  <r>
    <n v="97127"/>
    <x v="0"/>
    <x v="2"/>
    <x v="2309"/>
    <m/>
    <n v="4"/>
    <x v="380"/>
    <x v="2"/>
    <x v="1"/>
    <x v="2"/>
  </r>
  <r>
    <n v="97082"/>
    <x v="0"/>
    <x v="2"/>
    <x v="2310"/>
    <m/>
    <n v="47.71"/>
    <x v="104"/>
    <x v="4"/>
    <x v="1"/>
    <x v="1"/>
  </r>
  <r>
    <n v="97128"/>
    <x v="0"/>
    <x v="2"/>
    <x v="2310"/>
    <s v="Printer cartridges"/>
    <n v="9.98"/>
    <x v="14"/>
    <x v="15"/>
    <x v="1"/>
    <x v="2"/>
  </r>
  <r>
    <n v="97669"/>
    <x v="3"/>
    <x v="4"/>
    <x v="2310"/>
    <s v="Feb Cash"/>
    <n v="-140"/>
    <x v="9"/>
    <x v="1"/>
    <x v="1"/>
    <x v="3"/>
  </r>
  <r>
    <n v="97670"/>
    <x v="0"/>
    <x v="4"/>
    <x v="2310"/>
    <s v="Unidentified cash for Feb"/>
    <n v="140"/>
    <x v="53"/>
    <x v="6"/>
    <x v="1"/>
    <x v="3"/>
  </r>
  <r>
    <n v="97024"/>
    <x v="0"/>
    <x v="0"/>
    <x v="2311"/>
    <m/>
    <n v="7.99"/>
    <x v="368"/>
    <x v="0"/>
    <x v="1"/>
    <x v="4"/>
  </r>
  <r>
    <n v="97025"/>
    <x v="0"/>
    <x v="0"/>
    <x v="2311"/>
    <m/>
    <n v="12.12"/>
    <x v="8"/>
    <x v="0"/>
    <x v="1"/>
    <x v="1"/>
  </r>
  <r>
    <n v="97026"/>
    <x v="0"/>
    <x v="0"/>
    <x v="2311"/>
    <s v="Gas"/>
    <n v="81"/>
    <x v="338"/>
    <x v="0"/>
    <x v="1"/>
    <x v="1"/>
  </r>
  <r>
    <n v="97027"/>
    <x v="0"/>
    <x v="0"/>
    <x v="2311"/>
    <s v="Summer Ball"/>
    <n v="40"/>
    <x v="363"/>
    <x v="11"/>
    <x v="1"/>
    <x v="10"/>
  </r>
  <r>
    <n v="97028"/>
    <x v="0"/>
    <x v="0"/>
    <x v="2311"/>
    <s v="Retake"/>
    <n v="25"/>
    <x v="363"/>
    <x v="19"/>
    <x v="1"/>
    <x v="10"/>
  </r>
  <r>
    <n v="97029"/>
    <x v="1"/>
    <x v="0"/>
    <x v="2311"/>
    <m/>
    <n v="50"/>
    <x v="1"/>
    <x v="1"/>
    <x v="1"/>
    <x v="3"/>
  </r>
  <r>
    <n v="97030"/>
    <x v="0"/>
    <x v="0"/>
    <x v="2311"/>
    <s v="Accomodation"/>
    <n v="872"/>
    <x v="495"/>
    <x v="19"/>
    <x v="1"/>
    <x v="8"/>
  </r>
  <r>
    <n v="97031"/>
    <x v="0"/>
    <x v="0"/>
    <x v="2311"/>
    <s v="Income Insurance"/>
    <n v="26.95"/>
    <x v="60"/>
    <x v="0"/>
    <x v="1"/>
    <x v="4"/>
  </r>
  <r>
    <n v="97032"/>
    <x v="0"/>
    <x v="0"/>
    <x v="2311"/>
    <m/>
    <n v="85"/>
    <x v="89"/>
    <x v="13"/>
    <x v="1"/>
    <x v="17"/>
  </r>
  <r>
    <n v="97033"/>
    <x v="0"/>
    <x v="0"/>
    <x v="2311"/>
    <s v="James Pocket Money"/>
    <n v="20"/>
    <x v="53"/>
    <x v="6"/>
    <x v="1"/>
    <x v="8"/>
  </r>
  <r>
    <n v="97034"/>
    <x v="0"/>
    <x v="0"/>
    <x v="2311"/>
    <s v="Jennifers Pocket Money"/>
    <n v="150"/>
    <x v="53"/>
    <x v="6"/>
    <x v="1"/>
    <x v="10"/>
  </r>
  <r>
    <n v="97035"/>
    <x v="0"/>
    <x v="0"/>
    <x v="2311"/>
    <s v="Council Tax"/>
    <n v="50.09"/>
    <x v="18"/>
    <x v="0"/>
    <x v="1"/>
    <x v="1"/>
  </r>
  <r>
    <n v="97036"/>
    <x v="0"/>
    <x v="0"/>
    <x v="2311"/>
    <m/>
    <n v="5"/>
    <x v="163"/>
    <x v="9"/>
    <x v="1"/>
    <x v="9"/>
  </r>
  <r>
    <n v="97129.1"/>
    <x v="0"/>
    <x v="2"/>
    <x v="2311"/>
    <s v="Flowers"/>
    <n v="5.5"/>
    <x v="10"/>
    <x v="6"/>
    <x v="1"/>
    <x v="1"/>
  </r>
  <r>
    <n v="97129.2"/>
    <x v="0"/>
    <x v="2"/>
    <x v="2311"/>
    <m/>
    <n v="13.98"/>
    <x v="10"/>
    <x v="4"/>
    <x v="1"/>
    <x v="1"/>
  </r>
  <r>
    <n v="97130"/>
    <x v="0"/>
    <x v="2"/>
    <x v="2311"/>
    <m/>
    <n v="39"/>
    <x v="115"/>
    <x v="8"/>
    <x v="1"/>
    <x v="2"/>
  </r>
  <r>
    <n v="97225"/>
    <x v="3"/>
    <x v="1"/>
    <x v="2311"/>
    <m/>
    <n v="-50"/>
    <x v="1"/>
    <x v="1"/>
    <x v="1"/>
    <x v="3"/>
  </r>
  <r>
    <n v="97023"/>
    <x v="0"/>
    <x v="0"/>
    <x v="2312"/>
    <m/>
    <n v="12.1"/>
    <x v="19"/>
    <x v="0"/>
    <x v="1"/>
    <x v="1"/>
  </r>
  <r>
    <n v="97213.1"/>
    <x v="0"/>
    <x v="14"/>
    <x v="2312"/>
    <m/>
    <n v="13.6"/>
    <x v="10"/>
    <x v="6"/>
    <x v="1"/>
    <x v="1"/>
  </r>
  <r>
    <n v="97213.2"/>
    <x v="0"/>
    <x v="14"/>
    <x v="2312"/>
    <m/>
    <n v="54.72"/>
    <x v="10"/>
    <x v="4"/>
    <x v="1"/>
    <x v="1"/>
  </r>
  <r>
    <n v="97020"/>
    <x v="0"/>
    <x v="0"/>
    <x v="2313"/>
    <m/>
    <n v="12"/>
    <x v="21"/>
    <x v="9"/>
    <x v="1"/>
    <x v="9"/>
  </r>
  <r>
    <n v="97021"/>
    <x v="0"/>
    <x v="0"/>
    <x v="2313"/>
    <m/>
    <n v="20"/>
    <x v="86"/>
    <x v="15"/>
    <x v="1"/>
    <x v="4"/>
  </r>
  <r>
    <n v="97022"/>
    <x v="1"/>
    <x v="0"/>
    <x v="2313"/>
    <m/>
    <n v="40"/>
    <x v="15"/>
    <x v="1"/>
    <x v="1"/>
    <x v="3"/>
  </r>
  <r>
    <n v="97083"/>
    <x v="0"/>
    <x v="2"/>
    <x v="2313"/>
    <m/>
    <n v="66"/>
    <x v="31"/>
    <x v="5"/>
    <x v="1"/>
    <x v="2"/>
  </r>
  <r>
    <n v="97131"/>
    <x v="0"/>
    <x v="2"/>
    <x v="2313"/>
    <m/>
    <n v="8.1"/>
    <x v="399"/>
    <x v="11"/>
    <x v="1"/>
    <x v="2"/>
  </r>
  <r>
    <n v="97132"/>
    <x v="0"/>
    <x v="2"/>
    <x v="2313"/>
    <m/>
    <n v="5.65"/>
    <x v="208"/>
    <x v="4"/>
    <x v="1"/>
    <x v="4"/>
  </r>
  <r>
    <n v="97019"/>
    <x v="0"/>
    <x v="0"/>
    <x v="2314"/>
    <s v="Neils Charity Fundraiser"/>
    <n v="58"/>
    <x v="516"/>
    <x v="11"/>
    <x v="1"/>
    <x v="14"/>
  </r>
  <r>
    <n v="97133"/>
    <x v="0"/>
    <x v="2"/>
    <x v="2314"/>
    <m/>
    <n v="263.89999999999998"/>
    <x v="41"/>
    <x v="15"/>
    <x v="1"/>
    <x v="4"/>
  </r>
  <r>
    <n v="97134"/>
    <x v="0"/>
    <x v="2"/>
    <x v="2314"/>
    <m/>
    <n v="19.989999999999998"/>
    <x v="224"/>
    <x v="23"/>
    <x v="1"/>
    <x v="3"/>
  </r>
  <r>
    <n v="97223"/>
    <x v="0"/>
    <x v="1"/>
    <x v="2314"/>
    <m/>
    <n v="0.02"/>
    <x v="69"/>
    <x v="18"/>
    <x v="1"/>
    <x v="3"/>
  </r>
  <r>
    <n v="97224"/>
    <x v="4"/>
    <x v="1"/>
    <x v="2314"/>
    <m/>
    <n v="-0.09"/>
    <x v="1"/>
    <x v="10"/>
    <x v="1"/>
    <x v="3"/>
  </r>
  <r>
    <n v="97135"/>
    <x v="0"/>
    <x v="2"/>
    <x v="2315"/>
    <s v="Bill's with Tony and Jo"/>
    <n v="57"/>
    <x v="517"/>
    <x v="11"/>
    <x v="1"/>
    <x v="14"/>
  </r>
  <r>
    <n v="97136"/>
    <x v="0"/>
    <x v="2"/>
    <x v="2315"/>
    <s v="Landing light"/>
    <n v="21.99"/>
    <x v="518"/>
    <x v="16"/>
    <x v="1"/>
    <x v="1"/>
  </r>
  <r>
    <n v="97137"/>
    <x v="0"/>
    <x v="2"/>
    <x v="2315"/>
    <m/>
    <n v="3.14"/>
    <x v="10"/>
    <x v="4"/>
    <x v="1"/>
    <x v="1"/>
  </r>
  <r>
    <n v="97138"/>
    <x v="0"/>
    <x v="2"/>
    <x v="2315"/>
    <m/>
    <n v="6.49"/>
    <x v="225"/>
    <x v="6"/>
    <x v="1"/>
    <x v="4"/>
  </r>
  <r>
    <n v="97139"/>
    <x v="0"/>
    <x v="2"/>
    <x v="2315"/>
    <s v="Starting problem investigation"/>
    <n v="165.6"/>
    <x v="273"/>
    <x v="12"/>
    <x v="1"/>
    <x v="5"/>
  </r>
  <r>
    <n v="97143"/>
    <x v="0"/>
    <x v="2"/>
    <x v="2316"/>
    <m/>
    <n v="51.08"/>
    <x v="247"/>
    <x v="12"/>
    <x v="1"/>
    <x v="5"/>
  </r>
  <r>
    <n v="97144"/>
    <x v="0"/>
    <x v="2"/>
    <x v="2316"/>
    <m/>
    <n v="32.89"/>
    <x v="76"/>
    <x v="12"/>
    <x v="1"/>
    <x v="5"/>
  </r>
  <r>
    <n v="97145"/>
    <x v="0"/>
    <x v="2"/>
    <x v="2316"/>
    <s v="New L Plates"/>
    <n v="5"/>
    <x v="82"/>
    <x v="12"/>
    <x v="1"/>
    <x v="10"/>
  </r>
  <r>
    <n v="97214.1"/>
    <x v="0"/>
    <x v="14"/>
    <x v="2316"/>
    <m/>
    <n v="5"/>
    <x v="10"/>
    <x v="6"/>
    <x v="1"/>
    <x v="1"/>
  </r>
  <r>
    <n v="97214.2"/>
    <x v="0"/>
    <x v="14"/>
    <x v="2316"/>
    <s v="Wine"/>
    <n v="10"/>
    <x v="10"/>
    <x v="17"/>
    <x v="1"/>
    <x v="1"/>
  </r>
  <r>
    <n v="97214.3"/>
    <x v="0"/>
    <x v="14"/>
    <x v="2316"/>
    <s v="Flowers"/>
    <n v="2.5"/>
    <x v="10"/>
    <x v="6"/>
    <x v="1"/>
    <x v="1"/>
  </r>
  <r>
    <n v="97214.399999999994"/>
    <x v="0"/>
    <x v="14"/>
    <x v="2316"/>
    <m/>
    <n v="23.79"/>
    <x v="10"/>
    <x v="4"/>
    <x v="1"/>
    <x v="1"/>
  </r>
  <r>
    <n v="97146"/>
    <x v="0"/>
    <x v="2"/>
    <x v="2317"/>
    <s v="Lunch in Edgbaston"/>
    <n v="76.010000000000005"/>
    <x v="143"/>
    <x v="11"/>
    <x v="1"/>
    <x v="1"/>
  </r>
  <r>
    <n v="97147"/>
    <x v="0"/>
    <x v="2"/>
    <x v="2317"/>
    <s v="Botanical Gardens"/>
    <n v="15.05"/>
    <x v="173"/>
    <x v="11"/>
    <x v="1"/>
    <x v="1"/>
  </r>
  <r>
    <n v="97015"/>
    <x v="1"/>
    <x v="0"/>
    <x v="2318"/>
    <m/>
    <n v="1321.24"/>
    <x v="433"/>
    <x v="1"/>
    <x v="1"/>
    <x v="3"/>
  </r>
  <r>
    <n v="97016"/>
    <x v="0"/>
    <x v="0"/>
    <x v="2318"/>
    <s v="Life Insurance"/>
    <n v="8.19"/>
    <x v="29"/>
    <x v="0"/>
    <x v="1"/>
    <x v="2"/>
  </r>
  <r>
    <n v="97017"/>
    <x v="0"/>
    <x v="0"/>
    <x v="2318"/>
    <m/>
    <n v="85"/>
    <x v="89"/>
    <x v="13"/>
    <x v="1"/>
    <x v="17"/>
  </r>
  <r>
    <n v="97018"/>
    <x v="0"/>
    <x v="0"/>
    <x v="2318"/>
    <m/>
    <n v="5"/>
    <x v="30"/>
    <x v="9"/>
    <x v="1"/>
    <x v="9"/>
  </r>
  <r>
    <n v="97148"/>
    <x v="0"/>
    <x v="2"/>
    <x v="2318"/>
    <m/>
    <n v="36.950000000000003"/>
    <x v="407"/>
    <x v="0"/>
    <x v="1"/>
    <x v="8"/>
  </r>
  <r>
    <n v="97215"/>
    <x v="3"/>
    <x v="14"/>
    <x v="2318"/>
    <m/>
    <n v="-1321.24"/>
    <x v="9"/>
    <x v="1"/>
    <x v="1"/>
    <x v="3"/>
  </r>
  <r>
    <n v="97216"/>
    <x v="0"/>
    <x v="14"/>
    <x v="2318"/>
    <m/>
    <n v="10.18"/>
    <x v="10"/>
    <x v="4"/>
    <x v="1"/>
    <x v="1"/>
  </r>
  <r>
    <n v="97149"/>
    <x v="0"/>
    <x v="2"/>
    <x v="2319"/>
    <s v="Home Insurance"/>
    <n v="352.7"/>
    <x v="183"/>
    <x v="0"/>
    <x v="1"/>
    <x v="1"/>
  </r>
  <r>
    <n v="97150.1"/>
    <x v="0"/>
    <x v="2"/>
    <x v="2319"/>
    <s v="Flowers"/>
    <n v="12"/>
    <x v="13"/>
    <x v="6"/>
    <x v="1"/>
    <x v="1"/>
  </r>
  <r>
    <n v="97150.2"/>
    <x v="0"/>
    <x v="2"/>
    <x v="2319"/>
    <m/>
    <n v="64.8"/>
    <x v="13"/>
    <x v="4"/>
    <x v="1"/>
    <x v="1"/>
  </r>
  <r>
    <n v="97151"/>
    <x v="0"/>
    <x v="2"/>
    <x v="2319"/>
    <m/>
    <n v="4.99"/>
    <x v="208"/>
    <x v="4"/>
    <x v="1"/>
    <x v="4"/>
  </r>
  <r>
    <n v="97152"/>
    <x v="0"/>
    <x v="2"/>
    <x v="2319"/>
    <m/>
    <n v="53"/>
    <x v="224"/>
    <x v="23"/>
    <x v="1"/>
    <x v="3"/>
  </r>
  <r>
    <n v="97153.1"/>
    <x v="0"/>
    <x v="2"/>
    <x v="2320"/>
    <s v="Flowers"/>
    <n v="24.5"/>
    <x v="49"/>
    <x v="9"/>
    <x v="1"/>
    <x v="9"/>
  </r>
  <r>
    <n v="97153.2"/>
    <x v="0"/>
    <x v="2"/>
    <x v="2320"/>
    <m/>
    <n v="4.29"/>
    <x v="49"/>
    <x v="4"/>
    <x v="1"/>
    <x v="1"/>
  </r>
  <r>
    <n v="97154"/>
    <x v="0"/>
    <x v="2"/>
    <x v="2320"/>
    <m/>
    <n v="12.95"/>
    <x v="124"/>
    <x v="6"/>
    <x v="1"/>
    <x v="2"/>
  </r>
  <r>
    <n v="97155"/>
    <x v="0"/>
    <x v="2"/>
    <x v="2320"/>
    <m/>
    <n v="8.58"/>
    <x v="13"/>
    <x v="4"/>
    <x v="1"/>
    <x v="1"/>
  </r>
  <r>
    <n v="97156"/>
    <x v="0"/>
    <x v="2"/>
    <x v="2320"/>
    <m/>
    <n v="5.99"/>
    <x v="401"/>
    <x v="0"/>
    <x v="1"/>
    <x v="1"/>
  </r>
  <r>
    <n v="97157"/>
    <x v="0"/>
    <x v="2"/>
    <x v="2321"/>
    <s v="Swimming"/>
    <n v="8.5"/>
    <x v="380"/>
    <x v="2"/>
    <x v="1"/>
    <x v="2"/>
  </r>
  <r>
    <n v="97217"/>
    <x v="0"/>
    <x v="14"/>
    <x v="2321"/>
    <m/>
    <n v="22.15"/>
    <x v="10"/>
    <x v="4"/>
    <x v="1"/>
    <x v="1"/>
  </r>
  <r>
    <n v="97014"/>
    <x v="0"/>
    <x v="0"/>
    <x v="2322"/>
    <s v="National Insurance"/>
    <n v="11"/>
    <x v="69"/>
    <x v="18"/>
    <x v="1"/>
    <x v="2"/>
  </r>
  <r>
    <n v="97140"/>
    <x v="0"/>
    <x v="2"/>
    <x v="2322"/>
    <s v="Coffees"/>
    <n v="4.3"/>
    <x v="104"/>
    <x v="11"/>
    <x v="1"/>
    <x v="2"/>
  </r>
  <r>
    <n v="97158"/>
    <x v="0"/>
    <x v="2"/>
    <x v="2322"/>
    <m/>
    <n v="10.25"/>
    <x v="500"/>
    <x v="17"/>
    <x v="1"/>
    <x v="14"/>
  </r>
  <r>
    <n v="97159"/>
    <x v="0"/>
    <x v="2"/>
    <x v="2322"/>
    <m/>
    <n v="7.75"/>
    <x v="500"/>
    <x v="17"/>
    <x v="1"/>
    <x v="14"/>
  </r>
  <r>
    <n v="97160"/>
    <x v="0"/>
    <x v="2"/>
    <x v="2322"/>
    <m/>
    <n v="6.9"/>
    <x v="22"/>
    <x v="11"/>
    <x v="1"/>
    <x v="2"/>
  </r>
  <r>
    <n v="97219"/>
    <x v="0"/>
    <x v="14"/>
    <x v="2322"/>
    <m/>
    <n v="1.65"/>
    <x v="10"/>
    <x v="4"/>
    <x v="1"/>
    <x v="1"/>
  </r>
  <r>
    <n v="97141"/>
    <x v="0"/>
    <x v="2"/>
    <x v="2323"/>
    <s v="Glasses"/>
    <n v="64"/>
    <x v="31"/>
    <x v="7"/>
    <x v="1"/>
    <x v="1"/>
  </r>
  <r>
    <n v="97161"/>
    <x v="0"/>
    <x v="2"/>
    <x v="2323"/>
    <m/>
    <n v="34.979999999999997"/>
    <x v="13"/>
    <x v="12"/>
    <x v="1"/>
    <x v="19"/>
  </r>
  <r>
    <n v="97162"/>
    <x v="0"/>
    <x v="2"/>
    <x v="2323"/>
    <m/>
    <n v="4.6500000000000004"/>
    <x v="195"/>
    <x v="11"/>
    <x v="1"/>
    <x v="2"/>
  </r>
  <r>
    <n v="97163"/>
    <x v="0"/>
    <x v="2"/>
    <x v="2323"/>
    <m/>
    <n v="4"/>
    <x v="380"/>
    <x v="2"/>
    <x v="1"/>
    <x v="2"/>
  </r>
  <r>
    <n v="97164"/>
    <x v="0"/>
    <x v="2"/>
    <x v="2324"/>
    <m/>
    <n v="23.9"/>
    <x v="224"/>
    <x v="23"/>
    <x v="1"/>
    <x v="3"/>
  </r>
  <r>
    <n v="97165"/>
    <x v="0"/>
    <x v="2"/>
    <x v="2324"/>
    <s v="Wise About Food Annual Return"/>
    <n v="13"/>
    <x v="178"/>
    <x v="15"/>
    <x v="1"/>
    <x v="2"/>
  </r>
  <r>
    <n v="97166"/>
    <x v="0"/>
    <x v="2"/>
    <x v="2324"/>
    <m/>
    <n v="11.37"/>
    <x v="224"/>
    <x v="23"/>
    <x v="1"/>
    <x v="3"/>
  </r>
  <r>
    <n v="97167"/>
    <x v="0"/>
    <x v="2"/>
    <x v="2324"/>
    <m/>
    <n v="9.99"/>
    <x v="514"/>
    <x v="0"/>
    <x v="1"/>
    <x v="4"/>
  </r>
  <r>
    <n v="97168"/>
    <x v="0"/>
    <x v="2"/>
    <x v="2324"/>
    <s v="Shakespeare in Love"/>
    <n v="93"/>
    <x v="120"/>
    <x v="11"/>
    <x v="1"/>
    <x v="1"/>
  </r>
  <r>
    <n v="97218.1"/>
    <x v="0"/>
    <x v="14"/>
    <x v="2324"/>
    <s v="Best Exotic Marigold Hotel DVD"/>
    <n v="3"/>
    <x v="10"/>
    <x v="7"/>
    <x v="1"/>
    <x v="1"/>
  </r>
  <r>
    <n v="97218.2"/>
    <x v="0"/>
    <x v="14"/>
    <x v="2324"/>
    <m/>
    <n v="8.7899999999999991"/>
    <x v="10"/>
    <x v="4"/>
    <x v="1"/>
    <x v="1"/>
  </r>
  <r>
    <n v="97013"/>
    <x v="0"/>
    <x v="0"/>
    <x v="2325"/>
    <m/>
    <n v="85"/>
    <x v="89"/>
    <x v="13"/>
    <x v="1"/>
    <x v="17"/>
  </r>
  <r>
    <n v="97169"/>
    <x v="0"/>
    <x v="2"/>
    <x v="2325"/>
    <s v="Dinner at Chandos"/>
    <n v="39.409999999999997"/>
    <x v="143"/>
    <x v="11"/>
    <x v="1"/>
    <x v="1"/>
  </r>
  <r>
    <n v="97170"/>
    <x v="0"/>
    <x v="2"/>
    <x v="2325"/>
    <m/>
    <n v="34.15"/>
    <x v="41"/>
    <x v="15"/>
    <x v="1"/>
    <x v="4"/>
  </r>
  <r>
    <n v="97171"/>
    <x v="0"/>
    <x v="2"/>
    <x v="2325"/>
    <m/>
    <n v="32.97"/>
    <x v="519"/>
    <x v="5"/>
    <x v="1"/>
    <x v="10"/>
  </r>
  <r>
    <n v="97172"/>
    <x v="0"/>
    <x v="2"/>
    <x v="2325"/>
    <s v="Maps and Guidebooks"/>
    <n v="31.94"/>
    <x v="492"/>
    <x v="14"/>
    <x v="105"/>
    <x v="1"/>
  </r>
  <r>
    <n v="97173"/>
    <x v="0"/>
    <x v="2"/>
    <x v="2325"/>
    <s v="Drinks at Chandos"/>
    <n v="11.61"/>
    <x v="143"/>
    <x v="11"/>
    <x v="1"/>
    <x v="1"/>
  </r>
  <r>
    <n v="97174"/>
    <x v="0"/>
    <x v="2"/>
    <x v="2325"/>
    <m/>
    <n v="11.18"/>
    <x v="13"/>
    <x v="4"/>
    <x v="1"/>
    <x v="1"/>
  </r>
  <r>
    <n v="97175"/>
    <x v="0"/>
    <x v="2"/>
    <x v="2325"/>
    <m/>
    <n v="7.5"/>
    <x v="49"/>
    <x v="4"/>
    <x v="1"/>
    <x v="1"/>
  </r>
  <r>
    <n v="97176"/>
    <x v="0"/>
    <x v="2"/>
    <x v="2325"/>
    <m/>
    <n v="5"/>
    <x v="195"/>
    <x v="11"/>
    <x v="1"/>
    <x v="2"/>
  </r>
  <r>
    <n v="97011"/>
    <x v="2"/>
    <x v="0"/>
    <x v="2326"/>
    <m/>
    <n v="79.790000000000006"/>
    <x v="51"/>
    <x v="3"/>
    <x v="1"/>
    <x v="3"/>
  </r>
  <r>
    <n v="97012"/>
    <x v="8"/>
    <x v="0"/>
    <x v="2326"/>
    <m/>
    <n v="-959.56"/>
    <x v="425"/>
    <x v="10"/>
    <x v="1"/>
    <x v="2"/>
  </r>
  <r>
    <n v="97220.1"/>
    <x v="0"/>
    <x v="14"/>
    <x v="2326"/>
    <s v="Game of Thrones DVD"/>
    <n v="25"/>
    <x v="10"/>
    <x v="7"/>
    <x v="1"/>
    <x v="1"/>
  </r>
  <r>
    <n v="97220.2"/>
    <x v="0"/>
    <x v="14"/>
    <x v="2326"/>
    <m/>
    <n v="12.9"/>
    <x v="10"/>
    <x v="6"/>
    <x v="1"/>
    <x v="1"/>
  </r>
  <r>
    <n v="97220.3"/>
    <x v="0"/>
    <x v="14"/>
    <x v="2326"/>
    <m/>
    <n v="49.43"/>
    <x v="10"/>
    <x v="4"/>
    <x v="1"/>
    <x v="1"/>
  </r>
  <r>
    <n v="97177"/>
    <x v="0"/>
    <x v="2"/>
    <x v="2327"/>
    <m/>
    <n v="60"/>
    <x v="245"/>
    <x v="5"/>
    <x v="1"/>
    <x v="2"/>
  </r>
  <r>
    <n v="97178"/>
    <x v="0"/>
    <x v="2"/>
    <x v="2327"/>
    <m/>
    <n v="18.98"/>
    <x v="42"/>
    <x v="6"/>
    <x v="1"/>
    <x v="1"/>
  </r>
  <r>
    <n v="97179"/>
    <x v="0"/>
    <x v="2"/>
    <x v="2328"/>
    <m/>
    <n v="20"/>
    <x v="86"/>
    <x v="15"/>
    <x v="1"/>
    <x v="4"/>
  </r>
  <r>
    <n v="97180"/>
    <x v="0"/>
    <x v="2"/>
    <x v="2328"/>
    <m/>
    <n v="6.95"/>
    <x v="213"/>
    <x v="11"/>
    <x v="1"/>
    <x v="1"/>
  </r>
  <r>
    <n v="97181"/>
    <x v="0"/>
    <x v="2"/>
    <x v="2328"/>
    <m/>
    <n v="18.5"/>
    <x v="41"/>
    <x v="15"/>
    <x v="1"/>
    <x v="4"/>
  </r>
  <r>
    <n v="97142"/>
    <x v="0"/>
    <x v="2"/>
    <x v="2329"/>
    <m/>
    <n v="71.98"/>
    <x v="31"/>
    <x v="5"/>
    <x v="1"/>
    <x v="2"/>
  </r>
  <r>
    <n v="97182"/>
    <x v="0"/>
    <x v="2"/>
    <x v="2329"/>
    <m/>
    <n v="3.59"/>
    <x v="213"/>
    <x v="11"/>
    <x v="1"/>
    <x v="4"/>
  </r>
  <r>
    <n v="97222"/>
    <x v="0"/>
    <x v="14"/>
    <x v="2329"/>
    <m/>
    <n v="11.14"/>
    <x v="10"/>
    <x v="4"/>
    <x v="1"/>
    <x v="1"/>
  </r>
  <r>
    <n v="97183"/>
    <x v="0"/>
    <x v="2"/>
    <x v="2330"/>
    <m/>
    <n v="51.18"/>
    <x v="85"/>
    <x v="12"/>
    <x v="1"/>
    <x v="5"/>
  </r>
  <r>
    <n v="97184"/>
    <x v="0"/>
    <x v="2"/>
    <x v="2331"/>
    <m/>
    <n v="4"/>
    <x v="380"/>
    <x v="2"/>
    <x v="1"/>
    <x v="2"/>
  </r>
  <r>
    <n v="97221.1"/>
    <x v="0"/>
    <x v="14"/>
    <x v="2331"/>
    <m/>
    <n v="21"/>
    <x v="10"/>
    <x v="17"/>
    <x v="1"/>
    <x v="1"/>
  </r>
  <r>
    <n v="97221.2"/>
    <x v="0"/>
    <x v="14"/>
    <x v="2331"/>
    <m/>
    <n v="70.75"/>
    <x v="10"/>
    <x v="4"/>
    <x v="1"/>
    <x v="1"/>
  </r>
  <r>
    <n v="97010"/>
    <x v="0"/>
    <x v="0"/>
    <x v="2332"/>
    <m/>
    <n v="85"/>
    <x v="89"/>
    <x v="13"/>
    <x v="1"/>
    <x v="17"/>
  </r>
  <r>
    <n v="97185"/>
    <x v="0"/>
    <x v="2"/>
    <x v="2332"/>
    <m/>
    <n v="6.76"/>
    <x v="13"/>
    <x v="4"/>
    <x v="1"/>
    <x v="1"/>
  </r>
  <r>
    <n v="97006"/>
    <x v="0"/>
    <x v="0"/>
    <x v="2333"/>
    <s v="Income Insurance"/>
    <n v="48.69"/>
    <x v="60"/>
    <x v="0"/>
    <x v="1"/>
    <x v="4"/>
  </r>
  <r>
    <n v="97007"/>
    <x v="2"/>
    <x v="0"/>
    <x v="2333"/>
    <m/>
    <n v="20.8"/>
    <x v="58"/>
    <x v="3"/>
    <x v="1"/>
    <x v="2"/>
  </r>
  <r>
    <n v="97008"/>
    <x v="6"/>
    <x v="0"/>
    <x v="2333"/>
    <m/>
    <n v="275.14999999999998"/>
    <x v="9"/>
    <x v="0"/>
    <x v="1"/>
    <x v="3"/>
  </r>
  <r>
    <n v="97009"/>
    <x v="8"/>
    <x v="0"/>
    <x v="2333"/>
    <m/>
    <n v="-5969.71"/>
    <x v="164"/>
    <x v="10"/>
    <x v="1"/>
    <x v="4"/>
  </r>
  <r>
    <n v="97186"/>
    <x v="0"/>
    <x v="2"/>
    <x v="2333"/>
    <m/>
    <n v="8.5"/>
    <x v="213"/>
    <x v="11"/>
    <x v="1"/>
    <x v="2"/>
  </r>
  <r>
    <n v="97005"/>
    <x v="1"/>
    <x v="0"/>
    <x v="2334"/>
    <m/>
    <n v="100"/>
    <x v="15"/>
    <x v="1"/>
    <x v="1"/>
    <x v="3"/>
  </r>
  <r>
    <n v="97187"/>
    <x v="0"/>
    <x v="2"/>
    <x v="2334"/>
    <m/>
    <n v="42.95"/>
    <x v="67"/>
    <x v="13"/>
    <x v="1"/>
    <x v="17"/>
  </r>
  <r>
    <n v="97188"/>
    <x v="0"/>
    <x v="2"/>
    <x v="2334"/>
    <m/>
    <n v="39.11"/>
    <x v="247"/>
    <x v="12"/>
    <x v="1"/>
    <x v="5"/>
  </r>
  <r>
    <n v="97189"/>
    <x v="0"/>
    <x v="2"/>
    <x v="2334"/>
    <m/>
    <n v="6.2"/>
    <x v="13"/>
    <x v="4"/>
    <x v="1"/>
    <x v="1"/>
  </r>
  <r>
    <n v="97004"/>
    <x v="0"/>
    <x v="0"/>
    <x v="2335"/>
    <m/>
    <n v="18.579999999999998"/>
    <x v="63"/>
    <x v="0"/>
    <x v="1"/>
    <x v="4"/>
  </r>
  <r>
    <n v="97190.1"/>
    <x v="0"/>
    <x v="2"/>
    <x v="2335"/>
    <s v="Flowers"/>
    <n v="8"/>
    <x v="13"/>
    <x v="9"/>
    <x v="1"/>
    <x v="9"/>
  </r>
  <r>
    <n v="97190.2"/>
    <x v="0"/>
    <x v="2"/>
    <x v="2335"/>
    <s v="Wine and beer"/>
    <n v="28"/>
    <x v="13"/>
    <x v="17"/>
    <x v="1"/>
    <x v="1"/>
  </r>
  <r>
    <n v="97190.3"/>
    <x v="0"/>
    <x v="2"/>
    <x v="2335"/>
    <m/>
    <n v="11"/>
    <x v="13"/>
    <x v="6"/>
    <x v="1"/>
    <x v="1"/>
  </r>
  <r>
    <n v="97190.399999999994"/>
    <x v="0"/>
    <x v="2"/>
    <x v="2335"/>
    <s v="Books"/>
    <n v="7.7"/>
    <x v="13"/>
    <x v="7"/>
    <x v="1"/>
    <x v="1"/>
  </r>
  <r>
    <n v="97190.5"/>
    <x v="0"/>
    <x v="2"/>
    <x v="2335"/>
    <m/>
    <n v="16.440000000000001"/>
    <x v="13"/>
    <x v="4"/>
    <x v="1"/>
    <x v="1"/>
  </r>
  <r>
    <n v="97191"/>
    <x v="0"/>
    <x v="2"/>
    <x v="2335"/>
    <m/>
    <n v="24.27"/>
    <x v="67"/>
    <x v="13"/>
    <x v="1"/>
    <x v="17"/>
  </r>
  <r>
    <n v="97192"/>
    <x v="0"/>
    <x v="2"/>
    <x v="2335"/>
    <s v="Glasses (RA Shop)"/>
    <n v="24"/>
    <x v="14"/>
    <x v="7"/>
    <x v="1"/>
    <x v="2"/>
  </r>
  <r>
    <n v="97193"/>
    <x v="0"/>
    <x v="2"/>
    <x v="2335"/>
    <m/>
    <n v="20"/>
    <x v="86"/>
    <x v="15"/>
    <x v="1"/>
    <x v="4"/>
  </r>
  <r>
    <n v="97194"/>
    <x v="0"/>
    <x v="2"/>
    <x v="2335"/>
    <m/>
    <n v="17.14"/>
    <x v="42"/>
    <x v="6"/>
    <x v="1"/>
    <x v="1"/>
  </r>
  <r>
    <n v="97195"/>
    <x v="0"/>
    <x v="2"/>
    <x v="2335"/>
    <s v="Royal Academy"/>
    <n v="14"/>
    <x v="173"/>
    <x v="11"/>
    <x v="1"/>
    <x v="2"/>
  </r>
  <r>
    <n v="97196"/>
    <x v="0"/>
    <x v="2"/>
    <x v="2335"/>
    <m/>
    <n v="7.8"/>
    <x v="213"/>
    <x v="11"/>
    <x v="1"/>
    <x v="2"/>
  </r>
  <r>
    <n v="97197"/>
    <x v="0"/>
    <x v="2"/>
    <x v="2335"/>
    <s v="Google storage"/>
    <n v="1.58"/>
    <x v="503"/>
    <x v="0"/>
    <x v="1"/>
    <x v="1"/>
  </r>
  <r>
    <n v="97198"/>
    <x v="0"/>
    <x v="2"/>
    <x v="2335"/>
    <s v="Royal Academy"/>
    <n v="14"/>
    <x v="173"/>
    <x v="11"/>
    <x v="1"/>
    <x v="2"/>
  </r>
  <r>
    <n v="97199"/>
    <x v="0"/>
    <x v="2"/>
    <x v="2335"/>
    <m/>
    <n v="12"/>
    <x v="41"/>
    <x v="15"/>
    <x v="1"/>
    <x v="4"/>
  </r>
  <r>
    <n v="97003"/>
    <x v="0"/>
    <x v="0"/>
    <x v="2336"/>
    <s v="Autoroute tolls"/>
    <n v="68.430000000000007"/>
    <x v="499"/>
    <x v="14"/>
    <x v="90"/>
    <x v="1"/>
  </r>
  <r>
    <n v="97200"/>
    <x v="0"/>
    <x v="2"/>
    <x v="2336"/>
    <m/>
    <n v="124"/>
    <x v="327"/>
    <x v="15"/>
    <x v="1"/>
    <x v="2"/>
  </r>
  <r>
    <n v="97201.1"/>
    <x v="0"/>
    <x v="2"/>
    <x v="2336"/>
    <s v="Mints"/>
    <n v="4"/>
    <x v="10"/>
    <x v="13"/>
    <x v="1"/>
    <x v="17"/>
  </r>
  <r>
    <n v="97201.2"/>
    <x v="0"/>
    <x v="2"/>
    <x v="2336"/>
    <m/>
    <n v="3"/>
    <x v="10"/>
    <x v="6"/>
    <x v="1"/>
    <x v="1"/>
  </r>
  <r>
    <n v="97201.3"/>
    <x v="0"/>
    <x v="2"/>
    <x v="2336"/>
    <m/>
    <n v="27.79"/>
    <x v="10"/>
    <x v="4"/>
    <x v="1"/>
    <x v="1"/>
  </r>
  <r>
    <n v="97202"/>
    <x v="0"/>
    <x v="2"/>
    <x v="2336"/>
    <s v="Matthews Present"/>
    <n v="19.95"/>
    <x v="14"/>
    <x v="9"/>
    <x v="1"/>
    <x v="9"/>
  </r>
  <r>
    <n v="97203"/>
    <x v="0"/>
    <x v="2"/>
    <x v="2336"/>
    <m/>
    <n v="10.25"/>
    <x v="500"/>
    <x v="17"/>
    <x v="1"/>
    <x v="14"/>
  </r>
  <r>
    <n v="97204"/>
    <x v="0"/>
    <x v="2"/>
    <x v="2336"/>
    <m/>
    <n v="6.15"/>
    <x v="208"/>
    <x v="4"/>
    <x v="1"/>
    <x v="4"/>
  </r>
  <r>
    <n v="97622"/>
    <x v="0"/>
    <x v="14"/>
    <x v="2337"/>
    <m/>
    <n v="35.5"/>
    <x v="10"/>
    <x v="4"/>
    <x v="1"/>
    <x v="1"/>
  </r>
  <r>
    <n v="97371"/>
    <x v="0"/>
    <x v="2"/>
    <x v="2338"/>
    <s v="Railcard"/>
    <n v="30"/>
    <x v="41"/>
    <x v="6"/>
    <x v="1"/>
    <x v="10"/>
  </r>
  <r>
    <n v="97671"/>
    <x v="3"/>
    <x v="4"/>
    <x v="2338"/>
    <s v="Mar Cash"/>
    <n v="-200"/>
    <x v="9"/>
    <x v="1"/>
    <x v="1"/>
    <x v="3"/>
  </r>
  <r>
    <n v="97672"/>
    <x v="0"/>
    <x v="4"/>
    <x v="2338"/>
    <s v="Unidentified cash for Mar"/>
    <n v="200"/>
    <x v="53"/>
    <x v="6"/>
    <x v="1"/>
    <x v="3"/>
  </r>
  <r>
    <n v="97359"/>
    <x v="0"/>
    <x v="0"/>
    <x v="2339"/>
    <m/>
    <n v="85"/>
    <x v="89"/>
    <x v="13"/>
    <x v="1"/>
    <x v="17"/>
  </r>
  <r>
    <n v="97360"/>
    <x v="0"/>
    <x v="0"/>
    <x v="2339"/>
    <s v="Jennifers Pocket Money"/>
    <n v="150"/>
    <x v="53"/>
    <x v="6"/>
    <x v="1"/>
    <x v="10"/>
  </r>
  <r>
    <n v="97361"/>
    <x v="0"/>
    <x v="0"/>
    <x v="2339"/>
    <s v="James Pocket Money"/>
    <n v="20"/>
    <x v="53"/>
    <x v="6"/>
    <x v="1"/>
    <x v="8"/>
  </r>
  <r>
    <n v="97362"/>
    <x v="0"/>
    <x v="0"/>
    <x v="2339"/>
    <s v="Income Insurance"/>
    <n v="26.95"/>
    <x v="60"/>
    <x v="0"/>
    <x v="1"/>
    <x v="4"/>
  </r>
  <r>
    <n v="97363"/>
    <x v="1"/>
    <x v="0"/>
    <x v="2339"/>
    <m/>
    <n v="50"/>
    <x v="15"/>
    <x v="1"/>
    <x v="1"/>
    <x v="3"/>
  </r>
  <r>
    <n v="97364"/>
    <x v="0"/>
    <x v="0"/>
    <x v="2339"/>
    <s v="Accomodation"/>
    <n v="872"/>
    <x v="495"/>
    <x v="19"/>
    <x v="1"/>
    <x v="8"/>
  </r>
  <r>
    <n v="97365"/>
    <x v="1"/>
    <x v="0"/>
    <x v="2339"/>
    <m/>
    <n v="50"/>
    <x v="1"/>
    <x v="1"/>
    <x v="1"/>
    <x v="3"/>
  </r>
  <r>
    <n v="97366"/>
    <x v="0"/>
    <x v="0"/>
    <x v="2339"/>
    <s v="Gas"/>
    <n v="81"/>
    <x v="338"/>
    <x v="0"/>
    <x v="1"/>
    <x v="1"/>
  </r>
  <r>
    <n v="97367"/>
    <x v="0"/>
    <x v="0"/>
    <x v="2339"/>
    <m/>
    <n v="12.12"/>
    <x v="8"/>
    <x v="0"/>
    <x v="1"/>
    <x v="1"/>
  </r>
  <r>
    <n v="97368"/>
    <x v="0"/>
    <x v="0"/>
    <x v="2339"/>
    <m/>
    <n v="49.28"/>
    <x v="270"/>
    <x v="0"/>
    <x v="1"/>
    <x v="1"/>
  </r>
  <r>
    <n v="97369"/>
    <x v="0"/>
    <x v="0"/>
    <x v="2339"/>
    <s v="Council Tax"/>
    <n v="50.09"/>
    <x v="18"/>
    <x v="0"/>
    <x v="1"/>
    <x v="1"/>
  </r>
  <r>
    <n v="97370"/>
    <x v="0"/>
    <x v="0"/>
    <x v="2339"/>
    <m/>
    <n v="5"/>
    <x v="163"/>
    <x v="9"/>
    <x v="1"/>
    <x v="9"/>
  </r>
  <r>
    <n v="97372"/>
    <x v="0"/>
    <x v="2"/>
    <x v="2339"/>
    <m/>
    <n v="10.26"/>
    <x v="13"/>
    <x v="4"/>
    <x v="1"/>
    <x v="1"/>
  </r>
  <r>
    <n v="97373"/>
    <x v="0"/>
    <x v="2"/>
    <x v="2339"/>
    <m/>
    <n v="4.5"/>
    <x v="10"/>
    <x v="4"/>
    <x v="1"/>
    <x v="1"/>
  </r>
  <r>
    <n v="97623.1"/>
    <x v="0"/>
    <x v="14"/>
    <x v="2339"/>
    <m/>
    <n v="7"/>
    <x v="10"/>
    <x v="6"/>
    <x v="1"/>
    <x v="1"/>
  </r>
  <r>
    <n v="97623.2"/>
    <x v="0"/>
    <x v="14"/>
    <x v="2339"/>
    <m/>
    <n v="18.190000000000001"/>
    <x v="10"/>
    <x v="4"/>
    <x v="1"/>
    <x v="1"/>
  </r>
  <r>
    <n v="97641"/>
    <x v="3"/>
    <x v="1"/>
    <x v="2339"/>
    <m/>
    <n v="-50"/>
    <x v="1"/>
    <x v="1"/>
    <x v="1"/>
    <x v="3"/>
  </r>
  <r>
    <n v="97358"/>
    <x v="0"/>
    <x v="0"/>
    <x v="2340"/>
    <m/>
    <n v="12.1"/>
    <x v="19"/>
    <x v="0"/>
    <x v="1"/>
    <x v="1"/>
  </r>
  <r>
    <n v="97374"/>
    <x v="0"/>
    <x v="2"/>
    <x v="2340"/>
    <m/>
    <n v="40.42"/>
    <x v="247"/>
    <x v="12"/>
    <x v="1"/>
    <x v="5"/>
  </r>
  <r>
    <n v="97624.1"/>
    <x v="0"/>
    <x v="14"/>
    <x v="2340"/>
    <s v="Wine"/>
    <n v="48"/>
    <x v="10"/>
    <x v="17"/>
    <x v="1"/>
    <x v="1"/>
  </r>
  <r>
    <n v="97624.2"/>
    <x v="0"/>
    <x v="14"/>
    <x v="2340"/>
    <m/>
    <n v="7.14"/>
    <x v="10"/>
    <x v="4"/>
    <x v="1"/>
    <x v="1"/>
  </r>
  <r>
    <n v="97625"/>
    <x v="0"/>
    <x v="14"/>
    <x v="2340"/>
    <m/>
    <n v="16.29"/>
    <x v="10"/>
    <x v="4"/>
    <x v="1"/>
    <x v="1"/>
  </r>
  <r>
    <n v="97357"/>
    <x v="0"/>
    <x v="0"/>
    <x v="2341"/>
    <m/>
    <n v="12"/>
    <x v="21"/>
    <x v="9"/>
    <x v="1"/>
    <x v="9"/>
  </r>
  <r>
    <n v="97354"/>
    <x v="1"/>
    <x v="0"/>
    <x v="2342"/>
    <m/>
    <n v="781.77"/>
    <x v="75"/>
    <x v="1"/>
    <x v="1"/>
    <x v="3"/>
  </r>
  <r>
    <n v="97355"/>
    <x v="0"/>
    <x v="0"/>
    <x v="2342"/>
    <m/>
    <n v="7.99"/>
    <x v="368"/>
    <x v="0"/>
    <x v="1"/>
    <x v="4"/>
  </r>
  <r>
    <n v="97356"/>
    <x v="0"/>
    <x v="0"/>
    <x v="2342"/>
    <s v="Yoga"/>
    <n v="84"/>
    <x v="515"/>
    <x v="2"/>
    <x v="1"/>
    <x v="14"/>
  </r>
  <r>
    <n v="97375"/>
    <x v="0"/>
    <x v="2"/>
    <x v="2342"/>
    <m/>
    <n v="4.5999999999999996"/>
    <x v="278"/>
    <x v="11"/>
    <x v="1"/>
    <x v="2"/>
  </r>
  <r>
    <n v="97376"/>
    <x v="0"/>
    <x v="2"/>
    <x v="2342"/>
    <m/>
    <n v="263.89999999999998"/>
    <x v="41"/>
    <x v="15"/>
    <x v="1"/>
    <x v="4"/>
  </r>
  <r>
    <n v="97377"/>
    <x v="0"/>
    <x v="2"/>
    <x v="2342"/>
    <m/>
    <n v="8.99"/>
    <x v="476"/>
    <x v="17"/>
    <x v="1"/>
    <x v="4"/>
  </r>
  <r>
    <n v="97378"/>
    <x v="0"/>
    <x v="2"/>
    <x v="2342"/>
    <m/>
    <n v="7.14"/>
    <x v="476"/>
    <x v="17"/>
    <x v="1"/>
    <x v="4"/>
  </r>
  <r>
    <n v="97626.1"/>
    <x v="0"/>
    <x v="14"/>
    <x v="2342"/>
    <s v="Wine"/>
    <n v="24"/>
    <x v="10"/>
    <x v="17"/>
    <x v="1"/>
    <x v="1"/>
  </r>
  <r>
    <n v="97626.2"/>
    <x v="0"/>
    <x v="14"/>
    <x v="2342"/>
    <s v="Brandy"/>
    <n v="22.5"/>
    <x v="10"/>
    <x v="17"/>
    <x v="1"/>
    <x v="1"/>
  </r>
  <r>
    <n v="97626.3"/>
    <x v="0"/>
    <x v="14"/>
    <x v="2342"/>
    <m/>
    <n v="39.39"/>
    <x v="10"/>
    <x v="4"/>
    <x v="1"/>
    <x v="1"/>
  </r>
  <r>
    <n v="97639"/>
    <x v="0"/>
    <x v="1"/>
    <x v="2342"/>
    <m/>
    <n v="0.02"/>
    <x v="69"/>
    <x v="18"/>
    <x v="1"/>
    <x v="3"/>
  </r>
  <r>
    <n v="97640"/>
    <x v="4"/>
    <x v="1"/>
    <x v="2342"/>
    <m/>
    <n v="-0.09"/>
    <x v="1"/>
    <x v="10"/>
    <x v="1"/>
    <x v="3"/>
  </r>
  <r>
    <n v="97353"/>
    <x v="1"/>
    <x v="0"/>
    <x v="2343"/>
    <m/>
    <n v="50"/>
    <x v="15"/>
    <x v="1"/>
    <x v="1"/>
    <x v="3"/>
  </r>
  <r>
    <n v="97379"/>
    <x v="0"/>
    <x v="2"/>
    <x v="2343"/>
    <m/>
    <n v="34.729999999999997"/>
    <x v="44"/>
    <x v="16"/>
    <x v="1"/>
    <x v="1"/>
  </r>
  <r>
    <n v="97380"/>
    <x v="0"/>
    <x v="2"/>
    <x v="2343"/>
    <s v="American Sniper"/>
    <n v="19.600000000000001"/>
    <x v="112"/>
    <x v="11"/>
    <x v="1"/>
    <x v="1"/>
  </r>
  <r>
    <n v="97381"/>
    <x v="0"/>
    <x v="2"/>
    <x v="2343"/>
    <m/>
    <n v="6.65"/>
    <x v="195"/>
    <x v="11"/>
    <x v="1"/>
    <x v="2"/>
  </r>
  <r>
    <n v="97382.1"/>
    <x v="0"/>
    <x v="2"/>
    <x v="2343"/>
    <m/>
    <n v="4"/>
    <x v="10"/>
    <x v="6"/>
    <x v="1"/>
    <x v="1"/>
  </r>
  <r>
    <n v="97382.2"/>
    <x v="0"/>
    <x v="2"/>
    <x v="2343"/>
    <m/>
    <n v="5.9"/>
    <x v="10"/>
    <x v="4"/>
    <x v="1"/>
    <x v="1"/>
  </r>
  <r>
    <n v="97388"/>
    <x v="0"/>
    <x v="2"/>
    <x v="2344"/>
    <m/>
    <n v="10.4"/>
    <x v="54"/>
    <x v="2"/>
    <x v="1"/>
    <x v="2"/>
  </r>
  <r>
    <n v="97389"/>
    <x v="0"/>
    <x v="2"/>
    <x v="2345"/>
    <m/>
    <n v="12.3"/>
    <x v="195"/>
    <x v="11"/>
    <x v="1"/>
    <x v="1"/>
  </r>
  <r>
    <n v="97349"/>
    <x v="0"/>
    <x v="0"/>
    <x v="2346"/>
    <s v="Life Insurance"/>
    <n v="8.19"/>
    <x v="29"/>
    <x v="0"/>
    <x v="1"/>
    <x v="2"/>
  </r>
  <r>
    <n v="97350"/>
    <x v="1"/>
    <x v="0"/>
    <x v="2346"/>
    <m/>
    <n v="318.36"/>
    <x v="433"/>
    <x v="1"/>
    <x v="1"/>
    <x v="3"/>
  </r>
  <r>
    <n v="97351"/>
    <x v="0"/>
    <x v="0"/>
    <x v="2346"/>
    <m/>
    <n v="5"/>
    <x v="30"/>
    <x v="9"/>
    <x v="1"/>
    <x v="9"/>
  </r>
  <r>
    <n v="97352"/>
    <x v="0"/>
    <x v="0"/>
    <x v="2346"/>
    <m/>
    <n v="85"/>
    <x v="89"/>
    <x v="13"/>
    <x v="1"/>
    <x v="17"/>
  </r>
  <r>
    <n v="97390"/>
    <x v="0"/>
    <x v="2"/>
    <x v="2346"/>
    <m/>
    <n v="4.8899999999999997"/>
    <x v="208"/>
    <x v="4"/>
    <x v="1"/>
    <x v="4"/>
  </r>
  <r>
    <n v="97391"/>
    <x v="0"/>
    <x v="2"/>
    <x v="2346"/>
    <m/>
    <n v="33.75"/>
    <x v="407"/>
    <x v="0"/>
    <x v="1"/>
    <x v="8"/>
  </r>
  <r>
    <n v="97392"/>
    <x v="0"/>
    <x v="2"/>
    <x v="2346"/>
    <s v="Jenny's last driving test"/>
    <n v="62"/>
    <x v="454"/>
    <x v="2"/>
    <x v="1"/>
    <x v="10"/>
  </r>
  <r>
    <n v="97627"/>
    <x v="3"/>
    <x v="14"/>
    <x v="2346"/>
    <m/>
    <n v="-318.36"/>
    <x v="9"/>
    <x v="1"/>
    <x v="1"/>
    <x v="3"/>
  </r>
  <r>
    <n v="97628.1"/>
    <x v="0"/>
    <x v="14"/>
    <x v="2346"/>
    <s v="Books"/>
    <n v="8.5"/>
    <x v="10"/>
    <x v="7"/>
    <x v="1"/>
    <x v="1"/>
  </r>
  <r>
    <n v="97628.2"/>
    <x v="0"/>
    <x v="14"/>
    <x v="2346"/>
    <m/>
    <n v="48"/>
    <x v="10"/>
    <x v="4"/>
    <x v="1"/>
    <x v="1"/>
  </r>
  <r>
    <n v="97393"/>
    <x v="0"/>
    <x v="2"/>
    <x v="2347"/>
    <m/>
    <n v="37.61"/>
    <x v="52"/>
    <x v="4"/>
    <x v="1"/>
    <x v="1"/>
  </r>
  <r>
    <n v="97394"/>
    <x v="0"/>
    <x v="2"/>
    <x v="2347"/>
    <s v="Flowers"/>
    <n v="7.99"/>
    <x v="52"/>
    <x v="6"/>
    <x v="1"/>
    <x v="1"/>
  </r>
  <r>
    <n v="97395"/>
    <x v="0"/>
    <x v="2"/>
    <x v="2347"/>
    <m/>
    <n v="12.38"/>
    <x v="13"/>
    <x v="4"/>
    <x v="1"/>
    <x v="1"/>
  </r>
  <r>
    <n v="97345"/>
    <x v="6"/>
    <x v="0"/>
    <x v="2348"/>
    <s v="Premium Bond Win"/>
    <n v="-25"/>
    <x v="309"/>
    <x v="10"/>
    <x v="1"/>
    <x v="2"/>
  </r>
  <r>
    <n v="97346"/>
    <x v="8"/>
    <x v="0"/>
    <x v="2348"/>
    <m/>
    <n v="-774.86"/>
    <x v="425"/>
    <x v="10"/>
    <x v="1"/>
    <x v="2"/>
  </r>
  <r>
    <n v="97347"/>
    <x v="8"/>
    <x v="0"/>
    <x v="2348"/>
    <m/>
    <n v="-716.33"/>
    <x v="425"/>
    <x v="10"/>
    <x v="1"/>
    <x v="2"/>
  </r>
  <r>
    <n v="97348"/>
    <x v="8"/>
    <x v="0"/>
    <x v="2348"/>
    <m/>
    <n v="-2900"/>
    <x v="425"/>
    <x v="10"/>
    <x v="1"/>
    <x v="2"/>
  </r>
  <r>
    <n v="97396"/>
    <x v="0"/>
    <x v="2"/>
    <x v="2348"/>
    <m/>
    <n v="33.71"/>
    <x v="463"/>
    <x v="11"/>
    <x v="1"/>
    <x v="1"/>
  </r>
  <r>
    <n v="97397"/>
    <x v="0"/>
    <x v="2"/>
    <x v="2348"/>
    <m/>
    <n v="99"/>
    <x v="436"/>
    <x v="5"/>
    <x v="1"/>
    <x v="2"/>
  </r>
  <r>
    <n v="97398"/>
    <x v="0"/>
    <x v="2"/>
    <x v="2348"/>
    <m/>
    <n v="5.2"/>
    <x v="380"/>
    <x v="2"/>
    <x v="1"/>
    <x v="2"/>
  </r>
  <r>
    <n v="97399"/>
    <x v="0"/>
    <x v="2"/>
    <x v="2348"/>
    <m/>
    <n v="30.98"/>
    <x v="13"/>
    <x v="12"/>
    <x v="1"/>
    <x v="5"/>
  </r>
  <r>
    <n v="97400"/>
    <x v="0"/>
    <x v="2"/>
    <x v="2348"/>
    <m/>
    <n v="5.99"/>
    <x v="401"/>
    <x v="0"/>
    <x v="1"/>
    <x v="1"/>
  </r>
  <r>
    <n v="97344"/>
    <x v="1"/>
    <x v="0"/>
    <x v="2349"/>
    <m/>
    <n v="30"/>
    <x v="15"/>
    <x v="1"/>
    <x v="1"/>
    <x v="3"/>
  </r>
  <r>
    <n v="97401"/>
    <x v="0"/>
    <x v="2"/>
    <x v="2349"/>
    <m/>
    <n v="6.5"/>
    <x v="22"/>
    <x v="11"/>
    <x v="1"/>
    <x v="2"/>
  </r>
  <r>
    <n v="97604"/>
    <x v="0"/>
    <x v="14"/>
    <x v="2349"/>
    <m/>
    <n v="1.85"/>
    <x v="10"/>
    <x v="4"/>
    <x v="1"/>
    <x v="1"/>
  </r>
  <r>
    <n v="97605"/>
    <x v="0"/>
    <x v="14"/>
    <x v="2349"/>
    <m/>
    <n v="34.14"/>
    <x v="10"/>
    <x v="12"/>
    <x v="1"/>
    <x v="5"/>
  </r>
  <r>
    <n v="97342"/>
    <x v="0"/>
    <x v="0"/>
    <x v="2350"/>
    <s v="National Insurance"/>
    <n v="11"/>
    <x v="69"/>
    <x v="18"/>
    <x v="1"/>
    <x v="2"/>
  </r>
  <r>
    <n v="97343"/>
    <x v="0"/>
    <x v="0"/>
    <x v="2350"/>
    <s v="Mazda Insurance"/>
    <n v="109.44"/>
    <x v="468"/>
    <x v="12"/>
    <x v="1"/>
    <x v="11"/>
  </r>
  <r>
    <n v="97383"/>
    <x v="0"/>
    <x v="2"/>
    <x v="2350"/>
    <s v="Shampoo and conditioner"/>
    <n v="32"/>
    <x v="31"/>
    <x v="6"/>
    <x v="1"/>
    <x v="2"/>
  </r>
  <r>
    <n v="97402"/>
    <x v="0"/>
    <x v="2"/>
    <x v="2350"/>
    <s v="Beers at lunchtime"/>
    <n v="11.7"/>
    <x v="143"/>
    <x v="17"/>
    <x v="1"/>
    <x v="4"/>
  </r>
  <r>
    <n v="97606"/>
    <x v="0"/>
    <x v="14"/>
    <x v="2350"/>
    <m/>
    <n v="22.29"/>
    <x v="10"/>
    <x v="4"/>
    <x v="1"/>
    <x v="1"/>
  </r>
  <r>
    <n v="97384"/>
    <x v="0"/>
    <x v="2"/>
    <x v="2351"/>
    <s v="Samsung TV and sound system"/>
    <n v="268.95"/>
    <x v="31"/>
    <x v="7"/>
    <x v="1"/>
    <x v="1"/>
  </r>
  <r>
    <n v="97385.1"/>
    <x v="0"/>
    <x v="2"/>
    <x v="2351"/>
    <s v="Steves trekking shoes"/>
    <n v="55"/>
    <x v="31"/>
    <x v="5"/>
    <x v="1"/>
    <x v="4"/>
  </r>
  <r>
    <n v="97385.2"/>
    <x v="0"/>
    <x v="2"/>
    <x v="2351"/>
    <s v="James trainers"/>
    <n v="54.99"/>
    <x v="31"/>
    <x v="5"/>
    <x v="1"/>
    <x v="8"/>
  </r>
  <r>
    <n v="97386"/>
    <x v="0"/>
    <x v="2"/>
    <x v="2351"/>
    <s v="Sewing things"/>
    <n v="7.65"/>
    <x v="31"/>
    <x v="6"/>
    <x v="1"/>
    <x v="1"/>
  </r>
  <r>
    <n v="97403"/>
    <x v="0"/>
    <x v="2"/>
    <x v="2351"/>
    <s v="Frying pans, trays etc"/>
    <n v="68.45"/>
    <x v="412"/>
    <x v="7"/>
    <x v="1"/>
    <x v="1"/>
  </r>
  <r>
    <n v="97404"/>
    <x v="0"/>
    <x v="2"/>
    <x v="2351"/>
    <m/>
    <n v="78.290000000000006"/>
    <x v="14"/>
    <x v="8"/>
    <x v="1"/>
    <x v="1"/>
  </r>
  <r>
    <n v="97405"/>
    <x v="0"/>
    <x v="2"/>
    <x v="2351"/>
    <m/>
    <n v="7.55"/>
    <x v="278"/>
    <x v="11"/>
    <x v="1"/>
    <x v="2"/>
  </r>
  <r>
    <n v="97406"/>
    <x v="0"/>
    <x v="2"/>
    <x v="2351"/>
    <m/>
    <n v="4"/>
    <x v="380"/>
    <x v="2"/>
    <x v="1"/>
    <x v="2"/>
  </r>
  <r>
    <n v="97407"/>
    <x v="0"/>
    <x v="2"/>
    <x v="2352"/>
    <m/>
    <n v="40.25"/>
    <x v="31"/>
    <x v="8"/>
    <x v="1"/>
    <x v="1"/>
  </r>
  <r>
    <n v="97408"/>
    <x v="0"/>
    <x v="2"/>
    <x v="2352"/>
    <m/>
    <n v="9.99"/>
    <x v="514"/>
    <x v="0"/>
    <x v="1"/>
    <x v="4"/>
  </r>
  <r>
    <n v="97338"/>
    <x v="0"/>
    <x v="0"/>
    <x v="2353"/>
    <m/>
    <n v="85"/>
    <x v="89"/>
    <x v="13"/>
    <x v="1"/>
    <x v="17"/>
  </r>
  <r>
    <n v="97339"/>
    <x v="0"/>
    <x v="0"/>
    <x v="2353"/>
    <m/>
    <n v="50"/>
    <x v="520"/>
    <x v="0"/>
    <x v="1"/>
    <x v="1"/>
  </r>
  <r>
    <n v="97340"/>
    <x v="0"/>
    <x v="0"/>
    <x v="2353"/>
    <m/>
    <n v="236.82"/>
    <x v="224"/>
    <x v="23"/>
    <x v="1"/>
    <x v="3"/>
  </r>
  <r>
    <n v="97341"/>
    <x v="0"/>
    <x v="0"/>
    <x v="2353"/>
    <m/>
    <n v="200.19"/>
    <x v="224"/>
    <x v="23"/>
    <x v="1"/>
    <x v="3"/>
  </r>
  <r>
    <n v="97409"/>
    <x v="0"/>
    <x v="2"/>
    <x v="2353"/>
    <m/>
    <n v="23.55"/>
    <x v="195"/>
    <x v="11"/>
    <x v="1"/>
    <x v="2"/>
  </r>
  <r>
    <n v="97410"/>
    <x v="0"/>
    <x v="2"/>
    <x v="2353"/>
    <m/>
    <n v="47.62"/>
    <x v="85"/>
    <x v="12"/>
    <x v="1"/>
    <x v="5"/>
  </r>
  <r>
    <n v="97411"/>
    <x v="0"/>
    <x v="2"/>
    <x v="2353"/>
    <m/>
    <n v="11.77"/>
    <x v="13"/>
    <x v="4"/>
    <x v="1"/>
    <x v="1"/>
  </r>
  <r>
    <n v="97412.1"/>
    <x v="0"/>
    <x v="2"/>
    <x v="2353"/>
    <s v="Flowers"/>
    <n v="5"/>
    <x v="13"/>
    <x v="6"/>
    <x v="1"/>
    <x v="1"/>
  </r>
  <r>
    <n v="97412.2"/>
    <x v="0"/>
    <x v="2"/>
    <x v="2353"/>
    <m/>
    <n v="31.37"/>
    <x v="13"/>
    <x v="4"/>
    <x v="1"/>
    <x v="1"/>
  </r>
  <r>
    <n v="97413"/>
    <x v="0"/>
    <x v="2"/>
    <x v="2353"/>
    <m/>
    <n v="7.84"/>
    <x v="13"/>
    <x v="4"/>
    <x v="1"/>
    <x v="1"/>
  </r>
  <r>
    <n v="97337"/>
    <x v="2"/>
    <x v="0"/>
    <x v="2354"/>
    <m/>
    <n v="79.790000000000006"/>
    <x v="51"/>
    <x v="3"/>
    <x v="1"/>
    <x v="3"/>
  </r>
  <r>
    <n v="97336"/>
    <x v="2"/>
    <x v="0"/>
    <x v="2355"/>
    <s v="Pension payment"/>
    <n v="10000"/>
    <x v="403"/>
    <x v="3"/>
    <x v="52"/>
    <x v="4"/>
  </r>
  <r>
    <n v="97414"/>
    <x v="0"/>
    <x v="2"/>
    <x v="2355"/>
    <m/>
    <n v="2.2799999999999998"/>
    <x v="521"/>
    <x v="6"/>
    <x v="1"/>
    <x v="2"/>
  </r>
  <r>
    <n v="97415"/>
    <x v="0"/>
    <x v="2"/>
    <x v="2355"/>
    <m/>
    <n v="8.9499999999999993"/>
    <x v="476"/>
    <x v="17"/>
    <x v="1"/>
    <x v="4"/>
  </r>
  <r>
    <n v="97416"/>
    <x v="0"/>
    <x v="2"/>
    <x v="2355"/>
    <m/>
    <n v="7.15"/>
    <x v="476"/>
    <x v="17"/>
    <x v="1"/>
    <x v="4"/>
  </r>
  <r>
    <n v="97335"/>
    <x v="0"/>
    <x v="0"/>
    <x v="2356"/>
    <s v="New Scientist (Quarterly)"/>
    <n v="37.25"/>
    <x v="46"/>
    <x v="7"/>
    <x v="1"/>
    <x v="4"/>
  </r>
  <r>
    <n v="97334"/>
    <x v="1"/>
    <x v="0"/>
    <x v="2357"/>
    <m/>
    <n v="40"/>
    <x v="15"/>
    <x v="1"/>
    <x v="1"/>
    <x v="3"/>
  </r>
  <r>
    <n v="97417"/>
    <x v="0"/>
    <x v="2"/>
    <x v="2357"/>
    <m/>
    <n v="54.25"/>
    <x v="224"/>
    <x v="23"/>
    <x v="1"/>
    <x v="3"/>
  </r>
  <r>
    <n v="97418"/>
    <x v="0"/>
    <x v="2"/>
    <x v="2357"/>
    <m/>
    <n v="4.8899999999999997"/>
    <x v="208"/>
    <x v="4"/>
    <x v="1"/>
    <x v="4"/>
  </r>
  <r>
    <n v="97608"/>
    <x v="0"/>
    <x v="14"/>
    <x v="2357"/>
    <m/>
    <n v="26.88"/>
    <x v="10"/>
    <x v="4"/>
    <x v="1"/>
    <x v="1"/>
  </r>
  <r>
    <n v="97419"/>
    <x v="0"/>
    <x v="2"/>
    <x v="2358"/>
    <m/>
    <n v="49.8"/>
    <x v="522"/>
    <x v="5"/>
    <x v="1"/>
    <x v="2"/>
  </r>
  <r>
    <n v="97420"/>
    <x v="0"/>
    <x v="2"/>
    <x v="2358"/>
    <m/>
    <n v="4.6500000000000004"/>
    <x v="195"/>
    <x v="11"/>
    <x v="1"/>
    <x v="2"/>
  </r>
  <r>
    <n v="97421"/>
    <x v="0"/>
    <x v="2"/>
    <x v="2358"/>
    <s v="Oven trays"/>
    <n v="17.38"/>
    <x v="412"/>
    <x v="7"/>
    <x v="1"/>
    <x v="1"/>
  </r>
  <r>
    <n v="97422"/>
    <x v="0"/>
    <x v="2"/>
    <x v="2358"/>
    <m/>
    <n v="4"/>
    <x v="380"/>
    <x v="2"/>
    <x v="1"/>
    <x v="2"/>
  </r>
  <r>
    <n v="97423"/>
    <x v="0"/>
    <x v="2"/>
    <x v="2358"/>
    <m/>
    <n v="43.48"/>
    <x v="450"/>
    <x v="5"/>
    <x v="1"/>
    <x v="2"/>
  </r>
  <r>
    <n v="97424"/>
    <x v="0"/>
    <x v="2"/>
    <x v="2358"/>
    <m/>
    <n v="66"/>
    <x v="395"/>
    <x v="5"/>
    <x v="1"/>
    <x v="2"/>
  </r>
  <r>
    <n v="97425"/>
    <x v="0"/>
    <x v="2"/>
    <x v="2358"/>
    <m/>
    <n v="28.5"/>
    <x v="395"/>
    <x v="5"/>
    <x v="1"/>
    <x v="2"/>
  </r>
  <r>
    <n v="97607"/>
    <x v="0"/>
    <x v="14"/>
    <x v="2358"/>
    <m/>
    <n v="47.3"/>
    <x v="10"/>
    <x v="12"/>
    <x v="1"/>
    <x v="5"/>
  </r>
  <r>
    <n v="97426"/>
    <x v="0"/>
    <x v="2"/>
    <x v="2359"/>
    <m/>
    <n v="15.55"/>
    <x v="278"/>
    <x v="11"/>
    <x v="1"/>
    <x v="2"/>
  </r>
  <r>
    <n v="97427"/>
    <x v="0"/>
    <x v="2"/>
    <x v="2359"/>
    <m/>
    <n v="3.8"/>
    <x v="278"/>
    <x v="11"/>
    <x v="1"/>
    <x v="2"/>
  </r>
  <r>
    <n v="97333"/>
    <x v="0"/>
    <x v="0"/>
    <x v="2360"/>
    <m/>
    <n v="85"/>
    <x v="89"/>
    <x v="13"/>
    <x v="1"/>
    <x v="17"/>
  </r>
  <r>
    <n v="97428"/>
    <x v="0"/>
    <x v="2"/>
    <x v="2360"/>
    <m/>
    <n v="9.5"/>
    <x v="13"/>
    <x v="4"/>
    <x v="1"/>
    <x v="1"/>
  </r>
  <r>
    <n v="97609.1"/>
    <x v="0"/>
    <x v="14"/>
    <x v="2360"/>
    <m/>
    <n v="17.3"/>
    <x v="10"/>
    <x v="6"/>
    <x v="1"/>
    <x v="1"/>
  </r>
  <r>
    <n v="97609.2"/>
    <x v="0"/>
    <x v="14"/>
    <x v="2360"/>
    <s v="Fast &amp; Furious DVD Set"/>
    <n v="5"/>
    <x v="10"/>
    <x v="7"/>
    <x v="1"/>
    <x v="1"/>
  </r>
  <r>
    <n v="97609.3"/>
    <x v="0"/>
    <x v="14"/>
    <x v="2360"/>
    <m/>
    <n v="53.48"/>
    <x v="10"/>
    <x v="4"/>
    <x v="1"/>
    <x v="1"/>
  </r>
  <r>
    <n v="97329"/>
    <x v="0"/>
    <x v="0"/>
    <x v="2361"/>
    <s v="Income Insurance"/>
    <n v="48.69"/>
    <x v="60"/>
    <x v="0"/>
    <x v="1"/>
    <x v="4"/>
  </r>
  <r>
    <n v="97330"/>
    <x v="2"/>
    <x v="0"/>
    <x v="2361"/>
    <m/>
    <n v="20.8"/>
    <x v="58"/>
    <x v="3"/>
    <x v="1"/>
    <x v="2"/>
  </r>
  <r>
    <n v="97331"/>
    <x v="0"/>
    <x v="0"/>
    <x v="2361"/>
    <s v="Yearly donation"/>
    <n v="52"/>
    <x v="126"/>
    <x v="9"/>
    <x v="1"/>
    <x v="9"/>
  </r>
  <r>
    <n v="97332"/>
    <x v="6"/>
    <x v="0"/>
    <x v="2361"/>
    <m/>
    <n v="242.71"/>
    <x v="9"/>
    <x v="0"/>
    <x v="1"/>
    <x v="3"/>
  </r>
  <r>
    <n v="97328"/>
    <x v="0"/>
    <x v="0"/>
    <x v="2362"/>
    <s v="Yearly Christian Aid donation"/>
    <n v="24"/>
    <x v="242"/>
    <x v="9"/>
    <x v="1"/>
    <x v="9"/>
  </r>
  <r>
    <n v="97387"/>
    <x v="0"/>
    <x v="2"/>
    <x v="2362"/>
    <m/>
    <n v="38.799999999999997"/>
    <x v="104"/>
    <x v="4"/>
    <x v="1"/>
    <x v="1"/>
  </r>
  <r>
    <n v="97429"/>
    <x v="0"/>
    <x v="2"/>
    <x v="2362"/>
    <m/>
    <n v="3.65"/>
    <x v="208"/>
    <x v="4"/>
    <x v="1"/>
    <x v="4"/>
  </r>
  <r>
    <n v="97430"/>
    <x v="0"/>
    <x v="2"/>
    <x v="2362"/>
    <m/>
    <n v="5.24"/>
    <x v="13"/>
    <x v="4"/>
    <x v="1"/>
    <x v="1"/>
  </r>
  <r>
    <n v="97327"/>
    <x v="8"/>
    <x v="0"/>
    <x v="2363"/>
    <m/>
    <n v="-5969.71"/>
    <x v="164"/>
    <x v="10"/>
    <x v="1"/>
    <x v="4"/>
  </r>
  <r>
    <n v="97431"/>
    <x v="0"/>
    <x v="2"/>
    <x v="2363"/>
    <m/>
    <n v="20"/>
    <x v="86"/>
    <x v="15"/>
    <x v="1"/>
    <x v="4"/>
  </r>
  <r>
    <n v="97432"/>
    <x v="0"/>
    <x v="2"/>
    <x v="2363"/>
    <s v="Google storage"/>
    <n v="1.63"/>
    <x v="503"/>
    <x v="0"/>
    <x v="1"/>
    <x v="1"/>
  </r>
  <r>
    <n v="97325.1"/>
    <x v="1"/>
    <x v="0"/>
    <x v="2364"/>
    <m/>
    <n v="30"/>
    <x v="15"/>
    <x v="1"/>
    <x v="1"/>
    <x v="3"/>
  </r>
  <r>
    <n v="97325.2"/>
    <x v="0"/>
    <x v="0"/>
    <x v="2364"/>
    <s v="Lunch"/>
    <n v="2.1"/>
    <x v="13"/>
    <x v="4"/>
    <x v="1"/>
    <x v="4"/>
  </r>
  <r>
    <n v="97326"/>
    <x v="0"/>
    <x v="0"/>
    <x v="2364"/>
    <m/>
    <n v="17.399999999999999"/>
    <x v="63"/>
    <x v="0"/>
    <x v="1"/>
    <x v="4"/>
  </r>
  <r>
    <n v="97433.1"/>
    <x v="0"/>
    <x v="2"/>
    <x v="2364"/>
    <m/>
    <n v="6"/>
    <x v="13"/>
    <x v="6"/>
    <x v="1"/>
    <x v="1"/>
  </r>
  <r>
    <n v="97433.2"/>
    <x v="0"/>
    <x v="2"/>
    <x v="2364"/>
    <m/>
    <n v="50.34"/>
    <x v="13"/>
    <x v="4"/>
    <x v="1"/>
    <x v="1"/>
  </r>
  <r>
    <n v="97434"/>
    <x v="0"/>
    <x v="2"/>
    <x v="2364"/>
    <m/>
    <n v="4.3499999999999996"/>
    <x v="125"/>
    <x v="7"/>
    <x v="1"/>
    <x v="2"/>
  </r>
  <r>
    <n v="97435"/>
    <x v="0"/>
    <x v="2"/>
    <x v="2364"/>
    <m/>
    <n v="47.5"/>
    <x v="85"/>
    <x v="12"/>
    <x v="1"/>
    <x v="5"/>
  </r>
  <r>
    <n v="97436"/>
    <x v="0"/>
    <x v="2"/>
    <x v="2365"/>
    <s v="Present for Diane"/>
    <n v="8.5"/>
    <x v="14"/>
    <x v="9"/>
    <x v="1"/>
    <x v="9"/>
  </r>
  <r>
    <n v="97437"/>
    <x v="0"/>
    <x v="2"/>
    <x v="2366"/>
    <m/>
    <n v="112.35"/>
    <x v="160"/>
    <x v="16"/>
    <x v="1"/>
    <x v="1"/>
  </r>
  <r>
    <n v="97438"/>
    <x v="0"/>
    <x v="2"/>
    <x v="2366"/>
    <s v="Shoes"/>
    <n v="63.48"/>
    <x v="523"/>
    <x v="5"/>
    <x v="1"/>
    <x v="4"/>
  </r>
  <r>
    <n v="97439"/>
    <x v="0"/>
    <x v="2"/>
    <x v="2366"/>
    <s v="Coffee on return from Gloucestershire"/>
    <n v="12.8"/>
    <x v="429"/>
    <x v="11"/>
    <x v="1"/>
    <x v="14"/>
  </r>
  <r>
    <n v="97322"/>
    <x v="0"/>
    <x v="0"/>
    <x v="2367"/>
    <m/>
    <n v="85"/>
    <x v="89"/>
    <x v="13"/>
    <x v="1"/>
    <x v="17"/>
  </r>
  <r>
    <n v="97323"/>
    <x v="0"/>
    <x v="0"/>
    <x v="2367"/>
    <m/>
    <n v="31.39"/>
    <x v="224"/>
    <x v="23"/>
    <x v="1"/>
    <x v="3"/>
  </r>
  <r>
    <n v="97324"/>
    <x v="0"/>
    <x v="0"/>
    <x v="2367"/>
    <m/>
    <n v="49.64"/>
    <x v="270"/>
    <x v="0"/>
    <x v="1"/>
    <x v="1"/>
  </r>
  <r>
    <n v="97440"/>
    <x v="0"/>
    <x v="2"/>
    <x v="2367"/>
    <s v="Tee shirts"/>
    <n v="50.67"/>
    <x v="524"/>
    <x v="5"/>
    <x v="1"/>
    <x v="4"/>
  </r>
  <r>
    <n v="97441"/>
    <x v="0"/>
    <x v="2"/>
    <x v="2367"/>
    <m/>
    <n v="5.75"/>
    <x v="208"/>
    <x v="4"/>
    <x v="1"/>
    <x v="4"/>
  </r>
  <r>
    <n v="97610.1"/>
    <x v="0"/>
    <x v="14"/>
    <x v="2367"/>
    <s v="Plants"/>
    <n v="8"/>
    <x v="10"/>
    <x v="16"/>
    <x v="1"/>
    <x v="1"/>
  </r>
  <r>
    <n v="97610.2"/>
    <x v="0"/>
    <x v="14"/>
    <x v="2367"/>
    <m/>
    <n v="24.78"/>
    <x v="10"/>
    <x v="4"/>
    <x v="1"/>
    <x v="1"/>
  </r>
  <r>
    <n v="97611"/>
    <x v="0"/>
    <x v="14"/>
    <x v="2367"/>
    <m/>
    <n v="47.6"/>
    <x v="10"/>
    <x v="12"/>
    <x v="1"/>
    <x v="5"/>
  </r>
  <r>
    <n v="97321"/>
    <x v="0"/>
    <x v="0"/>
    <x v="2368"/>
    <m/>
    <n v="175.9"/>
    <x v="525"/>
    <x v="15"/>
    <x v="1"/>
    <x v="2"/>
  </r>
  <r>
    <n v="97442"/>
    <x v="0"/>
    <x v="2"/>
    <x v="2368"/>
    <m/>
    <n v="4.3899999999999997"/>
    <x v="13"/>
    <x v="4"/>
    <x v="1"/>
    <x v="1"/>
  </r>
  <r>
    <n v="97612"/>
    <x v="0"/>
    <x v="14"/>
    <x v="2368"/>
    <m/>
    <n v="9"/>
    <x v="10"/>
    <x v="4"/>
    <x v="1"/>
    <x v="1"/>
  </r>
  <r>
    <n v="97310"/>
    <x v="1"/>
    <x v="0"/>
    <x v="2369"/>
    <m/>
    <n v="50"/>
    <x v="1"/>
    <x v="1"/>
    <x v="1"/>
    <x v="3"/>
  </r>
  <r>
    <n v="97311"/>
    <x v="0"/>
    <x v="0"/>
    <x v="2369"/>
    <s v="Gas"/>
    <n v="81"/>
    <x v="338"/>
    <x v="0"/>
    <x v="1"/>
    <x v="1"/>
  </r>
  <r>
    <n v="97312"/>
    <x v="0"/>
    <x v="0"/>
    <x v="2369"/>
    <m/>
    <n v="12.18"/>
    <x v="8"/>
    <x v="0"/>
    <x v="1"/>
    <x v="1"/>
  </r>
  <r>
    <n v="97313"/>
    <x v="0"/>
    <x v="0"/>
    <x v="2369"/>
    <m/>
    <n v="42.85"/>
    <x v="3"/>
    <x v="0"/>
    <x v="1"/>
    <x v="1"/>
  </r>
  <r>
    <n v="97314"/>
    <x v="0"/>
    <x v="0"/>
    <x v="2369"/>
    <m/>
    <n v="5"/>
    <x v="163"/>
    <x v="9"/>
    <x v="1"/>
    <x v="9"/>
  </r>
  <r>
    <n v="97315"/>
    <x v="0"/>
    <x v="0"/>
    <x v="2369"/>
    <s v="Council Tax"/>
    <n v="183.63"/>
    <x v="18"/>
    <x v="0"/>
    <x v="1"/>
    <x v="1"/>
  </r>
  <r>
    <n v="97316"/>
    <x v="0"/>
    <x v="0"/>
    <x v="2369"/>
    <s v="New Internationalist Magazine"/>
    <n v="10.85"/>
    <x v="16"/>
    <x v="7"/>
    <x v="1"/>
    <x v="2"/>
  </r>
  <r>
    <n v="97317"/>
    <x v="0"/>
    <x v="0"/>
    <x v="2369"/>
    <s v="Accomodation"/>
    <n v="872"/>
    <x v="495"/>
    <x v="19"/>
    <x v="1"/>
    <x v="8"/>
  </r>
  <r>
    <n v="97318"/>
    <x v="0"/>
    <x v="0"/>
    <x v="2369"/>
    <s v="James Pocket Money"/>
    <n v="20"/>
    <x v="53"/>
    <x v="6"/>
    <x v="1"/>
    <x v="8"/>
  </r>
  <r>
    <n v="97319"/>
    <x v="5"/>
    <x v="0"/>
    <x v="2369"/>
    <s v="Special Dividend"/>
    <n v="-586.77"/>
    <x v="413"/>
    <x v="10"/>
    <x v="1"/>
    <x v="4"/>
  </r>
  <r>
    <n v="97320"/>
    <x v="0"/>
    <x v="0"/>
    <x v="2369"/>
    <s v="Jennifers Pocket Money"/>
    <n v="150"/>
    <x v="53"/>
    <x v="6"/>
    <x v="1"/>
    <x v="10"/>
  </r>
  <r>
    <n v="97443"/>
    <x v="0"/>
    <x v="2"/>
    <x v="2369"/>
    <m/>
    <n v="3.64"/>
    <x v="13"/>
    <x v="4"/>
    <x v="1"/>
    <x v="1"/>
  </r>
  <r>
    <n v="97444"/>
    <x v="0"/>
    <x v="2"/>
    <x v="2369"/>
    <m/>
    <n v="343.88"/>
    <x v="206"/>
    <x v="13"/>
    <x v="1"/>
    <x v="17"/>
  </r>
  <r>
    <n v="97445"/>
    <x v="0"/>
    <x v="2"/>
    <x v="2369"/>
    <m/>
    <n v="5.5"/>
    <x v="476"/>
    <x v="17"/>
    <x v="1"/>
    <x v="4"/>
  </r>
  <r>
    <n v="97613"/>
    <x v="0"/>
    <x v="14"/>
    <x v="2369"/>
    <m/>
    <n v="13.98"/>
    <x v="10"/>
    <x v="4"/>
    <x v="1"/>
    <x v="1"/>
  </r>
  <r>
    <n v="97638"/>
    <x v="3"/>
    <x v="1"/>
    <x v="2369"/>
    <m/>
    <n v="-50"/>
    <x v="1"/>
    <x v="1"/>
    <x v="1"/>
    <x v="3"/>
  </r>
  <r>
    <n v="97673"/>
    <x v="3"/>
    <x v="4"/>
    <x v="2369"/>
    <s v="Apr Cash"/>
    <n v="-270"/>
    <x v="9"/>
    <x v="1"/>
    <x v="1"/>
    <x v="3"/>
  </r>
  <r>
    <n v="97674"/>
    <x v="0"/>
    <x v="4"/>
    <x v="2369"/>
    <s v="Unidentified cash for Apr"/>
    <n v="160"/>
    <x v="53"/>
    <x v="6"/>
    <x v="1"/>
    <x v="3"/>
  </r>
  <r>
    <n v="97306"/>
    <x v="0"/>
    <x v="0"/>
    <x v="2370"/>
    <s v="Council Tax"/>
    <n v="50.13"/>
    <x v="18"/>
    <x v="0"/>
    <x v="1"/>
    <x v="1"/>
  </r>
  <r>
    <n v="97307"/>
    <x v="0"/>
    <x v="0"/>
    <x v="2370"/>
    <m/>
    <n v="7.99"/>
    <x v="368"/>
    <x v="0"/>
    <x v="1"/>
    <x v="4"/>
  </r>
  <r>
    <n v="97308"/>
    <x v="0"/>
    <x v="0"/>
    <x v="2370"/>
    <s v="Income Insurance"/>
    <n v="26.95"/>
    <x v="60"/>
    <x v="0"/>
    <x v="1"/>
    <x v="4"/>
  </r>
  <r>
    <n v="97309"/>
    <x v="1"/>
    <x v="0"/>
    <x v="2370"/>
    <m/>
    <n v="2403.59"/>
    <x v="75"/>
    <x v="1"/>
    <x v="1"/>
    <x v="3"/>
  </r>
  <r>
    <n v="97446"/>
    <x v="0"/>
    <x v="2"/>
    <x v="2370"/>
    <s v="Wood for garage beams"/>
    <n v="12.08"/>
    <x v="177"/>
    <x v="16"/>
    <x v="91"/>
    <x v="1"/>
  </r>
  <r>
    <n v="97447.1"/>
    <x v="0"/>
    <x v="2"/>
    <x v="2371"/>
    <s v="Flowers"/>
    <n v="10"/>
    <x v="13"/>
    <x v="6"/>
    <x v="1"/>
    <x v="2"/>
  </r>
  <r>
    <n v="97447.2"/>
    <x v="0"/>
    <x v="2"/>
    <x v="2371"/>
    <m/>
    <n v="2.5"/>
    <x v="13"/>
    <x v="6"/>
    <x v="1"/>
    <x v="1"/>
  </r>
  <r>
    <n v="97447.3"/>
    <x v="0"/>
    <x v="2"/>
    <x v="2371"/>
    <s v="Beer and Wine"/>
    <n v="37.299999999999997"/>
    <x v="13"/>
    <x v="17"/>
    <x v="1"/>
    <x v="1"/>
  </r>
  <r>
    <n v="97447.4"/>
    <x v="0"/>
    <x v="2"/>
    <x v="2371"/>
    <m/>
    <n v="56.9"/>
    <x v="13"/>
    <x v="4"/>
    <x v="1"/>
    <x v="1"/>
  </r>
  <r>
    <n v="97615"/>
    <x v="0"/>
    <x v="14"/>
    <x v="2371"/>
    <m/>
    <n v="37.6"/>
    <x v="10"/>
    <x v="12"/>
    <x v="1"/>
    <x v="5"/>
  </r>
  <r>
    <n v="97614"/>
    <x v="0"/>
    <x v="14"/>
    <x v="2372"/>
    <m/>
    <n v="41.62"/>
    <x v="10"/>
    <x v="4"/>
    <x v="1"/>
    <x v="1"/>
  </r>
  <r>
    <n v="97636"/>
    <x v="0"/>
    <x v="1"/>
    <x v="2373"/>
    <m/>
    <n v="0.03"/>
    <x v="69"/>
    <x v="18"/>
    <x v="1"/>
    <x v="3"/>
  </r>
  <r>
    <n v="97637"/>
    <x v="4"/>
    <x v="1"/>
    <x v="2373"/>
    <m/>
    <n v="-0.14000000000000001"/>
    <x v="1"/>
    <x v="10"/>
    <x v="1"/>
    <x v="3"/>
  </r>
  <r>
    <n v="97301"/>
    <x v="0"/>
    <x v="0"/>
    <x v="2374"/>
    <m/>
    <n v="85"/>
    <x v="89"/>
    <x v="13"/>
    <x v="1"/>
    <x v="17"/>
  </r>
  <r>
    <n v="97302"/>
    <x v="0"/>
    <x v="0"/>
    <x v="2374"/>
    <m/>
    <n v="5"/>
    <x v="30"/>
    <x v="9"/>
    <x v="1"/>
    <x v="9"/>
  </r>
  <r>
    <n v="97303"/>
    <x v="0"/>
    <x v="0"/>
    <x v="2374"/>
    <m/>
    <n v="12.1"/>
    <x v="19"/>
    <x v="0"/>
    <x v="1"/>
    <x v="1"/>
  </r>
  <r>
    <n v="97304"/>
    <x v="0"/>
    <x v="0"/>
    <x v="2374"/>
    <s v="Life Insurance"/>
    <n v="8.19"/>
    <x v="29"/>
    <x v="0"/>
    <x v="1"/>
    <x v="2"/>
  </r>
  <r>
    <n v="97305"/>
    <x v="1"/>
    <x v="0"/>
    <x v="2374"/>
    <m/>
    <n v="513.55999999999995"/>
    <x v="433"/>
    <x v="1"/>
    <x v="1"/>
    <x v="3"/>
  </r>
  <r>
    <n v="97448"/>
    <x v="0"/>
    <x v="2"/>
    <x v="2374"/>
    <m/>
    <n v="263.89999999999998"/>
    <x v="41"/>
    <x v="15"/>
    <x v="1"/>
    <x v="4"/>
  </r>
  <r>
    <n v="97449"/>
    <x v="0"/>
    <x v="2"/>
    <x v="2374"/>
    <m/>
    <n v="5.48"/>
    <x v="13"/>
    <x v="4"/>
    <x v="1"/>
    <x v="1"/>
  </r>
  <r>
    <n v="97616"/>
    <x v="3"/>
    <x v="14"/>
    <x v="2374"/>
    <m/>
    <n v="-513.55999999999995"/>
    <x v="9"/>
    <x v="1"/>
    <x v="1"/>
    <x v="3"/>
  </r>
  <r>
    <n v="97617.1"/>
    <x v="0"/>
    <x v="14"/>
    <x v="2374"/>
    <m/>
    <n v="13.6"/>
    <x v="10"/>
    <x v="6"/>
    <x v="1"/>
    <x v="1"/>
  </r>
  <r>
    <n v="97617.2"/>
    <x v="0"/>
    <x v="14"/>
    <x v="2374"/>
    <m/>
    <n v="76.069999999999993"/>
    <x v="10"/>
    <x v="4"/>
    <x v="1"/>
    <x v="1"/>
  </r>
  <r>
    <n v="97299"/>
    <x v="0"/>
    <x v="0"/>
    <x v="2375"/>
    <m/>
    <n v="20"/>
    <x v="408"/>
    <x v="9"/>
    <x v="1"/>
    <x v="4"/>
  </r>
  <r>
    <n v="97300"/>
    <x v="0"/>
    <x v="0"/>
    <x v="2375"/>
    <m/>
    <n v="12"/>
    <x v="21"/>
    <x v="9"/>
    <x v="1"/>
    <x v="9"/>
  </r>
  <r>
    <n v="97453"/>
    <x v="0"/>
    <x v="2"/>
    <x v="2375"/>
    <m/>
    <n v="34.479999999999997"/>
    <x v="407"/>
    <x v="0"/>
    <x v="1"/>
    <x v="8"/>
  </r>
  <r>
    <n v="97454"/>
    <x v="0"/>
    <x v="2"/>
    <x v="2375"/>
    <m/>
    <n v="5.2"/>
    <x v="380"/>
    <x v="2"/>
    <x v="1"/>
    <x v="2"/>
  </r>
  <r>
    <n v="97455"/>
    <x v="0"/>
    <x v="2"/>
    <x v="2375"/>
    <m/>
    <n v="13.08"/>
    <x v="97"/>
    <x v="6"/>
    <x v="1"/>
    <x v="1"/>
  </r>
  <r>
    <n v="97618"/>
    <x v="0"/>
    <x v="14"/>
    <x v="2375"/>
    <m/>
    <n v="17.45"/>
    <x v="10"/>
    <x v="4"/>
    <x v="1"/>
    <x v="1"/>
  </r>
  <r>
    <n v="97456"/>
    <x v="0"/>
    <x v="2"/>
    <x v="2376"/>
    <s v="Books"/>
    <n v="5.98"/>
    <x v="111"/>
    <x v="7"/>
    <x v="1"/>
    <x v="4"/>
  </r>
  <r>
    <n v="97457"/>
    <x v="0"/>
    <x v="2"/>
    <x v="2376"/>
    <m/>
    <n v="13.59"/>
    <x v="476"/>
    <x v="17"/>
    <x v="1"/>
    <x v="4"/>
  </r>
  <r>
    <n v="97458"/>
    <x v="0"/>
    <x v="2"/>
    <x v="2376"/>
    <m/>
    <n v="7.14"/>
    <x v="476"/>
    <x v="17"/>
    <x v="1"/>
    <x v="4"/>
  </r>
  <r>
    <n v="97619.1"/>
    <x v="0"/>
    <x v="14"/>
    <x v="2376"/>
    <s v="Interstellar DVD"/>
    <n v="10"/>
    <x v="10"/>
    <x v="7"/>
    <x v="1"/>
    <x v="1"/>
  </r>
  <r>
    <n v="97619.199999999997"/>
    <x v="0"/>
    <x v="14"/>
    <x v="2376"/>
    <s v="Cider"/>
    <n v="4"/>
    <x v="10"/>
    <x v="17"/>
    <x v="1"/>
    <x v="1"/>
  </r>
  <r>
    <n v="97619.3"/>
    <x v="0"/>
    <x v="14"/>
    <x v="2376"/>
    <m/>
    <n v="27.79"/>
    <x v="10"/>
    <x v="4"/>
    <x v="1"/>
    <x v="1"/>
  </r>
  <r>
    <n v="97296"/>
    <x v="1"/>
    <x v="0"/>
    <x v="2377"/>
    <m/>
    <n v="50"/>
    <x v="15"/>
    <x v="1"/>
    <x v="1"/>
    <x v="3"/>
  </r>
  <r>
    <n v="97297"/>
    <x v="0"/>
    <x v="0"/>
    <x v="2377"/>
    <s v="National Insurance"/>
    <n v="13.75"/>
    <x v="69"/>
    <x v="18"/>
    <x v="1"/>
    <x v="2"/>
  </r>
  <r>
    <n v="97298"/>
    <x v="0"/>
    <x v="0"/>
    <x v="2377"/>
    <m/>
    <n v="38"/>
    <x v="93"/>
    <x v="7"/>
    <x v="1"/>
    <x v="4"/>
  </r>
  <r>
    <n v="97459"/>
    <x v="0"/>
    <x v="2"/>
    <x v="2377"/>
    <s v="Coffee"/>
    <n v="7.15"/>
    <x v="252"/>
    <x v="11"/>
    <x v="1"/>
    <x v="2"/>
  </r>
  <r>
    <n v="97460"/>
    <x v="0"/>
    <x v="2"/>
    <x v="2377"/>
    <s v="Plants"/>
    <n v="64.44"/>
    <x v="252"/>
    <x v="16"/>
    <x v="1"/>
    <x v="1"/>
  </r>
  <r>
    <n v="97461"/>
    <x v="0"/>
    <x v="2"/>
    <x v="2377"/>
    <m/>
    <n v="6.05"/>
    <x v="208"/>
    <x v="4"/>
    <x v="1"/>
    <x v="4"/>
  </r>
  <r>
    <n v="97462"/>
    <x v="0"/>
    <x v="2"/>
    <x v="2378"/>
    <m/>
    <n v="4"/>
    <x v="380"/>
    <x v="2"/>
    <x v="1"/>
    <x v="2"/>
  </r>
  <r>
    <n v="97620"/>
    <x v="0"/>
    <x v="14"/>
    <x v="2378"/>
    <m/>
    <n v="33.479999999999997"/>
    <x v="10"/>
    <x v="4"/>
    <x v="1"/>
    <x v="1"/>
  </r>
  <r>
    <n v="97621"/>
    <x v="0"/>
    <x v="14"/>
    <x v="2378"/>
    <m/>
    <n v="34.32"/>
    <x v="10"/>
    <x v="12"/>
    <x v="1"/>
    <x v="5"/>
  </r>
  <r>
    <n v="97463"/>
    <x v="0"/>
    <x v="2"/>
    <x v="2379"/>
    <m/>
    <n v="5.99"/>
    <x v="401"/>
    <x v="0"/>
    <x v="1"/>
    <x v="1"/>
  </r>
  <r>
    <n v="97464"/>
    <x v="0"/>
    <x v="2"/>
    <x v="2379"/>
    <m/>
    <n v="52.32"/>
    <x v="287"/>
    <x v="12"/>
    <x v="1"/>
    <x v="5"/>
  </r>
  <r>
    <n v="97295"/>
    <x v="0"/>
    <x v="0"/>
    <x v="2380"/>
    <m/>
    <n v="85"/>
    <x v="89"/>
    <x v="13"/>
    <x v="1"/>
    <x v="17"/>
  </r>
  <r>
    <n v="97465.1"/>
    <x v="0"/>
    <x v="2"/>
    <x v="2380"/>
    <s v="Wine"/>
    <n v="39"/>
    <x v="13"/>
    <x v="17"/>
    <x v="1"/>
    <x v="1"/>
  </r>
  <r>
    <n v="97465.2"/>
    <x v="0"/>
    <x v="2"/>
    <x v="2380"/>
    <m/>
    <n v="71.89"/>
    <x v="13"/>
    <x v="4"/>
    <x v="1"/>
    <x v="1"/>
  </r>
  <r>
    <n v="97466"/>
    <x v="0"/>
    <x v="2"/>
    <x v="2380"/>
    <m/>
    <n v="3.59"/>
    <x v="213"/>
    <x v="11"/>
    <x v="1"/>
    <x v="4"/>
  </r>
  <r>
    <n v="97467"/>
    <x v="0"/>
    <x v="2"/>
    <x v="2381"/>
    <s v="MOT"/>
    <n v="34.950000000000003"/>
    <x v="159"/>
    <x v="12"/>
    <x v="1"/>
    <x v="11"/>
  </r>
  <r>
    <n v="97468"/>
    <x v="0"/>
    <x v="2"/>
    <x v="2381"/>
    <m/>
    <n v="36"/>
    <x v="526"/>
    <x v="15"/>
    <x v="1"/>
    <x v="2"/>
  </r>
  <r>
    <n v="97469"/>
    <x v="0"/>
    <x v="2"/>
    <x v="2381"/>
    <m/>
    <n v="4.4000000000000004"/>
    <x v="224"/>
    <x v="23"/>
    <x v="1"/>
    <x v="3"/>
  </r>
  <r>
    <n v="97293"/>
    <x v="0"/>
    <x v="0"/>
    <x v="2382"/>
    <s v="Mazda Road Tax"/>
    <n v="230"/>
    <x v="95"/>
    <x v="12"/>
    <x v="1"/>
    <x v="11"/>
  </r>
  <r>
    <n v="97294"/>
    <x v="0"/>
    <x v="0"/>
    <x v="2382"/>
    <s v="Mazda Insurance"/>
    <n v="200.41"/>
    <x v="468"/>
    <x v="12"/>
    <x v="1"/>
    <x v="11"/>
  </r>
  <r>
    <n v="97470.1"/>
    <x v="0"/>
    <x v="2"/>
    <x v="2382"/>
    <s v="Plants"/>
    <n v="6.4"/>
    <x v="49"/>
    <x v="16"/>
    <x v="1"/>
    <x v="1"/>
  </r>
  <r>
    <n v="97470.2"/>
    <x v="0"/>
    <x v="2"/>
    <x v="2382"/>
    <m/>
    <n v="20.75"/>
    <x v="49"/>
    <x v="4"/>
    <x v="1"/>
    <x v="1"/>
  </r>
  <r>
    <n v="97471"/>
    <x v="0"/>
    <x v="2"/>
    <x v="2382"/>
    <m/>
    <n v="11.49"/>
    <x v="224"/>
    <x v="23"/>
    <x v="1"/>
    <x v="3"/>
  </r>
  <r>
    <n v="97472"/>
    <x v="0"/>
    <x v="2"/>
    <x v="2382"/>
    <m/>
    <n v="9.99"/>
    <x v="514"/>
    <x v="0"/>
    <x v="1"/>
    <x v="4"/>
  </r>
  <r>
    <n v="97473"/>
    <x v="0"/>
    <x v="2"/>
    <x v="2383"/>
    <s v="Deposits and Insurance for Camp America"/>
    <n v="431"/>
    <x v="527"/>
    <x v="14"/>
    <x v="81"/>
    <x v="8"/>
  </r>
  <r>
    <n v="97292"/>
    <x v="2"/>
    <x v="0"/>
    <x v="2384"/>
    <m/>
    <n v="79.790000000000006"/>
    <x v="51"/>
    <x v="3"/>
    <x v="1"/>
    <x v="3"/>
  </r>
  <r>
    <n v="97474"/>
    <x v="0"/>
    <x v="2"/>
    <x v="2384"/>
    <m/>
    <n v="31.24"/>
    <x v="247"/>
    <x v="12"/>
    <x v="1"/>
    <x v="5"/>
  </r>
  <r>
    <n v="97475"/>
    <x v="0"/>
    <x v="2"/>
    <x v="2384"/>
    <s v="Tee shirt for James"/>
    <n v="25"/>
    <x v="245"/>
    <x v="5"/>
    <x v="1"/>
    <x v="8"/>
  </r>
  <r>
    <n v="97476"/>
    <x v="0"/>
    <x v="2"/>
    <x v="2384"/>
    <m/>
    <n v="23.97"/>
    <x v="42"/>
    <x v="6"/>
    <x v="1"/>
    <x v="1"/>
  </r>
  <r>
    <n v="97477"/>
    <x v="0"/>
    <x v="2"/>
    <x v="2384"/>
    <m/>
    <n v="1.45"/>
    <x v="62"/>
    <x v="8"/>
    <x v="1"/>
    <x v="1"/>
  </r>
  <r>
    <n v="97595"/>
    <x v="0"/>
    <x v="14"/>
    <x v="2384"/>
    <m/>
    <n v="3.2"/>
    <x v="10"/>
    <x v="4"/>
    <x v="1"/>
    <x v="1"/>
  </r>
  <r>
    <n v="97478"/>
    <x v="0"/>
    <x v="2"/>
    <x v="2385"/>
    <s v="African Mug"/>
    <n v="11.77"/>
    <x v="14"/>
    <x v="7"/>
    <x v="1"/>
    <x v="2"/>
  </r>
  <r>
    <n v="97479"/>
    <x v="0"/>
    <x v="2"/>
    <x v="2386"/>
    <s v="Mercedes Benz Museum Stuttgart"/>
    <n v="23.88"/>
    <x v="165"/>
    <x v="14"/>
    <x v="106"/>
    <x v="14"/>
  </r>
  <r>
    <n v="97480"/>
    <x v="0"/>
    <x v="2"/>
    <x v="2386"/>
    <m/>
    <n v="10.5"/>
    <x v="224"/>
    <x v="23"/>
    <x v="1"/>
    <x v="3"/>
  </r>
  <r>
    <n v="97291"/>
    <x v="0"/>
    <x v="0"/>
    <x v="2387"/>
    <m/>
    <n v="85"/>
    <x v="89"/>
    <x v="13"/>
    <x v="1"/>
    <x v="17"/>
  </r>
  <r>
    <n v="97481"/>
    <x v="0"/>
    <x v="2"/>
    <x v="2387"/>
    <m/>
    <n v="22.93"/>
    <x v="13"/>
    <x v="4"/>
    <x v="1"/>
    <x v="1"/>
  </r>
  <r>
    <n v="97482"/>
    <x v="0"/>
    <x v="2"/>
    <x v="2387"/>
    <s v="Lunch"/>
    <n v="5.63"/>
    <x v="13"/>
    <x v="4"/>
    <x v="1"/>
    <x v="4"/>
  </r>
  <r>
    <n v="97483.1"/>
    <x v="0"/>
    <x v="2"/>
    <x v="2387"/>
    <s v="James Birthday Presents"/>
    <n v="24.6"/>
    <x v="10"/>
    <x v="7"/>
    <x v="1"/>
    <x v="8"/>
  </r>
  <r>
    <n v="97483.199999999997"/>
    <x v="0"/>
    <x v="2"/>
    <x v="2387"/>
    <m/>
    <n v="1.46"/>
    <x v="10"/>
    <x v="4"/>
    <x v="1"/>
    <x v="1"/>
  </r>
  <r>
    <n v="97484"/>
    <x v="0"/>
    <x v="2"/>
    <x v="2388"/>
    <s v="James birthday dinner"/>
    <n v="179.95"/>
    <x v="136"/>
    <x v="11"/>
    <x v="1"/>
    <x v="1"/>
  </r>
  <r>
    <n v="97485"/>
    <x v="0"/>
    <x v="2"/>
    <x v="2388"/>
    <m/>
    <n v="5.98"/>
    <x v="13"/>
    <x v="4"/>
    <x v="1"/>
    <x v="1"/>
  </r>
  <r>
    <n v="97289"/>
    <x v="2"/>
    <x v="0"/>
    <x v="2389"/>
    <m/>
    <n v="20.8"/>
    <x v="58"/>
    <x v="3"/>
    <x v="1"/>
    <x v="2"/>
  </r>
  <r>
    <n v="97290"/>
    <x v="1"/>
    <x v="0"/>
    <x v="2389"/>
    <m/>
    <n v="200"/>
    <x v="15"/>
    <x v="1"/>
    <x v="1"/>
    <x v="3"/>
  </r>
  <r>
    <n v="97486"/>
    <x v="0"/>
    <x v="2"/>
    <x v="2389"/>
    <m/>
    <n v="4.99"/>
    <x v="208"/>
    <x v="4"/>
    <x v="1"/>
    <x v="4"/>
  </r>
  <r>
    <n v="97596.1"/>
    <x v="0"/>
    <x v="14"/>
    <x v="2389"/>
    <s v="Plants"/>
    <n v="6"/>
    <x v="10"/>
    <x v="16"/>
    <x v="1"/>
    <x v="1"/>
  </r>
  <r>
    <n v="97596.2"/>
    <x v="0"/>
    <x v="14"/>
    <x v="2389"/>
    <m/>
    <n v="12.01"/>
    <x v="10"/>
    <x v="4"/>
    <x v="1"/>
    <x v="1"/>
  </r>
  <r>
    <n v="97677"/>
    <x v="0"/>
    <x v="4"/>
    <x v="2389"/>
    <s v="Extra livery"/>
    <n v="110"/>
    <x v="89"/>
    <x v="13"/>
    <x v="1"/>
    <x v="17"/>
  </r>
  <r>
    <n v="97287"/>
    <x v="0"/>
    <x v="0"/>
    <x v="2390"/>
    <m/>
    <n v="135"/>
    <x v="307"/>
    <x v="2"/>
    <x v="1"/>
    <x v="1"/>
  </r>
  <r>
    <n v="97288"/>
    <x v="0"/>
    <x v="0"/>
    <x v="2390"/>
    <s v="Income Insurance"/>
    <n v="48.69"/>
    <x v="60"/>
    <x v="0"/>
    <x v="1"/>
    <x v="4"/>
  </r>
  <r>
    <n v="97487"/>
    <x v="0"/>
    <x v="2"/>
    <x v="2390"/>
    <m/>
    <n v="4.3499999999999996"/>
    <x v="195"/>
    <x v="11"/>
    <x v="1"/>
    <x v="2"/>
  </r>
  <r>
    <n v="97488"/>
    <x v="0"/>
    <x v="2"/>
    <x v="2390"/>
    <s v="Drinks and food with 981"/>
    <n v="21.9"/>
    <x v="143"/>
    <x v="11"/>
    <x v="1"/>
    <x v="4"/>
  </r>
  <r>
    <n v="97489"/>
    <x v="0"/>
    <x v="2"/>
    <x v="2390"/>
    <m/>
    <n v="46.02"/>
    <x v="247"/>
    <x v="12"/>
    <x v="1"/>
    <x v="5"/>
  </r>
  <r>
    <n v="97490"/>
    <x v="0"/>
    <x v="2"/>
    <x v="2390"/>
    <m/>
    <n v="2.82"/>
    <x v="13"/>
    <x v="4"/>
    <x v="1"/>
    <x v="1"/>
  </r>
  <r>
    <n v="97491.1"/>
    <x v="0"/>
    <x v="2"/>
    <x v="2390"/>
    <s v="DVD"/>
    <n v="7"/>
    <x v="13"/>
    <x v="7"/>
    <x v="1"/>
    <x v="1"/>
  </r>
  <r>
    <n v="97491.199999999997"/>
    <x v="0"/>
    <x v="2"/>
    <x v="2390"/>
    <s v="Wine"/>
    <n v="15"/>
    <x v="13"/>
    <x v="17"/>
    <x v="1"/>
    <x v="1"/>
  </r>
  <r>
    <n v="97491.3"/>
    <x v="0"/>
    <x v="2"/>
    <x v="2390"/>
    <m/>
    <n v="60.51"/>
    <x v="13"/>
    <x v="4"/>
    <x v="1"/>
    <x v="1"/>
  </r>
  <r>
    <n v="97492"/>
    <x v="0"/>
    <x v="2"/>
    <x v="2390"/>
    <m/>
    <n v="20"/>
    <x v="23"/>
    <x v="5"/>
    <x v="1"/>
    <x v="2"/>
  </r>
  <r>
    <n v="97286"/>
    <x v="1"/>
    <x v="0"/>
    <x v="2391"/>
    <m/>
    <n v="20"/>
    <x v="15"/>
    <x v="1"/>
    <x v="1"/>
    <x v="3"/>
  </r>
  <r>
    <n v="97493"/>
    <x v="0"/>
    <x v="2"/>
    <x v="2391"/>
    <m/>
    <n v="5.0999999999999996"/>
    <x v="521"/>
    <x v="8"/>
    <x v="1"/>
    <x v="2"/>
  </r>
  <r>
    <n v="97494"/>
    <x v="0"/>
    <x v="2"/>
    <x v="2391"/>
    <m/>
    <n v="4.53"/>
    <x v="13"/>
    <x v="4"/>
    <x v="1"/>
    <x v="1"/>
  </r>
  <r>
    <n v="97450"/>
    <x v="0"/>
    <x v="2"/>
    <x v="2392"/>
    <m/>
    <n v="19.36"/>
    <x v="104"/>
    <x v="4"/>
    <x v="1"/>
    <x v="1"/>
  </r>
  <r>
    <n v="97495"/>
    <x v="0"/>
    <x v="2"/>
    <x v="2392"/>
    <s v="Train tickets to Scarborough"/>
    <n v="249"/>
    <x v="528"/>
    <x v="14"/>
    <x v="107"/>
    <x v="14"/>
  </r>
  <r>
    <n v="97496"/>
    <x v="0"/>
    <x v="2"/>
    <x v="2392"/>
    <m/>
    <n v="6.4"/>
    <x v="195"/>
    <x v="11"/>
    <x v="1"/>
    <x v="2"/>
  </r>
  <r>
    <n v="97497"/>
    <x v="0"/>
    <x v="2"/>
    <x v="2392"/>
    <m/>
    <n v="4"/>
    <x v="380"/>
    <x v="2"/>
    <x v="1"/>
    <x v="2"/>
  </r>
  <r>
    <n v="97498"/>
    <x v="0"/>
    <x v="2"/>
    <x v="2392"/>
    <m/>
    <n v="11.98"/>
    <x v="62"/>
    <x v="8"/>
    <x v="1"/>
    <x v="1"/>
  </r>
  <r>
    <n v="97499"/>
    <x v="0"/>
    <x v="2"/>
    <x v="2392"/>
    <m/>
    <n v="2.99"/>
    <x v="62"/>
    <x v="8"/>
    <x v="1"/>
    <x v="1"/>
  </r>
  <r>
    <n v="97500"/>
    <x v="0"/>
    <x v="2"/>
    <x v="2393"/>
    <s v="Google storage"/>
    <n v="1.62"/>
    <x v="503"/>
    <x v="0"/>
    <x v="1"/>
    <x v="1"/>
  </r>
  <r>
    <n v="97597"/>
    <x v="0"/>
    <x v="14"/>
    <x v="2393"/>
    <m/>
    <n v="35.42"/>
    <x v="10"/>
    <x v="12"/>
    <x v="1"/>
    <x v="5"/>
  </r>
  <r>
    <n v="97284"/>
    <x v="0"/>
    <x v="0"/>
    <x v="2394"/>
    <m/>
    <n v="85"/>
    <x v="89"/>
    <x v="13"/>
    <x v="1"/>
    <x v="17"/>
  </r>
  <r>
    <n v="97285"/>
    <x v="6"/>
    <x v="0"/>
    <x v="2394"/>
    <m/>
    <n v="257.93"/>
    <x v="9"/>
    <x v="0"/>
    <x v="1"/>
    <x v="3"/>
  </r>
  <r>
    <n v="97501"/>
    <x v="0"/>
    <x v="2"/>
    <x v="2394"/>
    <m/>
    <n v="6.77"/>
    <x v="13"/>
    <x v="4"/>
    <x v="1"/>
    <x v="1"/>
  </r>
  <r>
    <n v="97598.1"/>
    <x v="0"/>
    <x v="14"/>
    <x v="2394"/>
    <s v="Plants"/>
    <n v="18"/>
    <x v="10"/>
    <x v="16"/>
    <x v="1"/>
    <x v="1"/>
  </r>
  <r>
    <n v="97598.2"/>
    <x v="0"/>
    <x v="14"/>
    <x v="2394"/>
    <m/>
    <n v="89.97"/>
    <x v="10"/>
    <x v="4"/>
    <x v="1"/>
    <x v="1"/>
  </r>
  <r>
    <n v="97281"/>
    <x v="0"/>
    <x v="0"/>
    <x v="2395"/>
    <m/>
    <n v="51.26"/>
    <x v="270"/>
    <x v="0"/>
    <x v="1"/>
    <x v="1"/>
  </r>
  <r>
    <n v="97282"/>
    <x v="0"/>
    <x v="0"/>
    <x v="2395"/>
    <m/>
    <n v="17.05"/>
    <x v="63"/>
    <x v="0"/>
    <x v="1"/>
    <x v="4"/>
  </r>
  <r>
    <n v="97283"/>
    <x v="8"/>
    <x v="0"/>
    <x v="2395"/>
    <m/>
    <n v="-40.69"/>
    <x v="383"/>
    <x v="10"/>
    <x v="1"/>
    <x v="2"/>
  </r>
  <r>
    <n v="97502"/>
    <x v="0"/>
    <x v="2"/>
    <x v="2395"/>
    <m/>
    <n v="20"/>
    <x v="86"/>
    <x v="15"/>
    <x v="1"/>
    <x v="4"/>
  </r>
  <r>
    <n v="97503"/>
    <x v="0"/>
    <x v="2"/>
    <x v="2395"/>
    <m/>
    <n v="16.7"/>
    <x v="41"/>
    <x v="15"/>
    <x v="1"/>
    <x v="4"/>
  </r>
  <r>
    <n v="97504"/>
    <x v="0"/>
    <x v="2"/>
    <x v="2395"/>
    <m/>
    <n v="3.7"/>
    <x v="49"/>
    <x v="4"/>
    <x v="1"/>
    <x v="1"/>
  </r>
  <r>
    <n v="97505"/>
    <x v="0"/>
    <x v="2"/>
    <x v="2395"/>
    <s v="Roofbox (deposit)"/>
    <n v="50"/>
    <x v="275"/>
    <x v="14"/>
    <x v="108"/>
    <x v="4"/>
  </r>
  <r>
    <n v="97506"/>
    <x v="0"/>
    <x v="2"/>
    <x v="2396"/>
    <m/>
    <n v="25.65"/>
    <x v="13"/>
    <x v="4"/>
    <x v="1"/>
    <x v="1"/>
  </r>
  <r>
    <n v="97280"/>
    <x v="0"/>
    <x v="0"/>
    <x v="2397"/>
    <s v="Yoga"/>
    <n v="70"/>
    <x v="515"/>
    <x v="2"/>
    <x v="1"/>
    <x v="14"/>
  </r>
  <r>
    <n v="97599"/>
    <x v="0"/>
    <x v="14"/>
    <x v="2397"/>
    <m/>
    <n v="4.71"/>
    <x v="10"/>
    <x v="4"/>
    <x v="1"/>
    <x v="1"/>
  </r>
  <r>
    <n v="97600"/>
    <x v="0"/>
    <x v="14"/>
    <x v="2397"/>
    <m/>
    <n v="3.29"/>
    <x v="10"/>
    <x v="4"/>
    <x v="1"/>
    <x v="1"/>
  </r>
  <r>
    <n v="97635.1"/>
    <x v="0"/>
    <x v="1"/>
    <x v="2397"/>
    <m/>
    <n v="2"/>
    <x v="13"/>
    <x v="6"/>
    <x v="1"/>
    <x v="1"/>
  </r>
  <r>
    <n v="97635.199999999997"/>
    <x v="0"/>
    <x v="1"/>
    <x v="2397"/>
    <m/>
    <n v="21.74"/>
    <x v="13"/>
    <x v="4"/>
    <x v="1"/>
    <x v="1"/>
  </r>
  <r>
    <n v="97270"/>
    <x v="0"/>
    <x v="0"/>
    <x v="2398"/>
    <m/>
    <n v="5"/>
    <x v="163"/>
    <x v="9"/>
    <x v="1"/>
    <x v="9"/>
  </r>
  <r>
    <n v="97271"/>
    <x v="1"/>
    <x v="0"/>
    <x v="2398"/>
    <m/>
    <n v="2625.48"/>
    <x v="75"/>
    <x v="1"/>
    <x v="1"/>
    <x v="3"/>
  </r>
  <r>
    <n v="97272"/>
    <x v="0"/>
    <x v="0"/>
    <x v="2398"/>
    <s v="Jennifers Pocket Money"/>
    <n v="150"/>
    <x v="53"/>
    <x v="6"/>
    <x v="1"/>
    <x v="10"/>
  </r>
  <r>
    <n v="97273"/>
    <x v="0"/>
    <x v="0"/>
    <x v="2398"/>
    <s v="James Pocket Money"/>
    <n v="20"/>
    <x v="53"/>
    <x v="6"/>
    <x v="1"/>
    <x v="8"/>
  </r>
  <r>
    <n v="97274"/>
    <x v="0"/>
    <x v="0"/>
    <x v="2398"/>
    <s v="Accomodation"/>
    <n v="872"/>
    <x v="495"/>
    <x v="19"/>
    <x v="1"/>
    <x v="8"/>
  </r>
  <r>
    <n v="97275"/>
    <x v="1"/>
    <x v="0"/>
    <x v="2398"/>
    <m/>
    <n v="50"/>
    <x v="1"/>
    <x v="1"/>
    <x v="1"/>
    <x v="3"/>
  </r>
  <r>
    <n v="97276"/>
    <x v="0"/>
    <x v="0"/>
    <x v="2398"/>
    <s v="Gas"/>
    <n v="81"/>
    <x v="338"/>
    <x v="0"/>
    <x v="1"/>
    <x v="1"/>
  </r>
  <r>
    <n v="97277"/>
    <x v="0"/>
    <x v="0"/>
    <x v="2398"/>
    <m/>
    <n v="12.12"/>
    <x v="8"/>
    <x v="0"/>
    <x v="1"/>
    <x v="1"/>
  </r>
  <r>
    <n v="97278"/>
    <x v="0"/>
    <x v="0"/>
    <x v="2398"/>
    <m/>
    <n v="42.78"/>
    <x v="3"/>
    <x v="0"/>
    <x v="1"/>
    <x v="1"/>
  </r>
  <r>
    <n v="97279"/>
    <x v="0"/>
    <x v="0"/>
    <x v="2398"/>
    <s v="Council Tax"/>
    <n v="183"/>
    <x v="18"/>
    <x v="0"/>
    <x v="1"/>
    <x v="1"/>
  </r>
  <r>
    <n v="97507"/>
    <x v="0"/>
    <x v="2"/>
    <x v="2398"/>
    <m/>
    <n v="38.58"/>
    <x v="247"/>
    <x v="12"/>
    <x v="1"/>
    <x v="5"/>
  </r>
  <r>
    <n v="97508"/>
    <x v="0"/>
    <x v="2"/>
    <x v="2398"/>
    <s v="Drinks on the Southbank"/>
    <n v="9"/>
    <x v="143"/>
    <x v="17"/>
    <x v="1"/>
    <x v="14"/>
  </r>
  <r>
    <n v="97509"/>
    <x v="0"/>
    <x v="2"/>
    <x v="2398"/>
    <s v="A4 Paper"/>
    <n v="3.99"/>
    <x v="10"/>
    <x v="15"/>
    <x v="1"/>
    <x v="2"/>
  </r>
  <r>
    <n v="97510"/>
    <x v="0"/>
    <x v="2"/>
    <x v="2398"/>
    <s v="Drinks at the National Theatre"/>
    <n v="14"/>
    <x v="298"/>
    <x v="17"/>
    <x v="1"/>
    <x v="14"/>
  </r>
  <r>
    <n v="97511"/>
    <x v="0"/>
    <x v="2"/>
    <x v="2398"/>
    <m/>
    <n v="12"/>
    <x v="41"/>
    <x v="11"/>
    <x v="1"/>
    <x v="2"/>
  </r>
  <r>
    <n v="97512"/>
    <x v="0"/>
    <x v="2"/>
    <x v="2398"/>
    <m/>
    <n v="5.44"/>
    <x v="13"/>
    <x v="4"/>
    <x v="1"/>
    <x v="1"/>
  </r>
  <r>
    <n v="97634"/>
    <x v="3"/>
    <x v="1"/>
    <x v="2398"/>
    <m/>
    <n v="-50"/>
    <x v="1"/>
    <x v="1"/>
    <x v="1"/>
    <x v="3"/>
  </r>
  <r>
    <n v="97675"/>
    <x v="3"/>
    <x v="4"/>
    <x v="2398"/>
    <s v="May Cash"/>
    <n v="-330"/>
    <x v="9"/>
    <x v="1"/>
    <x v="1"/>
    <x v="3"/>
  </r>
  <r>
    <n v="97676"/>
    <x v="0"/>
    <x v="4"/>
    <x v="2398"/>
    <s v="Unidentified cash for May"/>
    <n v="130"/>
    <x v="53"/>
    <x v="6"/>
    <x v="1"/>
    <x v="3"/>
  </r>
  <r>
    <n v="97513"/>
    <x v="0"/>
    <x v="2"/>
    <x v="2399"/>
    <s v="Topaz Ring"/>
    <n v="215"/>
    <x v="14"/>
    <x v="7"/>
    <x v="109"/>
    <x v="2"/>
  </r>
  <r>
    <n v="97514"/>
    <x v="0"/>
    <x v="2"/>
    <x v="2399"/>
    <m/>
    <n v="4.6500000000000004"/>
    <x v="195"/>
    <x v="11"/>
    <x v="1"/>
    <x v="2"/>
  </r>
  <r>
    <n v="97515"/>
    <x v="0"/>
    <x v="2"/>
    <x v="2399"/>
    <m/>
    <n v="5.4"/>
    <x v="195"/>
    <x v="11"/>
    <x v="1"/>
    <x v="2"/>
  </r>
  <r>
    <n v="97516"/>
    <x v="0"/>
    <x v="2"/>
    <x v="2399"/>
    <s v="Dinner out for Hazel's Birthday"/>
    <n v="46"/>
    <x v="529"/>
    <x v="11"/>
    <x v="1"/>
    <x v="14"/>
  </r>
  <r>
    <n v="97517"/>
    <x v="0"/>
    <x v="2"/>
    <x v="2399"/>
    <m/>
    <n v="4"/>
    <x v="380"/>
    <x v="2"/>
    <x v="1"/>
    <x v="2"/>
  </r>
  <r>
    <n v="97518"/>
    <x v="0"/>
    <x v="2"/>
    <x v="2399"/>
    <m/>
    <n v="2.98"/>
    <x v="13"/>
    <x v="4"/>
    <x v="1"/>
    <x v="1"/>
  </r>
  <r>
    <n v="97519"/>
    <x v="0"/>
    <x v="2"/>
    <x v="2400"/>
    <m/>
    <n v="52.71"/>
    <x v="247"/>
    <x v="12"/>
    <x v="1"/>
    <x v="5"/>
  </r>
  <r>
    <n v="97520"/>
    <x v="0"/>
    <x v="2"/>
    <x v="2400"/>
    <s v="Chinese Takeaway"/>
    <n v="24.6"/>
    <x v="214"/>
    <x v="11"/>
    <x v="1"/>
    <x v="1"/>
  </r>
  <r>
    <n v="97451"/>
    <x v="0"/>
    <x v="2"/>
    <x v="2401"/>
    <m/>
    <n v="29.41"/>
    <x v="104"/>
    <x v="4"/>
    <x v="1"/>
    <x v="1"/>
  </r>
  <r>
    <n v="97521"/>
    <x v="0"/>
    <x v="2"/>
    <x v="2401"/>
    <s v="Coffee"/>
    <n v="5"/>
    <x v="22"/>
    <x v="11"/>
    <x v="1"/>
    <x v="14"/>
  </r>
  <r>
    <n v="97268"/>
    <x v="0"/>
    <x v="0"/>
    <x v="2402"/>
    <s v="Income Insurance"/>
    <n v="26.95"/>
    <x v="60"/>
    <x v="0"/>
    <x v="1"/>
    <x v="4"/>
  </r>
  <r>
    <n v="97269"/>
    <x v="0"/>
    <x v="0"/>
    <x v="2402"/>
    <m/>
    <n v="7.99"/>
    <x v="368"/>
    <x v="0"/>
    <x v="1"/>
    <x v="4"/>
  </r>
  <r>
    <n v="97522"/>
    <x v="0"/>
    <x v="2"/>
    <x v="2402"/>
    <m/>
    <n v="4.75"/>
    <x v="208"/>
    <x v="4"/>
    <x v="1"/>
    <x v="4"/>
  </r>
  <r>
    <n v="97601.1"/>
    <x v="0"/>
    <x v="14"/>
    <x v="2402"/>
    <s v="Wine"/>
    <n v="30"/>
    <x v="10"/>
    <x v="17"/>
    <x v="1"/>
    <x v="1"/>
  </r>
  <r>
    <n v="97601.2"/>
    <x v="0"/>
    <x v="14"/>
    <x v="2402"/>
    <m/>
    <n v="2.6"/>
    <x v="10"/>
    <x v="6"/>
    <x v="1"/>
    <x v="1"/>
  </r>
  <r>
    <n v="97601.3"/>
    <x v="0"/>
    <x v="14"/>
    <x v="2402"/>
    <m/>
    <n v="75.02"/>
    <x v="10"/>
    <x v="4"/>
    <x v="1"/>
    <x v="1"/>
  </r>
  <r>
    <n v="97880"/>
    <x v="0"/>
    <x v="1"/>
    <x v="2402"/>
    <m/>
    <n v="0.03"/>
    <x v="69"/>
    <x v="18"/>
    <x v="1"/>
    <x v="3"/>
  </r>
  <r>
    <n v="97881"/>
    <x v="4"/>
    <x v="1"/>
    <x v="2402"/>
    <m/>
    <n v="-0.17"/>
    <x v="1"/>
    <x v="10"/>
    <x v="1"/>
    <x v="3"/>
  </r>
  <r>
    <n v="97264"/>
    <x v="0"/>
    <x v="0"/>
    <x v="2403"/>
    <m/>
    <n v="12.1"/>
    <x v="19"/>
    <x v="0"/>
    <x v="1"/>
    <x v="1"/>
  </r>
  <r>
    <n v="97265"/>
    <x v="1"/>
    <x v="0"/>
    <x v="2403"/>
    <m/>
    <n v="50"/>
    <x v="15"/>
    <x v="1"/>
    <x v="1"/>
    <x v="3"/>
  </r>
  <r>
    <n v="97266"/>
    <x v="8"/>
    <x v="0"/>
    <x v="2403"/>
    <m/>
    <n v="-6055.39"/>
    <x v="164"/>
    <x v="10"/>
    <x v="1"/>
    <x v="4"/>
  </r>
  <r>
    <n v="97267"/>
    <x v="0"/>
    <x v="0"/>
    <x v="2403"/>
    <m/>
    <n v="12"/>
    <x v="21"/>
    <x v="9"/>
    <x v="1"/>
    <x v="9"/>
  </r>
  <r>
    <n v="97452"/>
    <x v="0"/>
    <x v="2"/>
    <x v="2403"/>
    <m/>
    <n v="38"/>
    <x v="31"/>
    <x v="8"/>
    <x v="1"/>
    <x v="3"/>
  </r>
  <r>
    <n v="97523"/>
    <x v="0"/>
    <x v="2"/>
    <x v="2403"/>
    <m/>
    <n v="1.68"/>
    <x v="13"/>
    <x v="4"/>
    <x v="1"/>
    <x v="1"/>
  </r>
  <r>
    <n v="97524"/>
    <x v="0"/>
    <x v="2"/>
    <x v="2403"/>
    <m/>
    <n v="7.5"/>
    <x v="476"/>
    <x v="17"/>
    <x v="1"/>
    <x v="4"/>
  </r>
  <r>
    <n v="97261"/>
    <x v="0"/>
    <x v="0"/>
    <x v="2404"/>
    <m/>
    <n v="5"/>
    <x v="30"/>
    <x v="9"/>
    <x v="1"/>
    <x v="9"/>
  </r>
  <r>
    <n v="97262"/>
    <x v="1"/>
    <x v="0"/>
    <x v="2404"/>
    <m/>
    <n v="30"/>
    <x v="15"/>
    <x v="1"/>
    <x v="1"/>
    <x v="3"/>
  </r>
  <r>
    <n v="97263"/>
    <x v="0"/>
    <x v="0"/>
    <x v="2404"/>
    <s v="Life Insurance"/>
    <n v="8.19"/>
    <x v="29"/>
    <x v="0"/>
    <x v="1"/>
    <x v="2"/>
  </r>
  <r>
    <n v="97525"/>
    <x v="0"/>
    <x v="2"/>
    <x v="2404"/>
    <s v="Hair things and lotions"/>
    <n v="60.17"/>
    <x v="124"/>
    <x v="6"/>
    <x v="1"/>
    <x v="2"/>
  </r>
  <r>
    <n v="97526"/>
    <x v="0"/>
    <x v="2"/>
    <x v="2404"/>
    <m/>
    <n v="68.7"/>
    <x v="41"/>
    <x v="15"/>
    <x v="1"/>
    <x v="4"/>
  </r>
  <r>
    <n v="97602.1"/>
    <x v="0"/>
    <x v="14"/>
    <x v="2404"/>
    <s v="Stapler and super-glue"/>
    <n v="8"/>
    <x v="10"/>
    <x v="6"/>
    <x v="1"/>
    <x v="1"/>
  </r>
  <r>
    <n v="97602.2"/>
    <x v="0"/>
    <x v="14"/>
    <x v="2404"/>
    <m/>
    <n v="12.25"/>
    <x v="10"/>
    <x v="4"/>
    <x v="1"/>
    <x v="1"/>
  </r>
  <r>
    <n v="97260"/>
    <x v="0"/>
    <x v="0"/>
    <x v="2405"/>
    <s v="National Insurance"/>
    <n v="11"/>
    <x v="69"/>
    <x v="18"/>
    <x v="1"/>
    <x v="2"/>
  </r>
  <r>
    <n v="97528"/>
    <x v="0"/>
    <x v="2"/>
    <x v="2405"/>
    <m/>
    <n v="50"/>
    <x v="415"/>
    <x v="14"/>
    <x v="105"/>
    <x v="14"/>
  </r>
  <r>
    <n v="97529"/>
    <x v="0"/>
    <x v="2"/>
    <x v="2405"/>
    <m/>
    <n v="37.049999999999997"/>
    <x v="407"/>
    <x v="0"/>
    <x v="1"/>
    <x v="8"/>
  </r>
  <r>
    <n v="97530.1"/>
    <x v="0"/>
    <x v="2"/>
    <x v="2405"/>
    <s v="OS Maps"/>
    <n v="15"/>
    <x v="62"/>
    <x v="7"/>
    <x v="1"/>
    <x v="1"/>
  </r>
  <r>
    <n v="97530.2"/>
    <x v="0"/>
    <x v="2"/>
    <x v="2405"/>
    <s v="Stamps"/>
    <n v="7.56"/>
    <x v="62"/>
    <x v="15"/>
    <x v="1"/>
    <x v="2"/>
  </r>
  <r>
    <n v="97530.3"/>
    <x v="0"/>
    <x v="2"/>
    <x v="2405"/>
    <s v="Cards and voucher"/>
    <n v="2.97"/>
    <x v="62"/>
    <x v="9"/>
    <x v="1"/>
    <x v="9"/>
  </r>
  <r>
    <n v="97531"/>
    <x v="0"/>
    <x v="2"/>
    <x v="2405"/>
    <m/>
    <n v="13.1"/>
    <x v="143"/>
    <x v="17"/>
    <x v="1"/>
    <x v="14"/>
  </r>
  <r>
    <n v="97532"/>
    <x v="0"/>
    <x v="2"/>
    <x v="2405"/>
    <m/>
    <n v="11.9"/>
    <x v="10"/>
    <x v="4"/>
    <x v="1"/>
    <x v="1"/>
  </r>
  <r>
    <n v="97533"/>
    <x v="0"/>
    <x v="2"/>
    <x v="2405"/>
    <m/>
    <n v="10.6"/>
    <x v="49"/>
    <x v="4"/>
    <x v="1"/>
    <x v="1"/>
  </r>
  <r>
    <n v="97534"/>
    <x v="0"/>
    <x v="2"/>
    <x v="2405"/>
    <m/>
    <n v="7.2"/>
    <x v="143"/>
    <x v="17"/>
    <x v="1"/>
    <x v="14"/>
  </r>
  <r>
    <n v="97535"/>
    <x v="0"/>
    <x v="2"/>
    <x v="2406"/>
    <s v="Dinner in Scarborough on Saturday"/>
    <n v="56.1"/>
    <x v="171"/>
    <x v="14"/>
    <x v="107"/>
    <x v="14"/>
  </r>
  <r>
    <n v="97536"/>
    <x v="0"/>
    <x v="2"/>
    <x v="2406"/>
    <s v="African woman statuette"/>
    <n v="36"/>
    <x v="14"/>
    <x v="7"/>
    <x v="1"/>
    <x v="14"/>
  </r>
  <r>
    <n v="97537"/>
    <x v="0"/>
    <x v="2"/>
    <x v="2406"/>
    <s v="Seafood lunch on Saturday"/>
    <n v="26.15"/>
    <x v="143"/>
    <x v="14"/>
    <x v="107"/>
    <x v="14"/>
  </r>
  <r>
    <n v="97538"/>
    <x v="0"/>
    <x v="2"/>
    <x v="2406"/>
    <s v="Paints"/>
    <n v="10.49"/>
    <x v="263"/>
    <x v="7"/>
    <x v="1"/>
    <x v="4"/>
  </r>
  <r>
    <n v="97539"/>
    <x v="0"/>
    <x v="2"/>
    <x v="2406"/>
    <s v="Cards for art"/>
    <n v="9"/>
    <x v="14"/>
    <x v="7"/>
    <x v="1"/>
    <x v="14"/>
  </r>
  <r>
    <n v="97540"/>
    <x v="0"/>
    <x v="2"/>
    <x v="2406"/>
    <m/>
    <n v="6.35"/>
    <x v="173"/>
    <x v="14"/>
    <x v="107"/>
    <x v="14"/>
  </r>
  <r>
    <n v="97541"/>
    <x v="0"/>
    <x v="2"/>
    <x v="2406"/>
    <m/>
    <n v="5.25"/>
    <x v="165"/>
    <x v="14"/>
    <x v="107"/>
    <x v="14"/>
  </r>
  <r>
    <n v="97542"/>
    <x v="0"/>
    <x v="2"/>
    <x v="2406"/>
    <m/>
    <n v="4.7"/>
    <x v="143"/>
    <x v="14"/>
    <x v="107"/>
    <x v="14"/>
  </r>
  <r>
    <n v="97543"/>
    <x v="0"/>
    <x v="2"/>
    <x v="2406"/>
    <m/>
    <n v="4.1900000000000004"/>
    <x v="42"/>
    <x v="6"/>
    <x v="1"/>
    <x v="1"/>
  </r>
  <r>
    <n v="97678"/>
    <x v="0"/>
    <x v="4"/>
    <x v="2406"/>
    <s v="Beiderbeckers Hotel"/>
    <n v="160"/>
    <x v="146"/>
    <x v="14"/>
    <x v="107"/>
    <x v="14"/>
  </r>
  <r>
    <n v="97679"/>
    <x v="0"/>
    <x v="4"/>
    <x v="2406"/>
    <s v="Drinks"/>
    <n v="40"/>
    <x v="143"/>
    <x v="14"/>
    <x v="107"/>
    <x v="14"/>
  </r>
  <r>
    <n v="97256"/>
    <x v="1"/>
    <x v="0"/>
    <x v="2407"/>
    <m/>
    <n v="54.78"/>
    <x v="1"/>
    <x v="1"/>
    <x v="1"/>
    <x v="3"/>
  </r>
  <r>
    <n v="97257"/>
    <x v="1"/>
    <x v="0"/>
    <x v="2407"/>
    <m/>
    <n v="607.53"/>
    <x v="433"/>
    <x v="1"/>
    <x v="1"/>
    <x v="3"/>
  </r>
  <r>
    <n v="97258"/>
    <x v="1"/>
    <x v="0"/>
    <x v="2407"/>
    <m/>
    <n v="200"/>
    <x v="15"/>
    <x v="1"/>
    <x v="1"/>
    <x v="3"/>
  </r>
  <r>
    <n v="97259"/>
    <x v="0"/>
    <x v="0"/>
    <x v="2407"/>
    <m/>
    <n v="35"/>
    <x v="89"/>
    <x v="13"/>
    <x v="1"/>
    <x v="17"/>
  </r>
  <r>
    <n v="97544"/>
    <x v="0"/>
    <x v="2"/>
    <x v="2407"/>
    <m/>
    <n v="36.43"/>
    <x v="13"/>
    <x v="4"/>
    <x v="1"/>
    <x v="1"/>
  </r>
  <r>
    <n v="97545"/>
    <x v="0"/>
    <x v="2"/>
    <x v="2407"/>
    <s v="Birthday present"/>
    <n v="25"/>
    <x v="244"/>
    <x v="11"/>
    <x v="109"/>
    <x v="2"/>
  </r>
  <r>
    <n v="97546.1"/>
    <x v="0"/>
    <x v="2"/>
    <x v="2407"/>
    <m/>
    <n v="6"/>
    <x v="13"/>
    <x v="6"/>
    <x v="1"/>
    <x v="1"/>
  </r>
  <r>
    <n v="97546.2"/>
    <x v="0"/>
    <x v="2"/>
    <x v="2407"/>
    <m/>
    <n v="13.83"/>
    <x v="13"/>
    <x v="4"/>
    <x v="1"/>
    <x v="1"/>
  </r>
  <r>
    <n v="97547"/>
    <x v="0"/>
    <x v="2"/>
    <x v="2407"/>
    <s v="Beers with boys"/>
    <n v="11.4"/>
    <x v="143"/>
    <x v="17"/>
    <x v="1"/>
    <x v="4"/>
  </r>
  <r>
    <n v="97548"/>
    <x v="0"/>
    <x v="2"/>
    <x v="2407"/>
    <m/>
    <n v="8"/>
    <x v="10"/>
    <x v="4"/>
    <x v="1"/>
    <x v="1"/>
  </r>
  <r>
    <n v="97549"/>
    <x v="0"/>
    <x v="2"/>
    <x v="2407"/>
    <s v="Birthday card"/>
    <n v="3.29"/>
    <x v="62"/>
    <x v="7"/>
    <x v="109"/>
    <x v="2"/>
  </r>
  <r>
    <n v="97603"/>
    <x v="3"/>
    <x v="14"/>
    <x v="2407"/>
    <m/>
    <n v="-607.53"/>
    <x v="9"/>
    <x v="1"/>
    <x v="1"/>
    <x v="3"/>
  </r>
  <r>
    <n v="97550"/>
    <x v="0"/>
    <x v="2"/>
    <x v="2408"/>
    <s v="Meal out for Sarah's Birthday"/>
    <n v="80.2"/>
    <x v="94"/>
    <x v="11"/>
    <x v="109"/>
    <x v="1"/>
  </r>
  <r>
    <n v="97551"/>
    <x v="0"/>
    <x v="2"/>
    <x v="2408"/>
    <s v="Insuring Clive on CRV"/>
    <n v="51.8"/>
    <x v="378"/>
    <x v="14"/>
    <x v="108"/>
    <x v="4"/>
  </r>
  <r>
    <n v="97552"/>
    <x v="0"/>
    <x v="2"/>
    <x v="2408"/>
    <s v="Celebration fizz"/>
    <n v="24.95"/>
    <x v="500"/>
    <x v="11"/>
    <x v="109"/>
    <x v="14"/>
  </r>
  <r>
    <n v="97553"/>
    <x v="0"/>
    <x v="2"/>
    <x v="2408"/>
    <m/>
    <n v="10.57"/>
    <x v="13"/>
    <x v="4"/>
    <x v="1"/>
    <x v="1"/>
  </r>
  <r>
    <n v="97554"/>
    <x v="0"/>
    <x v="2"/>
    <x v="2408"/>
    <s v="Kail Sulphate"/>
    <n v="8.9499999999999993"/>
    <x v="124"/>
    <x v="6"/>
    <x v="1"/>
    <x v="2"/>
  </r>
  <r>
    <n v="97555"/>
    <x v="0"/>
    <x v="2"/>
    <x v="2408"/>
    <m/>
    <n v="5.99"/>
    <x v="401"/>
    <x v="0"/>
    <x v="1"/>
    <x v="1"/>
  </r>
  <r>
    <n v="97629"/>
    <x v="0"/>
    <x v="14"/>
    <x v="2408"/>
    <m/>
    <n v="12.15"/>
    <x v="10"/>
    <x v="4"/>
    <x v="1"/>
    <x v="1"/>
  </r>
  <r>
    <n v="97556"/>
    <x v="0"/>
    <x v="2"/>
    <x v="2409"/>
    <m/>
    <n v="50.74"/>
    <x v="287"/>
    <x v="12"/>
    <x v="1"/>
    <x v="5"/>
  </r>
  <r>
    <n v="97557"/>
    <x v="0"/>
    <x v="2"/>
    <x v="2409"/>
    <m/>
    <n v="5.5"/>
    <x v="13"/>
    <x v="4"/>
    <x v="1"/>
    <x v="1"/>
  </r>
  <r>
    <n v="97558"/>
    <x v="0"/>
    <x v="2"/>
    <x v="2409"/>
    <s v="Coffee"/>
    <n v="3.9"/>
    <x v="13"/>
    <x v="11"/>
    <x v="1"/>
    <x v="2"/>
  </r>
  <r>
    <n v="97254"/>
    <x v="0"/>
    <x v="0"/>
    <x v="2410"/>
    <m/>
    <n v="-439.51"/>
    <x v="224"/>
    <x v="23"/>
    <x v="1"/>
    <x v="3"/>
  </r>
  <r>
    <n v="97255"/>
    <x v="0"/>
    <x v="0"/>
    <x v="2410"/>
    <s v="Deposit for Accomodation Avebury"/>
    <n v="20"/>
    <x v="415"/>
    <x v="14"/>
    <x v="105"/>
    <x v="14"/>
  </r>
  <r>
    <n v="97559.1"/>
    <x v="0"/>
    <x v="2"/>
    <x v="2410"/>
    <s v="Supplies for walking trip"/>
    <n v="22.2"/>
    <x v="10"/>
    <x v="14"/>
    <x v="108"/>
    <x v="4"/>
  </r>
  <r>
    <n v="97559.2"/>
    <x v="0"/>
    <x v="2"/>
    <x v="2410"/>
    <s v="Ingredients for curry meal"/>
    <n v="14.4"/>
    <x v="10"/>
    <x v="14"/>
    <x v="108"/>
    <x v="4"/>
  </r>
  <r>
    <n v="97559.3"/>
    <x v="0"/>
    <x v="2"/>
    <x v="2410"/>
    <m/>
    <n v="9"/>
    <x v="10"/>
    <x v="4"/>
    <x v="1"/>
    <x v="1"/>
  </r>
  <r>
    <n v="97560"/>
    <x v="0"/>
    <x v="2"/>
    <x v="2410"/>
    <m/>
    <n v="13.7"/>
    <x v="41"/>
    <x v="15"/>
    <x v="1"/>
    <x v="4"/>
  </r>
  <r>
    <n v="97561"/>
    <x v="0"/>
    <x v="2"/>
    <x v="2410"/>
    <m/>
    <n v="11.85"/>
    <x v="476"/>
    <x v="17"/>
    <x v="1"/>
    <x v="4"/>
  </r>
  <r>
    <n v="97562"/>
    <x v="0"/>
    <x v="2"/>
    <x v="2410"/>
    <m/>
    <n v="7.8"/>
    <x v="476"/>
    <x v="17"/>
    <x v="1"/>
    <x v="4"/>
  </r>
  <r>
    <n v="97252"/>
    <x v="0"/>
    <x v="0"/>
    <x v="2411"/>
    <s v="Deposit HorseBox Transport"/>
    <n v="30"/>
    <x v="530"/>
    <x v="14"/>
    <x v="105"/>
    <x v="14"/>
  </r>
  <r>
    <n v="97253"/>
    <x v="5"/>
    <x v="0"/>
    <x v="2411"/>
    <m/>
    <n v="-33.69"/>
    <x v="157"/>
    <x v="10"/>
    <x v="1"/>
    <x v="2"/>
  </r>
  <r>
    <n v="97563"/>
    <x v="0"/>
    <x v="2"/>
    <x v="2411"/>
    <s v="Roofbox (balance)"/>
    <n v="29.95"/>
    <x v="275"/>
    <x v="14"/>
    <x v="108"/>
    <x v="4"/>
  </r>
  <r>
    <n v="97564"/>
    <x v="0"/>
    <x v="2"/>
    <x v="2411"/>
    <m/>
    <n v="16.7"/>
    <x v="41"/>
    <x v="15"/>
    <x v="1"/>
    <x v="4"/>
  </r>
  <r>
    <n v="97565"/>
    <x v="0"/>
    <x v="2"/>
    <x v="2411"/>
    <m/>
    <n v="12"/>
    <x v="133"/>
    <x v="5"/>
    <x v="1"/>
    <x v="2"/>
  </r>
  <r>
    <n v="97566"/>
    <x v="0"/>
    <x v="2"/>
    <x v="2411"/>
    <s v="Maps for Scotland"/>
    <n v="7.99"/>
    <x v="492"/>
    <x v="14"/>
    <x v="108"/>
    <x v="4"/>
  </r>
  <r>
    <n v="97567"/>
    <x v="0"/>
    <x v="2"/>
    <x v="2411"/>
    <m/>
    <n v="9.99"/>
    <x v="514"/>
    <x v="0"/>
    <x v="1"/>
    <x v="4"/>
  </r>
  <r>
    <n v="97568"/>
    <x v="0"/>
    <x v="2"/>
    <x v="2412"/>
    <m/>
    <n v="34.729999999999997"/>
    <x v="52"/>
    <x v="14"/>
    <x v="108"/>
    <x v="5"/>
  </r>
  <r>
    <n v="97569"/>
    <x v="0"/>
    <x v="2"/>
    <x v="2412"/>
    <m/>
    <n v="24.47"/>
    <x v="131"/>
    <x v="13"/>
    <x v="1"/>
    <x v="17"/>
  </r>
  <r>
    <n v="97570"/>
    <x v="0"/>
    <x v="2"/>
    <x v="2412"/>
    <s v="Beers at the Drovers Inn"/>
    <n v="14.7"/>
    <x v="143"/>
    <x v="14"/>
    <x v="108"/>
    <x v="4"/>
  </r>
  <r>
    <n v="97571"/>
    <x v="0"/>
    <x v="2"/>
    <x v="2412"/>
    <m/>
    <n v="4.5999999999999996"/>
    <x v="278"/>
    <x v="11"/>
    <x v="1"/>
    <x v="2"/>
  </r>
  <r>
    <n v="97630.1"/>
    <x v="0"/>
    <x v="14"/>
    <x v="2412"/>
    <s v="Wine"/>
    <n v="12"/>
    <x v="10"/>
    <x v="17"/>
    <x v="1"/>
    <x v="1"/>
  </r>
  <r>
    <n v="97630.2"/>
    <x v="0"/>
    <x v="14"/>
    <x v="2412"/>
    <m/>
    <n v="31.45"/>
    <x v="10"/>
    <x v="4"/>
    <x v="1"/>
    <x v="1"/>
  </r>
  <r>
    <n v="97572"/>
    <x v="0"/>
    <x v="2"/>
    <x v="2413"/>
    <m/>
    <n v="45.05"/>
    <x v="519"/>
    <x v="5"/>
    <x v="1"/>
    <x v="2"/>
  </r>
  <r>
    <n v="97573"/>
    <x v="0"/>
    <x v="2"/>
    <x v="2413"/>
    <s v="Tea at Botanic Garden"/>
    <n v="35.9"/>
    <x v="173"/>
    <x v="11"/>
    <x v="1"/>
    <x v="2"/>
  </r>
  <r>
    <n v="97574"/>
    <x v="0"/>
    <x v="2"/>
    <x v="2413"/>
    <s v="Sarah's trip to Cambridge Botanic Garden"/>
    <n v="20"/>
    <x v="173"/>
    <x v="11"/>
    <x v="1"/>
    <x v="2"/>
  </r>
  <r>
    <n v="97575"/>
    <x v="0"/>
    <x v="2"/>
    <x v="2413"/>
    <m/>
    <n v="4"/>
    <x v="380"/>
    <x v="2"/>
    <x v="1"/>
    <x v="2"/>
  </r>
  <r>
    <n v="97248"/>
    <x v="0"/>
    <x v="0"/>
    <x v="2414"/>
    <s v="Passport Fee"/>
    <n v="72.5"/>
    <x v="459"/>
    <x v="6"/>
    <x v="1"/>
    <x v="10"/>
  </r>
  <r>
    <n v="97249"/>
    <x v="2"/>
    <x v="0"/>
    <x v="2414"/>
    <m/>
    <n v="79.790000000000006"/>
    <x v="51"/>
    <x v="3"/>
    <x v="1"/>
    <x v="3"/>
  </r>
  <r>
    <n v="97250"/>
    <x v="1"/>
    <x v="0"/>
    <x v="2414"/>
    <m/>
    <n v="50"/>
    <x v="15"/>
    <x v="1"/>
    <x v="1"/>
    <x v="3"/>
  </r>
  <r>
    <n v="97251"/>
    <x v="0"/>
    <x v="0"/>
    <x v="2414"/>
    <m/>
    <n v="35"/>
    <x v="89"/>
    <x v="13"/>
    <x v="1"/>
    <x v="17"/>
  </r>
  <r>
    <n v="97247"/>
    <x v="5"/>
    <x v="0"/>
    <x v="2415"/>
    <m/>
    <n v="-74.52"/>
    <x v="413"/>
    <x v="10"/>
    <x v="1"/>
    <x v="4"/>
  </r>
  <r>
    <n v="97576"/>
    <x v="0"/>
    <x v="2"/>
    <x v="2415"/>
    <s v="Eating and Drinking"/>
    <n v="76.95"/>
    <x v="143"/>
    <x v="14"/>
    <x v="108"/>
    <x v="4"/>
  </r>
  <r>
    <n v="97577.1"/>
    <x v="0"/>
    <x v="2"/>
    <x v="2415"/>
    <m/>
    <n v="6.66"/>
    <x v="13"/>
    <x v="6"/>
    <x v="1"/>
    <x v="1"/>
  </r>
  <r>
    <n v="97577.2"/>
    <x v="0"/>
    <x v="2"/>
    <x v="2415"/>
    <m/>
    <n v="62.53"/>
    <x v="13"/>
    <x v="4"/>
    <x v="1"/>
    <x v="1"/>
  </r>
  <r>
    <n v="97578"/>
    <x v="0"/>
    <x v="2"/>
    <x v="2415"/>
    <m/>
    <n v="36.51"/>
    <x v="247"/>
    <x v="12"/>
    <x v="1"/>
    <x v="5"/>
  </r>
  <r>
    <n v="97579"/>
    <x v="0"/>
    <x v="2"/>
    <x v="2415"/>
    <m/>
    <n v="23.98"/>
    <x v="268"/>
    <x v="16"/>
    <x v="1"/>
    <x v="1"/>
  </r>
  <r>
    <n v="97580"/>
    <x v="0"/>
    <x v="2"/>
    <x v="2415"/>
    <m/>
    <n v="11.9"/>
    <x v="268"/>
    <x v="16"/>
    <x v="1"/>
    <x v="1"/>
  </r>
  <r>
    <n v="97246"/>
    <x v="0"/>
    <x v="0"/>
    <x v="2416"/>
    <m/>
    <n v="30"/>
    <x v="224"/>
    <x v="23"/>
    <x v="1"/>
    <x v="3"/>
  </r>
  <r>
    <n v="97581"/>
    <x v="0"/>
    <x v="2"/>
    <x v="2416"/>
    <m/>
    <n v="5"/>
    <x v="41"/>
    <x v="15"/>
    <x v="1"/>
    <x v="4"/>
  </r>
  <r>
    <n v="97631"/>
    <x v="0"/>
    <x v="14"/>
    <x v="2416"/>
    <s v="Plants"/>
    <n v="11"/>
    <x v="10"/>
    <x v="16"/>
    <x v="1"/>
    <x v="1"/>
  </r>
  <r>
    <n v="97582"/>
    <x v="0"/>
    <x v="2"/>
    <x v="2417"/>
    <m/>
    <n v="38.64"/>
    <x v="85"/>
    <x v="12"/>
    <x v="1"/>
    <x v="5"/>
  </r>
  <r>
    <n v="97583"/>
    <x v="0"/>
    <x v="2"/>
    <x v="2417"/>
    <m/>
    <n v="35.64"/>
    <x v="206"/>
    <x v="13"/>
    <x v="1"/>
    <x v="17"/>
  </r>
  <r>
    <n v="97632"/>
    <x v="0"/>
    <x v="14"/>
    <x v="2417"/>
    <m/>
    <n v="29.71"/>
    <x v="10"/>
    <x v="4"/>
    <x v="1"/>
    <x v="1"/>
  </r>
  <r>
    <n v="97244"/>
    <x v="2"/>
    <x v="0"/>
    <x v="2418"/>
    <m/>
    <n v="20.8"/>
    <x v="58"/>
    <x v="3"/>
    <x v="1"/>
    <x v="2"/>
  </r>
  <r>
    <n v="97245"/>
    <x v="10"/>
    <x v="0"/>
    <x v="2418"/>
    <m/>
    <n v="12.5"/>
    <x v="246"/>
    <x v="0"/>
    <x v="1"/>
    <x v="2"/>
  </r>
  <r>
    <n v="97527"/>
    <x v="0"/>
    <x v="2"/>
    <x v="2419"/>
    <m/>
    <n v="47.62"/>
    <x v="104"/>
    <x v="4"/>
    <x v="1"/>
    <x v="1"/>
  </r>
  <r>
    <n v="97584"/>
    <x v="0"/>
    <x v="2"/>
    <x v="2419"/>
    <m/>
    <n v="124.49"/>
    <x v="67"/>
    <x v="13"/>
    <x v="1"/>
    <x v="17"/>
  </r>
  <r>
    <n v="97585"/>
    <x v="0"/>
    <x v="2"/>
    <x v="2419"/>
    <m/>
    <n v="50"/>
    <x v="141"/>
    <x v="14"/>
    <x v="108"/>
    <x v="4"/>
  </r>
  <r>
    <n v="97586"/>
    <x v="0"/>
    <x v="2"/>
    <x v="2419"/>
    <m/>
    <n v="49.93"/>
    <x v="13"/>
    <x v="12"/>
    <x v="1"/>
    <x v="5"/>
  </r>
  <r>
    <n v="97587"/>
    <x v="0"/>
    <x v="2"/>
    <x v="2419"/>
    <m/>
    <n v="4"/>
    <x v="380"/>
    <x v="2"/>
    <x v="1"/>
    <x v="2"/>
  </r>
  <r>
    <n v="97802"/>
    <x v="0"/>
    <x v="2"/>
    <x v="2419"/>
    <m/>
    <n v="47.62"/>
    <x v="104"/>
    <x v="4"/>
    <x v="1"/>
    <x v="1"/>
  </r>
  <r>
    <n v="97588"/>
    <x v="0"/>
    <x v="2"/>
    <x v="2420"/>
    <s v="Breakfast at Bills"/>
    <n v="35"/>
    <x v="517"/>
    <x v="11"/>
    <x v="1"/>
    <x v="14"/>
  </r>
  <r>
    <n v="97589"/>
    <x v="0"/>
    <x v="2"/>
    <x v="2420"/>
    <s v="Hose Reel"/>
    <n v="24.99"/>
    <x v="277"/>
    <x v="16"/>
    <x v="1"/>
    <x v="1"/>
  </r>
  <r>
    <n v="97590"/>
    <x v="0"/>
    <x v="2"/>
    <x v="2420"/>
    <m/>
    <n v="4"/>
    <x v="380"/>
    <x v="2"/>
    <x v="1"/>
    <x v="2"/>
  </r>
  <r>
    <n v="97242"/>
    <x v="0"/>
    <x v="0"/>
    <x v="2421"/>
    <m/>
    <n v="35"/>
    <x v="89"/>
    <x v="13"/>
    <x v="1"/>
    <x v="17"/>
  </r>
  <r>
    <n v="97243"/>
    <x v="6"/>
    <x v="0"/>
    <x v="2421"/>
    <m/>
    <n v="273.79000000000002"/>
    <x v="9"/>
    <x v="0"/>
    <x v="1"/>
    <x v="3"/>
  </r>
  <r>
    <n v="97591"/>
    <x v="0"/>
    <x v="2"/>
    <x v="2421"/>
    <m/>
    <n v="263.89999999999998"/>
    <x v="41"/>
    <x v="15"/>
    <x v="1"/>
    <x v="4"/>
  </r>
  <r>
    <n v="97592"/>
    <x v="0"/>
    <x v="2"/>
    <x v="2421"/>
    <m/>
    <n v="20"/>
    <x v="86"/>
    <x v="15"/>
    <x v="1"/>
    <x v="4"/>
  </r>
  <r>
    <n v="97593"/>
    <x v="0"/>
    <x v="2"/>
    <x v="2421"/>
    <s v="Google storage"/>
    <n v="1.59"/>
    <x v="503"/>
    <x v="0"/>
    <x v="1"/>
    <x v="1"/>
  </r>
  <r>
    <n v="97633.1"/>
    <x v="0"/>
    <x v="14"/>
    <x v="2421"/>
    <s v="Wine"/>
    <n v="16"/>
    <x v="10"/>
    <x v="17"/>
    <x v="1"/>
    <x v="1"/>
  </r>
  <r>
    <n v="97633.2"/>
    <x v="0"/>
    <x v="14"/>
    <x v="2421"/>
    <s v="Plant"/>
    <n v="10"/>
    <x v="10"/>
    <x v="16"/>
    <x v="1"/>
    <x v="1"/>
  </r>
  <r>
    <n v="97633.3"/>
    <x v="0"/>
    <x v="14"/>
    <x v="2421"/>
    <m/>
    <n v="26.2"/>
    <x v="10"/>
    <x v="4"/>
    <x v="1"/>
    <x v="1"/>
  </r>
  <r>
    <n v="97239"/>
    <x v="0"/>
    <x v="0"/>
    <x v="2422"/>
    <s v="Income Insurance"/>
    <n v="48.69"/>
    <x v="60"/>
    <x v="0"/>
    <x v="1"/>
    <x v="4"/>
  </r>
  <r>
    <n v="97240"/>
    <x v="0"/>
    <x v="0"/>
    <x v="2422"/>
    <m/>
    <n v="17.11"/>
    <x v="63"/>
    <x v="0"/>
    <x v="1"/>
    <x v="4"/>
  </r>
  <r>
    <n v="97241"/>
    <x v="8"/>
    <x v="0"/>
    <x v="2422"/>
    <m/>
    <n v="-5087.78"/>
    <x v="164"/>
    <x v="10"/>
    <x v="1"/>
    <x v="4"/>
  </r>
  <r>
    <n v="97879.1"/>
    <x v="0"/>
    <x v="1"/>
    <x v="2422"/>
    <s v="Wine"/>
    <n v="35"/>
    <x v="13"/>
    <x v="17"/>
    <x v="1"/>
    <x v="1"/>
  </r>
  <r>
    <n v="97879.2"/>
    <x v="0"/>
    <x v="1"/>
    <x v="2422"/>
    <m/>
    <n v="8"/>
    <x v="13"/>
    <x v="6"/>
    <x v="1"/>
    <x v="1"/>
  </r>
  <r>
    <n v="97879.3"/>
    <x v="0"/>
    <x v="1"/>
    <x v="2422"/>
    <s v="gardening"/>
    <n v="9"/>
    <x v="13"/>
    <x v="16"/>
    <x v="1"/>
    <x v="1"/>
  </r>
  <r>
    <n v="97879.4"/>
    <x v="0"/>
    <x v="1"/>
    <x v="2422"/>
    <m/>
    <n v="86.39"/>
    <x v="13"/>
    <x v="4"/>
    <x v="1"/>
    <x v="1"/>
  </r>
  <r>
    <n v="97238"/>
    <x v="0"/>
    <x v="0"/>
    <x v="2423"/>
    <m/>
    <n v="54.61"/>
    <x v="270"/>
    <x v="0"/>
    <x v="1"/>
    <x v="1"/>
  </r>
  <r>
    <n v="97594"/>
    <x v="0"/>
    <x v="2"/>
    <x v="2423"/>
    <m/>
    <n v="0.63"/>
    <x v="13"/>
    <x v="4"/>
    <x v="1"/>
    <x v="1"/>
  </r>
  <r>
    <n v="97774"/>
    <x v="0"/>
    <x v="2"/>
    <x v="2424"/>
    <m/>
    <n v="25.2"/>
    <x v="267"/>
    <x v="11"/>
    <x v="1"/>
    <x v="14"/>
  </r>
  <r>
    <n v="97775"/>
    <x v="0"/>
    <x v="2"/>
    <x v="2424"/>
    <m/>
    <n v="45.76"/>
    <x v="13"/>
    <x v="12"/>
    <x v="1"/>
    <x v="5"/>
  </r>
  <r>
    <n v="97776"/>
    <x v="0"/>
    <x v="2"/>
    <x v="2424"/>
    <m/>
    <n v="7.7"/>
    <x v="476"/>
    <x v="17"/>
    <x v="1"/>
    <x v="4"/>
  </r>
  <r>
    <n v="97777"/>
    <x v="0"/>
    <x v="2"/>
    <x v="2424"/>
    <m/>
    <n v="7.25"/>
    <x v="476"/>
    <x v="17"/>
    <x v="1"/>
    <x v="4"/>
  </r>
  <r>
    <n v="97864.1"/>
    <x v="0"/>
    <x v="14"/>
    <x v="2424"/>
    <s v="Wine"/>
    <n v="48"/>
    <x v="10"/>
    <x v="17"/>
    <x v="1"/>
    <x v="1"/>
  </r>
  <r>
    <n v="97864.2"/>
    <x v="0"/>
    <x v="14"/>
    <x v="2424"/>
    <m/>
    <n v="11.41"/>
    <x v="10"/>
    <x v="4"/>
    <x v="1"/>
    <x v="1"/>
  </r>
  <r>
    <n v="97778"/>
    <x v="0"/>
    <x v="2"/>
    <x v="2425"/>
    <m/>
    <n v="8.19"/>
    <x v="143"/>
    <x v="17"/>
    <x v="1"/>
    <x v="14"/>
  </r>
  <r>
    <n v="97779"/>
    <x v="0"/>
    <x v="2"/>
    <x v="2425"/>
    <m/>
    <n v="4"/>
    <x v="380"/>
    <x v="2"/>
    <x v="1"/>
    <x v="2"/>
  </r>
  <r>
    <n v="97780"/>
    <x v="0"/>
    <x v="2"/>
    <x v="2425"/>
    <s v="Campsite in Wasdale"/>
    <n v="41.5"/>
    <x v="169"/>
    <x v="14"/>
    <x v="110"/>
    <x v="1"/>
  </r>
  <r>
    <n v="97781"/>
    <x v="0"/>
    <x v="2"/>
    <x v="2426"/>
    <m/>
    <n v="13.98"/>
    <x v="399"/>
    <x v="11"/>
    <x v="1"/>
    <x v="14"/>
  </r>
  <r>
    <n v="97763"/>
    <x v="0"/>
    <x v="0"/>
    <x v="2427"/>
    <s v="James Pocket Money"/>
    <n v="20"/>
    <x v="53"/>
    <x v="6"/>
    <x v="1"/>
    <x v="8"/>
  </r>
  <r>
    <n v="97764"/>
    <x v="0"/>
    <x v="0"/>
    <x v="2427"/>
    <s v="Jennifers Pocket Money"/>
    <n v="150"/>
    <x v="53"/>
    <x v="6"/>
    <x v="1"/>
    <x v="10"/>
  </r>
  <r>
    <n v="97765"/>
    <x v="0"/>
    <x v="0"/>
    <x v="2427"/>
    <s v="Rat man for Moss Lane"/>
    <n v="119"/>
    <x v="398"/>
    <x v="16"/>
    <x v="1"/>
    <x v="4"/>
  </r>
  <r>
    <n v="97766"/>
    <x v="0"/>
    <x v="0"/>
    <x v="2427"/>
    <m/>
    <n v="35"/>
    <x v="89"/>
    <x v="13"/>
    <x v="1"/>
    <x v="17"/>
  </r>
  <r>
    <n v="97767"/>
    <x v="1"/>
    <x v="0"/>
    <x v="2427"/>
    <m/>
    <n v="200"/>
    <x v="15"/>
    <x v="1"/>
    <x v="1"/>
    <x v="3"/>
  </r>
  <r>
    <n v="97768"/>
    <x v="1"/>
    <x v="0"/>
    <x v="2427"/>
    <m/>
    <n v="50"/>
    <x v="1"/>
    <x v="1"/>
    <x v="1"/>
    <x v="3"/>
  </r>
  <r>
    <n v="97769"/>
    <x v="0"/>
    <x v="0"/>
    <x v="2427"/>
    <s v="Gas"/>
    <n v="164"/>
    <x v="338"/>
    <x v="0"/>
    <x v="1"/>
    <x v="1"/>
  </r>
  <r>
    <n v="97770"/>
    <x v="0"/>
    <x v="0"/>
    <x v="2427"/>
    <m/>
    <n v="42.78"/>
    <x v="3"/>
    <x v="0"/>
    <x v="1"/>
    <x v="1"/>
  </r>
  <r>
    <n v="97771"/>
    <x v="0"/>
    <x v="0"/>
    <x v="2427"/>
    <m/>
    <n v="5"/>
    <x v="163"/>
    <x v="9"/>
    <x v="1"/>
    <x v="9"/>
  </r>
  <r>
    <n v="97772"/>
    <x v="0"/>
    <x v="0"/>
    <x v="2427"/>
    <s v="Council Tax"/>
    <n v="183"/>
    <x v="18"/>
    <x v="0"/>
    <x v="1"/>
    <x v="1"/>
  </r>
  <r>
    <n v="97773"/>
    <x v="0"/>
    <x v="0"/>
    <x v="2427"/>
    <m/>
    <n v="12.12"/>
    <x v="8"/>
    <x v="0"/>
    <x v="1"/>
    <x v="1"/>
  </r>
  <r>
    <n v="97782"/>
    <x v="0"/>
    <x v="2"/>
    <x v="2427"/>
    <s v="Lunch"/>
    <n v="4"/>
    <x v="13"/>
    <x v="4"/>
    <x v="1"/>
    <x v="4"/>
  </r>
  <r>
    <n v="97783"/>
    <x v="0"/>
    <x v="2"/>
    <x v="2427"/>
    <m/>
    <n v="97.5"/>
    <x v="133"/>
    <x v="5"/>
    <x v="1"/>
    <x v="2"/>
  </r>
  <r>
    <n v="97784"/>
    <x v="0"/>
    <x v="2"/>
    <x v="2427"/>
    <m/>
    <n v="5.5"/>
    <x v="133"/>
    <x v="5"/>
    <x v="1"/>
    <x v="2"/>
  </r>
  <r>
    <n v="97865.1"/>
    <x v="0"/>
    <x v="14"/>
    <x v="2427"/>
    <m/>
    <n v="8"/>
    <x v="10"/>
    <x v="6"/>
    <x v="1"/>
    <x v="1"/>
  </r>
  <r>
    <n v="97865.2"/>
    <x v="0"/>
    <x v="14"/>
    <x v="2427"/>
    <s v="Cider"/>
    <n v="6"/>
    <x v="10"/>
    <x v="17"/>
    <x v="1"/>
    <x v="1"/>
  </r>
  <r>
    <n v="97865.3"/>
    <x v="0"/>
    <x v="14"/>
    <x v="2427"/>
    <s v="Flowers"/>
    <n v="4"/>
    <x v="10"/>
    <x v="6"/>
    <x v="1"/>
    <x v="1"/>
  </r>
  <r>
    <n v="97865.4"/>
    <x v="0"/>
    <x v="14"/>
    <x v="2427"/>
    <m/>
    <n v="64.06"/>
    <x v="10"/>
    <x v="4"/>
    <x v="1"/>
    <x v="1"/>
  </r>
  <r>
    <n v="97878"/>
    <x v="3"/>
    <x v="1"/>
    <x v="2427"/>
    <m/>
    <n v="-50"/>
    <x v="1"/>
    <x v="1"/>
    <x v="1"/>
    <x v="3"/>
  </r>
  <r>
    <n v="97761"/>
    <x v="0"/>
    <x v="0"/>
    <x v="2428"/>
    <s v="Income Insurance"/>
    <n v="26.95"/>
    <x v="60"/>
    <x v="0"/>
    <x v="1"/>
    <x v="4"/>
  </r>
  <r>
    <n v="97762"/>
    <x v="1"/>
    <x v="0"/>
    <x v="2428"/>
    <m/>
    <n v="2521.19"/>
    <x v="75"/>
    <x v="1"/>
    <x v="1"/>
    <x v="3"/>
  </r>
  <r>
    <n v="97759"/>
    <x v="0"/>
    <x v="0"/>
    <x v="2429"/>
    <m/>
    <n v="7.99"/>
    <x v="368"/>
    <x v="0"/>
    <x v="1"/>
    <x v="4"/>
  </r>
  <r>
    <n v="97760"/>
    <x v="0"/>
    <x v="0"/>
    <x v="2429"/>
    <m/>
    <n v="12.1"/>
    <x v="19"/>
    <x v="0"/>
    <x v="1"/>
    <x v="1"/>
  </r>
  <r>
    <n v="97785"/>
    <x v="0"/>
    <x v="2"/>
    <x v="2429"/>
    <m/>
    <n v="41.78"/>
    <x v="85"/>
    <x v="12"/>
    <x v="1"/>
    <x v="5"/>
  </r>
  <r>
    <n v="97866"/>
    <x v="0"/>
    <x v="14"/>
    <x v="2429"/>
    <m/>
    <n v="3.25"/>
    <x v="10"/>
    <x v="4"/>
    <x v="1"/>
    <x v="1"/>
  </r>
  <r>
    <n v="97757"/>
    <x v="1"/>
    <x v="0"/>
    <x v="2430"/>
    <m/>
    <n v="70"/>
    <x v="15"/>
    <x v="1"/>
    <x v="1"/>
    <x v="3"/>
  </r>
  <r>
    <n v="97758"/>
    <x v="0"/>
    <x v="0"/>
    <x v="2430"/>
    <m/>
    <n v="12"/>
    <x v="21"/>
    <x v="9"/>
    <x v="1"/>
    <x v="9"/>
  </r>
  <r>
    <n v="97867.1"/>
    <x v="0"/>
    <x v="14"/>
    <x v="2430"/>
    <s v="Planters"/>
    <n v="15"/>
    <x v="10"/>
    <x v="16"/>
    <x v="1"/>
    <x v="1"/>
  </r>
  <r>
    <n v="97867.199999999997"/>
    <x v="0"/>
    <x v="14"/>
    <x v="2430"/>
    <s v="Paddington DVD"/>
    <n v="10"/>
    <x v="10"/>
    <x v="7"/>
    <x v="1"/>
    <x v="1"/>
  </r>
  <r>
    <n v="97867.3"/>
    <x v="0"/>
    <x v="14"/>
    <x v="2430"/>
    <m/>
    <n v="4"/>
    <x v="10"/>
    <x v="6"/>
    <x v="1"/>
    <x v="1"/>
  </r>
  <r>
    <n v="97867.4"/>
    <x v="0"/>
    <x v="14"/>
    <x v="2430"/>
    <m/>
    <n v="25.3"/>
    <x v="10"/>
    <x v="4"/>
    <x v="1"/>
    <x v="1"/>
  </r>
  <r>
    <n v="97868"/>
    <x v="0"/>
    <x v="14"/>
    <x v="2430"/>
    <m/>
    <n v="52.05"/>
    <x v="10"/>
    <x v="12"/>
    <x v="1"/>
    <x v="5"/>
  </r>
  <r>
    <n v="97756"/>
    <x v="5"/>
    <x v="0"/>
    <x v="2431"/>
    <m/>
    <n v="-166.44"/>
    <x v="402"/>
    <x v="10"/>
    <x v="1"/>
    <x v="4"/>
  </r>
  <r>
    <n v="97786"/>
    <x v="0"/>
    <x v="2"/>
    <x v="2431"/>
    <m/>
    <n v="44.96"/>
    <x v="85"/>
    <x v="12"/>
    <x v="1"/>
    <x v="19"/>
  </r>
  <r>
    <n v="97787"/>
    <x v="0"/>
    <x v="2"/>
    <x v="2431"/>
    <m/>
    <n v="243.3"/>
    <x v="61"/>
    <x v="17"/>
    <x v="1"/>
    <x v="14"/>
  </r>
  <r>
    <n v="97788"/>
    <x v="0"/>
    <x v="2"/>
    <x v="2431"/>
    <m/>
    <n v="4.4000000000000004"/>
    <x v="195"/>
    <x v="11"/>
    <x v="1"/>
    <x v="2"/>
  </r>
  <r>
    <n v="97789.1"/>
    <x v="0"/>
    <x v="2"/>
    <x v="2431"/>
    <s v="Wine and beer"/>
    <n v="13.2"/>
    <x v="10"/>
    <x v="17"/>
    <x v="1"/>
    <x v="1"/>
  </r>
  <r>
    <n v="97789.2"/>
    <x v="0"/>
    <x v="2"/>
    <x v="2431"/>
    <m/>
    <n v="40.700000000000003"/>
    <x v="10"/>
    <x v="4"/>
    <x v="1"/>
    <x v="1"/>
  </r>
  <r>
    <n v="97790"/>
    <x v="0"/>
    <x v="2"/>
    <x v="2431"/>
    <s v="Camping bits"/>
    <n v="9.9700000000000006"/>
    <x v="474"/>
    <x v="14"/>
    <x v="110"/>
    <x v="1"/>
  </r>
  <r>
    <n v="97876"/>
    <x v="0"/>
    <x v="1"/>
    <x v="2431"/>
    <m/>
    <n v="0.03"/>
    <x v="69"/>
    <x v="18"/>
    <x v="1"/>
    <x v="3"/>
  </r>
  <r>
    <n v="97877"/>
    <x v="4"/>
    <x v="1"/>
    <x v="2431"/>
    <m/>
    <n v="-0.17"/>
    <x v="1"/>
    <x v="10"/>
    <x v="1"/>
    <x v="3"/>
  </r>
  <r>
    <n v="97791"/>
    <x v="0"/>
    <x v="2"/>
    <x v="2432"/>
    <m/>
    <n v="4.6500000000000004"/>
    <x v="195"/>
    <x v="11"/>
    <x v="1"/>
    <x v="2"/>
  </r>
  <r>
    <n v="97792"/>
    <x v="0"/>
    <x v="2"/>
    <x v="2432"/>
    <s v="Dahlias and Begonias"/>
    <n v="27.8"/>
    <x v="44"/>
    <x v="16"/>
    <x v="1"/>
    <x v="1"/>
  </r>
  <r>
    <n v="97793"/>
    <x v="0"/>
    <x v="2"/>
    <x v="2432"/>
    <s v="Plants"/>
    <n v="30"/>
    <x v="130"/>
    <x v="16"/>
    <x v="1"/>
    <x v="1"/>
  </r>
  <r>
    <n v="97794"/>
    <x v="0"/>
    <x v="2"/>
    <x v="2432"/>
    <s v="Hose reel"/>
    <n v="24.99"/>
    <x v="277"/>
    <x v="16"/>
    <x v="1"/>
    <x v="1"/>
  </r>
  <r>
    <n v="97795"/>
    <x v="0"/>
    <x v="2"/>
    <x v="2432"/>
    <s v="Dinner at the Wasdale Head Inn"/>
    <n v="26.7"/>
    <x v="143"/>
    <x v="14"/>
    <x v="110"/>
    <x v="1"/>
  </r>
  <r>
    <n v="97796"/>
    <x v="0"/>
    <x v="2"/>
    <x v="2432"/>
    <m/>
    <n v="55"/>
    <x v="395"/>
    <x v="5"/>
    <x v="1"/>
    <x v="2"/>
  </r>
  <r>
    <n v="97797"/>
    <x v="0"/>
    <x v="2"/>
    <x v="2432"/>
    <m/>
    <n v="48"/>
    <x v="395"/>
    <x v="8"/>
    <x v="1"/>
    <x v="2"/>
  </r>
  <r>
    <n v="97798"/>
    <x v="0"/>
    <x v="2"/>
    <x v="2432"/>
    <m/>
    <n v="15.5"/>
    <x v="395"/>
    <x v="8"/>
    <x v="1"/>
    <x v="2"/>
  </r>
  <r>
    <n v="97799"/>
    <x v="0"/>
    <x v="2"/>
    <x v="2432"/>
    <m/>
    <n v="17.75"/>
    <x v="49"/>
    <x v="11"/>
    <x v="1"/>
    <x v="1"/>
  </r>
  <r>
    <n v="97800"/>
    <x v="0"/>
    <x v="2"/>
    <x v="2433"/>
    <m/>
    <n v="23.12"/>
    <x v="183"/>
    <x v="4"/>
    <x v="1"/>
    <x v="1"/>
  </r>
  <r>
    <n v="97801"/>
    <x v="0"/>
    <x v="2"/>
    <x v="2433"/>
    <s v="Lunch in Ambleside"/>
    <n v="9.0500000000000007"/>
    <x v="268"/>
    <x v="14"/>
    <x v="110"/>
    <x v="1"/>
  </r>
  <r>
    <n v="97752"/>
    <x v="1"/>
    <x v="0"/>
    <x v="2434"/>
    <m/>
    <n v="300.47000000000003"/>
    <x v="433"/>
    <x v="1"/>
    <x v="1"/>
    <x v="3"/>
  </r>
  <r>
    <n v="97753"/>
    <x v="0"/>
    <x v="0"/>
    <x v="2434"/>
    <m/>
    <n v="35"/>
    <x v="89"/>
    <x v="13"/>
    <x v="1"/>
    <x v="17"/>
  </r>
  <r>
    <n v="97754"/>
    <x v="0"/>
    <x v="0"/>
    <x v="2434"/>
    <m/>
    <n v="5"/>
    <x v="30"/>
    <x v="9"/>
    <x v="1"/>
    <x v="9"/>
  </r>
  <r>
    <n v="97755"/>
    <x v="0"/>
    <x v="0"/>
    <x v="2434"/>
    <s v="Life Insurance"/>
    <n v="8.19"/>
    <x v="29"/>
    <x v="0"/>
    <x v="1"/>
    <x v="2"/>
  </r>
  <r>
    <n v="97869"/>
    <x v="3"/>
    <x v="14"/>
    <x v="2434"/>
    <m/>
    <n v="-300.47000000000003"/>
    <x v="9"/>
    <x v="1"/>
    <x v="1"/>
    <x v="3"/>
  </r>
  <r>
    <n v="97870"/>
    <x v="0"/>
    <x v="14"/>
    <x v="2434"/>
    <m/>
    <n v="27.94"/>
    <x v="10"/>
    <x v="4"/>
    <x v="1"/>
    <x v="1"/>
  </r>
  <r>
    <n v="97751"/>
    <x v="1"/>
    <x v="0"/>
    <x v="2435"/>
    <m/>
    <n v="26.25"/>
    <x v="1"/>
    <x v="1"/>
    <x v="1"/>
    <x v="3"/>
  </r>
  <r>
    <n v="97871"/>
    <x v="0"/>
    <x v="14"/>
    <x v="2435"/>
    <m/>
    <n v="13.21"/>
    <x v="10"/>
    <x v="4"/>
    <x v="1"/>
    <x v="1"/>
  </r>
  <r>
    <n v="97750"/>
    <x v="0"/>
    <x v="0"/>
    <x v="2436"/>
    <m/>
    <n v="98"/>
    <x v="224"/>
    <x v="23"/>
    <x v="1"/>
    <x v="3"/>
  </r>
  <r>
    <n v="97829.1"/>
    <x v="0"/>
    <x v="14"/>
    <x v="2436"/>
    <s v="Hair things"/>
    <n v="15"/>
    <x v="10"/>
    <x v="6"/>
    <x v="1"/>
    <x v="1"/>
  </r>
  <r>
    <n v="97829.2"/>
    <x v="0"/>
    <x v="14"/>
    <x v="2436"/>
    <s v="Corsodyl"/>
    <n v="4"/>
    <x v="10"/>
    <x v="6"/>
    <x v="1"/>
    <x v="1"/>
  </r>
  <r>
    <n v="97829.3"/>
    <x v="0"/>
    <x v="14"/>
    <x v="2436"/>
    <m/>
    <n v="66.040000000000006"/>
    <x v="10"/>
    <x v="4"/>
    <x v="1"/>
    <x v="1"/>
  </r>
  <r>
    <n v="97749"/>
    <x v="0"/>
    <x v="0"/>
    <x v="2437"/>
    <s v="National Insurance"/>
    <n v="11"/>
    <x v="69"/>
    <x v="18"/>
    <x v="1"/>
    <x v="2"/>
  </r>
  <r>
    <n v="97830"/>
    <x v="0"/>
    <x v="14"/>
    <x v="2437"/>
    <m/>
    <n v="26.83"/>
    <x v="10"/>
    <x v="4"/>
    <x v="1"/>
    <x v="1"/>
  </r>
  <r>
    <n v="97748"/>
    <x v="0"/>
    <x v="0"/>
    <x v="2438"/>
    <m/>
    <n v="35"/>
    <x v="89"/>
    <x v="13"/>
    <x v="1"/>
    <x v="17"/>
  </r>
  <r>
    <n v="97831.1"/>
    <x v="0"/>
    <x v="14"/>
    <x v="2438"/>
    <s v="Barbeque coals and lighters"/>
    <n v="8.5"/>
    <x v="10"/>
    <x v="6"/>
    <x v="1"/>
    <x v="1"/>
  </r>
  <r>
    <n v="97831.2"/>
    <x v="0"/>
    <x v="14"/>
    <x v="2438"/>
    <m/>
    <n v="3"/>
    <x v="10"/>
    <x v="6"/>
    <x v="1"/>
    <x v="1"/>
  </r>
  <r>
    <n v="97831.3"/>
    <x v="0"/>
    <x v="14"/>
    <x v="2438"/>
    <s v="Sistema Knick-Knack"/>
    <n v="6"/>
    <x v="10"/>
    <x v="6"/>
    <x v="1"/>
    <x v="1"/>
  </r>
  <r>
    <n v="97831.4"/>
    <x v="0"/>
    <x v="14"/>
    <x v="2438"/>
    <m/>
    <n v="14.19"/>
    <x v="10"/>
    <x v="4"/>
    <x v="1"/>
    <x v="1"/>
  </r>
  <r>
    <n v="97832"/>
    <x v="0"/>
    <x v="14"/>
    <x v="2439"/>
    <m/>
    <n v="10.49"/>
    <x v="10"/>
    <x v="4"/>
    <x v="1"/>
    <x v="1"/>
  </r>
  <r>
    <n v="97833"/>
    <x v="0"/>
    <x v="14"/>
    <x v="2439"/>
    <m/>
    <n v="23"/>
    <x v="10"/>
    <x v="4"/>
    <x v="1"/>
    <x v="1"/>
  </r>
  <r>
    <n v="97747"/>
    <x v="0"/>
    <x v="0"/>
    <x v="2440"/>
    <m/>
    <n v="70.75"/>
    <x v="224"/>
    <x v="23"/>
    <x v="1"/>
    <x v="3"/>
  </r>
  <r>
    <n v="97739"/>
    <x v="0"/>
    <x v="0"/>
    <x v="2441"/>
    <s v="Lunch"/>
    <n v="4.55"/>
    <x v="208"/>
    <x v="11"/>
    <x v="1"/>
    <x v="4"/>
  </r>
  <r>
    <n v="97740"/>
    <x v="0"/>
    <x v="0"/>
    <x v="2441"/>
    <s v="Coffee and cakes"/>
    <n v="5.95"/>
    <x v="268"/>
    <x v="11"/>
    <x v="1"/>
    <x v="14"/>
  </r>
  <r>
    <n v="97741"/>
    <x v="0"/>
    <x v="0"/>
    <x v="2441"/>
    <m/>
    <n v="41.47"/>
    <x v="13"/>
    <x v="12"/>
    <x v="1"/>
    <x v="11"/>
  </r>
  <r>
    <n v="97742"/>
    <x v="0"/>
    <x v="0"/>
    <x v="2441"/>
    <s v="Trellises"/>
    <n v="53.98"/>
    <x v="268"/>
    <x v="16"/>
    <x v="1"/>
    <x v="1"/>
  </r>
  <r>
    <n v="97743"/>
    <x v="2"/>
    <x v="0"/>
    <x v="2441"/>
    <m/>
    <n v="79.790000000000006"/>
    <x v="51"/>
    <x v="3"/>
    <x v="1"/>
    <x v="3"/>
  </r>
  <r>
    <n v="97744"/>
    <x v="0"/>
    <x v="0"/>
    <x v="2441"/>
    <m/>
    <n v="120"/>
    <x v="224"/>
    <x v="23"/>
    <x v="1"/>
    <x v="3"/>
  </r>
  <r>
    <n v="97745"/>
    <x v="0"/>
    <x v="0"/>
    <x v="2441"/>
    <s v="New Scientist (Quarterly)"/>
    <n v="37.25"/>
    <x v="46"/>
    <x v="7"/>
    <x v="1"/>
    <x v="4"/>
  </r>
  <r>
    <n v="97746"/>
    <x v="0"/>
    <x v="0"/>
    <x v="2441"/>
    <m/>
    <n v="6.5"/>
    <x v="224"/>
    <x v="23"/>
    <x v="1"/>
    <x v="3"/>
  </r>
  <r>
    <n v="97834"/>
    <x v="0"/>
    <x v="14"/>
    <x v="2441"/>
    <m/>
    <n v="3.2"/>
    <x v="205"/>
    <x v="12"/>
    <x v="1"/>
    <x v="1"/>
  </r>
  <r>
    <n v="97836"/>
    <x v="0"/>
    <x v="14"/>
    <x v="2441"/>
    <m/>
    <n v="42.55"/>
    <x v="10"/>
    <x v="4"/>
    <x v="1"/>
    <x v="1"/>
  </r>
  <r>
    <n v="97837"/>
    <x v="0"/>
    <x v="14"/>
    <x v="2441"/>
    <m/>
    <n v="3.85"/>
    <x v="53"/>
    <x v="8"/>
    <x v="1"/>
    <x v="1"/>
  </r>
  <r>
    <n v="97835"/>
    <x v="0"/>
    <x v="14"/>
    <x v="2442"/>
    <m/>
    <n v="21"/>
    <x v="31"/>
    <x v="8"/>
    <x v="1"/>
    <x v="1"/>
  </r>
  <r>
    <n v="97736"/>
    <x v="0"/>
    <x v="0"/>
    <x v="2443"/>
    <m/>
    <n v="35"/>
    <x v="89"/>
    <x v="13"/>
    <x v="1"/>
    <x v="17"/>
  </r>
  <r>
    <n v="97737"/>
    <x v="0"/>
    <x v="0"/>
    <x v="2443"/>
    <m/>
    <n v="46.99"/>
    <x v="85"/>
    <x v="12"/>
    <x v="1"/>
    <x v="19"/>
  </r>
  <r>
    <n v="97738"/>
    <x v="1"/>
    <x v="0"/>
    <x v="2443"/>
    <m/>
    <n v="30"/>
    <x v="15"/>
    <x v="1"/>
    <x v="1"/>
    <x v="3"/>
  </r>
  <r>
    <n v="97838.1"/>
    <x v="0"/>
    <x v="14"/>
    <x v="2443"/>
    <s v="Flowers"/>
    <n v="9"/>
    <x v="10"/>
    <x v="6"/>
    <x v="1"/>
    <x v="1"/>
  </r>
  <r>
    <n v="97838.2"/>
    <x v="0"/>
    <x v="14"/>
    <x v="2443"/>
    <m/>
    <n v="57.84"/>
    <x v="10"/>
    <x v="4"/>
    <x v="1"/>
    <x v="1"/>
  </r>
  <r>
    <n v="97733"/>
    <x v="6"/>
    <x v="0"/>
    <x v="2444"/>
    <m/>
    <n v="283.38"/>
    <x v="9"/>
    <x v="0"/>
    <x v="1"/>
    <x v="3"/>
  </r>
  <r>
    <n v="97734"/>
    <x v="0"/>
    <x v="0"/>
    <x v="2444"/>
    <s v="Income Insurance"/>
    <n v="48.69"/>
    <x v="60"/>
    <x v="0"/>
    <x v="1"/>
    <x v="4"/>
  </r>
  <r>
    <n v="97735"/>
    <x v="2"/>
    <x v="0"/>
    <x v="2444"/>
    <m/>
    <n v="20.8"/>
    <x v="58"/>
    <x v="3"/>
    <x v="1"/>
    <x v="2"/>
  </r>
  <r>
    <n v="97839"/>
    <x v="0"/>
    <x v="14"/>
    <x v="2444"/>
    <m/>
    <n v="14.8"/>
    <x v="41"/>
    <x v="11"/>
    <x v="1"/>
    <x v="2"/>
  </r>
  <r>
    <n v="97731"/>
    <x v="8"/>
    <x v="0"/>
    <x v="2445"/>
    <m/>
    <n v="-5087.79"/>
    <x v="164"/>
    <x v="10"/>
    <x v="1"/>
    <x v="4"/>
  </r>
  <r>
    <n v="97732"/>
    <x v="0"/>
    <x v="0"/>
    <x v="2445"/>
    <s v="Lunch"/>
    <n v="5.13"/>
    <x v="13"/>
    <x v="4"/>
    <x v="1"/>
    <x v="4"/>
  </r>
  <r>
    <n v="97840"/>
    <x v="0"/>
    <x v="14"/>
    <x v="2445"/>
    <s v="Clutch replacement"/>
    <n v="550"/>
    <x v="159"/>
    <x v="12"/>
    <x v="1"/>
    <x v="19"/>
  </r>
  <r>
    <n v="97841"/>
    <x v="0"/>
    <x v="14"/>
    <x v="2445"/>
    <s v="Tops"/>
    <n v="52"/>
    <x v="31"/>
    <x v="5"/>
    <x v="1"/>
    <x v="2"/>
  </r>
  <r>
    <n v="97842"/>
    <x v="0"/>
    <x v="14"/>
    <x v="2445"/>
    <s v="Handlebars"/>
    <n v="20"/>
    <x v="449"/>
    <x v="14"/>
    <x v="105"/>
    <x v="4"/>
  </r>
  <r>
    <n v="97843"/>
    <x v="0"/>
    <x v="14"/>
    <x v="2445"/>
    <m/>
    <n v="6.1"/>
    <x v="125"/>
    <x v="7"/>
    <x v="1"/>
    <x v="2"/>
  </r>
  <r>
    <n v="97844"/>
    <x v="0"/>
    <x v="14"/>
    <x v="2446"/>
    <m/>
    <n v="15.94"/>
    <x v="10"/>
    <x v="4"/>
    <x v="1"/>
    <x v="1"/>
  </r>
  <r>
    <n v="97845"/>
    <x v="0"/>
    <x v="14"/>
    <x v="2446"/>
    <m/>
    <n v="49.2"/>
    <x v="10"/>
    <x v="12"/>
    <x v="1"/>
    <x v="5"/>
  </r>
  <r>
    <n v="97846"/>
    <x v="0"/>
    <x v="14"/>
    <x v="2446"/>
    <m/>
    <n v="10.35"/>
    <x v="67"/>
    <x v="13"/>
    <x v="1"/>
    <x v="17"/>
  </r>
  <r>
    <n v="97847"/>
    <x v="0"/>
    <x v="14"/>
    <x v="2446"/>
    <s v="Fly spray"/>
    <n v="4.95"/>
    <x v="67"/>
    <x v="14"/>
    <x v="105"/>
    <x v="17"/>
  </r>
  <r>
    <n v="97848"/>
    <x v="0"/>
    <x v="14"/>
    <x v="2446"/>
    <s v="Pots"/>
    <n v="99.96"/>
    <x v="268"/>
    <x v="16"/>
    <x v="1"/>
    <x v="1"/>
  </r>
  <r>
    <n v="97850"/>
    <x v="0"/>
    <x v="14"/>
    <x v="2447"/>
    <s v="Printer cartridges"/>
    <n v="52.68"/>
    <x v="14"/>
    <x v="15"/>
    <x v="1"/>
    <x v="2"/>
  </r>
  <r>
    <n v="97851"/>
    <x v="0"/>
    <x v="14"/>
    <x v="2447"/>
    <m/>
    <n v="19.59"/>
    <x v="10"/>
    <x v="4"/>
    <x v="1"/>
    <x v="1"/>
  </r>
  <r>
    <n v="97849"/>
    <x v="0"/>
    <x v="14"/>
    <x v="2448"/>
    <m/>
    <n v="4"/>
    <x v="380"/>
    <x v="2"/>
    <x v="1"/>
    <x v="2"/>
  </r>
  <r>
    <n v="97852"/>
    <x v="0"/>
    <x v="14"/>
    <x v="2449"/>
    <s v="Sunday lunch, Black Horse, South Mimms"/>
    <n v="34.049999999999997"/>
    <x v="143"/>
    <x v="11"/>
    <x v="1"/>
    <x v="14"/>
  </r>
  <r>
    <n v="97724"/>
    <x v="8"/>
    <x v="0"/>
    <x v="2450"/>
    <m/>
    <n v="-13000"/>
    <x v="164"/>
    <x v="10"/>
    <x v="1"/>
    <x v="4"/>
  </r>
  <r>
    <n v="97725"/>
    <x v="0"/>
    <x v="0"/>
    <x v="2450"/>
    <m/>
    <n v="68.7"/>
    <x v="41"/>
    <x v="15"/>
    <x v="1"/>
    <x v="4"/>
  </r>
  <r>
    <n v="97726"/>
    <x v="0"/>
    <x v="0"/>
    <x v="2450"/>
    <s v="Cycle shorts, gloves, handlebars"/>
    <n v="74.98"/>
    <x v="449"/>
    <x v="14"/>
    <x v="105"/>
    <x v="4"/>
  </r>
  <r>
    <n v="97727"/>
    <x v="0"/>
    <x v="0"/>
    <x v="2450"/>
    <s v="Lunch"/>
    <n v="2.99"/>
    <x v="13"/>
    <x v="4"/>
    <x v="1"/>
    <x v="4"/>
  </r>
  <r>
    <n v="97728"/>
    <x v="0"/>
    <x v="0"/>
    <x v="2450"/>
    <m/>
    <n v="35"/>
    <x v="89"/>
    <x v="13"/>
    <x v="1"/>
    <x v="17"/>
  </r>
  <r>
    <n v="97729"/>
    <x v="0"/>
    <x v="0"/>
    <x v="2450"/>
    <m/>
    <n v="17"/>
    <x v="63"/>
    <x v="0"/>
    <x v="1"/>
    <x v="4"/>
  </r>
  <r>
    <n v="97730"/>
    <x v="0"/>
    <x v="0"/>
    <x v="2450"/>
    <m/>
    <n v="49.28"/>
    <x v="270"/>
    <x v="0"/>
    <x v="1"/>
    <x v="1"/>
  </r>
  <r>
    <n v="97723"/>
    <x v="0"/>
    <x v="0"/>
    <x v="2451"/>
    <s v="Annual Membership"/>
    <n v="88"/>
    <x v="484"/>
    <x v="2"/>
    <x v="1"/>
    <x v="1"/>
  </r>
  <r>
    <n v="97853"/>
    <x v="0"/>
    <x v="14"/>
    <x v="2451"/>
    <m/>
    <n v="12"/>
    <x v="278"/>
    <x v="11"/>
    <x v="1"/>
    <x v="2"/>
  </r>
  <r>
    <n v="97854"/>
    <x v="0"/>
    <x v="14"/>
    <x v="2451"/>
    <m/>
    <n v="22"/>
    <x v="133"/>
    <x v="8"/>
    <x v="1"/>
    <x v="1"/>
  </r>
  <r>
    <n v="97855"/>
    <x v="0"/>
    <x v="14"/>
    <x v="2451"/>
    <s v="Tea"/>
    <n v="6.35"/>
    <x v="133"/>
    <x v="11"/>
    <x v="1"/>
    <x v="2"/>
  </r>
  <r>
    <n v="97875.1"/>
    <x v="0"/>
    <x v="1"/>
    <x v="2451"/>
    <m/>
    <n v="20"/>
    <x v="13"/>
    <x v="6"/>
    <x v="1"/>
    <x v="1"/>
  </r>
  <r>
    <n v="97875.199999999997"/>
    <x v="0"/>
    <x v="1"/>
    <x v="2451"/>
    <m/>
    <n v="65.77"/>
    <x v="13"/>
    <x v="4"/>
    <x v="1"/>
    <x v="1"/>
  </r>
  <r>
    <n v="97711"/>
    <x v="0"/>
    <x v="0"/>
    <x v="2452"/>
    <s v="Cycle carrier"/>
    <n v="24.99"/>
    <x v="449"/>
    <x v="14"/>
    <x v="105"/>
    <x v="4"/>
  </r>
  <r>
    <n v="97712"/>
    <x v="1"/>
    <x v="0"/>
    <x v="2452"/>
    <m/>
    <n v="200"/>
    <x v="15"/>
    <x v="1"/>
    <x v="1"/>
    <x v="3"/>
  </r>
  <r>
    <n v="97713"/>
    <x v="0"/>
    <x v="0"/>
    <x v="2452"/>
    <s v="Council Tax"/>
    <n v="183"/>
    <x v="18"/>
    <x v="0"/>
    <x v="1"/>
    <x v="1"/>
  </r>
  <r>
    <n v="97714"/>
    <x v="0"/>
    <x v="0"/>
    <x v="2452"/>
    <m/>
    <n v="12.12"/>
    <x v="8"/>
    <x v="0"/>
    <x v="1"/>
    <x v="1"/>
  </r>
  <r>
    <n v="97715"/>
    <x v="0"/>
    <x v="0"/>
    <x v="2452"/>
    <m/>
    <n v="42.78"/>
    <x v="3"/>
    <x v="0"/>
    <x v="1"/>
    <x v="1"/>
  </r>
  <r>
    <n v="97716"/>
    <x v="0"/>
    <x v="0"/>
    <x v="2452"/>
    <m/>
    <n v="5"/>
    <x v="163"/>
    <x v="9"/>
    <x v="1"/>
    <x v="9"/>
  </r>
  <r>
    <n v="97717"/>
    <x v="0"/>
    <x v="0"/>
    <x v="2452"/>
    <s v="Jennifers Pocket Money"/>
    <n v="150"/>
    <x v="53"/>
    <x v="6"/>
    <x v="1"/>
    <x v="10"/>
  </r>
  <r>
    <n v="97718"/>
    <x v="0"/>
    <x v="0"/>
    <x v="2452"/>
    <s v="James Pocket Money"/>
    <n v="20"/>
    <x v="53"/>
    <x v="6"/>
    <x v="1"/>
    <x v="8"/>
  </r>
  <r>
    <n v="97719"/>
    <x v="1"/>
    <x v="0"/>
    <x v="2452"/>
    <m/>
    <n v="50"/>
    <x v="15"/>
    <x v="1"/>
    <x v="1"/>
    <x v="3"/>
  </r>
  <r>
    <n v="97720"/>
    <x v="0"/>
    <x v="0"/>
    <x v="2452"/>
    <s v="New Internationalist Magazine"/>
    <n v="10.85"/>
    <x v="16"/>
    <x v="7"/>
    <x v="1"/>
    <x v="2"/>
  </r>
  <r>
    <n v="97721"/>
    <x v="0"/>
    <x v="0"/>
    <x v="2452"/>
    <s v="Gas"/>
    <n v="164"/>
    <x v="338"/>
    <x v="0"/>
    <x v="1"/>
    <x v="1"/>
  </r>
  <r>
    <n v="97722"/>
    <x v="1"/>
    <x v="0"/>
    <x v="2452"/>
    <m/>
    <n v="50"/>
    <x v="1"/>
    <x v="1"/>
    <x v="1"/>
    <x v="3"/>
  </r>
  <r>
    <n v="97856"/>
    <x v="0"/>
    <x v="14"/>
    <x v="2452"/>
    <s v="Sarah and Jenny swimming"/>
    <n v="10.6"/>
    <x v="54"/>
    <x v="2"/>
    <x v="1"/>
    <x v="1"/>
  </r>
  <r>
    <n v="97858"/>
    <x v="0"/>
    <x v="14"/>
    <x v="2452"/>
    <s v="Lunch at the Waggoners"/>
    <n v="22.85"/>
    <x v="414"/>
    <x v="11"/>
    <x v="1"/>
    <x v="1"/>
  </r>
  <r>
    <n v="97859"/>
    <x v="0"/>
    <x v="14"/>
    <x v="2452"/>
    <m/>
    <n v="7.4"/>
    <x v="414"/>
    <x v="11"/>
    <x v="1"/>
    <x v="1"/>
  </r>
  <r>
    <n v="97860"/>
    <x v="0"/>
    <x v="14"/>
    <x v="2452"/>
    <m/>
    <n v="2.5"/>
    <x v="205"/>
    <x v="12"/>
    <x v="1"/>
    <x v="5"/>
  </r>
  <r>
    <n v="97874"/>
    <x v="3"/>
    <x v="1"/>
    <x v="2452"/>
    <m/>
    <n v="-50"/>
    <x v="1"/>
    <x v="1"/>
    <x v="1"/>
    <x v="3"/>
  </r>
  <r>
    <n v="97889"/>
    <x v="0"/>
    <x v="4"/>
    <x v="2452"/>
    <s v="Shoes"/>
    <n v="30"/>
    <x v="482"/>
    <x v="13"/>
    <x v="1"/>
    <x v="17"/>
  </r>
  <r>
    <n v="97890"/>
    <x v="0"/>
    <x v="4"/>
    <x v="2452"/>
    <s v="Jenny's Punting Trip"/>
    <n v="25"/>
    <x v="173"/>
    <x v="11"/>
    <x v="1"/>
    <x v="10"/>
  </r>
  <r>
    <n v="97709"/>
    <x v="0"/>
    <x v="0"/>
    <x v="2453"/>
    <s v="Income Insurance"/>
    <n v="26.95"/>
    <x v="60"/>
    <x v="0"/>
    <x v="1"/>
    <x v="4"/>
  </r>
  <r>
    <n v="97710"/>
    <x v="0"/>
    <x v="0"/>
    <x v="2453"/>
    <m/>
    <n v="20"/>
    <x v="86"/>
    <x v="15"/>
    <x v="1"/>
    <x v="4"/>
  </r>
  <r>
    <n v="97857.1"/>
    <x v="0"/>
    <x v="14"/>
    <x v="2453"/>
    <s v="Wine"/>
    <n v="23"/>
    <x v="10"/>
    <x v="17"/>
    <x v="1"/>
    <x v="1"/>
  </r>
  <r>
    <n v="97857.2"/>
    <x v="0"/>
    <x v="14"/>
    <x v="2453"/>
    <m/>
    <n v="32.549999999999997"/>
    <x v="10"/>
    <x v="4"/>
    <x v="1"/>
    <x v="1"/>
  </r>
  <r>
    <n v="97706"/>
    <x v="0"/>
    <x v="0"/>
    <x v="2454"/>
    <m/>
    <n v="7.99"/>
    <x v="368"/>
    <x v="0"/>
    <x v="1"/>
    <x v="4"/>
  </r>
  <r>
    <n v="97707"/>
    <x v="1"/>
    <x v="0"/>
    <x v="2454"/>
    <m/>
    <n v="2814.62"/>
    <x v="75"/>
    <x v="1"/>
    <x v="1"/>
    <x v="3"/>
  </r>
  <r>
    <n v="97708"/>
    <x v="0"/>
    <x v="0"/>
    <x v="2454"/>
    <m/>
    <n v="12.1"/>
    <x v="19"/>
    <x v="0"/>
    <x v="1"/>
    <x v="1"/>
  </r>
  <r>
    <n v="97892"/>
    <x v="0"/>
    <x v="4"/>
    <x v="2454"/>
    <s v="Nicola's Wedding Present"/>
    <n v="80"/>
    <x v="80"/>
    <x v="9"/>
    <x v="1"/>
    <x v="9"/>
  </r>
  <r>
    <n v="97861"/>
    <x v="0"/>
    <x v="14"/>
    <x v="2455"/>
    <s v="Replacement driving licence"/>
    <n v="20"/>
    <x v="95"/>
    <x v="12"/>
    <x v="1"/>
    <x v="10"/>
  </r>
  <r>
    <n v="97872"/>
    <x v="0"/>
    <x v="1"/>
    <x v="2456"/>
    <m/>
    <n v="0.02"/>
    <x v="69"/>
    <x v="18"/>
    <x v="1"/>
    <x v="3"/>
  </r>
  <r>
    <n v="97873"/>
    <x v="4"/>
    <x v="1"/>
    <x v="2456"/>
    <m/>
    <n v="-0.11"/>
    <x v="1"/>
    <x v="10"/>
    <x v="1"/>
    <x v="3"/>
  </r>
  <r>
    <n v="97698"/>
    <x v="0"/>
    <x v="0"/>
    <x v="2457"/>
    <s v="Black shoes"/>
    <n v="80"/>
    <x v="531"/>
    <x v="5"/>
    <x v="1"/>
    <x v="4"/>
  </r>
  <r>
    <n v="97699"/>
    <x v="0"/>
    <x v="0"/>
    <x v="2457"/>
    <m/>
    <n v="12"/>
    <x v="21"/>
    <x v="9"/>
    <x v="1"/>
    <x v="9"/>
  </r>
  <r>
    <n v="97700"/>
    <x v="1"/>
    <x v="0"/>
    <x v="2457"/>
    <m/>
    <n v="440.73"/>
    <x v="433"/>
    <x v="1"/>
    <x v="1"/>
    <x v="3"/>
  </r>
  <r>
    <n v="97701"/>
    <x v="1"/>
    <x v="0"/>
    <x v="2457"/>
    <m/>
    <n v="200"/>
    <x v="15"/>
    <x v="1"/>
    <x v="1"/>
    <x v="3"/>
  </r>
  <r>
    <n v="97702"/>
    <x v="0"/>
    <x v="0"/>
    <x v="2457"/>
    <m/>
    <n v="915"/>
    <x v="512"/>
    <x v="14"/>
    <x v="1"/>
    <x v="10"/>
  </r>
  <r>
    <n v="97703"/>
    <x v="0"/>
    <x v="0"/>
    <x v="2457"/>
    <s v="Torridon trip balance"/>
    <n v="46"/>
    <x v="80"/>
    <x v="14"/>
    <x v="108"/>
    <x v="4"/>
  </r>
  <r>
    <n v="97704"/>
    <x v="0"/>
    <x v="0"/>
    <x v="2457"/>
    <m/>
    <n v="35"/>
    <x v="89"/>
    <x v="13"/>
    <x v="1"/>
    <x v="17"/>
  </r>
  <r>
    <n v="97705"/>
    <x v="0"/>
    <x v="0"/>
    <x v="2457"/>
    <s v="Drinks at Nicola's Wedding"/>
    <n v="25.5"/>
    <x v="146"/>
    <x v="11"/>
    <x v="1"/>
    <x v="14"/>
  </r>
  <r>
    <n v="97862"/>
    <x v="3"/>
    <x v="14"/>
    <x v="2457"/>
    <m/>
    <n v="-440.73"/>
    <x v="9"/>
    <x v="1"/>
    <x v="1"/>
    <x v="3"/>
  </r>
  <r>
    <n v="97884"/>
    <x v="0"/>
    <x v="4"/>
    <x v="2457"/>
    <s v="Grangelands Livery"/>
    <n v="20"/>
    <x v="315"/>
    <x v="14"/>
    <x v="105"/>
    <x v="14"/>
  </r>
  <r>
    <n v="97891"/>
    <x v="0"/>
    <x v="4"/>
    <x v="2457"/>
    <s v="Nicola Horse Transport"/>
    <n v="70"/>
    <x v="140"/>
    <x v="14"/>
    <x v="105"/>
    <x v="14"/>
  </r>
  <r>
    <n v="97696"/>
    <x v="0"/>
    <x v="0"/>
    <x v="2458"/>
    <s v="Life Insurance"/>
    <n v="8.19"/>
    <x v="29"/>
    <x v="0"/>
    <x v="1"/>
    <x v="2"/>
  </r>
  <r>
    <n v="97697"/>
    <x v="0"/>
    <x v="0"/>
    <x v="2458"/>
    <m/>
    <n v="5"/>
    <x v="30"/>
    <x v="9"/>
    <x v="1"/>
    <x v="9"/>
  </r>
  <r>
    <n v="97883"/>
    <x v="0"/>
    <x v="4"/>
    <x v="2458"/>
    <s v="Checkendon "/>
    <n v="50"/>
    <x v="415"/>
    <x v="14"/>
    <x v="105"/>
    <x v="14"/>
  </r>
  <r>
    <n v="97694"/>
    <x v="1"/>
    <x v="0"/>
    <x v="2459"/>
    <m/>
    <n v="200"/>
    <x v="15"/>
    <x v="1"/>
    <x v="1"/>
    <x v="3"/>
  </r>
  <r>
    <n v="97695"/>
    <x v="0"/>
    <x v="0"/>
    <x v="2459"/>
    <s v="National Trust Membership"/>
    <n v="99"/>
    <x v="169"/>
    <x v="2"/>
    <x v="1"/>
    <x v="1"/>
  </r>
  <r>
    <n v="97804"/>
    <x v="0"/>
    <x v="2"/>
    <x v="2459"/>
    <m/>
    <n v="15.05"/>
    <x v="41"/>
    <x v="15"/>
    <x v="1"/>
    <x v="4"/>
  </r>
  <r>
    <n v="97805"/>
    <x v="0"/>
    <x v="2"/>
    <x v="2459"/>
    <s v="Coffee in Streatley"/>
    <n v="11.85"/>
    <x v="146"/>
    <x v="14"/>
    <x v="105"/>
    <x v="14"/>
  </r>
  <r>
    <n v="97885"/>
    <x v="0"/>
    <x v="4"/>
    <x v="2459"/>
    <s v="Blewbury Stables"/>
    <n v="20"/>
    <x v="315"/>
    <x v="14"/>
    <x v="105"/>
    <x v="14"/>
  </r>
  <r>
    <n v="97806"/>
    <x v="0"/>
    <x v="2"/>
    <x v="2460"/>
    <s v="Dinner in Bishopstone"/>
    <n v="66.400000000000006"/>
    <x v="143"/>
    <x v="14"/>
    <x v="105"/>
    <x v="14"/>
  </r>
  <r>
    <n v="97863"/>
    <x v="0"/>
    <x v="14"/>
    <x v="2460"/>
    <s v="Kingswell Hotel, Blewbury"/>
    <n v="189.3"/>
    <x v="146"/>
    <x v="14"/>
    <x v="105"/>
    <x v="14"/>
  </r>
  <r>
    <n v="97691"/>
    <x v="0"/>
    <x v="0"/>
    <x v="2461"/>
    <s v="National Insurance"/>
    <n v="13.75"/>
    <x v="69"/>
    <x v="18"/>
    <x v="1"/>
    <x v="2"/>
  </r>
  <r>
    <n v="97692"/>
    <x v="0"/>
    <x v="0"/>
    <x v="2461"/>
    <m/>
    <n v="38"/>
    <x v="93"/>
    <x v="7"/>
    <x v="1"/>
    <x v="4"/>
  </r>
  <r>
    <n v="97693"/>
    <x v="1"/>
    <x v="0"/>
    <x v="2461"/>
    <m/>
    <n v="33.340000000000003"/>
    <x v="1"/>
    <x v="1"/>
    <x v="1"/>
    <x v="3"/>
  </r>
  <r>
    <n v="97807"/>
    <x v="0"/>
    <x v="2"/>
    <x v="2461"/>
    <s v="Dinner in Avebury"/>
    <n v="43.79"/>
    <x v="143"/>
    <x v="14"/>
    <x v="105"/>
    <x v="14"/>
  </r>
  <r>
    <n v="97886"/>
    <x v="0"/>
    <x v="4"/>
    <x v="2461"/>
    <s v="Manor Farm"/>
    <n v="10"/>
    <x v="315"/>
    <x v="14"/>
    <x v="105"/>
    <x v="14"/>
  </r>
  <r>
    <n v="97887"/>
    <x v="0"/>
    <x v="4"/>
    <x v="2461"/>
    <s v="Manor Farm B&amp;B"/>
    <n v="80"/>
    <x v="415"/>
    <x v="14"/>
    <x v="105"/>
    <x v="14"/>
  </r>
  <r>
    <n v="97803"/>
    <x v="0"/>
    <x v="2"/>
    <x v="2462"/>
    <m/>
    <n v="2.4500000000000002"/>
    <x v="104"/>
    <x v="4"/>
    <x v="1"/>
    <x v="1"/>
  </r>
  <r>
    <n v="97808"/>
    <x v="0"/>
    <x v="2"/>
    <x v="2462"/>
    <s v="Coffee after the trip"/>
    <n v="11.2"/>
    <x v="22"/>
    <x v="14"/>
    <x v="105"/>
    <x v="14"/>
  </r>
  <r>
    <n v="97882"/>
    <x v="0"/>
    <x v="4"/>
    <x v="2462"/>
    <s v="Horse Transport"/>
    <n v="170"/>
    <x v="530"/>
    <x v="14"/>
    <x v="105"/>
    <x v="14"/>
  </r>
  <r>
    <n v="97809"/>
    <x v="0"/>
    <x v="2"/>
    <x v="2463"/>
    <m/>
    <n v="5.99"/>
    <x v="401"/>
    <x v="0"/>
    <x v="1"/>
    <x v="1"/>
  </r>
  <r>
    <n v="98055.1"/>
    <x v="0"/>
    <x v="14"/>
    <x v="2463"/>
    <m/>
    <n v="4"/>
    <x v="10"/>
    <x v="6"/>
    <x v="1"/>
    <x v="1"/>
  </r>
  <r>
    <n v="98055.2"/>
    <x v="0"/>
    <x v="14"/>
    <x v="2463"/>
    <s v="Flowers"/>
    <n v="9.5"/>
    <x v="10"/>
    <x v="6"/>
    <x v="1"/>
    <x v="1"/>
  </r>
  <r>
    <n v="98055.3"/>
    <x v="0"/>
    <x v="14"/>
    <x v="2463"/>
    <s v="Second Best Exotic Marigold Hotel DVD"/>
    <n v="10"/>
    <x v="10"/>
    <x v="4"/>
    <x v="1"/>
    <x v="1"/>
  </r>
  <r>
    <n v="98055.4"/>
    <x v="0"/>
    <x v="14"/>
    <x v="2463"/>
    <m/>
    <n v="73.599999999999994"/>
    <x v="10"/>
    <x v="4"/>
    <x v="1"/>
    <x v="1"/>
  </r>
  <r>
    <n v="97689"/>
    <x v="1"/>
    <x v="0"/>
    <x v="2464"/>
    <m/>
    <n v="40"/>
    <x v="15"/>
    <x v="1"/>
    <x v="1"/>
    <x v="3"/>
  </r>
  <r>
    <n v="97690"/>
    <x v="0"/>
    <x v="0"/>
    <x v="2464"/>
    <m/>
    <n v="35"/>
    <x v="89"/>
    <x v="13"/>
    <x v="1"/>
    <x v="17"/>
  </r>
  <r>
    <n v="97810"/>
    <x v="0"/>
    <x v="2"/>
    <x v="2464"/>
    <m/>
    <n v="263.89999999999998"/>
    <x v="41"/>
    <x v="15"/>
    <x v="1"/>
    <x v="4"/>
  </r>
  <r>
    <n v="97811"/>
    <x v="0"/>
    <x v="2"/>
    <x v="2464"/>
    <m/>
    <n v="61.74"/>
    <x v="317"/>
    <x v="14"/>
    <x v="111"/>
    <x v="10"/>
  </r>
  <r>
    <n v="97812"/>
    <x v="0"/>
    <x v="2"/>
    <x v="2464"/>
    <s v="Evening out with the 981"/>
    <n v="44.25"/>
    <x v="143"/>
    <x v="11"/>
    <x v="1"/>
    <x v="4"/>
  </r>
  <r>
    <n v="97813"/>
    <x v="0"/>
    <x v="2"/>
    <x v="2464"/>
    <m/>
    <n v="22.57"/>
    <x v="42"/>
    <x v="6"/>
    <x v="1"/>
    <x v="1"/>
  </r>
  <r>
    <n v="97814"/>
    <x v="0"/>
    <x v="2"/>
    <x v="2464"/>
    <m/>
    <n v="13.37"/>
    <x v="399"/>
    <x v="11"/>
    <x v="1"/>
    <x v="2"/>
  </r>
  <r>
    <n v="97815"/>
    <x v="0"/>
    <x v="2"/>
    <x v="2464"/>
    <s v="Drinks for the 981"/>
    <n v="8.3000000000000007"/>
    <x v="399"/>
    <x v="11"/>
    <x v="1"/>
    <x v="4"/>
  </r>
  <r>
    <n v="97816"/>
    <x v="0"/>
    <x v="2"/>
    <x v="2464"/>
    <m/>
    <n v="7.9"/>
    <x v="406"/>
    <x v="4"/>
    <x v="1"/>
    <x v="1"/>
  </r>
  <r>
    <n v="97817"/>
    <x v="0"/>
    <x v="2"/>
    <x v="2464"/>
    <m/>
    <n v="3"/>
    <x v="42"/>
    <x v="6"/>
    <x v="1"/>
    <x v="1"/>
  </r>
  <r>
    <n v="97888"/>
    <x v="0"/>
    <x v="4"/>
    <x v="2464"/>
    <s v="Shoes"/>
    <n v="40"/>
    <x v="482"/>
    <x v="13"/>
    <x v="1"/>
    <x v="17"/>
  </r>
  <r>
    <n v="98056"/>
    <x v="0"/>
    <x v="14"/>
    <x v="2464"/>
    <m/>
    <n v="16.3"/>
    <x v="10"/>
    <x v="4"/>
    <x v="1"/>
    <x v="1"/>
  </r>
  <r>
    <n v="97818"/>
    <x v="0"/>
    <x v="2"/>
    <x v="2465"/>
    <s v="James hotel in New York"/>
    <n v="107.42"/>
    <x v="146"/>
    <x v="14"/>
    <x v="81"/>
    <x v="8"/>
  </r>
  <r>
    <n v="97819"/>
    <x v="0"/>
    <x v="2"/>
    <x v="2465"/>
    <m/>
    <n v="7.69"/>
    <x v="13"/>
    <x v="4"/>
    <x v="1"/>
    <x v="1"/>
  </r>
  <r>
    <n v="97687"/>
    <x v="1"/>
    <x v="0"/>
    <x v="2466"/>
    <m/>
    <n v="150"/>
    <x v="15"/>
    <x v="1"/>
    <x v="1"/>
    <x v="3"/>
  </r>
  <r>
    <n v="97688"/>
    <x v="0"/>
    <x v="0"/>
    <x v="2466"/>
    <m/>
    <n v="-252.67"/>
    <x v="224"/>
    <x v="23"/>
    <x v="1"/>
    <x v="3"/>
  </r>
  <r>
    <n v="97820"/>
    <x v="0"/>
    <x v="2"/>
    <x v="2466"/>
    <m/>
    <n v="0.63"/>
    <x v="13"/>
    <x v="4"/>
    <x v="1"/>
    <x v="1"/>
  </r>
  <r>
    <n v="97821"/>
    <x v="0"/>
    <x v="2"/>
    <x v="2466"/>
    <m/>
    <n v="9.99"/>
    <x v="514"/>
    <x v="0"/>
    <x v="1"/>
    <x v="4"/>
  </r>
  <r>
    <n v="97822"/>
    <x v="0"/>
    <x v="2"/>
    <x v="2466"/>
    <m/>
    <n v="8.24"/>
    <x v="476"/>
    <x v="17"/>
    <x v="1"/>
    <x v="4"/>
  </r>
  <r>
    <n v="97685"/>
    <x v="0"/>
    <x v="0"/>
    <x v="2467"/>
    <s v="New front door"/>
    <n v="1496.66"/>
    <x v="478"/>
    <x v="16"/>
    <x v="100"/>
    <x v="1"/>
  </r>
  <r>
    <n v="97686"/>
    <x v="0"/>
    <x v="0"/>
    <x v="2467"/>
    <s v="Potting Shed"/>
    <n v="1324.76"/>
    <x v="478"/>
    <x v="16"/>
    <x v="100"/>
    <x v="1"/>
  </r>
  <r>
    <n v="97823"/>
    <x v="0"/>
    <x v="2"/>
    <x v="2467"/>
    <m/>
    <n v="35"/>
    <x v="407"/>
    <x v="0"/>
    <x v="1"/>
    <x v="8"/>
  </r>
  <r>
    <n v="97824"/>
    <x v="0"/>
    <x v="2"/>
    <x v="2467"/>
    <m/>
    <n v="5.75"/>
    <x v="208"/>
    <x v="4"/>
    <x v="1"/>
    <x v="4"/>
  </r>
  <r>
    <n v="98057.1"/>
    <x v="0"/>
    <x v="14"/>
    <x v="2467"/>
    <s v="Bodyguard CD"/>
    <n v="3"/>
    <x v="10"/>
    <x v="7"/>
    <x v="1"/>
    <x v="1"/>
  </r>
  <r>
    <n v="98057.2"/>
    <x v="0"/>
    <x v="14"/>
    <x v="2467"/>
    <m/>
    <n v="34.61"/>
    <x v="10"/>
    <x v="4"/>
    <x v="1"/>
    <x v="1"/>
  </r>
  <r>
    <n v="98058"/>
    <x v="0"/>
    <x v="14"/>
    <x v="2467"/>
    <m/>
    <n v="35.31"/>
    <x v="10"/>
    <x v="12"/>
    <x v="1"/>
    <x v="5"/>
  </r>
  <r>
    <n v="97684"/>
    <x v="2"/>
    <x v="0"/>
    <x v="2468"/>
    <m/>
    <n v="79.790000000000006"/>
    <x v="51"/>
    <x v="3"/>
    <x v="1"/>
    <x v="3"/>
  </r>
  <r>
    <n v="97825"/>
    <x v="0"/>
    <x v="2"/>
    <x v="2468"/>
    <s v="Plants"/>
    <n v="36.229999999999997"/>
    <x v="268"/>
    <x v="16"/>
    <x v="1"/>
    <x v="1"/>
  </r>
  <r>
    <n v="97826"/>
    <x v="0"/>
    <x v="2"/>
    <x v="2468"/>
    <m/>
    <n v="29.99"/>
    <x v="245"/>
    <x v="8"/>
    <x v="1"/>
    <x v="2"/>
  </r>
  <r>
    <n v="97827"/>
    <x v="0"/>
    <x v="2"/>
    <x v="2468"/>
    <m/>
    <n v="9.8000000000000007"/>
    <x v="500"/>
    <x v="17"/>
    <x v="1"/>
    <x v="14"/>
  </r>
  <r>
    <n v="97828"/>
    <x v="0"/>
    <x v="2"/>
    <x v="2468"/>
    <m/>
    <n v="7.68"/>
    <x v="13"/>
    <x v="4"/>
    <x v="1"/>
    <x v="1"/>
  </r>
  <r>
    <n v="97964"/>
    <x v="0"/>
    <x v="2"/>
    <x v="2469"/>
    <m/>
    <n v="34.479999999999997"/>
    <x v="224"/>
    <x v="23"/>
    <x v="1"/>
    <x v="3"/>
  </r>
  <r>
    <n v="97965"/>
    <x v="0"/>
    <x v="2"/>
    <x v="2469"/>
    <m/>
    <n v="4.5999999999999996"/>
    <x v="22"/>
    <x v="11"/>
    <x v="1"/>
    <x v="2"/>
  </r>
  <r>
    <n v="97966"/>
    <x v="0"/>
    <x v="2"/>
    <x v="2469"/>
    <m/>
    <n v="28.96"/>
    <x v="224"/>
    <x v="23"/>
    <x v="1"/>
    <x v="3"/>
  </r>
  <r>
    <n v="97967"/>
    <x v="0"/>
    <x v="2"/>
    <x v="2469"/>
    <m/>
    <n v="2.19"/>
    <x v="97"/>
    <x v="6"/>
    <x v="1"/>
    <x v="1"/>
  </r>
  <r>
    <n v="98059"/>
    <x v="0"/>
    <x v="14"/>
    <x v="2469"/>
    <m/>
    <n v="26.25"/>
    <x v="10"/>
    <x v="4"/>
    <x v="1"/>
    <x v="1"/>
  </r>
  <r>
    <n v="97968"/>
    <x v="0"/>
    <x v="2"/>
    <x v="2470"/>
    <m/>
    <n v="8.8000000000000007"/>
    <x v="224"/>
    <x v="23"/>
    <x v="1"/>
    <x v="3"/>
  </r>
  <r>
    <n v="97963"/>
    <x v="0"/>
    <x v="0"/>
    <x v="2471"/>
    <m/>
    <n v="35"/>
    <x v="89"/>
    <x v="13"/>
    <x v="1"/>
    <x v="17"/>
  </r>
  <r>
    <n v="97969"/>
    <x v="0"/>
    <x v="2"/>
    <x v="2471"/>
    <m/>
    <n v="4.8899999999999997"/>
    <x v="208"/>
    <x v="4"/>
    <x v="1"/>
    <x v="4"/>
  </r>
  <r>
    <n v="98060"/>
    <x v="0"/>
    <x v="14"/>
    <x v="2471"/>
    <m/>
    <n v="24.38"/>
    <x v="10"/>
    <x v="4"/>
    <x v="1"/>
    <x v="1"/>
  </r>
  <r>
    <n v="98061"/>
    <x v="0"/>
    <x v="14"/>
    <x v="2471"/>
    <s v="Gill's present (orchid)"/>
    <n v="15"/>
    <x v="10"/>
    <x v="9"/>
    <x v="1"/>
    <x v="9"/>
  </r>
  <r>
    <n v="97960"/>
    <x v="0"/>
    <x v="0"/>
    <x v="2472"/>
    <s v="Horse transport balance"/>
    <n v="52"/>
    <x v="530"/>
    <x v="14"/>
    <x v="105"/>
    <x v="14"/>
  </r>
  <r>
    <n v="97961"/>
    <x v="0"/>
    <x v="0"/>
    <x v="2472"/>
    <m/>
    <n v="265"/>
    <x v="224"/>
    <x v="23"/>
    <x v="1"/>
    <x v="3"/>
  </r>
  <r>
    <n v="97962"/>
    <x v="8"/>
    <x v="0"/>
    <x v="2472"/>
    <m/>
    <n v="-1136.6400000000001"/>
    <x v="425"/>
    <x v="10"/>
    <x v="1"/>
    <x v="2"/>
  </r>
  <r>
    <n v="97970"/>
    <x v="0"/>
    <x v="2"/>
    <x v="2472"/>
    <m/>
    <n v="7.65"/>
    <x v="224"/>
    <x v="23"/>
    <x v="1"/>
    <x v="3"/>
  </r>
  <r>
    <n v="97971"/>
    <x v="0"/>
    <x v="2"/>
    <x v="2472"/>
    <m/>
    <n v="3.08"/>
    <x v="13"/>
    <x v="4"/>
    <x v="1"/>
    <x v="1"/>
  </r>
  <r>
    <n v="97972"/>
    <x v="0"/>
    <x v="2"/>
    <x v="2472"/>
    <m/>
    <n v="14.09"/>
    <x v="10"/>
    <x v="4"/>
    <x v="1"/>
    <x v="1"/>
  </r>
  <r>
    <n v="97959"/>
    <x v="2"/>
    <x v="0"/>
    <x v="2473"/>
    <m/>
    <n v="20.8"/>
    <x v="58"/>
    <x v="3"/>
    <x v="1"/>
    <x v="2"/>
  </r>
  <r>
    <n v="97973"/>
    <x v="0"/>
    <x v="2"/>
    <x v="2473"/>
    <m/>
    <n v="31"/>
    <x v="224"/>
    <x v="23"/>
    <x v="1"/>
    <x v="3"/>
  </r>
  <r>
    <n v="97974"/>
    <x v="0"/>
    <x v="2"/>
    <x v="2473"/>
    <m/>
    <n v="6"/>
    <x v="208"/>
    <x v="4"/>
    <x v="1"/>
    <x v="4"/>
  </r>
  <r>
    <n v="98062"/>
    <x v="0"/>
    <x v="14"/>
    <x v="2473"/>
    <m/>
    <n v="54.75"/>
    <x v="10"/>
    <x v="12"/>
    <x v="1"/>
    <x v="5"/>
  </r>
  <r>
    <n v="98063"/>
    <x v="0"/>
    <x v="14"/>
    <x v="2473"/>
    <m/>
    <n v="4.49"/>
    <x v="224"/>
    <x v="23"/>
    <x v="1"/>
    <x v="3"/>
  </r>
  <r>
    <n v="97958"/>
    <x v="0"/>
    <x v="0"/>
    <x v="2474"/>
    <s v="Income Insurance"/>
    <n v="48.69"/>
    <x v="60"/>
    <x v="0"/>
    <x v="1"/>
    <x v="4"/>
  </r>
  <r>
    <n v="97975"/>
    <x v="0"/>
    <x v="2"/>
    <x v="2474"/>
    <m/>
    <n v="19.75"/>
    <x v="224"/>
    <x v="23"/>
    <x v="1"/>
    <x v="3"/>
  </r>
  <r>
    <n v="98064"/>
    <x v="0"/>
    <x v="14"/>
    <x v="2474"/>
    <m/>
    <n v="6.75"/>
    <x v="10"/>
    <x v="4"/>
    <x v="1"/>
    <x v="1"/>
  </r>
  <r>
    <n v="97976"/>
    <x v="0"/>
    <x v="2"/>
    <x v="2475"/>
    <m/>
    <n v="4.99"/>
    <x v="208"/>
    <x v="4"/>
    <x v="1"/>
    <x v="4"/>
  </r>
  <r>
    <n v="97977.1"/>
    <x v="0"/>
    <x v="2"/>
    <x v="2475"/>
    <s v="Wine"/>
    <n v="11"/>
    <x v="13"/>
    <x v="17"/>
    <x v="1"/>
    <x v="1"/>
  </r>
  <r>
    <n v="97977.2"/>
    <x v="0"/>
    <x v="2"/>
    <x v="2475"/>
    <m/>
    <n v="34.479999999999997"/>
    <x v="13"/>
    <x v="4"/>
    <x v="1"/>
    <x v="1"/>
  </r>
  <r>
    <n v="97978"/>
    <x v="0"/>
    <x v="2"/>
    <x v="2475"/>
    <m/>
    <n v="20.2"/>
    <x v="10"/>
    <x v="4"/>
    <x v="1"/>
    <x v="1"/>
  </r>
  <r>
    <n v="98065"/>
    <x v="0"/>
    <x v="14"/>
    <x v="2476"/>
    <m/>
    <n v="8.9700000000000006"/>
    <x v="224"/>
    <x v="23"/>
    <x v="1"/>
    <x v="3"/>
  </r>
  <r>
    <n v="97952"/>
    <x v="6"/>
    <x v="0"/>
    <x v="2477"/>
    <m/>
    <n v="265.73"/>
    <x v="9"/>
    <x v="0"/>
    <x v="1"/>
    <x v="3"/>
  </r>
  <r>
    <n v="97953"/>
    <x v="0"/>
    <x v="0"/>
    <x v="2477"/>
    <m/>
    <n v="45"/>
    <x v="224"/>
    <x v="23"/>
    <x v="1"/>
    <x v="3"/>
  </r>
  <r>
    <n v="97954"/>
    <x v="0"/>
    <x v="0"/>
    <x v="2477"/>
    <m/>
    <n v="20.309999999999999"/>
    <x v="224"/>
    <x v="23"/>
    <x v="1"/>
    <x v="3"/>
  </r>
  <r>
    <n v="97955"/>
    <x v="0"/>
    <x v="0"/>
    <x v="2477"/>
    <m/>
    <n v="35"/>
    <x v="89"/>
    <x v="13"/>
    <x v="1"/>
    <x v="17"/>
  </r>
  <r>
    <n v="97956"/>
    <x v="1"/>
    <x v="0"/>
    <x v="2477"/>
    <m/>
    <n v="40"/>
    <x v="15"/>
    <x v="1"/>
    <x v="1"/>
    <x v="3"/>
  </r>
  <r>
    <n v="97957"/>
    <x v="8"/>
    <x v="0"/>
    <x v="2477"/>
    <m/>
    <n v="-5088.18"/>
    <x v="164"/>
    <x v="10"/>
    <x v="1"/>
    <x v="4"/>
  </r>
  <r>
    <n v="98066"/>
    <x v="0"/>
    <x v="14"/>
    <x v="2477"/>
    <m/>
    <n v="5.99"/>
    <x v="224"/>
    <x v="23"/>
    <x v="1"/>
    <x v="3"/>
  </r>
  <r>
    <n v="98067"/>
    <x v="0"/>
    <x v="14"/>
    <x v="2477"/>
    <m/>
    <n v="82.76"/>
    <x v="224"/>
    <x v="23"/>
    <x v="1"/>
    <x v="3"/>
  </r>
  <r>
    <n v="98068"/>
    <x v="0"/>
    <x v="14"/>
    <x v="2477"/>
    <m/>
    <n v="7.5"/>
    <x v="224"/>
    <x v="23"/>
    <x v="1"/>
    <x v="3"/>
  </r>
  <r>
    <n v="97948"/>
    <x v="0"/>
    <x v="0"/>
    <x v="2478"/>
    <m/>
    <n v="17"/>
    <x v="63"/>
    <x v="0"/>
    <x v="1"/>
    <x v="4"/>
  </r>
  <r>
    <n v="97949"/>
    <x v="0"/>
    <x v="0"/>
    <x v="2478"/>
    <m/>
    <n v="5.48"/>
    <x v="224"/>
    <x v="23"/>
    <x v="1"/>
    <x v="3"/>
  </r>
  <r>
    <n v="97950"/>
    <x v="0"/>
    <x v="0"/>
    <x v="2478"/>
    <m/>
    <n v="52.4"/>
    <x v="270"/>
    <x v="0"/>
    <x v="1"/>
    <x v="1"/>
  </r>
  <r>
    <n v="97951"/>
    <x v="0"/>
    <x v="0"/>
    <x v="2478"/>
    <m/>
    <n v="20"/>
    <x v="224"/>
    <x v="23"/>
    <x v="1"/>
    <x v="3"/>
  </r>
  <r>
    <n v="98069.1"/>
    <x v="0"/>
    <x v="14"/>
    <x v="2479"/>
    <m/>
    <n v="3.8"/>
    <x v="10"/>
    <x v="6"/>
    <x v="1"/>
    <x v="1"/>
  </r>
  <r>
    <n v="98069.2"/>
    <x v="0"/>
    <x v="14"/>
    <x v="2479"/>
    <m/>
    <n v="8.66"/>
    <x v="10"/>
    <x v="4"/>
    <x v="1"/>
    <x v="1"/>
  </r>
  <r>
    <n v="97945"/>
    <x v="0"/>
    <x v="0"/>
    <x v="2480"/>
    <m/>
    <n v="5.38"/>
    <x v="224"/>
    <x v="23"/>
    <x v="1"/>
    <x v="3"/>
  </r>
  <r>
    <n v="97946"/>
    <x v="1"/>
    <x v="0"/>
    <x v="2480"/>
    <m/>
    <n v="4135.6099999999997"/>
    <x v="75"/>
    <x v="1"/>
    <x v="1"/>
    <x v="3"/>
  </r>
  <r>
    <n v="97947"/>
    <x v="1"/>
    <x v="0"/>
    <x v="2480"/>
    <m/>
    <n v="50"/>
    <x v="15"/>
    <x v="1"/>
    <x v="1"/>
    <x v="3"/>
  </r>
  <r>
    <n v="98074"/>
    <x v="0"/>
    <x v="14"/>
    <x v="2480"/>
    <m/>
    <n v="39.25"/>
    <x v="10"/>
    <x v="12"/>
    <x v="1"/>
    <x v="5"/>
  </r>
  <r>
    <n v="98071"/>
    <x v="0"/>
    <x v="14"/>
    <x v="2481"/>
    <m/>
    <n v="5.3"/>
    <x v="49"/>
    <x v="4"/>
    <x v="1"/>
    <x v="1"/>
  </r>
  <r>
    <n v="98072"/>
    <x v="0"/>
    <x v="14"/>
    <x v="2481"/>
    <m/>
    <n v="20"/>
    <x v="86"/>
    <x v="15"/>
    <x v="1"/>
    <x v="4"/>
  </r>
  <r>
    <n v="98073"/>
    <x v="0"/>
    <x v="14"/>
    <x v="2481"/>
    <m/>
    <n v="8.5"/>
    <x v="41"/>
    <x v="11"/>
    <x v="1"/>
    <x v="2"/>
  </r>
  <r>
    <n v="98070.1"/>
    <x v="0"/>
    <x v="14"/>
    <x v="2482"/>
    <s v="Flowers"/>
    <n v="12"/>
    <x v="10"/>
    <x v="6"/>
    <x v="1"/>
    <x v="1"/>
  </r>
  <r>
    <n v="98070.2"/>
    <x v="0"/>
    <x v="14"/>
    <x v="2482"/>
    <m/>
    <n v="45.24"/>
    <x v="10"/>
    <x v="4"/>
    <x v="1"/>
    <x v="1"/>
  </r>
  <r>
    <n v="97934"/>
    <x v="0"/>
    <x v="0"/>
    <x v="2483"/>
    <s v="Gas"/>
    <n v="164"/>
    <x v="338"/>
    <x v="0"/>
    <x v="1"/>
    <x v="1"/>
  </r>
  <r>
    <n v="97935"/>
    <x v="1"/>
    <x v="0"/>
    <x v="2483"/>
    <m/>
    <n v="50"/>
    <x v="1"/>
    <x v="1"/>
    <x v="1"/>
    <x v="3"/>
  </r>
  <r>
    <n v="97936"/>
    <x v="0"/>
    <x v="0"/>
    <x v="2483"/>
    <s v="Income Insurance"/>
    <n v="26.95"/>
    <x v="60"/>
    <x v="0"/>
    <x v="1"/>
    <x v="4"/>
  </r>
  <r>
    <n v="97937"/>
    <x v="0"/>
    <x v="0"/>
    <x v="2483"/>
    <m/>
    <n v="35"/>
    <x v="89"/>
    <x v="13"/>
    <x v="1"/>
    <x v="17"/>
  </r>
  <r>
    <n v="97938"/>
    <x v="0"/>
    <x v="0"/>
    <x v="2483"/>
    <s v="James Pocket Money"/>
    <n v="20"/>
    <x v="53"/>
    <x v="6"/>
    <x v="1"/>
    <x v="8"/>
  </r>
  <r>
    <n v="97939"/>
    <x v="0"/>
    <x v="0"/>
    <x v="2483"/>
    <s v="Jennifers Pocket Money"/>
    <n v="150"/>
    <x v="53"/>
    <x v="6"/>
    <x v="1"/>
    <x v="10"/>
  </r>
  <r>
    <n v="97940"/>
    <x v="0"/>
    <x v="0"/>
    <x v="2483"/>
    <m/>
    <n v="42.78"/>
    <x v="3"/>
    <x v="0"/>
    <x v="1"/>
    <x v="1"/>
  </r>
  <r>
    <n v="97941"/>
    <x v="0"/>
    <x v="0"/>
    <x v="2483"/>
    <m/>
    <n v="7.99"/>
    <x v="368"/>
    <x v="0"/>
    <x v="1"/>
    <x v="4"/>
  </r>
  <r>
    <n v="97942"/>
    <x v="0"/>
    <x v="0"/>
    <x v="2483"/>
    <m/>
    <n v="5"/>
    <x v="163"/>
    <x v="9"/>
    <x v="1"/>
    <x v="9"/>
  </r>
  <r>
    <n v="97943"/>
    <x v="0"/>
    <x v="0"/>
    <x v="2483"/>
    <s v="Council Tax"/>
    <n v="183"/>
    <x v="18"/>
    <x v="0"/>
    <x v="1"/>
    <x v="1"/>
  </r>
  <r>
    <n v="97944"/>
    <x v="0"/>
    <x v="0"/>
    <x v="2483"/>
    <m/>
    <n v="12.12"/>
    <x v="8"/>
    <x v="0"/>
    <x v="1"/>
    <x v="1"/>
  </r>
  <r>
    <n v="98075"/>
    <x v="0"/>
    <x v="14"/>
    <x v="2483"/>
    <m/>
    <n v="26.93"/>
    <x v="13"/>
    <x v="4"/>
    <x v="1"/>
    <x v="1"/>
  </r>
  <r>
    <n v="98076"/>
    <x v="0"/>
    <x v="14"/>
    <x v="2483"/>
    <s v="VueScan Upgrade"/>
    <n v="32.85"/>
    <x v="14"/>
    <x v="7"/>
    <x v="1"/>
    <x v="4"/>
  </r>
  <r>
    <n v="98096"/>
    <x v="3"/>
    <x v="1"/>
    <x v="2483"/>
    <m/>
    <n v="-50"/>
    <x v="1"/>
    <x v="1"/>
    <x v="1"/>
    <x v="3"/>
  </r>
  <r>
    <n v="97930"/>
    <x v="0"/>
    <x v="0"/>
    <x v="2484"/>
    <s v="Lunch"/>
    <n v="3.89"/>
    <x v="13"/>
    <x v="4"/>
    <x v="1"/>
    <x v="4"/>
  </r>
  <r>
    <n v="97931"/>
    <x v="0"/>
    <x v="0"/>
    <x v="2484"/>
    <m/>
    <n v="12.1"/>
    <x v="19"/>
    <x v="0"/>
    <x v="1"/>
    <x v="1"/>
  </r>
  <r>
    <n v="97932"/>
    <x v="0"/>
    <x v="0"/>
    <x v="2484"/>
    <m/>
    <n v="12"/>
    <x v="21"/>
    <x v="9"/>
    <x v="1"/>
    <x v="9"/>
  </r>
  <r>
    <n v="97933"/>
    <x v="1"/>
    <x v="0"/>
    <x v="2484"/>
    <m/>
    <n v="1596.66"/>
    <x v="433"/>
    <x v="1"/>
    <x v="1"/>
    <x v="3"/>
  </r>
  <r>
    <n v="98078"/>
    <x v="3"/>
    <x v="14"/>
    <x v="2484"/>
    <m/>
    <n v="-1596.66"/>
    <x v="9"/>
    <x v="1"/>
    <x v="1"/>
    <x v="3"/>
  </r>
  <r>
    <n v="98079"/>
    <x v="0"/>
    <x v="14"/>
    <x v="2484"/>
    <m/>
    <n v="4.41"/>
    <x v="52"/>
    <x v="4"/>
    <x v="1"/>
    <x v="1"/>
  </r>
  <r>
    <n v="98080"/>
    <x v="0"/>
    <x v="14"/>
    <x v="2484"/>
    <m/>
    <n v="10.4"/>
    <x v="380"/>
    <x v="2"/>
    <x v="1"/>
    <x v="2"/>
  </r>
  <r>
    <n v="97979"/>
    <x v="0"/>
    <x v="2"/>
    <x v="2485"/>
    <m/>
    <n v="6.85"/>
    <x v="476"/>
    <x v="17"/>
    <x v="1"/>
    <x v="4"/>
  </r>
  <r>
    <n v="97980"/>
    <x v="0"/>
    <x v="2"/>
    <x v="2485"/>
    <m/>
    <n v="6.85"/>
    <x v="476"/>
    <x v="17"/>
    <x v="1"/>
    <x v="4"/>
  </r>
  <r>
    <n v="98094"/>
    <x v="0"/>
    <x v="1"/>
    <x v="2485"/>
    <m/>
    <n v="0.02"/>
    <x v="69"/>
    <x v="18"/>
    <x v="1"/>
    <x v="3"/>
  </r>
  <r>
    <n v="98095"/>
    <x v="4"/>
    <x v="1"/>
    <x v="2485"/>
    <m/>
    <n v="-0.1"/>
    <x v="1"/>
    <x v="10"/>
    <x v="1"/>
    <x v="3"/>
  </r>
  <r>
    <n v="97928"/>
    <x v="1"/>
    <x v="0"/>
    <x v="2486"/>
    <m/>
    <n v="30"/>
    <x v="15"/>
    <x v="1"/>
    <x v="1"/>
    <x v="3"/>
  </r>
  <r>
    <n v="97929"/>
    <x v="1"/>
    <x v="0"/>
    <x v="2486"/>
    <m/>
    <n v="50"/>
    <x v="15"/>
    <x v="1"/>
    <x v="1"/>
    <x v="3"/>
  </r>
  <r>
    <n v="98081"/>
    <x v="0"/>
    <x v="14"/>
    <x v="2486"/>
    <m/>
    <n v="13.83"/>
    <x v="183"/>
    <x v="4"/>
    <x v="1"/>
    <x v="1"/>
  </r>
  <r>
    <n v="98082"/>
    <x v="0"/>
    <x v="14"/>
    <x v="2486"/>
    <m/>
    <n v="5.55"/>
    <x v="10"/>
    <x v="4"/>
    <x v="1"/>
    <x v="1"/>
  </r>
  <r>
    <n v="97925"/>
    <x v="5"/>
    <x v="0"/>
    <x v="2487"/>
    <m/>
    <n v="-79.7"/>
    <x v="402"/>
    <x v="10"/>
    <x v="1"/>
    <x v="4"/>
  </r>
  <r>
    <n v="97926"/>
    <x v="0"/>
    <x v="0"/>
    <x v="2487"/>
    <m/>
    <n v="5"/>
    <x v="30"/>
    <x v="9"/>
    <x v="1"/>
    <x v="9"/>
  </r>
  <r>
    <n v="97927"/>
    <x v="0"/>
    <x v="0"/>
    <x v="2487"/>
    <s v="Life Insurance"/>
    <n v="8.19"/>
    <x v="29"/>
    <x v="0"/>
    <x v="1"/>
    <x v="2"/>
  </r>
  <r>
    <n v="97981"/>
    <x v="0"/>
    <x v="2"/>
    <x v="2487"/>
    <s v="Paint for Study"/>
    <n v="49.98"/>
    <x v="130"/>
    <x v="16"/>
    <x v="1"/>
    <x v="1"/>
  </r>
  <r>
    <n v="97982"/>
    <x v="0"/>
    <x v="2"/>
    <x v="2487"/>
    <m/>
    <n v="5.59"/>
    <x v="208"/>
    <x v="4"/>
    <x v="1"/>
    <x v="4"/>
  </r>
  <r>
    <n v="97983"/>
    <x v="0"/>
    <x v="2"/>
    <x v="2487"/>
    <s v="Plants"/>
    <n v="15.97"/>
    <x v="232"/>
    <x v="16"/>
    <x v="1"/>
    <x v="1"/>
  </r>
  <r>
    <n v="97984"/>
    <x v="0"/>
    <x v="2"/>
    <x v="2487"/>
    <s v="Lunch"/>
    <n v="10.98"/>
    <x v="232"/>
    <x v="11"/>
    <x v="1"/>
    <x v="1"/>
  </r>
  <r>
    <n v="98084"/>
    <x v="0"/>
    <x v="14"/>
    <x v="2487"/>
    <m/>
    <n v="26.85"/>
    <x v="10"/>
    <x v="4"/>
    <x v="1"/>
    <x v="1"/>
  </r>
  <r>
    <n v="97990"/>
    <x v="0"/>
    <x v="2"/>
    <x v="2488"/>
    <s v="Leo Upset Stomach"/>
    <n v="314.74"/>
    <x v="40"/>
    <x v="6"/>
    <x v="1"/>
    <x v="15"/>
  </r>
  <r>
    <n v="97991"/>
    <x v="0"/>
    <x v="2"/>
    <x v="2488"/>
    <m/>
    <n v="8.5"/>
    <x v="41"/>
    <x v="15"/>
    <x v="1"/>
    <x v="4"/>
  </r>
  <r>
    <n v="97992"/>
    <x v="0"/>
    <x v="2"/>
    <x v="2489"/>
    <m/>
    <n v="39.4"/>
    <x v="407"/>
    <x v="0"/>
    <x v="1"/>
    <x v="8"/>
  </r>
  <r>
    <n v="98083.1"/>
    <x v="0"/>
    <x v="14"/>
    <x v="2489"/>
    <m/>
    <n v="3.5"/>
    <x v="10"/>
    <x v="6"/>
    <x v="1"/>
    <x v="1"/>
  </r>
  <r>
    <n v="98083.199999999997"/>
    <x v="0"/>
    <x v="14"/>
    <x v="2489"/>
    <s v="Beer"/>
    <n v="5"/>
    <x v="10"/>
    <x v="17"/>
    <x v="1"/>
    <x v="14"/>
  </r>
  <r>
    <n v="98083.3"/>
    <x v="0"/>
    <x v="14"/>
    <x v="2489"/>
    <m/>
    <n v="32.69"/>
    <x v="10"/>
    <x v="4"/>
    <x v="1"/>
    <x v="1"/>
  </r>
  <r>
    <n v="97923"/>
    <x v="0"/>
    <x v="0"/>
    <x v="2490"/>
    <m/>
    <n v="35"/>
    <x v="89"/>
    <x v="13"/>
    <x v="1"/>
    <x v="17"/>
  </r>
  <r>
    <n v="97924"/>
    <x v="1"/>
    <x v="0"/>
    <x v="2490"/>
    <m/>
    <n v="2.4500000000000002"/>
    <x v="1"/>
    <x v="1"/>
    <x v="1"/>
    <x v="3"/>
  </r>
  <r>
    <n v="97993.1"/>
    <x v="0"/>
    <x v="2"/>
    <x v="2490"/>
    <s v="Flowers"/>
    <n v="15"/>
    <x v="13"/>
    <x v="6"/>
    <x v="1"/>
    <x v="1"/>
  </r>
  <r>
    <n v="97993.2"/>
    <x v="0"/>
    <x v="2"/>
    <x v="2490"/>
    <s v="Toothbrushes, tissues"/>
    <n v="9"/>
    <x v="13"/>
    <x v="6"/>
    <x v="1"/>
    <x v="1"/>
  </r>
  <r>
    <n v="97993.3"/>
    <x v="0"/>
    <x v="2"/>
    <x v="2490"/>
    <m/>
    <n v="49.85"/>
    <x v="13"/>
    <x v="4"/>
    <x v="1"/>
    <x v="1"/>
  </r>
  <r>
    <n v="97994"/>
    <x v="0"/>
    <x v="2"/>
    <x v="2490"/>
    <m/>
    <n v="3.25"/>
    <x v="208"/>
    <x v="4"/>
    <x v="1"/>
    <x v="4"/>
  </r>
  <r>
    <n v="97995"/>
    <x v="0"/>
    <x v="2"/>
    <x v="2490"/>
    <m/>
    <n v="2.08"/>
    <x v="13"/>
    <x v="4"/>
    <x v="1"/>
    <x v="1"/>
  </r>
  <r>
    <n v="97996"/>
    <x v="0"/>
    <x v="2"/>
    <x v="2491"/>
    <s v="Leo Upset Stomach, follow-up"/>
    <n v="110.37"/>
    <x v="40"/>
    <x v="6"/>
    <x v="1"/>
    <x v="15"/>
  </r>
  <r>
    <n v="97997"/>
    <x v="0"/>
    <x v="2"/>
    <x v="2491"/>
    <m/>
    <n v="48.75"/>
    <x v="13"/>
    <x v="12"/>
    <x v="1"/>
    <x v="5"/>
  </r>
  <r>
    <n v="97998"/>
    <x v="0"/>
    <x v="2"/>
    <x v="2491"/>
    <s v="Special dog food"/>
    <n v="22.99"/>
    <x v="67"/>
    <x v="4"/>
    <x v="1"/>
    <x v="1"/>
  </r>
  <r>
    <n v="97999"/>
    <x v="0"/>
    <x v="2"/>
    <x v="2491"/>
    <m/>
    <n v="2.29"/>
    <x v="13"/>
    <x v="4"/>
    <x v="1"/>
    <x v="1"/>
  </r>
  <r>
    <n v="97922"/>
    <x v="0"/>
    <x v="0"/>
    <x v="2492"/>
    <s v="Hinton Parva B&amp;B"/>
    <n v="45"/>
    <x v="415"/>
    <x v="14"/>
    <x v="105"/>
    <x v="14"/>
  </r>
  <r>
    <n v="98000"/>
    <x v="0"/>
    <x v="2"/>
    <x v="2492"/>
    <s v="Visit to Audley End"/>
    <n v="19.149999999999999"/>
    <x v="173"/>
    <x v="11"/>
    <x v="1"/>
    <x v="2"/>
  </r>
  <r>
    <n v="98001"/>
    <x v="0"/>
    <x v="2"/>
    <x v="2492"/>
    <m/>
    <n v="15.8"/>
    <x v="41"/>
    <x v="15"/>
    <x v="1"/>
    <x v="4"/>
  </r>
  <r>
    <n v="98002"/>
    <x v="0"/>
    <x v="2"/>
    <x v="2492"/>
    <s v="Visit to Audley End"/>
    <n v="9.5"/>
    <x v="173"/>
    <x v="11"/>
    <x v="1"/>
    <x v="2"/>
  </r>
  <r>
    <n v="98003"/>
    <x v="0"/>
    <x v="2"/>
    <x v="2492"/>
    <m/>
    <n v="5.99"/>
    <x v="401"/>
    <x v="0"/>
    <x v="1"/>
    <x v="1"/>
  </r>
  <r>
    <n v="98004"/>
    <x v="0"/>
    <x v="2"/>
    <x v="2492"/>
    <m/>
    <n v="2.14"/>
    <x v="13"/>
    <x v="4"/>
    <x v="1"/>
    <x v="1"/>
  </r>
  <r>
    <n v="98085"/>
    <x v="0"/>
    <x v="14"/>
    <x v="2492"/>
    <m/>
    <n v="14.65"/>
    <x v="10"/>
    <x v="4"/>
    <x v="1"/>
    <x v="1"/>
  </r>
  <r>
    <n v="98005"/>
    <x v="0"/>
    <x v="2"/>
    <x v="2493"/>
    <m/>
    <n v="263.89999999999998"/>
    <x v="41"/>
    <x v="15"/>
    <x v="1"/>
    <x v="4"/>
  </r>
  <r>
    <n v="98006"/>
    <x v="0"/>
    <x v="2"/>
    <x v="2493"/>
    <s v="Woodstain"/>
    <n v="16"/>
    <x v="44"/>
    <x v="16"/>
    <x v="1"/>
    <x v="1"/>
  </r>
  <r>
    <n v="98007"/>
    <x v="0"/>
    <x v="2"/>
    <x v="2493"/>
    <m/>
    <n v="4.1900000000000004"/>
    <x v="208"/>
    <x v="4"/>
    <x v="1"/>
    <x v="4"/>
  </r>
  <r>
    <n v="98008"/>
    <x v="0"/>
    <x v="2"/>
    <x v="2494"/>
    <s v="Hose reel"/>
    <n v="28.9"/>
    <x v="14"/>
    <x v="16"/>
    <x v="1"/>
    <x v="1"/>
  </r>
  <r>
    <n v="98009"/>
    <x v="0"/>
    <x v="2"/>
    <x v="2494"/>
    <m/>
    <n v="12"/>
    <x v="41"/>
    <x v="15"/>
    <x v="1"/>
    <x v="4"/>
  </r>
  <r>
    <n v="98010"/>
    <x v="0"/>
    <x v="2"/>
    <x v="2494"/>
    <m/>
    <n v="6.9"/>
    <x v="22"/>
    <x v="11"/>
    <x v="1"/>
    <x v="2"/>
  </r>
  <r>
    <n v="98011"/>
    <x v="0"/>
    <x v="2"/>
    <x v="2494"/>
    <s v="Celebration for A-levels "/>
    <n v="182.6"/>
    <x v="414"/>
    <x v="11"/>
    <x v="1"/>
    <x v="1"/>
  </r>
  <r>
    <n v="98012"/>
    <x v="0"/>
    <x v="2"/>
    <x v="2494"/>
    <s v="Drinks in London"/>
    <n v="7.9"/>
    <x v="143"/>
    <x v="11"/>
    <x v="1"/>
    <x v="14"/>
  </r>
  <r>
    <n v="98013"/>
    <x v="0"/>
    <x v="2"/>
    <x v="2494"/>
    <s v="Drinks in London"/>
    <n v="7.9"/>
    <x v="143"/>
    <x v="11"/>
    <x v="1"/>
    <x v="14"/>
  </r>
  <r>
    <n v="98086"/>
    <x v="0"/>
    <x v="14"/>
    <x v="2494"/>
    <m/>
    <n v="14.9"/>
    <x v="10"/>
    <x v="4"/>
    <x v="1"/>
    <x v="1"/>
  </r>
  <r>
    <n v="98014"/>
    <x v="0"/>
    <x v="2"/>
    <x v="2495"/>
    <m/>
    <n v="34.83"/>
    <x v="13"/>
    <x v="12"/>
    <x v="1"/>
    <x v="19"/>
  </r>
  <r>
    <n v="98015"/>
    <x v="0"/>
    <x v="2"/>
    <x v="2495"/>
    <m/>
    <n v="31.1"/>
    <x v="10"/>
    <x v="4"/>
    <x v="1"/>
    <x v="1"/>
  </r>
  <r>
    <n v="98016"/>
    <x v="0"/>
    <x v="2"/>
    <x v="2495"/>
    <m/>
    <n v="9.99"/>
    <x v="514"/>
    <x v="0"/>
    <x v="1"/>
    <x v="4"/>
  </r>
  <r>
    <n v="98017"/>
    <x v="0"/>
    <x v="2"/>
    <x v="2495"/>
    <m/>
    <n v="4.9000000000000004"/>
    <x v="195"/>
    <x v="11"/>
    <x v="1"/>
    <x v="2"/>
  </r>
  <r>
    <n v="98018"/>
    <x v="0"/>
    <x v="2"/>
    <x v="2495"/>
    <m/>
    <n v="4"/>
    <x v="380"/>
    <x v="2"/>
    <x v="1"/>
    <x v="2"/>
  </r>
  <r>
    <n v="97985"/>
    <x v="0"/>
    <x v="2"/>
    <x v="2496"/>
    <m/>
    <n v="21.78"/>
    <x v="104"/>
    <x v="4"/>
    <x v="1"/>
    <x v="1"/>
  </r>
  <r>
    <n v="97919"/>
    <x v="0"/>
    <x v="0"/>
    <x v="2497"/>
    <m/>
    <n v="35"/>
    <x v="89"/>
    <x v="13"/>
    <x v="1"/>
    <x v="17"/>
  </r>
  <r>
    <n v="97920"/>
    <x v="2"/>
    <x v="0"/>
    <x v="2497"/>
    <m/>
    <n v="79.790000000000006"/>
    <x v="51"/>
    <x v="3"/>
    <x v="1"/>
    <x v="3"/>
  </r>
  <r>
    <n v="97921"/>
    <x v="1"/>
    <x v="0"/>
    <x v="2497"/>
    <m/>
    <n v="40"/>
    <x v="15"/>
    <x v="1"/>
    <x v="1"/>
    <x v="3"/>
  </r>
  <r>
    <n v="98019"/>
    <x v="0"/>
    <x v="2"/>
    <x v="2497"/>
    <m/>
    <n v="30"/>
    <x v="117"/>
    <x v="11"/>
    <x v="1"/>
    <x v="2"/>
  </r>
  <r>
    <n v="98020"/>
    <x v="0"/>
    <x v="2"/>
    <x v="2497"/>
    <m/>
    <n v="0.89"/>
    <x v="13"/>
    <x v="4"/>
    <x v="1"/>
    <x v="1"/>
  </r>
  <r>
    <n v="98087"/>
    <x v="0"/>
    <x v="14"/>
    <x v="2497"/>
    <m/>
    <n v="3.05"/>
    <x v="10"/>
    <x v="4"/>
    <x v="1"/>
    <x v="1"/>
  </r>
  <r>
    <n v="98021.1"/>
    <x v="0"/>
    <x v="2"/>
    <x v="2498"/>
    <s v="Wine"/>
    <n v="31"/>
    <x v="10"/>
    <x v="17"/>
    <x v="1"/>
    <x v="1"/>
  </r>
  <r>
    <n v="98021.2"/>
    <x v="0"/>
    <x v="2"/>
    <x v="2498"/>
    <m/>
    <n v="34.76"/>
    <x v="10"/>
    <x v="4"/>
    <x v="1"/>
    <x v="1"/>
  </r>
  <r>
    <n v="98022"/>
    <x v="0"/>
    <x v="2"/>
    <x v="2498"/>
    <m/>
    <n v="4.78"/>
    <x v="13"/>
    <x v="4"/>
    <x v="1"/>
    <x v="1"/>
  </r>
  <r>
    <n v="98093"/>
    <x v="0"/>
    <x v="1"/>
    <x v="2498"/>
    <m/>
    <n v="3.85"/>
    <x v="13"/>
    <x v="4"/>
    <x v="1"/>
    <x v="1"/>
  </r>
  <r>
    <n v="97986"/>
    <x v="0"/>
    <x v="2"/>
    <x v="2499"/>
    <m/>
    <n v="29.57"/>
    <x v="104"/>
    <x v="4"/>
    <x v="1"/>
    <x v="1"/>
  </r>
  <r>
    <n v="98023"/>
    <x v="0"/>
    <x v="2"/>
    <x v="2499"/>
    <m/>
    <n v="51.39"/>
    <x v="247"/>
    <x v="12"/>
    <x v="1"/>
    <x v="5"/>
  </r>
  <r>
    <n v="97918"/>
    <x v="1"/>
    <x v="0"/>
    <x v="2500"/>
    <m/>
    <n v="50"/>
    <x v="15"/>
    <x v="1"/>
    <x v="1"/>
    <x v="3"/>
  </r>
  <r>
    <n v="97987"/>
    <x v="0"/>
    <x v="2"/>
    <x v="2500"/>
    <s v="Cousins presents"/>
    <n v="37"/>
    <x v="31"/>
    <x v="9"/>
    <x v="1"/>
    <x v="9"/>
  </r>
  <r>
    <n v="98024"/>
    <x v="0"/>
    <x v="2"/>
    <x v="2500"/>
    <s v="Clothes for Roger"/>
    <n v="53.5"/>
    <x v="49"/>
    <x v="9"/>
    <x v="1"/>
    <x v="9"/>
  </r>
  <r>
    <n v="98025"/>
    <x v="0"/>
    <x v="2"/>
    <x v="2500"/>
    <s v="National Science Healthy Eating"/>
    <n v="24"/>
    <x v="281"/>
    <x v="15"/>
    <x v="1"/>
    <x v="2"/>
  </r>
  <r>
    <n v="98026"/>
    <x v="0"/>
    <x v="2"/>
    <x v="2500"/>
    <m/>
    <n v="6"/>
    <x v="183"/>
    <x v="4"/>
    <x v="1"/>
    <x v="1"/>
  </r>
  <r>
    <n v="98027"/>
    <x v="0"/>
    <x v="2"/>
    <x v="2500"/>
    <m/>
    <n v="17.87"/>
    <x v="476"/>
    <x v="17"/>
    <x v="1"/>
    <x v="4"/>
  </r>
  <r>
    <n v="98028"/>
    <x v="0"/>
    <x v="2"/>
    <x v="2500"/>
    <m/>
    <n v="7.25"/>
    <x v="476"/>
    <x v="17"/>
    <x v="1"/>
    <x v="4"/>
  </r>
  <r>
    <n v="98029"/>
    <x v="0"/>
    <x v="2"/>
    <x v="2501"/>
    <s v="CBT and Science Book"/>
    <n v="19.98"/>
    <x v="125"/>
    <x v="7"/>
    <x v="1"/>
    <x v="1"/>
  </r>
  <r>
    <n v="98030"/>
    <x v="0"/>
    <x v="2"/>
    <x v="2501"/>
    <m/>
    <n v="13.95"/>
    <x v="276"/>
    <x v="6"/>
    <x v="1"/>
    <x v="1"/>
  </r>
  <r>
    <n v="98031"/>
    <x v="0"/>
    <x v="2"/>
    <x v="2501"/>
    <s v="Wrap and cards"/>
    <n v="13.49"/>
    <x v="62"/>
    <x v="9"/>
    <x v="1"/>
    <x v="9"/>
  </r>
  <r>
    <n v="98032"/>
    <x v="0"/>
    <x v="2"/>
    <x v="2501"/>
    <m/>
    <n v="9.75"/>
    <x v="399"/>
    <x v="11"/>
    <x v="1"/>
    <x v="14"/>
  </r>
  <r>
    <n v="98033"/>
    <x v="0"/>
    <x v="2"/>
    <x v="2501"/>
    <m/>
    <n v="7.4"/>
    <x v="414"/>
    <x v="17"/>
    <x v="1"/>
    <x v="14"/>
  </r>
  <r>
    <n v="98034"/>
    <x v="0"/>
    <x v="2"/>
    <x v="2502"/>
    <m/>
    <n v="38.42"/>
    <x v="13"/>
    <x v="12"/>
    <x v="1"/>
    <x v="5"/>
  </r>
  <r>
    <n v="98035"/>
    <x v="0"/>
    <x v="2"/>
    <x v="2502"/>
    <m/>
    <n v="23"/>
    <x v="44"/>
    <x v="16"/>
    <x v="1"/>
    <x v="1"/>
  </r>
  <r>
    <n v="98036"/>
    <x v="0"/>
    <x v="2"/>
    <x v="2503"/>
    <s v="Rogers Birthday Tea"/>
    <n v="56.85"/>
    <x v="213"/>
    <x v="11"/>
    <x v="1"/>
    <x v="1"/>
  </r>
  <r>
    <n v="98092.1"/>
    <x v="0"/>
    <x v="1"/>
    <x v="2503"/>
    <s v="Beer, wine and cider"/>
    <n v="44"/>
    <x v="13"/>
    <x v="17"/>
    <x v="1"/>
    <x v="1"/>
  </r>
  <r>
    <n v="98092.2"/>
    <x v="0"/>
    <x v="1"/>
    <x v="2503"/>
    <s v="Charcoal"/>
    <n v="8"/>
    <x v="13"/>
    <x v="6"/>
    <x v="1"/>
    <x v="1"/>
  </r>
  <r>
    <n v="98092.3"/>
    <x v="0"/>
    <x v="1"/>
    <x v="2503"/>
    <m/>
    <n v="31.91"/>
    <x v="13"/>
    <x v="4"/>
    <x v="1"/>
    <x v="1"/>
  </r>
  <r>
    <n v="97916"/>
    <x v="0"/>
    <x v="0"/>
    <x v="2504"/>
    <m/>
    <n v="35"/>
    <x v="89"/>
    <x v="13"/>
    <x v="1"/>
    <x v="17"/>
  </r>
  <r>
    <n v="97917"/>
    <x v="2"/>
    <x v="0"/>
    <x v="2504"/>
    <m/>
    <n v="20.8"/>
    <x v="58"/>
    <x v="3"/>
    <x v="1"/>
    <x v="2"/>
  </r>
  <r>
    <n v="98037.1"/>
    <x v="0"/>
    <x v="2"/>
    <x v="2504"/>
    <s v="Mens outdoor"/>
    <n v="14"/>
    <x v="13"/>
    <x v="5"/>
    <x v="1"/>
    <x v="1"/>
  </r>
  <r>
    <n v="98037.2"/>
    <x v="0"/>
    <x v="2"/>
    <x v="2504"/>
    <m/>
    <n v="24.56"/>
    <x v="13"/>
    <x v="4"/>
    <x v="1"/>
    <x v="1"/>
  </r>
  <r>
    <n v="98038"/>
    <x v="0"/>
    <x v="2"/>
    <x v="2504"/>
    <m/>
    <n v="20"/>
    <x v="86"/>
    <x v="15"/>
    <x v="1"/>
    <x v="4"/>
  </r>
  <r>
    <n v="98039"/>
    <x v="0"/>
    <x v="2"/>
    <x v="2504"/>
    <m/>
    <n v="16.7"/>
    <x v="41"/>
    <x v="15"/>
    <x v="1"/>
    <x v="4"/>
  </r>
  <r>
    <n v="98040"/>
    <x v="0"/>
    <x v="2"/>
    <x v="2504"/>
    <m/>
    <n v="9.8000000000000007"/>
    <x v="195"/>
    <x v="11"/>
    <x v="1"/>
    <x v="2"/>
  </r>
  <r>
    <n v="98041"/>
    <x v="0"/>
    <x v="2"/>
    <x v="2504"/>
    <m/>
    <n v="7.85"/>
    <x v="224"/>
    <x v="23"/>
    <x v="1"/>
    <x v="3"/>
  </r>
  <r>
    <n v="98042"/>
    <x v="0"/>
    <x v="2"/>
    <x v="2504"/>
    <m/>
    <n v="7.2"/>
    <x v="41"/>
    <x v="15"/>
    <x v="1"/>
    <x v="4"/>
  </r>
  <r>
    <n v="98043"/>
    <x v="0"/>
    <x v="2"/>
    <x v="2504"/>
    <m/>
    <n v="4.1500000000000004"/>
    <x v="208"/>
    <x v="4"/>
    <x v="1"/>
    <x v="4"/>
  </r>
  <r>
    <n v="97914"/>
    <x v="6"/>
    <x v="0"/>
    <x v="2505"/>
    <m/>
    <n v="261.25"/>
    <x v="9"/>
    <x v="0"/>
    <x v="1"/>
    <x v="3"/>
  </r>
  <r>
    <n v="97915"/>
    <x v="0"/>
    <x v="0"/>
    <x v="2505"/>
    <s v="Income Insurance"/>
    <n v="48.69"/>
    <x v="60"/>
    <x v="0"/>
    <x v="1"/>
    <x v="4"/>
  </r>
  <r>
    <n v="98044"/>
    <x v="0"/>
    <x v="2"/>
    <x v="2505"/>
    <m/>
    <n v="5.08"/>
    <x v="13"/>
    <x v="4"/>
    <x v="1"/>
    <x v="1"/>
  </r>
  <r>
    <n v="97988"/>
    <x v="0"/>
    <x v="2"/>
    <x v="2506"/>
    <s v="Candles"/>
    <n v="13"/>
    <x v="31"/>
    <x v="6"/>
    <x v="1"/>
    <x v="1"/>
  </r>
  <r>
    <n v="98045"/>
    <x v="0"/>
    <x v="2"/>
    <x v="2506"/>
    <m/>
    <n v="2.68"/>
    <x v="13"/>
    <x v="4"/>
    <x v="1"/>
    <x v="1"/>
  </r>
  <r>
    <n v="97913"/>
    <x v="0"/>
    <x v="0"/>
    <x v="2507"/>
    <m/>
    <n v="17"/>
    <x v="63"/>
    <x v="0"/>
    <x v="1"/>
    <x v="4"/>
  </r>
  <r>
    <n v="98088.1"/>
    <x v="0"/>
    <x v="14"/>
    <x v="2507"/>
    <s v="Wine"/>
    <n v="5"/>
    <x v="10"/>
    <x v="17"/>
    <x v="1"/>
    <x v="1"/>
  </r>
  <r>
    <n v="98088.2"/>
    <x v="0"/>
    <x v="14"/>
    <x v="2507"/>
    <m/>
    <n v="10.5"/>
    <x v="10"/>
    <x v="6"/>
    <x v="1"/>
    <x v="1"/>
  </r>
  <r>
    <n v="98088.3"/>
    <x v="0"/>
    <x v="14"/>
    <x v="2507"/>
    <m/>
    <n v="10.4"/>
    <x v="10"/>
    <x v="4"/>
    <x v="1"/>
    <x v="1"/>
  </r>
  <r>
    <n v="97912"/>
    <x v="0"/>
    <x v="0"/>
    <x v="2508"/>
    <m/>
    <n v="49.66"/>
    <x v="270"/>
    <x v="0"/>
    <x v="1"/>
    <x v="1"/>
  </r>
  <r>
    <n v="98046"/>
    <x v="0"/>
    <x v="2"/>
    <x v="2508"/>
    <m/>
    <n v="50.09"/>
    <x v="85"/>
    <x v="12"/>
    <x v="1"/>
    <x v="5"/>
  </r>
  <r>
    <n v="98047"/>
    <x v="0"/>
    <x v="2"/>
    <x v="2508"/>
    <m/>
    <n v="39.92"/>
    <x v="168"/>
    <x v="5"/>
    <x v="1"/>
    <x v="2"/>
  </r>
  <r>
    <n v="98048"/>
    <x v="0"/>
    <x v="2"/>
    <x v="2508"/>
    <m/>
    <n v="13.48"/>
    <x v="42"/>
    <x v="6"/>
    <x v="1"/>
    <x v="1"/>
  </r>
  <r>
    <n v="98049"/>
    <x v="0"/>
    <x v="2"/>
    <x v="2508"/>
    <m/>
    <n v="6.9"/>
    <x v="22"/>
    <x v="11"/>
    <x v="1"/>
    <x v="2"/>
  </r>
  <r>
    <n v="98090.1"/>
    <x v="0"/>
    <x v="14"/>
    <x v="2508"/>
    <m/>
    <n v="7.5"/>
    <x v="10"/>
    <x v="6"/>
    <x v="1"/>
    <x v="1"/>
  </r>
  <r>
    <n v="98090.2"/>
    <x v="0"/>
    <x v="14"/>
    <x v="2508"/>
    <m/>
    <n v="15.5"/>
    <x v="10"/>
    <x v="4"/>
    <x v="1"/>
    <x v="1"/>
  </r>
  <r>
    <n v="98050"/>
    <x v="0"/>
    <x v="2"/>
    <x v="2509"/>
    <s v="Rickmansworth Aquadrome Lunch"/>
    <n v="23.2"/>
    <x v="213"/>
    <x v="11"/>
    <x v="1"/>
    <x v="1"/>
  </r>
  <r>
    <n v="98089.1"/>
    <x v="0"/>
    <x v="14"/>
    <x v="2509"/>
    <m/>
    <n v="3.75"/>
    <x v="10"/>
    <x v="6"/>
    <x v="1"/>
    <x v="1"/>
  </r>
  <r>
    <n v="98089.2"/>
    <x v="0"/>
    <x v="14"/>
    <x v="2509"/>
    <m/>
    <n v="33.31"/>
    <x v="10"/>
    <x v="4"/>
    <x v="1"/>
    <x v="1"/>
  </r>
  <r>
    <n v="98051"/>
    <x v="0"/>
    <x v="2"/>
    <x v="2510"/>
    <m/>
    <n v="24.4"/>
    <x v="229"/>
    <x v="11"/>
    <x v="1"/>
    <x v="1"/>
  </r>
  <r>
    <n v="97900"/>
    <x v="8"/>
    <x v="0"/>
    <x v="2511"/>
    <m/>
    <n v="-5252.27"/>
    <x v="164"/>
    <x v="10"/>
    <x v="1"/>
    <x v="4"/>
  </r>
  <r>
    <n v="97901"/>
    <x v="0"/>
    <x v="0"/>
    <x v="2511"/>
    <s v="Council Tax"/>
    <n v="183"/>
    <x v="18"/>
    <x v="0"/>
    <x v="1"/>
    <x v="1"/>
  </r>
  <r>
    <n v="97902"/>
    <x v="0"/>
    <x v="0"/>
    <x v="2511"/>
    <m/>
    <n v="5"/>
    <x v="163"/>
    <x v="9"/>
    <x v="1"/>
    <x v="9"/>
  </r>
  <r>
    <n v="97903"/>
    <x v="0"/>
    <x v="0"/>
    <x v="2511"/>
    <m/>
    <n v="42.78"/>
    <x v="3"/>
    <x v="0"/>
    <x v="1"/>
    <x v="1"/>
  </r>
  <r>
    <n v="97904"/>
    <x v="0"/>
    <x v="0"/>
    <x v="2511"/>
    <m/>
    <n v="12.12"/>
    <x v="8"/>
    <x v="0"/>
    <x v="1"/>
    <x v="1"/>
  </r>
  <r>
    <n v="97905"/>
    <x v="0"/>
    <x v="0"/>
    <x v="2511"/>
    <s v="Gas"/>
    <n v="164"/>
    <x v="338"/>
    <x v="0"/>
    <x v="1"/>
    <x v="1"/>
  </r>
  <r>
    <n v="97906"/>
    <x v="1"/>
    <x v="0"/>
    <x v="2511"/>
    <m/>
    <n v="50"/>
    <x v="1"/>
    <x v="1"/>
    <x v="1"/>
    <x v="3"/>
  </r>
  <r>
    <n v="97907"/>
    <x v="1"/>
    <x v="0"/>
    <x v="2511"/>
    <m/>
    <n v="50"/>
    <x v="15"/>
    <x v="1"/>
    <x v="1"/>
    <x v="3"/>
  </r>
  <r>
    <n v="97908"/>
    <x v="0"/>
    <x v="0"/>
    <x v="2511"/>
    <m/>
    <n v="35"/>
    <x v="89"/>
    <x v="13"/>
    <x v="1"/>
    <x v="17"/>
  </r>
  <r>
    <n v="97909"/>
    <x v="0"/>
    <x v="0"/>
    <x v="2511"/>
    <s v="James Pocket Money"/>
    <n v="20"/>
    <x v="53"/>
    <x v="6"/>
    <x v="1"/>
    <x v="8"/>
  </r>
  <r>
    <n v="97910"/>
    <x v="0"/>
    <x v="0"/>
    <x v="2511"/>
    <s v="Jennifers Pocket Money"/>
    <n v="150"/>
    <x v="53"/>
    <x v="6"/>
    <x v="1"/>
    <x v="10"/>
  </r>
  <r>
    <n v="97911"/>
    <x v="8"/>
    <x v="0"/>
    <x v="2511"/>
    <m/>
    <n v="-1136.6400000000001"/>
    <x v="425"/>
    <x v="10"/>
    <x v="1"/>
    <x v="2"/>
  </r>
  <r>
    <n v="98052"/>
    <x v="0"/>
    <x v="2"/>
    <x v="2511"/>
    <m/>
    <n v="10.8"/>
    <x v="224"/>
    <x v="23"/>
    <x v="1"/>
    <x v="3"/>
  </r>
  <r>
    <n v="98053"/>
    <x v="0"/>
    <x v="2"/>
    <x v="2511"/>
    <m/>
    <n v="8.94"/>
    <x v="13"/>
    <x v="4"/>
    <x v="1"/>
    <x v="1"/>
  </r>
  <r>
    <n v="98091"/>
    <x v="3"/>
    <x v="1"/>
    <x v="2511"/>
    <m/>
    <n v="-50"/>
    <x v="1"/>
    <x v="1"/>
    <x v="1"/>
    <x v="3"/>
  </r>
  <r>
    <n v="97899"/>
    <x v="0"/>
    <x v="0"/>
    <x v="2512"/>
    <m/>
    <n v="7.99"/>
    <x v="368"/>
    <x v="0"/>
    <x v="1"/>
    <x v="4"/>
  </r>
  <r>
    <n v="97989"/>
    <x v="0"/>
    <x v="2"/>
    <x v="2512"/>
    <m/>
    <n v="24.9"/>
    <x v="104"/>
    <x v="4"/>
    <x v="1"/>
    <x v="1"/>
  </r>
  <r>
    <n v="98054"/>
    <x v="0"/>
    <x v="2"/>
    <x v="2512"/>
    <m/>
    <n v="26.47"/>
    <x v="224"/>
    <x v="23"/>
    <x v="1"/>
    <x v="3"/>
  </r>
  <r>
    <n v="97894"/>
    <x v="1"/>
    <x v="0"/>
    <x v="2513"/>
    <m/>
    <n v="1172.56"/>
    <x v="75"/>
    <x v="1"/>
    <x v="1"/>
    <x v="3"/>
  </r>
  <r>
    <n v="97895"/>
    <x v="0"/>
    <x v="0"/>
    <x v="2513"/>
    <s v="Deposit for Curtain"/>
    <n v="250"/>
    <x v="532"/>
    <x v="16"/>
    <x v="112"/>
    <x v="1"/>
  </r>
  <r>
    <n v="97896"/>
    <x v="0"/>
    <x v="0"/>
    <x v="2513"/>
    <m/>
    <n v="12.1"/>
    <x v="19"/>
    <x v="0"/>
    <x v="1"/>
    <x v="1"/>
  </r>
  <r>
    <n v="97897"/>
    <x v="1"/>
    <x v="0"/>
    <x v="2513"/>
    <m/>
    <n v="30"/>
    <x v="15"/>
    <x v="1"/>
    <x v="1"/>
    <x v="3"/>
  </r>
  <r>
    <n v="97898"/>
    <x v="0"/>
    <x v="0"/>
    <x v="2513"/>
    <s v="Income Insurance"/>
    <n v="26.95"/>
    <x v="60"/>
    <x v="0"/>
    <x v="1"/>
    <x v="4"/>
  </r>
  <r>
    <n v="97893"/>
    <x v="0"/>
    <x v="0"/>
    <x v="2514"/>
    <m/>
    <n v="12"/>
    <x v="21"/>
    <x v="9"/>
    <x v="1"/>
    <x v="9"/>
  </r>
  <r>
    <n v="98097"/>
    <x v="3"/>
    <x v="4"/>
    <x v="2427"/>
    <s v="Jun Cash"/>
    <n v="-300"/>
    <x v="9"/>
    <x v="1"/>
    <x v="1"/>
    <x v="3"/>
  </r>
  <r>
    <n v="98098"/>
    <x v="0"/>
    <x v="4"/>
    <x v="2427"/>
    <s v="Unidentified cash for Jun"/>
    <n v="300"/>
    <x v="53"/>
    <x v="6"/>
    <x v="1"/>
    <x v="3"/>
  </r>
  <r>
    <n v="98099"/>
    <x v="3"/>
    <x v="4"/>
    <x v="2452"/>
    <s v="Jul Cash"/>
    <n v="-930"/>
    <x v="9"/>
    <x v="1"/>
    <x v="1"/>
    <x v="3"/>
  </r>
  <r>
    <n v="98100"/>
    <x v="0"/>
    <x v="4"/>
    <x v="2452"/>
    <s v="Unidentified cash for Jul"/>
    <n v="335"/>
    <x v="53"/>
    <x v="6"/>
    <x v="1"/>
    <x v="3"/>
  </r>
  <r>
    <n v="98101"/>
    <x v="3"/>
    <x v="4"/>
    <x v="2481"/>
    <s v="Aug Cash"/>
    <n v="-170"/>
    <x v="9"/>
    <x v="1"/>
    <x v="1"/>
    <x v="3"/>
  </r>
  <r>
    <n v="98102"/>
    <x v="0"/>
    <x v="4"/>
    <x v="2481"/>
    <s v="Unidentified cash for Aug"/>
    <n v="170"/>
    <x v="53"/>
    <x v="6"/>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dataOnRows="1" applyNumberFormats="0" applyBorderFormats="0" applyFontFormats="0" applyPatternFormats="0" applyAlignmentFormats="0" applyWidthHeightFormats="1" dataCaption="Data" updatedVersion="1" showMemberPropertyTips="0" useAutoFormatting="1" itemPrintTitles="1" createdVersion="1" indent="0" compact="0" compactData="0" gridDropZones="1" chartFormat="1">
  <location ref="A6:D108" firstHeaderRow="1" firstDataRow="1" firstDataCol="3" rowPageCount="2" colPageCount="1"/>
  <pivotFields count="10">
    <pivotField compact="0" numFmtId="167" outline="0" subtotalTop="0" showAll="0" includeNewItemsInFilter="1"/>
    <pivotField compact="0" outline="0" subtotalTop="0" showAll="0" includeNewItemsInFilter="1"/>
    <pivotField compact="0" outline="0" subtotalTop="0" showAll="0" includeNewItemsInFilter="1"/>
    <pivotField dataField="1" compact="0" numFmtId="14" outline="0" subtotalTop="0" showAll="0" includeNewItemsInFilter="1">
      <items count="11">
        <item x="1"/>
        <item x="2"/>
        <item x="3"/>
        <item x="4"/>
        <item x="5"/>
        <item x="6"/>
        <item x="0"/>
        <item x="7"/>
        <item x="8"/>
        <item x="9"/>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534">
        <item x="65"/>
        <item x="84"/>
        <item x="101"/>
        <item x="45"/>
        <item x="164"/>
        <item x="253"/>
        <item x="172"/>
        <item x="333"/>
        <item x="292"/>
        <item x="115"/>
        <item x="375"/>
        <item x="377"/>
        <item x="108"/>
        <item x="187"/>
        <item x="255"/>
        <item x="328"/>
        <item x="76"/>
        <item x="388"/>
        <item x="171"/>
        <item x="300"/>
        <item x="160"/>
        <item x="44"/>
        <item x="327"/>
        <item x="341"/>
        <item x="399"/>
        <item x="347"/>
        <item x="320"/>
        <item x="161"/>
        <item x="170"/>
        <item x="226"/>
        <item x="234"/>
        <item x="149"/>
        <item x="257"/>
        <item x="200"/>
        <item x="111"/>
        <item x="97"/>
        <item x="384"/>
        <item x="273"/>
        <item x="0"/>
        <item x="233"/>
        <item x="421"/>
        <item x="419"/>
        <item x="265"/>
        <item x="223"/>
        <item x="313"/>
        <item x="278"/>
        <item x="150"/>
        <item x="43"/>
        <item x="205"/>
        <item x="306"/>
        <item x="365"/>
        <item x="15"/>
        <item x="48"/>
        <item x="385"/>
        <item x="345"/>
        <item x="312"/>
        <item x="242"/>
        <item x="440"/>
        <item x="378"/>
        <item x="225"/>
        <item x="36"/>
        <item x="408"/>
        <item x="214"/>
        <item x="314"/>
        <item x="426"/>
        <item x="112"/>
        <item x="230"/>
        <item x="437"/>
        <item x="102"/>
        <item x="245"/>
        <item x="213"/>
        <item x="59"/>
        <item x="32"/>
        <item x="360"/>
        <item x="178"/>
        <item x="337"/>
        <item x="123"/>
        <item x="183"/>
        <item x="195"/>
        <item x="406"/>
        <item x="155"/>
        <item x="324"/>
        <item x="382"/>
        <item x="133"/>
        <item x="307"/>
        <item x="422"/>
        <item x="430"/>
        <item x="113"/>
        <item x="358"/>
        <item x="332"/>
        <item x="109"/>
        <item x="151"/>
        <item x="174"/>
        <item x="232"/>
        <item x="95"/>
        <item x="435"/>
        <item x="93"/>
        <item x="2"/>
        <item x="339"/>
        <item x="287"/>
        <item x="283"/>
        <item x="424"/>
        <item x="293"/>
        <item x="395"/>
        <item x="296"/>
        <item x="238"/>
        <item x="80"/>
        <item x="329"/>
        <item x="322"/>
        <item x="301"/>
        <item x="261"/>
        <item x="285"/>
        <item x="271"/>
        <item x="268"/>
        <item x="381"/>
        <item x="210"/>
        <item x="163"/>
        <item x="122"/>
        <item x="218"/>
        <item x="82"/>
        <item x="246"/>
        <item x="316"/>
        <item x="409"/>
        <item x="427"/>
        <item x="272"/>
        <item x="184"/>
        <item x="373"/>
        <item x="131"/>
        <item x="432"/>
        <item x="138"/>
        <item x="380"/>
        <item x="110"/>
        <item x="372"/>
        <item x="118"/>
        <item x="436"/>
        <item x="88"/>
        <item x="87"/>
        <item x="180"/>
        <item x="130"/>
        <item x="19"/>
        <item x="303"/>
        <item x="146"/>
        <item x="103"/>
        <item x="368"/>
        <item x="94"/>
        <item x="28"/>
        <item x="69"/>
        <item x="351"/>
        <item x="126"/>
        <item x="136"/>
        <item x="290"/>
        <item x="289"/>
        <item x="411"/>
        <item x="297"/>
        <item x="188"/>
        <item x="288"/>
        <item x="326"/>
        <item x="142"/>
        <item x="355"/>
        <item x="31"/>
        <item x="423"/>
        <item x="391"/>
        <item x="394"/>
        <item x="379"/>
        <item x="114"/>
        <item x="203"/>
        <item x="30"/>
        <item x="291"/>
        <item x="107"/>
        <item x="412"/>
        <item x="343"/>
        <item x="334"/>
        <item x="362"/>
        <item x="397"/>
        <item x="344"/>
        <item x="189"/>
        <item x="20"/>
        <item x="244"/>
        <item x="404"/>
        <item x="308"/>
        <item x="99"/>
        <item x="356"/>
        <item x="251"/>
        <item x="49"/>
        <item x="319"/>
        <item x="438"/>
        <item x="39"/>
        <item x="415"/>
        <item x="398"/>
        <item x="281"/>
        <item x="431"/>
        <item x="173"/>
        <item x="14"/>
        <item x="140"/>
        <item x="371"/>
        <item x="366"/>
        <item x="263"/>
        <item x="176"/>
        <item x="331"/>
        <item x="52"/>
        <item x="77"/>
        <item x="165"/>
        <item x="353"/>
        <item x="305"/>
        <item x="299"/>
        <item x="298"/>
        <item x="169"/>
        <item x="392"/>
        <item x="124"/>
        <item x="310"/>
        <item x="401"/>
        <item x="16"/>
        <item x="135"/>
        <item x="46"/>
        <item x="23"/>
        <item x="252"/>
        <item x="304"/>
        <item x="338"/>
        <item x="21"/>
        <item x="254"/>
        <item x="105"/>
        <item x="383"/>
        <item x="402"/>
        <item x="196"/>
        <item x="221"/>
        <item x="434"/>
        <item x="132"/>
        <item x="86"/>
        <item x="348"/>
        <item x="349"/>
        <item x="75"/>
        <item x="359"/>
        <item x="229"/>
        <item x="416"/>
        <item x="239"/>
        <item x="367"/>
        <item x="335"/>
        <item x="193"/>
        <item x="85"/>
        <item x="60"/>
        <item x="370"/>
        <item x="159"/>
        <item x="267"/>
        <item x="439"/>
        <item x="302"/>
        <item x="259"/>
        <item x="309"/>
        <item x="208"/>
        <item x="420"/>
        <item x="222"/>
        <item x="143"/>
        <item x="12"/>
        <item x="321"/>
        <item x="117"/>
        <item x="441"/>
        <item x="89"/>
        <item x="315"/>
        <item x="330"/>
        <item x="235"/>
        <item x="318"/>
        <item x="206"/>
        <item x="276"/>
        <item x="311"/>
        <item x="81"/>
        <item x="433"/>
        <item x="10"/>
        <item x="116"/>
        <item x="58"/>
        <item x="29"/>
        <item x="128"/>
        <item x="277"/>
        <item x="274"/>
        <item x="428"/>
        <item x="374"/>
        <item x="376"/>
        <item x="247"/>
        <item x="11"/>
        <item x="294"/>
        <item x="357"/>
        <item x="363"/>
        <item x="352"/>
        <item x="129"/>
        <item x="336"/>
        <item x="286"/>
        <item x="295"/>
        <item x="418"/>
        <item x="185"/>
        <item x="220"/>
        <item x="354"/>
        <item x="156"/>
        <item x="51"/>
        <item x="413"/>
        <item x="22"/>
        <item x="241"/>
        <item x="61"/>
        <item x="191"/>
        <item x="42"/>
        <item x="325"/>
        <item x="340"/>
        <item x="400"/>
        <item x="219"/>
        <item x="361"/>
        <item x="13"/>
        <item x="1"/>
        <item x="260"/>
        <item x="342"/>
        <item x="120"/>
        <item x="152"/>
        <item x="181"/>
        <item x="3"/>
        <item x="67"/>
        <item x="168"/>
        <item x="119"/>
        <item x="346"/>
        <item x="262"/>
        <item x="24"/>
        <item x="38"/>
        <item x="396"/>
        <item x="91"/>
        <item x="4"/>
        <item x="387"/>
        <item x="8"/>
        <item x="53"/>
        <item x="386"/>
        <item x="369"/>
        <item x="364"/>
        <item x="250"/>
        <item x="40"/>
        <item x="317"/>
        <item x="270"/>
        <item x="9"/>
        <item x="403"/>
        <item x="63"/>
        <item x="414"/>
        <item x="41"/>
        <item x="104"/>
        <item x="323"/>
        <item x="125"/>
        <item x="429"/>
        <item x="18"/>
        <item x="54"/>
        <item x="62"/>
        <item x="390"/>
        <item x="177"/>
        <item x="167"/>
        <item x="389"/>
        <item x="425"/>
        <item x="393"/>
        <item x="350"/>
        <item x="410"/>
        <item x="417"/>
        <item x="224"/>
        <item x="516"/>
        <item x="157"/>
        <item x="442"/>
        <item x="445"/>
        <item x="443"/>
        <item x="444"/>
        <item x="243"/>
        <item x="148"/>
        <item x="256"/>
        <item x="179"/>
        <item x="227"/>
        <item x="17"/>
        <item x="33"/>
        <item x="35"/>
        <item x="7"/>
        <item x="6"/>
        <item x="166"/>
        <item x="269"/>
        <item x="236"/>
        <item x="264"/>
        <item x="237"/>
        <item x="192"/>
        <item x="79"/>
        <item x="279"/>
        <item x="284"/>
        <item x="240"/>
        <item x="66"/>
        <item x="249"/>
        <item x="202"/>
        <item x="275"/>
        <item x="199"/>
        <item x="145"/>
        <item x="231"/>
        <item x="258"/>
        <item x="55"/>
        <item x="282"/>
        <item x="34"/>
        <item x="96"/>
        <item x="228"/>
        <item x="266"/>
        <item x="280"/>
        <item x="248"/>
        <item x="5"/>
        <item x="25"/>
        <item x="26"/>
        <item x="27"/>
        <item x="37"/>
        <item x="47"/>
        <item x="50"/>
        <item x="56"/>
        <item x="57"/>
        <item x="64"/>
        <item x="68"/>
        <item x="70"/>
        <item x="71"/>
        <item x="72"/>
        <item x="73"/>
        <item x="74"/>
        <item x="78"/>
        <item x="83"/>
        <item x="90"/>
        <item x="92"/>
        <item x="98"/>
        <item x="100"/>
        <item x="106"/>
        <item x="121"/>
        <item x="127"/>
        <item x="134"/>
        <item x="137"/>
        <item x="139"/>
        <item x="141"/>
        <item x="144"/>
        <item x="147"/>
        <item x="153"/>
        <item x="154"/>
        <item x="158"/>
        <item x="162"/>
        <item x="175"/>
        <item x="182"/>
        <item x="186"/>
        <item x="190"/>
        <item x="194"/>
        <item x="197"/>
        <item x="198"/>
        <item x="201"/>
        <item x="204"/>
        <item x="207"/>
        <item x="209"/>
        <item x="211"/>
        <item x="212"/>
        <item x="215"/>
        <item x="216"/>
        <item x="217"/>
        <item x="446"/>
        <item x="447"/>
        <item x="448"/>
        <item x="449"/>
        <item x="450"/>
        <item x="451"/>
        <item x="452"/>
        <item x="455"/>
        <item x="453"/>
        <item x="454"/>
        <item x="462"/>
        <item x="459"/>
        <item x="456"/>
        <item x="457"/>
        <item x="458"/>
        <item x="460"/>
        <item x="461"/>
        <item x="463"/>
        <item x="464"/>
        <item x="465"/>
        <item x="467"/>
        <item x="466"/>
        <item x="468"/>
        <item x="407"/>
        <item x="469"/>
        <item x="470"/>
        <item x="471"/>
        <item x="405"/>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7"/>
        <item x="518"/>
        <item x="519"/>
        <item x="520"/>
        <item x="521"/>
        <item x="522"/>
        <item x="523"/>
        <item x="524"/>
        <item x="525"/>
        <item x="526"/>
        <item x="527"/>
        <item x="528"/>
        <item x="529"/>
        <item x="530"/>
        <item x="531"/>
        <item x="532"/>
        <item t="default"/>
      </items>
    </pivotField>
    <pivotField axis="axisRow" compact="0" outline="0" subtotalTop="0" showAll="0" includeNewItemsInFilter="1">
      <items count="25">
        <item h="1" x="7"/>
        <item h="1" x="5"/>
        <item h="1" x="2"/>
        <item h="1" x="17"/>
        <item h="1" x="12"/>
        <item h="1" x="10"/>
        <item h="1" x="4"/>
        <item h="1" x="11"/>
        <item h="1" x="9"/>
        <item x="14"/>
        <item h="1" x="16"/>
        <item h="1" x="19"/>
        <item h="1" x="6"/>
        <item h="1" x="0"/>
        <item h="1" x="13"/>
        <item h="1" x="3"/>
        <item h="1" x="18"/>
        <item h="1" x="1"/>
        <item h="1" x="8"/>
        <item h="1" x="15"/>
        <item h="1" x="23"/>
        <item h="1" x="21"/>
        <item h="1" x="22"/>
        <item h="1" x="20"/>
        <item t="default"/>
      </items>
    </pivotField>
    <pivotField axis="axisRow" compact="0" outline="0" subtotalTop="0" showAll="0" includeNewItemsInFilter="1" defaultSubtotal="0">
      <items count="117">
        <item x="17"/>
        <item x="43"/>
        <item x="26"/>
        <item x="33"/>
        <item x="42"/>
        <item x="31"/>
        <item x="45"/>
        <item x="67"/>
        <item x="40"/>
        <item x="29"/>
        <item x="61"/>
        <item x="54"/>
        <item x="13"/>
        <item x="41"/>
        <item x="49"/>
        <item x="51"/>
        <item x="24"/>
        <item x="35"/>
        <item x="58"/>
        <item x="74"/>
        <item x="65"/>
        <item x="75"/>
        <item x="15"/>
        <item x="16"/>
        <item x="48"/>
        <item x="69"/>
        <item x="14"/>
        <item x="62"/>
        <item x="44"/>
        <item x="23"/>
        <item x="18"/>
        <item x="22"/>
        <item x="32"/>
        <item x="52"/>
        <item x="63"/>
        <item x="71"/>
        <item x="73"/>
        <item x="39"/>
        <item x="21"/>
        <item x="70"/>
        <item x="27"/>
        <item x="25"/>
        <item x="37"/>
        <item x="60"/>
        <item x="77"/>
        <item x="36"/>
        <item x="20"/>
        <item x="19"/>
        <item x="38"/>
        <item x="59"/>
        <item x="76"/>
        <item m="1" x="114"/>
        <item x="50"/>
        <item x="34"/>
        <item x="47"/>
        <item x="72"/>
        <item x="30"/>
        <item x="57"/>
        <item x="66"/>
        <item x="55"/>
        <item x="46"/>
        <item x="68"/>
        <item x="64"/>
        <item x="56"/>
        <item m="1" x="115"/>
        <item x="53"/>
        <item x="28"/>
        <item m="1" x="116"/>
        <item h="1" x="1"/>
        <item x="5"/>
        <item x="4"/>
        <item x="3"/>
        <item x="7"/>
        <item x="8"/>
        <item x="9"/>
        <item x="12"/>
        <item x="10"/>
        <item x="2"/>
        <item x="6"/>
        <item x="11"/>
        <item h="1" x="0"/>
        <item x="78"/>
        <item x="80"/>
        <item x="81"/>
        <item x="79"/>
        <item x="86"/>
        <item m="1" x="113"/>
        <item x="82"/>
        <item x="83"/>
        <item x="84"/>
        <item x="87"/>
        <item x="88"/>
        <item x="89"/>
        <item x="94"/>
        <item x="85"/>
        <item x="90"/>
        <item x="91"/>
        <item x="92"/>
        <item x="93"/>
        <item x="95"/>
        <item x="96"/>
        <item x="97"/>
        <item x="98"/>
        <item x="99"/>
        <item x="100"/>
        <item x="101"/>
        <item x="102"/>
        <item x="103"/>
        <item x="104"/>
        <item x="105"/>
        <item x="106"/>
        <item x="107"/>
        <item x="108"/>
        <item x="109"/>
        <item x="110"/>
        <item x="111"/>
        <item x="112"/>
      </items>
    </pivotField>
    <pivotField axis="axisPage" compact="0" outline="0" subtotalTop="0" showAll="0" includeNewItemsInFilter="1">
      <items count="21">
        <item x="14"/>
        <item x="12"/>
        <item x="7"/>
        <item x="1"/>
        <item x="6"/>
        <item x="5"/>
        <item x="8"/>
        <item x="10"/>
        <item x="18"/>
        <item x="16"/>
        <item x="15"/>
        <item x="11"/>
        <item x="9"/>
        <item x="2"/>
        <item x="4"/>
        <item x="17"/>
        <item x="3"/>
        <item x="13"/>
        <item x="0"/>
        <item x="19"/>
        <item t="default"/>
      </items>
    </pivotField>
  </pivotFields>
  <rowFields count="3">
    <field x="7"/>
    <field x="8"/>
    <field x="-2"/>
  </rowFields>
  <rowItems count="102">
    <i>
      <x v="9"/>
      <x/>
      <x/>
    </i>
    <i r="2" i="1">
      <x v="1"/>
    </i>
    <i r="1">
      <x v="8"/>
      <x/>
    </i>
    <i r="2" i="1">
      <x v="1"/>
    </i>
    <i r="1">
      <x v="11"/>
      <x/>
    </i>
    <i r="2" i="1">
      <x v="1"/>
    </i>
    <i r="1">
      <x v="15"/>
      <x/>
    </i>
    <i r="2" i="1">
      <x v="1"/>
    </i>
    <i r="1">
      <x v="20"/>
      <x/>
    </i>
    <i r="2" i="1">
      <x v="1"/>
    </i>
    <i r="1">
      <x v="27"/>
      <x/>
    </i>
    <i r="2" i="1">
      <x v="1"/>
    </i>
    <i r="1">
      <x v="34"/>
      <x/>
    </i>
    <i r="2" i="1">
      <x v="1"/>
    </i>
    <i r="1">
      <x v="36"/>
      <x/>
    </i>
    <i r="2" i="1">
      <x v="1"/>
    </i>
    <i r="1">
      <x v="39"/>
      <x/>
    </i>
    <i r="2" i="1">
      <x v="1"/>
    </i>
    <i r="1">
      <x v="40"/>
      <x/>
    </i>
    <i r="2" i="1">
      <x v="1"/>
    </i>
    <i r="1">
      <x v="45"/>
      <x/>
    </i>
    <i r="2" i="1">
      <x v="1"/>
    </i>
    <i r="1">
      <x v="46"/>
      <x/>
    </i>
    <i r="2" i="1">
      <x v="1"/>
    </i>
    <i r="1">
      <x v="47"/>
      <x/>
    </i>
    <i r="2" i="1">
      <x v="1"/>
    </i>
    <i r="1">
      <x v="48"/>
      <x/>
    </i>
    <i r="2" i="1">
      <x v="1"/>
    </i>
    <i r="1">
      <x v="49"/>
      <x/>
    </i>
    <i r="2" i="1">
      <x v="1"/>
    </i>
    <i r="1">
      <x v="50"/>
      <x/>
    </i>
    <i r="2" i="1">
      <x v="1"/>
    </i>
    <i r="1">
      <x v="53"/>
      <x/>
    </i>
    <i r="2" i="1">
      <x v="1"/>
    </i>
    <i r="1">
      <x v="55"/>
      <x/>
    </i>
    <i r="2" i="1">
      <x v="1"/>
    </i>
    <i r="1">
      <x v="56"/>
      <x/>
    </i>
    <i r="2" i="1">
      <x v="1"/>
    </i>
    <i r="1">
      <x v="57"/>
      <x/>
    </i>
    <i r="2" i="1">
      <x v="1"/>
    </i>
    <i r="1">
      <x v="58"/>
      <x/>
    </i>
    <i r="2" i="1">
      <x v="1"/>
    </i>
    <i r="1">
      <x v="59"/>
      <x/>
    </i>
    <i r="2" i="1">
      <x v="1"/>
    </i>
    <i r="1">
      <x v="66"/>
      <x/>
    </i>
    <i r="2" i="1">
      <x v="1"/>
    </i>
    <i r="1">
      <x v="69"/>
      <x/>
    </i>
    <i r="2" i="1">
      <x v="1"/>
    </i>
    <i r="1">
      <x v="70"/>
      <x/>
    </i>
    <i r="2" i="1">
      <x v="1"/>
    </i>
    <i r="1">
      <x v="71"/>
      <x/>
    </i>
    <i r="2" i="1">
      <x v="1"/>
    </i>
    <i r="1">
      <x v="72"/>
      <x/>
    </i>
    <i r="2" i="1">
      <x v="1"/>
    </i>
    <i r="1">
      <x v="74"/>
      <x/>
    </i>
    <i r="2" i="1">
      <x v="1"/>
    </i>
    <i r="1">
      <x v="75"/>
      <x/>
    </i>
    <i r="2" i="1">
      <x v="1"/>
    </i>
    <i r="1">
      <x v="77"/>
      <x/>
    </i>
    <i r="2" i="1">
      <x v="1"/>
    </i>
    <i r="1">
      <x v="78"/>
      <x/>
    </i>
    <i r="2" i="1">
      <x v="1"/>
    </i>
    <i r="1">
      <x v="81"/>
      <x/>
    </i>
    <i r="2" i="1">
      <x v="1"/>
    </i>
    <i r="1">
      <x v="82"/>
      <x/>
    </i>
    <i r="2" i="1">
      <x v="1"/>
    </i>
    <i r="1">
      <x v="83"/>
      <x/>
    </i>
    <i r="2" i="1">
      <x v="1"/>
    </i>
    <i r="1">
      <x v="84"/>
      <x/>
    </i>
    <i r="2" i="1">
      <x v="1"/>
    </i>
    <i r="1">
      <x v="91"/>
      <x/>
    </i>
    <i r="2" i="1">
      <x v="1"/>
    </i>
    <i r="1">
      <x v="94"/>
      <x/>
    </i>
    <i r="2" i="1">
      <x v="1"/>
    </i>
    <i r="1">
      <x v="95"/>
      <x/>
    </i>
    <i r="2" i="1">
      <x v="1"/>
    </i>
    <i r="1">
      <x v="98"/>
      <x/>
    </i>
    <i r="2" i="1">
      <x v="1"/>
    </i>
    <i r="1">
      <x v="99"/>
      <x/>
    </i>
    <i r="2" i="1">
      <x v="1"/>
    </i>
    <i r="1">
      <x v="101"/>
      <x/>
    </i>
    <i r="2" i="1">
      <x v="1"/>
    </i>
    <i r="1">
      <x v="102"/>
      <x/>
    </i>
    <i r="2" i="1">
      <x v="1"/>
    </i>
    <i r="1">
      <x v="105"/>
      <x/>
    </i>
    <i r="2" i="1">
      <x v="1"/>
    </i>
    <i r="1">
      <x v="109"/>
      <x/>
    </i>
    <i r="2" i="1">
      <x v="1"/>
    </i>
    <i r="1">
      <x v="110"/>
      <x/>
    </i>
    <i r="2" i="1">
      <x v="1"/>
    </i>
    <i r="1">
      <x v="111"/>
      <x/>
    </i>
    <i r="2" i="1">
      <x v="1"/>
    </i>
    <i r="1">
      <x v="112"/>
      <x/>
    </i>
    <i r="2" i="1">
      <x v="1"/>
    </i>
    <i r="1">
      <x v="114"/>
      <x/>
    </i>
    <i r="2" i="1">
      <x v="1"/>
    </i>
    <i r="1">
      <x v="115"/>
      <x/>
    </i>
    <i r="2" i="1">
      <x v="1"/>
    </i>
    <i t="default">
      <x v="9"/>
    </i>
    <i t="default" i="1">
      <x v="9"/>
    </i>
    <i t="grand">
      <x/>
    </i>
    <i t="grand" i="1">
      <x/>
    </i>
  </rowItems>
  <colItems count="1">
    <i/>
  </colItems>
  <pageFields count="2">
    <pageField fld="6" hier="0"/>
    <pageField fld="9" hier="0"/>
  </pageFields>
  <dataFields count="2">
    <dataField name="Sum of Amount" fld="5" baseField="0" baseItem="0"/>
    <dataField name="Count of Transaction Date" fld="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8.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image" Target="../media/image9.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emf"/><Relationship Id="rId4" Type="http://schemas.openxmlformats.org/officeDocument/2006/relationships/control" Target="../activeX/activeX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12.emf"/><Relationship Id="rId5" Type="http://schemas.openxmlformats.org/officeDocument/2006/relationships/control" Target="../activeX/activeX11.xml"/><Relationship Id="rId4" Type="http://schemas.openxmlformats.org/officeDocument/2006/relationships/image" Target="../media/image11.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2.xml"/><Relationship Id="rId4" Type="http://schemas.openxmlformats.org/officeDocument/2006/relationships/image" Target="../media/image13.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2.vml"/><Relationship Id="rId1" Type="http://schemas.openxmlformats.org/officeDocument/2006/relationships/drawing" Target="../drawings/drawing14.xml"/><Relationship Id="rId4" Type="http://schemas.openxmlformats.org/officeDocument/2006/relationships/image" Target="../media/image15.emf"/></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Y107"/>
  <sheetViews>
    <sheetView workbookViewId="0">
      <selection activeCell="B2" sqref="B2"/>
    </sheetView>
  </sheetViews>
  <sheetFormatPr defaultRowHeight="12.75" x14ac:dyDescent="0.2"/>
  <cols>
    <col min="1" max="1" width="3.42578125" customWidth="1"/>
    <col min="2" max="2" width="31.42578125" customWidth="1"/>
    <col min="3" max="3" width="2" customWidth="1"/>
    <col min="4" max="4" width="11.28515625" style="39" customWidth="1"/>
    <col min="5" max="5" width="10.85546875" style="39" customWidth="1"/>
    <col min="6" max="6" width="10.5703125" style="45" customWidth="1"/>
    <col min="7" max="7" width="11.7109375" style="39" customWidth="1"/>
    <col min="8" max="8" width="12.42578125" customWidth="1"/>
    <col min="9" max="9" width="11.42578125" style="6" customWidth="1"/>
    <col min="10" max="10" width="2.42578125" style="6" customWidth="1"/>
    <col min="11" max="11" width="16.140625" customWidth="1"/>
    <col min="12" max="12" width="10.28515625" style="6" bestFit="1" customWidth="1"/>
    <col min="13" max="13" width="10.28515625" style="6" customWidth="1"/>
    <col min="14" max="14" width="11.5703125" style="6" customWidth="1"/>
    <col min="15" max="15" width="10.140625" style="6" customWidth="1"/>
    <col min="16" max="16" width="9.7109375" style="6" customWidth="1"/>
    <col min="17" max="17" width="9.42578125" style="6" customWidth="1"/>
    <col min="18" max="19" width="10.140625" style="6" customWidth="1"/>
    <col min="20" max="20" width="10.7109375" style="6" customWidth="1"/>
    <col min="21" max="21" width="10.5703125" style="6" customWidth="1"/>
    <col min="22" max="22" width="10" style="6" customWidth="1"/>
    <col min="23" max="23" width="9.7109375" style="6" customWidth="1"/>
  </cols>
  <sheetData>
    <row r="1" spans="1:23" x14ac:dyDescent="0.2">
      <c r="B1" s="60" t="s">
        <v>2173</v>
      </c>
    </row>
    <row r="2" spans="1:23" x14ac:dyDescent="0.2">
      <c r="A2" s="50"/>
      <c r="B2" s="62">
        <v>40968</v>
      </c>
      <c r="D2" s="39" t="s">
        <v>3647</v>
      </c>
    </row>
    <row r="3" spans="1:23" x14ac:dyDescent="0.2">
      <c r="B3" s="63">
        <v>12</v>
      </c>
      <c r="D3" s="39" t="s">
        <v>2169</v>
      </c>
    </row>
    <row r="5" spans="1:23" x14ac:dyDescent="0.2">
      <c r="D5" s="52" t="s">
        <v>6167</v>
      </c>
      <c r="E5" s="52" t="s">
        <v>6140</v>
      </c>
      <c r="F5" s="55" t="s">
        <v>6140</v>
      </c>
      <c r="G5" s="52" t="s">
        <v>6140</v>
      </c>
      <c r="H5" s="52" t="s">
        <v>6167</v>
      </c>
      <c r="I5" s="56" t="s">
        <v>6167</v>
      </c>
      <c r="L5" s="59"/>
    </row>
    <row r="6" spans="1:23" x14ac:dyDescent="0.2">
      <c r="D6" s="52" t="s">
        <v>5177</v>
      </c>
      <c r="E6" s="52" t="s">
        <v>5178</v>
      </c>
      <c r="F6" s="55" t="s">
        <v>6139</v>
      </c>
      <c r="G6" s="52" t="s">
        <v>6138</v>
      </c>
      <c r="H6" s="52" t="s">
        <v>6139</v>
      </c>
      <c r="I6" s="56" t="s">
        <v>6138</v>
      </c>
      <c r="L6" s="61" t="e">
        <f>addmonths(date_now,0)</f>
        <v>#VALUE!</v>
      </c>
      <c r="M6" s="61" t="e">
        <f>addmonths(date_now,-1)</f>
        <v>#VALUE!</v>
      </c>
      <c r="N6" s="61" t="e">
        <f>addmonths(date_now,-2)</f>
        <v>#VALUE!</v>
      </c>
      <c r="O6" s="61" t="e">
        <f>addmonths(date_now,-3)</f>
        <v>#VALUE!</v>
      </c>
      <c r="P6" s="61" t="e">
        <f>addmonths(date_now,-4)</f>
        <v>#VALUE!</v>
      </c>
      <c r="Q6" s="61" t="e">
        <f>addmonths(date_now,-5)</f>
        <v>#VALUE!</v>
      </c>
      <c r="R6" s="61" t="e">
        <f>addmonths(date_now,-6)</f>
        <v>#VALUE!</v>
      </c>
      <c r="S6" s="61" t="e">
        <f>addmonths(date_now,-7)</f>
        <v>#VALUE!</v>
      </c>
      <c r="T6" s="61" t="e">
        <f>addmonths(date_now,-8)</f>
        <v>#VALUE!</v>
      </c>
      <c r="U6" s="61" t="e">
        <f>addmonths(date_now,-9)</f>
        <v>#VALUE!</v>
      </c>
      <c r="V6" s="61" t="e">
        <f>addmonths(date_now,-10)</f>
        <v>#VALUE!</v>
      </c>
      <c r="W6" s="61" t="e">
        <f>addmonths(date_now,-11)</f>
        <v>#VALUE!</v>
      </c>
    </row>
    <row r="7" spans="1:23" x14ac:dyDescent="0.2">
      <c r="D7" s="52"/>
      <c r="E7" s="52"/>
      <c r="F7" s="55"/>
      <c r="G7" s="52"/>
      <c r="H7" s="52"/>
      <c r="I7" s="56"/>
    </row>
    <row r="8" spans="1:23" x14ac:dyDescent="0.2">
      <c r="B8" s="50" t="s">
        <v>6666</v>
      </c>
      <c r="C8" t="s">
        <v>2171</v>
      </c>
      <c r="D8" s="39">
        <v>-73865.45</v>
      </c>
      <c r="E8" s="39">
        <f>D8/$B$3</f>
        <v>-6155.4541666666664</v>
      </c>
      <c r="F8" s="45">
        <f>G8-E8</f>
        <v>155.45416666666642</v>
      </c>
      <c r="G8" s="49">
        <v>-6000</v>
      </c>
      <c r="H8" s="39">
        <f>I8-D8</f>
        <v>1865.4499999999971</v>
      </c>
      <c r="I8" s="6">
        <f>G8*$B$3</f>
        <v>-72000</v>
      </c>
      <c r="L8" s="6">
        <v>-1383.33</v>
      </c>
      <c r="M8" s="6">
        <v>-10889.91</v>
      </c>
      <c r="N8" s="6">
        <v>-1528.61</v>
      </c>
      <c r="O8" s="6">
        <v>-903.85</v>
      </c>
      <c r="P8" s="6">
        <v>-924.72</v>
      </c>
      <c r="Q8" s="6">
        <v>-924.81</v>
      </c>
      <c r="R8" s="6">
        <v>-963.6</v>
      </c>
      <c r="S8" s="6">
        <v>-1571.46</v>
      </c>
      <c r="T8" s="6">
        <v>-1224.5999999999999</v>
      </c>
      <c r="U8" s="6">
        <v>-2175.96</v>
      </c>
      <c r="V8" s="6">
        <v>-50200</v>
      </c>
      <c r="W8" s="6">
        <v>-1174.5999999999999</v>
      </c>
    </row>
    <row r="9" spans="1:23" x14ac:dyDescent="0.2">
      <c r="D9" s="52"/>
      <c r="E9" s="52"/>
      <c r="F9" s="55"/>
      <c r="G9" s="52"/>
      <c r="H9" s="52"/>
      <c r="I9" s="56"/>
      <c r="J9" s="56"/>
    </row>
    <row r="10" spans="1:23" x14ac:dyDescent="0.2">
      <c r="B10" s="50" t="s">
        <v>2170</v>
      </c>
      <c r="D10" s="52"/>
      <c r="E10" s="52"/>
      <c r="F10" s="55"/>
      <c r="G10" s="52"/>
      <c r="H10" s="52"/>
      <c r="I10" s="56"/>
      <c r="J10" s="56"/>
    </row>
    <row r="12" spans="1:23" x14ac:dyDescent="0.2">
      <c r="B12" t="s">
        <v>3381</v>
      </c>
      <c r="C12" t="s">
        <v>2171</v>
      </c>
      <c r="D12" s="39">
        <v>8563.7199999999921</v>
      </c>
      <c r="E12" s="39">
        <f t="shared" ref="E12:E19" si="0">D12/$B$3</f>
        <v>713.64333333333263</v>
      </c>
      <c r="F12" s="45">
        <f t="shared" ref="F12:F19" si="1">G12-E12</f>
        <v>-33.643333333332635</v>
      </c>
      <c r="G12" s="49">
        <v>680</v>
      </c>
      <c r="H12" s="39">
        <f t="shared" ref="H12:H19" si="2">I12-D12</f>
        <v>-403.71999999999207</v>
      </c>
      <c r="I12" s="6">
        <f t="shared" ref="I12:I19" si="3">G12*$B$3</f>
        <v>8160</v>
      </c>
      <c r="L12" s="6">
        <v>0</v>
      </c>
      <c r="M12" s="6">
        <v>0</v>
      </c>
      <c r="N12" s="6">
        <v>0</v>
      </c>
      <c r="O12" s="6">
        <v>0</v>
      </c>
      <c r="P12" s="6">
        <v>0</v>
      </c>
      <c r="Q12" s="6">
        <v>0</v>
      </c>
      <c r="R12" s="6">
        <v>0</v>
      </c>
      <c r="S12" s="6">
        <v>0</v>
      </c>
      <c r="T12" s="6">
        <v>0</v>
      </c>
      <c r="U12" s="6">
        <v>0</v>
      </c>
      <c r="V12" s="6">
        <v>0</v>
      </c>
      <c r="W12" s="6">
        <v>0</v>
      </c>
    </row>
    <row r="13" spans="1:23" x14ac:dyDescent="0.2">
      <c r="B13" t="s">
        <v>3379</v>
      </c>
      <c r="C13" t="s">
        <v>2171</v>
      </c>
      <c r="D13" s="39">
        <v>2162.8200000000002</v>
      </c>
      <c r="E13" s="39">
        <f t="shared" si="0"/>
        <v>180.23500000000001</v>
      </c>
      <c r="F13" s="45">
        <f t="shared" si="1"/>
        <v>19.764999999999986</v>
      </c>
      <c r="G13" s="49">
        <v>200</v>
      </c>
      <c r="H13" s="39">
        <f t="shared" si="2"/>
        <v>237.17999999999984</v>
      </c>
      <c r="I13" s="6">
        <f t="shared" si="3"/>
        <v>2400</v>
      </c>
      <c r="L13" s="6">
        <v>96</v>
      </c>
      <c r="M13" s="6">
        <v>133</v>
      </c>
      <c r="N13" s="6">
        <v>76</v>
      </c>
      <c r="O13" s="6">
        <v>182.9</v>
      </c>
      <c r="P13" s="6">
        <v>162.62</v>
      </c>
      <c r="Q13" s="6">
        <v>628</v>
      </c>
      <c r="R13" s="6">
        <v>45</v>
      </c>
      <c r="S13" s="6">
        <v>201.5</v>
      </c>
      <c r="T13" s="6">
        <v>130</v>
      </c>
      <c r="U13" s="6">
        <v>300</v>
      </c>
      <c r="V13" s="6">
        <v>45</v>
      </c>
      <c r="W13" s="6">
        <v>162.80000000000001</v>
      </c>
    </row>
    <row r="14" spans="1:23" x14ac:dyDescent="0.2">
      <c r="B14" t="s">
        <v>3370</v>
      </c>
      <c r="C14" t="s">
        <v>2171</v>
      </c>
      <c r="D14" s="39">
        <v>4936.28</v>
      </c>
      <c r="E14" s="39">
        <f t="shared" si="0"/>
        <v>411.35666666666663</v>
      </c>
      <c r="F14" s="45">
        <f t="shared" si="1"/>
        <v>8.6433333333333735</v>
      </c>
      <c r="G14" s="49">
        <v>420</v>
      </c>
      <c r="H14" s="39">
        <f t="shared" si="2"/>
        <v>103.72000000000025</v>
      </c>
      <c r="I14" s="6">
        <f t="shared" si="3"/>
        <v>5040</v>
      </c>
      <c r="L14" s="6">
        <v>46.54</v>
      </c>
      <c r="M14" s="6">
        <v>235.7</v>
      </c>
      <c r="N14" s="6">
        <v>369.41</v>
      </c>
      <c r="O14" s="6">
        <v>406.52</v>
      </c>
      <c r="P14" s="6">
        <v>350.47</v>
      </c>
      <c r="Q14" s="6">
        <v>442.01</v>
      </c>
      <c r="R14" s="6">
        <v>308.56</v>
      </c>
      <c r="S14" s="6">
        <v>586.77</v>
      </c>
      <c r="T14" s="6">
        <v>522.05999999999995</v>
      </c>
      <c r="U14" s="6">
        <v>428.49</v>
      </c>
      <c r="V14" s="6">
        <v>598.45000000000005</v>
      </c>
      <c r="W14" s="6">
        <v>641.29999999999995</v>
      </c>
    </row>
    <row r="15" spans="1:23" x14ac:dyDescent="0.2">
      <c r="B15" t="s">
        <v>7154</v>
      </c>
      <c r="C15" t="s">
        <v>2171</v>
      </c>
      <c r="D15" s="39">
        <v>1013.69</v>
      </c>
      <c r="E15" s="39">
        <f t="shared" si="0"/>
        <v>84.474166666666676</v>
      </c>
      <c r="F15" s="45">
        <f t="shared" si="1"/>
        <v>-54.474166666666676</v>
      </c>
      <c r="G15" s="49">
        <v>30</v>
      </c>
      <c r="H15" s="39">
        <f t="shared" si="2"/>
        <v>-653.69000000000005</v>
      </c>
      <c r="I15" s="6">
        <f t="shared" si="3"/>
        <v>360</v>
      </c>
      <c r="L15" s="6">
        <v>152.5</v>
      </c>
      <c r="M15" s="6">
        <v>222.5</v>
      </c>
      <c r="N15" s="6">
        <v>213.46</v>
      </c>
      <c r="O15" s="6">
        <v>65</v>
      </c>
      <c r="P15" s="6">
        <v>115</v>
      </c>
      <c r="Q15" s="6">
        <v>125</v>
      </c>
      <c r="R15" s="6">
        <v>0</v>
      </c>
      <c r="S15" s="6">
        <v>0</v>
      </c>
      <c r="T15" s="6">
        <v>83</v>
      </c>
      <c r="U15" s="6">
        <v>30</v>
      </c>
      <c r="V15" s="6">
        <v>0</v>
      </c>
      <c r="W15" s="6">
        <v>7.23</v>
      </c>
    </row>
    <row r="16" spans="1:23" x14ac:dyDescent="0.2">
      <c r="B16" t="s">
        <v>3365</v>
      </c>
      <c r="C16" t="s">
        <v>2171</v>
      </c>
      <c r="D16" s="39">
        <v>8587.0300000000007</v>
      </c>
      <c r="E16" s="39">
        <f t="shared" si="0"/>
        <v>715.58583333333343</v>
      </c>
      <c r="F16" s="45">
        <f t="shared" si="1"/>
        <v>-55.585833333333426</v>
      </c>
      <c r="G16" s="49">
        <v>660</v>
      </c>
      <c r="H16" s="39">
        <f t="shared" si="2"/>
        <v>-667.03000000000065</v>
      </c>
      <c r="I16" s="6">
        <f t="shared" si="3"/>
        <v>7920</v>
      </c>
      <c r="L16" s="6">
        <v>921.24</v>
      </c>
      <c r="M16" s="6">
        <v>681.52</v>
      </c>
      <c r="N16" s="6">
        <v>1023.08</v>
      </c>
      <c r="O16" s="6">
        <v>939.84</v>
      </c>
      <c r="P16" s="6">
        <v>739.99</v>
      </c>
      <c r="Q16" s="6">
        <v>724.9</v>
      </c>
      <c r="R16" s="6">
        <v>445.03</v>
      </c>
      <c r="S16" s="6">
        <v>677.09</v>
      </c>
      <c r="T16" s="6">
        <v>576.08000000000004</v>
      </c>
      <c r="U16" s="6">
        <v>667.69</v>
      </c>
      <c r="V16" s="6">
        <v>568.42999999999995</v>
      </c>
      <c r="W16" s="6">
        <v>622.14</v>
      </c>
    </row>
    <row r="17" spans="2:25" x14ac:dyDescent="0.2">
      <c r="B17" t="s">
        <v>7322</v>
      </c>
      <c r="C17" t="s">
        <v>2171</v>
      </c>
      <c r="D17" s="39">
        <v>6249.02</v>
      </c>
      <c r="E17" s="39">
        <f t="shared" si="0"/>
        <v>520.75166666666667</v>
      </c>
      <c r="F17" s="45">
        <f t="shared" si="1"/>
        <v>-270.75166666666667</v>
      </c>
      <c r="G17" s="49">
        <v>250</v>
      </c>
      <c r="H17" s="39">
        <f t="shared" si="2"/>
        <v>-3249.0200000000004</v>
      </c>
      <c r="I17" s="6">
        <f t="shared" si="3"/>
        <v>3000</v>
      </c>
      <c r="L17" s="6">
        <v>263.3</v>
      </c>
      <c r="M17" s="6">
        <v>216.57</v>
      </c>
      <c r="N17" s="6">
        <v>253.25</v>
      </c>
      <c r="O17" s="6">
        <v>189.93</v>
      </c>
      <c r="P17" s="6">
        <v>706.33</v>
      </c>
      <c r="Q17" s="6">
        <v>837.74</v>
      </c>
      <c r="R17" s="6">
        <v>983.12</v>
      </c>
      <c r="S17" s="6">
        <v>721.26</v>
      </c>
      <c r="T17" s="6">
        <v>384.82</v>
      </c>
      <c r="U17" s="6">
        <v>197.85</v>
      </c>
      <c r="V17" s="6">
        <v>1220.02</v>
      </c>
      <c r="W17" s="6">
        <v>274.83</v>
      </c>
    </row>
    <row r="18" spans="2:25" x14ac:dyDescent="0.2">
      <c r="B18" t="s">
        <v>7151</v>
      </c>
      <c r="C18" t="s">
        <v>2171</v>
      </c>
      <c r="D18" s="39">
        <v>3171.85</v>
      </c>
      <c r="E18" s="39">
        <f t="shared" si="0"/>
        <v>264.32083333333333</v>
      </c>
      <c r="F18" s="45">
        <f t="shared" si="1"/>
        <v>85.679166666666674</v>
      </c>
      <c r="G18" s="49">
        <v>350</v>
      </c>
      <c r="H18" s="39">
        <f t="shared" si="2"/>
        <v>1028.1500000000001</v>
      </c>
      <c r="I18" s="6">
        <f t="shared" si="3"/>
        <v>4200</v>
      </c>
      <c r="L18" s="6">
        <v>305.60000000000002</v>
      </c>
      <c r="M18" s="6">
        <v>279.10000000000002</v>
      </c>
      <c r="N18" s="6">
        <v>78.45</v>
      </c>
      <c r="O18" s="6">
        <v>241.1</v>
      </c>
      <c r="P18" s="6">
        <v>281.10000000000002</v>
      </c>
      <c r="Q18" s="6">
        <v>261.60000000000002</v>
      </c>
      <c r="R18" s="6">
        <v>321.5</v>
      </c>
      <c r="S18" s="6">
        <v>212.2</v>
      </c>
      <c r="T18" s="6">
        <v>362.6</v>
      </c>
      <c r="U18" s="6">
        <v>287.60000000000002</v>
      </c>
      <c r="V18" s="6">
        <v>72.900000000000006</v>
      </c>
      <c r="W18" s="6">
        <v>468.1</v>
      </c>
    </row>
    <row r="19" spans="2:25" x14ac:dyDescent="0.2">
      <c r="B19" t="s">
        <v>7323</v>
      </c>
      <c r="C19" t="s">
        <v>2171</v>
      </c>
      <c r="D19" s="39">
        <v>743.98</v>
      </c>
      <c r="E19" s="39">
        <f t="shared" si="0"/>
        <v>61.998333333333335</v>
      </c>
      <c r="F19" s="45">
        <f t="shared" si="1"/>
        <v>-11.998333333333335</v>
      </c>
      <c r="G19" s="49">
        <v>50</v>
      </c>
      <c r="H19" s="39">
        <f t="shared" si="2"/>
        <v>-143.98000000000002</v>
      </c>
      <c r="I19" s="6">
        <f t="shared" si="3"/>
        <v>600</v>
      </c>
      <c r="L19" s="6">
        <v>22</v>
      </c>
      <c r="M19" s="6">
        <v>38.89</v>
      </c>
      <c r="N19" s="6">
        <v>50.97</v>
      </c>
      <c r="O19" s="6">
        <v>72.489999999999995</v>
      </c>
      <c r="P19" s="6">
        <v>43</v>
      </c>
      <c r="Q19" s="6">
        <v>50.06</v>
      </c>
      <c r="R19" s="6">
        <v>32.380000000000003</v>
      </c>
      <c r="S19" s="6">
        <v>224.99</v>
      </c>
      <c r="T19" s="6">
        <v>67.2</v>
      </c>
      <c r="U19" s="6">
        <v>22</v>
      </c>
      <c r="V19" s="6">
        <v>22</v>
      </c>
      <c r="W19" s="6">
        <v>98</v>
      </c>
    </row>
    <row r="21" spans="2:25" x14ac:dyDescent="0.2">
      <c r="B21" s="50" t="s">
        <v>2178</v>
      </c>
      <c r="D21" s="39">
        <f t="shared" ref="D21:I21" si="4">SUM(D12:D20)</f>
        <v>35428.39</v>
      </c>
      <c r="E21" s="39">
        <f t="shared" si="4"/>
        <v>2952.3658333333324</v>
      </c>
      <c r="F21" s="39">
        <f t="shared" si="4"/>
        <v>-312.36583333333272</v>
      </c>
      <c r="G21" s="39">
        <f t="shared" si="4"/>
        <v>2640</v>
      </c>
      <c r="H21" s="39">
        <f t="shared" si="4"/>
        <v>-3748.3899999999931</v>
      </c>
      <c r="I21" s="39">
        <f t="shared" si="4"/>
        <v>31680</v>
      </c>
      <c r="L21" s="39">
        <f t="shared" ref="L21:W21" si="5">SUM(L12:L20)</f>
        <v>1807.1799999999998</v>
      </c>
      <c r="M21" s="39">
        <f t="shared" si="5"/>
        <v>1807.28</v>
      </c>
      <c r="N21" s="39">
        <f t="shared" si="5"/>
        <v>2064.62</v>
      </c>
      <c r="O21" s="39">
        <f t="shared" si="5"/>
        <v>2097.7799999999997</v>
      </c>
      <c r="P21" s="39">
        <f t="shared" si="5"/>
        <v>2398.5099999999998</v>
      </c>
      <c r="Q21" s="39">
        <f t="shared" si="5"/>
        <v>3069.3099999999995</v>
      </c>
      <c r="R21" s="39">
        <f t="shared" si="5"/>
        <v>2135.59</v>
      </c>
      <c r="S21" s="39">
        <f t="shared" si="5"/>
        <v>2623.8099999999995</v>
      </c>
      <c r="T21" s="39">
        <f t="shared" si="5"/>
        <v>2125.7599999999998</v>
      </c>
      <c r="U21" s="39">
        <f t="shared" si="5"/>
        <v>1933.63</v>
      </c>
      <c r="V21" s="39">
        <f t="shared" si="5"/>
        <v>2526.8000000000002</v>
      </c>
      <c r="W21" s="39">
        <f t="shared" si="5"/>
        <v>2274.3999999999996</v>
      </c>
      <c r="X21" s="39"/>
      <c r="Y21" s="39"/>
    </row>
    <row r="23" spans="2:25" x14ac:dyDescent="0.2">
      <c r="B23" s="50" t="s">
        <v>6168</v>
      </c>
    </row>
    <row r="25" spans="2:25" x14ac:dyDescent="0.2">
      <c r="B25" t="s">
        <v>7947</v>
      </c>
      <c r="C25" t="s">
        <v>2171</v>
      </c>
      <c r="D25" s="39">
        <v>0</v>
      </c>
      <c r="E25" s="39">
        <f t="shared" ref="E25:E34" si="6">D25/$B$3</f>
        <v>0</v>
      </c>
      <c r="F25" s="45">
        <f t="shared" ref="F25:F34" si="7">G25-E25</f>
        <v>200</v>
      </c>
      <c r="G25" s="49">
        <v>200</v>
      </c>
      <c r="H25" s="39">
        <f t="shared" ref="H25:H34" si="8">I25-D25</f>
        <v>2400</v>
      </c>
      <c r="I25" s="6">
        <f t="shared" ref="I25:I34" si="9">G25*$B$3</f>
        <v>2400</v>
      </c>
      <c r="L25" s="6">
        <v>0</v>
      </c>
      <c r="M25" s="6">
        <v>0</v>
      </c>
      <c r="N25" s="6">
        <v>0</v>
      </c>
      <c r="O25" s="6">
        <v>0</v>
      </c>
      <c r="P25" s="6">
        <v>0</v>
      </c>
      <c r="Q25" s="6">
        <v>0</v>
      </c>
      <c r="R25" s="6">
        <v>0</v>
      </c>
      <c r="S25" s="6">
        <v>0</v>
      </c>
      <c r="T25" s="6">
        <v>0</v>
      </c>
      <c r="U25" s="6">
        <v>0</v>
      </c>
      <c r="V25" s="6">
        <v>0</v>
      </c>
      <c r="W25" s="6">
        <v>0</v>
      </c>
    </row>
    <row r="26" spans="2:25" x14ac:dyDescent="0.2">
      <c r="B26" t="s">
        <v>7320</v>
      </c>
      <c r="C26" t="s">
        <v>2171</v>
      </c>
      <c r="D26" s="39">
        <v>0</v>
      </c>
      <c r="E26" s="39">
        <f t="shared" si="6"/>
        <v>0</v>
      </c>
      <c r="F26" s="45">
        <f t="shared" si="7"/>
        <v>75</v>
      </c>
      <c r="G26" s="49">
        <v>75</v>
      </c>
      <c r="H26" s="39">
        <f t="shared" si="8"/>
        <v>900</v>
      </c>
      <c r="I26" s="6">
        <f t="shared" si="9"/>
        <v>900</v>
      </c>
      <c r="L26" s="6">
        <v>0</v>
      </c>
      <c r="M26" s="6">
        <v>0</v>
      </c>
      <c r="N26" s="6">
        <v>0</v>
      </c>
      <c r="O26" s="6">
        <v>0</v>
      </c>
      <c r="P26" s="6">
        <v>0</v>
      </c>
      <c r="Q26" s="6">
        <v>0</v>
      </c>
      <c r="R26" s="6">
        <v>0</v>
      </c>
      <c r="S26" s="6">
        <v>0</v>
      </c>
      <c r="T26" s="6">
        <v>0</v>
      </c>
      <c r="U26" s="6">
        <v>0</v>
      </c>
      <c r="V26" s="6">
        <v>0</v>
      </c>
      <c r="W26" s="6">
        <v>0</v>
      </c>
    </row>
    <row r="27" spans="2:25" x14ac:dyDescent="0.2">
      <c r="B27" t="s">
        <v>7319</v>
      </c>
      <c r="C27" t="s">
        <v>2171</v>
      </c>
      <c r="D27" s="39">
        <v>0</v>
      </c>
      <c r="E27" s="39">
        <f t="shared" si="6"/>
        <v>0</v>
      </c>
      <c r="F27" s="45">
        <f t="shared" si="7"/>
        <v>125</v>
      </c>
      <c r="G27" s="49">
        <v>125</v>
      </c>
      <c r="H27" s="39">
        <f t="shared" si="8"/>
        <v>1500</v>
      </c>
      <c r="I27" s="6">
        <f t="shared" si="9"/>
        <v>1500</v>
      </c>
      <c r="L27" s="6">
        <v>0</v>
      </c>
      <c r="M27" s="6">
        <v>0</v>
      </c>
      <c r="N27" s="6">
        <v>0</v>
      </c>
      <c r="O27" s="6">
        <v>0</v>
      </c>
      <c r="P27" s="6">
        <v>0</v>
      </c>
      <c r="Q27" s="6">
        <v>0</v>
      </c>
      <c r="R27" s="6">
        <v>0</v>
      </c>
      <c r="S27" s="6">
        <v>0</v>
      </c>
      <c r="T27" s="6">
        <v>0</v>
      </c>
      <c r="U27" s="6">
        <v>0</v>
      </c>
      <c r="V27" s="6">
        <v>0</v>
      </c>
      <c r="W27" s="6">
        <v>0</v>
      </c>
    </row>
    <row r="28" spans="2:25" x14ac:dyDescent="0.2">
      <c r="B28" t="s">
        <v>7311</v>
      </c>
      <c r="C28" t="s">
        <v>2171</v>
      </c>
      <c r="D28" s="39">
        <v>3553.69</v>
      </c>
      <c r="E28" s="39">
        <f t="shared" si="6"/>
        <v>296.14083333333332</v>
      </c>
      <c r="F28" s="45">
        <f t="shared" si="7"/>
        <v>3.8591666666666811</v>
      </c>
      <c r="G28" s="49">
        <v>300</v>
      </c>
      <c r="H28" s="39">
        <f t="shared" si="8"/>
        <v>46.309999999999945</v>
      </c>
      <c r="I28" s="6">
        <f t="shared" si="9"/>
        <v>3600</v>
      </c>
      <c r="L28" s="6">
        <v>42.99</v>
      </c>
      <c r="M28" s="6">
        <v>-267.31</v>
      </c>
      <c r="N28" s="6">
        <v>179.8</v>
      </c>
      <c r="O28" s="6">
        <v>158.66999999999999</v>
      </c>
      <c r="P28" s="6">
        <v>1000</v>
      </c>
      <c r="Q28" s="6">
        <v>179.88</v>
      </c>
      <c r="R28" s="6">
        <v>74.98</v>
      </c>
      <c r="S28" s="6">
        <v>0</v>
      </c>
      <c r="T28" s="6">
        <v>1000</v>
      </c>
      <c r="U28" s="6">
        <v>0</v>
      </c>
      <c r="V28" s="6">
        <v>184.68</v>
      </c>
      <c r="W28" s="6">
        <v>1000</v>
      </c>
    </row>
    <row r="29" spans="2:25" x14ac:dyDescent="0.2">
      <c r="B29" t="s">
        <v>4600</v>
      </c>
      <c r="C29" t="s">
        <v>2171</v>
      </c>
      <c r="D29" s="39">
        <v>3030.84</v>
      </c>
      <c r="E29" s="39">
        <f t="shared" si="6"/>
        <v>252.57000000000002</v>
      </c>
      <c r="F29" s="45">
        <f t="shared" si="7"/>
        <v>-2.5700000000000216</v>
      </c>
      <c r="G29" s="49">
        <v>250</v>
      </c>
      <c r="H29" s="39">
        <f t="shared" si="8"/>
        <v>-30.840000000000146</v>
      </c>
      <c r="I29" s="6">
        <f t="shared" si="9"/>
        <v>3000</v>
      </c>
      <c r="L29" s="6">
        <v>191.49</v>
      </c>
      <c r="M29" s="6">
        <v>150.88</v>
      </c>
      <c r="N29" s="6">
        <v>227.87</v>
      </c>
      <c r="O29" s="6">
        <v>281</v>
      </c>
      <c r="P29" s="6">
        <v>398.6</v>
      </c>
      <c r="Q29" s="6">
        <v>133</v>
      </c>
      <c r="R29" s="6">
        <v>68.45</v>
      </c>
      <c r="S29" s="6">
        <v>416.96</v>
      </c>
      <c r="T29" s="6">
        <v>165</v>
      </c>
      <c r="U29" s="6">
        <v>507.58</v>
      </c>
      <c r="V29" s="6">
        <v>279.05</v>
      </c>
      <c r="W29" s="6">
        <v>210.96</v>
      </c>
    </row>
    <row r="30" spans="2:25" x14ac:dyDescent="0.2">
      <c r="B30" t="s">
        <v>7321</v>
      </c>
      <c r="C30" t="s">
        <v>2171</v>
      </c>
      <c r="D30" s="39">
        <v>2823.66</v>
      </c>
      <c r="E30" s="39">
        <f t="shared" si="6"/>
        <v>235.30499999999998</v>
      </c>
      <c r="F30" s="45">
        <f t="shared" si="7"/>
        <v>-35.304999999999978</v>
      </c>
      <c r="G30" s="49">
        <v>200</v>
      </c>
      <c r="H30" s="39">
        <f t="shared" si="8"/>
        <v>-423.65999999999985</v>
      </c>
      <c r="I30" s="6">
        <f t="shared" si="9"/>
        <v>2400</v>
      </c>
      <c r="L30" s="6">
        <v>32.93</v>
      </c>
      <c r="M30" s="6">
        <v>1065.04</v>
      </c>
      <c r="N30" s="6">
        <v>352.62</v>
      </c>
      <c r="O30" s="6">
        <v>529.87</v>
      </c>
      <c r="P30" s="6">
        <v>11.54</v>
      </c>
      <c r="Q30" s="6">
        <v>121.23</v>
      </c>
      <c r="R30" s="6">
        <v>10.56</v>
      </c>
      <c r="S30" s="6">
        <v>167.49</v>
      </c>
      <c r="T30" s="6">
        <v>202.01</v>
      </c>
      <c r="U30" s="6">
        <v>46.39</v>
      </c>
      <c r="V30" s="6">
        <v>109.66</v>
      </c>
      <c r="W30" s="6">
        <v>174.32</v>
      </c>
    </row>
    <row r="31" spans="2:25" x14ac:dyDescent="0.2">
      <c r="B31" t="s">
        <v>7324</v>
      </c>
      <c r="C31" t="s">
        <v>2171</v>
      </c>
      <c r="D31" s="39">
        <v>3298.8</v>
      </c>
      <c r="E31" s="39">
        <f t="shared" si="6"/>
        <v>274.90000000000003</v>
      </c>
      <c r="F31" s="45">
        <f t="shared" si="7"/>
        <v>25.099999999999966</v>
      </c>
      <c r="G31" s="49">
        <v>300</v>
      </c>
      <c r="H31" s="39">
        <f t="shared" si="8"/>
        <v>301.19999999999982</v>
      </c>
      <c r="I31" s="6">
        <f t="shared" si="9"/>
        <v>3600</v>
      </c>
      <c r="L31" s="6">
        <v>0</v>
      </c>
      <c r="M31" s="6">
        <v>1258.1099999999999</v>
      </c>
      <c r="N31" s="6">
        <v>1615</v>
      </c>
      <c r="O31" s="6">
        <v>22.17</v>
      </c>
      <c r="P31" s="6">
        <v>144.05000000000001</v>
      </c>
      <c r="Q31" s="6">
        <v>0</v>
      </c>
      <c r="R31" s="6">
        <v>0</v>
      </c>
      <c r="S31" s="6">
        <v>2.99</v>
      </c>
      <c r="T31" s="6">
        <v>49.4</v>
      </c>
      <c r="U31" s="6">
        <v>21</v>
      </c>
      <c r="V31" s="6">
        <v>186.08</v>
      </c>
      <c r="W31" s="6">
        <v>0</v>
      </c>
    </row>
    <row r="32" spans="2:25" x14ac:dyDescent="0.2">
      <c r="B32" t="s">
        <v>4599</v>
      </c>
      <c r="C32" t="s">
        <v>2171</v>
      </c>
      <c r="D32" s="39">
        <v>366.39</v>
      </c>
      <c r="E32" s="39">
        <f t="shared" si="6"/>
        <v>30.532499999999999</v>
      </c>
      <c r="F32" s="45">
        <f t="shared" si="7"/>
        <v>-30.532499999999999</v>
      </c>
      <c r="G32" s="49">
        <v>0</v>
      </c>
      <c r="H32" s="39">
        <f t="shared" si="8"/>
        <v>-366.39</v>
      </c>
      <c r="I32" s="6">
        <f t="shared" si="9"/>
        <v>0</v>
      </c>
      <c r="L32" s="6">
        <v>0</v>
      </c>
      <c r="M32" s="6">
        <v>119.39</v>
      </c>
      <c r="N32" s="6">
        <v>0</v>
      </c>
      <c r="O32" s="6">
        <v>0</v>
      </c>
      <c r="P32" s="6">
        <v>0</v>
      </c>
      <c r="Q32" s="6">
        <v>0</v>
      </c>
      <c r="R32" s="6">
        <v>0</v>
      </c>
      <c r="S32" s="6">
        <v>0</v>
      </c>
      <c r="T32" s="6">
        <v>0</v>
      </c>
      <c r="U32" s="6">
        <v>117</v>
      </c>
      <c r="V32" s="6">
        <v>130</v>
      </c>
      <c r="W32" s="6">
        <v>0</v>
      </c>
    </row>
    <row r="33" spans="2:25" x14ac:dyDescent="0.2">
      <c r="B33" t="s">
        <v>7316</v>
      </c>
      <c r="C33" t="s">
        <v>2171</v>
      </c>
      <c r="D33" s="39">
        <v>1807.08</v>
      </c>
      <c r="E33" s="39">
        <f t="shared" si="6"/>
        <v>150.59</v>
      </c>
      <c r="F33" s="45">
        <f t="shared" si="7"/>
        <v>-0.59000000000000341</v>
      </c>
      <c r="G33" s="49">
        <v>150</v>
      </c>
      <c r="H33" s="39">
        <f t="shared" si="8"/>
        <v>-7.0799999999999272</v>
      </c>
      <c r="I33" s="6">
        <f t="shared" si="9"/>
        <v>1800</v>
      </c>
      <c r="L33" s="6">
        <v>150.59</v>
      </c>
      <c r="M33" s="6">
        <v>150.59</v>
      </c>
      <c r="N33" s="6">
        <v>150.59</v>
      </c>
      <c r="O33" s="6">
        <v>150.59</v>
      </c>
      <c r="P33" s="6">
        <v>150.59</v>
      </c>
      <c r="Q33" s="6">
        <v>150.59</v>
      </c>
      <c r="R33" s="6">
        <v>150.59</v>
      </c>
      <c r="S33" s="6">
        <v>150.59</v>
      </c>
      <c r="T33" s="6">
        <v>150.59</v>
      </c>
      <c r="U33" s="6">
        <v>150.59</v>
      </c>
      <c r="V33" s="6">
        <v>150.59</v>
      </c>
      <c r="W33" s="6">
        <v>150.59</v>
      </c>
    </row>
    <row r="34" spans="2:25" x14ac:dyDescent="0.2">
      <c r="B34" t="s">
        <v>7165</v>
      </c>
      <c r="C34" t="s">
        <v>2171</v>
      </c>
      <c r="D34" s="39">
        <v>4030</v>
      </c>
      <c r="E34" s="39">
        <f t="shared" si="6"/>
        <v>335.83333333333331</v>
      </c>
      <c r="F34" s="45">
        <f t="shared" si="7"/>
        <v>-335.83333333333331</v>
      </c>
      <c r="G34" s="49">
        <v>0</v>
      </c>
      <c r="H34" s="39">
        <f t="shared" si="8"/>
        <v>-4030</v>
      </c>
      <c r="I34" s="6">
        <f t="shared" si="9"/>
        <v>0</v>
      </c>
      <c r="L34" s="6">
        <v>10</v>
      </c>
      <c r="M34" s="6">
        <v>1288.02</v>
      </c>
      <c r="N34" s="6">
        <v>192.5</v>
      </c>
      <c r="O34" s="6">
        <v>190</v>
      </c>
      <c r="P34" s="6">
        <v>190</v>
      </c>
      <c r="Q34" s="6">
        <v>255.3</v>
      </c>
      <c r="R34" s="6">
        <v>180</v>
      </c>
      <c r="S34" s="6">
        <v>180</v>
      </c>
      <c r="T34" s="6">
        <v>1182.78</v>
      </c>
      <c r="U34" s="6">
        <v>180</v>
      </c>
      <c r="V34" s="6">
        <v>181.4</v>
      </c>
      <c r="W34" s="6">
        <v>0</v>
      </c>
    </row>
    <row r="36" spans="2:25" x14ac:dyDescent="0.2">
      <c r="B36" s="50" t="s">
        <v>3047</v>
      </c>
      <c r="D36" s="39">
        <f t="shared" ref="D36:I36" si="10">SUM(D25:D34)</f>
        <v>18910.46</v>
      </c>
      <c r="E36" s="39">
        <f t="shared" si="10"/>
        <v>1575.8716666666664</v>
      </c>
      <c r="F36" s="39">
        <f t="shared" si="10"/>
        <v>24.128333333333387</v>
      </c>
      <c r="G36" s="39">
        <f t="shared" si="10"/>
        <v>1600</v>
      </c>
      <c r="H36" s="39">
        <f t="shared" si="10"/>
        <v>289.53999999999905</v>
      </c>
      <c r="I36" s="39">
        <f t="shared" si="10"/>
        <v>19200</v>
      </c>
      <c r="L36" s="39">
        <f t="shared" ref="L36:W36" si="11">SUM(L25:L34)</f>
        <v>428</v>
      </c>
      <c r="M36" s="39">
        <f t="shared" si="11"/>
        <v>3764.72</v>
      </c>
      <c r="N36" s="39">
        <f t="shared" si="11"/>
        <v>2718.38</v>
      </c>
      <c r="O36" s="39">
        <f t="shared" si="11"/>
        <v>1332.3</v>
      </c>
      <c r="P36" s="39">
        <f t="shared" si="11"/>
        <v>1894.7799999999997</v>
      </c>
      <c r="Q36" s="39">
        <f t="shared" si="11"/>
        <v>840</v>
      </c>
      <c r="R36" s="39">
        <f t="shared" si="11"/>
        <v>484.58000000000004</v>
      </c>
      <c r="S36" s="39">
        <f t="shared" si="11"/>
        <v>918.03000000000009</v>
      </c>
      <c r="T36" s="39">
        <f t="shared" si="11"/>
        <v>2749.7799999999997</v>
      </c>
      <c r="U36" s="39">
        <f t="shared" si="11"/>
        <v>1022.5600000000001</v>
      </c>
      <c r="V36" s="39">
        <f t="shared" si="11"/>
        <v>1221.46</v>
      </c>
      <c r="W36" s="39">
        <f t="shared" si="11"/>
        <v>1535.87</v>
      </c>
      <c r="X36" s="39"/>
      <c r="Y36" s="39"/>
    </row>
    <row r="38" spans="2:25" x14ac:dyDescent="0.2">
      <c r="B38" t="s">
        <v>1004</v>
      </c>
      <c r="D38" s="39">
        <f t="shared" ref="D38:I38" si="12">D36+D21+D8</f>
        <v>-19526.599999999999</v>
      </c>
      <c r="E38" s="39">
        <f t="shared" si="12"/>
        <v>-1627.2166666666672</v>
      </c>
      <c r="F38" s="39">
        <f t="shared" si="12"/>
        <v>-132.78333333333291</v>
      </c>
      <c r="G38" s="39">
        <f t="shared" si="12"/>
        <v>-1760</v>
      </c>
      <c r="H38" s="39">
        <f t="shared" si="12"/>
        <v>-1593.3999999999969</v>
      </c>
      <c r="I38" s="39">
        <f t="shared" si="12"/>
        <v>-21120</v>
      </c>
      <c r="L38" s="39">
        <f t="shared" ref="L38:W38" si="13">L36+L21+L8</f>
        <v>851.84999999999991</v>
      </c>
      <c r="M38" s="39">
        <f t="shared" si="13"/>
        <v>-5317.91</v>
      </c>
      <c r="N38" s="39">
        <f t="shared" si="13"/>
        <v>3254.3900000000003</v>
      </c>
      <c r="O38" s="39">
        <f t="shared" si="13"/>
        <v>2526.23</v>
      </c>
      <c r="P38" s="39">
        <f t="shared" si="13"/>
        <v>3368.5699999999988</v>
      </c>
      <c r="Q38" s="39">
        <f t="shared" si="13"/>
        <v>2984.4999999999995</v>
      </c>
      <c r="R38" s="39">
        <f t="shared" si="13"/>
        <v>1656.5700000000002</v>
      </c>
      <c r="S38" s="39">
        <f t="shared" si="13"/>
        <v>1970.3799999999997</v>
      </c>
      <c r="T38" s="39">
        <f t="shared" si="13"/>
        <v>3650.9399999999991</v>
      </c>
      <c r="U38" s="39">
        <f t="shared" si="13"/>
        <v>780.23</v>
      </c>
      <c r="V38" s="39">
        <f t="shared" si="13"/>
        <v>-46451.74</v>
      </c>
      <c r="W38" s="39">
        <f t="shared" si="13"/>
        <v>2635.6699999999996</v>
      </c>
    </row>
    <row r="41" spans="2:25" x14ac:dyDescent="0.2">
      <c r="B41" s="50"/>
      <c r="D41" s="52" t="s">
        <v>3644</v>
      </c>
      <c r="E41" s="52"/>
      <c r="F41" s="55" t="s">
        <v>3643</v>
      </c>
      <c r="G41" s="52" t="s">
        <v>3642</v>
      </c>
      <c r="H41" s="51"/>
      <c r="I41" s="56" t="s">
        <v>3646</v>
      </c>
      <c r="L41" s="60" t="s">
        <v>3641</v>
      </c>
    </row>
    <row r="42" spans="2:25" x14ac:dyDescent="0.2">
      <c r="B42" s="50"/>
      <c r="D42" s="52" t="s">
        <v>5177</v>
      </c>
      <c r="E42" s="52"/>
      <c r="F42" s="55" t="s">
        <v>5175</v>
      </c>
      <c r="G42" s="52" t="s">
        <v>6138</v>
      </c>
      <c r="H42" s="51"/>
      <c r="I42" s="56" t="s">
        <v>5177</v>
      </c>
      <c r="J42" s="56"/>
      <c r="L42" s="61" t="e">
        <f>addmonths(date_now,1)</f>
        <v>#VALUE!</v>
      </c>
      <c r="M42" s="61" t="e">
        <f>addmonths(date_now,2)</f>
        <v>#VALUE!</v>
      </c>
      <c r="N42" s="61" t="e">
        <f>addmonths(date_now,3)</f>
        <v>#VALUE!</v>
      </c>
      <c r="O42" s="61" t="e">
        <f>addmonths(date_now,4)</f>
        <v>#VALUE!</v>
      </c>
      <c r="P42" s="61" t="e">
        <f>addmonths(date_now,5)</f>
        <v>#VALUE!</v>
      </c>
      <c r="Q42" s="61" t="e">
        <f>addmonths(date_now,6)</f>
        <v>#VALUE!</v>
      </c>
      <c r="R42" s="61" t="e">
        <f>addmonths(date_now,7)</f>
        <v>#VALUE!</v>
      </c>
      <c r="S42" s="61" t="e">
        <f>addmonths(date_now,8)</f>
        <v>#VALUE!</v>
      </c>
      <c r="T42" s="61" t="e">
        <f>addmonths(date_now,9)</f>
        <v>#VALUE!</v>
      </c>
      <c r="U42" s="61" t="e">
        <f>addmonths(date_now,10)</f>
        <v>#VALUE!</v>
      </c>
      <c r="V42" s="61" t="e">
        <f>addmonths(date_now,11)</f>
        <v>#VALUE!</v>
      </c>
      <c r="W42" s="61" t="e">
        <f>addmonths(date_now,12)</f>
        <v>#VALUE!</v>
      </c>
    </row>
    <row r="43" spans="2:25" x14ac:dyDescent="0.2">
      <c r="B43" s="50"/>
      <c r="I43" s="56"/>
      <c r="J43" s="56"/>
    </row>
    <row r="44" spans="2:25" x14ac:dyDescent="0.2">
      <c r="B44" s="50" t="s">
        <v>6166</v>
      </c>
      <c r="C44" t="s">
        <v>2920</v>
      </c>
      <c r="D44" s="39">
        <v>0</v>
      </c>
      <c r="G44" s="39">
        <v>-1760</v>
      </c>
      <c r="I44" s="49">
        <v>0</v>
      </c>
      <c r="J44" s="56"/>
      <c r="L44" s="6">
        <f>$I$44+$G$44+SUMIF($F$56:$F$95,L$42,$G$56:$G$95)</f>
        <v>-1760</v>
      </c>
      <c r="M44" s="6">
        <f t="shared" ref="M44:W44" si="14">L$44+$G$44+SUMIF($F$56:$F$95,M$42,$G$56:$G$95)</f>
        <v>-3520</v>
      </c>
      <c r="N44" s="6">
        <f t="shared" si="14"/>
        <v>-5280</v>
      </c>
      <c r="O44" s="6">
        <f t="shared" si="14"/>
        <v>-7040</v>
      </c>
      <c r="P44" s="6">
        <f t="shared" si="14"/>
        <v>-8800</v>
      </c>
      <c r="Q44" s="6">
        <f t="shared" si="14"/>
        <v>-10560</v>
      </c>
      <c r="R44" s="6">
        <f t="shared" si="14"/>
        <v>-12320</v>
      </c>
      <c r="S44" s="6">
        <f t="shared" si="14"/>
        <v>-14080</v>
      </c>
      <c r="T44" s="6">
        <f t="shared" si="14"/>
        <v>-15840</v>
      </c>
      <c r="U44" s="6">
        <f t="shared" si="14"/>
        <v>-17600</v>
      </c>
      <c r="V44" s="6">
        <f t="shared" si="14"/>
        <v>-19360</v>
      </c>
      <c r="W44" s="6">
        <f t="shared" si="14"/>
        <v>-21120</v>
      </c>
    </row>
    <row r="45" spans="2:25" x14ac:dyDescent="0.2">
      <c r="B45" s="50"/>
      <c r="J45" s="56"/>
    </row>
    <row r="46" spans="2:25" x14ac:dyDescent="0.2">
      <c r="B46" s="58" t="s">
        <v>7316</v>
      </c>
    </row>
    <row r="47" spans="2:25" x14ac:dyDescent="0.2">
      <c r="B47" s="58"/>
    </row>
    <row r="48" spans="2:25" x14ac:dyDescent="0.2">
      <c r="B48" t="s">
        <v>7324</v>
      </c>
      <c r="C48" t="s">
        <v>3640</v>
      </c>
      <c r="D48" s="39">
        <v>8928.9</v>
      </c>
      <c r="F48" s="57">
        <v>40544</v>
      </c>
      <c r="G48" s="49">
        <v>-100</v>
      </c>
      <c r="I48" s="6">
        <v>7614.43</v>
      </c>
      <c r="L48" s="6" t="e">
        <f>I48+$G48+SumSaving($F$56:$K$95,L$42,$B48)</f>
        <v>#VALUE!</v>
      </c>
      <c r="M48" s="6" t="e">
        <f t="shared" ref="M48:W48" si="15">L48+$G48+SumSaving($F$56:$K$95,M$42,$B48)</f>
        <v>#VALUE!</v>
      </c>
      <c r="N48" s="6" t="e">
        <f t="shared" si="15"/>
        <v>#VALUE!</v>
      </c>
      <c r="O48" s="6" t="e">
        <f t="shared" si="15"/>
        <v>#VALUE!</v>
      </c>
      <c r="P48" s="6" t="e">
        <f t="shared" si="15"/>
        <v>#VALUE!</v>
      </c>
      <c r="Q48" s="6" t="e">
        <f t="shared" si="15"/>
        <v>#VALUE!</v>
      </c>
      <c r="R48" s="6" t="e">
        <f t="shared" si="15"/>
        <v>#VALUE!</v>
      </c>
      <c r="S48" s="6" t="e">
        <f t="shared" si="15"/>
        <v>#VALUE!</v>
      </c>
      <c r="T48" s="6" t="e">
        <f t="shared" si="15"/>
        <v>#VALUE!</v>
      </c>
      <c r="U48" s="6" t="e">
        <f t="shared" si="15"/>
        <v>#VALUE!</v>
      </c>
      <c r="V48" s="6" t="e">
        <f t="shared" si="15"/>
        <v>#VALUE!</v>
      </c>
      <c r="W48" s="6" t="e">
        <f t="shared" si="15"/>
        <v>#VALUE!</v>
      </c>
    </row>
    <row r="49" spans="2:23" x14ac:dyDescent="0.2">
      <c r="B49" t="s">
        <v>4599</v>
      </c>
      <c r="C49" t="s">
        <v>3640</v>
      </c>
      <c r="D49" s="39">
        <v>8387.2900000000009</v>
      </c>
      <c r="F49" s="57">
        <v>40544</v>
      </c>
      <c r="G49" s="49">
        <v>-500</v>
      </c>
      <c r="I49" s="6">
        <v>1887.29</v>
      </c>
      <c r="L49" s="6" t="e">
        <f>I49+$G49+SumSaving($F$56:$K$95,L$42,$B49)</f>
        <v>#VALUE!</v>
      </c>
      <c r="M49" s="6" t="e">
        <f t="shared" ref="M49:W49" si="16">L49+$G49+SumSaving($F$56:$K$95,M$42,$B49)</f>
        <v>#VALUE!</v>
      </c>
      <c r="N49" s="6" t="e">
        <f t="shared" si="16"/>
        <v>#VALUE!</v>
      </c>
      <c r="O49" s="6" t="e">
        <f t="shared" si="16"/>
        <v>#VALUE!</v>
      </c>
      <c r="P49" s="6" t="e">
        <f t="shared" si="16"/>
        <v>#VALUE!</v>
      </c>
      <c r="Q49" s="6" t="e">
        <f t="shared" si="16"/>
        <v>#VALUE!</v>
      </c>
      <c r="R49" s="6" t="e">
        <f t="shared" si="16"/>
        <v>#VALUE!</v>
      </c>
      <c r="S49" s="6" t="e">
        <f t="shared" si="16"/>
        <v>#VALUE!</v>
      </c>
      <c r="T49" s="6" t="e">
        <f t="shared" si="16"/>
        <v>#VALUE!</v>
      </c>
      <c r="U49" s="6" t="e">
        <f t="shared" si="16"/>
        <v>#VALUE!</v>
      </c>
      <c r="V49" s="6" t="e">
        <f t="shared" si="16"/>
        <v>#VALUE!</v>
      </c>
      <c r="W49" s="6" t="e">
        <f t="shared" si="16"/>
        <v>#VALUE!</v>
      </c>
    </row>
    <row r="50" spans="2:23" x14ac:dyDescent="0.2">
      <c r="B50" t="s">
        <v>3484</v>
      </c>
      <c r="C50" t="s">
        <v>3640</v>
      </c>
      <c r="D50" s="39">
        <v>4189.03</v>
      </c>
      <c r="F50" s="57"/>
      <c r="G50" s="49"/>
      <c r="I50" s="6">
        <v>0</v>
      </c>
      <c r="L50" s="6" t="e">
        <f>I50+$G50+SumSaving($F$56:$K$95,L$42,$B50)</f>
        <v>#VALUE!</v>
      </c>
      <c r="M50" s="6" t="e">
        <f t="shared" ref="M50:W50" si="17">L50+$G50+SumSaving($F$56:$K$95,M$42,$B50)</f>
        <v>#VALUE!</v>
      </c>
      <c r="N50" s="6" t="e">
        <f t="shared" si="17"/>
        <v>#VALUE!</v>
      </c>
      <c r="O50" s="6" t="e">
        <f t="shared" si="17"/>
        <v>#VALUE!</v>
      </c>
      <c r="P50" s="6" t="e">
        <f t="shared" si="17"/>
        <v>#VALUE!</v>
      </c>
      <c r="Q50" s="6" t="e">
        <f t="shared" si="17"/>
        <v>#VALUE!</v>
      </c>
      <c r="R50" s="6" t="e">
        <f t="shared" si="17"/>
        <v>#VALUE!</v>
      </c>
      <c r="S50" s="6" t="e">
        <f t="shared" si="17"/>
        <v>#VALUE!</v>
      </c>
      <c r="T50" s="6" t="e">
        <f t="shared" si="17"/>
        <v>#VALUE!</v>
      </c>
      <c r="U50" s="6" t="e">
        <f t="shared" si="17"/>
        <v>#VALUE!</v>
      </c>
      <c r="V50" s="6" t="e">
        <f t="shared" si="17"/>
        <v>#VALUE!</v>
      </c>
      <c r="W50" s="6" t="e">
        <f t="shared" si="17"/>
        <v>#VALUE!</v>
      </c>
    </row>
    <row r="51" spans="2:23" x14ac:dyDescent="0.2">
      <c r="B51" t="s">
        <v>7321</v>
      </c>
      <c r="C51" t="s">
        <v>3640</v>
      </c>
      <c r="D51" s="39">
        <v>7804.88</v>
      </c>
      <c r="F51" s="57">
        <v>40544</v>
      </c>
      <c r="G51" s="49">
        <v>-250</v>
      </c>
      <c r="I51" s="6">
        <v>3827.33</v>
      </c>
      <c r="L51" s="6" t="e">
        <f>I51+$G51+SumSaving($F$56:$K$95,L$42,$B51)</f>
        <v>#VALUE!</v>
      </c>
      <c r="M51" s="6" t="e">
        <f t="shared" ref="M51:W51" si="18">L51+$G51+SumSaving($F$56:$K$95,M$42,$B51)</f>
        <v>#VALUE!</v>
      </c>
      <c r="N51" s="6" t="e">
        <f t="shared" si="18"/>
        <v>#VALUE!</v>
      </c>
      <c r="O51" s="6" t="e">
        <f t="shared" si="18"/>
        <v>#VALUE!</v>
      </c>
      <c r="P51" s="6" t="e">
        <f t="shared" si="18"/>
        <v>#VALUE!</v>
      </c>
      <c r="Q51" s="6" t="e">
        <f t="shared" si="18"/>
        <v>#VALUE!</v>
      </c>
      <c r="R51" s="6" t="e">
        <f t="shared" si="18"/>
        <v>#VALUE!</v>
      </c>
      <c r="S51" s="6" t="e">
        <f t="shared" si="18"/>
        <v>#VALUE!</v>
      </c>
      <c r="T51" s="6" t="e">
        <f t="shared" si="18"/>
        <v>#VALUE!</v>
      </c>
      <c r="U51" s="6" t="e">
        <f t="shared" si="18"/>
        <v>#VALUE!</v>
      </c>
      <c r="V51" s="6" t="e">
        <f t="shared" si="18"/>
        <v>#VALUE!</v>
      </c>
      <c r="W51" s="6" t="e">
        <f t="shared" si="18"/>
        <v>#VALUE!</v>
      </c>
    </row>
    <row r="53" spans="2:23" x14ac:dyDescent="0.2">
      <c r="D53" s="52" t="s">
        <v>6167</v>
      </c>
      <c r="E53" s="52"/>
      <c r="F53" s="55" t="s">
        <v>3639</v>
      </c>
      <c r="G53" s="52"/>
      <c r="H53" s="52"/>
      <c r="I53" s="56"/>
      <c r="J53" s="56"/>
      <c r="K53" t="s">
        <v>3638</v>
      </c>
    </row>
    <row r="54" spans="2:23" x14ac:dyDescent="0.2">
      <c r="B54" s="50" t="s">
        <v>3636</v>
      </c>
      <c r="D54" s="52" t="s">
        <v>5177</v>
      </c>
      <c r="E54" s="52"/>
      <c r="F54" s="55" t="s">
        <v>5175</v>
      </c>
      <c r="G54" s="52"/>
      <c r="H54" s="52"/>
      <c r="I54" s="56"/>
      <c r="J54" s="56"/>
      <c r="K54" t="s">
        <v>4569</v>
      </c>
    </row>
    <row r="56" spans="2:23" x14ac:dyDescent="0.2">
      <c r="B56" t="s">
        <v>4190</v>
      </c>
      <c r="C56" t="s">
        <v>2172</v>
      </c>
      <c r="D56" s="39">
        <v>0</v>
      </c>
      <c r="F56" s="57">
        <v>41122</v>
      </c>
      <c r="G56" s="49">
        <v>1500</v>
      </c>
      <c r="H56" s="45"/>
      <c r="K56" t="s">
        <v>7324</v>
      </c>
    </row>
    <row r="57" spans="2:23" x14ac:dyDescent="0.2">
      <c r="B57" t="s">
        <v>4191</v>
      </c>
      <c r="C57" t="s">
        <v>2172</v>
      </c>
      <c r="D57" s="39">
        <v>0</v>
      </c>
      <c r="F57" s="57">
        <v>41030</v>
      </c>
      <c r="G57" s="49">
        <v>4500</v>
      </c>
      <c r="H57" s="45"/>
      <c r="K57" t="s">
        <v>7324</v>
      </c>
    </row>
    <row r="58" spans="2:23" x14ac:dyDescent="0.2">
      <c r="B58" t="s">
        <v>4192</v>
      </c>
      <c r="C58" t="s">
        <v>2172</v>
      </c>
      <c r="D58" s="39">
        <v>130.93</v>
      </c>
      <c r="F58" s="57">
        <v>40969</v>
      </c>
      <c r="G58" s="49">
        <v>300</v>
      </c>
      <c r="H58" s="45"/>
      <c r="K58" t="s">
        <v>4599</v>
      </c>
    </row>
    <row r="59" spans="2:23" x14ac:dyDescent="0.2">
      <c r="B59" t="s">
        <v>3547</v>
      </c>
      <c r="C59" t="s">
        <v>2172</v>
      </c>
      <c r="D59" s="39">
        <v>0</v>
      </c>
      <c r="F59" s="57">
        <v>41000</v>
      </c>
      <c r="G59" s="49">
        <v>2000</v>
      </c>
      <c r="H59" s="45"/>
      <c r="K59" t="s">
        <v>4599</v>
      </c>
    </row>
    <row r="60" spans="2:23" x14ac:dyDescent="0.2">
      <c r="B60" t="s">
        <v>4193</v>
      </c>
      <c r="C60" t="s">
        <v>2172</v>
      </c>
      <c r="D60" s="39">
        <v>0</v>
      </c>
      <c r="F60" s="57">
        <v>41061</v>
      </c>
      <c r="G60" s="49">
        <v>300</v>
      </c>
      <c r="H60" s="45"/>
      <c r="K60" t="s">
        <v>4599</v>
      </c>
    </row>
    <row r="61" spans="2:23" x14ac:dyDescent="0.2">
      <c r="B61" t="s">
        <v>1005</v>
      </c>
      <c r="C61" t="s">
        <v>2172</v>
      </c>
      <c r="D61" s="39">
        <v>0</v>
      </c>
      <c r="F61" s="57">
        <v>41030</v>
      </c>
      <c r="G61" s="49">
        <v>600</v>
      </c>
      <c r="H61" s="45"/>
      <c r="K61" t="s">
        <v>7321</v>
      </c>
    </row>
    <row r="62" spans="2:23" x14ac:dyDescent="0.2">
      <c r="B62" t="s">
        <v>5176</v>
      </c>
      <c r="C62" t="s">
        <v>2172</v>
      </c>
      <c r="D62" s="39">
        <v>0</v>
      </c>
      <c r="F62" s="57">
        <v>41244</v>
      </c>
      <c r="G62" s="49">
        <v>1200</v>
      </c>
      <c r="H62" s="45"/>
      <c r="K62" t="s">
        <v>7321</v>
      </c>
    </row>
    <row r="63" spans="2:23" x14ac:dyDescent="0.2">
      <c r="B63" t="s">
        <v>713</v>
      </c>
      <c r="C63" t="s">
        <v>2172</v>
      </c>
      <c r="D63" s="39">
        <v>47.27</v>
      </c>
      <c r="F63" s="57">
        <v>41061</v>
      </c>
      <c r="G63" s="49">
        <v>300</v>
      </c>
      <c r="H63" s="45"/>
      <c r="K63" t="s">
        <v>7324</v>
      </c>
    </row>
    <row r="64" spans="2:23" x14ac:dyDescent="0.2">
      <c r="B64" t="s">
        <v>720</v>
      </c>
      <c r="C64" t="s">
        <v>2172</v>
      </c>
      <c r="D64" s="39">
        <v>0</v>
      </c>
      <c r="F64" s="57">
        <v>41000</v>
      </c>
      <c r="G64" s="49">
        <v>800</v>
      </c>
      <c r="H64" s="45"/>
      <c r="K64" t="s">
        <v>7322</v>
      </c>
    </row>
    <row r="65" spans="2:11" x14ac:dyDescent="0.2">
      <c r="B65" t="s">
        <v>721</v>
      </c>
      <c r="C65" t="s">
        <v>2172</v>
      </c>
      <c r="D65" s="39">
        <v>0</v>
      </c>
      <c r="F65" s="57">
        <v>41091</v>
      </c>
      <c r="G65" s="49">
        <v>300</v>
      </c>
      <c r="H65" s="45"/>
      <c r="K65" t="s">
        <v>7322</v>
      </c>
    </row>
    <row r="66" spans="2:11" x14ac:dyDescent="0.2">
      <c r="B66" t="s">
        <v>722</v>
      </c>
      <c r="C66" t="s">
        <v>2172</v>
      </c>
      <c r="D66" s="39">
        <v>0</v>
      </c>
      <c r="F66" s="57">
        <v>41183</v>
      </c>
      <c r="G66" s="49">
        <v>400</v>
      </c>
      <c r="H66" s="45"/>
      <c r="K66" t="s">
        <v>7322</v>
      </c>
    </row>
    <row r="67" spans="2:11" x14ac:dyDescent="0.2">
      <c r="B67" t="s">
        <v>2605</v>
      </c>
      <c r="C67" t="s">
        <v>2172</v>
      </c>
      <c r="D67" s="39">
        <v>425</v>
      </c>
      <c r="F67" s="57">
        <v>41091</v>
      </c>
      <c r="G67" s="49"/>
      <c r="H67" s="45"/>
      <c r="K67" t="s">
        <v>4599</v>
      </c>
    </row>
    <row r="68" spans="2:11" x14ac:dyDescent="0.2">
      <c r="B68" t="s">
        <v>7298</v>
      </c>
      <c r="C68" t="s">
        <v>2172</v>
      </c>
      <c r="D68" s="39">
        <v>700</v>
      </c>
      <c r="F68" s="57">
        <v>41091</v>
      </c>
      <c r="G68" s="49"/>
      <c r="H68" s="45"/>
      <c r="K68" t="s">
        <v>4599</v>
      </c>
    </row>
    <row r="69" spans="2:11" x14ac:dyDescent="0.2">
      <c r="B69" t="s">
        <v>709</v>
      </c>
      <c r="C69" t="s">
        <v>2172</v>
      </c>
      <c r="D69" s="39">
        <v>200.9</v>
      </c>
      <c r="F69" s="57">
        <v>41000</v>
      </c>
      <c r="G69" s="49"/>
      <c r="H69" s="45"/>
      <c r="K69" t="s">
        <v>4599</v>
      </c>
    </row>
    <row r="70" spans="2:11" x14ac:dyDescent="0.2">
      <c r="B70" t="s">
        <v>711</v>
      </c>
      <c r="C70" t="s">
        <v>2172</v>
      </c>
      <c r="D70" s="39">
        <v>167.29</v>
      </c>
      <c r="F70" s="57">
        <v>40940</v>
      </c>
      <c r="G70" s="49"/>
      <c r="H70" s="45"/>
      <c r="K70" t="s">
        <v>724</v>
      </c>
    </row>
    <row r="71" spans="2:11" x14ac:dyDescent="0.2">
      <c r="B71" t="s">
        <v>719</v>
      </c>
      <c r="C71" t="s">
        <v>2172</v>
      </c>
      <c r="D71" s="39">
        <v>0</v>
      </c>
      <c r="F71" s="57">
        <v>41122</v>
      </c>
      <c r="G71" s="49"/>
      <c r="H71" s="45"/>
      <c r="K71" t="s">
        <v>724</v>
      </c>
    </row>
    <row r="72" spans="2:11" x14ac:dyDescent="0.2">
      <c r="B72" t="s">
        <v>723</v>
      </c>
      <c r="C72" t="s">
        <v>2172</v>
      </c>
      <c r="D72" s="39">
        <v>0</v>
      </c>
      <c r="F72" s="57">
        <v>41122</v>
      </c>
      <c r="G72" s="49"/>
      <c r="H72" s="45"/>
      <c r="K72" t="s">
        <v>4599</v>
      </c>
    </row>
    <row r="73" spans="2:11" x14ac:dyDescent="0.2">
      <c r="B73" t="s">
        <v>6137</v>
      </c>
      <c r="C73" t="s">
        <v>2172</v>
      </c>
      <c r="D73" s="39">
        <v>309</v>
      </c>
      <c r="H73" s="45"/>
    </row>
    <row r="74" spans="2:11" x14ac:dyDescent="0.2">
      <c r="B74" t="s">
        <v>6792</v>
      </c>
      <c r="C74" t="s">
        <v>2172</v>
      </c>
      <c r="D74" s="39">
        <v>2182</v>
      </c>
      <c r="H74" s="45"/>
    </row>
    <row r="75" spans="2:11" x14ac:dyDescent="0.2">
      <c r="B75" t="s">
        <v>725</v>
      </c>
      <c r="C75" t="s">
        <v>2172</v>
      </c>
      <c r="D75" s="39">
        <v>1149.77</v>
      </c>
      <c r="H75" s="45"/>
    </row>
    <row r="76" spans="2:11" x14ac:dyDescent="0.2">
      <c r="B76" t="s">
        <v>1210</v>
      </c>
      <c r="C76" t="s">
        <v>2172</v>
      </c>
      <c r="D76" s="39">
        <v>129.75</v>
      </c>
      <c r="H76" s="45"/>
    </row>
    <row r="77" spans="2:11" x14ac:dyDescent="0.2">
      <c r="B77" t="s">
        <v>3586</v>
      </c>
      <c r="C77" t="s">
        <v>2172</v>
      </c>
      <c r="D77" s="39">
        <v>281.56</v>
      </c>
      <c r="H77" s="45"/>
    </row>
    <row r="78" spans="2:11" x14ac:dyDescent="0.2">
      <c r="B78" t="s">
        <v>3480</v>
      </c>
      <c r="C78" t="s">
        <v>2172</v>
      </c>
      <c r="D78" s="39">
        <v>556.26</v>
      </c>
      <c r="H78" s="45"/>
    </row>
    <row r="79" spans="2:11" x14ac:dyDescent="0.2">
      <c r="B79" t="s">
        <v>7169</v>
      </c>
      <c r="C79" t="s">
        <v>2172</v>
      </c>
      <c r="D79" s="39">
        <v>-100</v>
      </c>
      <c r="H79" s="45"/>
    </row>
    <row r="80" spans="2:11" x14ac:dyDescent="0.2">
      <c r="B80" t="s">
        <v>2176</v>
      </c>
      <c r="C80" t="s">
        <v>2172</v>
      </c>
      <c r="D80" s="39">
        <v>1087.8599999999999</v>
      </c>
      <c r="H80" s="45"/>
    </row>
    <row r="81" spans="2:9" x14ac:dyDescent="0.2">
      <c r="B81" t="s">
        <v>1435</v>
      </c>
      <c r="C81" t="s">
        <v>2172</v>
      </c>
      <c r="D81" s="39">
        <v>653.54999999999995</v>
      </c>
      <c r="H81" s="45"/>
    </row>
    <row r="82" spans="2:9" x14ac:dyDescent="0.2">
      <c r="B82" t="s">
        <v>3045</v>
      </c>
      <c r="C82" t="s">
        <v>2172</v>
      </c>
      <c r="D82" s="39">
        <v>222.23</v>
      </c>
      <c r="H82" s="45"/>
    </row>
    <row r="83" spans="2:9" x14ac:dyDescent="0.2">
      <c r="B83" t="s">
        <v>3044</v>
      </c>
      <c r="C83" t="s">
        <v>2172</v>
      </c>
      <c r="D83" s="39">
        <v>0</v>
      </c>
      <c r="H83" s="45"/>
    </row>
    <row r="84" spans="2:9" x14ac:dyDescent="0.2">
      <c r="B84" t="s">
        <v>8224</v>
      </c>
      <c r="C84" t="s">
        <v>2172</v>
      </c>
      <c r="D84" s="39">
        <v>247.65</v>
      </c>
      <c r="H84" s="45"/>
    </row>
    <row r="85" spans="2:9" x14ac:dyDescent="0.2">
      <c r="B85" t="s">
        <v>3046</v>
      </c>
      <c r="C85" t="s">
        <v>2172</v>
      </c>
      <c r="D85" s="39">
        <v>1087.56</v>
      </c>
      <c r="H85" s="45"/>
    </row>
    <row r="86" spans="2:9" x14ac:dyDescent="0.2">
      <c r="B86" t="s">
        <v>4680</v>
      </c>
      <c r="C86" t="s">
        <v>2172</v>
      </c>
      <c r="D86" s="39">
        <v>3945.27</v>
      </c>
      <c r="H86" s="45"/>
    </row>
    <row r="87" spans="2:9" x14ac:dyDescent="0.2">
      <c r="B87" t="s">
        <v>2036</v>
      </c>
      <c r="C87" t="s">
        <v>2172</v>
      </c>
      <c r="D87" s="39">
        <v>209.94</v>
      </c>
      <c r="H87" s="45"/>
    </row>
    <row r="88" spans="2:9" x14ac:dyDescent="0.2">
      <c r="B88" t="s">
        <v>4714</v>
      </c>
      <c r="C88" t="s">
        <v>2172</v>
      </c>
      <c r="D88" s="39">
        <v>492.99</v>
      </c>
      <c r="H88" s="45"/>
    </row>
    <row r="89" spans="2:9" x14ac:dyDescent="0.2">
      <c r="B89" t="s">
        <v>3526</v>
      </c>
      <c r="C89" t="s">
        <v>2172</v>
      </c>
      <c r="D89" s="39">
        <v>1077.01</v>
      </c>
      <c r="H89" s="45"/>
    </row>
    <row r="90" spans="2:9" x14ac:dyDescent="0.2">
      <c r="B90" t="s">
        <v>3527</v>
      </c>
      <c r="C90" t="s">
        <v>2172</v>
      </c>
      <c r="D90" s="39">
        <v>2628</v>
      </c>
      <c r="H90" s="45"/>
    </row>
    <row r="91" spans="2:9" x14ac:dyDescent="0.2">
      <c r="B91" t="s">
        <v>6165</v>
      </c>
      <c r="C91" t="s">
        <v>2172</v>
      </c>
      <c r="D91" s="39">
        <v>1282.72</v>
      </c>
      <c r="H91" s="45"/>
    </row>
    <row r="92" spans="2:9" x14ac:dyDescent="0.2">
      <c r="B92" t="s">
        <v>2174</v>
      </c>
      <c r="C92" t="s">
        <v>2172</v>
      </c>
      <c r="D92" s="39">
        <v>0</v>
      </c>
      <c r="G92" s="49"/>
      <c r="H92" s="45"/>
    </row>
    <row r="93" spans="2:9" x14ac:dyDescent="0.2">
      <c r="B93" t="s">
        <v>2175</v>
      </c>
      <c r="C93" t="s">
        <v>2172</v>
      </c>
      <c r="D93" s="39">
        <v>0</v>
      </c>
      <c r="G93" s="49"/>
      <c r="H93" s="45"/>
    </row>
    <row r="96" spans="2:9" x14ac:dyDescent="0.2">
      <c r="B96" s="50" t="s">
        <v>3637</v>
      </c>
      <c r="D96" s="39">
        <f>SUM(D73:D95)</f>
        <v>17443.12</v>
      </c>
      <c r="F96" s="39"/>
      <c r="H96" s="39"/>
      <c r="I96" s="39"/>
    </row>
    <row r="97" spans="2:23" x14ac:dyDescent="0.2">
      <c r="H97" s="39"/>
      <c r="I97" s="39"/>
    </row>
    <row r="98" spans="2:23" x14ac:dyDescent="0.2">
      <c r="B98" s="50" t="s">
        <v>3048</v>
      </c>
      <c r="D98" s="39">
        <f>D21+D36+D96</f>
        <v>71781.97</v>
      </c>
      <c r="F98" s="39"/>
      <c r="H98" s="39"/>
      <c r="I98" s="39"/>
    </row>
    <row r="99" spans="2:23" x14ac:dyDescent="0.2">
      <c r="B99" s="50"/>
      <c r="F99" s="39"/>
      <c r="H99" s="39"/>
      <c r="I99" s="39"/>
    </row>
    <row r="101" spans="2:23" x14ac:dyDescent="0.2">
      <c r="B101" s="50" t="s">
        <v>3645</v>
      </c>
    </row>
    <row r="103" spans="2:23" x14ac:dyDescent="0.2">
      <c r="B103" t="s">
        <v>6667</v>
      </c>
      <c r="C103" t="s">
        <v>2171</v>
      </c>
      <c r="D103" s="39">
        <v>6067.39</v>
      </c>
      <c r="E103" s="44" t="s">
        <v>2177</v>
      </c>
      <c r="I103" s="6">
        <v>2785.28</v>
      </c>
    </row>
    <row r="104" spans="2:23" x14ac:dyDescent="0.2">
      <c r="B104" t="s">
        <v>4595</v>
      </c>
      <c r="C104" t="s">
        <v>2171</v>
      </c>
      <c r="D104" s="39">
        <v>592.04</v>
      </c>
      <c r="E104" s="44" t="s">
        <v>2177</v>
      </c>
      <c r="I104" s="6">
        <v>334.48</v>
      </c>
    </row>
    <row r="105" spans="2:23" s="42" customFormat="1" x14ac:dyDescent="0.2">
      <c r="D105" s="43"/>
      <c r="E105" s="43"/>
      <c r="F105" s="46"/>
      <c r="G105" s="43"/>
      <c r="I105" s="53"/>
      <c r="J105" s="53"/>
      <c r="L105" s="53"/>
      <c r="M105" s="53"/>
      <c r="N105" s="53"/>
      <c r="O105" s="53"/>
      <c r="P105" s="53"/>
      <c r="Q105" s="53"/>
      <c r="R105" s="53"/>
      <c r="S105" s="53"/>
      <c r="T105" s="53"/>
      <c r="U105" s="53"/>
      <c r="V105" s="53"/>
      <c r="W105" s="53"/>
    </row>
    <row r="106" spans="2:23" s="40" customFormat="1" ht="11.25" x14ac:dyDescent="0.2">
      <c r="B106" s="40" t="s">
        <v>330</v>
      </c>
      <c r="D106" s="41"/>
      <c r="E106" s="41"/>
      <c r="F106" s="47"/>
      <c r="G106" s="41"/>
      <c r="I106" s="54"/>
      <c r="J106" s="54"/>
      <c r="L106" s="54"/>
      <c r="M106" s="54"/>
      <c r="N106" s="54"/>
      <c r="O106" s="54"/>
      <c r="P106" s="54"/>
      <c r="Q106" s="54"/>
      <c r="R106" s="54"/>
      <c r="S106" s="54"/>
      <c r="T106" s="54"/>
      <c r="U106" s="54"/>
      <c r="V106" s="54"/>
      <c r="W106" s="54"/>
    </row>
    <row r="107" spans="2:23" s="40" customFormat="1" ht="11.25" x14ac:dyDescent="0.2">
      <c r="D107" s="41"/>
      <c r="E107" s="41"/>
      <c r="F107" s="47"/>
      <c r="G107" s="41"/>
      <c r="I107" s="54"/>
      <c r="J107" s="54"/>
      <c r="L107" s="54"/>
      <c r="M107" s="54"/>
      <c r="N107" s="54"/>
      <c r="O107" s="54"/>
      <c r="P107" s="54"/>
      <c r="Q107" s="54"/>
      <c r="R107" s="54"/>
      <c r="S107" s="54"/>
      <c r="T107" s="54"/>
      <c r="U107" s="54"/>
      <c r="V107" s="54"/>
      <c r="W107" s="54"/>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80898" r:id="rId4" name="CategoryComboBox">
          <controlPr autoLine="0" autoPict="0" listFillRange="Category_Names" r:id="rId5">
            <anchor moveWithCells="1">
              <from>
                <xdr:col>23</xdr:col>
                <xdr:colOff>85725</xdr:colOff>
                <xdr:row>22</xdr:row>
                <xdr:rowOff>9525</xdr:rowOff>
              </from>
              <to>
                <xdr:col>27</xdr:col>
                <xdr:colOff>38100</xdr:colOff>
                <xdr:row>23</xdr:row>
                <xdr:rowOff>76200</xdr:rowOff>
              </to>
            </anchor>
          </controlPr>
        </control>
      </mc:Choice>
      <mc:Fallback>
        <control shapeId="80898" r:id="rId4" name="CategoryComboBox"/>
      </mc:Fallback>
    </mc:AlternateContent>
    <mc:AlternateContent xmlns:mc="http://schemas.openxmlformats.org/markup-compatibility/2006">
      <mc:Choice Requires="x14">
        <control shapeId="80897" r:id="rId6" name="RefreshButton">
          <controlPr autoLine="0" r:id="rId7">
            <anchor moveWithCells="1">
              <from>
                <xdr:col>1</xdr:col>
                <xdr:colOff>38100</xdr:colOff>
                <xdr:row>3</xdr:row>
                <xdr:rowOff>28575</xdr:rowOff>
              </from>
              <to>
                <xdr:col>1</xdr:col>
                <xdr:colOff>952500</xdr:colOff>
                <xdr:row>5</xdr:row>
                <xdr:rowOff>9525</xdr:rowOff>
              </to>
            </anchor>
          </controlPr>
        </control>
      </mc:Choice>
      <mc:Fallback>
        <control shapeId="80897" r:id="rId6" name="Refresh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indexed="53"/>
  </sheetPr>
  <dimension ref="A1:M15279"/>
  <sheetViews>
    <sheetView tabSelected="1" zoomScale="75" zoomScaleNormal="75" zoomScaleSheetLayoutView="87" workbookViewId="0">
      <pane ySplit="1" topLeftCell="A11842" activePane="bottomLeft" state="frozen"/>
      <selection pane="bottomLeft" activeCell="D1" sqref="D1"/>
    </sheetView>
  </sheetViews>
  <sheetFormatPr defaultRowHeight="12.75" x14ac:dyDescent="0.2"/>
  <cols>
    <col min="1" max="1" width="9.7109375" style="27" customWidth="1"/>
    <col min="2" max="2" width="17.42578125" style="28" customWidth="1"/>
    <col min="3" max="3" width="19.5703125" style="28" customWidth="1"/>
    <col min="4" max="4" width="14.85546875" style="25" customWidth="1"/>
    <col min="5" max="5" width="35.85546875" style="28" customWidth="1"/>
    <col min="6" max="6" width="13.85546875" style="26" customWidth="1"/>
    <col min="7" max="7" width="20.7109375" style="28" customWidth="1"/>
    <col min="8" max="8" width="13.85546875" style="28" customWidth="1"/>
    <col min="9" max="9" width="15.7109375" style="28" customWidth="1"/>
    <col min="10" max="10" width="13.85546875" style="28" customWidth="1"/>
    <col min="11" max="11" width="15.5703125" style="29" customWidth="1"/>
    <col min="12" max="12" width="20" style="28" customWidth="1"/>
    <col min="13" max="13" width="36.5703125" style="28" customWidth="1"/>
    <col min="14" max="16384" width="9.140625" style="22"/>
  </cols>
  <sheetData>
    <row r="1" spans="1:13" ht="15" customHeight="1" x14ac:dyDescent="0.2">
      <c r="A1" s="18" t="s">
        <v>4560</v>
      </c>
      <c r="B1" s="19" t="s">
        <v>4561</v>
      </c>
      <c r="C1" s="19" t="s">
        <v>4562</v>
      </c>
      <c r="D1" s="20" t="s">
        <v>4571</v>
      </c>
      <c r="E1" s="19" t="s">
        <v>4566</v>
      </c>
      <c r="F1" s="21" t="s">
        <v>4567</v>
      </c>
      <c r="G1" s="19" t="s">
        <v>4568</v>
      </c>
      <c r="H1" s="19" t="s">
        <v>4569</v>
      </c>
      <c r="I1" s="19" t="s">
        <v>4570</v>
      </c>
      <c r="J1" s="19" t="s">
        <v>4572</v>
      </c>
      <c r="K1" s="67" t="s">
        <v>4563</v>
      </c>
      <c r="L1" s="19" t="s">
        <v>4564</v>
      </c>
      <c r="M1" s="19" t="s">
        <v>4565</v>
      </c>
    </row>
    <row r="2" spans="1:13" hidden="1" x14ac:dyDescent="0.2">
      <c r="A2" s="23">
        <v>60595</v>
      </c>
      <c r="B2" s="24" t="s">
        <v>4573</v>
      </c>
      <c r="C2" s="24" t="s">
        <v>4574</v>
      </c>
      <c r="D2" s="25">
        <f t="shared" ref="D2:D65" si="0">K2</f>
        <v>39449</v>
      </c>
      <c r="E2" s="24" t="s">
        <v>4576</v>
      </c>
      <c r="F2" s="26">
        <v>37</v>
      </c>
      <c r="G2" s="24" t="s">
        <v>4594</v>
      </c>
      <c r="H2" s="24" t="s">
        <v>3381</v>
      </c>
      <c r="I2" s="24" t="s">
        <v>4576</v>
      </c>
      <c r="J2" s="24" t="s">
        <v>4576</v>
      </c>
      <c r="K2" s="68">
        <v>39449</v>
      </c>
      <c r="L2" s="24" t="s">
        <v>2111</v>
      </c>
      <c r="M2" s="24" t="s">
        <v>2165</v>
      </c>
    </row>
    <row r="3" spans="1:13" hidden="1" x14ac:dyDescent="0.2">
      <c r="A3" s="23">
        <v>60599</v>
      </c>
      <c r="B3" s="28" t="s">
        <v>4573</v>
      </c>
      <c r="C3" s="28" t="s">
        <v>4574</v>
      </c>
      <c r="D3" s="25">
        <f t="shared" si="0"/>
        <v>39449</v>
      </c>
      <c r="E3" s="28" t="s">
        <v>4576</v>
      </c>
      <c r="F3" s="26">
        <v>39</v>
      </c>
      <c r="G3" s="28" t="s">
        <v>4594</v>
      </c>
      <c r="H3" s="28" t="s">
        <v>3381</v>
      </c>
      <c r="I3" s="28" t="s">
        <v>4576</v>
      </c>
      <c r="J3" s="28" t="s">
        <v>4576</v>
      </c>
      <c r="K3" s="29">
        <v>39449</v>
      </c>
      <c r="L3" s="28" t="s">
        <v>2111</v>
      </c>
      <c r="M3" s="28" t="s">
        <v>2166</v>
      </c>
    </row>
    <row r="4" spans="1:13" hidden="1" x14ac:dyDescent="0.2">
      <c r="A4" s="23">
        <v>60597</v>
      </c>
      <c r="B4" s="28" t="s">
        <v>4579</v>
      </c>
      <c r="C4" s="28" t="s">
        <v>4574</v>
      </c>
      <c r="D4" s="25">
        <f t="shared" si="0"/>
        <v>39449</v>
      </c>
      <c r="E4" s="28" t="s">
        <v>4576</v>
      </c>
      <c r="F4" s="26">
        <v>790.4</v>
      </c>
      <c r="G4" s="28" t="s">
        <v>4598</v>
      </c>
      <c r="H4" s="28" t="s">
        <v>6667</v>
      </c>
      <c r="I4" s="28" t="s">
        <v>4576</v>
      </c>
      <c r="J4" s="28" t="s">
        <v>4576</v>
      </c>
      <c r="K4" s="29">
        <v>39449</v>
      </c>
      <c r="L4" s="28" t="s">
        <v>2111</v>
      </c>
      <c r="M4" s="28" t="s">
        <v>496</v>
      </c>
    </row>
    <row r="5" spans="1:13" hidden="1" x14ac:dyDescent="0.2">
      <c r="A5" s="23">
        <v>61556</v>
      </c>
      <c r="B5" s="28" t="s">
        <v>4573</v>
      </c>
      <c r="C5" s="28" t="s">
        <v>4598</v>
      </c>
      <c r="D5" s="25">
        <f t="shared" si="0"/>
        <v>39449</v>
      </c>
      <c r="E5" s="28" t="s">
        <v>4576</v>
      </c>
      <c r="F5" s="26">
        <v>4.99</v>
      </c>
      <c r="G5" s="28" t="s">
        <v>2203</v>
      </c>
      <c r="H5" s="28" t="s">
        <v>3370</v>
      </c>
      <c r="I5" s="28" t="s">
        <v>4576</v>
      </c>
      <c r="J5" s="28" t="s">
        <v>4576</v>
      </c>
      <c r="K5" s="29">
        <v>39449</v>
      </c>
      <c r="L5" s="28" t="s">
        <v>5658</v>
      </c>
      <c r="M5" s="28" t="s">
        <v>5281</v>
      </c>
    </row>
    <row r="6" spans="1:13" hidden="1" x14ac:dyDescent="0.2">
      <c r="A6" s="23">
        <v>60603</v>
      </c>
      <c r="B6" s="28" t="s">
        <v>4579</v>
      </c>
      <c r="C6" s="28" t="s">
        <v>4574</v>
      </c>
      <c r="D6" s="25">
        <f t="shared" si="0"/>
        <v>39449</v>
      </c>
      <c r="E6" s="28" t="s">
        <v>4576</v>
      </c>
      <c r="F6" s="26">
        <v>5</v>
      </c>
      <c r="G6" s="28" t="s">
        <v>6025</v>
      </c>
      <c r="H6" s="28" t="s">
        <v>6667</v>
      </c>
      <c r="I6" s="28" t="s">
        <v>4576</v>
      </c>
      <c r="J6" s="28" t="s">
        <v>4576</v>
      </c>
      <c r="K6" s="29">
        <v>39449</v>
      </c>
      <c r="L6" s="28" t="s">
        <v>2117</v>
      </c>
      <c r="M6" s="28" t="s">
        <v>2163</v>
      </c>
    </row>
    <row r="7" spans="1:13" hidden="1" x14ac:dyDescent="0.2">
      <c r="A7" s="23">
        <v>60602</v>
      </c>
      <c r="B7" s="28" t="s">
        <v>4579</v>
      </c>
      <c r="C7" s="28" t="s">
        <v>4574</v>
      </c>
      <c r="D7" s="25">
        <f t="shared" si="0"/>
        <v>39449</v>
      </c>
      <c r="E7" s="28" t="s">
        <v>4576</v>
      </c>
      <c r="F7" s="26">
        <v>5</v>
      </c>
      <c r="G7" s="28" t="s">
        <v>6024</v>
      </c>
      <c r="H7" s="28" t="s">
        <v>6667</v>
      </c>
      <c r="I7" s="28" t="s">
        <v>4576</v>
      </c>
      <c r="J7" s="28" t="s">
        <v>4576</v>
      </c>
      <c r="K7" s="29">
        <v>39449</v>
      </c>
      <c r="L7" s="28" t="s">
        <v>2117</v>
      </c>
      <c r="M7" s="28" t="s">
        <v>2162</v>
      </c>
    </row>
    <row r="8" spans="1:13" hidden="1" x14ac:dyDescent="0.2">
      <c r="A8" s="23">
        <v>60601</v>
      </c>
      <c r="B8" s="28" t="s">
        <v>4585</v>
      </c>
      <c r="C8" s="28" t="s">
        <v>4574</v>
      </c>
      <c r="D8" s="25">
        <f t="shared" si="0"/>
        <v>39449</v>
      </c>
      <c r="E8" s="28" t="s">
        <v>4576</v>
      </c>
      <c r="F8" s="26">
        <v>250</v>
      </c>
      <c r="G8" s="28" t="s">
        <v>6408</v>
      </c>
      <c r="H8" s="28" t="s">
        <v>5948</v>
      </c>
      <c r="I8" s="28" t="s">
        <v>4576</v>
      </c>
      <c r="J8" s="28" t="s">
        <v>4576</v>
      </c>
      <c r="K8" s="29">
        <v>39449</v>
      </c>
      <c r="L8" s="28" t="s">
        <v>2117</v>
      </c>
      <c r="M8" s="28" t="s">
        <v>4322</v>
      </c>
    </row>
    <row r="9" spans="1:13" hidden="1" x14ac:dyDescent="0.2">
      <c r="A9" s="23">
        <v>61554</v>
      </c>
      <c r="B9" s="28" t="s">
        <v>4573</v>
      </c>
      <c r="C9" s="28" t="s">
        <v>4598</v>
      </c>
      <c r="D9" s="25">
        <f t="shared" si="0"/>
        <v>39449</v>
      </c>
      <c r="E9" s="28" t="s">
        <v>4576</v>
      </c>
      <c r="F9" s="26">
        <v>24.98</v>
      </c>
      <c r="G9" s="28" t="s">
        <v>1945</v>
      </c>
      <c r="H9" s="28" t="s">
        <v>4600</v>
      </c>
      <c r="I9" s="28" t="s">
        <v>4576</v>
      </c>
      <c r="J9" s="28" t="s">
        <v>4576</v>
      </c>
      <c r="K9" s="29">
        <v>39449</v>
      </c>
      <c r="L9" s="28" t="s">
        <v>5658</v>
      </c>
      <c r="M9" s="28" t="s">
        <v>5279</v>
      </c>
    </row>
    <row r="10" spans="1:13" hidden="1" x14ac:dyDescent="0.2">
      <c r="A10" s="23">
        <v>61148</v>
      </c>
      <c r="B10" s="28" t="s">
        <v>4573</v>
      </c>
      <c r="C10" s="28" t="s">
        <v>5135</v>
      </c>
      <c r="D10" s="25">
        <f t="shared" si="0"/>
        <v>39449</v>
      </c>
      <c r="E10" s="28" t="s">
        <v>4576</v>
      </c>
      <c r="F10" s="26">
        <v>66.7</v>
      </c>
      <c r="G10" s="28" t="s">
        <v>683</v>
      </c>
      <c r="H10" s="28" t="s">
        <v>3365</v>
      </c>
      <c r="I10" s="28" t="s">
        <v>4576</v>
      </c>
      <c r="J10" s="28" t="s">
        <v>4576</v>
      </c>
      <c r="K10" s="29">
        <v>39449</v>
      </c>
      <c r="L10" s="28" t="s">
        <v>5658</v>
      </c>
      <c r="M10" s="28" t="s">
        <v>4239</v>
      </c>
    </row>
    <row r="11" spans="1:13" hidden="1" x14ac:dyDescent="0.2">
      <c r="A11" s="23">
        <v>61553</v>
      </c>
      <c r="B11" s="28" t="s">
        <v>4573</v>
      </c>
      <c r="C11" s="28" t="s">
        <v>4598</v>
      </c>
      <c r="D11" s="25">
        <f t="shared" si="0"/>
        <v>39449</v>
      </c>
      <c r="E11" s="28" t="s">
        <v>4576</v>
      </c>
      <c r="F11" s="26">
        <v>84.99</v>
      </c>
      <c r="G11" s="28" t="s">
        <v>1944</v>
      </c>
      <c r="H11" s="28" t="s">
        <v>4600</v>
      </c>
      <c r="I11" s="28" t="s">
        <v>4576</v>
      </c>
      <c r="J11" s="28" t="s">
        <v>4576</v>
      </c>
      <c r="K11" s="29">
        <v>39449</v>
      </c>
      <c r="L11" s="28" t="s">
        <v>5658</v>
      </c>
      <c r="M11" s="28" t="s">
        <v>5278</v>
      </c>
    </row>
    <row r="12" spans="1:13" hidden="1" x14ac:dyDescent="0.2">
      <c r="A12" s="23">
        <v>61555</v>
      </c>
      <c r="B12" s="28" t="s">
        <v>4573</v>
      </c>
      <c r="C12" s="28" t="s">
        <v>4598</v>
      </c>
      <c r="D12" s="25">
        <f t="shared" si="0"/>
        <v>39449</v>
      </c>
      <c r="E12" s="28" t="s">
        <v>4576</v>
      </c>
      <c r="F12" s="26">
        <v>101.24</v>
      </c>
      <c r="G12" s="28" t="s">
        <v>5137</v>
      </c>
      <c r="H12" s="28" t="s">
        <v>3365</v>
      </c>
      <c r="I12" s="28" t="s">
        <v>4576</v>
      </c>
      <c r="J12" s="28" t="s">
        <v>4576</v>
      </c>
      <c r="K12" s="29">
        <v>39449</v>
      </c>
      <c r="L12" s="28" t="s">
        <v>5658</v>
      </c>
      <c r="M12" s="28" t="s">
        <v>5280</v>
      </c>
    </row>
    <row r="13" spans="1:13" hidden="1" x14ac:dyDescent="0.2">
      <c r="A13" s="23">
        <v>60596</v>
      </c>
      <c r="B13" s="28" t="s">
        <v>4579</v>
      </c>
      <c r="C13" s="28" t="s">
        <v>4574</v>
      </c>
      <c r="D13" s="25">
        <f t="shared" si="0"/>
        <v>39449</v>
      </c>
      <c r="E13" s="28" t="s">
        <v>4576</v>
      </c>
      <c r="F13" s="26">
        <v>300</v>
      </c>
      <c r="G13" s="28" t="s">
        <v>5133</v>
      </c>
      <c r="H13" s="28" t="s">
        <v>6667</v>
      </c>
      <c r="I13" s="28" t="s">
        <v>4576</v>
      </c>
      <c r="J13" s="28" t="s">
        <v>4576</v>
      </c>
      <c r="K13" s="29">
        <v>39449</v>
      </c>
      <c r="L13" s="28" t="s">
        <v>2111</v>
      </c>
      <c r="M13" s="28" t="s">
        <v>2164</v>
      </c>
    </row>
    <row r="14" spans="1:13" hidden="1" x14ac:dyDescent="0.2">
      <c r="A14" s="23">
        <v>60598</v>
      </c>
      <c r="B14" s="28" t="s">
        <v>4573</v>
      </c>
      <c r="C14" s="28" t="s">
        <v>4574</v>
      </c>
      <c r="D14" s="25">
        <f t="shared" si="0"/>
        <v>39449</v>
      </c>
      <c r="E14" s="28" t="s">
        <v>4576</v>
      </c>
      <c r="F14" s="26">
        <v>29.97</v>
      </c>
      <c r="G14" s="28" t="s">
        <v>6021</v>
      </c>
      <c r="H14" s="28" t="s">
        <v>3381</v>
      </c>
      <c r="I14" s="28" t="s">
        <v>4576</v>
      </c>
      <c r="J14" s="28" t="s">
        <v>4576</v>
      </c>
      <c r="K14" s="29">
        <v>39449</v>
      </c>
      <c r="L14" s="28" t="s">
        <v>2111</v>
      </c>
      <c r="M14" s="28" t="s">
        <v>498</v>
      </c>
    </row>
    <row r="15" spans="1:13" hidden="1" x14ac:dyDescent="0.2">
      <c r="A15" s="23">
        <v>60600</v>
      </c>
      <c r="B15" s="28" t="s">
        <v>4573</v>
      </c>
      <c r="C15" s="28" t="s">
        <v>4574</v>
      </c>
      <c r="D15" s="25">
        <f t="shared" si="0"/>
        <v>39449</v>
      </c>
      <c r="E15" s="28" t="s">
        <v>4576</v>
      </c>
      <c r="F15" s="26">
        <v>25</v>
      </c>
      <c r="G15" s="28" t="s">
        <v>6023</v>
      </c>
      <c r="H15" s="28" t="s">
        <v>3379</v>
      </c>
      <c r="I15" s="28" t="s">
        <v>4576</v>
      </c>
      <c r="J15" s="28" t="s">
        <v>4576</v>
      </c>
      <c r="K15" s="29">
        <v>39449</v>
      </c>
      <c r="L15" s="28" t="s">
        <v>2111</v>
      </c>
      <c r="M15" s="28" t="s">
        <v>500</v>
      </c>
    </row>
    <row r="16" spans="1:13" hidden="1" x14ac:dyDescent="0.2">
      <c r="A16" s="23">
        <v>60604</v>
      </c>
      <c r="B16" s="28" t="s">
        <v>4573</v>
      </c>
      <c r="C16" s="28" t="s">
        <v>4574</v>
      </c>
      <c r="D16" s="25">
        <f t="shared" si="0"/>
        <v>39449</v>
      </c>
      <c r="E16" s="28" t="s">
        <v>4576</v>
      </c>
      <c r="F16" s="26">
        <v>11.61</v>
      </c>
      <c r="G16" s="28" t="s">
        <v>6022</v>
      </c>
      <c r="H16" s="28" t="s">
        <v>3381</v>
      </c>
      <c r="I16" s="28" t="s">
        <v>4576</v>
      </c>
      <c r="J16" s="28" t="s">
        <v>4576</v>
      </c>
      <c r="K16" s="29">
        <v>39449</v>
      </c>
      <c r="L16" s="28" t="s">
        <v>2111</v>
      </c>
      <c r="M16" s="28" t="s">
        <v>499</v>
      </c>
    </row>
    <row r="17" spans="1:13" hidden="1" x14ac:dyDescent="0.2">
      <c r="A17" s="23">
        <v>61024</v>
      </c>
      <c r="B17" s="28" t="s">
        <v>5150</v>
      </c>
      <c r="C17" s="28" t="s">
        <v>5133</v>
      </c>
      <c r="D17" s="25">
        <f t="shared" si="0"/>
        <v>39449</v>
      </c>
      <c r="E17" s="28" t="s">
        <v>4576</v>
      </c>
      <c r="F17" s="26">
        <v>-300</v>
      </c>
      <c r="G17" s="28" t="s">
        <v>4574</v>
      </c>
      <c r="H17" s="28" t="s">
        <v>6667</v>
      </c>
      <c r="I17" s="28" t="s">
        <v>4576</v>
      </c>
      <c r="J17" s="28" t="s">
        <v>4576</v>
      </c>
      <c r="K17" s="29">
        <v>39449</v>
      </c>
      <c r="L17" s="28" t="s">
        <v>4576</v>
      </c>
      <c r="M17" s="28" t="s">
        <v>4576</v>
      </c>
    </row>
    <row r="18" spans="1:13" hidden="1" x14ac:dyDescent="0.2">
      <c r="A18" s="23">
        <v>61557</v>
      </c>
      <c r="B18" s="28" t="s">
        <v>5150</v>
      </c>
      <c r="C18" s="28" t="s">
        <v>4598</v>
      </c>
      <c r="D18" s="25">
        <f t="shared" si="0"/>
        <v>39449</v>
      </c>
      <c r="E18" s="28" t="s">
        <v>4576</v>
      </c>
      <c r="F18" s="26">
        <v>-790.4</v>
      </c>
      <c r="G18" s="28" t="s">
        <v>4574</v>
      </c>
      <c r="H18" s="28" t="s">
        <v>6667</v>
      </c>
      <c r="I18" s="28" t="s">
        <v>4576</v>
      </c>
      <c r="J18" s="28" t="s">
        <v>4576</v>
      </c>
      <c r="K18" s="29">
        <v>39449</v>
      </c>
      <c r="L18" s="28" t="s">
        <v>4576</v>
      </c>
      <c r="M18" s="28" t="s">
        <v>5273</v>
      </c>
    </row>
    <row r="19" spans="1:13" hidden="1" x14ac:dyDescent="0.2">
      <c r="A19" s="23">
        <v>60591</v>
      </c>
      <c r="B19" s="33" t="s">
        <v>4573</v>
      </c>
      <c r="C19" s="28" t="s">
        <v>4574</v>
      </c>
      <c r="D19" s="25">
        <f t="shared" si="0"/>
        <v>39450</v>
      </c>
      <c r="E19" s="28" t="s">
        <v>4576</v>
      </c>
      <c r="F19" s="26">
        <v>12</v>
      </c>
      <c r="G19" s="28" t="s">
        <v>4594</v>
      </c>
      <c r="H19" s="28" t="s">
        <v>4595</v>
      </c>
      <c r="I19" s="28" t="s">
        <v>4576</v>
      </c>
      <c r="J19" s="28" t="s">
        <v>4576</v>
      </c>
      <c r="K19" s="29">
        <v>39450</v>
      </c>
      <c r="L19" s="28" t="s">
        <v>2111</v>
      </c>
      <c r="M19" s="28" t="s">
        <v>493</v>
      </c>
    </row>
    <row r="20" spans="1:13" hidden="1" x14ac:dyDescent="0.2">
      <c r="A20" s="23">
        <v>60589</v>
      </c>
      <c r="B20" s="28" t="s">
        <v>4579</v>
      </c>
      <c r="C20" s="28" t="s">
        <v>4574</v>
      </c>
      <c r="D20" s="25">
        <f t="shared" si="0"/>
        <v>39450</v>
      </c>
      <c r="E20" s="28" t="s">
        <v>4576</v>
      </c>
      <c r="F20" s="26">
        <v>30</v>
      </c>
      <c r="G20" s="28" t="s">
        <v>4580</v>
      </c>
      <c r="H20" s="28" t="s">
        <v>6667</v>
      </c>
      <c r="I20" s="28" t="s">
        <v>4576</v>
      </c>
      <c r="J20" s="28" t="s">
        <v>4576</v>
      </c>
      <c r="K20" s="29">
        <v>39450</v>
      </c>
      <c r="L20" s="28" t="s">
        <v>6602</v>
      </c>
      <c r="M20" s="28" t="s">
        <v>8260</v>
      </c>
    </row>
    <row r="21" spans="1:13" hidden="1" x14ac:dyDescent="0.2">
      <c r="A21" s="23">
        <v>60594</v>
      </c>
      <c r="B21" s="28" t="s">
        <v>4573</v>
      </c>
      <c r="C21" s="28" t="s">
        <v>4574</v>
      </c>
      <c r="D21" s="25">
        <f t="shared" si="0"/>
        <v>39450</v>
      </c>
      <c r="E21" s="28" t="s">
        <v>4576</v>
      </c>
      <c r="F21" s="26">
        <v>4.99</v>
      </c>
      <c r="G21" s="28" t="s">
        <v>5143</v>
      </c>
      <c r="H21" s="28" t="s">
        <v>3381</v>
      </c>
      <c r="I21" s="28" t="s">
        <v>4576</v>
      </c>
      <c r="J21" s="28" t="s">
        <v>4576</v>
      </c>
      <c r="K21" s="29">
        <v>39450</v>
      </c>
      <c r="L21" s="28" t="s">
        <v>2111</v>
      </c>
      <c r="M21" s="28" t="s">
        <v>4464</v>
      </c>
    </row>
    <row r="22" spans="1:13" hidden="1" x14ac:dyDescent="0.2">
      <c r="A22" s="23">
        <v>61149</v>
      </c>
      <c r="B22" s="28" t="s">
        <v>4573</v>
      </c>
      <c r="C22" s="28" t="s">
        <v>5135</v>
      </c>
      <c r="D22" s="25">
        <f t="shared" si="0"/>
        <v>39450</v>
      </c>
      <c r="E22" s="28" t="s">
        <v>4576</v>
      </c>
      <c r="F22" s="26">
        <v>14.99</v>
      </c>
      <c r="G22" s="28" t="s">
        <v>7133</v>
      </c>
      <c r="H22" s="28" t="s">
        <v>3381</v>
      </c>
      <c r="I22" s="28" t="s">
        <v>4576</v>
      </c>
      <c r="J22" s="28" t="s">
        <v>4576</v>
      </c>
      <c r="K22" s="29">
        <v>39450</v>
      </c>
      <c r="L22" s="28" t="s">
        <v>5658</v>
      </c>
      <c r="M22" s="28" t="s">
        <v>4241</v>
      </c>
    </row>
    <row r="23" spans="1:13" hidden="1" x14ac:dyDescent="0.2">
      <c r="A23" s="23">
        <v>60590</v>
      </c>
      <c r="B23" s="28" t="s">
        <v>4573</v>
      </c>
      <c r="C23" s="28" t="s">
        <v>4574</v>
      </c>
      <c r="D23" s="25">
        <f t="shared" si="0"/>
        <v>39450</v>
      </c>
      <c r="E23" s="28" t="s">
        <v>4576</v>
      </c>
      <c r="F23" s="26">
        <v>8.85</v>
      </c>
      <c r="G23" s="28" t="s">
        <v>5151</v>
      </c>
      <c r="H23" s="28" t="s">
        <v>277</v>
      </c>
      <c r="I23" s="28" t="s">
        <v>4576</v>
      </c>
      <c r="J23" s="28" t="s">
        <v>4576</v>
      </c>
      <c r="K23" s="29">
        <v>39450</v>
      </c>
      <c r="L23" s="28" t="s">
        <v>2111</v>
      </c>
      <c r="M23" s="28" t="s">
        <v>4480</v>
      </c>
    </row>
    <row r="24" spans="1:13" hidden="1" x14ac:dyDescent="0.2">
      <c r="A24" s="23">
        <v>60592</v>
      </c>
      <c r="B24" s="28" t="s">
        <v>4573</v>
      </c>
      <c r="C24" s="28" t="s">
        <v>4574</v>
      </c>
      <c r="D24" s="25">
        <f t="shared" si="0"/>
        <v>39450</v>
      </c>
      <c r="E24" s="28" t="s">
        <v>4576</v>
      </c>
      <c r="F24" s="26">
        <v>26.95</v>
      </c>
      <c r="G24" s="28" t="s">
        <v>6020</v>
      </c>
      <c r="H24" s="28" t="s">
        <v>3381</v>
      </c>
      <c r="I24" s="28" t="s">
        <v>4576</v>
      </c>
      <c r="J24" s="28" t="s">
        <v>4576</v>
      </c>
      <c r="K24" s="29">
        <v>39450</v>
      </c>
      <c r="L24" s="28" t="s">
        <v>2111</v>
      </c>
      <c r="M24" s="28" t="s">
        <v>497</v>
      </c>
    </row>
    <row r="25" spans="1:13" hidden="1" x14ac:dyDescent="0.2">
      <c r="A25" s="23">
        <v>61508</v>
      </c>
      <c r="B25" s="28" t="s">
        <v>5150</v>
      </c>
      <c r="C25" s="28" t="s">
        <v>4580</v>
      </c>
      <c r="D25" s="25">
        <f t="shared" si="0"/>
        <v>39450</v>
      </c>
      <c r="E25" s="28" t="s">
        <v>4576</v>
      </c>
      <c r="F25" s="26">
        <v>-30</v>
      </c>
      <c r="G25" s="28" t="s">
        <v>4574</v>
      </c>
      <c r="H25" s="28" t="s">
        <v>6667</v>
      </c>
      <c r="I25" s="28" t="s">
        <v>4576</v>
      </c>
      <c r="J25" s="28" t="s">
        <v>4576</v>
      </c>
      <c r="K25" s="29">
        <v>39450</v>
      </c>
      <c r="L25" s="28" t="s">
        <v>6602</v>
      </c>
      <c r="M25" s="28" t="s">
        <v>8260</v>
      </c>
    </row>
    <row r="26" spans="1:13" hidden="1" x14ac:dyDescent="0.2">
      <c r="A26" s="23">
        <v>60593</v>
      </c>
      <c r="B26" s="28" t="s">
        <v>4573</v>
      </c>
      <c r="C26" s="28" t="s">
        <v>4574</v>
      </c>
      <c r="D26" s="25">
        <f t="shared" si="0"/>
        <v>39450</v>
      </c>
      <c r="E26" s="28" t="s">
        <v>4576</v>
      </c>
      <c r="F26" s="26">
        <v>167</v>
      </c>
      <c r="G26" s="28" t="s">
        <v>4597</v>
      </c>
      <c r="H26" s="28" t="s">
        <v>3381</v>
      </c>
      <c r="I26" s="28" t="s">
        <v>4576</v>
      </c>
      <c r="J26" s="28" t="s">
        <v>4576</v>
      </c>
      <c r="K26" s="29">
        <v>39450</v>
      </c>
      <c r="L26" s="28" t="s">
        <v>2111</v>
      </c>
      <c r="M26" s="28" t="s">
        <v>495</v>
      </c>
    </row>
    <row r="27" spans="1:13" hidden="1" x14ac:dyDescent="0.2">
      <c r="A27" s="23">
        <v>61151</v>
      </c>
      <c r="B27" s="33" t="s">
        <v>4573</v>
      </c>
      <c r="C27" s="28" t="s">
        <v>5135</v>
      </c>
      <c r="D27" s="25">
        <f t="shared" si="0"/>
        <v>39451</v>
      </c>
      <c r="E27" s="28" t="s">
        <v>4576</v>
      </c>
      <c r="F27" s="26">
        <v>52</v>
      </c>
      <c r="G27" s="28" t="s">
        <v>1659</v>
      </c>
      <c r="H27" s="28" t="s">
        <v>4600</v>
      </c>
      <c r="I27" s="28" t="s">
        <v>4576</v>
      </c>
      <c r="J27" s="28" t="s">
        <v>4576</v>
      </c>
      <c r="K27" s="29">
        <v>39451</v>
      </c>
      <c r="L27" s="28" t="s">
        <v>5658</v>
      </c>
      <c r="M27" s="28" t="s">
        <v>4243</v>
      </c>
    </row>
    <row r="28" spans="1:13" hidden="1" x14ac:dyDescent="0.2">
      <c r="A28" s="23">
        <v>60588</v>
      </c>
      <c r="B28" s="28" t="s">
        <v>4573</v>
      </c>
      <c r="C28" s="28" t="s">
        <v>4574</v>
      </c>
      <c r="D28" s="25">
        <f t="shared" si="0"/>
        <v>39451</v>
      </c>
      <c r="E28" s="28" t="s">
        <v>4576</v>
      </c>
      <c r="F28" s="26">
        <v>12</v>
      </c>
      <c r="G28" s="28" t="s">
        <v>4596</v>
      </c>
      <c r="H28" s="28" t="s">
        <v>5954</v>
      </c>
      <c r="I28" s="28" t="s">
        <v>4576</v>
      </c>
      <c r="J28" s="28" t="s">
        <v>4576</v>
      </c>
      <c r="K28" s="29">
        <v>39451</v>
      </c>
      <c r="L28" s="28" t="s">
        <v>2111</v>
      </c>
      <c r="M28" s="28" t="s">
        <v>494</v>
      </c>
    </row>
    <row r="29" spans="1:13" hidden="1" x14ac:dyDescent="0.2">
      <c r="A29" s="23">
        <v>61150</v>
      </c>
      <c r="B29" s="28" t="s">
        <v>4573</v>
      </c>
      <c r="C29" s="28" t="s">
        <v>5135</v>
      </c>
      <c r="D29" s="25">
        <f t="shared" si="0"/>
        <v>39451</v>
      </c>
      <c r="E29" s="28" t="s">
        <v>4576</v>
      </c>
      <c r="F29" s="26">
        <v>15.45</v>
      </c>
      <c r="G29" s="28" t="s">
        <v>2210</v>
      </c>
      <c r="H29" s="28" t="s">
        <v>3484</v>
      </c>
      <c r="I29" s="28" t="s">
        <v>4576</v>
      </c>
      <c r="J29" s="28" t="s">
        <v>4576</v>
      </c>
      <c r="K29" s="29">
        <v>39451</v>
      </c>
      <c r="L29" s="28" t="s">
        <v>5658</v>
      </c>
      <c r="M29" s="28" t="s">
        <v>4242</v>
      </c>
    </row>
    <row r="30" spans="1:13" hidden="1" x14ac:dyDescent="0.2">
      <c r="A30" s="23">
        <v>61025</v>
      </c>
      <c r="B30" s="28" t="s">
        <v>7124</v>
      </c>
      <c r="C30" s="28" t="s">
        <v>5133</v>
      </c>
      <c r="D30" s="25">
        <f t="shared" si="0"/>
        <v>39451</v>
      </c>
      <c r="E30" s="28" t="s">
        <v>4576</v>
      </c>
      <c r="F30" s="26">
        <v>-0.08</v>
      </c>
      <c r="G30" s="28" t="s">
        <v>5133</v>
      </c>
      <c r="H30" s="28" t="s">
        <v>6666</v>
      </c>
      <c r="I30" s="28" t="s">
        <v>4576</v>
      </c>
      <c r="J30" s="28" t="s">
        <v>4576</v>
      </c>
      <c r="K30" s="29">
        <v>39451</v>
      </c>
      <c r="L30" s="28" t="s">
        <v>4576</v>
      </c>
      <c r="M30" s="28" t="s">
        <v>4576</v>
      </c>
    </row>
    <row r="31" spans="1:13" hidden="1" x14ac:dyDescent="0.2">
      <c r="A31" s="23">
        <v>61154</v>
      </c>
      <c r="B31" s="28" t="s">
        <v>4573</v>
      </c>
      <c r="C31" s="28" t="s">
        <v>5135</v>
      </c>
      <c r="D31" s="25">
        <f t="shared" si="0"/>
        <v>39452</v>
      </c>
      <c r="E31" s="28" t="s">
        <v>4576</v>
      </c>
      <c r="F31" s="26">
        <v>21.24</v>
      </c>
      <c r="G31" s="28" t="s">
        <v>7134</v>
      </c>
      <c r="H31" s="28" t="s">
        <v>7311</v>
      </c>
      <c r="I31" s="28" t="s">
        <v>4576</v>
      </c>
      <c r="J31" s="28" t="s">
        <v>4576</v>
      </c>
      <c r="K31" s="29">
        <v>39452</v>
      </c>
      <c r="L31" s="28" t="s">
        <v>5658</v>
      </c>
      <c r="M31" s="28" t="s">
        <v>4246</v>
      </c>
    </row>
    <row r="32" spans="1:13" hidden="1" x14ac:dyDescent="0.2">
      <c r="A32" s="23">
        <v>61153</v>
      </c>
      <c r="B32" s="33" t="s">
        <v>4573</v>
      </c>
      <c r="C32" s="28" t="s">
        <v>5135</v>
      </c>
      <c r="D32" s="25">
        <f t="shared" si="0"/>
        <v>39452</v>
      </c>
      <c r="E32" s="28" t="s">
        <v>4576</v>
      </c>
      <c r="F32" s="26">
        <v>50.97</v>
      </c>
      <c r="G32" s="28" t="s">
        <v>3347</v>
      </c>
      <c r="H32" s="28" t="s">
        <v>4600</v>
      </c>
      <c r="I32" s="28" t="s">
        <v>4576</v>
      </c>
      <c r="J32" s="28" t="s">
        <v>4576</v>
      </c>
      <c r="K32" s="29">
        <v>39452</v>
      </c>
      <c r="L32" s="28" t="s">
        <v>5658</v>
      </c>
      <c r="M32" s="28" t="s">
        <v>4245</v>
      </c>
    </row>
    <row r="33" spans="1:13" hidden="1" x14ac:dyDescent="0.2">
      <c r="A33" s="23">
        <v>61152</v>
      </c>
      <c r="B33" s="28" t="s">
        <v>4573</v>
      </c>
      <c r="C33" s="28" t="s">
        <v>5135</v>
      </c>
      <c r="D33" s="25">
        <f t="shared" si="0"/>
        <v>39452</v>
      </c>
      <c r="E33" s="28" t="s">
        <v>4576</v>
      </c>
      <c r="F33" s="26">
        <v>35.79</v>
      </c>
      <c r="G33" s="28" t="s">
        <v>878</v>
      </c>
      <c r="H33" s="28" t="s">
        <v>7322</v>
      </c>
      <c r="I33" s="28" t="s">
        <v>4576</v>
      </c>
      <c r="J33" s="28" t="s">
        <v>4576</v>
      </c>
      <c r="K33" s="29">
        <v>39452</v>
      </c>
      <c r="L33" s="28" t="s">
        <v>5658</v>
      </c>
      <c r="M33" s="28" t="s">
        <v>4244</v>
      </c>
    </row>
    <row r="34" spans="1:13" hidden="1" x14ac:dyDescent="0.2">
      <c r="A34" s="23">
        <v>60580</v>
      </c>
      <c r="B34" s="28" t="s">
        <v>4573</v>
      </c>
      <c r="C34" s="28" t="s">
        <v>4574</v>
      </c>
      <c r="D34" s="25">
        <f t="shared" si="0"/>
        <v>39454</v>
      </c>
      <c r="E34" s="28" t="s">
        <v>4576</v>
      </c>
      <c r="F34" s="26">
        <v>13.48</v>
      </c>
      <c r="G34" s="28" t="s">
        <v>5163</v>
      </c>
      <c r="H34" s="28" t="s">
        <v>3381</v>
      </c>
      <c r="I34" s="28" t="s">
        <v>4576</v>
      </c>
      <c r="J34" s="28" t="s">
        <v>4576</v>
      </c>
      <c r="K34" s="29">
        <v>39454</v>
      </c>
      <c r="L34" s="28" t="s">
        <v>2111</v>
      </c>
      <c r="M34" s="28" t="s">
        <v>4296</v>
      </c>
    </row>
    <row r="35" spans="1:13" hidden="1" x14ac:dyDescent="0.2">
      <c r="A35" s="23">
        <v>60585</v>
      </c>
      <c r="B35" s="28" t="s">
        <v>4579</v>
      </c>
      <c r="C35" s="28" t="s">
        <v>4574</v>
      </c>
      <c r="D35" s="25">
        <f t="shared" si="0"/>
        <v>39454</v>
      </c>
      <c r="E35" s="28" t="s">
        <v>4576</v>
      </c>
      <c r="F35" s="26">
        <v>20</v>
      </c>
      <c r="G35" s="28" t="s">
        <v>4580</v>
      </c>
      <c r="H35" s="28" t="s">
        <v>6667</v>
      </c>
      <c r="I35" s="28" t="s">
        <v>4576</v>
      </c>
      <c r="J35" s="28" t="s">
        <v>4576</v>
      </c>
      <c r="K35" s="29">
        <v>39454</v>
      </c>
      <c r="L35" s="28" t="s">
        <v>6602</v>
      </c>
      <c r="M35" s="28" t="s">
        <v>8259</v>
      </c>
    </row>
    <row r="36" spans="1:13" hidden="1" x14ac:dyDescent="0.2">
      <c r="A36" s="23">
        <v>61155</v>
      </c>
      <c r="B36" s="28" t="s">
        <v>4573</v>
      </c>
      <c r="C36" s="28" t="s">
        <v>5135</v>
      </c>
      <c r="D36" s="25">
        <f t="shared" si="0"/>
        <v>39454</v>
      </c>
      <c r="E36" s="28" t="s">
        <v>4576</v>
      </c>
      <c r="F36" s="26">
        <v>50.75</v>
      </c>
      <c r="G36" s="28" t="s">
        <v>3701</v>
      </c>
      <c r="H36" s="28" t="s">
        <v>7322</v>
      </c>
      <c r="I36" s="28" t="s">
        <v>4576</v>
      </c>
      <c r="J36" s="28" t="s">
        <v>4576</v>
      </c>
      <c r="K36" s="29">
        <v>39454</v>
      </c>
      <c r="L36" s="28" t="s">
        <v>5658</v>
      </c>
      <c r="M36" s="28" t="s">
        <v>4247</v>
      </c>
    </row>
    <row r="37" spans="1:13" hidden="1" x14ac:dyDescent="0.2">
      <c r="A37" s="23">
        <v>60581</v>
      </c>
      <c r="B37" s="28" t="s">
        <v>4579</v>
      </c>
      <c r="C37" s="28" t="s">
        <v>4574</v>
      </c>
      <c r="D37" s="25">
        <f t="shared" si="0"/>
        <v>39454</v>
      </c>
      <c r="E37" s="28" t="s">
        <v>4576</v>
      </c>
      <c r="F37" s="26">
        <v>250</v>
      </c>
      <c r="G37" s="28" t="s">
        <v>4587</v>
      </c>
      <c r="H37" s="28" t="s">
        <v>6667</v>
      </c>
      <c r="I37" s="28" t="s">
        <v>4576</v>
      </c>
      <c r="J37" s="28" t="s">
        <v>4576</v>
      </c>
      <c r="K37" s="29">
        <v>39454</v>
      </c>
      <c r="L37" s="28" t="s">
        <v>2111</v>
      </c>
      <c r="M37" s="28" t="s">
        <v>2113</v>
      </c>
    </row>
    <row r="38" spans="1:13" hidden="1" x14ac:dyDescent="0.2">
      <c r="A38" s="23">
        <v>60583</v>
      </c>
      <c r="B38" s="28" t="s">
        <v>4579</v>
      </c>
      <c r="C38" s="28" t="s">
        <v>4574</v>
      </c>
      <c r="D38" s="25">
        <f t="shared" si="0"/>
        <v>39454</v>
      </c>
      <c r="E38" s="28" t="s">
        <v>4576</v>
      </c>
      <c r="F38" s="26">
        <v>500</v>
      </c>
      <c r="G38" s="28" t="s">
        <v>4587</v>
      </c>
      <c r="H38" s="28" t="s">
        <v>6667</v>
      </c>
      <c r="I38" s="28" t="s">
        <v>4576</v>
      </c>
      <c r="J38" s="28" t="s">
        <v>4576</v>
      </c>
      <c r="K38" s="29">
        <v>39454</v>
      </c>
      <c r="L38" s="28" t="s">
        <v>2111</v>
      </c>
      <c r="M38" s="28" t="s">
        <v>2113</v>
      </c>
    </row>
    <row r="39" spans="1:13" hidden="1" x14ac:dyDescent="0.2">
      <c r="A39" s="23">
        <v>60584</v>
      </c>
      <c r="B39" s="28" t="s">
        <v>4579</v>
      </c>
      <c r="C39" s="28" t="s">
        <v>4574</v>
      </c>
      <c r="D39" s="25">
        <f t="shared" si="0"/>
        <v>39454</v>
      </c>
      <c r="E39" s="28" t="s">
        <v>4576</v>
      </c>
      <c r="F39" s="26">
        <v>60</v>
      </c>
      <c r="G39" s="28" t="s">
        <v>4587</v>
      </c>
      <c r="H39" s="28" t="s">
        <v>6667</v>
      </c>
      <c r="I39" s="28" t="s">
        <v>4576</v>
      </c>
      <c r="J39" s="28" t="s">
        <v>4576</v>
      </c>
      <c r="K39" s="29">
        <v>39454</v>
      </c>
      <c r="L39" s="28" t="s">
        <v>2111</v>
      </c>
      <c r="M39" s="28" t="s">
        <v>2113</v>
      </c>
    </row>
    <row r="40" spans="1:13" hidden="1" x14ac:dyDescent="0.2">
      <c r="A40" s="23">
        <v>60587</v>
      </c>
      <c r="B40" s="28" t="s">
        <v>4579</v>
      </c>
      <c r="C40" s="28" t="s">
        <v>4574</v>
      </c>
      <c r="D40" s="25">
        <f t="shared" si="0"/>
        <v>39454</v>
      </c>
      <c r="E40" s="28" t="s">
        <v>4576</v>
      </c>
      <c r="F40" s="26">
        <v>150</v>
      </c>
      <c r="G40" s="28" t="s">
        <v>4587</v>
      </c>
      <c r="H40" s="28" t="s">
        <v>6667</v>
      </c>
      <c r="I40" s="28" t="s">
        <v>4576</v>
      </c>
      <c r="J40" s="28" t="s">
        <v>4576</v>
      </c>
      <c r="K40" s="29">
        <v>39454</v>
      </c>
      <c r="L40" s="28" t="s">
        <v>2111</v>
      </c>
      <c r="M40" s="28" t="s">
        <v>2113</v>
      </c>
    </row>
    <row r="41" spans="1:13" hidden="1" x14ac:dyDescent="0.2">
      <c r="A41" s="23">
        <v>61088</v>
      </c>
      <c r="B41" s="28" t="s">
        <v>4573</v>
      </c>
      <c r="C41" s="28" t="s">
        <v>5135</v>
      </c>
      <c r="D41" s="25">
        <f t="shared" si="0"/>
        <v>39454</v>
      </c>
      <c r="E41" s="28" t="s">
        <v>4576</v>
      </c>
      <c r="F41" s="26">
        <v>7.45</v>
      </c>
      <c r="G41" s="28" t="s">
        <v>1560</v>
      </c>
      <c r="H41" s="28" t="s">
        <v>4595</v>
      </c>
      <c r="I41" s="28" t="s">
        <v>4576</v>
      </c>
      <c r="J41" s="28" t="s">
        <v>4576</v>
      </c>
      <c r="K41" s="29">
        <v>39454</v>
      </c>
      <c r="L41" s="28" t="s">
        <v>5658</v>
      </c>
      <c r="M41" s="28" t="s">
        <v>7224</v>
      </c>
    </row>
    <row r="42" spans="1:13" hidden="1" x14ac:dyDescent="0.2">
      <c r="A42" s="23">
        <v>60586</v>
      </c>
      <c r="B42" s="33" t="s">
        <v>4573</v>
      </c>
      <c r="C42" s="33" t="s">
        <v>4574</v>
      </c>
      <c r="D42" s="25">
        <f t="shared" si="0"/>
        <v>39454</v>
      </c>
      <c r="E42" s="28" t="s">
        <v>4576</v>
      </c>
      <c r="F42" s="26">
        <v>5</v>
      </c>
      <c r="G42" s="28" t="s">
        <v>4590</v>
      </c>
      <c r="H42" s="28" t="s">
        <v>5954</v>
      </c>
      <c r="I42" s="28" t="s">
        <v>4576</v>
      </c>
      <c r="J42" s="28" t="s">
        <v>4576</v>
      </c>
      <c r="K42" s="29">
        <v>39454</v>
      </c>
      <c r="L42" s="33" t="s">
        <v>2117</v>
      </c>
      <c r="M42" s="28" t="s">
        <v>4318</v>
      </c>
    </row>
    <row r="43" spans="1:13" hidden="1" x14ac:dyDescent="0.2">
      <c r="A43" s="23">
        <v>60582</v>
      </c>
      <c r="B43" s="28" t="s">
        <v>4573</v>
      </c>
      <c r="C43" s="28" t="s">
        <v>4574</v>
      </c>
      <c r="D43" s="25">
        <f t="shared" si="0"/>
        <v>39454</v>
      </c>
      <c r="E43" s="28" t="s">
        <v>4576</v>
      </c>
      <c r="F43" s="26">
        <v>8.19</v>
      </c>
      <c r="G43" s="28" t="s">
        <v>4589</v>
      </c>
      <c r="H43" s="28" t="s">
        <v>3381</v>
      </c>
      <c r="I43" s="28" t="s">
        <v>4576</v>
      </c>
      <c r="J43" s="28" t="s">
        <v>4576</v>
      </c>
      <c r="K43" s="29">
        <v>39454</v>
      </c>
      <c r="L43" s="28" t="s">
        <v>2111</v>
      </c>
      <c r="M43" s="28" t="s">
        <v>2116</v>
      </c>
    </row>
    <row r="44" spans="1:13" hidden="1" x14ac:dyDescent="0.2">
      <c r="A44" s="23">
        <v>61507</v>
      </c>
      <c r="B44" s="28" t="s">
        <v>5150</v>
      </c>
      <c r="C44" s="28" t="s">
        <v>4580</v>
      </c>
      <c r="D44" s="25">
        <f t="shared" si="0"/>
        <v>39454</v>
      </c>
      <c r="E44" s="28" t="s">
        <v>4576</v>
      </c>
      <c r="F44" s="26">
        <v>-20</v>
      </c>
      <c r="G44" s="28" t="s">
        <v>4574</v>
      </c>
      <c r="H44" s="28" t="s">
        <v>6667</v>
      </c>
      <c r="I44" s="28" t="s">
        <v>4576</v>
      </c>
      <c r="J44" s="28" t="s">
        <v>4576</v>
      </c>
      <c r="K44" s="29">
        <v>39454</v>
      </c>
      <c r="L44" s="28" t="s">
        <v>6602</v>
      </c>
      <c r="M44" s="28" t="s">
        <v>8259</v>
      </c>
    </row>
    <row r="45" spans="1:13" hidden="1" x14ac:dyDescent="0.2">
      <c r="A45" s="23">
        <v>61680</v>
      </c>
      <c r="B45" s="28" t="s">
        <v>5150</v>
      </c>
      <c r="C45" s="28" t="s">
        <v>1961</v>
      </c>
      <c r="D45" s="25">
        <f t="shared" si="0"/>
        <v>39454</v>
      </c>
      <c r="E45" s="28" t="s">
        <v>4576</v>
      </c>
      <c r="F45" s="26">
        <v>-250</v>
      </c>
      <c r="G45" s="28" t="s">
        <v>4574</v>
      </c>
      <c r="H45" s="28" t="s">
        <v>6667</v>
      </c>
      <c r="I45" s="28" t="s">
        <v>4576</v>
      </c>
      <c r="J45" s="28" t="s">
        <v>4576</v>
      </c>
      <c r="K45" s="29">
        <v>39454</v>
      </c>
      <c r="L45" s="28" t="s">
        <v>5486</v>
      </c>
      <c r="M45" s="28" t="s">
        <v>4576</v>
      </c>
    </row>
    <row r="46" spans="1:13" hidden="1" x14ac:dyDescent="0.2">
      <c r="A46" s="23">
        <v>61681</v>
      </c>
      <c r="B46" s="28" t="s">
        <v>5150</v>
      </c>
      <c r="C46" s="28" t="s">
        <v>1962</v>
      </c>
      <c r="D46" s="25">
        <f t="shared" si="0"/>
        <v>39454</v>
      </c>
      <c r="E46" s="28" t="s">
        <v>4576</v>
      </c>
      <c r="F46" s="26">
        <v>-500</v>
      </c>
      <c r="G46" s="28" t="s">
        <v>4574</v>
      </c>
      <c r="H46" s="28" t="s">
        <v>6667</v>
      </c>
      <c r="I46" s="28" t="s">
        <v>4576</v>
      </c>
      <c r="J46" s="28" t="s">
        <v>4576</v>
      </c>
      <c r="K46" s="29">
        <v>39454</v>
      </c>
      <c r="L46" s="28" t="s">
        <v>5486</v>
      </c>
      <c r="M46" s="28" t="s">
        <v>4576</v>
      </c>
    </row>
    <row r="47" spans="1:13" hidden="1" x14ac:dyDescent="0.2">
      <c r="A47" s="23">
        <v>61682</v>
      </c>
      <c r="B47" s="28" t="s">
        <v>5150</v>
      </c>
      <c r="C47" s="28" t="s">
        <v>1963</v>
      </c>
      <c r="D47" s="25">
        <f t="shared" si="0"/>
        <v>39454</v>
      </c>
      <c r="E47" s="28" t="s">
        <v>4576</v>
      </c>
      <c r="F47" s="26">
        <v>-60</v>
      </c>
      <c r="G47" s="28" t="s">
        <v>4574</v>
      </c>
      <c r="H47" s="28" t="s">
        <v>6667</v>
      </c>
      <c r="I47" s="28" t="s">
        <v>4576</v>
      </c>
      <c r="J47" s="28" t="s">
        <v>4576</v>
      </c>
      <c r="K47" s="29">
        <v>39454</v>
      </c>
      <c r="L47" s="28" t="s">
        <v>5486</v>
      </c>
      <c r="M47" s="28" t="s">
        <v>4576</v>
      </c>
    </row>
    <row r="48" spans="1:13" hidden="1" x14ac:dyDescent="0.2">
      <c r="A48" s="23">
        <v>61683</v>
      </c>
      <c r="B48" s="28" t="s">
        <v>5150</v>
      </c>
      <c r="C48" s="28" t="s">
        <v>8540</v>
      </c>
      <c r="D48" s="25">
        <f t="shared" si="0"/>
        <v>39454</v>
      </c>
      <c r="E48" s="28" t="s">
        <v>4576</v>
      </c>
      <c r="F48" s="26">
        <v>-150</v>
      </c>
      <c r="G48" s="28" t="s">
        <v>4574</v>
      </c>
      <c r="H48" s="28" t="s">
        <v>6667</v>
      </c>
      <c r="I48" s="28" t="s">
        <v>4576</v>
      </c>
      <c r="J48" s="28" t="s">
        <v>4576</v>
      </c>
      <c r="K48" s="29">
        <v>39454</v>
      </c>
      <c r="L48" s="28" t="s">
        <v>5486</v>
      </c>
      <c r="M48" s="28" t="s">
        <v>4576</v>
      </c>
    </row>
    <row r="49" spans="1:13" hidden="1" x14ac:dyDescent="0.2">
      <c r="A49" s="23">
        <v>61156</v>
      </c>
      <c r="B49" s="28" t="s">
        <v>4573</v>
      </c>
      <c r="C49" s="28" t="s">
        <v>5135</v>
      </c>
      <c r="D49" s="25">
        <f t="shared" si="0"/>
        <v>39455</v>
      </c>
      <c r="E49" s="28" t="s">
        <v>4576</v>
      </c>
      <c r="F49" s="26">
        <v>33.4</v>
      </c>
      <c r="G49" s="28" t="s">
        <v>1557</v>
      </c>
      <c r="H49" s="28" t="s">
        <v>3370</v>
      </c>
      <c r="I49" s="28" t="s">
        <v>4576</v>
      </c>
      <c r="J49" s="28" t="s">
        <v>4576</v>
      </c>
      <c r="K49" s="29">
        <v>39455</v>
      </c>
      <c r="L49" s="28" t="s">
        <v>5658</v>
      </c>
      <c r="M49" s="28" t="s">
        <v>4248</v>
      </c>
    </row>
    <row r="50" spans="1:13" hidden="1" x14ac:dyDescent="0.2">
      <c r="A50" s="23">
        <v>60578</v>
      </c>
      <c r="B50" s="28" t="s">
        <v>4573</v>
      </c>
      <c r="C50" s="28" t="s">
        <v>4574</v>
      </c>
      <c r="D50" s="25">
        <f t="shared" si="0"/>
        <v>39455</v>
      </c>
      <c r="E50" s="28" t="s">
        <v>4576</v>
      </c>
      <c r="F50" s="26">
        <v>9.35</v>
      </c>
      <c r="G50" s="28" t="s">
        <v>5137</v>
      </c>
      <c r="H50" s="28" t="s">
        <v>3381</v>
      </c>
      <c r="I50" s="28" t="s">
        <v>4576</v>
      </c>
      <c r="J50" s="28" t="s">
        <v>4576</v>
      </c>
      <c r="K50" s="29">
        <v>39455</v>
      </c>
      <c r="L50" s="28" t="s">
        <v>2111</v>
      </c>
      <c r="M50" s="28" t="s">
        <v>4274</v>
      </c>
    </row>
    <row r="51" spans="1:13" hidden="1" x14ac:dyDescent="0.2">
      <c r="A51" s="23">
        <v>61026</v>
      </c>
      <c r="B51" s="28" t="s">
        <v>4573</v>
      </c>
      <c r="C51" s="28" t="s">
        <v>5133</v>
      </c>
      <c r="D51" s="25">
        <f t="shared" si="0"/>
        <v>39455</v>
      </c>
      <c r="E51" s="28" t="s">
        <v>4576</v>
      </c>
      <c r="F51" s="26">
        <v>4.99</v>
      </c>
      <c r="G51" s="28" t="s">
        <v>5137</v>
      </c>
      <c r="H51" s="28" t="s">
        <v>3365</v>
      </c>
      <c r="I51" s="28" t="s">
        <v>4576</v>
      </c>
      <c r="J51" s="28" t="s">
        <v>4576</v>
      </c>
      <c r="K51" s="29">
        <v>39455</v>
      </c>
      <c r="L51" s="28" t="s">
        <v>4576</v>
      </c>
      <c r="M51" s="28" t="s">
        <v>4576</v>
      </c>
    </row>
    <row r="52" spans="1:13" hidden="1" x14ac:dyDescent="0.2">
      <c r="A52" s="23">
        <v>61027</v>
      </c>
      <c r="B52" s="28" t="s">
        <v>4573</v>
      </c>
      <c r="C52" s="28" t="s">
        <v>5133</v>
      </c>
      <c r="D52" s="25">
        <f t="shared" si="0"/>
        <v>39455</v>
      </c>
      <c r="E52" s="28" t="s">
        <v>4576</v>
      </c>
      <c r="F52" s="26">
        <v>122.94</v>
      </c>
      <c r="G52" s="28" t="s">
        <v>5137</v>
      </c>
      <c r="H52" s="28" t="s">
        <v>3365</v>
      </c>
      <c r="I52" s="28" t="s">
        <v>4576</v>
      </c>
      <c r="J52" s="28" t="s">
        <v>4576</v>
      </c>
      <c r="K52" s="29">
        <v>39455</v>
      </c>
      <c r="L52" s="28" t="s">
        <v>4576</v>
      </c>
      <c r="M52" s="28" t="s">
        <v>4576</v>
      </c>
    </row>
    <row r="53" spans="1:13" hidden="1" x14ac:dyDescent="0.2">
      <c r="A53" s="23">
        <v>60579</v>
      </c>
      <c r="B53" s="28" t="s">
        <v>4573</v>
      </c>
      <c r="C53" s="28" t="s">
        <v>4574</v>
      </c>
      <c r="D53" s="25">
        <f t="shared" si="0"/>
        <v>39455</v>
      </c>
      <c r="E53" s="28" t="s">
        <v>4576</v>
      </c>
      <c r="F53" s="26">
        <v>14.99</v>
      </c>
      <c r="G53" s="28" t="s">
        <v>4591</v>
      </c>
      <c r="H53" s="28" t="s">
        <v>3381</v>
      </c>
      <c r="I53" s="28" t="s">
        <v>4576</v>
      </c>
      <c r="J53" s="28" t="s">
        <v>4576</v>
      </c>
      <c r="K53" s="29">
        <v>39455</v>
      </c>
      <c r="L53" s="28" t="s">
        <v>2111</v>
      </c>
      <c r="M53" s="28" t="s">
        <v>488</v>
      </c>
    </row>
    <row r="54" spans="1:13" hidden="1" x14ac:dyDescent="0.2">
      <c r="A54" s="23">
        <v>60574</v>
      </c>
      <c r="B54" s="28" t="s">
        <v>4579</v>
      </c>
      <c r="C54" s="28" t="s">
        <v>4574</v>
      </c>
      <c r="D54" s="25">
        <f t="shared" si="0"/>
        <v>39456</v>
      </c>
      <c r="E54" s="28" t="s">
        <v>4576</v>
      </c>
      <c r="F54" s="26">
        <v>30</v>
      </c>
      <c r="G54" s="28" t="s">
        <v>4580</v>
      </c>
      <c r="H54" s="28" t="s">
        <v>6667</v>
      </c>
      <c r="I54" s="28" t="s">
        <v>4576</v>
      </c>
      <c r="J54" s="28" t="s">
        <v>4576</v>
      </c>
      <c r="K54" s="29">
        <v>39456</v>
      </c>
      <c r="L54" s="28" t="s">
        <v>6602</v>
      </c>
      <c r="M54" s="28" t="s">
        <v>8258</v>
      </c>
    </row>
    <row r="55" spans="1:13" hidden="1" x14ac:dyDescent="0.2">
      <c r="A55" s="23">
        <v>60575</v>
      </c>
      <c r="B55" s="33" t="s">
        <v>4585</v>
      </c>
      <c r="C55" s="28" t="s">
        <v>4574</v>
      </c>
      <c r="D55" s="25">
        <f t="shared" si="0"/>
        <v>39456</v>
      </c>
      <c r="E55" s="28" t="s">
        <v>4576</v>
      </c>
      <c r="F55" s="26">
        <v>50</v>
      </c>
      <c r="G55" s="28" t="s">
        <v>4586</v>
      </c>
      <c r="H55" s="28" t="s">
        <v>5948</v>
      </c>
      <c r="I55" s="28" t="s">
        <v>4576</v>
      </c>
      <c r="J55" s="28" t="s">
        <v>4576</v>
      </c>
      <c r="K55" s="29">
        <v>39456</v>
      </c>
      <c r="L55" s="28" t="s">
        <v>2111</v>
      </c>
      <c r="M55" s="28" t="s">
        <v>2112</v>
      </c>
    </row>
    <row r="56" spans="1:13" hidden="1" x14ac:dyDescent="0.2">
      <c r="A56" s="23">
        <v>60573</v>
      </c>
      <c r="B56" s="28" t="s">
        <v>4573</v>
      </c>
      <c r="C56" s="28" t="s">
        <v>4574</v>
      </c>
      <c r="D56" s="25">
        <f t="shared" si="0"/>
        <v>39456</v>
      </c>
      <c r="E56" s="28" t="s">
        <v>99</v>
      </c>
      <c r="F56" s="26">
        <v>500</v>
      </c>
      <c r="G56" s="28" t="s">
        <v>8229</v>
      </c>
      <c r="H56" s="28" t="s">
        <v>4599</v>
      </c>
      <c r="I56" s="28" t="s">
        <v>4576</v>
      </c>
      <c r="J56" s="28" t="s">
        <v>4576</v>
      </c>
      <c r="K56" s="29">
        <v>39456</v>
      </c>
      <c r="L56" s="28" t="s">
        <v>8250</v>
      </c>
      <c r="M56" s="28" t="s">
        <v>8257</v>
      </c>
    </row>
    <row r="57" spans="1:13" hidden="1" x14ac:dyDescent="0.2">
      <c r="A57" s="23">
        <v>60576</v>
      </c>
      <c r="B57" s="28" t="s">
        <v>4579</v>
      </c>
      <c r="C57" s="28" t="s">
        <v>4574</v>
      </c>
      <c r="D57" s="25">
        <f t="shared" si="0"/>
        <v>39456</v>
      </c>
      <c r="E57" s="28" t="s">
        <v>4576</v>
      </c>
      <c r="F57" s="26">
        <v>100</v>
      </c>
      <c r="G57" s="28" t="s">
        <v>4587</v>
      </c>
      <c r="H57" s="28" t="s">
        <v>6667</v>
      </c>
      <c r="I57" s="28" t="s">
        <v>4576</v>
      </c>
      <c r="J57" s="28" t="s">
        <v>4576</v>
      </c>
      <c r="K57" s="29">
        <v>39456</v>
      </c>
      <c r="L57" s="28" t="s">
        <v>2111</v>
      </c>
      <c r="M57" s="28" t="s">
        <v>2113</v>
      </c>
    </row>
    <row r="58" spans="1:13" hidden="1" x14ac:dyDescent="0.2">
      <c r="A58" s="23">
        <v>60577</v>
      </c>
      <c r="B58" s="28" t="s">
        <v>4579</v>
      </c>
      <c r="C58" s="28" t="s">
        <v>4574</v>
      </c>
      <c r="D58" s="25">
        <f t="shared" si="0"/>
        <v>39456</v>
      </c>
      <c r="E58" s="28" t="s">
        <v>4576</v>
      </c>
      <c r="F58" s="26">
        <v>100</v>
      </c>
      <c r="G58" s="28" t="s">
        <v>4587</v>
      </c>
      <c r="H58" s="28" t="s">
        <v>6667</v>
      </c>
      <c r="I58" s="28" t="s">
        <v>4576</v>
      </c>
      <c r="J58" s="28" t="s">
        <v>4576</v>
      </c>
      <c r="K58" s="29">
        <v>39456</v>
      </c>
      <c r="L58" s="28" t="s">
        <v>2111</v>
      </c>
      <c r="M58" s="28" t="s">
        <v>2113</v>
      </c>
    </row>
    <row r="59" spans="1:13" x14ac:dyDescent="0.2">
      <c r="A59" s="23">
        <v>61201</v>
      </c>
      <c r="B59" s="28" t="s">
        <v>4573</v>
      </c>
      <c r="C59" s="28" t="s">
        <v>5135</v>
      </c>
      <c r="D59" s="25">
        <f t="shared" si="0"/>
        <v>39456</v>
      </c>
      <c r="E59" s="28" t="s">
        <v>4576</v>
      </c>
      <c r="F59" s="26">
        <v>142.96</v>
      </c>
      <c r="G59" s="28" t="s">
        <v>7125</v>
      </c>
      <c r="H59" s="28" t="s">
        <v>7151</v>
      </c>
      <c r="I59" s="28" t="s">
        <v>4576</v>
      </c>
      <c r="J59" s="28" t="s">
        <v>4576</v>
      </c>
      <c r="K59" s="29">
        <v>39456</v>
      </c>
      <c r="L59" s="28" t="s">
        <v>5658</v>
      </c>
      <c r="M59" s="28" t="s">
        <v>4899</v>
      </c>
    </row>
    <row r="60" spans="1:13" hidden="1" x14ac:dyDescent="0.2">
      <c r="A60" s="23">
        <v>61202</v>
      </c>
      <c r="B60" s="28" t="s">
        <v>4573</v>
      </c>
      <c r="C60" s="28" t="s">
        <v>5135</v>
      </c>
      <c r="D60" s="25">
        <f t="shared" si="0"/>
        <v>39456</v>
      </c>
      <c r="E60" s="28" t="s">
        <v>4576</v>
      </c>
      <c r="F60" s="26">
        <v>34.130000000000003</v>
      </c>
      <c r="G60" s="28" t="s">
        <v>886</v>
      </c>
      <c r="H60" s="28" t="s">
        <v>277</v>
      </c>
      <c r="I60" s="28" t="s">
        <v>4576</v>
      </c>
      <c r="J60" s="28" t="s">
        <v>4576</v>
      </c>
      <c r="K60" s="29">
        <v>39456</v>
      </c>
      <c r="L60" s="28" t="s">
        <v>5658</v>
      </c>
      <c r="M60" s="28" t="s">
        <v>595</v>
      </c>
    </row>
    <row r="61" spans="1:13" hidden="1" x14ac:dyDescent="0.2">
      <c r="A61" s="23">
        <v>61506</v>
      </c>
      <c r="B61" s="28" t="s">
        <v>5150</v>
      </c>
      <c r="C61" s="28" t="s">
        <v>4580</v>
      </c>
      <c r="D61" s="25">
        <f t="shared" si="0"/>
        <v>39456</v>
      </c>
      <c r="E61" s="28" t="s">
        <v>4576</v>
      </c>
      <c r="F61" s="26">
        <v>-30</v>
      </c>
      <c r="G61" s="28" t="s">
        <v>4574</v>
      </c>
      <c r="H61" s="28" t="s">
        <v>6667</v>
      </c>
      <c r="I61" s="28" t="s">
        <v>4576</v>
      </c>
      <c r="J61" s="28" t="s">
        <v>4576</v>
      </c>
      <c r="K61" s="29">
        <v>39456</v>
      </c>
      <c r="L61" s="28" t="s">
        <v>6602</v>
      </c>
      <c r="M61" s="28" t="s">
        <v>8258</v>
      </c>
    </row>
    <row r="62" spans="1:13" hidden="1" x14ac:dyDescent="0.2">
      <c r="A62" s="23">
        <v>61684</v>
      </c>
      <c r="B62" s="28" t="s">
        <v>5150</v>
      </c>
      <c r="C62" s="28" t="s">
        <v>8541</v>
      </c>
      <c r="D62" s="25">
        <f t="shared" si="0"/>
        <v>39456</v>
      </c>
      <c r="E62" s="28" t="s">
        <v>4576</v>
      </c>
      <c r="F62" s="26">
        <v>-100</v>
      </c>
      <c r="G62" s="28" t="s">
        <v>4574</v>
      </c>
      <c r="H62" s="28" t="s">
        <v>6667</v>
      </c>
      <c r="I62" s="28" t="s">
        <v>4576</v>
      </c>
      <c r="J62" s="28" t="s">
        <v>4576</v>
      </c>
      <c r="K62" s="29">
        <v>39456</v>
      </c>
      <c r="L62" s="28" t="s">
        <v>5486</v>
      </c>
      <c r="M62" s="28" t="s">
        <v>4576</v>
      </c>
    </row>
    <row r="63" spans="1:13" hidden="1" x14ac:dyDescent="0.2">
      <c r="A63" s="23">
        <v>61685</v>
      </c>
      <c r="B63" s="28" t="s">
        <v>5150</v>
      </c>
      <c r="C63" s="28" t="s">
        <v>8542</v>
      </c>
      <c r="D63" s="25">
        <f t="shared" si="0"/>
        <v>39456</v>
      </c>
      <c r="E63" s="28" t="s">
        <v>4576</v>
      </c>
      <c r="F63" s="26">
        <v>-100</v>
      </c>
      <c r="G63" s="28" t="s">
        <v>4574</v>
      </c>
      <c r="H63" s="28" t="s">
        <v>6667</v>
      </c>
      <c r="I63" s="28" t="s">
        <v>4576</v>
      </c>
      <c r="J63" s="28" t="s">
        <v>4576</v>
      </c>
      <c r="K63" s="29">
        <v>39456</v>
      </c>
      <c r="L63" s="28" t="s">
        <v>5486</v>
      </c>
      <c r="M63" s="28" t="s">
        <v>4576</v>
      </c>
    </row>
    <row r="64" spans="1:13" hidden="1" x14ac:dyDescent="0.2">
      <c r="A64" s="23">
        <v>60571</v>
      </c>
      <c r="B64" s="28" t="s">
        <v>4579</v>
      </c>
      <c r="C64" s="28" t="s">
        <v>4574</v>
      </c>
      <c r="D64" s="25">
        <f t="shared" si="0"/>
        <v>39457</v>
      </c>
      <c r="E64" s="28" t="s">
        <v>4576</v>
      </c>
      <c r="F64" s="26">
        <v>20</v>
      </c>
      <c r="G64" s="28" t="s">
        <v>4580</v>
      </c>
      <c r="H64" s="28" t="s">
        <v>6667</v>
      </c>
      <c r="I64" s="28" t="s">
        <v>4576</v>
      </c>
      <c r="J64" s="28" t="s">
        <v>4576</v>
      </c>
      <c r="K64" s="29">
        <v>39457</v>
      </c>
      <c r="L64" s="28" t="s">
        <v>4450</v>
      </c>
      <c r="M64" s="28" t="s">
        <v>8255</v>
      </c>
    </row>
    <row r="65" spans="1:13" hidden="1" x14ac:dyDescent="0.2">
      <c r="A65" s="23">
        <v>60572</v>
      </c>
      <c r="B65" s="28" t="s">
        <v>4573</v>
      </c>
      <c r="C65" s="28" t="s">
        <v>4574</v>
      </c>
      <c r="D65" s="25">
        <f t="shared" si="0"/>
        <v>39457</v>
      </c>
      <c r="E65" s="28" t="s">
        <v>4576</v>
      </c>
      <c r="F65" s="26">
        <v>15.4</v>
      </c>
      <c r="G65" s="28" t="s">
        <v>4577</v>
      </c>
      <c r="H65" s="28" t="s">
        <v>3365</v>
      </c>
      <c r="I65" s="28" t="s">
        <v>4576</v>
      </c>
      <c r="J65" s="28" t="s">
        <v>4576</v>
      </c>
      <c r="K65" s="29">
        <v>39457</v>
      </c>
      <c r="L65" s="28" t="s">
        <v>6598</v>
      </c>
      <c r="M65" s="28" t="s">
        <v>8256</v>
      </c>
    </row>
    <row r="66" spans="1:13" hidden="1" x14ac:dyDescent="0.2">
      <c r="A66" s="23">
        <v>60570</v>
      </c>
      <c r="B66" s="28" t="s">
        <v>4573</v>
      </c>
      <c r="C66" s="28" t="s">
        <v>4574</v>
      </c>
      <c r="D66" s="25">
        <f t="shared" ref="D66:D129" si="1">K66</f>
        <v>39457</v>
      </c>
      <c r="E66" s="28" t="s">
        <v>4576</v>
      </c>
      <c r="F66" s="26">
        <v>22.6</v>
      </c>
      <c r="G66" s="28" t="s">
        <v>683</v>
      </c>
      <c r="H66" s="28" t="s">
        <v>3365</v>
      </c>
      <c r="I66" s="28" t="s">
        <v>4576</v>
      </c>
      <c r="J66" s="28" t="s">
        <v>4576</v>
      </c>
      <c r="K66" s="29">
        <v>39457</v>
      </c>
      <c r="L66" s="28" t="s">
        <v>4450</v>
      </c>
      <c r="M66" s="28" t="s">
        <v>8254</v>
      </c>
    </row>
    <row r="67" spans="1:13" hidden="1" x14ac:dyDescent="0.2">
      <c r="A67" s="23">
        <v>61203</v>
      </c>
      <c r="B67" s="28" t="s">
        <v>4573</v>
      </c>
      <c r="C67" s="28" t="s">
        <v>5135</v>
      </c>
      <c r="D67" s="25">
        <f t="shared" si="1"/>
        <v>39457</v>
      </c>
      <c r="E67" s="28" t="s">
        <v>4576</v>
      </c>
      <c r="F67" s="26">
        <v>44.6</v>
      </c>
      <c r="G67" s="28" t="s">
        <v>3360</v>
      </c>
      <c r="H67" s="28" t="s">
        <v>3370</v>
      </c>
      <c r="I67" s="28" t="s">
        <v>4576</v>
      </c>
      <c r="J67" s="28" t="s">
        <v>4576</v>
      </c>
      <c r="K67" s="29">
        <v>39457</v>
      </c>
      <c r="L67" s="28" t="s">
        <v>5658</v>
      </c>
      <c r="M67" s="28" t="s">
        <v>7267</v>
      </c>
    </row>
    <row r="68" spans="1:13" hidden="1" x14ac:dyDescent="0.2">
      <c r="A68" s="23">
        <v>61505</v>
      </c>
      <c r="B68" s="28" t="s">
        <v>5150</v>
      </c>
      <c r="C68" s="28" t="s">
        <v>4580</v>
      </c>
      <c r="D68" s="25">
        <f t="shared" si="1"/>
        <v>39457</v>
      </c>
      <c r="E68" s="28" t="s">
        <v>4576</v>
      </c>
      <c r="F68" s="26">
        <v>-20</v>
      </c>
      <c r="G68" s="28" t="s">
        <v>4574</v>
      </c>
      <c r="H68" s="28" t="s">
        <v>6667</v>
      </c>
      <c r="I68" s="28" t="s">
        <v>4576</v>
      </c>
      <c r="J68" s="28" t="s">
        <v>4576</v>
      </c>
      <c r="K68" s="29">
        <v>39457</v>
      </c>
      <c r="L68" s="28" t="s">
        <v>4450</v>
      </c>
      <c r="M68" s="28" t="s">
        <v>8255</v>
      </c>
    </row>
    <row r="69" spans="1:13" x14ac:dyDescent="0.2">
      <c r="A69" s="23">
        <v>61204</v>
      </c>
      <c r="B69" s="28" t="s">
        <v>4573</v>
      </c>
      <c r="C69" s="28" t="s">
        <v>5135</v>
      </c>
      <c r="D69" s="25">
        <f t="shared" si="1"/>
        <v>39457</v>
      </c>
      <c r="E69" s="28" t="s">
        <v>4576</v>
      </c>
      <c r="F69" s="26">
        <v>12</v>
      </c>
      <c r="G69" s="28" t="s">
        <v>2205</v>
      </c>
      <c r="H69" s="28" t="s">
        <v>7151</v>
      </c>
      <c r="I69" s="28" t="s">
        <v>4576</v>
      </c>
      <c r="J69" s="28" t="s">
        <v>4576</v>
      </c>
      <c r="K69" s="29">
        <v>39457</v>
      </c>
      <c r="L69" s="28" t="s">
        <v>5658</v>
      </c>
      <c r="M69" s="28" t="s">
        <v>4901</v>
      </c>
    </row>
    <row r="70" spans="1:13" hidden="1" x14ac:dyDescent="0.2">
      <c r="A70" s="23">
        <v>61206</v>
      </c>
      <c r="B70" s="28" t="s">
        <v>4573</v>
      </c>
      <c r="C70" s="28" t="s">
        <v>5135</v>
      </c>
      <c r="D70" s="25">
        <f t="shared" si="1"/>
        <v>39458</v>
      </c>
      <c r="E70" s="28" t="s">
        <v>4576</v>
      </c>
      <c r="F70" s="26">
        <v>300</v>
      </c>
      <c r="G70" s="28" t="s">
        <v>6749</v>
      </c>
      <c r="H70" s="28" t="s">
        <v>7322</v>
      </c>
      <c r="I70" s="28" t="s">
        <v>4576</v>
      </c>
      <c r="J70" s="28" t="s">
        <v>4576</v>
      </c>
      <c r="K70" s="29">
        <v>39458</v>
      </c>
      <c r="L70" s="28" t="s">
        <v>5658</v>
      </c>
      <c r="M70" s="28" t="s">
        <v>597</v>
      </c>
    </row>
    <row r="71" spans="1:13" hidden="1" x14ac:dyDescent="0.2">
      <c r="A71" s="23">
        <v>61205</v>
      </c>
      <c r="B71" s="28" t="s">
        <v>4573</v>
      </c>
      <c r="C71" s="28" t="s">
        <v>5135</v>
      </c>
      <c r="D71" s="25">
        <f t="shared" si="1"/>
        <v>39458</v>
      </c>
      <c r="E71" s="28" t="s">
        <v>4576</v>
      </c>
      <c r="F71" s="26">
        <v>7.04</v>
      </c>
      <c r="G71" s="28" t="s">
        <v>2211</v>
      </c>
      <c r="H71" s="28" t="s">
        <v>3370</v>
      </c>
      <c r="I71" s="28" t="s">
        <v>4576</v>
      </c>
      <c r="J71" s="28" t="s">
        <v>4576</v>
      </c>
      <c r="K71" s="29">
        <v>39458</v>
      </c>
      <c r="L71" s="28" t="s">
        <v>5658</v>
      </c>
      <c r="M71" s="28" t="s">
        <v>596</v>
      </c>
    </row>
    <row r="72" spans="1:13" x14ac:dyDescent="0.2">
      <c r="A72" s="23">
        <v>61207</v>
      </c>
      <c r="B72" s="28" t="s">
        <v>4573</v>
      </c>
      <c r="C72" s="28" t="s">
        <v>5135</v>
      </c>
      <c r="D72" s="25">
        <f t="shared" si="1"/>
        <v>39458</v>
      </c>
      <c r="E72" s="28" t="s">
        <v>4576</v>
      </c>
      <c r="F72" s="26">
        <v>12</v>
      </c>
      <c r="G72" s="28" t="s">
        <v>2205</v>
      </c>
      <c r="H72" s="28" t="s">
        <v>7151</v>
      </c>
      <c r="I72" s="28" t="s">
        <v>4576</v>
      </c>
      <c r="J72" s="28" t="s">
        <v>4576</v>
      </c>
      <c r="K72" s="29">
        <v>39458</v>
      </c>
      <c r="L72" s="28" t="s">
        <v>5658</v>
      </c>
      <c r="M72" s="28" t="s">
        <v>598</v>
      </c>
    </row>
    <row r="73" spans="1:13" x14ac:dyDescent="0.2">
      <c r="A73" s="23">
        <v>61208</v>
      </c>
      <c r="B73" s="28" t="s">
        <v>4573</v>
      </c>
      <c r="C73" s="28" t="s">
        <v>5135</v>
      </c>
      <c r="D73" s="25">
        <f t="shared" si="1"/>
        <v>39459</v>
      </c>
      <c r="E73" s="28" t="s">
        <v>4576</v>
      </c>
      <c r="F73" s="26">
        <v>12</v>
      </c>
      <c r="G73" s="28" t="s">
        <v>2205</v>
      </c>
      <c r="H73" s="28" t="s">
        <v>7151</v>
      </c>
      <c r="I73" s="28" t="s">
        <v>4576</v>
      </c>
      <c r="J73" s="28" t="s">
        <v>4576</v>
      </c>
      <c r="K73" s="29">
        <v>39459</v>
      </c>
      <c r="L73" s="28" t="s">
        <v>5658</v>
      </c>
      <c r="M73" s="28" t="s">
        <v>598</v>
      </c>
    </row>
    <row r="74" spans="1:13" hidden="1" x14ac:dyDescent="0.2">
      <c r="A74" s="23">
        <v>61211</v>
      </c>
      <c r="B74" s="28" t="s">
        <v>4573</v>
      </c>
      <c r="C74" s="28" t="s">
        <v>5135</v>
      </c>
      <c r="D74" s="25">
        <f t="shared" si="1"/>
        <v>39461</v>
      </c>
      <c r="E74" s="28" t="s">
        <v>4576</v>
      </c>
      <c r="F74" s="26">
        <v>13.78</v>
      </c>
      <c r="G74" s="28" t="s">
        <v>3700</v>
      </c>
      <c r="H74" s="28" t="s">
        <v>7324</v>
      </c>
      <c r="I74" s="28" t="s">
        <v>4576</v>
      </c>
      <c r="J74" s="28" t="s">
        <v>4909</v>
      </c>
      <c r="K74" s="29">
        <v>39461</v>
      </c>
      <c r="L74" s="28" t="s">
        <v>5658</v>
      </c>
      <c r="M74" s="28" t="s">
        <v>4898</v>
      </c>
    </row>
    <row r="75" spans="1:13" hidden="1" x14ac:dyDescent="0.2">
      <c r="A75" s="23">
        <v>61209</v>
      </c>
      <c r="B75" s="28" t="s">
        <v>4573</v>
      </c>
      <c r="C75" s="28" t="s">
        <v>5135</v>
      </c>
      <c r="D75" s="25">
        <f t="shared" si="1"/>
        <v>39461</v>
      </c>
      <c r="E75" s="28" t="s">
        <v>4576</v>
      </c>
      <c r="F75" s="26">
        <v>17.63</v>
      </c>
      <c r="G75" s="28" t="s">
        <v>2203</v>
      </c>
      <c r="H75" s="28" t="s">
        <v>7324</v>
      </c>
      <c r="I75" s="28" t="s">
        <v>4576</v>
      </c>
      <c r="J75" s="28" t="s">
        <v>4909</v>
      </c>
      <c r="K75" s="29">
        <v>39461</v>
      </c>
      <c r="L75" s="28" t="s">
        <v>5658</v>
      </c>
      <c r="M75" s="28" t="s">
        <v>599</v>
      </c>
    </row>
    <row r="76" spans="1:13" hidden="1" x14ac:dyDescent="0.2">
      <c r="A76" s="23">
        <v>61210</v>
      </c>
      <c r="B76" s="33" t="s">
        <v>4573</v>
      </c>
      <c r="C76" s="28" t="s">
        <v>5135</v>
      </c>
      <c r="D76" s="25">
        <f t="shared" si="1"/>
        <v>39461</v>
      </c>
      <c r="E76" s="33" t="s">
        <v>4576</v>
      </c>
      <c r="F76" s="26">
        <v>49.09</v>
      </c>
      <c r="G76" s="28" t="s">
        <v>683</v>
      </c>
      <c r="H76" s="28" t="s">
        <v>3365</v>
      </c>
      <c r="I76" s="28" t="s">
        <v>4576</v>
      </c>
      <c r="J76" s="28" t="s">
        <v>4576</v>
      </c>
      <c r="K76" s="29">
        <v>39461</v>
      </c>
      <c r="L76" s="28" t="s">
        <v>5658</v>
      </c>
      <c r="M76" s="28" t="s">
        <v>6636</v>
      </c>
    </row>
    <row r="77" spans="1:13" hidden="1" x14ac:dyDescent="0.2">
      <c r="A77" s="23">
        <v>60567</v>
      </c>
      <c r="B77" s="28" t="s">
        <v>4582</v>
      </c>
      <c r="C77" s="28" t="s">
        <v>4574</v>
      </c>
      <c r="D77" s="25">
        <f t="shared" si="1"/>
        <v>39462</v>
      </c>
      <c r="E77" s="28" t="s">
        <v>4576</v>
      </c>
      <c r="F77" s="26">
        <v>-18000</v>
      </c>
      <c r="G77" s="28" t="s">
        <v>5157</v>
      </c>
      <c r="H77" s="28" t="s">
        <v>6666</v>
      </c>
      <c r="I77" s="28" t="s">
        <v>4576</v>
      </c>
      <c r="J77" s="28" t="s">
        <v>4576</v>
      </c>
      <c r="K77" s="29">
        <v>39462</v>
      </c>
      <c r="L77" s="28" t="s">
        <v>491</v>
      </c>
      <c r="M77" s="28" t="s">
        <v>492</v>
      </c>
    </row>
    <row r="78" spans="1:13" hidden="1" x14ac:dyDescent="0.2">
      <c r="A78" s="23">
        <v>61840</v>
      </c>
      <c r="B78" s="28" t="s">
        <v>4582</v>
      </c>
      <c r="C78" s="28" t="s">
        <v>1961</v>
      </c>
      <c r="D78" s="25">
        <f t="shared" si="1"/>
        <v>39462</v>
      </c>
      <c r="E78" s="28" t="s">
        <v>5489</v>
      </c>
      <c r="F78" s="26">
        <v>-12000</v>
      </c>
      <c r="G78" s="28" t="s">
        <v>5157</v>
      </c>
      <c r="H78" s="28" t="s">
        <v>6666</v>
      </c>
      <c r="I78" s="28" t="s">
        <v>4576</v>
      </c>
      <c r="J78" s="28" t="s">
        <v>4576</v>
      </c>
      <c r="K78" s="29">
        <v>39462</v>
      </c>
      <c r="L78" s="28" t="s">
        <v>5486</v>
      </c>
      <c r="M78" s="28" t="s">
        <v>4576</v>
      </c>
    </row>
    <row r="79" spans="1:13" hidden="1" x14ac:dyDescent="0.2">
      <c r="A79" s="23">
        <v>60569</v>
      </c>
      <c r="B79" s="28" t="s">
        <v>4579</v>
      </c>
      <c r="C79" s="28" t="s">
        <v>4574</v>
      </c>
      <c r="D79" s="25">
        <f t="shared" si="1"/>
        <v>39462</v>
      </c>
      <c r="E79" s="28" t="s">
        <v>4576</v>
      </c>
      <c r="F79" s="26">
        <v>30</v>
      </c>
      <c r="G79" s="28" t="s">
        <v>4580</v>
      </c>
      <c r="H79" s="28" t="s">
        <v>6667</v>
      </c>
      <c r="I79" s="28" t="s">
        <v>4576</v>
      </c>
      <c r="J79" s="28" t="s">
        <v>4576</v>
      </c>
      <c r="K79" s="29">
        <v>39462</v>
      </c>
      <c r="L79" s="28" t="s">
        <v>6602</v>
      </c>
      <c r="M79" s="28" t="s">
        <v>8253</v>
      </c>
    </row>
    <row r="80" spans="1:13" hidden="1" x14ac:dyDescent="0.2">
      <c r="A80" s="23">
        <v>60568</v>
      </c>
      <c r="B80" s="28" t="s">
        <v>4573</v>
      </c>
      <c r="C80" s="28" t="s">
        <v>4574</v>
      </c>
      <c r="D80" s="25">
        <f t="shared" si="1"/>
        <v>39462</v>
      </c>
      <c r="E80" s="28" t="s">
        <v>4576</v>
      </c>
      <c r="F80" s="26">
        <v>19.989999999999998</v>
      </c>
      <c r="G80" s="28" t="s">
        <v>5145</v>
      </c>
      <c r="H80" s="28" t="s">
        <v>277</v>
      </c>
      <c r="I80" s="28" t="s">
        <v>4576</v>
      </c>
      <c r="J80" s="28" t="s">
        <v>4576</v>
      </c>
      <c r="K80" s="29">
        <v>39462</v>
      </c>
      <c r="L80" s="28" t="s">
        <v>2111</v>
      </c>
      <c r="M80" s="28" t="s">
        <v>4471</v>
      </c>
    </row>
    <row r="81" spans="1:13" hidden="1" x14ac:dyDescent="0.2">
      <c r="A81" s="23">
        <v>61214</v>
      </c>
      <c r="B81" s="28" t="s">
        <v>4573</v>
      </c>
      <c r="C81" s="28" t="s">
        <v>5135</v>
      </c>
      <c r="D81" s="25">
        <f t="shared" si="1"/>
        <v>39462</v>
      </c>
      <c r="E81" s="28" t="s">
        <v>4576</v>
      </c>
      <c r="F81" s="26">
        <v>23.52</v>
      </c>
      <c r="G81" s="28" t="s">
        <v>683</v>
      </c>
      <c r="H81" s="28" t="s">
        <v>3365</v>
      </c>
      <c r="I81" s="28" t="s">
        <v>4576</v>
      </c>
      <c r="J81" s="28" t="s">
        <v>4576</v>
      </c>
      <c r="K81" s="29">
        <v>39462</v>
      </c>
      <c r="L81" s="28" t="s">
        <v>5658</v>
      </c>
      <c r="M81" s="28" t="s">
        <v>4239</v>
      </c>
    </row>
    <row r="82" spans="1:13" hidden="1" x14ac:dyDescent="0.2">
      <c r="A82" s="23">
        <v>61213</v>
      </c>
      <c r="B82" s="28" t="s">
        <v>4573</v>
      </c>
      <c r="C82" s="28" t="s">
        <v>5135</v>
      </c>
      <c r="D82" s="25">
        <f t="shared" si="1"/>
        <v>39462</v>
      </c>
      <c r="E82" s="28" t="s">
        <v>4576</v>
      </c>
      <c r="F82" s="26">
        <v>16.47</v>
      </c>
      <c r="G82" s="28" t="s">
        <v>5137</v>
      </c>
      <c r="H82" s="28" t="s">
        <v>3365</v>
      </c>
      <c r="I82" s="28" t="s">
        <v>4576</v>
      </c>
      <c r="J82" s="28" t="s">
        <v>4576</v>
      </c>
      <c r="K82" s="29">
        <v>39462</v>
      </c>
      <c r="L82" s="28" t="s">
        <v>5658</v>
      </c>
      <c r="M82" s="28" t="s">
        <v>4451</v>
      </c>
    </row>
    <row r="83" spans="1:13" hidden="1" x14ac:dyDescent="0.2">
      <c r="A83" s="23">
        <v>61212</v>
      </c>
      <c r="B83" s="28" t="s">
        <v>4573</v>
      </c>
      <c r="C83" s="28" t="s">
        <v>5135</v>
      </c>
      <c r="D83" s="25">
        <f t="shared" si="1"/>
        <v>39462</v>
      </c>
      <c r="E83" s="28" t="s">
        <v>4576</v>
      </c>
      <c r="F83" s="26">
        <v>25.2</v>
      </c>
      <c r="G83" s="28" t="s">
        <v>6750</v>
      </c>
      <c r="H83" s="28" t="s">
        <v>3484</v>
      </c>
      <c r="I83" s="28" t="s">
        <v>4576</v>
      </c>
      <c r="J83" s="28" t="s">
        <v>4576</v>
      </c>
      <c r="K83" s="29">
        <v>39462</v>
      </c>
      <c r="L83" s="28" t="s">
        <v>5658</v>
      </c>
      <c r="M83" s="28" t="s">
        <v>600</v>
      </c>
    </row>
    <row r="84" spans="1:13" hidden="1" x14ac:dyDescent="0.2">
      <c r="A84" s="23">
        <v>61504</v>
      </c>
      <c r="B84" s="33" t="s">
        <v>5150</v>
      </c>
      <c r="C84" s="28" t="s">
        <v>4580</v>
      </c>
      <c r="D84" s="25">
        <f t="shared" si="1"/>
        <v>39462</v>
      </c>
      <c r="E84" s="28" t="s">
        <v>4576</v>
      </c>
      <c r="F84" s="26">
        <v>-30</v>
      </c>
      <c r="G84" s="28" t="s">
        <v>4574</v>
      </c>
      <c r="H84" s="28" t="s">
        <v>6667</v>
      </c>
      <c r="I84" s="28" t="s">
        <v>4576</v>
      </c>
      <c r="J84" s="28" t="s">
        <v>4576</v>
      </c>
      <c r="K84" s="29">
        <v>39462</v>
      </c>
      <c r="L84" s="28" t="s">
        <v>6602</v>
      </c>
      <c r="M84" s="28" t="s">
        <v>8253</v>
      </c>
    </row>
    <row r="85" spans="1:13" hidden="1" x14ac:dyDescent="0.2">
      <c r="A85" s="23">
        <v>61216</v>
      </c>
      <c r="B85" s="28" t="s">
        <v>4573</v>
      </c>
      <c r="C85" s="28" t="s">
        <v>5135</v>
      </c>
      <c r="D85" s="25">
        <f t="shared" si="1"/>
        <v>39463</v>
      </c>
      <c r="E85" s="28" t="s">
        <v>4576</v>
      </c>
      <c r="F85" s="26">
        <v>558</v>
      </c>
      <c r="G85" s="28" t="s">
        <v>6751</v>
      </c>
      <c r="H85" s="28" t="s">
        <v>4599</v>
      </c>
      <c r="I85" s="28" t="s">
        <v>4576</v>
      </c>
      <c r="J85" s="28" t="s">
        <v>4576</v>
      </c>
      <c r="K85" s="29">
        <v>39463</v>
      </c>
      <c r="L85" s="28" t="s">
        <v>5658</v>
      </c>
      <c r="M85" s="28" t="s">
        <v>602</v>
      </c>
    </row>
    <row r="86" spans="1:13" hidden="1" x14ac:dyDescent="0.2">
      <c r="A86" s="23">
        <v>60566</v>
      </c>
      <c r="B86" s="28" t="s">
        <v>4573</v>
      </c>
      <c r="C86" s="28" t="s">
        <v>4574</v>
      </c>
      <c r="D86" s="25">
        <f t="shared" si="1"/>
        <v>39463</v>
      </c>
      <c r="E86" s="28" t="s">
        <v>4576</v>
      </c>
      <c r="F86" s="26">
        <v>17</v>
      </c>
      <c r="G86" s="28" t="s">
        <v>5165</v>
      </c>
      <c r="H86" s="28" t="s">
        <v>3370</v>
      </c>
      <c r="I86" s="28" t="s">
        <v>4576</v>
      </c>
      <c r="J86" s="28" t="s">
        <v>4576</v>
      </c>
      <c r="K86" s="29">
        <v>39463</v>
      </c>
      <c r="L86" s="28" t="s">
        <v>6598</v>
      </c>
      <c r="M86" s="28" t="s">
        <v>8252</v>
      </c>
    </row>
    <row r="87" spans="1:13" hidden="1" x14ac:dyDescent="0.2">
      <c r="A87" s="23">
        <v>61215</v>
      </c>
      <c r="B87" s="28" t="s">
        <v>4573</v>
      </c>
      <c r="C87" s="28" t="s">
        <v>5135</v>
      </c>
      <c r="D87" s="25">
        <f t="shared" si="1"/>
        <v>39463</v>
      </c>
      <c r="E87" s="28" t="s">
        <v>4576</v>
      </c>
      <c r="F87" s="26">
        <v>7.16</v>
      </c>
      <c r="G87" s="28" t="s">
        <v>2208</v>
      </c>
      <c r="H87" s="28" t="s">
        <v>4595</v>
      </c>
      <c r="I87" s="28" t="s">
        <v>4576</v>
      </c>
      <c r="J87" s="28" t="s">
        <v>4576</v>
      </c>
      <c r="K87" s="29">
        <v>39463</v>
      </c>
      <c r="L87" s="28" t="s">
        <v>5658</v>
      </c>
      <c r="M87" s="28" t="s">
        <v>601</v>
      </c>
    </row>
    <row r="88" spans="1:13" hidden="1" x14ac:dyDescent="0.2">
      <c r="A88" s="23">
        <v>61165</v>
      </c>
      <c r="B88" s="33" t="s">
        <v>4573</v>
      </c>
      <c r="C88" s="28" t="s">
        <v>5135</v>
      </c>
      <c r="D88" s="25">
        <f t="shared" si="1"/>
        <v>39464</v>
      </c>
      <c r="E88" s="28" t="s">
        <v>4576</v>
      </c>
      <c r="F88" s="26">
        <v>36.270000000000003</v>
      </c>
      <c r="G88" s="28" t="s">
        <v>3701</v>
      </c>
      <c r="H88" s="28" t="s">
        <v>7322</v>
      </c>
      <c r="I88" s="28" t="s">
        <v>4576</v>
      </c>
      <c r="J88" s="28" t="s">
        <v>4576</v>
      </c>
      <c r="K88" s="29">
        <v>39464</v>
      </c>
      <c r="L88" s="28" t="s">
        <v>5658</v>
      </c>
      <c r="M88" s="28" t="s">
        <v>4247</v>
      </c>
    </row>
    <row r="89" spans="1:13" hidden="1" x14ac:dyDescent="0.2">
      <c r="A89" s="23">
        <v>60565</v>
      </c>
      <c r="B89" s="28" t="s">
        <v>4573</v>
      </c>
      <c r="C89" s="28" t="s">
        <v>4574</v>
      </c>
      <c r="D89" s="25">
        <f t="shared" si="1"/>
        <v>39464</v>
      </c>
      <c r="E89" s="28" t="s">
        <v>4576</v>
      </c>
      <c r="F89" s="26">
        <v>17.11</v>
      </c>
      <c r="G89" s="28" t="s">
        <v>5143</v>
      </c>
      <c r="H89" s="28" t="s">
        <v>3381</v>
      </c>
      <c r="I89" s="28" t="s">
        <v>4576</v>
      </c>
      <c r="J89" s="28" t="s">
        <v>4576</v>
      </c>
      <c r="K89" s="29">
        <v>39464</v>
      </c>
      <c r="L89" s="28" t="s">
        <v>2111</v>
      </c>
      <c r="M89" s="28" t="s">
        <v>3887</v>
      </c>
    </row>
    <row r="90" spans="1:13" hidden="1" x14ac:dyDescent="0.2">
      <c r="A90" s="23">
        <v>61218</v>
      </c>
      <c r="B90" s="28" t="s">
        <v>4573</v>
      </c>
      <c r="C90" s="28" t="s">
        <v>5135</v>
      </c>
      <c r="D90" s="25">
        <f t="shared" si="1"/>
        <v>39464</v>
      </c>
      <c r="E90" s="28" t="s">
        <v>4576</v>
      </c>
      <c r="F90" s="26">
        <v>26.92</v>
      </c>
      <c r="G90" s="28" t="s">
        <v>898</v>
      </c>
      <c r="H90" s="28" t="s">
        <v>3365</v>
      </c>
      <c r="I90" s="28" t="s">
        <v>4576</v>
      </c>
      <c r="J90" s="28" t="s">
        <v>4576</v>
      </c>
      <c r="K90" s="29">
        <v>39464</v>
      </c>
      <c r="L90" s="28" t="s">
        <v>5658</v>
      </c>
      <c r="M90" s="28" t="s">
        <v>603</v>
      </c>
    </row>
    <row r="91" spans="1:13" hidden="1" x14ac:dyDescent="0.2">
      <c r="A91" s="23">
        <v>60564</v>
      </c>
      <c r="B91" s="28" t="s">
        <v>4585</v>
      </c>
      <c r="C91" s="28" t="s">
        <v>4574</v>
      </c>
      <c r="D91" s="25">
        <f t="shared" si="1"/>
        <v>39464</v>
      </c>
      <c r="E91" s="28" t="s">
        <v>4576</v>
      </c>
      <c r="F91" s="26">
        <v>79.790000000000006</v>
      </c>
      <c r="G91" s="28" t="s">
        <v>5142</v>
      </c>
      <c r="H91" s="28" t="s">
        <v>5948</v>
      </c>
      <c r="I91" s="28" t="s">
        <v>4576</v>
      </c>
      <c r="J91" s="28" t="s">
        <v>4576</v>
      </c>
      <c r="K91" s="29">
        <v>39464</v>
      </c>
      <c r="L91" s="28" t="s">
        <v>2111</v>
      </c>
      <c r="M91" s="28" t="s">
        <v>4463</v>
      </c>
    </row>
    <row r="92" spans="1:13" hidden="1" x14ac:dyDescent="0.2">
      <c r="A92" s="23">
        <v>61219</v>
      </c>
      <c r="B92" s="28" t="s">
        <v>4573</v>
      </c>
      <c r="C92" s="28" t="s">
        <v>5135</v>
      </c>
      <c r="D92" s="25">
        <f t="shared" si="1"/>
        <v>39464</v>
      </c>
      <c r="E92" s="28" t="s">
        <v>4576</v>
      </c>
      <c r="F92" s="26">
        <v>269.99</v>
      </c>
      <c r="G92" s="28" t="s">
        <v>4595</v>
      </c>
      <c r="H92" s="28" t="s">
        <v>4595</v>
      </c>
      <c r="I92" s="28" t="s">
        <v>4576</v>
      </c>
      <c r="J92" s="28" t="s">
        <v>4576</v>
      </c>
      <c r="K92" s="29">
        <v>39464</v>
      </c>
      <c r="L92" s="28" t="s">
        <v>5658</v>
      </c>
      <c r="M92" s="28" t="s">
        <v>604</v>
      </c>
    </row>
    <row r="93" spans="1:13" x14ac:dyDescent="0.2">
      <c r="A93" s="23">
        <v>61217</v>
      </c>
      <c r="B93" s="28" t="s">
        <v>4573</v>
      </c>
      <c r="C93" s="28" t="s">
        <v>5135</v>
      </c>
      <c r="D93" s="25">
        <f t="shared" si="1"/>
        <v>39464</v>
      </c>
      <c r="E93" s="28" t="s">
        <v>4576</v>
      </c>
      <c r="F93" s="26">
        <v>12</v>
      </c>
      <c r="G93" s="28" t="s">
        <v>2205</v>
      </c>
      <c r="H93" s="28" t="s">
        <v>7151</v>
      </c>
      <c r="I93" s="28" t="s">
        <v>4576</v>
      </c>
      <c r="J93" s="28" t="s">
        <v>4576</v>
      </c>
      <c r="K93" s="29">
        <v>39464</v>
      </c>
      <c r="L93" s="28" t="s">
        <v>5658</v>
      </c>
      <c r="M93" s="28" t="s">
        <v>4901</v>
      </c>
    </row>
    <row r="94" spans="1:13" hidden="1" x14ac:dyDescent="0.2">
      <c r="A94" s="23">
        <v>61168</v>
      </c>
      <c r="B94" s="28" t="s">
        <v>4573</v>
      </c>
      <c r="C94" s="28" t="s">
        <v>5135</v>
      </c>
      <c r="D94" s="25">
        <f t="shared" si="1"/>
        <v>39465</v>
      </c>
      <c r="E94" s="28" t="s">
        <v>4576</v>
      </c>
      <c r="F94" s="26">
        <v>53.38</v>
      </c>
      <c r="G94" s="28" t="s">
        <v>3701</v>
      </c>
      <c r="H94" s="28" t="s">
        <v>7322</v>
      </c>
      <c r="I94" s="28" t="s">
        <v>4576</v>
      </c>
      <c r="J94" s="28" t="s">
        <v>4576</v>
      </c>
      <c r="K94" s="29">
        <v>39465</v>
      </c>
      <c r="L94" s="28" t="s">
        <v>5658</v>
      </c>
      <c r="M94" s="28" t="s">
        <v>4257</v>
      </c>
    </row>
    <row r="95" spans="1:13" hidden="1" x14ac:dyDescent="0.2">
      <c r="A95" s="23">
        <v>60563</v>
      </c>
      <c r="B95" s="28" t="s">
        <v>4573</v>
      </c>
      <c r="C95" s="28" t="s">
        <v>4574</v>
      </c>
      <c r="D95" s="25">
        <f t="shared" si="1"/>
        <v>39465</v>
      </c>
      <c r="E95" s="28" t="s">
        <v>4576</v>
      </c>
      <c r="F95" s="26">
        <v>2000</v>
      </c>
      <c r="G95" s="28" t="s">
        <v>8229</v>
      </c>
      <c r="H95" s="28" t="s">
        <v>4599</v>
      </c>
      <c r="I95" s="28" t="s">
        <v>4576</v>
      </c>
      <c r="J95" s="28" t="s">
        <v>4576</v>
      </c>
      <c r="K95" s="29">
        <v>39465</v>
      </c>
      <c r="L95" s="28" t="s">
        <v>8250</v>
      </c>
      <c r="M95" s="28" t="s">
        <v>8251</v>
      </c>
    </row>
    <row r="96" spans="1:13" hidden="1" x14ac:dyDescent="0.2">
      <c r="A96" s="23">
        <v>61167</v>
      </c>
      <c r="B96" s="28" t="s">
        <v>4573</v>
      </c>
      <c r="C96" s="28" t="s">
        <v>5135</v>
      </c>
      <c r="D96" s="25">
        <f t="shared" si="1"/>
        <v>39465</v>
      </c>
      <c r="E96" s="28" t="s">
        <v>4576</v>
      </c>
      <c r="F96" s="26">
        <v>32.25</v>
      </c>
      <c r="G96" s="28" t="s">
        <v>683</v>
      </c>
      <c r="H96" s="28" t="s">
        <v>3365</v>
      </c>
      <c r="I96" s="28" t="s">
        <v>4576</v>
      </c>
      <c r="J96" s="28" t="s">
        <v>4576</v>
      </c>
      <c r="K96" s="29">
        <v>39465</v>
      </c>
      <c r="L96" s="28" t="s">
        <v>5658</v>
      </c>
      <c r="M96" s="28" t="s">
        <v>4256</v>
      </c>
    </row>
    <row r="97" spans="1:13" hidden="1" x14ac:dyDescent="0.2">
      <c r="A97" s="23">
        <v>61166</v>
      </c>
      <c r="B97" s="28" t="s">
        <v>4573</v>
      </c>
      <c r="C97" s="28" t="s">
        <v>5135</v>
      </c>
      <c r="D97" s="25">
        <f t="shared" si="1"/>
        <v>39465</v>
      </c>
      <c r="E97" s="28" t="s">
        <v>4576</v>
      </c>
      <c r="F97" s="26">
        <v>7.3</v>
      </c>
      <c r="G97" s="28" t="s">
        <v>2204</v>
      </c>
      <c r="H97" s="28" t="s">
        <v>3379</v>
      </c>
      <c r="I97" s="28" t="s">
        <v>4576</v>
      </c>
      <c r="J97" s="28" t="s">
        <v>4576</v>
      </c>
      <c r="K97" s="29">
        <v>39465</v>
      </c>
      <c r="L97" s="28" t="s">
        <v>5658</v>
      </c>
      <c r="M97" s="28" t="s">
        <v>4255</v>
      </c>
    </row>
    <row r="98" spans="1:13" hidden="1" x14ac:dyDescent="0.2">
      <c r="A98" s="23">
        <v>61170</v>
      </c>
      <c r="B98" s="28" t="s">
        <v>4573</v>
      </c>
      <c r="C98" s="28" t="s">
        <v>5135</v>
      </c>
      <c r="D98" s="25">
        <f t="shared" si="1"/>
        <v>39468</v>
      </c>
      <c r="E98" s="28" t="s">
        <v>4576</v>
      </c>
      <c r="F98" s="26">
        <v>10.69</v>
      </c>
      <c r="G98" s="28" t="s">
        <v>7137</v>
      </c>
      <c r="H98" s="28" t="s">
        <v>4595</v>
      </c>
      <c r="I98" s="28" t="s">
        <v>4576</v>
      </c>
      <c r="J98" s="28" t="s">
        <v>4576</v>
      </c>
      <c r="K98" s="29">
        <v>39468</v>
      </c>
      <c r="L98" s="28" t="s">
        <v>5658</v>
      </c>
      <c r="M98" s="28" t="s">
        <v>676</v>
      </c>
    </row>
    <row r="99" spans="1:13" hidden="1" x14ac:dyDescent="0.2">
      <c r="A99" s="23">
        <v>60562</v>
      </c>
      <c r="B99" s="28" t="s">
        <v>4579</v>
      </c>
      <c r="C99" s="28" t="s">
        <v>4574</v>
      </c>
      <c r="D99" s="25">
        <f t="shared" si="1"/>
        <v>39468</v>
      </c>
      <c r="E99" s="28" t="s">
        <v>4576</v>
      </c>
      <c r="F99" s="26">
        <v>20</v>
      </c>
      <c r="G99" s="28" t="s">
        <v>4580</v>
      </c>
      <c r="H99" s="28" t="s">
        <v>6667</v>
      </c>
      <c r="I99" s="28" t="s">
        <v>4576</v>
      </c>
      <c r="J99" s="28" t="s">
        <v>4576</v>
      </c>
      <c r="K99" s="29">
        <v>39468</v>
      </c>
      <c r="L99" s="28" t="s">
        <v>4450</v>
      </c>
      <c r="M99" s="28" t="s">
        <v>8249</v>
      </c>
    </row>
    <row r="100" spans="1:13" hidden="1" x14ac:dyDescent="0.2">
      <c r="A100" s="23">
        <v>61169</v>
      </c>
      <c r="B100" s="28" t="s">
        <v>4573</v>
      </c>
      <c r="C100" s="28" t="s">
        <v>5135</v>
      </c>
      <c r="D100" s="25">
        <f t="shared" si="1"/>
        <v>39468</v>
      </c>
      <c r="E100" s="28" t="s">
        <v>4576</v>
      </c>
      <c r="F100" s="26">
        <v>19.95</v>
      </c>
      <c r="G100" s="28" t="s">
        <v>7136</v>
      </c>
      <c r="H100" s="28" t="s">
        <v>277</v>
      </c>
      <c r="I100" s="28" t="s">
        <v>4576</v>
      </c>
      <c r="J100" s="28" t="s">
        <v>4576</v>
      </c>
      <c r="K100" s="29">
        <v>39468</v>
      </c>
      <c r="L100" s="28" t="s">
        <v>5658</v>
      </c>
      <c r="M100" s="28" t="s">
        <v>5197</v>
      </c>
    </row>
    <row r="101" spans="1:13" hidden="1" x14ac:dyDescent="0.2">
      <c r="A101" s="23">
        <v>61171</v>
      </c>
      <c r="B101" s="28" t="s">
        <v>4573</v>
      </c>
      <c r="C101" s="28" t="s">
        <v>5135</v>
      </c>
      <c r="D101" s="25">
        <f t="shared" si="1"/>
        <v>39468</v>
      </c>
      <c r="E101" s="28" t="s">
        <v>4576</v>
      </c>
      <c r="F101" s="26">
        <v>38.15</v>
      </c>
      <c r="G101" s="28" t="s">
        <v>683</v>
      </c>
      <c r="H101" s="28" t="s">
        <v>3365</v>
      </c>
      <c r="I101" s="28" t="s">
        <v>4576</v>
      </c>
      <c r="J101" s="28" t="s">
        <v>4576</v>
      </c>
      <c r="K101" s="29">
        <v>39468</v>
      </c>
      <c r="L101" s="28" t="s">
        <v>5658</v>
      </c>
      <c r="M101" s="28" t="s">
        <v>4239</v>
      </c>
    </row>
    <row r="102" spans="1:13" hidden="1" x14ac:dyDescent="0.2">
      <c r="A102" s="23">
        <v>60561</v>
      </c>
      <c r="B102" s="28" t="s">
        <v>4573</v>
      </c>
      <c r="C102" s="28" t="s">
        <v>4574</v>
      </c>
      <c r="D102" s="25">
        <f t="shared" si="1"/>
        <v>39468</v>
      </c>
      <c r="E102" s="28" t="s">
        <v>4576</v>
      </c>
      <c r="F102" s="26">
        <v>13.61</v>
      </c>
      <c r="G102" s="28" t="s">
        <v>8228</v>
      </c>
      <c r="H102" s="28" t="s">
        <v>3365</v>
      </c>
      <c r="I102" s="28" t="s">
        <v>4576</v>
      </c>
      <c r="J102" s="28" t="s">
        <v>4576</v>
      </c>
      <c r="K102" s="29">
        <v>39468</v>
      </c>
      <c r="L102" s="28" t="s">
        <v>4450</v>
      </c>
      <c r="M102" s="28" t="s">
        <v>8248</v>
      </c>
    </row>
    <row r="103" spans="1:13" hidden="1" x14ac:dyDescent="0.2">
      <c r="A103" s="23">
        <v>61503</v>
      </c>
      <c r="B103" s="28" t="s">
        <v>5150</v>
      </c>
      <c r="C103" s="28" t="s">
        <v>4580</v>
      </c>
      <c r="D103" s="25">
        <f t="shared" si="1"/>
        <v>39468</v>
      </c>
      <c r="E103" s="28" t="s">
        <v>4576</v>
      </c>
      <c r="F103" s="26">
        <v>-20</v>
      </c>
      <c r="G103" s="28" t="s">
        <v>4574</v>
      </c>
      <c r="H103" s="28" t="s">
        <v>6667</v>
      </c>
      <c r="I103" s="28" t="s">
        <v>4576</v>
      </c>
      <c r="J103" s="28" t="s">
        <v>4576</v>
      </c>
      <c r="K103" s="29">
        <v>39468</v>
      </c>
      <c r="L103" s="28" t="s">
        <v>4450</v>
      </c>
      <c r="M103" s="28" t="s">
        <v>8249</v>
      </c>
    </row>
    <row r="104" spans="1:13" hidden="1" x14ac:dyDescent="0.2">
      <c r="A104" s="23">
        <v>60559</v>
      </c>
      <c r="B104" s="28" t="s">
        <v>4579</v>
      </c>
      <c r="C104" s="28" t="s">
        <v>4574</v>
      </c>
      <c r="D104" s="25">
        <f t="shared" si="1"/>
        <v>39469</v>
      </c>
      <c r="E104" s="28" t="s">
        <v>4576</v>
      </c>
      <c r="F104" s="26">
        <v>30</v>
      </c>
      <c r="G104" s="28" t="s">
        <v>4580</v>
      </c>
      <c r="H104" s="28" t="s">
        <v>6667</v>
      </c>
      <c r="I104" s="28" t="s">
        <v>4576</v>
      </c>
      <c r="J104" s="28" t="s">
        <v>4576</v>
      </c>
      <c r="K104" s="29">
        <v>39469</v>
      </c>
      <c r="L104" s="28" t="s">
        <v>6602</v>
      </c>
      <c r="M104" s="28" t="s">
        <v>8247</v>
      </c>
    </row>
    <row r="105" spans="1:13" hidden="1" x14ac:dyDescent="0.2">
      <c r="A105" s="23">
        <v>61172</v>
      </c>
      <c r="B105" s="28" t="s">
        <v>4573</v>
      </c>
      <c r="C105" s="28" t="s">
        <v>5135</v>
      </c>
      <c r="D105" s="25">
        <f t="shared" si="1"/>
        <v>39469</v>
      </c>
      <c r="E105" s="28" t="s">
        <v>4576</v>
      </c>
      <c r="F105" s="26">
        <v>92.15</v>
      </c>
      <c r="G105" s="28" t="s">
        <v>7132</v>
      </c>
      <c r="H105" s="28" t="s">
        <v>7311</v>
      </c>
      <c r="I105" s="28" t="s">
        <v>4576</v>
      </c>
      <c r="J105" s="28" t="s">
        <v>4576</v>
      </c>
      <c r="K105" s="29">
        <v>39469</v>
      </c>
      <c r="L105" s="28" t="s">
        <v>5658</v>
      </c>
      <c r="M105" s="28" t="s">
        <v>677</v>
      </c>
    </row>
    <row r="106" spans="1:13" hidden="1" x14ac:dyDescent="0.2">
      <c r="A106" s="23">
        <v>61173</v>
      </c>
      <c r="B106" s="28" t="s">
        <v>4573</v>
      </c>
      <c r="C106" s="28" t="s">
        <v>5135</v>
      </c>
      <c r="D106" s="25">
        <f t="shared" si="1"/>
        <v>39469</v>
      </c>
      <c r="E106" s="28" t="s">
        <v>4576</v>
      </c>
      <c r="F106" s="26">
        <v>35.72</v>
      </c>
      <c r="G106" s="28" t="s">
        <v>683</v>
      </c>
      <c r="H106" s="28" t="s">
        <v>3365</v>
      </c>
      <c r="I106" s="28" t="s">
        <v>4576</v>
      </c>
      <c r="J106" s="28" t="s">
        <v>4576</v>
      </c>
      <c r="K106" s="29">
        <v>39469</v>
      </c>
      <c r="L106" s="28" t="s">
        <v>5658</v>
      </c>
      <c r="M106" s="28" t="s">
        <v>4239</v>
      </c>
    </row>
    <row r="107" spans="1:13" hidden="1" x14ac:dyDescent="0.2">
      <c r="A107" s="23">
        <v>60560</v>
      </c>
      <c r="B107" s="28" t="s">
        <v>4585</v>
      </c>
      <c r="C107" s="28" t="s">
        <v>4574</v>
      </c>
      <c r="D107" s="25">
        <f t="shared" si="1"/>
        <v>39469</v>
      </c>
      <c r="E107" s="28" t="s">
        <v>4576</v>
      </c>
      <c r="F107" s="26">
        <v>20.28</v>
      </c>
      <c r="G107" s="28" t="s">
        <v>5141</v>
      </c>
      <c r="H107" s="28" t="s">
        <v>5948</v>
      </c>
      <c r="I107" s="28" t="s">
        <v>4576</v>
      </c>
      <c r="J107" s="28" t="s">
        <v>4576</v>
      </c>
      <c r="K107" s="29">
        <v>39469</v>
      </c>
      <c r="L107" s="28" t="s">
        <v>2111</v>
      </c>
      <c r="M107" s="28" t="s">
        <v>4459</v>
      </c>
    </row>
    <row r="108" spans="1:13" hidden="1" x14ac:dyDescent="0.2">
      <c r="A108" s="23">
        <v>61502</v>
      </c>
      <c r="B108" s="28" t="s">
        <v>5150</v>
      </c>
      <c r="C108" s="28" t="s">
        <v>4580</v>
      </c>
      <c r="D108" s="25">
        <f t="shared" si="1"/>
        <v>39469</v>
      </c>
      <c r="E108" s="28" t="s">
        <v>4576</v>
      </c>
      <c r="F108" s="26">
        <v>-30</v>
      </c>
      <c r="G108" s="28" t="s">
        <v>4574</v>
      </c>
      <c r="H108" s="28" t="s">
        <v>6667</v>
      </c>
      <c r="I108" s="28" t="s">
        <v>4576</v>
      </c>
      <c r="J108" s="28" t="s">
        <v>4576</v>
      </c>
      <c r="K108" s="29">
        <v>39469</v>
      </c>
      <c r="L108" s="28" t="s">
        <v>6602</v>
      </c>
      <c r="M108" s="28" t="s">
        <v>8247</v>
      </c>
    </row>
    <row r="109" spans="1:13" hidden="1" x14ac:dyDescent="0.2">
      <c r="A109" s="23">
        <v>60558</v>
      </c>
      <c r="B109" s="28" t="s">
        <v>4579</v>
      </c>
      <c r="C109" s="28" t="s">
        <v>4574</v>
      </c>
      <c r="D109" s="25">
        <f t="shared" si="1"/>
        <v>39470</v>
      </c>
      <c r="E109" s="28" t="s">
        <v>4576</v>
      </c>
      <c r="F109" s="26">
        <v>20</v>
      </c>
      <c r="G109" s="28" t="s">
        <v>4580</v>
      </c>
      <c r="H109" s="28" t="s">
        <v>6667</v>
      </c>
      <c r="I109" s="28" t="s">
        <v>4576</v>
      </c>
      <c r="J109" s="28" t="s">
        <v>4576</v>
      </c>
      <c r="K109" s="29">
        <v>39470</v>
      </c>
      <c r="L109" s="28" t="s">
        <v>6602</v>
      </c>
      <c r="M109" s="28" t="s">
        <v>8246</v>
      </c>
    </row>
    <row r="110" spans="1:13" hidden="1" x14ac:dyDescent="0.2">
      <c r="A110" s="23">
        <v>60557</v>
      </c>
      <c r="B110" s="28" t="s">
        <v>4573</v>
      </c>
      <c r="C110" s="28" t="s">
        <v>4574</v>
      </c>
      <c r="D110" s="25">
        <f t="shared" si="1"/>
        <v>39470</v>
      </c>
      <c r="E110" s="28" t="s">
        <v>4576</v>
      </c>
      <c r="F110" s="26">
        <v>39.86</v>
      </c>
      <c r="G110" s="28" t="s">
        <v>5139</v>
      </c>
      <c r="H110" s="28" t="s">
        <v>3381</v>
      </c>
      <c r="I110" s="28" t="s">
        <v>4576</v>
      </c>
      <c r="J110" s="28" t="s">
        <v>4576</v>
      </c>
      <c r="K110" s="29">
        <v>39470</v>
      </c>
      <c r="L110" s="28" t="s">
        <v>2111</v>
      </c>
      <c r="M110" s="28" t="s">
        <v>4457</v>
      </c>
    </row>
    <row r="111" spans="1:13" hidden="1" x14ac:dyDescent="0.2">
      <c r="A111" s="23">
        <v>61175</v>
      </c>
      <c r="B111" s="28" t="s">
        <v>4573</v>
      </c>
      <c r="C111" s="28" t="s">
        <v>5135</v>
      </c>
      <c r="D111" s="25">
        <f t="shared" si="1"/>
        <v>39470</v>
      </c>
      <c r="E111" s="28" t="s">
        <v>4576</v>
      </c>
      <c r="F111" s="26">
        <v>160</v>
      </c>
      <c r="G111" s="28" t="s">
        <v>895</v>
      </c>
      <c r="H111" s="28" t="s">
        <v>3488</v>
      </c>
      <c r="I111" s="28" t="s">
        <v>4576</v>
      </c>
      <c r="J111" s="28" t="s">
        <v>4576</v>
      </c>
      <c r="K111" s="29">
        <v>39470</v>
      </c>
      <c r="L111" s="28" t="s">
        <v>5658</v>
      </c>
      <c r="M111" s="28" t="s">
        <v>678</v>
      </c>
    </row>
    <row r="112" spans="1:13" hidden="1" x14ac:dyDescent="0.2">
      <c r="A112" s="23">
        <v>61501</v>
      </c>
      <c r="B112" s="28" t="s">
        <v>5150</v>
      </c>
      <c r="C112" s="28" t="s">
        <v>4580</v>
      </c>
      <c r="D112" s="25">
        <f t="shared" si="1"/>
        <v>39470</v>
      </c>
      <c r="E112" s="28" t="s">
        <v>4576</v>
      </c>
      <c r="F112" s="26">
        <v>-20</v>
      </c>
      <c r="G112" s="28" t="s">
        <v>4574</v>
      </c>
      <c r="H112" s="28" t="s">
        <v>6667</v>
      </c>
      <c r="I112" s="28" t="s">
        <v>4576</v>
      </c>
      <c r="J112" s="28" t="s">
        <v>4576</v>
      </c>
      <c r="K112" s="29">
        <v>39470</v>
      </c>
      <c r="L112" s="28" t="s">
        <v>6602</v>
      </c>
      <c r="M112" s="28" t="s">
        <v>8246</v>
      </c>
    </row>
    <row r="113" spans="1:13" x14ac:dyDescent="0.2">
      <c r="A113" s="23">
        <v>61174</v>
      </c>
      <c r="B113" s="28" t="s">
        <v>4573</v>
      </c>
      <c r="C113" s="28" t="s">
        <v>5135</v>
      </c>
      <c r="D113" s="25">
        <f t="shared" si="1"/>
        <v>39470</v>
      </c>
      <c r="E113" s="28" t="s">
        <v>4576</v>
      </c>
      <c r="F113" s="26">
        <v>12</v>
      </c>
      <c r="G113" s="28" t="s">
        <v>2205</v>
      </c>
      <c r="H113" s="28" t="s">
        <v>7151</v>
      </c>
      <c r="I113" s="28" t="s">
        <v>4576</v>
      </c>
      <c r="J113" s="28" t="s">
        <v>4576</v>
      </c>
      <c r="K113" s="29">
        <v>39470</v>
      </c>
      <c r="L113" s="28" t="s">
        <v>5658</v>
      </c>
      <c r="M113" s="28" t="s">
        <v>4901</v>
      </c>
    </row>
    <row r="114" spans="1:13" hidden="1" x14ac:dyDescent="0.2">
      <c r="A114" s="23">
        <v>60556</v>
      </c>
      <c r="B114" s="28" t="s">
        <v>4579</v>
      </c>
      <c r="C114" s="28" t="s">
        <v>4574</v>
      </c>
      <c r="D114" s="25">
        <f t="shared" si="1"/>
        <v>39471</v>
      </c>
      <c r="E114" s="28" t="s">
        <v>4576</v>
      </c>
      <c r="F114" s="26">
        <v>20</v>
      </c>
      <c r="G114" s="28" t="s">
        <v>4580</v>
      </c>
      <c r="H114" s="28" t="s">
        <v>6667</v>
      </c>
      <c r="I114" s="28" t="s">
        <v>4576</v>
      </c>
      <c r="J114" s="28" t="s">
        <v>4576</v>
      </c>
      <c r="K114" s="29">
        <v>39471</v>
      </c>
      <c r="L114" s="28" t="s">
        <v>6602</v>
      </c>
      <c r="M114" s="28" t="s">
        <v>8245</v>
      </c>
    </row>
    <row r="115" spans="1:13" hidden="1" x14ac:dyDescent="0.2">
      <c r="A115" s="23">
        <v>61176</v>
      </c>
      <c r="B115" s="28" t="s">
        <v>4573</v>
      </c>
      <c r="C115" s="28" t="s">
        <v>5135</v>
      </c>
      <c r="D115" s="25">
        <f t="shared" si="1"/>
        <v>39471</v>
      </c>
      <c r="E115" s="28" t="s">
        <v>4576</v>
      </c>
      <c r="F115" s="26">
        <v>23.79</v>
      </c>
      <c r="G115" s="28" t="s">
        <v>5137</v>
      </c>
      <c r="H115" s="28" t="s">
        <v>3365</v>
      </c>
      <c r="I115" s="28" t="s">
        <v>4576</v>
      </c>
      <c r="J115" s="28" t="s">
        <v>4576</v>
      </c>
      <c r="K115" s="29">
        <v>39471</v>
      </c>
      <c r="L115" s="28" t="s">
        <v>5658</v>
      </c>
      <c r="M115" s="28" t="s">
        <v>4451</v>
      </c>
    </row>
    <row r="116" spans="1:13" hidden="1" x14ac:dyDescent="0.2">
      <c r="A116" s="23">
        <v>61500</v>
      </c>
      <c r="B116" s="28" t="s">
        <v>5150</v>
      </c>
      <c r="C116" s="28" t="s">
        <v>4580</v>
      </c>
      <c r="D116" s="25">
        <f t="shared" si="1"/>
        <v>39471</v>
      </c>
      <c r="E116" s="28" t="s">
        <v>4576</v>
      </c>
      <c r="F116" s="26">
        <v>-20</v>
      </c>
      <c r="G116" s="28" t="s">
        <v>4574</v>
      </c>
      <c r="H116" s="28" t="s">
        <v>6667</v>
      </c>
      <c r="I116" s="28" t="s">
        <v>4576</v>
      </c>
      <c r="J116" s="28" t="s">
        <v>4576</v>
      </c>
      <c r="K116" s="29">
        <v>39471</v>
      </c>
      <c r="L116" s="28" t="s">
        <v>6602</v>
      </c>
      <c r="M116" s="28" t="s">
        <v>8245</v>
      </c>
    </row>
    <row r="117" spans="1:13" x14ac:dyDescent="0.2">
      <c r="A117" s="23">
        <v>61177</v>
      </c>
      <c r="B117" s="28" t="s">
        <v>4573</v>
      </c>
      <c r="C117" s="28" t="s">
        <v>5135</v>
      </c>
      <c r="D117" s="25">
        <f t="shared" si="1"/>
        <v>39471</v>
      </c>
      <c r="E117" s="28" t="s">
        <v>4576</v>
      </c>
      <c r="F117" s="26">
        <v>12</v>
      </c>
      <c r="G117" s="28" t="s">
        <v>2205</v>
      </c>
      <c r="H117" s="28" t="s">
        <v>7151</v>
      </c>
      <c r="I117" s="28" t="s">
        <v>4576</v>
      </c>
      <c r="J117" s="28" t="s">
        <v>4576</v>
      </c>
      <c r="K117" s="29">
        <v>39471</v>
      </c>
      <c r="L117" s="28" t="s">
        <v>5658</v>
      </c>
      <c r="M117" s="28" t="s">
        <v>4901</v>
      </c>
    </row>
    <row r="118" spans="1:13" hidden="1" x14ac:dyDescent="0.2">
      <c r="A118" s="23">
        <v>60555</v>
      </c>
      <c r="B118" s="28" t="s">
        <v>5138</v>
      </c>
      <c r="C118" s="28" t="s">
        <v>4574</v>
      </c>
      <c r="D118" s="25">
        <f t="shared" si="1"/>
        <v>39472</v>
      </c>
      <c r="E118" s="28" t="s">
        <v>4576</v>
      </c>
      <c r="F118" s="26">
        <v>418.92</v>
      </c>
      <c r="G118" s="28" t="s">
        <v>4574</v>
      </c>
      <c r="H118" s="28" t="s">
        <v>3381</v>
      </c>
      <c r="I118" s="28" t="s">
        <v>4576</v>
      </c>
      <c r="J118" s="28" t="s">
        <v>4909</v>
      </c>
      <c r="K118" s="29">
        <v>39472</v>
      </c>
      <c r="L118" s="28" t="s">
        <v>4453</v>
      </c>
      <c r="M118" s="28" t="s">
        <v>8244</v>
      </c>
    </row>
    <row r="119" spans="1:13" x14ac:dyDescent="0.2">
      <c r="A119" s="23">
        <v>61178</v>
      </c>
      <c r="B119" s="28" t="s">
        <v>4573</v>
      </c>
      <c r="C119" s="28" t="s">
        <v>5135</v>
      </c>
      <c r="D119" s="25">
        <f t="shared" si="1"/>
        <v>39472</v>
      </c>
      <c r="E119" s="28" t="s">
        <v>4576</v>
      </c>
      <c r="F119" s="26">
        <v>12</v>
      </c>
      <c r="G119" s="28" t="s">
        <v>2205</v>
      </c>
      <c r="H119" s="28" t="s">
        <v>7151</v>
      </c>
      <c r="I119" s="28" t="s">
        <v>4576</v>
      </c>
      <c r="J119" s="28" t="s">
        <v>4576</v>
      </c>
      <c r="K119" s="29">
        <v>39472</v>
      </c>
      <c r="L119" s="28" t="s">
        <v>5658</v>
      </c>
      <c r="M119" s="28" t="s">
        <v>4901</v>
      </c>
    </row>
    <row r="120" spans="1:13" hidden="1" x14ac:dyDescent="0.2">
      <c r="A120" s="23">
        <v>61179</v>
      </c>
      <c r="B120" s="28" t="s">
        <v>4573</v>
      </c>
      <c r="C120" s="28" t="s">
        <v>5135</v>
      </c>
      <c r="D120" s="25">
        <f t="shared" si="1"/>
        <v>39473</v>
      </c>
      <c r="E120" s="28" t="s">
        <v>4576</v>
      </c>
      <c r="F120" s="26">
        <v>5.97</v>
      </c>
      <c r="G120" s="28" t="s">
        <v>3697</v>
      </c>
      <c r="H120" s="28" t="s">
        <v>4595</v>
      </c>
      <c r="I120" s="28" t="s">
        <v>4576</v>
      </c>
      <c r="J120" s="28" t="s">
        <v>4576</v>
      </c>
      <c r="K120" s="29">
        <v>39473</v>
      </c>
      <c r="L120" s="28" t="s">
        <v>5658</v>
      </c>
      <c r="M120" s="28" t="s">
        <v>6634</v>
      </c>
    </row>
    <row r="121" spans="1:13" hidden="1" x14ac:dyDescent="0.2">
      <c r="A121" s="23">
        <v>61558</v>
      </c>
      <c r="B121" s="33" t="s">
        <v>4573</v>
      </c>
      <c r="C121" s="33" t="s">
        <v>4598</v>
      </c>
      <c r="D121" s="25">
        <f t="shared" si="1"/>
        <v>39475</v>
      </c>
      <c r="E121" s="33" t="s">
        <v>4576</v>
      </c>
      <c r="F121" s="26">
        <v>120</v>
      </c>
      <c r="G121" s="33" t="s">
        <v>1946</v>
      </c>
      <c r="H121" s="33" t="s">
        <v>7322</v>
      </c>
      <c r="I121" s="33" t="s">
        <v>4576</v>
      </c>
      <c r="J121" s="33" t="s">
        <v>4576</v>
      </c>
      <c r="K121" s="212">
        <v>39475</v>
      </c>
      <c r="L121" s="33" t="s">
        <v>5658</v>
      </c>
      <c r="M121" s="33" t="s">
        <v>5282</v>
      </c>
    </row>
    <row r="122" spans="1:13" hidden="1" x14ac:dyDescent="0.2">
      <c r="A122" s="23">
        <v>60553</v>
      </c>
      <c r="B122" s="28" t="s">
        <v>4579</v>
      </c>
      <c r="C122" s="28" t="s">
        <v>4574</v>
      </c>
      <c r="D122" s="25">
        <f t="shared" si="1"/>
        <v>39475</v>
      </c>
      <c r="E122" s="28" t="s">
        <v>4576</v>
      </c>
      <c r="F122" s="26">
        <v>100</v>
      </c>
      <c r="G122" s="28" t="s">
        <v>4580</v>
      </c>
      <c r="H122" s="28" t="s">
        <v>6667</v>
      </c>
      <c r="I122" s="28" t="s">
        <v>4576</v>
      </c>
      <c r="J122" s="28" t="s">
        <v>4576</v>
      </c>
      <c r="K122" s="29">
        <v>39475</v>
      </c>
      <c r="L122" s="28" t="s">
        <v>6602</v>
      </c>
      <c r="M122" s="28" t="s">
        <v>8243</v>
      </c>
    </row>
    <row r="123" spans="1:13" hidden="1" x14ac:dyDescent="0.2">
      <c r="A123" s="23">
        <v>61182</v>
      </c>
      <c r="B123" s="28" t="s">
        <v>4573</v>
      </c>
      <c r="C123" s="28" t="s">
        <v>5135</v>
      </c>
      <c r="D123" s="25">
        <f t="shared" si="1"/>
        <v>39475</v>
      </c>
      <c r="E123" s="28" t="s">
        <v>4576</v>
      </c>
      <c r="F123" s="26">
        <v>49.23</v>
      </c>
      <c r="G123" s="28" t="s">
        <v>3701</v>
      </c>
      <c r="H123" s="28" t="s">
        <v>7322</v>
      </c>
      <c r="I123" s="28" t="s">
        <v>4576</v>
      </c>
      <c r="J123" s="28" t="s">
        <v>4576</v>
      </c>
      <c r="K123" s="29">
        <v>39475</v>
      </c>
      <c r="L123" s="28" t="s">
        <v>5658</v>
      </c>
      <c r="M123" s="28" t="s">
        <v>582</v>
      </c>
    </row>
    <row r="124" spans="1:13" hidden="1" x14ac:dyDescent="0.2">
      <c r="A124" s="23">
        <v>61180</v>
      </c>
      <c r="B124" s="28" t="s">
        <v>4573</v>
      </c>
      <c r="C124" s="28" t="s">
        <v>5135</v>
      </c>
      <c r="D124" s="25">
        <f t="shared" si="1"/>
        <v>39475</v>
      </c>
      <c r="E124" s="28" t="s">
        <v>2505</v>
      </c>
      <c r="F124" s="26">
        <v>32.549999999999997</v>
      </c>
      <c r="G124" s="28" t="s">
        <v>7138</v>
      </c>
      <c r="H124" s="28" t="s">
        <v>3370</v>
      </c>
      <c r="I124" s="28" t="s">
        <v>4576</v>
      </c>
      <c r="J124" s="28" t="s">
        <v>4576</v>
      </c>
      <c r="K124" s="29">
        <v>39475</v>
      </c>
      <c r="L124" s="28" t="s">
        <v>5658</v>
      </c>
      <c r="M124" s="28" t="s">
        <v>2506</v>
      </c>
    </row>
    <row r="125" spans="1:13" hidden="1" x14ac:dyDescent="0.2">
      <c r="A125" s="23">
        <v>61028</v>
      </c>
      <c r="B125" s="28" t="s">
        <v>4573</v>
      </c>
      <c r="C125" s="28" t="s">
        <v>5133</v>
      </c>
      <c r="D125" s="25">
        <f t="shared" si="1"/>
        <v>39475</v>
      </c>
      <c r="E125" s="28" t="s">
        <v>4576</v>
      </c>
      <c r="F125" s="26">
        <v>106.31</v>
      </c>
      <c r="G125" s="28" t="s">
        <v>5137</v>
      </c>
      <c r="H125" s="28" t="s">
        <v>3365</v>
      </c>
      <c r="I125" s="28" t="s">
        <v>4576</v>
      </c>
      <c r="J125" s="28" t="s">
        <v>4576</v>
      </c>
      <c r="K125" s="29">
        <v>39475</v>
      </c>
      <c r="L125" s="28" t="s">
        <v>4576</v>
      </c>
      <c r="M125" s="28" t="s">
        <v>4576</v>
      </c>
    </row>
    <row r="126" spans="1:13" hidden="1" x14ac:dyDescent="0.2">
      <c r="A126" s="23">
        <v>61029</v>
      </c>
      <c r="B126" s="28" t="s">
        <v>4573</v>
      </c>
      <c r="C126" s="28" t="s">
        <v>5133</v>
      </c>
      <c r="D126" s="25">
        <f t="shared" si="1"/>
        <v>39475</v>
      </c>
      <c r="E126" s="28" t="s">
        <v>4576</v>
      </c>
      <c r="F126" s="26">
        <v>6.97</v>
      </c>
      <c r="G126" s="28" t="s">
        <v>5137</v>
      </c>
      <c r="H126" s="28" t="s">
        <v>3365</v>
      </c>
      <c r="I126" s="28" t="s">
        <v>4576</v>
      </c>
      <c r="J126" s="28" t="s">
        <v>4576</v>
      </c>
      <c r="K126" s="29">
        <v>39475</v>
      </c>
      <c r="L126" s="28" t="s">
        <v>4576</v>
      </c>
      <c r="M126" s="28" t="s">
        <v>4576</v>
      </c>
    </row>
    <row r="127" spans="1:13" hidden="1" x14ac:dyDescent="0.2">
      <c r="A127" s="23">
        <v>61499</v>
      </c>
      <c r="B127" s="28" t="s">
        <v>5150</v>
      </c>
      <c r="C127" s="28" t="s">
        <v>4580</v>
      </c>
      <c r="D127" s="25">
        <f t="shared" si="1"/>
        <v>39475</v>
      </c>
      <c r="E127" s="28" t="s">
        <v>4576</v>
      </c>
      <c r="F127" s="26">
        <v>-100</v>
      </c>
      <c r="G127" s="28" t="s">
        <v>4574</v>
      </c>
      <c r="H127" s="28" t="s">
        <v>6667</v>
      </c>
      <c r="I127" s="28" t="s">
        <v>4576</v>
      </c>
      <c r="J127" s="28" t="s">
        <v>4576</v>
      </c>
      <c r="K127" s="29">
        <v>39475</v>
      </c>
      <c r="L127" s="28" t="s">
        <v>6602</v>
      </c>
      <c r="M127" s="28" t="s">
        <v>8243</v>
      </c>
    </row>
    <row r="128" spans="1:13" x14ac:dyDescent="0.2">
      <c r="A128" s="23">
        <v>60554</v>
      </c>
      <c r="B128" s="28" t="s">
        <v>4573</v>
      </c>
      <c r="C128" s="28" t="s">
        <v>4574</v>
      </c>
      <c r="D128" s="25">
        <f t="shared" si="1"/>
        <v>39475</v>
      </c>
      <c r="E128" s="28" t="s">
        <v>4576</v>
      </c>
      <c r="F128" s="26">
        <v>48.97</v>
      </c>
      <c r="G128" s="28" t="s">
        <v>5136</v>
      </c>
      <c r="H128" s="28" t="s">
        <v>7151</v>
      </c>
      <c r="I128" s="28" t="s">
        <v>4576</v>
      </c>
      <c r="J128" s="28" t="s">
        <v>4576</v>
      </c>
      <c r="K128" s="29">
        <v>39475</v>
      </c>
      <c r="L128" s="28" t="s">
        <v>2111</v>
      </c>
      <c r="M128" s="28" t="s">
        <v>4495</v>
      </c>
    </row>
    <row r="129" spans="1:13" hidden="1" x14ac:dyDescent="0.2">
      <c r="A129" s="23">
        <v>61185</v>
      </c>
      <c r="B129" s="28" t="s">
        <v>4573</v>
      </c>
      <c r="C129" s="28" t="s">
        <v>5135</v>
      </c>
      <c r="D129" s="25">
        <f t="shared" si="1"/>
        <v>39476</v>
      </c>
      <c r="E129" s="28" t="s">
        <v>4576</v>
      </c>
      <c r="F129" s="26">
        <v>35.229999999999997</v>
      </c>
      <c r="G129" s="28" t="s">
        <v>3701</v>
      </c>
      <c r="H129" s="28" t="s">
        <v>7322</v>
      </c>
      <c r="I129" s="28" t="s">
        <v>4576</v>
      </c>
      <c r="J129" s="28" t="s">
        <v>4576</v>
      </c>
      <c r="K129" s="29">
        <v>39476</v>
      </c>
      <c r="L129" s="28" t="s">
        <v>5658</v>
      </c>
      <c r="M129" s="28" t="s">
        <v>582</v>
      </c>
    </row>
    <row r="130" spans="1:13" hidden="1" x14ac:dyDescent="0.2">
      <c r="A130" s="23">
        <v>61181</v>
      </c>
      <c r="B130" s="33" t="s">
        <v>4573</v>
      </c>
      <c r="C130" s="28" t="s">
        <v>5135</v>
      </c>
      <c r="D130" s="25">
        <f t="shared" ref="D130:D193" si="2">K130</f>
        <v>39476</v>
      </c>
      <c r="E130" s="33" t="s">
        <v>4576</v>
      </c>
      <c r="F130" s="26">
        <v>29.5</v>
      </c>
      <c r="G130" s="33" t="s">
        <v>1565</v>
      </c>
      <c r="H130" s="28" t="s">
        <v>4600</v>
      </c>
      <c r="I130" s="28" t="s">
        <v>4576</v>
      </c>
      <c r="J130" s="28" t="s">
        <v>4576</v>
      </c>
      <c r="K130" s="29">
        <v>39476</v>
      </c>
      <c r="L130" s="28" t="s">
        <v>5658</v>
      </c>
      <c r="M130" s="28" t="s">
        <v>2507</v>
      </c>
    </row>
    <row r="131" spans="1:13" hidden="1" x14ac:dyDescent="0.2">
      <c r="A131" s="23">
        <v>61183</v>
      </c>
      <c r="B131" s="28" t="s">
        <v>4573</v>
      </c>
      <c r="C131" s="28" t="s">
        <v>5135</v>
      </c>
      <c r="D131" s="25">
        <f t="shared" si="2"/>
        <v>39476</v>
      </c>
      <c r="E131" s="28" t="s">
        <v>4576</v>
      </c>
      <c r="F131" s="26">
        <v>17.350000000000001</v>
      </c>
      <c r="G131" s="28" t="s">
        <v>8228</v>
      </c>
      <c r="H131" s="28" t="s">
        <v>3365</v>
      </c>
      <c r="I131" s="28" t="s">
        <v>4576</v>
      </c>
      <c r="J131" s="28" t="s">
        <v>4576</v>
      </c>
      <c r="K131" s="29">
        <v>39476</v>
      </c>
      <c r="L131" s="28" t="s">
        <v>5658</v>
      </c>
      <c r="M131" s="28" t="s">
        <v>583</v>
      </c>
    </row>
    <row r="132" spans="1:13" hidden="1" x14ac:dyDescent="0.2">
      <c r="A132" s="23">
        <v>61184</v>
      </c>
      <c r="B132" s="28" t="s">
        <v>4573</v>
      </c>
      <c r="C132" s="28" t="s">
        <v>5135</v>
      </c>
      <c r="D132" s="25">
        <f t="shared" si="2"/>
        <v>39476</v>
      </c>
      <c r="E132" s="28" t="s">
        <v>4576</v>
      </c>
      <c r="F132" s="26">
        <v>37.85</v>
      </c>
      <c r="G132" s="28" t="s">
        <v>7140</v>
      </c>
      <c r="H132" s="28" t="s">
        <v>7311</v>
      </c>
      <c r="I132" s="28" t="s">
        <v>4576</v>
      </c>
      <c r="J132" s="28" t="s">
        <v>4576</v>
      </c>
      <c r="K132" s="29">
        <v>39476</v>
      </c>
      <c r="L132" s="28" t="s">
        <v>5658</v>
      </c>
      <c r="M132" s="28" t="s">
        <v>584</v>
      </c>
    </row>
    <row r="133" spans="1:13" hidden="1" x14ac:dyDescent="0.2">
      <c r="A133" s="23">
        <v>61686</v>
      </c>
      <c r="B133" s="28" t="s">
        <v>4579</v>
      </c>
      <c r="C133" s="28" t="s">
        <v>1961</v>
      </c>
      <c r="D133" s="25">
        <f t="shared" si="2"/>
        <v>39476</v>
      </c>
      <c r="E133" s="28" t="s">
        <v>4576</v>
      </c>
      <c r="F133" s="26">
        <v>13300</v>
      </c>
      <c r="G133" s="28" t="s">
        <v>4574</v>
      </c>
      <c r="H133" s="28" t="s">
        <v>6667</v>
      </c>
      <c r="I133" s="28" t="s">
        <v>4576</v>
      </c>
      <c r="J133" s="28" t="s">
        <v>4576</v>
      </c>
      <c r="K133" s="29">
        <v>39476</v>
      </c>
      <c r="L133" s="28" t="s">
        <v>5487</v>
      </c>
      <c r="M133" s="28" t="s">
        <v>4576</v>
      </c>
    </row>
    <row r="134" spans="1:13" hidden="1" x14ac:dyDescent="0.2">
      <c r="A134" s="23">
        <v>60551</v>
      </c>
      <c r="B134" s="28" t="s">
        <v>4579</v>
      </c>
      <c r="C134" s="28" t="s">
        <v>4574</v>
      </c>
      <c r="D134" s="25">
        <f t="shared" si="2"/>
        <v>39477</v>
      </c>
      <c r="E134" s="28" t="s">
        <v>4576</v>
      </c>
      <c r="F134" s="26">
        <v>20</v>
      </c>
      <c r="G134" s="28" t="s">
        <v>4580</v>
      </c>
      <c r="H134" s="28" t="s">
        <v>6667</v>
      </c>
      <c r="I134" s="28" t="s">
        <v>4576</v>
      </c>
      <c r="J134" s="28" t="s">
        <v>4576</v>
      </c>
      <c r="K134" s="29">
        <v>39477</v>
      </c>
      <c r="L134" s="28" t="s">
        <v>6602</v>
      </c>
      <c r="M134" s="28" t="s">
        <v>8241</v>
      </c>
    </row>
    <row r="135" spans="1:13" hidden="1" x14ac:dyDescent="0.2">
      <c r="A135" s="23">
        <v>60552</v>
      </c>
      <c r="B135" s="28" t="s">
        <v>4579</v>
      </c>
      <c r="C135" s="28" t="s">
        <v>4574</v>
      </c>
      <c r="D135" s="25">
        <f t="shared" si="2"/>
        <v>39477</v>
      </c>
      <c r="E135" s="28" t="s">
        <v>4576</v>
      </c>
      <c r="F135" s="26">
        <v>40</v>
      </c>
      <c r="G135" s="28" t="s">
        <v>4580</v>
      </c>
      <c r="H135" s="28" t="s">
        <v>6667</v>
      </c>
      <c r="I135" s="28" t="s">
        <v>4576</v>
      </c>
      <c r="J135" s="28" t="s">
        <v>4576</v>
      </c>
      <c r="K135" s="29">
        <v>39477</v>
      </c>
      <c r="L135" s="28" t="s">
        <v>6602</v>
      </c>
      <c r="M135" s="28" t="s">
        <v>8242</v>
      </c>
    </row>
    <row r="136" spans="1:13" hidden="1" x14ac:dyDescent="0.2">
      <c r="A136" s="23">
        <v>61189</v>
      </c>
      <c r="B136" s="28" t="s">
        <v>4573</v>
      </c>
      <c r="C136" s="28" t="s">
        <v>5135</v>
      </c>
      <c r="D136" s="25">
        <f t="shared" si="2"/>
        <v>39477</v>
      </c>
      <c r="E136" s="28" t="s">
        <v>4576</v>
      </c>
      <c r="F136" s="26">
        <v>6.9</v>
      </c>
      <c r="G136" s="28" t="s">
        <v>2203</v>
      </c>
      <c r="H136" s="28" t="s">
        <v>3365</v>
      </c>
      <c r="I136" s="28" t="s">
        <v>4576</v>
      </c>
      <c r="J136" s="28" t="s">
        <v>4576</v>
      </c>
      <c r="K136" s="29">
        <v>39477</v>
      </c>
      <c r="L136" s="28" t="s">
        <v>5658</v>
      </c>
      <c r="M136" s="28" t="s">
        <v>586</v>
      </c>
    </row>
    <row r="137" spans="1:13" hidden="1" x14ac:dyDescent="0.2">
      <c r="A137" s="23">
        <v>61188</v>
      </c>
      <c r="B137" s="28" t="s">
        <v>4573</v>
      </c>
      <c r="C137" s="28" t="s">
        <v>5135</v>
      </c>
      <c r="D137" s="25">
        <f t="shared" si="2"/>
        <v>39477</v>
      </c>
      <c r="E137" s="28" t="s">
        <v>4576</v>
      </c>
      <c r="F137" s="26">
        <v>31.97</v>
      </c>
      <c r="G137" s="28" t="s">
        <v>1557</v>
      </c>
      <c r="H137" s="28" t="s">
        <v>3370</v>
      </c>
      <c r="I137" s="28" t="s">
        <v>4576</v>
      </c>
      <c r="J137" s="28" t="s">
        <v>4576</v>
      </c>
      <c r="K137" s="29">
        <v>39477</v>
      </c>
      <c r="L137" s="28" t="s">
        <v>5658</v>
      </c>
      <c r="M137" s="28" t="s">
        <v>4248</v>
      </c>
    </row>
    <row r="138" spans="1:13" hidden="1" x14ac:dyDescent="0.2">
      <c r="A138" s="23">
        <v>61187</v>
      </c>
      <c r="B138" s="28" t="s">
        <v>4573</v>
      </c>
      <c r="C138" s="28" t="s">
        <v>5135</v>
      </c>
      <c r="D138" s="25">
        <f t="shared" si="2"/>
        <v>39477</v>
      </c>
      <c r="E138" s="28" t="s">
        <v>4576</v>
      </c>
      <c r="F138" s="26">
        <v>28.46</v>
      </c>
      <c r="G138" s="28" t="s">
        <v>683</v>
      </c>
      <c r="H138" s="28" t="s">
        <v>3365</v>
      </c>
      <c r="I138" s="28" t="s">
        <v>4576</v>
      </c>
      <c r="J138" s="28" t="s">
        <v>4576</v>
      </c>
      <c r="K138" s="29">
        <v>39477</v>
      </c>
      <c r="L138" s="28" t="s">
        <v>5658</v>
      </c>
      <c r="M138" s="28" t="s">
        <v>4239</v>
      </c>
    </row>
    <row r="139" spans="1:13" hidden="1" x14ac:dyDescent="0.2">
      <c r="A139" s="23">
        <v>61497</v>
      </c>
      <c r="B139" s="28" t="s">
        <v>5150</v>
      </c>
      <c r="C139" s="28" t="s">
        <v>4580</v>
      </c>
      <c r="D139" s="25">
        <f t="shared" si="2"/>
        <v>39477</v>
      </c>
      <c r="E139" s="28" t="s">
        <v>4576</v>
      </c>
      <c r="F139" s="26">
        <v>-20</v>
      </c>
      <c r="G139" s="28" t="s">
        <v>4574</v>
      </c>
      <c r="H139" s="28" t="s">
        <v>6667</v>
      </c>
      <c r="I139" s="28" t="s">
        <v>4576</v>
      </c>
      <c r="J139" s="28" t="s">
        <v>4576</v>
      </c>
      <c r="K139" s="29">
        <v>39477</v>
      </c>
      <c r="L139" s="28" t="s">
        <v>6602</v>
      </c>
      <c r="M139" s="28" t="s">
        <v>8241</v>
      </c>
    </row>
    <row r="140" spans="1:13" hidden="1" x14ac:dyDescent="0.2">
      <c r="A140" s="23">
        <v>61498</v>
      </c>
      <c r="B140" s="28" t="s">
        <v>5150</v>
      </c>
      <c r="C140" s="28" t="s">
        <v>4580</v>
      </c>
      <c r="D140" s="25">
        <f t="shared" si="2"/>
        <v>39477</v>
      </c>
      <c r="E140" s="28" t="s">
        <v>4576</v>
      </c>
      <c r="F140" s="26">
        <v>-40</v>
      </c>
      <c r="G140" s="28" t="s">
        <v>4574</v>
      </c>
      <c r="H140" s="28" t="s">
        <v>6667</v>
      </c>
      <c r="I140" s="28" t="s">
        <v>4576</v>
      </c>
      <c r="J140" s="28" t="s">
        <v>4576</v>
      </c>
      <c r="K140" s="29">
        <v>39477</v>
      </c>
      <c r="L140" s="28" t="s">
        <v>6602</v>
      </c>
      <c r="M140" s="28" t="s">
        <v>8242</v>
      </c>
    </row>
    <row r="141" spans="1:13" hidden="1" x14ac:dyDescent="0.2">
      <c r="A141" s="23">
        <v>61186</v>
      </c>
      <c r="B141" s="28" t="s">
        <v>4573</v>
      </c>
      <c r="C141" s="28" t="s">
        <v>5135</v>
      </c>
      <c r="D141" s="25">
        <f t="shared" si="2"/>
        <v>39477</v>
      </c>
      <c r="E141" s="28" t="s">
        <v>4576</v>
      </c>
      <c r="F141" s="26">
        <v>8.98</v>
      </c>
      <c r="G141" s="28" t="s">
        <v>3364</v>
      </c>
      <c r="H141" s="28" t="s">
        <v>4595</v>
      </c>
      <c r="I141" s="28" t="s">
        <v>4576</v>
      </c>
      <c r="J141" s="28" t="s">
        <v>4576</v>
      </c>
      <c r="K141" s="29">
        <v>39477</v>
      </c>
      <c r="L141" s="28" t="s">
        <v>5658</v>
      </c>
      <c r="M141" s="28" t="s">
        <v>585</v>
      </c>
    </row>
    <row r="142" spans="1:13" hidden="1" x14ac:dyDescent="0.2">
      <c r="A142" s="23">
        <v>60549</v>
      </c>
      <c r="B142" s="28" t="s">
        <v>5150</v>
      </c>
      <c r="C142" s="28" t="s">
        <v>4574</v>
      </c>
      <c r="D142" s="25">
        <f t="shared" si="2"/>
        <v>39478</v>
      </c>
      <c r="E142" s="28" t="s">
        <v>4576</v>
      </c>
      <c r="F142" s="26">
        <v>-13300</v>
      </c>
      <c r="G142" s="28" t="s">
        <v>4587</v>
      </c>
      <c r="H142" s="28" t="s">
        <v>6667</v>
      </c>
      <c r="I142" s="28" t="s">
        <v>4576</v>
      </c>
      <c r="J142" s="28" t="s">
        <v>4576</v>
      </c>
      <c r="K142" s="29">
        <v>39478</v>
      </c>
      <c r="L142" s="28" t="s">
        <v>491</v>
      </c>
      <c r="M142" s="28" t="s">
        <v>4474</v>
      </c>
    </row>
    <row r="143" spans="1:13" hidden="1" x14ac:dyDescent="0.2">
      <c r="A143" s="23">
        <v>61780</v>
      </c>
      <c r="B143" s="28" t="s">
        <v>7124</v>
      </c>
      <c r="C143" s="28" t="s">
        <v>1963</v>
      </c>
      <c r="D143" s="25">
        <f t="shared" si="2"/>
        <v>39478</v>
      </c>
      <c r="E143" s="28" t="s">
        <v>4576</v>
      </c>
      <c r="F143" s="26">
        <v>-1.35</v>
      </c>
      <c r="G143" s="28" t="s">
        <v>1963</v>
      </c>
      <c r="H143" s="28" t="s">
        <v>6666</v>
      </c>
      <c r="I143" s="28" t="s">
        <v>4576</v>
      </c>
      <c r="J143" s="28" t="s">
        <v>4576</v>
      </c>
      <c r="K143" s="29">
        <v>39478</v>
      </c>
      <c r="L143" s="28" t="s">
        <v>4453</v>
      </c>
      <c r="M143" s="28" t="s">
        <v>4576</v>
      </c>
    </row>
    <row r="144" spans="1:13" hidden="1" x14ac:dyDescent="0.2">
      <c r="A144" s="23">
        <v>61792</v>
      </c>
      <c r="B144" s="28" t="s">
        <v>7124</v>
      </c>
      <c r="C144" s="28" t="s">
        <v>8541</v>
      </c>
      <c r="D144" s="25">
        <f t="shared" si="2"/>
        <v>39478</v>
      </c>
      <c r="E144" s="28" t="s">
        <v>4576</v>
      </c>
      <c r="F144" s="26">
        <v>-1.64</v>
      </c>
      <c r="G144" s="28" t="s">
        <v>1963</v>
      </c>
      <c r="H144" s="28" t="s">
        <v>6666</v>
      </c>
      <c r="I144" s="28" t="s">
        <v>4576</v>
      </c>
      <c r="J144" s="28" t="s">
        <v>4576</v>
      </c>
      <c r="K144" s="29">
        <v>39478</v>
      </c>
      <c r="L144" s="28" t="s">
        <v>4453</v>
      </c>
      <c r="M144" s="28" t="s">
        <v>4576</v>
      </c>
    </row>
    <row r="145" spans="1:13" hidden="1" x14ac:dyDescent="0.2">
      <c r="A145" s="23">
        <v>61804</v>
      </c>
      <c r="B145" s="28" t="s">
        <v>7124</v>
      </c>
      <c r="C145" s="28" t="s">
        <v>8542</v>
      </c>
      <c r="D145" s="25">
        <f t="shared" si="2"/>
        <v>39478</v>
      </c>
      <c r="E145" s="28" t="s">
        <v>4576</v>
      </c>
      <c r="F145" s="26">
        <v>-2.1800000000000002</v>
      </c>
      <c r="G145" s="28" t="s">
        <v>8542</v>
      </c>
      <c r="H145" s="28" t="s">
        <v>6666</v>
      </c>
      <c r="I145" s="28" t="s">
        <v>4576</v>
      </c>
      <c r="J145" s="28" t="s">
        <v>4576</v>
      </c>
      <c r="K145" s="29">
        <v>39478</v>
      </c>
      <c r="L145" s="28" t="s">
        <v>4453</v>
      </c>
      <c r="M145" s="28" t="s">
        <v>4576</v>
      </c>
    </row>
    <row r="146" spans="1:13" hidden="1" x14ac:dyDescent="0.2">
      <c r="A146" s="23">
        <v>61828</v>
      </c>
      <c r="B146" s="28" t="s">
        <v>7124</v>
      </c>
      <c r="C146" s="28" t="s">
        <v>1961</v>
      </c>
      <c r="D146" s="25">
        <f t="shared" si="2"/>
        <v>39478</v>
      </c>
      <c r="E146" s="28" t="s">
        <v>4576</v>
      </c>
      <c r="F146" s="26">
        <v>-23.89</v>
      </c>
      <c r="G146" s="28" t="s">
        <v>1961</v>
      </c>
      <c r="H146" s="28" t="s">
        <v>6666</v>
      </c>
      <c r="I146" s="28" t="s">
        <v>4576</v>
      </c>
      <c r="J146" s="28" t="s">
        <v>4576</v>
      </c>
      <c r="K146" s="29">
        <v>39478</v>
      </c>
      <c r="L146" s="28" t="s">
        <v>4453</v>
      </c>
      <c r="M146" s="28" t="s">
        <v>4576</v>
      </c>
    </row>
    <row r="147" spans="1:13" hidden="1" x14ac:dyDescent="0.2">
      <c r="A147" s="23">
        <v>61768</v>
      </c>
      <c r="B147" s="28" t="s">
        <v>7124</v>
      </c>
      <c r="C147" s="28" t="s">
        <v>1962</v>
      </c>
      <c r="D147" s="25">
        <f t="shared" si="2"/>
        <v>39478</v>
      </c>
      <c r="E147" s="28" t="s">
        <v>4576</v>
      </c>
      <c r="F147" s="26">
        <v>-36.47</v>
      </c>
      <c r="G147" s="28" t="s">
        <v>1962</v>
      </c>
      <c r="H147" s="28" t="s">
        <v>6666</v>
      </c>
      <c r="I147" s="28" t="s">
        <v>4576</v>
      </c>
      <c r="J147" s="28" t="s">
        <v>4576</v>
      </c>
      <c r="K147" s="29">
        <v>39478</v>
      </c>
      <c r="L147" s="28" t="s">
        <v>4453</v>
      </c>
      <c r="M147" s="28" t="s">
        <v>4576</v>
      </c>
    </row>
    <row r="148" spans="1:13" hidden="1" x14ac:dyDescent="0.2">
      <c r="A148" s="23">
        <v>61816</v>
      </c>
      <c r="B148" s="33" t="s">
        <v>7124</v>
      </c>
      <c r="C148" s="28" t="s">
        <v>8540</v>
      </c>
      <c r="D148" s="25">
        <f t="shared" si="2"/>
        <v>39478</v>
      </c>
      <c r="E148" s="33" t="s">
        <v>4576</v>
      </c>
      <c r="F148" s="26">
        <v>-2.2200000000000002</v>
      </c>
      <c r="G148" s="28" t="s">
        <v>8540</v>
      </c>
      <c r="H148" s="28" t="s">
        <v>6666</v>
      </c>
      <c r="I148" s="28" t="s">
        <v>4576</v>
      </c>
      <c r="J148" s="28" t="s">
        <v>4576</v>
      </c>
      <c r="K148" s="29">
        <v>39478</v>
      </c>
      <c r="L148" s="28" t="s">
        <v>4453</v>
      </c>
      <c r="M148" s="28" t="s">
        <v>4576</v>
      </c>
    </row>
    <row r="149" spans="1:13" hidden="1" x14ac:dyDescent="0.2">
      <c r="A149" s="23">
        <v>60550</v>
      </c>
      <c r="B149" s="28" t="s">
        <v>4573</v>
      </c>
      <c r="C149" s="28" t="s">
        <v>4574</v>
      </c>
      <c r="D149" s="25">
        <f t="shared" si="2"/>
        <v>39478</v>
      </c>
      <c r="E149" s="28" t="s">
        <v>4576</v>
      </c>
      <c r="F149" s="26">
        <v>182.77</v>
      </c>
      <c r="G149" s="28" t="s">
        <v>681</v>
      </c>
      <c r="H149" s="28" t="s">
        <v>7165</v>
      </c>
      <c r="I149" s="28" t="s">
        <v>4576</v>
      </c>
      <c r="J149" s="28" t="s">
        <v>4576</v>
      </c>
      <c r="K149" s="29">
        <v>39478</v>
      </c>
      <c r="L149" s="28" t="s">
        <v>4450</v>
      </c>
      <c r="M149" s="28" t="s">
        <v>8240</v>
      </c>
    </row>
    <row r="150" spans="1:13" hidden="1" x14ac:dyDescent="0.2">
      <c r="A150" s="23">
        <v>61190</v>
      </c>
      <c r="B150" s="28" t="s">
        <v>4573</v>
      </c>
      <c r="C150" s="28" t="s">
        <v>5135</v>
      </c>
      <c r="D150" s="25">
        <f t="shared" si="2"/>
        <v>39478</v>
      </c>
      <c r="E150" s="28" t="s">
        <v>4576</v>
      </c>
      <c r="F150" s="26">
        <v>15.92</v>
      </c>
      <c r="G150" s="28" t="s">
        <v>683</v>
      </c>
      <c r="H150" s="28" t="s">
        <v>3365</v>
      </c>
      <c r="I150" s="28" t="s">
        <v>4576</v>
      </c>
      <c r="J150" s="28" t="s">
        <v>4576</v>
      </c>
      <c r="K150" s="29">
        <v>39478</v>
      </c>
      <c r="L150" s="28" t="s">
        <v>5658</v>
      </c>
      <c r="M150" s="28" t="s">
        <v>4239</v>
      </c>
    </row>
    <row r="151" spans="1:13" hidden="1" x14ac:dyDescent="0.2">
      <c r="A151" s="23">
        <v>61509</v>
      </c>
      <c r="B151" s="28" t="s">
        <v>4573</v>
      </c>
      <c r="C151" s="28" t="s">
        <v>4580</v>
      </c>
      <c r="D151" s="25">
        <f t="shared" si="2"/>
        <v>39478</v>
      </c>
      <c r="E151" s="28" t="s">
        <v>5265</v>
      </c>
      <c r="F151" s="26">
        <v>380</v>
      </c>
      <c r="G151" s="28" t="s">
        <v>4595</v>
      </c>
      <c r="H151" s="28" t="s">
        <v>4595</v>
      </c>
      <c r="I151" s="28" t="s">
        <v>4576</v>
      </c>
      <c r="J151" s="28" t="s">
        <v>4576</v>
      </c>
      <c r="K151" s="29">
        <v>39478</v>
      </c>
      <c r="L151" s="28" t="s">
        <v>4576</v>
      </c>
      <c r="M151" s="28" t="s">
        <v>4576</v>
      </c>
    </row>
    <row r="152" spans="1:13" hidden="1" x14ac:dyDescent="0.2">
      <c r="A152" s="23">
        <v>61191</v>
      </c>
      <c r="B152" s="28" t="s">
        <v>4573</v>
      </c>
      <c r="C152" s="28" t="s">
        <v>5135</v>
      </c>
      <c r="D152" s="25">
        <f t="shared" si="2"/>
        <v>39479</v>
      </c>
      <c r="E152" s="28" t="s">
        <v>4576</v>
      </c>
      <c r="F152" s="26">
        <v>10.45</v>
      </c>
      <c r="G152" s="28" t="s">
        <v>8281</v>
      </c>
      <c r="H152" s="28" t="s">
        <v>3365</v>
      </c>
      <c r="I152" s="28" t="s">
        <v>4576</v>
      </c>
      <c r="J152" s="28" t="s">
        <v>4576</v>
      </c>
      <c r="K152" s="29">
        <v>39479</v>
      </c>
      <c r="L152" s="28" t="s">
        <v>5658</v>
      </c>
      <c r="M152" s="28" t="s">
        <v>587</v>
      </c>
    </row>
    <row r="153" spans="1:13" hidden="1" x14ac:dyDescent="0.2">
      <c r="A153" s="23">
        <v>60548</v>
      </c>
      <c r="B153" s="28" t="s">
        <v>4579</v>
      </c>
      <c r="C153" s="28" t="s">
        <v>4574</v>
      </c>
      <c r="D153" s="25">
        <f t="shared" si="2"/>
        <v>39479</v>
      </c>
      <c r="E153" s="28" t="s">
        <v>4576</v>
      </c>
      <c r="F153" s="26">
        <v>20</v>
      </c>
      <c r="G153" s="28" t="s">
        <v>4580</v>
      </c>
      <c r="H153" s="28" t="s">
        <v>6667</v>
      </c>
      <c r="I153" s="28" t="s">
        <v>4576</v>
      </c>
      <c r="J153" s="28" t="s">
        <v>4576</v>
      </c>
      <c r="K153" s="29">
        <v>39479</v>
      </c>
      <c r="L153" s="28" t="s">
        <v>6602</v>
      </c>
      <c r="M153" s="28" t="s">
        <v>8239</v>
      </c>
    </row>
    <row r="154" spans="1:13" hidden="1" x14ac:dyDescent="0.2">
      <c r="A154" s="23">
        <v>60541</v>
      </c>
      <c r="B154" s="28" t="s">
        <v>4579</v>
      </c>
      <c r="C154" s="28" t="s">
        <v>4574</v>
      </c>
      <c r="D154" s="25">
        <f t="shared" si="2"/>
        <v>39479</v>
      </c>
      <c r="E154" s="28" t="s">
        <v>4576</v>
      </c>
      <c r="F154" s="26">
        <v>505.4</v>
      </c>
      <c r="G154" s="28" t="s">
        <v>4598</v>
      </c>
      <c r="H154" s="28" t="s">
        <v>6667</v>
      </c>
      <c r="I154" s="28" t="s">
        <v>4576</v>
      </c>
      <c r="J154" s="28" t="s">
        <v>4576</v>
      </c>
      <c r="K154" s="29">
        <v>39479</v>
      </c>
      <c r="L154" s="28" t="s">
        <v>2111</v>
      </c>
      <c r="M154" s="28" t="s">
        <v>496</v>
      </c>
    </row>
    <row r="155" spans="1:13" hidden="1" x14ac:dyDescent="0.2">
      <c r="A155" s="23">
        <v>61193</v>
      </c>
      <c r="B155" s="28" t="s">
        <v>4573</v>
      </c>
      <c r="C155" s="28" t="s">
        <v>5135</v>
      </c>
      <c r="D155" s="25">
        <f t="shared" si="2"/>
        <v>39479</v>
      </c>
      <c r="E155" s="28" t="s">
        <v>4576</v>
      </c>
      <c r="F155" s="26">
        <v>69.98</v>
      </c>
      <c r="G155" s="28" t="s">
        <v>6747</v>
      </c>
      <c r="H155" s="28" t="s">
        <v>4600</v>
      </c>
      <c r="I155" s="28" t="s">
        <v>4576</v>
      </c>
      <c r="J155" s="28" t="s">
        <v>4576</v>
      </c>
      <c r="K155" s="29">
        <v>39479</v>
      </c>
      <c r="L155" s="28" t="s">
        <v>5658</v>
      </c>
      <c r="M155" s="28" t="s">
        <v>589</v>
      </c>
    </row>
    <row r="156" spans="1:13" hidden="1" x14ac:dyDescent="0.2">
      <c r="A156" s="23">
        <v>60547</v>
      </c>
      <c r="B156" s="33" t="s">
        <v>4579</v>
      </c>
      <c r="C156" s="28" t="s">
        <v>4574</v>
      </c>
      <c r="D156" s="25">
        <f t="shared" si="2"/>
        <v>39479</v>
      </c>
      <c r="E156" s="28" t="s">
        <v>4576</v>
      </c>
      <c r="F156" s="26">
        <v>5</v>
      </c>
      <c r="G156" s="28" t="s">
        <v>6025</v>
      </c>
      <c r="H156" s="28" t="s">
        <v>6667</v>
      </c>
      <c r="I156" s="28" t="s">
        <v>4576</v>
      </c>
      <c r="J156" s="28" t="s">
        <v>4576</v>
      </c>
      <c r="K156" s="29">
        <v>39479</v>
      </c>
      <c r="L156" s="28" t="s">
        <v>2117</v>
      </c>
      <c r="M156" s="28" t="s">
        <v>2163</v>
      </c>
    </row>
    <row r="157" spans="1:13" hidden="1" x14ac:dyDescent="0.2">
      <c r="A157" s="23">
        <v>60546</v>
      </c>
      <c r="B157" s="33" t="s">
        <v>4579</v>
      </c>
      <c r="C157" s="28" t="s">
        <v>4574</v>
      </c>
      <c r="D157" s="25">
        <f t="shared" si="2"/>
        <v>39479</v>
      </c>
      <c r="E157" s="28" t="s">
        <v>4576</v>
      </c>
      <c r="F157" s="26">
        <v>5</v>
      </c>
      <c r="G157" s="28" t="s">
        <v>6024</v>
      </c>
      <c r="H157" s="28" t="s">
        <v>6667</v>
      </c>
      <c r="I157" s="28" t="s">
        <v>4576</v>
      </c>
      <c r="J157" s="28" t="s">
        <v>4576</v>
      </c>
      <c r="K157" s="29">
        <v>39479</v>
      </c>
      <c r="L157" s="28" t="s">
        <v>2117</v>
      </c>
      <c r="M157" s="28" t="s">
        <v>2162</v>
      </c>
    </row>
    <row r="158" spans="1:13" hidden="1" x14ac:dyDescent="0.2">
      <c r="A158" s="23">
        <v>60540</v>
      </c>
      <c r="B158" s="28" t="s">
        <v>4579</v>
      </c>
      <c r="C158" s="28" t="s">
        <v>4574</v>
      </c>
      <c r="D158" s="25">
        <f t="shared" si="2"/>
        <v>39479</v>
      </c>
      <c r="E158" s="28" t="s">
        <v>4576</v>
      </c>
      <c r="F158" s="26">
        <v>1946.23</v>
      </c>
      <c r="G158" s="28" t="s">
        <v>5135</v>
      </c>
      <c r="H158" s="28" t="s">
        <v>6667</v>
      </c>
      <c r="I158" s="28" t="s">
        <v>4576</v>
      </c>
      <c r="J158" s="28" t="s">
        <v>4576</v>
      </c>
      <c r="K158" s="29">
        <v>39479</v>
      </c>
      <c r="L158" s="28" t="s">
        <v>2111</v>
      </c>
      <c r="M158" s="28" t="s">
        <v>4494</v>
      </c>
    </row>
    <row r="159" spans="1:13" hidden="1" x14ac:dyDescent="0.2">
      <c r="A159" s="23">
        <v>60545</v>
      </c>
      <c r="B159" s="28" t="s">
        <v>4585</v>
      </c>
      <c r="C159" s="28" t="s">
        <v>4574</v>
      </c>
      <c r="D159" s="25">
        <f t="shared" si="2"/>
        <v>39479</v>
      </c>
      <c r="E159" s="28" t="s">
        <v>4576</v>
      </c>
      <c r="F159" s="26">
        <v>250</v>
      </c>
      <c r="G159" s="28" t="s">
        <v>6408</v>
      </c>
      <c r="H159" s="28" t="s">
        <v>5948</v>
      </c>
      <c r="I159" s="28" t="s">
        <v>4576</v>
      </c>
      <c r="J159" s="28" t="s">
        <v>4576</v>
      </c>
      <c r="K159" s="29">
        <v>39479</v>
      </c>
      <c r="L159" s="28" t="s">
        <v>2117</v>
      </c>
      <c r="M159" s="28" t="s">
        <v>4322</v>
      </c>
    </row>
    <row r="160" spans="1:13" hidden="1" x14ac:dyDescent="0.2">
      <c r="A160" s="23">
        <v>61032</v>
      </c>
      <c r="B160" s="28" t="s">
        <v>4573</v>
      </c>
      <c r="C160" s="28" t="s">
        <v>5133</v>
      </c>
      <c r="D160" s="25">
        <f t="shared" si="2"/>
        <v>39479</v>
      </c>
      <c r="E160" s="28" t="s">
        <v>4576</v>
      </c>
      <c r="F160" s="26">
        <v>120.47</v>
      </c>
      <c r="G160" s="28" t="s">
        <v>5137</v>
      </c>
      <c r="H160" s="28" t="s">
        <v>3365</v>
      </c>
      <c r="I160" s="28" t="s">
        <v>4576</v>
      </c>
      <c r="J160" s="28" t="s">
        <v>4576</v>
      </c>
      <c r="K160" s="29">
        <v>39479</v>
      </c>
      <c r="L160" s="28" t="s">
        <v>4576</v>
      </c>
      <c r="M160" s="28" t="s">
        <v>4576</v>
      </c>
    </row>
    <row r="161" spans="1:13" hidden="1" x14ac:dyDescent="0.2">
      <c r="A161" s="23">
        <v>60544</v>
      </c>
      <c r="B161" s="28" t="s">
        <v>4579</v>
      </c>
      <c r="C161" s="28" t="s">
        <v>4574</v>
      </c>
      <c r="D161" s="25">
        <f t="shared" si="2"/>
        <v>39479</v>
      </c>
      <c r="E161" s="28" t="s">
        <v>4576</v>
      </c>
      <c r="F161" s="26">
        <v>300</v>
      </c>
      <c r="G161" s="28" t="s">
        <v>5133</v>
      </c>
      <c r="H161" s="28" t="s">
        <v>6667</v>
      </c>
      <c r="I161" s="28" t="s">
        <v>4576</v>
      </c>
      <c r="J161" s="28" t="s">
        <v>4576</v>
      </c>
      <c r="K161" s="29">
        <v>39479</v>
      </c>
      <c r="L161" s="28" t="s">
        <v>2111</v>
      </c>
      <c r="M161" s="28" t="s">
        <v>2164</v>
      </c>
    </row>
    <row r="162" spans="1:13" hidden="1" x14ac:dyDescent="0.2">
      <c r="A162" s="23">
        <v>61031</v>
      </c>
      <c r="B162" s="28" t="s">
        <v>7124</v>
      </c>
      <c r="C162" s="28" t="s">
        <v>5133</v>
      </c>
      <c r="D162" s="25">
        <f t="shared" si="2"/>
        <v>39479</v>
      </c>
      <c r="E162" s="28" t="s">
        <v>4576</v>
      </c>
      <c r="F162" s="26">
        <v>-0.11</v>
      </c>
      <c r="G162" s="28" t="s">
        <v>5133</v>
      </c>
      <c r="H162" s="28" t="s">
        <v>6666</v>
      </c>
      <c r="I162" s="28" t="s">
        <v>4576</v>
      </c>
      <c r="J162" s="28" t="s">
        <v>4576</v>
      </c>
      <c r="K162" s="29">
        <v>39479</v>
      </c>
      <c r="L162" s="28" t="s">
        <v>4576</v>
      </c>
      <c r="M162" s="28" t="s">
        <v>4576</v>
      </c>
    </row>
    <row r="163" spans="1:13" hidden="1" x14ac:dyDescent="0.2">
      <c r="A163" s="23">
        <v>60543</v>
      </c>
      <c r="B163" s="28" t="s">
        <v>4573</v>
      </c>
      <c r="C163" s="28" t="s">
        <v>4574</v>
      </c>
      <c r="D163" s="25">
        <f t="shared" si="2"/>
        <v>39479</v>
      </c>
      <c r="E163" s="28" t="s">
        <v>4576</v>
      </c>
      <c r="F163" s="26">
        <v>25</v>
      </c>
      <c r="G163" s="28" t="s">
        <v>6023</v>
      </c>
      <c r="H163" s="28" t="s">
        <v>3379</v>
      </c>
      <c r="I163" s="28" t="s">
        <v>4576</v>
      </c>
      <c r="J163" s="28" t="s">
        <v>4576</v>
      </c>
      <c r="K163" s="29">
        <v>39479</v>
      </c>
      <c r="L163" s="28" t="s">
        <v>2111</v>
      </c>
      <c r="M163" s="28" t="s">
        <v>500</v>
      </c>
    </row>
    <row r="164" spans="1:13" hidden="1" x14ac:dyDescent="0.2">
      <c r="A164" s="23">
        <v>60542</v>
      </c>
      <c r="B164" s="28" t="s">
        <v>4573</v>
      </c>
      <c r="C164" s="28" t="s">
        <v>4574</v>
      </c>
      <c r="D164" s="25">
        <f t="shared" si="2"/>
        <v>39479</v>
      </c>
      <c r="E164" s="28" t="s">
        <v>4576</v>
      </c>
      <c r="F164" s="26">
        <v>11.61</v>
      </c>
      <c r="G164" s="28" t="s">
        <v>6022</v>
      </c>
      <c r="H164" s="28" t="s">
        <v>3381</v>
      </c>
      <c r="I164" s="28" t="s">
        <v>4576</v>
      </c>
      <c r="J164" s="28" t="s">
        <v>4576</v>
      </c>
      <c r="K164" s="29">
        <v>39479</v>
      </c>
      <c r="L164" s="28" t="s">
        <v>2111</v>
      </c>
      <c r="M164" s="28" t="s">
        <v>499</v>
      </c>
    </row>
    <row r="165" spans="1:13" hidden="1" x14ac:dyDescent="0.2">
      <c r="A165" s="23">
        <v>61192</v>
      </c>
      <c r="B165" s="28" t="s">
        <v>4573</v>
      </c>
      <c r="C165" s="28" t="s">
        <v>5135</v>
      </c>
      <c r="D165" s="25">
        <f t="shared" si="2"/>
        <v>39479</v>
      </c>
      <c r="E165" s="28" t="s">
        <v>4576</v>
      </c>
      <c r="F165" s="26">
        <v>27.99</v>
      </c>
      <c r="G165" s="28" t="s">
        <v>4595</v>
      </c>
      <c r="H165" s="28" t="s">
        <v>4595</v>
      </c>
      <c r="I165" s="28" t="s">
        <v>4576</v>
      </c>
      <c r="J165" s="28" t="s">
        <v>4576</v>
      </c>
      <c r="K165" s="29">
        <v>39479</v>
      </c>
      <c r="L165" s="28" t="s">
        <v>5658</v>
      </c>
      <c r="M165" s="28" t="s">
        <v>588</v>
      </c>
    </row>
    <row r="166" spans="1:13" hidden="1" x14ac:dyDescent="0.2">
      <c r="A166" s="23">
        <v>61030</v>
      </c>
      <c r="B166" s="28" t="s">
        <v>5150</v>
      </c>
      <c r="C166" s="28" t="s">
        <v>5133</v>
      </c>
      <c r="D166" s="25">
        <f t="shared" si="2"/>
        <v>39479</v>
      </c>
      <c r="E166" s="28" t="s">
        <v>4576</v>
      </c>
      <c r="F166" s="26">
        <v>-300</v>
      </c>
      <c r="G166" s="28" t="s">
        <v>4574</v>
      </c>
      <c r="H166" s="28" t="s">
        <v>6667</v>
      </c>
      <c r="I166" s="28" t="s">
        <v>4576</v>
      </c>
      <c r="J166" s="28" t="s">
        <v>4576</v>
      </c>
      <c r="K166" s="29">
        <v>39479</v>
      </c>
      <c r="L166" s="28" t="s">
        <v>4576</v>
      </c>
      <c r="M166" s="28" t="s">
        <v>4576</v>
      </c>
    </row>
    <row r="167" spans="1:13" hidden="1" x14ac:dyDescent="0.2">
      <c r="A167" s="23">
        <v>61404</v>
      </c>
      <c r="B167" s="28" t="s">
        <v>5150</v>
      </c>
      <c r="C167" s="28" t="s">
        <v>5135</v>
      </c>
      <c r="D167" s="25">
        <f t="shared" si="2"/>
        <v>39479</v>
      </c>
      <c r="E167" s="28" t="s">
        <v>4576</v>
      </c>
      <c r="F167" s="26">
        <v>-1946.23</v>
      </c>
      <c r="G167" s="28" t="s">
        <v>4574</v>
      </c>
      <c r="H167" s="28" t="s">
        <v>6667</v>
      </c>
      <c r="I167" s="28" t="s">
        <v>4576</v>
      </c>
      <c r="J167" s="28" t="s">
        <v>4576</v>
      </c>
      <c r="K167" s="29">
        <v>39479</v>
      </c>
      <c r="L167" s="28" t="s">
        <v>5264</v>
      </c>
      <c r="M167" s="28" t="s">
        <v>4576</v>
      </c>
    </row>
    <row r="168" spans="1:13" hidden="1" x14ac:dyDescent="0.2">
      <c r="A168" s="23">
        <v>61496</v>
      </c>
      <c r="B168" s="28" t="s">
        <v>5150</v>
      </c>
      <c r="C168" s="28" t="s">
        <v>4580</v>
      </c>
      <c r="D168" s="25">
        <f t="shared" si="2"/>
        <v>39479</v>
      </c>
      <c r="E168" s="28" t="s">
        <v>4576</v>
      </c>
      <c r="F168" s="26">
        <v>-20</v>
      </c>
      <c r="G168" s="28" t="s">
        <v>4574</v>
      </c>
      <c r="H168" s="28" t="s">
        <v>6667</v>
      </c>
      <c r="I168" s="28" t="s">
        <v>4576</v>
      </c>
      <c r="J168" s="28" t="s">
        <v>4576</v>
      </c>
      <c r="K168" s="29">
        <v>39479</v>
      </c>
      <c r="L168" s="28" t="s">
        <v>6602</v>
      </c>
      <c r="M168" s="28" t="s">
        <v>8239</v>
      </c>
    </row>
    <row r="169" spans="1:13" hidden="1" x14ac:dyDescent="0.2">
      <c r="A169" s="23">
        <v>61559</v>
      </c>
      <c r="B169" s="28" t="s">
        <v>5150</v>
      </c>
      <c r="C169" s="28" t="s">
        <v>4598</v>
      </c>
      <c r="D169" s="25">
        <f t="shared" si="2"/>
        <v>39479</v>
      </c>
      <c r="E169" s="28" t="s">
        <v>4576</v>
      </c>
      <c r="F169" s="26">
        <v>-505.4</v>
      </c>
      <c r="G169" s="28" t="s">
        <v>4574</v>
      </c>
      <c r="H169" s="28" t="s">
        <v>6667</v>
      </c>
      <c r="I169" s="28" t="s">
        <v>4576</v>
      </c>
      <c r="J169" s="28" t="s">
        <v>4576</v>
      </c>
      <c r="K169" s="29">
        <v>39479</v>
      </c>
      <c r="L169" s="28" t="s">
        <v>4576</v>
      </c>
      <c r="M169" s="28" t="s">
        <v>5273</v>
      </c>
    </row>
    <row r="170" spans="1:13" hidden="1" x14ac:dyDescent="0.2">
      <c r="A170" s="23">
        <v>61194</v>
      </c>
      <c r="B170" s="28" t="s">
        <v>4573</v>
      </c>
      <c r="C170" s="28" t="s">
        <v>5135</v>
      </c>
      <c r="D170" s="25">
        <f t="shared" si="2"/>
        <v>39480</v>
      </c>
      <c r="E170" s="28" t="s">
        <v>4576</v>
      </c>
      <c r="F170" s="26">
        <v>-5</v>
      </c>
      <c r="G170" s="28" t="s">
        <v>683</v>
      </c>
      <c r="H170" s="28" t="s">
        <v>3365</v>
      </c>
      <c r="I170" s="28" t="s">
        <v>4576</v>
      </c>
      <c r="J170" s="28" t="s">
        <v>4576</v>
      </c>
      <c r="K170" s="29">
        <v>39480</v>
      </c>
      <c r="L170" s="28" t="s">
        <v>5658</v>
      </c>
      <c r="M170" s="28" t="s">
        <v>4902</v>
      </c>
    </row>
    <row r="171" spans="1:13" hidden="1" x14ac:dyDescent="0.2">
      <c r="A171" s="23">
        <v>61195</v>
      </c>
      <c r="B171" s="28" t="s">
        <v>4573</v>
      </c>
      <c r="C171" s="28" t="s">
        <v>5135</v>
      </c>
      <c r="D171" s="25">
        <f t="shared" si="2"/>
        <v>39480</v>
      </c>
      <c r="E171" s="28" t="s">
        <v>4576</v>
      </c>
      <c r="F171" s="26">
        <v>59.8</v>
      </c>
      <c r="G171" s="28" t="s">
        <v>683</v>
      </c>
      <c r="H171" s="28" t="s">
        <v>3365</v>
      </c>
      <c r="I171" s="28" t="s">
        <v>4576</v>
      </c>
      <c r="J171" s="28" t="s">
        <v>4576</v>
      </c>
      <c r="K171" s="29">
        <v>39480</v>
      </c>
      <c r="L171" s="28" t="s">
        <v>5658</v>
      </c>
      <c r="M171" s="28" t="s">
        <v>590</v>
      </c>
    </row>
    <row r="172" spans="1:13" hidden="1" x14ac:dyDescent="0.2">
      <c r="A172" s="23">
        <v>61198</v>
      </c>
      <c r="B172" s="28" t="s">
        <v>4573</v>
      </c>
      <c r="C172" s="28" t="s">
        <v>5135</v>
      </c>
      <c r="D172" s="25">
        <f t="shared" si="2"/>
        <v>39482</v>
      </c>
      <c r="E172" s="28" t="s">
        <v>4576</v>
      </c>
      <c r="F172" s="26">
        <v>17.45</v>
      </c>
      <c r="G172" s="28" t="s">
        <v>2209</v>
      </c>
      <c r="H172" s="28" t="s">
        <v>277</v>
      </c>
      <c r="I172" s="28" t="s">
        <v>4576</v>
      </c>
      <c r="J172" s="28" t="s">
        <v>4576</v>
      </c>
      <c r="K172" s="29">
        <v>39482</v>
      </c>
      <c r="L172" s="28" t="s">
        <v>5658</v>
      </c>
      <c r="M172" s="28" t="s">
        <v>593</v>
      </c>
    </row>
    <row r="173" spans="1:13" hidden="1" x14ac:dyDescent="0.2">
      <c r="A173" s="23">
        <v>60535</v>
      </c>
      <c r="B173" s="28" t="s">
        <v>4573</v>
      </c>
      <c r="C173" s="28" t="s">
        <v>4574</v>
      </c>
      <c r="D173" s="25">
        <f t="shared" si="2"/>
        <v>39482</v>
      </c>
      <c r="E173" s="28" t="s">
        <v>4576</v>
      </c>
      <c r="F173" s="26">
        <v>12</v>
      </c>
      <c r="G173" s="28" t="s">
        <v>4594</v>
      </c>
      <c r="H173" s="28" t="s">
        <v>4595</v>
      </c>
      <c r="I173" s="28" t="s">
        <v>4576</v>
      </c>
      <c r="J173" s="28" t="s">
        <v>4576</v>
      </c>
      <c r="K173" s="29">
        <v>39482</v>
      </c>
      <c r="L173" s="28" t="s">
        <v>2111</v>
      </c>
      <c r="M173" s="28" t="s">
        <v>493</v>
      </c>
    </row>
    <row r="174" spans="1:13" hidden="1" x14ac:dyDescent="0.2">
      <c r="A174" s="23">
        <v>60537</v>
      </c>
      <c r="B174" s="28" t="s">
        <v>4573</v>
      </c>
      <c r="C174" s="28" t="s">
        <v>4574</v>
      </c>
      <c r="D174" s="25">
        <f t="shared" si="2"/>
        <v>39482</v>
      </c>
      <c r="E174" s="28" t="s">
        <v>4576</v>
      </c>
      <c r="F174" s="26">
        <v>37</v>
      </c>
      <c r="G174" s="28" t="s">
        <v>4594</v>
      </c>
      <c r="H174" s="28" t="s">
        <v>3381</v>
      </c>
      <c r="I174" s="28" t="s">
        <v>4576</v>
      </c>
      <c r="J174" s="28" t="s">
        <v>4576</v>
      </c>
      <c r="K174" s="29">
        <v>39482</v>
      </c>
      <c r="L174" s="28" t="s">
        <v>2111</v>
      </c>
      <c r="M174" s="28" t="s">
        <v>2165</v>
      </c>
    </row>
    <row r="175" spans="1:13" hidden="1" x14ac:dyDescent="0.2">
      <c r="A175" s="23">
        <v>60538</v>
      </c>
      <c r="B175" s="28" t="s">
        <v>4573</v>
      </c>
      <c r="C175" s="28" t="s">
        <v>4574</v>
      </c>
      <c r="D175" s="25">
        <f t="shared" si="2"/>
        <v>39482</v>
      </c>
      <c r="E175" s="28" t="s">
        <v>4576</v>
      </c>
      <c r="F175" s="26">
        <v>39</v>
      </c>
      <c r="G175" s="28" t="s">
        <v>4594</v>
      </c>
      <c r="H175" s="28" t="s">
        <v>3381</v>
      </c>
      <c r="I175" s="28" t="s">
        <v>4576</v>
      </c>
      <c r="J175" s="28" t="s">
        <v>4576</v>
      </c>
      <c r="K175" s="29">
        <v>39482</v>
      </c>
      <c r="L175" s="28" t="s">
        <v>2111</v>
      </c>
      <c r="M175" s="28" t="s">
        <v>2166</v>
      </c>
    </row>
    <row r="176" spans="1:13" hidden="1" x14ac:dyDescent="0.2">
      <c r="A176" s="23">
        <v>60539</v>
      </c>
      <c r="B176" s="28" t="s">
        <v>4579</v>
      </c>
      <c r="C176" s="28" t="s">
        <v>4574</v>
      </c>
      <c r="D176" s="25">
        <f t="shared" si="2"/>
        <v>39482</v>
      </c>
      <c r="E176" s="28" t="s">
        <v>4576</v>
      </c>
      <c r="F176" s="26">
        <v>50</v>
      </c>
      <c r="G176" s="28" t="s">
        <v>4580</v>
      </c>
      <c r="H176" s="28" t="s">
        <v>6667</v>
      </c>
      <c r="I176" s="28" t="s">
        <v>4576</v>
      </c>
      <c r="J176" s="28" t="s">
        <v>4576</v>
      </c>
      <c r="K176" s="29">
        <v>39482</v>
      </c>
      <c r="L176" s="28" t="s">
        <v>6602</v>
      </c>
      <c r="M176" s="28" t="s">
        <v>8238</v>
      </c>
    </row>
    <row r="177" spans="1:13" hidden="1" x14ac:dyDescent="0.2">
      <c r="A177" s="23">
        <v>61197</v>
      </c>
      <c r="B177" s="28" t="s">
        <v>4573</v>
      </c>
      <c r="C177" s="28" t="s">
        <v>5135</v>
      </c>
      <c r="D177" s="25">
        <f t="shared" si="2"/>
        <v>39482</v>
      </c>
      <c r="E177" s="28" t="s">
        <v>4576</v>
      </c>
      <c r="F177" s="26">
        <v>299.99</v>
      </c>
      <c r="G177" s="28" t="s">
        <v>6748</v>
      </c>
      <c r="H177" s="28" t="s">
        <v>4599</v>
      </c>
      <c r="I177" s="28" t="s">
        <v>4576</v>
      </c>
      <c r="J177" s="28" t="s">
        <v>4576</v>
      </c>
      <c r="K177" s="29">
        <v>39482</v>
      </c>
      <c r="L177" s="28" t="s">
        <v>5658</v>
      </c>
      <c r="M177" s="28" t="s">
        <v>592</v>
      </c>
    </row>
    <row r="178" spans="1:13" hidden="1" x14ac:dyDescent="0.2">
      <c r="A178" s="23">
        <v>61196</v>
      </c>
      <c r="B178" s="28" t="s">
        <v>4573</v>
      </c>
      <c r="C178" s="28" t="s">
        <v>5135</v>
      </c>
      <c r="D178" s="25">
        <f t="shared" si="2"/>
        <v>39482</v>
      </c>
      <c r="E178" s="28" t="s">
        <v>4576</v>
      </c>
      <c r="F178" s="26">
        <v>14.99</v>
      </c>
      <c r="G178" s="28" t="s">
        <v>7133</v>
      </c>
      <c r="H178" s="28" t="s">
        <v>3381</v>
      </c>
      <c r="I178" s="28" t="s">
        <v>4576</v>
      </c>
      <c r="J178" s="28" t="s">
        <v>4576</v>
      </c>
      <c r="K178" s="29">
        <v>39482</v>
      </c>
      <c r="L178" s="28" t="s">
        <v>5658</v>
      </c>
      <c r="M178" s="28" t="s">
        <v>591</v>
      </c>
    </row>
    <row r="179" spans="1:13" hidden="1" x14ac:dyDescent="0.2">
      <c r="A179" s="23">
        <v>60536</v>
      </c>
      <c r="B179" s="28" t="s">
        <v>4573</v>
      </c>
      <c r="C179" s="28" t="s">
        <v>4574</v>
      </c>
      <c r="D179" s="25">
        <f t="shared" si="2"/>
        <v>39482</v>
      </c>
      <c r="E179" s="28" t="s">
        <v>4576</v>
      </c>
      <c r="F179" s="26">
        <v>26.95</v>
      </c>
      <c r="G179" s="28" t="s">
        <v>6020</v>
      </c>
      <c r="H179" s="28" t="s">
        <v>3381</v>
      </c>
      <c r="I179" s="28" t="s">
        <v>4576</v>
      </c>
      <c r="J179" s="28" t="s">
        <v>4576</v>
      </c>
      <c r="K179" s="29">
        <v>39482</v>
      </c>
      <c r="L179" s="28" t="s">
        <v>2111</v>
      </c>
      <c r="M179" s="28" t="s">
        <v>497</v>
      </c>
    </row>
    <row r="180" spans="1:13" hidden="1" x14ac:dyDescent="0.2">
      <c r="A180" s="23">
        <v>61199</v>
      </c>
      <c r="B180" s="28" t="s">
        <v>4573</v>
      </c>
      <c r="C180" s="28" t="s">
        <v>5135</v>
      </c>
      <c r="D180" s="25">
        <f t="shared" si="2"/>
        <v>39482</v>
      </c>
      <c r="E180" s="28" t="s">
        <v>4576</v>
      </c>
      <c r="F180" s="26">
        <v>11.25</v>
      </c>
      <c r="G180" s="28" t="s">
        <v>2210</v>
      </c>
      <c r="H180" s="28" t="s">
        <v>3484</v>
      </c>
      <c r="I180" s="28" t="s">
        <v>4576</v>
      </c>
      <c r="J180" s="28" t="s">
        <v>4576</v>
      </c>
      <c r="K180" s="29">
        <v>39482</v>
      </c>
      <c r="L180" s="28" t="s">
        <v>5658</v>
      </c>
      <c r="M180" s="28" t="s">
        <v>594</v>
      </c>
    </row>
    <row r="181" spans="1:13" hidden="1" x14ac:dyDescent="0.2">
      <c r="A181" s="23">
        <v>60534</v>
      </c>
      <c r="B181" s="28" t="s">
        <v>4573</v>
      </c>
      <c r="C181" s="28" t="s">
        <v>4574</v>
      </c>
      <c r="D181" s="25">
        <f t="shared" si="2"/>
        <v>39482</v>
      </c>
      <c r="E181" s="28" t="s">
        <v>4576</v>
      </c>
      <c r="F181" s="26">
        <v>14.99</v>
      </c>
      <c r="G181" s="28" t="s">
        <v>4591</v>
      </c>
      <c r="H181" s="28" t="s">
        <v>3381</v>
      </c>
      <c r="I181" s="28" t="s">
        <v>4576</v>
      </c>
      <c r="J181" s="28" t="s">
        <v>4576</v>
      </c>
      <c r="K181" s="29">
        <v>39482</v>
      </c>
      <c r="L181" s="28" t="s">
        <v>2111</v>
      </c>
      <c r="M181" s="28" t="s">
        <v>488</v>
      </c>
    </row>
    <row r="182" spans="1:13" hidden="1" x14ac:dyDescent="0.2">
      <c r="A182" s="23">
        <v>60533</v>
      </c>
      <c r="B182" s="28" t="s">
        <v>4573</v>
      </c>
      <c r="C182" s="28" t="s">
        <v>4574</v>
      </c>
      <c r="D182" s="25">
        <f t="shared" si="2"/>
        <v>39482</v>
      </c>
      <c r="E182" s="28" t="s">
        <v>4576</v>
      </c>
      <c r="F182" s="26">
        <v>-65</v>
      </c>
      <c r="G182" s="28" t="s">
        <v>4595</v>
      </c>
      <c r="H182" s="28" t="s">
        <v>4595</v>
      </c>
      <c r="I182" s="28" t="s">
        <v>4576</v>
      </c>
      <c r="J182" s="28" t="s">
        <v>4576</v>
      </c>
      <c r="K182" s="29">
        <v>39482</v>
      </c>
      <c r="L182" s="28" t="s">
        <v>491</v>
      </c>
      <c r="M182" s="28" t="s">
        <v>8237</v>
      </c>
    </row>
    <row r="183" spans="1:13" hidden="1" x14ac:dyDescent="0.2">
      <c r="A183" s="23">
        <v>61495</v>
      </c>
      <c r="B183" s="28" t="s">
        <v>5150</v>
      </c>
      <c r="C183" s="28" t="s">
        <v>4580</v>
      </c>
      <c r="D183" s="25">
        <f t="shared" si="2"/>
        <v>39482</v>
      </c>
      <c r="E183" s="28" t="s">
        <v>4576</v>
      </c>
      <c r="F183" s="26">
        <v>-50</v>
      </c>
      <c r="G183" s="28" t="s">
        <v>4574</v>
      </c>
      <c r="H183" s="28" t="s">
        <v>6667</v>
      </c>
      <c r="I183" s="28" t="s">
        <v>4576</v>
      </c>
      <c r="J183" s="28" t="s">
        <v>4576</v>
      </c>
      <c r="K183" s="29">
        <v>39482</v>
      </c>
      <c r="L183" s="28" t="s">
        <v>6602</v>
      </c>
      <c r="M183" s="28" t="s">
        <v>8238</v>
      </c>
    </row>
    <row r="184" spans="1:13" x14ac:dyDescent="0.2">
      <c r="A184" s="23">
        <v>61157</v>
      </c>
      <c r="B184" s="28" t="s">
        <v>4573</v>
      </c>
      <c r="C184" s="28" t="s">
        <v>5135</v>
      </c>
      <c r="D184" s="25">
        <f t="shared" si="2"/>
        <v>39482</v>
      </c>
      <c r="E184" s="33" t="s">
        <v>4576</v>
      </c>
      <c r="F184" s="26">
        <v>29</v>
      </c>
      <c r="G184" s="28" t="s">
        <v>2205</v>
      </c>
      <c r="H184" s="28" t="s">
        <v>7151</v>
      </c>
      <c r="I184" s="28" t="s">
        <v>4576</v>
      </c>
      <c r="J184" s="28" t="s">
        <v>4576</v>
      </c>
      <c r="K184" s="29">
        <v>39482</v>
      </c>
      <c r="L184" s="28" t="s">
        <v>5658</v>
      </c>
      <c r="M184" s="28" t="s">
        <v>4249</v>
      </c>
    </row>
    <row r="185" spans="1:13" hidden="1" x14ac:dyDescent="0.2">
      <c r="A185" s="23">
        <v>60529</v>
      </c>
      <c r="B185" s="33" t="s">
        <v>4579</v>
      </c>
      <c r="C185" s="28" t="s">
        <v>4574</v>
      </c>
      <c r="D185" s="25">
        <f t="shared" si="2"/>
        <v>39483</v>
      </c>
      <c r="E185" s="28" t="s">
        <v>4576</v>
      </c>
      <c r="F185" s="26">
        <v>30</v>
      </c>
      <c r="G185" s="28" t="s">
        <v>4580</v>
      </c>
      <c r="H185" s="28" t="s">
        <v>6667</v>
      </c>
      <c r="I185" s="28" t="s">
        <v>4576</v>
      </c>
      <c r="J185" s="28" t="s">
        <v>4576</v>
      </c>
      <c r="K185" s="29">
        <v>39483</v>
      </c>
      <c r="L185" s="28" t="s">
        <v>6602</v>
      </c>
      <c r="M185" s="28" t="s">
        <v>8234</v>
      </c>
    </row>
    <row r="186" spans="1:13" hidden="1" x14ac:dyDescent="0.2">
      <c r="A186" s="23">
        <v>61158</v>
      </c>
      <c r="B186" s="28" t="s">
        <v>4573</v>
      </c>
      <c r="C186" s="28" t="s">
        <v>5135</v>
      </c>
      <c r="D186" s="25">
        <f t="shared" si="2"/>
        <v>39483</v>
      </c>
      <c r="E186" s="28" t="s">
        <v>4576</v>
      </c>
      <c r="F186" s="26">
        <v>36.75</v>
      </c>
      <c r="G186" s="28" t="s">
        <v>3701</v>
      </c>
      <c r="H186" s="28" t="s">
        <v>7322</v>
      </c>
      <c r="I186" s="28" t="s">
        <v>4576</v>
      </c>
      <c r="J186" s="28" t="s">
        <v>4576</v>
      </c>
      <c r="K186" s="29">
        <v>39483</v>
      </c>
      <c r="L186" s="28" t="s">
        <v>5658</v>
      </c>
      <c r="M186" s="28" t="s">
        <v>4250</v>
      </c>
    </row>
    <row r="187" spans="1:13" hidden="1" x14ac:dyDescent="0.2">
      <c r="A187" s="23">
        <v>60528</v>
      </c>
      <c r="B187" s="28" t="s">
        <v>4573</v>
      </c>
      <c r="C187" s="28" t="s">
        <v>4574</v>
      </c>
      <c r="D187" s="25">
        <f t="shared" si="2"/>
        <v>39483</v>
      </c>
      <c r="E187" s="28" t="s">
        <v>8232</v>
      </c>
      <c r="F187" s="26">
        <v>-750</v>
      </c>
      <c r="G187" s="28" t="s">
        <v>5180</v>
      </c>
      <c r="H187" s="28" t="s">
        <v>4599</v>
      </c>
      <c r="I187" s="28" t="s">
        <v>4576</v>
      </c>
      <c r="J187" s="28" t="s">
        <v>4576</v>
      </c>
      <c r="K187" s="29">
        <v>39483</v>
      </c>
      <c r="L187" s="28" t="s">
        <v>491</v>
      </c>
      <c r="M187" s="28" t="s">
        <v>8233</v>
      </c>
    </row>
    <row r="188" spans="1:13" hidden="1" x14ac:dyDescent="0.2">
      <c r="A188" s="23">
        <v>60532</v>
      </c>
      <c r="B188" s="28" t="s">
        <v>4573</v>
      </c>
      <c r="C188" s="28" t="s">
        <v>4574</v>
      </c>
      <c r="D188" s="25">
        <f t="shared" si="2"/>
        <v>39483</v>
      </c>
      <c r="E188" s="28" t="s">
        <v>4576</v>
      </c>
      <c r="F188" s="26">
        <v>12</v>
      </c>
      <c r="G188" s="28" t="s">
        <v>4596</v>
      </c>
      <c r="H188" s="28" t="s">
        <v>5954</v>
      </c>
      <c r="I188" s="28" t="s">
        <v>4576</v>
      </c>
      <c r="J188" s="28" t="s">
        <v>4576</v>
      </c>
      <c r="K188" s="29">
        <v>39483</v>
      </c>
      <c r="L188" s="28" t="s">
        <v>2111</v>
      </c>
      <c r="M188" s="28" t="s">
        <v>494</v>
      </c>
    </row>
    <row r="189" spans="1:13" hidden="1" x14ac:dyDescent="0.2">
      <c r="A189" s="23">
        <v>60531</v>
      </c>
      <c r="B189" s="28" t="s">
        <v>4573</v>
      </c>
      <c r="C189" s="28" t="s">
        <v>4574</v>
      </c>
      <c r="D189" s="25">
        <f t="shared" si="2"/>
        <v>39483</v>
      </c>
      <c r="E189" s="28" t="s">
        <v>4576</v>
      </c>
      <c r="F189" s="26">
        <v>138</v>
      </c>
      <c r="G189" s="28" t="s">
        <v>5140</v>
      </c>
      <c r="H189" s="28" t="s">
        <v>3370</v>
      </c>
      <c r="I189" s="28" t="s">
        <v>4576</v>
      </c>
      <c r="J189" s="28" t="s">
        <v>4576</v>
      </c>
      <c r="K189" s="29">
        <v>39483</v>
      </c>
      <c r="L189" s="28" t="s">
        <v>6598</v>
      </c>
      <c r="M189" s="28" t="s">
        <v>8236</v>
      </c>
    </row>
    <row r="190" spans="1:13" hidden="1" x14ac:dyDescent="0.2">
      <c r="A190" s="23">
        <v>60530</v>
      </c>
      <c r="B190" s="28" t="s">
        <v>4573</v>
      </c>
      <c r="C190" s="28" t="s">
        <v>4574</v>
      </c>
      <c r="D190" s="25">
        <f t="shared" si="2"/>
        <v>39483</v>
      </c>
      <c r="E190" s="28" t="s">
        <v>4576</v>
      </c>
      <c r="F190" s="26">
        <v>15</v>
      </c>
      <c r="G190" s="28" t="s">
        <v>6023</v>
      </c>
      <c r="H190" s="28" t="s">
        <v>3379</v>
      </c>
      <c r="I190" s="28" t="s">
        <v>4576</v>
      </c>
      <c r="J190" s="28" t="s">
        <v>4576</v>
      </c>
      <c r="K190" s="29">
        <v>39483</v>
      </c>
      <c r="L190" s="28" t="s">
        <v>6598</v>
      </c>
      <c r="M190" s="28" t="s">
        <v>8235</v>
      </c>
    </row>
    <row r="191" spans="1:13" hidden="1" x14ac:dyDescent="0.2">
      <c r="A191" s="23">
        <v>61494</v>
      </c>
      <c r="B191" s="28" t="s">
        <v>5150</v>
      </c>
      <c r="C191" s="28" t="s">
        <v>4580</v>
      </c>
      <c r="D191" s="25">
        <f t="shared" si="2"/>
        <v>39483</v>
      </c>
      <c r="E191" s="28" t="s">
        <v>4576</v>
      </c>
      <c r="F191" s="26">
        <v>-30</v>
      </c>
      <c r="G191" s="28" t="s">
        <v>4574</v>
      </c>
      <c r="H191" s="28" t="s">
        <v>6667</v>
      </c>
      <c r="I191" s="28" t="s">
        <v>4576</v>
      </c>
      <c r="J191" s="28" t="s">
        <v>4576</v>
      </c>
      <c r="K191" s="29">
        <v>39483</v>
      </c>
      <c r="L191" s="28" t="s">
        <v>6602</v>
      </c>
      <c r="M191" s="28" t="s">
        <v>8234</v>
      </c>
    </row>
    <row r="192" spans="1:13" hidden="1" x14ac:dyDescent="0.2">
      <c r="A192" s="23">
        <v>60525</v>
      </c>
      <c r="B192" s="28" t="s">
        <v>4573</v>
      </c>
      <c r="C192" s="28" t="s">
        <v>4574</v>
      </c>
      <c r="D192" s="25">
        <f t="shared" si="2"/>
        <v>39484</v>
      </c>
      <c r="E192" s="28" t="s">
        <v>4576</v>
      </c>
      <c r="F192" s="26">
        <v>13.48</v>
      </c>
      <c r="G192" s="28" t="s">
        <v>5163</v>
      </c>
      <c r="H192" s="28" t="s">
        <v>3381</v>
      </c>
      <c r="I192" s="28" t="s">
        <v>4576</v>
      </c>
      <c r="J192" s="28" t="s">
        <v>4576</v>
      </c>
      <c r="K192" s="29">
        <v>39484</v>
      </c>
      <c r="L192" s="28" t="s">
        <v>2111</v>
      </c>
      <c r="M192" s="28" t="s">
        <v>4296</v>
      </c>
    </row>
    <row r="193" spans="1:13" hidden="1" x14ac:dyDescent="0.2">
      <c r="A193" s="23">
        <v>60527</v>
      </c>
      <c r="B193" s="28" t="s">
        <v>4579</v>
      </c>
      <c r="C193" s="28" t="s">
        <v>4574</v>
      </c>
      <c r="D193" s="25">
        <f t="shared" si="2"/>
        <v>39484</v>
      </c>
      <c r="E193" s="28" t="s">
        <v>4576</v>
      </c>
      <c r="F193" s="26">
        <v>30</v>
      </c>
      <c r="G193" s="28" t="s">
        <v>4580</v>
      </c>
      <c r="H193" s="28" t="s">
        <v>6667</v>
      </c>
      <c r="I193" s="28" t="s">
        <v>4576</v>
      </c>
      <c r="J193" s="28" t="s">
        <v>4576</v>
      </c>
      <c r="K193" s="29">
        <v>39484</v>
      </c>
      <c r="L193" s="28" t="s">
        <v>4450</v>
      </c>
      <c r="M193" s="28" t="s">
        <v>8231</v>
      </c>
    </row>
    <row r="194" spans="1:13" hidden="1" x14ac:dyDescent="0.2">
      <c r="A194" s="23">
        <v>61159</v>
      </c>
      <c r="B194" s="28" t="s">
        <v>4573</v>
      </c>
      <c r="C194" s="28" t="s">
        <v>5135</v>
      </c>
      <c r="D194" s="25">
        <f t="shared" ref="D194:D257" si="3">K194</f>
        <v>39484</v>
      </c>
      <c r="E194" s="28" t="s">
        <v>4576</v>
      </c>
      <c r="F194" s="26">
        <v>9.49</v>
      </c>
      <c r="G194" s="28" t="s">
        <v>3354</v>
      </c>
      <c r="H194" s="28" t="s">
        <v>3370</v>
      </c>
      <c r="I194" s="28" t="s">
        <v>4576</v>
      </c>
      <c r="J194" s="28" t="s">
        <v>4576</v>
      </c>
      <c r="K194" s="29">
        <v>39484</v>
      </c>
      <c r="L194" s="28" t="s">
        <v>5658</v>
      </c>
      <c r="M194" s="28" t="s">
        <v>4251</v>
      </c>
    </row>
    <row r="195" spans="1:13" hidden="1" x14ac:dyDescent="0.2">
      <c r="A195" s="23">
        <v>60526</v>
      </c>
      <c r="B195" s="28" t="s">
        <v>4573</v>
      </c>
      <c r="C195" s="28" t="s">
        <v>4574</v>
      </c>
      <c r="D195" s="25">
        <f t="shared" si="3"/>
        <v>39484</v>
      </c>
      <c r="E195" s="28" t="s">
        <v>4576</v>
      </c>
      <c r="F195" s="26">
        <v>6.41</v>
      </c>
      <c r="G195" s="28" t="s">
        <v>683</v>
      </c>
      <c r="H195" s="28" t="s">
        <v>3365</v>
      </c>
      <c r="I195" s="28" t="s">
        <v>4576</v>
      </c>
      <c r="J195" s="28" t="s">
        <v>4576</v>
      </c>
      <c r="K195" s="29">
        <v>39484</v>
      </c>
      <c r="L195" s="28" t="s">
        <v>4450</v>
      </c>
      <c r="M195" s="28" t="s">
        <v>8230</v>
      </c>
    </row>
    <row r="196" spans="1:13" hidden="1" x14ac:dyDescent="0.2">
      <c r="A196" s="23">
        <v>61160</v>
      </c>
      <c r="B196" s="28" t="s">
        <v>4573</v>
      </c>
      <c r="C196" s="28" t="s">
        <v>5135</v>
      </c>
      <c r="D196" s="25">
        <f t="shared" si="3"/>
        <v>39484</v>
      </c>
      <c r="E196" s="28" t="s">
        <v>4576</v>
      </c>
      <c r="F196" s="26">
        <v>38.97</v>
      </c>
      <c r="G196" s="28" t="s">
        <v>7135</v>
      </c>
      <c r="H196" s="28" t="s">
        <v>3379</v>
      </c>
      <c r="I196" s="28" t="s">
        <v>4576</v>
      </c>
      <c r="J196" s="28" t="s">
        <v>4576</v>
      </c>
      <c r="K196" s="29">
        <v>39484</v>
      </c>
      <c r="L196" s="28" t="s">
        <v>5658</v>
      </c>
      <c r="M196" s="28" t="s">
        <v>4252</v>
      </c>
    </row>
    <row r="197" spans="1:13" hidden="1" x14ac:dyDescent="0.2">
      <c r="A197" s="23">
        <v>61493</v>
      </c>
      <c r="B197" s="28" t="s">
        <v>5150</v>
      </c>
      <c r="C197" s="28" t="s">
        <v>4580</v>
      </c>
      <c r="D197" s="25">
        <f t="shared" si="3"/>
        <v>39484</v>
      </c>
      <c r="E197" s="28" t="s">
        <v>4576</v>
      </c>
      <c r="F197" s="26">
        <v>-30</v>
      </c>
      <c r="G197" s="28" t="s">
        <v>4574</v>
      </c>
      <c r="H197" s="28" t="s">
        <v>6667</v>
      </c>
      <c r="I197" s="28" t="s">
        <v>4576</v>
      </c>
      <c r="J197" s="28" t="s">
        <v>4576</v>
      </c>
      <c r="K197" s="29">
        <v>39484</v>
      </c>
      <c r="L197" s="28" t="s">
        <v>4450</v>
      </c>
      <c r="M197" s="28" t="s">
        <v>8231</v>
      </c>
    </row>
    <row r="198" spans="1:13" hidden="1" x14ac:dyDescent="0.2">
      <c r="A198" s="23">
        <v>61161</v>
      </c>
      <c r="B198" s="28" t="s">
        <v>4573</v>
      </c>
      <c r="C198" s="28" t="s">
        <v>5135</v>
      </c>
      <c r="D198" s="25">
        <f t="shared" si="3"/>
        <v>39485</v>
      </c>
      <c r="E198" s="28" t="s">
        <v>4576</v>
      </c>
      <c r="F198" s="26">
        <v>177.92</v>
      </c>
      <c r="G198" s="28" t="s">
        <v>885</v>
      </c>
      <c r="H198" s="28" t="s">
        <v>3381</v>
      </c>
      <c r="I198" s="28" t="s">
        <v>4576</v>
      </c>
      <c r="J198" s="28" t="s">
        <v>4576</v>
      </c>
      <c r="K198" s="29">
        <v>39485</v>
      </c>
      <c r="L198" s="28" t="s">
        <v>5658</v>
      </c>
      <c r="M198" s="28" t="s">
        <v>4253</v>
      </c>
    </row>
    <row r="199" spans="1:13" hidden="1" x14ac:dyDescent="0.2">
      <c r="A199" s="23">
        <v>60517</v>
      </c>
      <c r="B199" s="28" t="s">
        <v>4579</v>
      </c>
      <c r="C199" s="28" t="s">
        <v>4574</v>
      </c>
      <c r="D199" s="25">
        <f t="shared" si="3"/>
        <v>39485</v>
      </c>
      <c r="E199" s="28" t="s">
        <v>4576</v>
      </c>
      <c r="F199" s="26">
        <v>250</v>
      </c>
      <c r="G199" s="28" t="s">
        <v>4587</v>
      </c>
      <c r="H199" s="28" t="s">
        <v>6667</v>
      </c>
      <c r="I199" s="28" t="s">
        <v>4576</v>
      </c>
      <c r="J199" s="28" t="s">
        <v>4576</v>
      </c>
      <c r="K199" s="29">
        <v>39485</v>
      </c>
      <c r="L199" s="28" t="s">
        <v>2111</v>
      </c>
      <c r="M199" s="28" t="s">
        <v>2113</v>
      </c>
    </row>
    <row r="200" spans="1:13" hidden="1" x14ac:dyDescent="0.2">
      <c r="A200" s="23">
        <v>60518</v>
      </c>
      <c r="B200" s="28" t="s">
        <v>4579</v>
      </c>
      <c r="C200" s="28" t="s">
        <v>4574</v>
      </c>
      <c r="D200" s="25">
        <f t="shared" si="3"/>
        <v>39485</v>
      </c>
      <c r="E200" s="28" t="s">
        <v>4576</v>
      </c>
      <c r="F200" s="26">
        <v>150</v>
      </c>
      <c r="G200" s="28" t="s">
        <v>4587</v>
      </c>
      <c r="H200" s="28" t="s">
        <v>6667</v>
      </c>
      <c r="I200" s="28" t="s">
        <v>4576</v>
      </c>
      <c r="J200" s="28" t="s">
        <v>4576</v>
      </c>
      <c r="K200" s="29">
        <v>39485</v>
      </c>
      <c r="L200" s="28" t="s">
        <v>2111</v>
      </c>
      <c r="M200" s="28" t="s">
        <v>2113</v>
      </c>
    </row>
    <row r="201" spans="1:13" hidden="1" x14ac:dyDescent="0.2">
      <c r="A201" s="23">
        <v>60519</v>
      </c>
      <c r="B201" s="28" t="s">
        <v>4579</v>
      </c>
      <c r="C201" s="28" t="s">
        <v>4574</v>
      </c>
      <c r="D201" s="25">
        <f t="shared" si="3"/>
        <v>39485</v>
      </c>
      <c r="E201" s="28" t="s">
        <v>4576</v>
      </c>
      <c r="F201" s="26">
        <v>500</v>
      </c>
      <c r="G201" s="28" t="s">
        <v>4587</v>
      </c>
      <c r="H201" s="28" t="s">
        <v>6667</v>
      </c>
      <c r="I201" s="28" t="s">
        <v>4576</v>
      </c>
      <c r="J201" s="28" t="s">
        <v>4576</v>
      </c>
      <c r="K201" s="29">
        <v>39485</v>
      </c>
      <c r="L201" s="28" t="s">
        <v>2111</v>
      </c>
      <c r="M201" s="28" t="s">
        <v>2113</v>
      </c>
    </row>
    <row r="202" spans="1:13" hidden="1" x14ac:dyDescent="0.2">
      <c r="A202" s="23">
        <v>60524</v>
      </c>
      <c r="B202" s="28" t="s">
        <v>4579</v>
      </c>
      <c r="C202" s="28" t="s">
        <v>4574</v>
      </c>
      <c r="D202" s="25">
        <f t="shared" si="3"/>
        <v>39485</v>
      </c>
      <c r="E202" s="28" t="s">
        <v>4576</v>
      </c>
      <c r="F202" s="26">
        <v>60</v>
      </c>
      <c r="G202" s="28" t="s">
        <v>4587</v>
      </c>
      <c r="H202" s="28" t="s">
        <v>6667</v>
      </c>
      <c r="I202" s="28" t="s">
        <v>4576</v>
      </c>
      <c r="J202" s="28" t="s">
        <v>4576</v>
      </c>
      <c r="K202" s="29">
        <v>39485</v>
      </c>
      <c r="L202" s="28" t="s">
        <v>2111</v>
      </c>
      <c r="M202" s="28" t="s">
        <v>2113</v>
      </c>
    </row>
    <row r="203" spans="1:13" hidden="1" x14ac:dyDescent="0.2">
      <c r="A203" s="23">
        <v>61200</v>
      </c>
      <c r="B203" s="28" t="s">
        <v>4573</v>
      </c>
      <c r="C203" s="28" t="s">
        <v>5135</v>
      </c>
      <c r="D203" s="25">
        <f t="shared" si="3"/>
        <v>39485</v>
      </c>
      <c r="E203" s="28" t="s">
        <v>4576</v>
      </c>
      <c r="F203" s="26">
        <v>8.5</v>
      </c>
      <c r="G203" s="28" t="s">
        <v>1560</v>
      </c>
      <c r="H203" s="28" t="s">
        <v>4595</v>
      </c>
      <c r="I203" s="28" t="s">
        <v>4576</v>
      </c>
      <c r="J203" s="28" t="s">
        <v>4576</v>
      </c>
      <c r="K203" s="29">
        <v>39485</v>
      </c>
      <c r="L203" s="28" t="s">
        <v>5658</v>
      </c>
      <c r="M203" s="28" t="s">
        <v>7224</v>
      </c>
    </row>
    <row r="204" spans="1:13" hidden="1" x14ac:dyDescent="0.2">
      <c r="A204" s="23">
        <v>60523</v>
      </c>
      <c r="B204" s="33" t="s">
        <v>4573</v>
      </c>
      <c r="C204" s="33" t="s">
        <v>4574</v>
      </c>
      <c r="D204" s="25">
        <f t="shared" si="3"/>
        <v>39485</v>
      </c>
      <c r="E204" s="28" t="s">
        <v>4576</v>
      </c>
      <c r="F204" s="26">
        <v>5</v>
      </c>
      <c r="G204" s="28" t="s">
        <v>4590</v>
      </c>
      <c r="H204" s="28" t="s">
        <v>5954</v>
      </c>
      <c r="I204" s="28" t="s">
        <v>4576</v>
      </c>
      <c r="J204" s="28" t="s">
        <v>4576</v>
      </c>
      <c r="K204" s="29">
        <v>39485</v>
      </c>
      <c r="L204" s="33" t="s">
        <v>2117</v>
      </c>
      <c r="M204" s="28" t="s">
        <v>4318</v>
      </c>
    </row>
    <row r="205" spans="1:13" hidden="1" x14ac:dyDescent="0.2">
      <c r="A205" s="23">
        <v>60522</v>
      </c>
      <c r="B205" s="28" t="s">
        <v>4573</v>
      </c>
      <c r="C205" s="28" t="s">
        <v>4574</v>
      </c>
      <c r="D205" s="25">
        <f t="shared" si="3"/>
        <v>39485</v>
      </c>
      <c r="E205" s="28" t="s">
        <v>4576</v>
      </c>
      <c r="F205" s="26">
        <v>19.989999999999998</v>
      </c>
      <c r="G205" s="28" t="s">
        <v>5145</v>
      </c>
      <c r="H205" s="28" t="s">
        <v>277</v>
      </c>
      <c r="I205" s="28" t="s">
        <v>4576</v>
      </c>
      <c r="J205" s="28" t="s">
        <v>4576</v>
      </c>
      <c r="K205" s="29">
        <v>39485</v>
      </c>
      <c r="L205" s="28" t="s">
        <v>2111</v>
      </c>
      <c r="M205" s="28" t="s">
        <v>4471</v>
      </c>
    </row>
    <row r="206" spans="1:13" hidden="1" x14ac:dyDescent="0.2">
      <c r="A206" s="23">
        <v>60520</v>
      </c>
      <c r="B206" s="28" t="s">
        <v>4573</v>
      </c>
      <c r="C206" s="28" t="s">
        <v>4574</v>
      </c>
      <c r="D206" s="25">
        <f t="shared" si="3"/>
        <v>39485</v>
      </c>
      <c r="E206" s="28" t="s">
        <v>4576</v>
      </c>
      <c r="F206" s="26">
        <v>8.19</v>
      </c>
      <c r="G206" s="28" t="s">
        <v>4589</v>
      </c>
      <c r="H206" s="28" t="s">
        <v>3381</v>
      </c>
      <c r="I206" s="28" t="s">
        <v>4576</v>
      </c>
      <c r="J206" s="28" t="s">
        <v>4576</v>
      </c>
      <c r="K206" s="29">
        <v>39485</v>
      </c>
      <c r="L206" s="28" t="s">
        <v>2111</v>
      </c>
      <c r="M206" s="28" t="s">
        <v>2116</v>
      </c>
    </row>
    <row r="207" spans="1:13" hidden="1" x14ac:dyDescent="0.2">
      <c r="A207" s="23">
        <v>60521</v>
      </c>
      <c r="B207" s="28" t="s">
        <v>4573</v>
      </c>
      <c r="C207" s="28" t="s">
        <v>4574</v>
      </c>
      <c r="D207" s="25">
        <f t="shared" si="3"/>
        <v>39485</v>
      </c>
      <c r="E207" s="28" t="s">
        <v>4576</v>
      </c>
      <c r="F207" s="26">
        <v>12.07</v>
      </c>
      <c r="G207" s="28" t="s">
        <v>5137</v>
      </c>
      <c r="H207" s="28" t="s">
        <v>3381</v>
      </c>
      <c r="I207" s="28" t="s">
        <v>4576</v>
      </c>
      <c r="J207" s="28" t="s">
        <v>4576</v>
      </c>
      <c r="K207" s="29">
        <v>39485</v>
      </c>
      <c r="L207" s="28" t="s">
        <v>2111</v>
      </c>
      <c r="M207" s="28" t="s">
        <v>4274</v>
      </c>
    </row>
    <row r="208" spans="1:13" hidden="1" x14ac:dyDescent="0.2">
      <c r="A208" s="23">
        <v>61687</v>
      </c>
      <c r="B208" s="28" t="s">
        <v>5150</v>
      </c>
      <c r="C208" s="28" t="s">
        <v>1961</v>
      </c>
      <c r="D208" s="25">
        <f t="shared" si="3"/>
        <v>39485</v>
      </c>
      <c r="E208" s="28" t="s">
        <v>4576</v>
      </c>
      <c r="F208" s="26">
        <v>-250</v>
      </c>
      <c r="G208" s="28" t="s">
        <v>4574</v>
      </c>
      <c r="H208" s="28" t="s">
        <v>6667</v>
      </c>
      <c r="I208" s="28" t="s">
        <v>4576</v>
      </c>
      <c r="J208" s="28" t="s">
        <v>4576</v>
      </c>
      <c r="K208" s="29">
        <v>39485</v>
      </c>
      <c r="L208" s="28" t="s">
        <v>5486</v>
      </c>
      <c r="M208" s="28" t="s">
        <v>4576</v>
      </c>
    </row>
    <row r="209" spans="1:13" hidden="1" x14ac:dyDescent="0.2">
      <c r="A209" s="23">
        <v>61688</v>
      </c>
      <c r="B209" s="28" t="s">
        <v>5150</v>
      </c>
      <c r="C209" s="28" t="s">
        <v>8540</v>
      </c>
      <c r="D209" s="25">
        <f t="shared" si="3"/>
        <v>39485</v>
      </c>
      <c r="E209" s="28" t="s">
        <v>4576</v>
      </c>
      <c r="F209" s="26">
        <v>-150</v>
      </c>
      <c r="G209" s="28" t="s">
        <v>4574</v>
      </c>
      <c r="H209" s="28" t="s">
        <v>6667</v>
      </c>
      <c r="I209" s="28" t="s">
        <v>4576</v>
      </c>
      <c r="J209" s="28" t="s">
        <v>4576</v>
      </c>
      <c r="K209" s="29">
        <v>39485</v>
      </c>
      <c r="L209" s="28" t="s">
        <v>5486</v>
      </c>
      <c r="M209" s="28" t="s">
        <v>4576</v>
      </c>
    </row>
    <row r="210" spans="1:13" hidden="1" x14ac:dyDescent="0.2">
      <c r="A210" s="23">
        <v>61689</v>
      </c>
      <c r="B210" s="28" t="s">
        <v>5150</v>
      </c>
      <c r="C210" s="28" t="s">
        <v>1962</v>
      </c>
      <c r="D210" s="25">
        <f t="shared" si="3"/>
        <v>39485</v>
      </c>
      <c r="E210" s="28" t="s">
        <v>4576</v>
      </c>
      <c r="F210" s="26">
        <v>-500</v>
      </c>
      <c r="G210" s="28" t="s">
        <v>4574</v>
      </c>
      <c r="H210" s="28" t="s">
        <v>6667</v>
      </c>
      <c r="I210" s="28" t="s">
        <v>4576</v>
      </c>
      <c r="J210" s="28" t="s">
        <v>4576</v>
      </c>
      <c r="K210" s="29">
        <v>39485</v>
      </c>
      <c r="L210" s="28" t="s">
        <v>5486</v>
      </c>
      <c r="M210" s="28" t="s">
        <v>4576</v>
      </c>
    </row>
    <row r="211" spans="1:13" hidden="1" x14ac:dyDescent="0.2">
      <c r="A211" s="23">
        <v>61690</v>
      </c>
      <c r="B211" s="28" t="s">
        <v>5150</v>
      </c>
      <c r="C211" s="28" t="s">
        <v>1963</v>
      </c>
      <c r="D211" s="25">
        <f t="shared" si="3"/>
        <v>39485</v>
      </c>
      <c r="E211" s="28" t="s">
        <v>4576</v>
      </c>
      <c r="F211" s="26">
        <v>-60</v>
      </c>
      <c r="G211" s="28" t="s">
        <v>4574</v>
      </c>
      <c r="H211" s="28" t="s">
        <v>6667</v>
      </c>
      <c r="I211" s="28" t="s">
        <v>4576</v>
      </c>
      <c r="J211" s="28" t="s">
        <v>4576</v>
      </c>
      <c r="K211" s="29">
        <v>39485</v>
      </c>
      <c r="L211" s="28" t="s">
        <v>5486</v>
      </c>
      <c r="M211" s="28" t="s">
        <v>4576</v>
      </c>
    </row>
    <row r="212" spans="1:13" x14ac:dyDescent="0.2">
      <c r="A212" s="23">
        <v>61162</v>
      </c>
      <c r="B212" s="28" t="s">
        <v>4573</v>
      </c>
      <c r="C212" s="28" t="s">
        <v>5135</v>
      </c>
      <c r="D212" s="25">
        <f t="shared" si="3"/>
        <v>39485</v>
      </c>
      <c r="E212" s="28" t="s">
        <v>4576</v>
      </c>
      <c r="F212" s="26">
        <v>12</v>
      </c>
      <c r="G212" s="28" t="s">
        <v>2205</v>
      </c>
      <c r="H212" s="28" t="s">
        <v>7151</v>
      </c>
      <c r="I212" s="28" t="s">
        <v>4576</v>
      </c>
      <c r="J212" s="28" t="s">
        <v>4576</v>
      </c>
      <c r="K212" s="29">
        <v>39485</v>
      </c>
      <c r="L212" s="28" t="s">
        <v>5658</v>
      </c>
      <c r="M212" s="28" t="s">
        <v>4897</v>
      </c>
    </row>
    <row r="213" spans="1:13" hidden="1" x14ac:dyDescent="0.2">
      <c r="A213" s="23">
        <v>61164</v>
      </c>
      <c r="B213" s="33" t="s">
        <v>4573</v>
      </c>
      <c r="C213" s="28" t="s">
        <v>5135</v>
      </c>
      <c r="D213" s="25">
        <f t="shared" si="3"/>
        <v>39486</v>
      </c>
      <c r="E213" s="28" t="s">
        <v>4576</v>
      </c>
      <c r="F213" s="26">
        <v>45.79</v>
      </c>
      <c r="G213" s="28" t="s">
        <v>5160</v>
      </c>
      <c r="H213" s="28" t="s">
        <v>7322</v>
      </c>
      <c r="I213" s="28" t="s">
        <v>4576</v>
      </c>
      <c r="J213" s="28" t="s">
        <v>4576</v>
      </c>
      <c r="K213" s="29">
        <v>39486</v>
      </c>
      <c r="L213" s="28" t="s">
        <v>5658</v>
      </c>
      <c r="M213" s="28" t="s">
        <v>4254</v>
      </c>
    </row>
    <row r="214" spans="1:13" x14ac:dyDescent="0.2">
      <c r="A214" s="23">
        <v>61163</v>
      </c>
      <c r="B214" s="28" t="s">
        <v>4573</v>
      </c>
      <c r="C214" s="28" t="s">
        <v>5135</v>
      </c>
      <c r="D214" s="25">
        <f t="shared" si="3"/>
        <v>39486</v>
      </c>
      <c r="E214" s="28" t="s">
        <v>4576</v>
      </c>
      <c r="F214" s="26">
        <v>12</v>
      </c>
      <c r="G214" s="28" t="s">
        <v>2205</v>
      </c>
      <c r="H214" s="28" t="s">
        <v>7151</v>
      </c>
      <c r="I214" s="28" t="s">
        <v>4576</v>
      </c>
      <c r="J214" s="28" t="s">
        <v>4576</v>
      </c>
      <c r="K214" s="29">
        <v>39486</v>
      </c>
      <c r="L214" s="28" t="s">
        <v>5658</v>
      </c>
      <c r="M214" s="28" t="s">
        <v>4897</v>
      </c>
    </row>
    <row r="215" spans="1:13" hidden="1" x14ac:dyDescent="0.2">
      <c r="A215" s="23">
        <v>61264</v>
      </c>
      <c r="B215" s="28" t="s">
        <v>4573</v>
      </c>
      <c r="C215" s="28" t="s">
        <v>5135</v>
      </c>
      <c r="D215" s="25">
        <f t="shared" si="3"/>
        <v>39487</v>
      </c>
      <c r="E215" s="28" t="s">
        <v>4576</v>
      </c>
      <c r="F215" s="26">
        <v>20</v>
      </c>
      <c r="G215" s="28" t="s">
        <v>2201</v>
      </c>
      <c r="H215" s="28" t="s">
        <v>7154</v>
      </c>
      <c r="I215" s="28" t="s">
        <v>4576</v>
      </c>
      <c r="J215" s="28" t="s">
        <v>4576</v>
      </c>
      <c r="K215" s="29">
        <v>39487</v>
      </c>
      <c r="L215" s="28" t="s">
        <v>5658</v>
      </c>
      <c r="M215" s="28" t="s">
        <v>606</v>
      </c>
    </row>
    <row r="216" spans="1:13" x14ac:dyDescent="0.2">
      <c r="A216" s="23">
        <v>61267</v>
      </c>
      <c r="B216" s="28" t="s">
        <v>4573</v>
      </c>
      <c r="C216" s="28" t="s">
        <v>5135</v>
      </c>
      <c r="D216" s="25">
        <f t="shared" si="3"/>
        <v>39487</v>
      </c>
      <c r="E216" s="28" t="s">
        <v>4576</v>
      </c>
      <c r="F216" s="26">
        <v>142.96</v>
      </c>
      <c r="G216" s="28" t="s">
        <v>7125</v>
      </c>
      <c r="H216" s="28" t="s">
        <v>7151</v>
      </c>
      <c r="I216" s="28" t="s">
        <v>4576</v>
      </c>
      <c r="J216" s="28" t="s">
        <v>4576</v>
      </c>
      <c r="K216" s="29">
        <v>39487</v>
      </c>
      <c r="L216" s="28" t="s">
        <v>5658</v>
      </c>
      <c r="M216" s="28" t="s">
        <v>621</v>
      </c>
    </row>
    <row r="217" spans="1:13" hidden="1" x14ac:dyDescent="0.2">
      <c r="A217" s="23">
        <v>61266</v>
      </c>
      <c r="B217" s="28" t="s">
        <v>4573</v>
      </c>
      <c r="C217" s="28" t="s">
        <v>5135</v>
      </c>
      <c r="D217" s="25">
        <f t="shared" si="3"/>
        <v>39487</v>
      </c>
      <c r="E217" s="28" t="s">
        <v>4576</v>
      </c>
      <c r="F217" s="26">
        <v>29.64</v>
      </c>
      <c r="G217" s="28" t="s">
        <v>683</v>
      </c>
      <c r="H217" s="28" t="s">
        <v>3365</v>
      </c>
      <c r="I217" s="28" t="s">
        <v>4576</v>
      </c>
      <c r="J217" s="28" t="s">
        <v>4576</v>
      </c>
      <c r="K217" s="29">
        <v>39487</v>
      </c>
      <c r="L217" s="28" t="s">
        <v>5658</v>
      </c>
      <c r="M217" s="28" t="s">
        <v>620</v>
      </c>
    </row>
    <row r="218" spans="1:13" x14ac:dyDescent="0.2">
      <c r="A218" s="23">
        <v>61265</v>
      </c>
      <c r="B218" s="28" t="s">
        <v>4573</v>
      </c>
      <c r="C218" s="28" t="s">
        <v>5135</v>
      </c>
      <c r="D218" s="25">
        <f t="shared" si="3"/>
        <v>39487</v>
      </c>
      <c r="E218" s="28" t="s">
        <v>4576</v>
      </c>
      <c r="F218" s="26">
        <v>12</v>
      </c>
      <c r="G218" s="28" t="s">
        <v>2205</v>
      </c>
      <c r="H218" s="28" t="s">
        <v>7151</v>
      </c>
      <c r="I218" s="28" t="s">
        <v>4576</v>
      </c>
      <c r="J218" s="28" t="s">
        <v>4576</v>
      </c>
      <c r="K218" s="29">
        <v>39487</v>
      </c>
      <c r="L218" s="28" t="s">
        <v>5658</v>
      </c>
      <c r="M218" s="28" t="s">
        <v>4897</v>
      </c>
    </row>
    <row r="219" spans="1:13" hidden="1" x14ac:dyDescent="0.2">
      <c r="A219" s="23">
        <v>60516</v>
      </c>
      <c r="B219" s="28" t="s">
        <v>4585</v>
      </c>
      <c r="C219" s="28" t="s">
        <v>4574</v>
      </c>
      <c r="D219" s="25">
        <f t="shared" si="3"/>
        <v>39489</v>
      </c>
      <c r="E219" s="28" t="s">
        <v>4576</v>
      </c>
      <c r="F219" s="26">
        <v>50</v>
      </c>
      <c r="G219" s="28" t="s">
        <v>4586</v>
      </c>
      <c r="H219" s="28" t="s">
        <v>5948</v>
      </c>
      <c r="I219" s="28" t="s">
        <v>4576</v>
      </c>
      <c r="J219" s="28" t="s">
        <v>4576</v>
      </c>
      <c r="K219" s="29">
        <v>39489</v>
      </c>
      <c r="L219" s="28" t="s">
        <v>2111</v>
      </c>
      <c r="M219" s="28" t="s">
        <v>2112</v>
      </c>
    </row>
    <row r="220" spans="1:13" hidden="1" x14ac:dyDescent="0.2">
      <c r="A220" s="23">
        <v>61270</v>
      </c>
      <c r="B220" s="28" t="s">
        <v>4573</v>
      </c>
      <c r="C220" s="28" t="s">
        <v>5135</v>
      </c>
      <c r="D220" s="25">
        <f t="shared" si="3"/>
        <v>39489</v>
      </c>
      <c r="E220" s="28" t="s">
        <v>4576</v>
      </c>
      <c r="F220" s="26">
        <v>26.15</v>
      </c>
      <c r="G220" s="28" t="s">
        <v>6755</v>
      </c>
      <c r="H220" s="28" t="s">
        <v>3379</v>
      </c>
      <c r="I220" s="28" t="s">
        <v>4576</v>
      </c>
      <c r="J220" s="28" t="s">
        <v>4576</v>
      </c>
      <c r="K220" s="29">
        <v>39489</v>
      </c>
      <c r="L220" s="28" t="s">
        <v>5658</v>
      </c>
      <c r="M220" s="28" t="s">
        <v>623</v>
      </c>
    </row>
    <row r="221" spans="1:13" hidden="1" x14ac:dyDescent="0.2">
      <c r="A221" s="23">
        <v>61268</v>
      </c>
      <c r="B221" s="28" t="s">
        <v>4573</v>
      </c>
      <c r="C221" s="28" t="s">
        <v>5135</v>
      </c>
      <c r="D221" s="25">
        <f t="shared" si="3"/>
        <v>39489</v>
      </c>
      <c r="E221" s="28" t="s">
        <v>4576</v>
      </c>
      <c r="F221" s="26">
        <v>13.07</v>
      </c>
      <c r="G221" s="28" t="s">
        <v>6754</v>
      </c>
      <c r="H221" s="28" t="s">
        <v>3370</v>
      </c>
      <c r="I221" s="28" t="s">
        <v>4576</v>
      </c>
      <c r="J221" s="28" t="s">
        <v>4576</v>
      </c>
      <c r="K221" s="29">
        <v>39489</v>
      </c>
      <c r="L221" s="28" t="s">
        <v>5658</v>
      </c>
      <c r="M221" s="28" t="s">
        <v>622</v>
      </c>
    </row>
    <row r="222" spans="1:13" hidden="1" x14ac:dyDescent="0.2">
      <c r="A222" s="23">
        <v>61261</v>
      </c>
      <c r="B222" s="28" t="s">
        <v>4573</v>
      </c>
      <c r="C222" s="28" t="s">
        <v>5135</v>
      </c>
      <c r="D222" s="25">
        <f t="shared" si="3"/>
        <v>39489</v>
      </c>
      <c r="E222" s="28" t="s">
        <v>4576</v>
      </c>
      <c r="F222" s="26">
        <v>98.5</v>
      </c>
      <c r="G222" s="28" t="s">
        <v>1560</v>
      </c>
      <c r="H222" s="28" t="s">
        <v>4595</v>
      </c>
      <c r="I222" s="28" t="s">
        <v>4576</v>
      </c>
      <c r="J222" s="28" t="s">
        <v>4576</v>
      </c>
      <c r="K222" s="29">
        <v>39489</v>
      </c>
      <c r="L222" s="28" t="s">
        <v>5658</v>
      </c>
      <c r="M222" s="28" t="s">
        <v>7224</v>
      </c>
    </row>
    <row r="223" spans="1:13" hidden="1" x14ac:dyDescent="0.2">
      <c r="A223" s="23">
        <v>61271</v>
      </c>
      <c r="B223" s="28" t="s">
        <v>4573</v>
      </c>
      <c r="C223" s="28" t="s">
        <v>5135</v>
      </c>
      <c r="D223" s="25">
        <f t="shared" si="3"/>
        <v>39489</v>
      </c>
      <c r="E223" s="28" t="s">
        <v>4576</v>
      </c>
      <c r="F223" s="26">
        <v>18.64</v>
      </c>
      <c r="G223" s="28" t="s">
        <v>683</v>
      </c>
      <c r="H223" s="28" t="s">
        <v>3365</v>
      </c>
      <c r="I223" s="28" t="s">
        <v>4576</v>
      </c>
      <c r="J223" s="28" t="s">
        <v>4576</v>
      </c>
      <c r="K223" s="29">
        <v>39489</v>
      </c>
      <c r="L223" s="28" t="s">
        <v>5658</v>
      </c>
      <c r="M223" s="28" t="s">
        <v>4448</v>
      </c>
    </row>
    <row r="224" spans="1:13" hidden="1" x14ac:dyDescent="0.2">
      <c r="A224" s="23">
        <v>61269</v>
      </c>
      <c r="B224" s="28" t="s">
        <v>4573</v>
      </c>
      <c r="C224" s="28" t="s">
        <v>5135</v>
      </c>
      <c r="D224" s="25">
        <f t="shared" si="3"/>
        <v>39489</v>
      </c>
      <c r="E224" s="28" t="s">
        <v>4576</v>
      </c>
      <c r="F224" s="26">
        <v>7.27</v>
      </c>
      <c r="G224" s="28" t="s">
        <v>2211</v>
      </c>
      <c r="H224" s="28" t="s">
        <v>3370</v>
      </c>
      <c r="I224" s="28" t="s">
        <v>4576</v>
      </c>
      <c r="J224" s="28" t="s">
        <v>4576</v>
      </c>
      <c r="K224" s="29">
        <v>39489</v>
      </c>
      <c r="L224" s="28" t="s">
        <v>5658</v>
      </c>
      <c r="M224" s="28" t="s">
        <v>596</v>
      </c>
    </row>
    <row r="225" spans="1:13" hidden="1" x14ac:dyDescent="0.2">
      <c r="A225" s="23">
        <v>60514</v>
      </c>
      <c r="B225" s="28" t="s">
        <v>4579</v>
      </c>
      <c r="C225" s="28" t="s">
        <v>4574</v>
      </c>
      <c r="D225" s="25">
        <f t="shared" si="3"/>
        <v>39490</v>
      </c>
      <c r="E225" s="28" t="s">
        <v>4576</v>
      </c>
      <c r="F225" s="26">
        <v>100</v>
      </c>
      <c r="G225" s="28" t="s">
        <v>4587</v>
      </c>
      <c r="H225" s="28" t="s">
        <v>6667</v>
      </c>
      <c r="I225" s="28" t="s">
        <v>4576</v>
      </c>
      <c r="J225" s="28" t="s">
        <v>4576</v>
      </c>
      <c r="K225" s="29">
        <v>39490</v>
      </c>
      <c r="L225" s="28" t="s">
        <v>2111</v>
      </c>
      <c r="M225" s="28" t="s">
        <v>2113</v>
      </c>
    </row>
    <row r="226" spans="1:13" hidden="1" x14ac:dyDescent="0.2">
      <c r="A226" s="23">
        <v>60515</v>
      </c>
      <c r="B226" s="28" t="s">
        <v>4579</v>
      </c>
      <c r="C226" s="28" t="s">
        <v>4574</v>
      </c>
      <c r="D226" s="25">
        <f t="shared" si="3"/>
        <v>39490</v>
      </c>
      <c r="E226" s="28" t="s">
        <v>4576</v>
      </c>
      <c r="F226" s="26">
        <v>100</v>
      </c>
      <c r="G226" s="28" t="s">
        <v>4587</v>
      </c>
      <c r="H226" s="28" t="s">
        <v>6667</v>
      </c>
      <c r="I226" s="28" t="s">
        <v>4576</v>
      </c>
      <c r="J226" s="28" t="s">
        <v>4576</v>
      </c>
      <c r="K226" s="29">
        <v>39490</v>
      </c>
      <c r="L226" s="28" t="s">
        <v>2111</v>
      </c>
      <c r="M226" s="28" t="s">
        <v>2113</v>
      </c>
    </row>
    <row r="227" spans="1:13" hidden="1" x14ac:dyDescent="0.2">
      <c r="A227" s="23">
        <v>60512</v>
      </c>
      <c r="B227" s="28" t="s">
        <v>4573</v>
      </c>
      <c r="C227" s="28" t="s">
        <v>4574</v>
      </c>
      <c r="D227" s="25">
        <f t="shared" si="3"/>
        <v>39490</v>
      </c>
      <c r="E227" s="28" t="s">
        <v>4576</v>
      </c>
      <c r="F227" s="26">
        <v>225</v>
      </c>
      <c r="G227" s="28" t="s">
        <v>5152</v>
      </c>
      <c r="H227" s="28" t="s">
        <v>3379</v>
      </c>
      <c r="I227" s="28" t="s">
        <v>4576</v>
      </c>
      <c r="J227" s="28" t="s">
        <v>4576</v>
      </c>
      <c r="K227" s="29">
        <v>39490</v>
      </c>
      <c r="L227" s="28" t="s">
        <v>6598</v>
      </c>
      <c r="M227" s="28" t="s">
        <v>997</v>
      </c>
    </row>
    <row r="228" spans="1:13" hidden="1" x14ac:dyDescent="0.2">
      <c r="A228" s="23">
        <v>60513</v>
      </c>
      <c r="B228" s="28" t="s">
        <v>4573</v>
      </c>
      <c r="C228" s="28" t="s">
        <v>4574</v>
      </c>
      <c r="D228" s="25">
        <f t="shared" si="3"/>
        <v>39490</v>
      </c>
      <c r="E228" s="28" t="s">
        <v>4576</v>
      </c>
      <c r="F228" s="26">
        <v>1290</v>
      </c>
      <c r="G228" s="28" t="s">
        <v>5152</v>
      </c>
      <c r="H228" s="28" t="s">
        <v>7311</v>
      </c>
      <c r="I228" s="28" t="s">
        <v>4576</v>
      </c>
      <c r="J228" s="28" t="s">
        <v>4576</v>
      </c>
      <c r="K228" s="29">
        <v>39490</v>
      </c>
      <c r="L228" s="28" t="s">
        <v>6598</v>
      </c>
      <c r="M228" s="28" t="s">
        <v>998</v>
      </c>
    </row>
    <row r="229" spans="1:13" hidden="1" x14ac:dyDescent="0.2">
      <c r="A229" s="23">
        <v>61272</v>
      </c>
      <c r="B229" s="28" t="s">
        <v>4573</v>
      </c>
      <c r="C229" s="28" t="s">
        <v>5135</v>
      </c>
      <c r="D229" s="25">
        <f t="shared" si="3"/>
        <v>39490</v>
      </c>
      <c r="E229" s="28" t="s">
        <v>4576</v>
      </c>
      <c r="F229" s="26">
        <v>7.15</v>
      </c>
      <c r="G229" s="28" t="s">
        <v>2210</v>
      </c>
      <c r="H229" s="28" t="s">
        <v>3484</v>
      </c>
      <c r="I229" s="28" t="s">
        <v>4576</v>
      </c>
      <c r="J229" s="28" t="s">
        <v>4576</v>
      </c>
      <c r="K229" s="29">
        <v>39490</v>
      </c>
      <c r="L229" s="28" t="s">
        <v>5658</v>
      </c>
      <c r="M229" s="28" t="s">
        <v>4242</v>
      </c>
    </row>
    <row r="230" spans="1:13" hidden="1" x14ac:dyDescent="0.2">
      <c r="A230" s="23">
        <v>61033</v>
      </c>
      <c r="B230" s="28" t="s">
        <v>4573</v>
      </c>
      <c r="C230" s="28" t="s">
        <v>5133</v>
      </c>
      <c r="D230" s="25">
        <f t="shared" si="3"/>
        <v>39490</v>
      </c>
      <c r="E230" s="28" t="s">
        <v>4576</v>
      </c>
      <c r="F230" s="26">
        <v>88.77</v>
      </c>
      <c r="G230" s="28" t="s">
        <v>5137</v>
      </c>
      <c r="H230" s="28" t="s">
        <v>3365</v>
      </c>
      <c r="I230" s="28" t="s">
        <v>4576</v>
      </c>
      <c r="J230" s="28" t="s">
        <v>4576</v>
      </c>
      <c r="K230" s="29">
        <v>39490</v>
      </c>
      <c r="L230" s="28" t="s">
        <v>4576</v>
      </c>
      <c r="M230" s="28" t="s">
        <v>4576</v>
      </c>
    </row>
    <row r="231" spans="1:13" hidden="1" x14ac:dyDescent="0.2">
      <c r="A231" s="23">
        <v>61691</v>
      </c>
      <c r="B231" s="28" t="s">
        <v>5150</v>
      </c>
      <c r="C231" s="28" t="s">
        <v>8541</v>
      </c>
      <c r="D231" s="25">
        <f t="shared" si="3"/>
        <v>39490</v>
      </c>
      <c r="E231" s="28" t="s">
        <v>4576</v>
      </c>
      <c r="F231" s="26">
        <v>-100</v>
      </c>
      <c r="G231" s="28" t="s">
        <v>4574</v>
      </c>
      <c r="H231" s="28" t="s">
        <v>6667</v>
      </c>
      <c r="I231" s="28" t="s">
        <v>4576</v>
      </c>
      <c r="J231" s="28" t="s">
        <v>4576</v>
      </c>
      <c r="K231" s="29">
        <v>39490</v>
      </c>
      <c r="L231" s="28" t="s">
        <v>5486</v>
      </c>
      <c r="M231" s="28" t="s">
        <v>4576</v>
      </c>
    </row>
    <row r="232" spans="1:13" hidden="1" x14ac:dyDescent="0.2">
      <c r="A232" s="23">
        <v>61692</v>
      </c>
      <c r="B232" s="28" t="s">
        <v>5150</v>
      </c>
      <c r="C232" s="28" t="s">
        <v>8542</v>
      </c>
      <c r="D232" s="25">
        <f t="shared" si="3"/>
        <v>39490</v>
      </c>
      <c r="E232" s="28" t="s">
        <v>4576</v>
      </c>
      <c r="F232" s="26">
        <v>-100</v>
      </c>
      <c r="G232" s="28" t="s">
        <v>4574</v>
      </c>
      <c r="H232" s="28" t="s">
        <v>6667</v>
      </c>
      <c r="I232" s="28" t="s">
        <v>4576</v>
      </c>
      <c r="J232" s="28" t="s">
        <v>4576</v>
      </c>
      <c r="K232" s="29">
        <v>39490</v>
      </c>
      <c r="L232" s="28" t="s">
        <v>5486</v>
      </c>
      <c r="M232" s="28" t="s">
        <v>4576</v>
      </c>
    </row>
    <row r="233" spans="1:13" hidden="1" x14ac:dyDescent="0.2">
      <c r="A233" s="23">
        <v>61273</v>
      </c>
      <c r="B233" s="28" t="s">
        <v>4573</v>
      </c>
      <c r="C233" s="28" t="s">
        <v>5135</v>
      </c>
      <c r="D233" s="25">
        <f t="shared" si="3"/>
        <v>39491</v>
      </c>
      <c r="E233" s="28" t="s">
        <v>4576</v>
      </c>
      <c r="F233" s="26">
        <v>23.96</v>
      </c>
      <c r="G233" s="28" t="s">
        <v>2209</v>
      </c>
      <c r="H233" s="28" t="s">
        <v>277</v>
      </c>
      <c r="I233" s="28" t="s">
        <v>4576</v>
      </c>
      <c r="J233" s="28" t="s">
        <v>4576</v>
      </c>
      <c r="K233" s="29">
        <v>39491</v>
      </c>
      <c r="L233" s="28" t="s">
        <v>5658</v>
      </c>
      <c r="M233" s="28" t="s">
        <v>624</v>
      </c>
    </row>
    <row r="234" spans="1:13" hidden="1" x14ac:dyDescent="0.2">
      <c r="A234" s="23">
        <v>60511</v>
      </c>
      <c r="B234" s="28" t="s">
        <v>4579</v>
      </c>
      <c r="C234" s="28" t="s">
        <v>4574</v>
      </c>
      <c r="D234" s="25">
        <f t="shared" si="3"/>
        <v>39491</v>
      </c>
      <c r="E234" s="28" t="s">
        <v>4576</v>
      </c>
      <c r="F234" s="26">
        <v>50</v>
      </c>
      <c r="G234" s="28" t="s">
        <v>4580</v>
      </c>
      <c r="H234" s="28" t="s">
        <v>6667</v>
      </c>
      <c r="I234" s="28" t="s">
        <v>4576</v>
      </c>
      <c r="J234" s="28" t="s">
        <v>4576</v>
      </c>
      <c r="K234" s="29">
        <v>39491</v>
      </c>
      <c r="L234" s="28" t="s">
        <v>6602</v>
      </c>
      <c r="M234" s="28" t="s">
        <v>996</v>
      </c>
    </row>
    <row r="235" spans="1:13" hidden="1" x14ac:dyDescent="0.2">
      <c r="A235" s="23">
        <v>60510</v>
      </c>
      <c r="B235" s="28" t="s">
        <v>4573</v>
      </c>
      <c r="C235" s="28" t="s">
        <v>4574</v>
      </c>
      <c r="D235" s="25">
        <f t="shared" si="3"/>
        <v>39491</v>
      </c>
      <c r="E235" s="28" t="s">
        <v>4576</v>
      </c>
      <c r="F235" s="26">
        <v>19.25</v>
      </c>
      <c r="G235" s="28" t="s">
        <v>4577</v>
      </c>
      <c r="H235" s="28" t="s">
        <v>3365</v>
      </c>
      <c r="I235" s="28" t="s">
        <v>4576</v>
      </c>
      <c r="J235" s="28" t="s">
        <v>4576</v>
      </c>
      <c r="K235" s="29">
        <v>39491</v>
      </c>
      <c r="L235" s="28" t="s">
        <v>6598</v>
      </c>
      <c r="M235" s="28" t="s">
        <v>910</v>
      </c>
    </row>
    <row r="236" spans="1:13" hidden="1" x14ac:dyDescent="0.2">
      <c r="A236" s="23">
        <v>61274</v>
      </c>
      <c r="B236" s="28" t="s">
        <v>4573</v>
      </c>
      <c r="C236" s="28" t="s">
        <v>5135</v>
      </c>
      <c r="D236" s="25">
        <f t="shared" si="3"/>
        <v>39491</v>
      </c>
      <c r="E236" s="28" t="s">
        <v>4576</v>
      </c>
      <c r="F236" s="26">
        <v>37.14</v>
      </c>
      <c r="G236" s="28" t="s">
        <v>5160</v>
      </c>
      <c r="H236" s="28" t="s">
        <v>7322</v>
      </c>
      <c r="I236" s="28" t="s">
        <v>4576</v>
      </c>
      <c r="J236" s="28" t="s">
        <v>4576</v>
      </c>
      <c r="K236" s="29">
        <v>39491</v>
      </c>
      <c r="L236" s="28" t="s">
        <v>5658</v>
      </c>
      <c r="M236" s="28" t="s">
        <v>625</v>
      </c>
    </row>
    <row r="237" spans="1:13" hidden="1" x14ac:dyDescent="0.2">
      <c r="A237" s="23">
        <v>61492</v>
      </c>
      <c r="B237" s="28" t="s">
        <v>5150</v>
      </c>
      <c r="C237" s="28" t="s">
        <v>4580</v>
      </c>
      <c r="D237" s="25">
        <f t="shared" si="3"/>
        <v>39491</v>
      </c>
      <c r="E237" s="28" t="s">
        <v>4576</v>
      </c>
      <c r="F237" s="26">
        <v>-50</v>
      </c>
      <c r="G237" s="28" t="s">
        <v>4574</v>
      </c>
      <c r="H237" s="28" t="s">
        <v>6667</v>
      </c>
      <c r="I237" s="28" t="s">
        <v>4576</v>
      </c>
      <c r="J237" s="28" t="s">
        <v>4576</v>
      </c>
      <c r="K237" s="29">
        <v>39491</v>
      </c>
      <c r="L237" s="28" t="s">
        <v>6602</v>
      </c>
      <c r="M237" s="28" t="s">
        <v>996</v>
      </c>
    </row>
    <row r="238" spans="1:13" hidden="1" x14ac:dyDescent="0.2">
      <c r="A238" s="23">
        <v>61275</v>
      </c>
      <c r="B238" s="28" t="s">
        <v>4573</v>
      </c>
      <c r="C238" s="28" t="s">
        <v>5135</v>
      </c>
      <c r="D238" s="25">
        <f t="shared" si="3"/>
        <v>39491</v>
      </c>
      <c r="E238" s="28" t="s">
        <v>4576</v>
      </c>
      <c r="F238" s="26">
        <v>103.9</v>
      </c>
      <c r="G238" s="28" t="s">
        <v>883</v>
      </c>
      <c r="H238" s="28" t="s">
        <v>4599</v>
      </c>
      <c r="I238" s="28" t="s">
        <v>4576</v>
      </c>
      <c r="J238" s="28" t="s">
        <v>4576</v>
      </c>
      <c r="K238" s="29">
        <v>39491</v>
      </c>
      <c r="L238" s="28" t="s">
        <v>5658</v>
      </c>
      <c r="M238" s="28" t="s">
        <v>626</v>
      </c>
    </row>
    <row r="239" spans="1:13" hidden="1" x14ac:dyDescent="0.2">
      <c r="A239" s="23">
        <v>60508</v>
      </c>
      <c r="B239" s="28" t="s">
        <v>4573</v>
      </c>
      <c r="C239" s="28" t="s">
        <v>4574</v>
      </c>
      <c r="D239" s="25">
        <f t="shared" si="3"/>
        <v>39492</v>
      </c>
      <c r="E239" s="28" t="s">
        <v>4576</v>
      </c>
      <c r="F239" s="26">
        <v>50</v>
      </c>
      <c r="G239" s="28" t="s">
        <v>8227</v>
      </c>
      <c r="H239" s="28" t="s">
        <v>3370</v>
      </c>
      <c r="I239" s="28" t="s">
        <v>4576</v>
      </c>
      <c r="J239" s="28" t="s">
        <v>4576</v>
      </c>
      <c r="K239" s="29">
        <v>39492</v>
      </c>
      <c r="L239" s="28" t="s">
        <v>6598</v>
      </c>
      <c r="M239" s="28" t="s">
        <v>908</v>
      </c>
    </row>
    <row r="240" spans="1:13" hidden="1" x14ac:dyDescent="0.2">
      <c r="A240" s="23">
        <v>60509</v>
      </c>
      <c r="B240" s="28" t="s">
        <v>4573</v>
      </c>
      <c r="C240" s="28" t="s">
        <v>4574</v>
      </c>
      <c r="D240" s="25">
        <f t="shared" si="3"/>
        <v>39492</v>
      </c>
      <c r="E240" s="28" t="s">
        <v>4576</v>
      </c>
      <c r="F240" s="26">
        <v>50</v>
      </c>
      <c r="G240" s="28" t="s">
        <v>8227</v>
      </c>
      <c r="H240" s="28" t="s">
        <v>3370</v>
      </c>
      <c r="I240" s="28" t="s">
        <v>4576</v>
      </c>
      <c r="J240" s="28" t="s">
        <v>4576</v>
      </c>
      <c r="K240" s="29">
        <v>39492</v>
      </c>
      <c r="L240" s="28" t="s">
        <v>6598</v>
      </c>
      <c r="M240" s="28" t="s">
        <v>909</v>
      </c>
    </row>
    <row r="241" spans="1:13" x14ac:dyDescent="0.2">
      <c r="A241" s="23">
        <v>61276</v>
      </c>
      <c r="B241" s="28" t="s">
        <v>4573</v>
      </c>
      <c r="C241" s="28" t="s">
        <v>5135</v>
      </c>
      <c r="D241" s="25">
        <f t="shared" si="3"/>
        <v>39492</v>
      </c>
      <c r="E241" s="28" t="s">
        <v>4576</v>
      </c>
      <c r="F241" s="26">
        <v>12</v>
      </c>
      <c r="G241" s="28" t="s">
        <v>2205</v>
      </c>
      <c r="H241" s="28" t="s">
        <v>7151</v>
      </c>
      <c r="I241" s="28" t="s">
        <v>4576</v>
      </c>
      <c r="J241" s="28" t="s">
        <v>4576</v>
      </c>
      <c r="K241" s="29">
        <v>39492</v>
      </c>
      <c r="L241" s="28" t="s">
        <v>5658</v>
      </c>
      <c r="M241" s="28" t="s">
        <v>4897</v>
      </c>
    </row>
    <row r="242" spans="1:13" hidden="1" x14ac:dyDescent="0.2">
      <c r="A242" s="23">
        <v>60507</v>
      </c>
      <c r="B242" s="28" t="s">
        <v>4579</v>
      </c>
      <c r="C242" s="28" t="s">
        <v>4574</v>
      </c>
      <c r="D242" s="25">
        <f t="shared" si="3"/>
        <v>39493</v>
      </c>
      <c r="E242" s="28" t="s">
        <v>4576</v>
      </c>
      <c r="F242" s="26">
        <v>30</v>
      </c>
      <c r="G242" s="28" t="s">
        <v>4580</v>
      </c>
      <c r="H242" s="28" t="s">
        <v>6667</v>
      </c>
      <c r="I242" s="28" t="s">
        <v>4576</v>
      </c>
      <c r="J242" s="28" t="s">
        <v>4576</v>
      </c>
      <c r="K242" s="29">
        <v>39493</v>
      </c>
      <c r="L242" s="28" t="s">
        <v>6602</v>
      </c>
      <c r="M242" s="28" t="s">
        <v>907</v>
      </c>
    </row>
    <row r="243" spans="1:13" hidden="1" x14ac:dyDescent="0.2">
      <c r="A243" s="23">
        <v>61278</v>
      </c>
      <c r="B243" s="28" t="s">
        <v>4573</v>
      </c>
      <c r="C243" s="28" t="s">
        <v>5135</v>
      </c>
      <c r="D243" s="25">
        <f t="shared" si="3"/>
        <v>39493</v>
      </c>
      <c r="E243" s="28" t="s">
        <v>4576</v>
      </c>
      <c r="F243" s="26">
        <v>235</v>
      </c>
      <c r="G243" s="28" t="s">
        <v>6756</v>
      </c>
      <c r="H243" s="28" t="s">
        <v>277</v>
      </c>
      <c r="I243" s="28" t="s">
        <v>4576</v>
      </c>
      <c r="J243" s="28" t="s">
        <v>4576</v>
      </c>
      <c r="K243" s="29">
        <v>39493</v>
      </c>
      <c r="L243" s="28" t="s">
        <v>5658</v>
      </c>
      <c r="M243" s="28" t="s">
        <v>2563</v>
      </c>
    </row>
    <row r="244" spans="1:13" hidden="1" x14ac:dyDescent="0.2">
      <c r="A244" s="23">
        <v>60506</v>
      </c>
      <c r="B244" s="28" t="s">
        <v>4573</v>
      </c>
      <c r="C244" s="28" t="s">
        <v>4574</v>
      </c>
      <c r="D244" s="25">
        <f t="shared" si="3"/>
        <v>39493</v>
      </c>
      <c r="E244" s="28" t="s">
        <v>99</v>
      </c>
      <c r="F244" s="26">
        <v>160</v>
      </c>
      <c r="G244" s="28" t="s">
        <v>682</v>
      </c>
      <c r="H244" s="28" t="s">
        <v>4599</v>
      </c>
      <c r="I244" s="28" t="s">
        <v>4576</v>
      </c>
      <c r="J244" s="28" t="s">
        <v>4576</v>
      </c>
      <c r="K244" s="29">
        <v>39493</v>
      </c>
      <c r="L244" s="28" t="s">
        <v>6598</v>
      </c>
      <c r="M244" s="28" t="s">
        <v>906</v>
      </c>
    </row>
    <row r="245" spans="1:13" hidden="1" x14ac:dyDescent="0.2">
      <c r="A245" s="23">
        <v>61491</v>
      </c>
      <c r="B245" s="28" t="s">
        <v>5150</v>
      </c>
      <c r="C245" s="28" t="s">
        <v>4580</v>
      </c>
      <c r="D245" s="25">
        <f t="shared" si="3"/>
        <v>39493</v>
      </c>
      <c r="E245" s="28" t="s">
        <v>4576</v>
      </c>
      <c r="F245" s="26">
        <v>-30</v>
      </c>
      <c r="G245" s="28" t="s">
        <v>4574</v>
      </c>
      <c r="H245" s="28" t="s">
        <v>6667</v>
      </c>
      <c r="I245" s="28" t="s">
        <v>4576</v>
      </c>
      <c r="J245" s="28" t="s">
        <v>4576</v>
      </c>
      <c r="K245" s="29">
        <v>39493</v>
      </c>
      <c r="L245" s="28" t="s">
        <v>6602</v>
      </c>
      <c r="M245" s="28" t="s">
        <v>907</v>
      </c>
    </row>
    <row r="246" spans="1:13" x14ac:dyDescent="0.2">
      <c r="A246" s="23">
        <v>61277</v>
      </c>
      <c r="B246" s="28" t="s">
        <v>4573</v>
      </c>
      <c r="C246" s="28" t="s">
        <v>5135</v>
      </c>
      <c r="D246" s="25">
        <f t="shared" si="3"/>
        <v>39493</v>
      </c>
      <c r="E246" s="28" t="s">
        <v>4576</v>
      </c>
      <c r="F246" s="26">
        <v>12</v>
      </c>
      <c r="G246" s="28" t="s">
        <v>2205</v>
      </c>
      <c r="H246" s="28" t="s">
        <v>7151</v>
      </c>
      <c r="I246" s="28" t="s">
        <v>4576</v>
      </c>
      <c r="J246" s="28" t="s">
        <v>4576</v>
      </c>
      <c r="K246" s="29">
        <v>39493</v>
      </c>
      <c r="L246" s="28" t="s">
        <v>5658</v>
      </c>
      <c r="M246" s="28" t="s">
        <v>4897</v>
      </c>
    </row>
    <row r="247" spans="1:13" hidden="1" x14ac:dyDescent="0.2">
      <c r="A247" s="23">
        <v>61279</v>
      </c>
      <c r="B247" s="28" t="s">
        <v>4573</v>
      </c>
      <c r="C247" s="28" t="s">
        <v>5135</v>
      </c>
      <c r="D247" s="25">
        <f t="shared" si="3"/>
        <v>39494</v>
      </c>
      <c r="E247" s="28" t="s">
        <v>4576</v>
      </c>
      <c r="F247" s="26">
        <v>17.899999999999999</v>
      </c>
      <c r="G247" s="28" t="s">
        <v>3698</v>
      </c>
      <c r="H247" s="28" t="s">
        <v>3484</v>
      </c>
      <c r="I247" s="28" t="s">
        <v>4576</v>
      </c>
      <c r="J247" s="28" t="s">
        <v>4576</v>
      </c>
      <c r="K247" s="29">
        <v>39494</v>
      </c>
      <c r="L247" s="28" t="s">
        <v>5658</v>
      </c>
      <c r="M247" s="28" t="s">
        <v>2564</v>
      </c>
    </row>
    <row r="248" spans="1:13" x14ac:dyDescent="0.2">
      <c r="A248" s="23">
        <v>61280</v>
      </c>
      <c r="B248" s="28" t="s">
        <v>4573</v>
      </c>
      <c r="C248" s="28" t="s">
        <v>5135</v>
      </c>
      <c r="D248" s="25">
        <f t="shared" si="3"/>
        <v>39494</v>
      </c>
      <c r="E248" s="33" t="s">
        <v>4576</v>
      </c>
      <c r="F248" s="26">
        <v>12</v>
      </c>
      <c r="G248" s="28" t="s">
        <v>2205</v>
      </c>
      <c r="H248" s="28" t="s">
        <v>7151</v>
      </c>
      <c r="I248" s="28" t="s">
        <v>4576</v>
      </c>
      <c r="J248" s="28" t="s">
        <v>4576</v>
      </c>
      <c r="K248" s="29">
        <v>39494</v>
      </c>
      <c r="L248" s="28" t="s">
        <v>5658</v>
      </c>
      <c r="M248" s="28" t="s">
        <v>598</v>
      </c>
    </row>
    <row r="249" spans="1:13" hidden="1" x14ac:dyDescent="0.2">
      <c r="A249" s="23">
        <v>61281</v>
      </c>
      <c r="B249" s="28" t="s">
        <v>4573</v>
      </c>
      <c r="C249" s="28" t="s">
        <v>5135</v>
      </c>
      <c r="D249" s="25">
        <f t="shared" si="3"/>
        <v>39496</v>
      </c>
      <c r="E249" s="28" t="s">
        <v>4576</v>
      </c>
      <c r="F249" s="26">
        <v>16.63</v>
      </c>
      <c r="G249" s="28" t="s">
        <v>1555</v>
      </c>
      <c r="H249" s="28" t="s">
        <v>4595</v>
      </c>
      <c r="I249" s="28" t="s">
        <v>4576</v>
      </c>
      <c r="J249" s="28" t="s">
        <v>4576</v>
      </c>
      <c r="K249" s="29">
        <v>39496</v>
      </c>
      <c r="L249" s="28" t="s">
        <v>5658</v>
      </c>
      <c r="M249" s="28" t="s">
        <v>2553</v>
      </c>
    </row>
    <row r="250" spans="1:13" hidden="1" x14ac:dyDescent="0.2">
      <c r="A250" s="23">
        <v>60503</v>
      </c>
      <c r="B250" s="28" t="s">
        <v>4579</v>
      </c>
      <c r="C250" s="28" t="s">
        <v>4574</v>
      </c>
      <c r="D250" s="25">
        <f t="shared" si="3"/>
        <v>39496</v>
      </c>
      <c r="E250" s="28" t="s">
        <v>4576</v>
      </c>
      <c r="F250" s="26">
        <v>30</v>
      </c>
      <c r="G250" s="28" t="s">
        <v>4580</v>
      </c>
      <c r="H250" s="28" t="s">
        <v>6667</v>
      </c>
      <c r="I250" s="28" t="s">
        <v>4576</v>
      </c>
      <c r="J250" s="28" t="s">
        <v>4576</v>
      </c>
      <c r="K250" s="29">
        <v>39496</v>
      </c>
      <c r="L250" s="28" t="s">
        <v>6602</v>
      </c>
      <c r="M250" s="28" t="s">
        <v>4218</v>
      </c>
    </row>
    <row r="251" spans="1:13" hidden="1" x14ac:dyDescent="0.2">
      <c r="A251" s="23">
        <v>60505</v>
      </c>
      <c r="B251" s="28" t="s">
        <v>4573</v>
      </c>
      <c r="C251" s="28" t="s">
        <v>4574</v>
      </c>
      <c r="D251" s="25">
        <f t="shared" si="3"/>
        <v>39496</v>
      </c>
      <c r="E251" s="28" t="s">
        <v>4219</v>
      </c>
      <c r="F251" s="26">
        <v>22</v>
      </c>
      <c r="G251" s="28" t="s">
        <v>685</v>
      </c>
      <c r="H251" s="28" t="s">
        <v>7322</v>
      </c>
      <c r="I251" s="28" t="s">
        <v>4576</v>
      </c>
      <c r="J251" s="28" t="s">
        <v>4576</v>
      </c>
      <c r="K251" s="29">
        <v>39496</v>
      </c>
      <c r="L251" s="28" t="s">
        <v>6598</v>
      </c>
      <c r="M251" s="28" t="s">
        <v>4220</v>
      </c>
    </row>
    <row r="252" spans="1:13" hidden="1" x14ac:dyDescent="0.2">
      <c r="A252" s="23">
        <v>61227</v>
      </c>
      <c r="B252" s="28" t="s">
        <v>4573</v>
      </c>
      <c r="C252" s="28" t="s">
        <v>5135</v>
      </c>
      <c r="D252" s="25">
        <f t="shared" si="3"/>
        <v>39496</v>
      </c>
      <c r="E252" s="28" t="s">
        <v>4576</v>
      </c>
      <c r="F252" s="26">
        <v>16.48</v>
      </c>
      <c r="G252" s="28" t="s">
        <v>683</v>
      </c>
      <c r="H252" s="28" t="s">
        <v>3365</v>
      </c>
      <c r="I252" s="28" t="s">
        <v>4576</v>
      </c>
      <c r="J252" s="28" t="s">
        <v>4576</v>
      </c>
      <c r="K252" s="29">
        <v>39496</v>
      </c>
      <c r="L252" s="28" t="s">
        <v>5658</v>
      </c>
      <c r="M252" s="28" t="s">
        <v>607</v>
      </c>
    </row>
    <row r="253" spans="1:13" hidden="1" x14ac:dyDescent="0.2">
      <c r="A253" s="23">
        <v>60504</v>
      </c>
      <c r="B253" s="28" t="s">
        <v>4585</v>
      </c>
      <c r="C253" s="28" t="s">
        <v>4574</v>
      </c>
      <c r="D253" s="25">
        <f t="shared" si="3"/>
        <v>39496</v>
      </c>
      <c r="E253" s="28" t="s">
        <v>4576</v>
      </c>
      <c r="F253" s="26">
        <v>79.790000000000006</v>
      </c>
      <c r="G253" s="28" t="s">
        <v>5142</v>
      </c>
      <c r="H253" s="28" t="s">
        <v>5948</v>
      </c>
      <c r="I253" s="28" t="s">
        <v>4576</v>
      </c>
      <c r="J253" s="28" t="s">
        <v>4576</v>
      </c>
      <c r="K253" s="29">
        <v>39496</v>
      </c>
      <c r="L253" s="28" t="s">
        <v>2111</v>
      </c>
      <c r="M253" s="28" t="s">
        <v>4463</v>
      </c>
    </row>
    <row r="254" spans="1:13" hidden="1" x14ac:dyDescent="0.2">
      <c r="A254" s="23">
        <v>61034</v>
      </c>
      <c r="B254" s="28" t="s">
        <v>4573</v>
      </c>
      <c r="C254" s="28" t="s">
        <v>5133</v>
      </c>
      <c r="D254" s="25">
        <f t="shared" si="3"/>
        <v>39496</v>
      </c>
      <c r="E254" s="28" t="s">
        <v>4576</v>
      </c>
      <c r="F254" s="26">
        <v>53.66</v>
      </c>
      <c r="G254" s="28" t="s">
        <v>5137</v>
      </c>
      <c r="H254" s="28" t="s">
        <v>3365</v>
      </c>
      <c r="I254" s="28" t="s">
        <v>4576</v>
      </c>
      <c r="J254" s="28" t="s">
        <v>4576</v>
      </c>
      <c r="K254" s="29">
        <v>39496</v>
      </c>
      <c r="L254" s="28" t="s">
        <v>4576</v>
      </c>
      <c r="M254" s="28" t="s">
        <v>4576</v>
      </c>
    </row>
    <row r="255" spans="1:13" hidden="1" x14ac:dyDescent="0.2">
      <c r="A255" s="23">
        <v>61228</v>
      </c>
      <c r="B255" s="28" t="s">
        <v>4573</v>
      </c>
      <c r="C255" s="28" t="s">
        <v>5135</v>
      </c>
      <c r="D255" s="25">
        <f t="shared" si="3"/>
        <v>39496</v>
      </c>
      <c r="E255" s="28" t="s">
        <v>4576</v>
      </c>
      <c r="F255" s="26">
        <v>7.99</v>
      </c>
      <c r="G255" s="28" t="s">
        <v>3353</v>
      </c>
      <c r="H255" s="28" t="s">
        <v>4595</v>
      </c>
      <c r="I255" s="28" t="s">
        <v>4576</v>
      </c>
      <c r="J255" s="28" t="s">
        <v>4576</v>
      </c>
      <c r="K255" s="29">
        <v>39496</v>
      </c>
      <c r="L255" s="28" t="s">
        <v>5658</v>
      </c>
      <c r="M255" s="28" t="s">
        <v>7265</v>
      </c>
    </row>
    <row r="256" spans="1:13" hidden="1" x14ac:dyDescent="0.2">
      <c r="A256" s="23">
        <v>61490</v>
      </c>
      <c r="B256" s="28" t="s">
        <v>5150</v>
      </c>
      <c r="C256" s="28" t="s">
        <v>4580</v>
      </c>
      <c r="D256" s="25">
        <f t="shared" si="3"/>
        <v>39496</v>
      </c>
      <c r="E256" s="28" t="s">
        <v>4576</v>
      </c>
      <c r="F256" s="26">
        <v>-30</v>
      </c>
      <c r="G256" s="28" t="s">
        <v>4574</v>
      </c>
      <c r="H256" s="28" t="s">
        <v>6667</v>
      </c>
      <c r="I256" s="28" t="s">
        <v>4576</v>
      </c>
      <c r="J256" s="28" t="s">
        <v>4576</v>
      </c>
      <c r="K256" s="29">
        <v>39496</v>
      </c>
      <c r="L256" s="28" t="s">
        <v>6602</v>
      </c>
      <c r="M256" s="28" t="s">
        <v>4218</v>
      </c>
    </row>
    <row r="257" spans="1:13" hidden="1" x14ac:dyDescent="0.2">
      <c r="A257" s="23">
        <v>60502</v>
      </c>
      <c r="B257" s="28" t="s">
        <v>4573</v>
      </c>
      <c r="C257" s="28" t="s">
        <v>4574</v>
      </c>
      <c r="D257" s="25">
        <f t="shared" si="3"/>
        <v>39497</v>
      </c>
      <c r="E257" s="28" t="s">
        <v>4216</v>
      </c>
      <c r="F257" s="26">
        <v>-50</v>
      </c>
      <c r="G257" s="28" t="s">
        <v>8226</v>
      </c>
      <c r="H257" s="28" t="s">
        <v>4599</v>
      </c>
      <c r="I257" s="28" t="s">
        <v>4576</v>
      </c>
      <c r="J257" s="28" t="s">
        <v>4576</v>
      </c>
      <c r="K257" s="29">
        <v>39497</v>
      </c>
      <c r="L257" s="28" t="s">
        <v>491</v>
      </c>
      <c r="M257" s="28" t="s">
        <v>4217</v>
      </c>
    </row>
    <row r="258" spans="1:13" hidden="1" x14ac:dyDescent="0.2">
      <c r="A258" s="23">
        <v>60501</v>
      </c>
      <c r="B258" s="28" t="s">
        <v>4573</v>
      </c>
      <c r="C258" s="28" t="s">
        <v>4574</v>
      </c>
      <c r="D258" s="25">
        <f t="shared" ref="D258:D321" si="4">K258</f>
        <v>39497</v>
      </c>
      <c r="E258" s="28" t="s">
        <v>4576</v>
      </c>
      <c r="F258" s="26">
        <v>17.04</v>
      </c>
      <c r="G258" s="28" t="s">
        <v>5143</v>
      </c>
      <c r="H258" s="28" t="s">
        <v>3381</v>
      </c>
      <c r="I258" s="28" t="s">
        <v>4576</v>
      </c>
      <c r="J258" s="28" t="s">
        <v>4576</v>
      </c>
      <c r="K258" s="29">
        <v>39497</v>
      </c>
      <c r="L258" s="28" t="s">
        <v>2111</v>
      </c>
      <c r="M258" s="28" t="s">
        <v>4464</v>
      </c>
    </row>
    <row r="259" spans="1:13" hidden="1" x14ac:dyDescent="0.2">
      <c r="A259" s="23">
        <v>61229</v>
      </c>
      <c r="B259" s="28" t="s">
        <v>4573</v>
      </c>
      <c r="C259" s="28" t="s">
        <v>5135</v>
      </c>
      <c r="D259" s="25">
        <f t="shared" si="4"/>
        <v>39497</v>
      </c>
      <c r="E259" s="28" t="s">
        <v>4576</v>
      </c>
      <c r="F259" s="26">
        <v>28.97</v>
      </c>
      <c r="G259" s="28" t="s">
        <v>3350</v>
      </c>
      <c r="H259" s="28" t="s">
        <v>277</v>
      </c>
      <c r="I259" s="28" t="s">
        <v>4576</v>
      </c>
      <c r="J259" s="28" t="s">
        <v>4576</v>
      </c>
      <c r="K259" s="29">
        <v>39497</v>
      </c>
      <c r="L259" s="28" t="s">
        <v>5658</v>
      </c>
      <c r="M259" s="28" t="s">
        <v>608</v>
      </c>
    </row>
    <row r="260" spans="1:13" hidden="1" x14ac:dyDescent="0.2">
      <c r="A260" s="23">
        <v>61230</v>
      </c>
      <c r="B260" s="28" t="s">
        <v>4573</v>
      </c>
      <c r="C260" s="28" t="s">
        <v>5135</v>
      </c>
      <c r="D260" s="25">
        <f t="shared" si="4"/>
        <v>39497</v>
      </c>
      <c r="E260" s="28" t="s">
        <v>4576</v>
      </c>
      <c r="F260" s="26">
        <v>113.6</v>
      </c>
      <c r="G260" s="28" t="s">
        <v>683</v>
      </c>
      <c r="H260" s="28" t="s">
        <v>3365</v>
      </c>
      <c r="I260" s="28" t="s">
        <v>4576</v>
      </c>
      <c r="J260" s="28" t="s">
        <v>4576</v>
      </c>
      <c r="K260" s="29">
        <v>39497</v>
      </c>
      <c r="L260" s="28" t="s">
        <v>5658</v>
      </c>
      <c r="M260" s="28" t="s">
        <v>4902</v>
      </c>
    </row>
    <row r="261" spans="1:13" hidden="1" x14ac:dyDescent="0.2">
      <c r="A261" s="23">
        <v>61231</v>
      </c>
      <c r="B261" s="28" t="s">
        <v>4573</v>
      </c>
      <c r="C261" s="28" t="s">
        <v>5135</v>
      </c>
      <c r="D261" s="25">
        <f t="shared" si="4"/>
        <v>39497</v>
      </c>
      <c r="E261" s="28" t="s">
        <v>4576</v>
      </c>
      <c r="F261" s="26">
        <v>-12.99</v>
      </c>
      <c r="G261" s="28" t="s">
        <v>683</v>
      </c>
      <c r="H261" s="28" t="s">
        <v>3365</v>
      </c>
      <c r="I261" s="28" t="s">
        <v>4576</v>
      </c>
      <c r="J261" s="28" t="s">
        <v>4576</v>
      </c>
      <c r="K261" s="29">
        <v>39497</v>
      </c>
      <c r="L261" s="28" t="s">
        <v>5658</v>
      </c>
      <c r="M261" s="28" t="s">
        <v>4902</v>
      </c>
    </row>
    <row r="262" spans="1:13" hidden="1" x14ac:dyDescent="0.2">
      <c r="A262" s="23">
        <v>61232</v>
      </c>
      <c r="B262" s="28" t="s">
        <v>4573</v>
      </c>
      <c r="C262" s="28" t="s">
        <v>5135</v>
      </c>
      <c r="D262" s="25">
        <f t="shared" si="4"/>
        <v>39498</v>
      </c>
      <c r="E262" s="28" t="s">
        <v>4576</v>
      </c>
      <c r="F262" s="26">
        <v>49.43</v>
      </c>
      <c r="G262" s="28" t="s">
        <v>878</v>
      </c>
      <c r="H262" s="28" t="s">
        <v>7322</v>
      </c>
      <c r="I262" s="28" t="s">
        <v>4576</v>
      </c>
      <c r="J262" s="28" t="s">
        <v>4576</v>
      </c>
      <c r="K262" s="29">
        <v>39498</v>
      </c>
      <c r="L262" s="28" t="s">
        <v>5658</v>
      </c>
      <c r="M262" s="28" t="s">
        <v>4244</v>
      </c>
    </row>
    <row r="263" spans="1:13" hidden="1" x14ac:dyDescent="0.2">
      <c r="A263" s="23">
        <v>60499</v>
      </c>
      <c r="B263" s="28" t="s">
        <v>4579</v>
      </c>
      <c r="C263" s="28" t="s">
        <v>4574</v>
      </c>
      <c r="D263" s="25">
        <f t="shared" si="4"/>
        <v>39499</v>
      </c>
      <c r="E263" s="28" t="s">
        <v>4576</v>
      </c>
      <c r="F263" s="26">
        <v>30</v>
      </c>
      <c r="G263" s="28" t="s">
        <v>4580</v>
      </c>
      <c r="H263" s="28" t="s">
        <v>6667</v>
      </c>
      <c r="I263" s="28" t="s">
        <v>4576</v>
      </c>
      <c r="J263" s="28" t="s">
        <v>4576</v>
      </c>
      <c r="K263" s="29">
        <v>39499</v>
      </c>
      <c r="L263" s="28" t="s">
        <v>6602</v>
      </c>
      <c r="M263" s="28" t="s">
        <v>4214</v>
      </c>
    </row>
    <row r="264" spans="1:13" hidden="1" x14ac:dyDescent="0.2">
      <c r="A264" s="23">
        <v>61234</v>
      </c>
      <c r="B264" s="28" t="s">
        <v>4573</v>
      </c>
      <c r="C264" s="28" t="s">
        <v>5135</v>
      </c>
      <c r="D264" s="25">
        <f t="shared" si="4"/>
        <v>39499</v>
      </c>
      <c r="E264" s="28" t="s">
        <v>4576</v>
      </c>
      <c r="F264" s="26">
        <v>33.619999999999997</v>
      </c>
      <c r="G264" s="28" t="s">
        <v>5160</v>
      </c>
      <c r="H264" s="28" t="s">
        <v>7322</v>
      </c>
      <c r="I264" s="28" t="s">
        <v>4576</v>
      </c>
      <c r="J264" s="28" t="s">
        <v>4576</v>
      </c>
      <c r="K264" s="29">
        <v>39499</v>
      </c>
      <c r="L264" s="28" t="s">
        <v>5658</v>
      </c>
      <c r="M264" s="28" t="s">
        <v>4254</v>
      </c>
    </row>
    <row r="265" spans="1:13" hidden="1" x14ac:dyDescent="0.2">
      <c r="A265" s="23">
        <v>61235</v>
      </c>
      <c r="B265" s="28" t="s">
        <v>4573</v>
      </c>
      <c r="C265" s="28" t="s">
        <v>5135</v>
      </c>
      <c r="D265" s="25">
        <f t="shared" si="4"/>
        <v>39499</v>
      </c>
      <c r="E265" s="28" t="s">
        <v>4576</v>
      </c>
      <c r="F265" s="26">
        <v>18.43</v>
      </c>
      <c r="G265" s="28" t="s">
        <v>683</v>
      </c>
      <c r="H265" s="28" t="s">
        <v>3365</v>
      </c>
      <c r="I265" s="28" t="s">
        <v>4576</v>
      </c>
      <c r="J265" s="28" t="s">
        <v>4576</v>
      </c>
      <c r="K265" s="29">
        <v>39499</v>
      </c>
      <c r="L265" s="28" t="s">
        <v>5658</v>
      </c>
      <c r="M265" s="28" t="s">
        <v>4239</v>
      </c>
    </row>
    <row r="266" spans="1:13" hidden="1" x14ac:dyDescent="0.2">
      <c r="A266" s="23">
        <v>60500</v>
      </c>
      <c r="B266" s="28" t="s">
        <v>4585</v>
      </c>
      <c r="C266" s="28" t="s">
        <v>4574</v>
      </c>
      <c r="D266" s="25">
        <f t="shared" si="4"/>
        <v>39499</v>
      </c>
      <c r="E266" s="28" t="s">
        <v>4576</v>
      </c>
      <c r="F266" s="26">
        <v>5000</v>
      </c>
      <c r="G266" s="28" t="s">
        <v>8225</v>
      </c>
      <c r="H266" s="28" t="s">
        <v>5948</v>
      </c>
      <c r="I266" s="28" t="s">
        <v>4576</v>
      </c>
      <c r="J266" s="28" t="s">
        <v>4576</v>
      </c>
      <c r="K266" s="29">
        <v>39499</v>
      </c>
      <c r="L266" s="28" t="s">
        <v>6598</v>
      </c>
      <c r="M266" s="28" t="s">
        <v>4215</v>
      </c>
    </row>
    <row r="267" spans="1:13" hidden="1" x14ac:dyDescent="0.2">
      <c r="A267" s="23">
        <v>61489</v>
      </c>
      <c r="B267" s="28" t="s">
        <v>5150</v>
      </c>
      <c r="C267" s="28" t="s">
        <v>4580</v>
      </c>
      <c r="D267" s="25">
        <f t="shared" si="4"/>
        <v>39499</v>
      </c>
      <c r="E267" s="28" t="s">
        <v>4576</v>
      </c>
      <c r="F267" s="26">
        <v>-30</v>
      </c>
      <c r="G267" s="28" t="s">
        <v>4574</v>
      </c>
      <c r="H267" s="28" t="s">
        <v>6667</v>
      </c>
      <c r="I267" s="28" t="s">
        <v>4576</v>
      </c>
      <c r="J267" s="28" t="s">
        <v>4576</v>
      </c>
      <c r="K267" s="29">
        <v>39499</v>
      </c>
      <c r="L267" s="28" t="s">
        <v>6602</v>
      </c>
      <c r="M267" s="28" t="s">
        <v>4214</v>
      </c>
    </row>
    <row r="268" spans="1:13" x14ac:dyDescent="0.2">
      <c r="A268" s="23">
        <v>61233</v>
      </c>
      <c r="B268" s="28" t="s">
        <v>4573</v>
      </c>
      <c r="C268" s="28" t="s">
        <v>5135</v>
      </c>
      <c r="D268" s="25">
        <f t="shared" si="4"/>
        <v>39499</v>
      </c>
      <c r="E268" s="28" t="s">
        <v>4576</v>
      </c>
      <c r="F268" s="26">
        <v>12</v>
      </c>
      <c r="G268" s="28" t="s">
        <v>2205</v>
      </c>
      <c r="H268" s="28" t="s">
        <v>7151</v>
      </c>
      <c r="I268" s="28" t="s">
        <v>4576</v>
      </c>
      <c r="J268" s="28" t="s">
        <v>4576</v>
      </c>
      <c r="K268" s="29">
        <v>39499</v>
      </c>
      <c r="L268" s="28" t="s">
        <v>5658</v>
      </c>
      <c r="M268" s="28" t="s">
        <v>4901</v>
      </c>
    </row>
    <row r="269" spans="1:13" hidden="1" x14ac:dyDescent="0.2">
      <c r="A269" s="23">
        <v>60498.1</v>
      </c>
      <c r="B269" s="28" t="s">
        <v>4582</v>
      </c>
      <c r="C269" s="28" t="s">
        <v>4574</v>
      </c>
      <c r="D269" s="25">
        <f t="shared" si="4"/>
        <v>39500</v>
      </c>
      <c r="E269" s="28" t="s">
        <v>4576</v>
      </c>
      <c r="F269" s="26">
        <v>-6.91</v>
      </c>
      <c r="G269" s="28" t="s">
        <v>4583</v>
      </c>
      <c r="H269" s="28" t="s">
        <v>6666</v>
      </c>
      <c r="I269" s="28" t="s">
        <v>4576</v>
      </c>
      <c r="J269" s="28" t="s">
        <v>4576</v>
      </c>
      <c r="K269" s="29">
        <v>39500</v>
      </c>
      <c r="L269" s="28" t="s">
        <v>6605</v>
      </c>
      <c r="M269" s="28" t="s">
        <v>4212</v>
      </c>
    </row>
    <row r="270" spans="1:13" hidden="1" x14ac:dyDescent="0.2">
      <c r="A270" s="23">
        <v>60498.3</v>
      </c>
      <c r="B270" s="28" t="s">
        <v>4582</v>
      </c>
      <c r="C270" s="28" t="s">
        <v>4574</v>
      </c>
      <c r="D270" s="25">
        <f t="shared" si="4"/>
        <v>39500</v>
      </c>
      <c r="E270" s="28" t="s">
        <v>4576</v>
      </c>
      <c r="F270" s="26">
        <v>-7.52</v>
      </c>
      <c r="G270" s="28" t="s">
        <v>4583</v>
      </c>
      <c r="H270" s="28" t="s">
        <v>6666</v>
      </c>
      <c r="I270" s="28" t="s">
        <v>4576</v>
      </c>
      <c r="J270" s="28" t="s">
        <v>4576</v>
      </c>
      <c r="K270" s="29">
        <v>39500</v>
      </c>
      <c r="L270" s="28" t="s">
        <v>6605</v>
      </c>
      <c r="M270" s="28" t="s">
        <v>4212</v>
      </c>
    </row>
    <row r="271" spans="1:13" x14ac:dyDescent="0.2">
      <c r="A271" s="23">
        <v>60495.1</v>
      </c>
      <c r="B271" s="28" t="s">
        <v>4573</v>
      </c>
      <c r="C271" s="28" t="s">
        <v>4574</v>
      </c>
      <c r="D271" s="25">
        <f t="shared" si="4"/>
        <v>39500</v>
      </c>
      <c r="E271" s="28" t="s">
        <v>6947</v>
      </c>
      <c r="F271" s="26">
        <v>-976.68</v>
      </c>
      <c r="G271" s="28" t="s">
        <v>5157</v>
      </c>
      <c r="H271" s="28" t="s">
        <v>7151</v>
      </c>
      <c r="I271" s="28" t="s">
        <v>4576</v>
      </c>
      <c r="J271" s="28" t="s">
        <v>4576</v>
      </c>
      <c r="K271" s="29">
        <v>39500</v>
      </c>
      <c r="L271" s="28" t="s">
        <v>6605</v>
      </c>
      <c r="M271" s="28" t="s">
        <v>6948</v>
      </c>
    </row>
    <row r="272" spans="1:13" x14ac:dyDescent="0.2">
      <c r="A272" s="23">
        <v>60495.199999999997</v>
      </c>
      <c r="B272" s="28" t="s">
        <v>4573</v>
      </c>
      <c r="C272" s="28" t="s">
        <v>4574</v>
      </c>
      <c r="D272" s="25">
        <f t="shared" si="4"/>
        <v>39500</v>
      </c>
      <c r="E272" s="28" t="s">
        <v>6949</v>
      </c>
      <c r="F272" s="26">
        <v>-512</v>
      </c>
      <c r="G272" s="28" t="s">
        <v>5157</v>
      </c>
      <c r="H272" s="28" t="s">
        <v>7151</v>
      </c>
      <c r="I272" s="28" t="s">
        <v>4576</v>
      </c>
      <c r="J272" s="28" t="s">
        <v>4576</v>
      </c>
      <c r="K272" s="29">
        <v>39500</v>
      </c>
      <c r="L272" s="28" t="s">
        <v>6605</v>
      </c>
      <c r="M272" s="28" t="s">
        <v>6948</v>
      </c>
    </row>
    <row r="273" spans="1:13" x14ac:dyDescent="0.2">
      <c r="A273" s="23">
        <v>60495.3</v>
      </c>
      <c r="B273" s="28" t="s">
        <v>4573</v>
      </c>
      <c r="C273" s="28" t="s">
        <v>4574</v>
      </c>
      <c r="D273" s="25">
        <f t="shared" si="4"/>
        <v>39500</v>
      </c>
      <c r="E273" s="28" t="s">
        <v>6950</v>
      </c>
      <c r="F273" s="26">
        <v>-725.93</v>
      </c>
      <c r="G273" s="28" t="s">
        <v>5157</v>
      </c>
      <c r="H273" s="28" t="s">
        <v>7151</v>
      </c>
      <c r="I273" s="28" t="s">
        <v>4576</v>
      </c>
      <c r="J273" s="28" t="s">
        <v>4576</v>
      </c>
      <c r="K273" s="29">
        <v>39500</v>
      </c>
      <c r="L273" s="28" t="s">
        <v>6605</v>
      </c>
      <c r="M273" s="28" t="s">
        <v>6948</v>
      </c>
    </row>
    <row r="274" spans="1:13" hidden="1" x14ac:dyDescent="0.2">
      <c r="A274" s="23">
        <v>60498.2</v>
      </c>
      <c r="B274" s="33" t="s">
        <v>4582</v>
      </c>
      <c r="C274" s="28" t="s">
        <v>4574</v>
      </c>
      <c r="D274" s="25">
        <f t="shared" si="4"/>
        <v>39500</v>
      </c>
      <c r="E274" s="28" t="s">
        <v>4576</v>
      </c>
      <c r="F274" s="26">
        <v>-53.83</v>
      </c>
      <c r="G274" s="28" t="s">
        <v>5170</v>
      </c>
      <c r="H274" s="28" t="s">
        <v>6666</v>
      </c>
      <c r="I274" s="28" t="s">
        <v>4576</v>
      </c>
      <c r="J274" s="28" t="s">
        <v>4576</v>
      </c>
      <c r="K274" s="29">
        <v>39500</v>
      </c>
      <c r="L274" s="28" t="s">
        <v>6605</v>
      </c>
      <c r="M274" s="28" t="s">
        <v>4212</v>
      </c>
    </row>
    <row r="275" spans="1:13" hidden="1" x14ac:dyDescent="0.2">
      <c r="A275" s="23">
        <v>60496.1</v>
      </c>
      <c r="B275" s="28" t="s">
        <v>4573</v>
      </c>
      <c r="C275" s="28" t="s">
        <v>4574</v>
      </c>
      <c r="D275" s="25">
        <f t="shared" si="4"/>
        <v>39500</v>
      </c>
      <c r="E275" s="28" t="s">
        <v>6951</v>
      </c>
      <c r="F275" s="26">
        <v>-750</v>
      </c>
      <c r="G275" s="28" t="s">
        <v>5180</v>
      </c>
      <c r="H275" s="28" t="s">
        <v>4599</v>
      </c>
      <c r="I275" s="28" t="s">
        <v>4576</v>
      </c>
      <c r="J275" s="28" t="s">
        <v>4576</v>
      </c>
      <c r="K275" s="29">
        <v>39500</v>
      </c>
      <c r="L275" s="28" t="s">
        <v>6605</v>
      </c>
      <c r="M275" s="28" t="s">
        <v>6952</v>
      </c>
    </row>
    <row r="276" spans="1:13" hidden="1" x14ac:dyDescent="0.2">
      <c r="A276" s="23">
        <v>60496.2</v>
      </c>
      <c r="B276" s="28" t="s">
        <v>4573</v>
      </c>
      <c r="C276" s="28" t="s">
        <v>4574</v>
      </c>
      <c r="D276" s="25">
        <f t="shared" si="4"/>
        <v>39500</v>
      </c>
      <c r="E276" s="28" t="s">
        <v>4211</v>
      </c>
      <c r="F276" s="26">
        <v>-750</v>
      </c>
      <c r="G276" s="28" t="s">
        <v>5180</v>
      </c>
      <c r="H276" s="28" t="s">
        <v>4599</v>
      </c>
      <c r="I276" s="28" t="s">
        <v>4576</v>
      </c>
      <c r="J276" s="28" t="s">
        <v>4576</v>
      </c>
      <c r="K276" s="29">
        <v>39500</v>
      </c>
      <c r="L276" s="28" t="s">
        <v>6605</v>
      </c>
      <c r="M276" s="28" t="s">
        <v>6952</v>
      </c>
    </row>
    <row r="277" spans="1:13" hidden="1" x14ac:dyDescent="0.2">
      <c r="A277" s="23">
        <v>60498.400000000001</v>
      </c>
      <c r="B277" s="28" t="s">
        <v>4573</v>
      </c>
      <c r="C277" s="28" t="s">
        <v>4574</v>
      </c>
      <c r="D277" s="25">
        <f t="shared" si="4"/>
        <v>39500</v>
      </c>
      <c r="E277" s="28" t="s">
        <v>4213</v>
      </c>
      <c r="F277" s="26">
        <v>-33</v>
      </c>
      <c r="G277" s="28" t="s">
        <v>5180</v>
      </c>
      <c r="H277" s="28" t="s">
        <v>4595</v>
      </c>
      <c r="I277" s="28" t="s">
        <v>4576</v>
      </c>
      <c r="J277" s="28" t="s">
        <v>4576</v>
      </c>
      <c r="K277" s="29">
        <v>39500</v>
      </c>
      <c r="L277" s="28" t="s">
        <v>6605</v>
      </c>
      <c r="M277" s="28" t="s">
        <v>4212</v>
      </c>
    </row>
    <row r="278" spans="1:13" hidden="1" x14ac:dyDescent="0.2">
      <c r="A278" s="23">
        <v>60497</v>
      </c>
      <c r="B278" s="28" t="s">
        <v>4585</v>
      </c>
      <c r="C278" s="28" t="s">
        <v>4574</v>
      </c>
      <c r="D278" s="25">
        <f t="shared" si="4"/>
        <v>39500</v>
      </c>
      <c r="E278" s="28" t="s">
        <v>4576</v>
      </c>
      <c r="F278" s="26">
        <v>20.28</v>
      </c>
      <c r="G278" s="28" t="s">
        <v>5141</v>
      </c>
      <c r="H278" s="28" t="s">
        <v>5948</v>
      </c>
      <c r="I278" s="28" t="s">
        <v>4576</v>
      </c>
      <c r="J278" s="28" t="s">
        <v>4576</v>
      </c>
      <c r="K278" s="29">
        <v>39500</v>
      </c>
      <c r="L278" s="28" t="s">
        <v>2111</v>
      </c>
      <c r="M278" s="28" t="s">
        <v>4459</v>
      </c>
    </row>
    <row r="279" spans="1:13" x14ac:dyDescent="0.2">
      <c r="A279" s="23">
        <v>61236</v>
      </c>
      <c r="B279" s="28" t="s">
        <v>4573</v>
      </c>
      <c r="C279" s="28" t="s">
        <v>5135</v>
      </c>
      <c r="D279" s="25">
        <f t="shared" si="4"/>
        <v>39500</v>
      </c>
      <c r="E279" s="28" t="s">
        <v>4576</v>
      </c>
      <c r="F279" s="26">
        <v>12</v>
      </c>
      <c r="G279" s="28" t="s">
        <v>2205</v>
      </c>
      <c r="H279" s="28" t="s">
        <v>7151</v>
      </c>
      <c r="I279" s="28" t="s">
        <v>4576</v>
      </c>
      <c r="J279" s="28" t="s">
        <v>4576</v>
      </c>
      <c r="K279" s="29">
        <v>39500</v>
      </c>
      <c r="L279" s="28" t="s">
        <v>5658</v>
      </c>
      <c r="M279" s="28" t="s">
        <v>4901</v>
      </c>
    </row>
    <row r="280" spans="1:13" x14ac:dyDescent="0.2">
      <c r="A280" s="23">
        <v>61237</v>
      </c>
      <c r="B280" s="28" t="s">
        <v>4573</v>
      </c>
      <c r="C280" s="28" t="s">
        <v>5135</v>
      </c>
      <c r="D280" s="25">
        <f t="shared" si="4"/>
        <v>39500</v>
      </c>
      <c r="E280" s="28" t="s">
        <v>4576</v>
      </c>
      <c r="F280" s="26">
        <v>12</v>
      </c>
      <c r="G280" s="28" t="s">
        <v>2205</v>
      </c>
      <c r="H280" s="28" t="s">
        <v>7151</v>
      </c>
      <c r="I280" s="28" t="s">
        <v>4576</v>
      </c>
      <c r="J280" s="28" t="s">
        <v>4576</v>
      </c>
      <c r="K280" s="29">
        <v>39500</v>
      </c>
      <c r="L280" s="28" t="s">
        <v>5658</v>
      </c>
      <c r="M280" s="28" t="s">
        <v>4897</v>
      </c>
    </row>
    <row r="281" spans="1:13" hidden="1" x14ac:dyDescent="0.2">
      <c r="A281" s="23">
        <v>61240</v>
      </c>
      <c r="B281" s="28" t="s">
        <v>4573</v>
      </c>
      <c r="C281" s="28" t="s">
        <v>5135</v>
      </c>
      <c r="D281" s="25">
        <f t="shared" si="4"/>
        <v>39501</v>
      </c>
      <c r="E281" s="28" t="s">
        <v>4576</v>
      </c>
      <c r="F281" s="26">
        <v>6.95</v>
      </c>
      <c r="G281" s="28" t="s">
        <v>2200</v>
      </c>
      <c r="H281" s="28" t="s">
        <v>4595</v>
      </c>
      <c r="I281" s="28" t="s">
        <v>4576</v>
      </c>
      <c r="J281" s="28" t="s">
        <v>4576</v>
      </c>
      <c r="K281" s="29">
        <v>39501</v>
      </c>
      <c r="L281" s="28" t="s">
        <v>5658</v>
      </c>
      <c r="M281" s="28" t="s">
        <v>609</v>
      </c>
    </row>
    <row r="282" spans="1:13" hidden="1" x14ac:dyDescent="0.2">
      <c r="A282" s="23">
        <v>61241</v>
      </c>
      <c r="B282" s="28" t="s">
        <v>4573</v>
      </c>
      <c r="C282" s="28" t="s">
        <v>5135</v>
      </c>
      <c r="D282" s="25">
        <f t="shared" si="4"/>
        <v>39501</v>
      </c>
      <c r="E282" s="33" t="s">
        <v>610</v>
      </c>
      <c r="F282" s="26">
        <v>39.950000000000003</v>
      </c>
      <c r="G282" s="28" t="s">
        <v>2203</v>
      </c>
      <c r="H282" s="28" t="s">
        <v>277</v>
      </c>
      <c r="I282" s="28" t="s">
        <v>4576</v>
      </c>
      <c r="J282" s="28" t="s">
        <v>4576</v>
      </c>
      <c r="K282" s="29">
        <v>39501</v>
      </c>
      <c r="L282" s="28" t="s">
        <v>5658</v>
      </c>
      <c r="M282" s="28" t="s">
        <v>611</v>
      </c>
    </row>
    <row r="283" spans="1:13" x14ac:dyDescent="0.2">
      <c r="A283" s="23">
        <v>61238</v>
      </c>
      <c r="B283" s="28" t="s">
        <v>4573</v>
      </c>
      <c r="C283" s="28" t="s">
        <v>5135</v>
      </c>
      <c r="D283" s="25">
        <f t="shared" si="4"/>
        <v>39501</v>
      </c>
      <c r="E283" s="28" t="s">
        <v>4576</v>
      </c>
      <c r="F283" s="26">
        <v>12</v>
      </c>
      <c r="G283" s="28" t="s">
        <v>2205</v>
      </c>
      <c r="H283" s="28" t="s">
        <v>7151</v>
      </c>
      <c r="I283" s="28" t="s">
        <v>4576</v>
      </c>
      <c r="J283" s="28" t="s">
        <v>4576</v>
      </c>
      <c r="K283" s="29">
        <v>39501</v>
      </c>
      <c r="L283" s="28" t="s">
        <v>5658</v>
      </c>
      <c r="M283" s="28" t="s">
        <v>4897</v>
      </c>
    </row>
    <row r="284" spans="1:13" x14ac:dyDescent="0.2">
      <c r="A284" s="23">
        <v>61239</v>
      </c>
      <c r="B284" s="28" t="s">
        <v>4573</v>
      </c>
      <c r="C284" s="28" t="s">
        <v>5135</v>
      </c>
      <c r="D284" s="25">
        <f t="shared" si="4"/>
        <v>39501</v>
      </c>
      <c r="E284" s="28" t="s">
        <v>4576</v>
      </c>
      <c r="F284" s="26">
        <v>12</v>
      </c>
      <c r="G284" s="28" t="s">
        <v>2205</v>
      </c>
      <c r="H284" s="28" t="s">
        <v>7151</v>
      </c>
      <c r="I284" s="28" t="s">
        <v>4576</v>
      </c>
      <c r="J284" s="28" t="s">
        <v>4576</v>
      </c>
      <c r="K284" s="29">
        <v>39501</v>
      </c>
      <c r="L284" s="28" t="s">
        <v>5658</v>
      </c>
      <c r="M284" s="28" t="s">
        <v>4897</v>
      </c>
    </row>
    <row r="285" spans="1:13" hidden="1" x14ac:dyDescent="0.2">
      <c r="A285" s="23">
        <v>61262</v>
      </c>
      <c r="B285" s="28" t="s">
        <v>4573</v>
      </c>
      <c r="C285" s="28" t="s">
        <v>5135</v>
      </c>
      <c r="D285" s="25">
        <f t="shared" si="4"/>
        <v>39501</v>
      </c>
      <c r="E285" s="28" t="s">
        <v>4576</v>
      </c>
      <c r="F285" s="26">
        <v>19.16</v>
      </c>
      <c r="G285" s="28" t="s">
        <v>5167</v>
      </c>
      <c r="H285" s="28" t="s">
        <v>3365</v>
      </c>
      <c r="I285" s="28" t="s">
        <v>4576</v>
      </c>
      <c r="J285" s="28" t="s">
        <v>4576</v>
      </c>
      <c r="K285" s="29">
        <v>39501</v>
      </c>
      <c r="L285" s="28" t="s">
        <v>5658</v>
      </c>
      <c r="M285" s="28" t="s">
        <v>1527</v>
      </c>
    </row>
    <row r="286" spans="1:13" hidden="1" x14ac:dyDescent="0.2">
      <c r="A286" s="23">
        <v>61245</v>
      </c>
      <c r="B286" s="28" t="s">
        <v>4573</v>
      </c>
      <c r="C286" s="28" t="s">
        <v>5135</v>
      </c>
      <c r="D286" s="25">
        <f t="shared" si="4"/>
        <v>39503</v>
      </c>
      <c r="E286" s="28" t="s">
        <v>4576</v>
      </c>
      <c r="F286" s="26">
        <v>40</v>
      </c>
      <c r="G286" s="28" t="s">
        <v>6751</v>
      </c>
      <c r="H286" s="28" t="s">
        <v>4599</v>
      </c>
      <c r="I286" s="28" t="s">
        <v>4576</v>
      </c>
      <c r="J286" s="28" t="s">
        <v>4576</v>
      </c>
      <c r="K286" s="29">
        <v>39503</v>
      </c>
      <c r="L286" s="28" t="s">
        <v>5658</v>
      </c>
      <c r="M286" s="28" t="s">
        <v>602</v>
      </c>
    </row>
    <row r="287" spans="1:13" hidden="1" x14ac:dyDescent="0.2">
      <c r="A287" s="23">
        <v>60493</v>
      </c>
      <c r="B287" s="28" t="s">
        <v>4579</v>
      </c>
      <c r="C287" s="28" t="s">
        <v>4574</v>
      </c>
      <c r="D287" s="25">
        <f t="shared" si="4"/>
        <v>39503</v>
      </c>
      <c r="E287" s="28" t="s">
        <v>4576</v>
      </c>
      <c r="F287" s="26">
        <v>40</v>
      </c>
      <c r="G287" s="28" t="s">
        <v>4580</v>
      </c>
      <c r="H287" s="28" t="s">
        <v>6667</v>
      </c>
      <c r="I287" s="28" t="s">
        <v>4576</v>
      </c>
      <c r="J287" s="28" t="s">
        <v>4576</v>
      </c>
      <c r="K287" s="29">
        <v>39503</v>
      </c>
      <c r="L287" s="28" t="s">
        <v>6602</v>
      </c>
      <c r="M287" s="28" t="s">
        <v>6945</v>
      </c>
    </row>
    <row r="288" spans="1:13" hidden="1" x14ac:dyDescent="0.2">
      <c r="A288" s="23">
        <v>61243</v>
      </c>
      <c r="B288" s="28" t="s">
        <v>4573</v>
      </c>
      <c r="C288" s="28" t="s">
        <v>5135</v>
      </c>
      <c r="D288" s="25">
        <f t="shared" si="4"/>
        <v>39503</v>
      </c>
      <c r="E288" s="28" t="s">
        <v>4576</v>
      </c>
      <c r="F288" s="26">
        <v>79.989999999999995</v>
      </c>
      <c r="G288" s="28" t="s">
        <v>6752</v>
      </c>
      <c r="H288" s="28" t="s">
        <v>7321</v>
      </c>
      <c r="I288" s="28" t="s">
        <v>4576</v>
      </c>
      <c r="J288" s="28" t="s">
        <v>4576</v>
      </c>
      <c r="K288" s="29">
        <v>39503</v>
      </c>
      <c r="L288" s="28" t="s">
        <v>5658</v>
      </c>
      <c r="M288" s="28" t="s">
        <v>612</v>
      </c>
    </row>
    <row r="289" spans="1:13" hidden="1" x14ac:dyDescent="0.2">
      <c r="A289" s="23">
        <v>61244</v>
      </c>
      <c r="B289" s="28" t="s">
        <v>4573</v>
      </c>
      <c r="C289" s="28" t="s">
        <v>5135</v>
      </c>
      <c r="D289" s="25">
        <f t="shared" si="4"/>
        <v>39503</v>
      </c>
      <c r="E289" s="28" t="s">
        <v>4576</v>
      </c>
      <c r="F289" s="26">
        <v>9.99</v>
      </c>
      <c r="G289" s="28" t="s">
        <v>6752</v>
      </c>
      <c r="H289" s="28" t="s">
        <v>3381</v>
      </c>
      <c r="I289" s="28" t="s">
        <v>4576</v>
      </c>
      <c r="J289" s="28" t="s">
        <v>4576</v>
      </c>
      <c r="K289" s="29">
        <v>39503</v>
      </c>
      <c r="L289" s="28" t="s">
        <v>5658</v>
      </c>
      <c r="M289" s="28" t="s">
        <v>613</v>
      </c>
    </row>
    <row r="290" spans="1:13" hidden="1" x14ac:dyDescent="0.2">
      <c r="A290" s="23">
        <v>61242</v>
      </c>
      <c r="B290" s="28" t="s">
        <v>4573</v>
      </c>
      <c r="C290" s="28" t="s">
        <v>5135</v>
      </c>
      <c r="D290" s="25">
        <f t="shared" si="4"/>
        <v>39503</v>
      </c>
      <c r="E290" s="28" t="s">
        <v>4576</v>
      </c>
      <c r="F290" s="26">
        <v>21.17</v>
      </c>
      <c r="G290" s="28" t="s">
        <v>683</v>
      </c>
      <c r="H290" s="28" t="s">
        <v>3365</v>
      </c>
      <c r="I290" s="28" t="s">
        <v>4576</v>
      </c>
      <c r="J290" s="28" t="s">
        <v>4576</v>
      </c>
      <c r="K290" s="29">
        <v>39503</v>
      </c>
      <c r="L290" s="28" t="s">
        <v>5658</v>
      </c>
      <c r="M290" s="28" t="s">
        <v>4239</v>
      </c>
    </row>
    <row r="291" spans="1:13" hidden="1" x14ac:dyDescent="0.2">
      <c r="A291" s="23">
        <v>60494</v>
      </c>
      <c r="B291" s="28" t="s">
        <v>5138</v>
      </c>
      <c r="C291" s="28" t="s">
        <v>4574</v>
      </c>
      <c r="D291" s="25">
        <f t="shared" si="4"/>
        <v>39503</v>
      </c>
      <c r="E291" s="28" t="s">
        <v>4576</v>
      </c>
      <c r="F291" s="26">
        <v>389.92</v>
      </c>
      <c r="G291" s="28" t="s">
        <v>4574</v>
      </c>
      <c r="H291" s="28" t="s">
        <v>3381</v>
      </c>
      <c r="I291" s="28" t="s">
        <v>4576</v>
      </c>
      <c r="J291" s="28" t="s">
        <v>4909</v>
      </c>
      <c r="K291" s="29">
        <v>39503</v>
      </c>
      <c r="L291" s="28" t="s">
        <v>4453</v>
      </c>
      <c r="M291" s="28" t="s">
        <v>6946</v>
      </c>
    </row>
    <row r="292" spans="1:13" hidden="1" x14ac:dyDescent="0.2">
      <c r="A292" s="23">
        <v>61488</v>
      </c>
      <c r="B292" s="33" t="s">
        <v>5150</v>
      </c>
      <c r="C292" s="28" t="s">
        <v>4580</v>
      </c>
      <c r="D292" s="25">
        <f t="shared" si="4"/>
        <v>39503</v>
      </c>
      <c r="E292" s="33" t="s">
        <v>4576</v>
      </c>
      <c r="F292" s="26">
        <v>-40</v>
      </c>
      <c r="G292" s="28" t="s">
        <v>4574</v>
      </c>
      <c r="H292" s="28" t="s">
        <v>6667</v>
      </c>
      <c r="I292" s="28" t="s">
        <v>4576</v>
      </c>
      <c r="J292" s="28" t="s">
        <v>4576</v>
      </c>
      <c r="K292" s="29">
        <v>39503</v>
      </c>
      <c r="L292" s="28" t="s">
        <v>6602</v>
      </c>
      <c r="M292" s="28" t="s">
        <v>6945</v>
      </c>
    </row>
    <row r="293" spans="1:13" hidden="1" x14ac:dyDescent="0.2">
      <c r="A293" s="23">
        <v>60489</v>
      </c>
      <c r="B293" s="28" t="s">
        <v>4579</v>
      </c>
      <c r="C293" s="28" t="s">
        <v>4574</v>
      </c>
      <c r="D293" s="25">
        <f t="shared" si="4"/>
        <v>39504</v>
      </c>
      <c r="E293" s="28" t="s">
        <v>4576</v>
      </c>
      <c r="F293" s="26">
        <v>40</v>
      </c>
      <c r="G293" s="28" t="s">
        <v>4580</v>
      </c>
      <c r="H293" s="28" t="s">
        <v>6667</v>
      </c>
      <c r="I293" s="28" t="s">
        <v>4576</v>
      </c>
      <c r="J293" s="28" t="s">
        <v>4576</v>
      </c>
      <c r="K293" s="29">
        <v>39504</v>
      </c>
      <c r="L293" s="28" t="s">
        <v>6602</v>
      </c>
      <c r="M293" s="28" t="s">
        <v>6942</v>
      </c>
    </row>
    <row r="294" spans="1:13" hidden="1" x14ac:dyDescent="0.2">
      <c r="A294" s="23">
        <v>60492</v>
      </c>
      <c r="B294" s="28" t="s">
        <v>4579</v>
      </c>
      <c r="C294" s="28" t="s">
        <v>4574</v>
      </c>
      <c r="D294" s="25">
        <f t="shared" si="4"/>
        <v>39504</v>
      </c>
      <c r="E294" s="28" t="s">
        <v>4576</v>
      </c>
      <c r="F294" s="26">
        <v>40</v>
      </c>
      <c r="G294" s="28" t="s">
        <v>4580</v>
      </c>
      <c r="H294" s="28" t="s">
        <v>6667</v>
      </c>
      <c r="I294" s="28" t="s">
        <v>4576</v>
      </c>
      <c r="J294" s="28" t="s">
        <v>4576</v>
      </c>
      <c r="K294" s="29">
        <v>39504</v>
      </c>
      <c r="L294" s="28" t="s">
        <v>6602</v>
      </c>
      <c r="M294" s="28" t="s">
        <v>6944</v>
      </c>
    </row>
    <row r="295" spans="1:13" hidden="1" x14ac:dyDescent="0.2">
      <c r="A295" s="23">
        <v>61248</v>
      </c>
      <c r="B295" s="33" t="s">
        <v>4573</v>
      </c>
      <c r="C295" s="33" t="s">
        <v>5135</v>
      </c>
      <c r="D295" s="25">
        <f t="shared" si="4"/>
        <v>39504</v>
      </c>
      <c r="E295" s="28" t="s">
        <v>4576</v>
      </c>
      <c r="F295" s="26">
        <v>11</v>
      </c>
      <c r="G295" s="28" t="s">
        <v>6753</v>
      </c>
      <c r="H295" s="28" t="s">
        <v>4595</v>
      </c>
      <c r="I295" s="28" t="s">
        <v>4576</v>
      </c>
      <c r="J295" s="28" t="s">
        <v>4576</v>
      </c>
      <c r="K295" s="29">
        <v>39504</v>
      </c>
      <c r="L295" s="28" t="s">
        <v>5658</v>
      </c>
      <c r="M295" s="28" t="s">
        <v>615</v>
      </c>
    </row>
    <row r="296" spans="1:13" hidden="1" x14ac:dyDescent="0.2">
      <c r="A296" s="23">
        <v>60491</v>
      </c>
      <c r="B296" s="28" t="s">
        <v>4573</v>
      </c>
      <c r="C296" s="28" t="s">
        <v>4574</v>
      </c>
      <c r="D296" s="25">
        <f t="shared" si="4"/>
        <v>39504</v>
      </c>
      <c r="E296" s="28" t="s">
        <v>4576</v>
      </c>
      <c r="F296" s="26">
        <v>39.86</v>
      </c>
      <c r="G296" s="28" t="s">
        <v>5139</v>
      </c>
      <c r="H296" s="28" t="s">
        <v>3381</v>
      </c>
      <c r="I296" s="28" t="s">
        <v>4576</v>
      </c>
      <c r="J296" s="28" t="s">
        <v>4576</v>
      </c>
      <c r="K296" s="29">
        <v>39504</v>
      </c>
      <c r="L296" s="28" t="s">
        <v>2111</v>
      </c>
      <c r="M296" s="28" t="s">
        <v>4457</v>
      </c>
    </row>
    <row r="297" spans="1:13" hidden="1" x14ac:dyDescent="0.2">
      <c r="A297" s="23">
        <v>61246</v>
      </c>
      <c r="B297" s="28" t="s">
        <v>4573</v>
      </c>
      <c r="C297" s="28" t="s">
        <v>5135</v>
      </c>
      <c r="D297" s="25">
        <f t="shared" si="4"/>
        <v>39504</v>
      </c>
      <c r="E297" s="28" t="s">
        <v>4576</v>
      </c>
      <c r="F297" s="26">
        <v>6.07</v>
      </c>
      <c r="G297" s="28" t="s">
        <v>8228</v>
      </c>
      <c r="H297" s="28" t="s">
        <v>3365</v>
      </c>
      <c r="I297" s="28" t="s">
        <v>4576</v>
      </c>
      <c r="J297" s="28" t="s">
        <v>4576</v>
      </c>
      <c r="K297" s="29">
        <v>39504</v>
      </c>
      <c r="L297" s="28" t="s">
        <v>5658</v>
      </c>
      <c r="M297" s="28" t="s">
        <v>614</v>
      </c>
    </row>
    <row r="298" spans="1:13" hidden="1" x14ac:dyDescent="0.2">
      <c r="A298" s="23">
        <v>60490</v>
      </c>
      <c r="B298" s="28" t="s">
        <v>4573</v>
      </c>
      <c r="C298" s="28" t="s">
        <v>4574</v>
      </c>
      <c r="D298" s="25">
        <f t="shared" si="4"/>
        <v>39504</v>
      </c>
      <c r="E298" s="28" t="s">
        <v>4576</v>
      </c>
      <c r="F298" s="26">
        <v>75</v>
      </c>
      <c r="G298" s="28" t="s">
        <v>5169</v>
      </c>
      <c r="H298" s="28" t="s">
        <v>3379</v>
      </c>
      <c r="I298" s="28" t="s">
        <v>4576</v>
      </c>
      <c r="J298" s="28" t="s">
        <v>4576</v>
      </c>
      <c r="K298" s="29">
        <v>39504</v>
      </c>
      <c r="L298" s="28" t="s">
        <v>6598</v>
      </c>
      <c r="M298" s="28" t="s">
        <v>6943</v>
      </c>
    </row>
    <row r="299" spans="1:13" hidden="1" x14ac:dyDescent="0.2">
      <c r="A299" s="23">
        <v>61247</v>
      </c>
      <c r="B299" s="28" t="s">
        <v>4573</v>
      </c>
      <c r="C299" s="28" t="s">
        <v>5135</v>
      </c>
      <c r="D299" s="25">
        <f t="shared" si="4"/>
        <v>39504</v>
      </c>
      <c r="E299" s="28" t="s">
        <v>4576</v>
      </c>
      <c r="F299" s="26">
        <v>107.59</v>
      </c>
      <c r="G299" s="28" t="s">
        <v>5137</v>
      </c>
      <c r="H299" s="28" t="s">
        <v>3365</v>
      </c>
      <c r="I299" s="28" t="s">
        <v>4576</v>
      </c>
      <c r="J299" s="28" t="s">
        <v>4576</v>
      </c>
      <c r="K299" s="29">
        <v>39504</v>
      </c>
      <c r="L299" s="28" t="s">
        <v>5658</v>
      </c>
      <c r="M299" s="28" t="s">
        <v>4451</v>
      </c>
    </row>
    <row r="300" spans="1:13" hidden="1" x14ac:dyDescent="0.2">
      <c r="A300" s="23">
        <v>61486</v>
      </c>
      <c r="B300" s="28" t="s">
        <v>5150</v>
      </c>
      <c r="C300" s="28" t="s">
        <v>4580</v>
      </c>
      <c r="D300" s="25">
        <f t="shared" si="4"/>
        <v>39504</v>
      </c>
      <c r="E300" s="28" t="s">
        <v>4576</v>
      </c>
      <c r="F300" s="26">
        <v>-40</v>
      </c>
      <c r="G300" s="28" t="s">
        <v>4574</v>
      </c>
      <c r="H300" s="28" t="s">
        <v>6667</v>
      </c>
      <c r="I300" s="28" t="s">
        <v>4576</v>
      </c>
      <c r="J300" s="28" t="s">
        <v>4576</v>
      </c>
      <c r="K300" s="29">
        <v>39504</v>
      </c>
      <c r="L300" s="28" t="s">
        <v>6602</v>
      </c>
      <c r="M300" s="28" t="s">
        <v>6942</v>
      </c>
    </row>
    <row r="301" spans="1:13" hidden="1" x14ac:dyDescent="0.2">
      <c r="A301" s="23">
        <v>61487</v>
      </c>
      <c r="B301" s="33" t="s">
        <v>5150</v>
      </c>
      <c r="C301" s="28" t="s">
        <v>4580</v>
      </c>
      <c r="D301" s="25">
        <f t="shared" si="4"/>
        <v>39504</v>
      </c>
      <c r="E301" s="28" t="s">
        <v>4576</v>
      </c>
      <c r="F301" s="26">
        <v>-40</v>
      </c>
      <c r="G301" s="28" t="s">
        <v>4574</v>
      </c>
      <c r="H301" s="28" t="s">
        <v>6667</v>
      </c>
      <c r="I301" s="28" t="s">
        <v>4576</v>
      </c>
      <c r="J301" s="28" t="s">
        <v>4576</v>
      </c>
      <c r="K301" s="29">
        <v>39504</v>
      </c>
      <c r="L301" s="28" t="s">
        <v>6602</v>
      </c>
      <c r="M301" s="28" t="s">
        <v>6944</v>
      </c>
    </row>
    <row r="302" spans="1:13" hidden="1" x14ac:dyDescent="0.2">
      <c r="A302" s="23">
        <v>61249</v>
      </c>
      <c r="B302" s="28" t="s">
        <v>4573</v>
      </c>
      <c r="C302" s="28" t="s">
        <v>5135</v>
      </c>
      <c r="D302" s="25">
        <f t="shared" si="4"/>
        <v>39505</v>
      </c>
      <c r="E302" s="28" t="s">
        <v>4576</v>
      </c>
      <c r="F302" s="26">
        <v>32.200000000000003</v>
      </c>
      <c r="G302" s="28" t="s">
        <v>893</v>
      </c>
      <c r="H302" s="28" t="s">
        <v>4595</v>
      </c>
      <c r="I302" s="28" t="s">
        <v>4576</v>
      </c>
      <c r="J302" s="28" t="s">
        <v>4576</v>
      </c>
      <c r="K302" s="29">
        <v>39505</v>
      </c>
      <c r="L302" s="28" t="s">
        <v>5658</v>
      </c>
      <c r="M302" s="28" t="s">
        <v>616</v>
      </c>
    </row>
    <row r="303" spans="1:13" hidden="1" x14ac:dyDescent="0.2">
      <c r="A303" s="23">
        <v>61250</v>
      </c>
      <c r="B303" s="28" t="s">
        <v>4573</v>
      </c>
      <c r="C303" s="28" t="s">
        <v>5135</v>
      </c>
      <c r="D303" s="25">
        <f t="shared" si="4"/>
        <v>39505</v>
      </c>
      <c r="E303" s="28" t="s">
        <v>4576</v>
      </c>
      <c r="F303" s="26">
        <v>18.989999999999998</v>
      </c>
      <c r="G303" s="28" t="s">
        <v>3364</v>
      </c>
      <c r="H303" s="28" t="s">
        <v>4595</v>
      </c>
      <c r="I303" s="28" t="s">
        <v>4576</v>
      </c>
      <c r="J303" s="28" t="s">
        <v>4576</v>
      </c>
      <c r="K303" s="29">
        <v>39505</v>
      </c>
      <c r="L303" s="28" t="s">
        <v>5658</v>
      </c>
      <c r="M303" s="28" t="s">
        <v>617</v>
      </c>
    </row>
    <row r="304" spans="1:13" hidden="1" x14ac:dyDescent="0.2">
      <c r="A304" s="23">
        <v>61252</v>
      </c>
      <c r="B304" s="28" t="s">
        <v>4573</v>
      </c>
      <c r="C304" s="28" t="s">
        <v>5135</v>
      </c>
      <c r="D304" s="25">
        <f t="shared" si="4"/>
        <v>39506</v>
      </c>
      <c r="E304" s="28" t="s">
        <v>4576</v>
      </c>
      <c r="F304" s="26">
        <v>35</v>
      </c>
      <c r="G304" s="28" t="s">
        <v>7126</v>
      </c>
      <c r="H304" s="28" t="s">
        <v>3370</v>
      </c>
      <c r="I304" s="28" t="s">
        <v>4576</v>
      </c>
      <c r="J304" s="28" t="s">
        <v>4576</v>
      </c>
      <c r="K304" s="29">
        <v>39506</v>
      </c>
      <c r="L304" s="28" t="s">
        <v>5658</v>
      </c>
      <c r="M304" s="28" t="s">
        <v>7264</v>
      </c>
    </row>
    <row r="305" spans="1:13" x14ac:dyDescent="0.2">
      <c r="A305" s="23">
        <v>60488</v>
      </c>
      <c r="B305" s="28" t="s">
        <v>4573</v>
      </c>
      <c r="C305" s="28" t="s">
        <v>4574</v>
      </c>
      <c r="D305" s="25">
        <f t="shared" si="4"/>
        <v>39506</v>
      </c>
      <c r="E305" s="28" t="s">
        <v>4576</v>
      </c>
      <c r="F305" s="26">
        <v>61.69</v>
      </c>
      <c r="G305" s="28" t="s">
        <v>5136</v>
      </c>
      <c r="H305" s="28" t="s">
        <v>7151</v>
      </c>
      <c r="I305" s="28" t="s">
        <v>4576</v>
      </c>
      <c r="J305" s="28" t="s">
        <v>4576</v>
      </c>
      <c r="K305" s="29">
        <v>39506</v>
      </c>
      <c r="L305" s="28" t="s">
        <v>2111</v>
      </c>
      <c r="M305" s="28" t="s">
        <v>4495</v>
      </c>
    </row>
    <row r="306" spans="1:13" x14ac:dyDescent="0.2">
      <c r="A306" s="23">
        <v>61251</v>
      </c>
      <c r="B306" s="33" t="s">
        <v>4573</v>
      </c>
      <c r="C306" s="28" t="s">
        <v>5135</v>
      </c>
      <c r="D306" s="25">
        <f t="shared" si="4"/>
        <v>39506</v>
      </c>
      <c r="E306" s="33" t="s">
        <v>4576</v>
      </c>
      <c r="F306" s="26">
        <v>12</v>
      </c>
      <c r="G306" s="28" t="s">
        <v>2205</v>
      </c>
      <c r="H306" s="28" t="s">
        <v>7151</v>
      </c>
      <c r="I306" s="28" t="s">
        <v>4576</v>
      </c>
      <c r="J306" s="28" t="s">
        <v>4576</v>
      </c>
      <c r="K306" s="29">
        <v>39506</v>
      </c>
      <c r="L306" s="28" t="s">
        <v>5658</v>
      </c>
      <c r="M306" s="28" t="s">
        <v>4897</v>
      </c>
    </row>
    <row r="307" spans="1:13" hidden="1" x14ac:dyDescent="0.2">
      <c r="A307" s="23">
        <v>61253</v>
      </c>
      <c r="B307" s="28" t="s">
        <v>4573</v>
      </c>
      <c r="C307" s="28" t="s">
        <v>5135</v>
      </c>
      <c r="D307" s="25">
        <f t="shared" si="4"/>
        <v>39507</v>
      </c>
      <c r="E307" s="28" t="s">
        <v>4576</v>
      </c>
      <c r="F307" s="26">
        <v>78.709999999999994</v>
      </c>
      <c r="G307" s="28" t="s">
        <v>1558</v>
      </c>
      <c r="H307" s="28" t="s">
        <v>3370</v>
      </c>
      <c r="I307" s="28" t="s">
        <v>4576</v>
      </c>
      <c r="J307" s="28" t="s">
        <v>4576</v>
      </c>
      <c r="K307" s="29">
        <v>39507</v>
      </c>
      <c r="L307" s="28" t="s">
        <v>5658</v>
      </c>
      <c r="M307" s="28" t="s">
        <v>618</v>
      </c>
    </row>
    <row r="308" spans="1:13" hidden="1" x14ac:dyDescent="0.2">
      <c r="A308" s="23">
        <v>61254</v>
      </c>
      <c r="B308" s="28" t="s">
        <v>4573</v>
      </c>
      <c r="C308" s="28" t="s">
        <v>5135</v>
      </c>
      <c r="D308" s="25">
        <f t="shared" si="4"/>
        <v>39507</v>
      </c>
      <c r="E308" s="28" t="s">
        <v>4576</v>
      </c>
      <c r="F308" s="26">
        <v>18.52</v>
      </c>
      <c r="G308" s="28" t="s">
        <v>1558</v>
      </c>
      <c r="H308" s="28" t="s">
        <v>3370</v>
      </c>
      <c r="I308" s="28" t="s">
        <v>4576</v>
      </c>
      <c r="J308" s="28" t="s">
        <v>4576</v>
      </c>
      <c r="K308" s="29">
        <v>39507</v>
      </c>
      <c r="L308" s="28" t="s">
        <v>5658</v>
      </c>
      <c r="M308" s="28" t="s">
        <v>618</v>
      </c>
    </row>
    <row r="309" spans="1:13" hidden="1" x14ac:dyDescent="0.2">
      <c r="A309" s="23">
        <v>61781</v>
      </c>
      <c r="B309" s="28" t="s">
        <v>7124</v>
      </c>
      <c r="C309" s="28" t="s">
        <v>1963</v>
      </c>
      <c r="D309" s="25">
        <f t="shared" si="4"/>
        <v>39507</v>
      </c>
      <c r="E309" s="28" t="s">
        <v>4576</v>
      </c>
      <c r="F309" s="26">
        <v>-1.46</v>
      </c>
      <c r="G309" s="28" t="s">
        <v>1963</v>
      </c>
      <c r="H309" s="28" t="s">
        <v>6666</v>
      </c>
      <c r="I309" s="28" t="s">
        <v>4576</v>
      </c>
      <c r="J309" s="28" t="s">
        <v>4576</v>
      </c>
      <c r="K309" s="29">
        <v>39507</v>
      </c>
      <c r="L309" s="28" t="s">
        <v>4453</v>
      </c>
      <c r="M309" s="28" t="s">
        <v>4576</v>
      </c>
    </row>
    <row r="310" spans="1:13" hidden="1" x14ac:dyDescent="0.2">
      <c r="A310" s="23">
        <v>61793</v>
      </c>
      <c r="B310" s="28" t="s">
        <v>7124</v>
      </c>
      <c r="C310" s="28" t="s">
        <v>8541</v>
      </c>
      <c r="D310" s="25">
        <f t="shared" si="4"/>
        <v>39507</v>
      </c>
      <c r="E310" s="28" t="s">
        <v>4576</v>
      </c>
      <c r="F310" s="26">
        <v>-1.83</v>
      </c>
      <c r="G310" s="28" t="s">
        <v>1963</v>
      </c>
      <c r="H310" s="28" t="s">
        <v>6666</v>
      </c>
      <c r="I310" s="28" t="s">
        <v>4576</v>
      </c>
      <c r="J310" s="28" t="s">
        <v>4576</v>
      </c>
      <c r="K310" s="29">
        <v>39507</v>
      </c>
      <c r="L310" s="28" t="s">
        <v>4453</v>
      </c>
      <c r="M310" s="28" t="s">
        <v>4576</v>
      </c>
    </row>
    <row r="311" spans="1:13" hidden="1" x14ac:dyDescent="0.2">
      <c r="A311" s="23">
        <v>61805</v>
      </c>
      <c r="B311" s="28" t="s">
        <v>7124</v>
      </c>
      <c r="C311" s="28" t="s">
        <v>8542</v>
      </c>
      <c r="D311" s="25">
        <f t="shared" si="4"/>
        <v>39507</v>
      </c>
      <c r="E311" s="28" t="s">
        <v>4576</v>
      </c>
      <c r="F311" s="26">
        <v>-2.34</v>
      </c>
      <c r="G311" s="28" t="s">
        <v>8542</v>
      </c>
      <c r="H311" s="28" t="s">
        <v>6666</v>
      </c>
      <c r="I311" s="28" t="s">
        <v>4576</v>
      </c>
      <c r="J311" s="28" t="s">
        <v>4576</v>
      </c>
      <c r="K311" s="29">
        <v>39507</v>
      </c>
      <c r="L311" s="28" t="s">
        <v>4453</v>
      </c>
      <c r="M311" s="28" t="s">
        <v>4576</v>
      </c>
    </row>
    <row r="312" spans="1:13" hidden="1" x14ac:dyDescent="0.2">
      <c r="A312" s="23">
        <v>61829</v>
      </c>
      <c r="B312" s="28" t="s">
        <v>7124</v>
      </c>
      <c r="C312" s="28" t="s">
        <v>1961</v>
      </c>
      <c r="D312" s="25">
        <f t="shared" si="4"/>
        <v>39507</v>
      </c>
      <c r="E312" s="28" t="s">
        <v>4576</v>
      </c>
      <c r="F312" s="26">
        <v>-2.1800000000000002</v>
      </c>
      <c r="G312" s="28" t="s">
        <v>1961</v>
      </c>
      <c r="H312" s="28" t="s">
        <v>6666</v>
      </c>
      <c r="I312" s="28" t="s">
        <v>4576</v>
      </c>
      <c r="J312" s="28" t="s">
        <v>4576</v>
      </c>
      <c r="K312" s="29">
        <v>39507</v>
      </c>
      <c r="L312" s="28" t="s">
        <v>4453</v>
      </c>
      <c r="M312" s="28" t="s">
        <v>4576</v>
      </c>
    </row>
    <row r="313" spans="1:13" hidden="1" x14ac:dyDescent="0.2">
      <c r="A313" s="23">
        <v>61769</v>
      </c>
      <c r="B313" s="33" t="s">
        <v>7124</v>
      </c>
      <c r="C313" s="28" t="s">
        <v>1962</v>
      </c>
      <c r="D313" s="25">
        <f t="shared" si="4"/>
        <v>39507</v>
      </c>
      <c r="E313" s="28" t="s">
        <v>4576</v>
      </c>
      <c r="F313" s="26">
        <v>-35.81</v>
      </c>
      <c r="G313" s="28" t="s">
        <v>1962</v>
      </c>
      <c r="H313" s="28" t="s">
        <v>6666</v>
      </c>
      <c r="I313" s="28" t="s">
        <v>4576</v>
      </c>
      <c r="J313" s="28" t="s">
        <v>4576</v>
      </c>
      <c r="K313" s="29">
        <v>39507</v>
      </c>
      <c r="L313" s="28" t="s">
        <v>4453</v>
      </c>
      <c r="M313" s="28" t="s">
        <v>4576</v>
      </c>
    </row>
    <row r="314" spans="1:13" hidden="1" x14ac:dyDescent="0.2">
      <c r="A314" s="23">
        <v>61817</v>
      </c>
      <c r="B314" s="33" t="s">
        <v>7124</v>
      </c>
      <c r="C314" s="28" t="s">
        <v>8540</v>
      </c>
      <c r="D314" s="25">
        <f t="shared" si="4"/>
        <v>39507</v>
      </c>
      <c r="E314" s="28" t="s">
        <v>4576</v>
      </c>
      <c r="F314" s="26">
        <v>-2.56</v>
      </c>
      <c r="G314" s="28" t="s">
        <v>8540</v>
      </c>
      <c r="H314" s="28" t="s">
        <v>6666</v>
      </c>
      <c r="I314" s="28" t="s">
        <v>4576</v>
      </c>
      <c r="J314" s="28" t="s">
        <v>4576</v>
      </c>
      <c r="K314" s="29">
        <v>39507</v>
      </c>
      <c r="L314" s="28" t="s">
        <v>4453</v>
      </c>
      <c r="M314" s="28" t="s">
        <v>4576</v>
      </c>
    </row>
    <row r="315" spans="1:13" hidden="1" x14ac:dyDescent="0.2">
      <c r="A315" s="23">
        <v>61257</v>
      </c>
      <c r="B315" s="28" t="s">
        <v>4573</v>
      </c>
      <c r="C315" s="28" t="s">
        <v>5135</v>
      </c>
      <c r="D315" s="25">
        <f t="shared" si="4"/>
        <v>39507</v>
      </c>
      <c r="E315" s="28" t="s">
        <v>4576</v>
      </c>
      <c r="F315" s="26">
        <v>15.69</v>
      </c>
      <c r="G315" s="28" t="s">
        <v>683</v>
      </c>
      <c r="H315" s="28" t="s">
        <v>3365</v>
      </c>
      <c r="I315" s="28" t="s">
        <v>4576</v>
      </c>
      <c r="J315" s="28" t="s">
        <v>4576</v>
      </c>
      <c r="K315" s="29">
        <v>39507</v>
      </c>
      <c r="L315" s="28" t="s">
        <v>5658</v>
      </c>
      <c r="M315" s="28" t="s">
        <v>4239</v>
      </c>
    </row>
    <row r="316" spans="1:13" hidden="1" x14ac:dyDescent="0.2">
      <c r="A316" s="23">
        <v>61510</v>
      </c>
      <c r="B316" s="28" t="s">
        <v>4573</v>
      </c>
      <c r="C316" s="28" t="s">
        <v>4580</v>
      </c>
      <c r="D316" s="25">
        <f t="shared" si="4"/>
        <v>39507</v>
      </c>
      <c r="E316" s="28" t="s">
        <v>5265</v>
      </c>
      <c r="F316" s="26">
        <v>390</v>
      </c>
      <c r="G316" s="28" t="s">
        <v>4595</v>
      </c>
      <c r="H316" s="28" t="s">
        <v>4595</v>
      </c>
      <c r="I316" s="28" t="s">
        <v>4576</v>
      </c>
      <c r="J316" s="28" t="s">
        <v>4576</v>
      </c>
      <c r="K316" s="29">
        <v>39507</v>
      </c>
      <c r="L316" s="28" t="s">
        <v>4576</v>
      </c>
      <c r="M316" s="28" t="s">
        <v>4576</v>
      </c>
    </row>
    <row r="317" spans="1:13" x14ac:dyDescent="0.2">
      <c r="A317" s="23">
        <v>61255</v>
      </c>
      <c r="B317" s="28" t="s">
        <v>4573</v>
      </c>
      <c r="C317" s="28" t="s">
        <v>5135</v>
      </c>
      <c r="D317" s="25">
        <f t="shared" si="4"/>
        <v>39507</v>
      </c>
      <c r="E317" s="28" t="s">
        <v>4576</v>
      </c>
      <c r="F317" s="26">
        <v>12</v>
      </c>
      <c r="G317" s="28" t="s">
        <v>2205</v>
      </c>
      <c r="H317" s="28" t="s">
        <v>7151</v>
      </c>
      <c r="I317" s="28" t="s">
        <v>4576</v>
      </c>
      <c r="J317" s="28" t="s">
        <v>4576</v>
      </c>
      <c r="K317" s="29">
        <v>39507</v>
      </c>
      <c r="L317" s="28" t="s">
        <v>5658</v>
      </c>
      <c r="M317" s="28" t="s">
        <v>4897</v>
      </c>
    </row>
    <row r="318" spans="1:13" x14ac:dyDescent="0.2">
      <c r="A318" s="23">
        <v>61256</v>
      </c>
      <c r="B318" s="28" t="s">
        <v>4573</v>
      </c>
      <c r="C318" s="28" t="s">
        <v>5135</v>
      </c>
      <c r="D318" s="25">
        <f t="shared" si="4"/>
        <v>39507</v>
      </c>
      <c r="E318" s="28" t="s">
        <v>4576</v>
      </c>
      <c r="F318" s="26">
        <v>12</v>
      </c>
      <c r="G318" s="28" t="s">
        <v>2205</v>
      </c>
      <c r="H318" s="28" t="s">
        <v>7151</v>
      </c>
      <c r="I318" s="28" t="s">
        <v>4576</v>
      </c>
      <c r="J318" s="28" t="s">
        <v>4576</v>
      </c>
      <c r="K318" s="29">
        <v>39507</v>
      </c>
      <c r="L318" s="28" t="s">
        <v>5658</v>
      </c>
      <c r="M318" s="28" t="s">
        <v>4897</v>
      </c>
    </row>
    <row r="319" spans="1:13" hidden="1" x14ac:dyDescent="0.2">
      <c r="A319" s="23">
        <v>61220</v>
      </c>
      <c r="B319" s="28" t="s">
        <v>4573</v>
      </c>
      <c r="C319" s="28" t="s">
        <v>5135</v>
      </c>
      <c r="D319" s="25">
        <f t="shared" si="4"/>
        <v>39508</v>
      </c>
      <c r="E319" s="28" t="s">
        <v>4576</v>
      </c>
      <c r="F319" s="26">
        <v>19.989999999999998</v>
      </c>
      <c r="G319" s="28" t="s">
        <v>880</v>
      </c>
      <c r="H319" s="28" t="s">
        <v>7154</v>
      </c>
      <c r="I319" s="28" t="s">
        <v>4576</v>
      </c>
      <c r="J319" s="28" t="s">
        <v>4576</v>
      </c>
      <c r="K319" s="29">
        <v>39508</v>
      </c>
      <c r="L319" s="28" t="s">
        <v>5658</v>
      </c>
      <c r="M319" s="28" t="s">
        <v>605</v>
      </c>
    </row>
    <row r="320" spans="1:13" x14ac:dyDescent="0.2">
      <c r="A320" s="23">
        <v>61258</v>
      </c>
      <c r="B320" s="28" t="s">
        <v>4573</v>
      </c>
      <c r="C320" s="28" t="s">
        <v>5135</v>
      </c>
      <c r="D320" s="25">
        <f t="shared" si="4"/>
        <v>39508</v>
      </c>
      <c r="E320" s="28" t="s">
        <v>4576</v>
      </c>
      <c r="F320" s="26">
        <v>20</v>
      </c>
      <c r="G320" s="28" t="s">
        <v>2201</v>
      </c>
      <c r="H320" s="28" t="s">
        <v>7151</v>
      </c>
      <c r="I320" s="28" t="s">
        <v>4576</v>
      </c>
      <c r="J320" s="28" t="s">
        <v>4576</v>
      </c>
      <c r="K320" s="29">
        <v>39508</v>
      </c>
      <c r="L320" s="28" t="s">
        <v>5658</v>
      </c>
      <c r="M320" s="28" t="s">
        <v>619</v>
      </c>
    </row>
    <row r="321" spans="1:13" x14ac:dyDescent="0.2">
      <c r="A321" s="23">
        <v>61259</v>
      </c>
      <c r="B321" s="28" t="s">
        <v>4573</v>
      </c>
      <c r="C321" s="28" t="s">
        <v>5135</v>
      </c>
      <c r="D321" s="25">
        <f t="shared" si="4"/>
        <v>39508</v>
      </c>
      <c r="E321" s="28" t="s">
        <v>4576</v>
      </c>
      <c r="F321" s="26">
        <v>12</v>
      </c>
      <c r="G321" s="28" t="s">
        <v>2205</v>
      </c>
      <c r="H321" s="28" t="s">
        <v>7151</v>
      </c>
      <c r="I321" s="28" t="s">
        <v>4576</v>
      </c>
      <c r="J321" s="28" t="s">
        <v>4576</v>
      </c>
      <c r="K321" s="29">
        <v>39508</v>
      </c>
      <c r="L321" s="28" t="s">
        <v>5658</v>
      </c>
      <c r="M321" s="28" t="s">
        <v>4897</v>
      </c>
    </row>
    <row r="322" spans="1:13" x14ac:dyDescent="0.2">
      <c r="A322" s="23">
        <v>61260</v>
      </c>
      <c r="B322" s="28" t="s">
        <v>4573</v>
      </c>
      <c r="C322" s="28" t="s">
        <v>5135</v>
      </c>
      <c r="D322" s="25">
        <f t="shared" ref="D322:D385" si="5">K322</f>
        <v>39508</v>
      </c>
      <c r="E322" s="28" t="s">
        <v>4576</v>
      </c>
      <c r="F322" s="26">
        <v>12</v>
      </c>
      <c r="G322" s="28" t="s">
        <v>2205</v>
      </c>
      <c r="H322" s="28" t="s">
        <v>7151</v>
      </c>
      <c r="I322" s="28" t="s">
        <v>4576</v>
      </c>
      <c r="J322" s="28" t="s">
        <v>4576</v>
      </c>
      <c r="K322" s="29">
        <v>39508</v>
      </c>
      <c r="L322" s="28" t="s">
        <v>5658</v>
      </c>
      <c r="M322" s="28" t="s">
        <v>4901</v>
      </c>
    </row>
    <row r="323" spans="1:13" hidden="1" x14ac:dyDescent="0.2">
      <c r="A323" s="23">
        <v>60481</v>
      </c>
      <c r="B323" s="28" t="s">
        <v>4573</v>
      </c>
      <c r="C323" s="28" t="s">
        <v>4574</v>
      </c>
      <c r="D323" s="25">
        <f t="shared" si="5"/>
        <v>39510</v>
      </c>
      <c r="E323" s="28" t="s">
        <v>4576</v>
      </c>
      <c r="F323" s="26">
        <v>12</v>
      </c>
      <c r="G323" s="28" t="s">
        <v>4594</v>
      </c>
      <c r="H323" s="28" t="s">
        <v>4595</v>
      </c>
      <c r="I323" s="28" t="s">
        <v>4576</v>
      </c>
      <c r="J323" s="28" t="s">
        <v>4576</v>
      </c>
      <c r="K323" s="29">
        <v>39510</v>
      </c>
      <c r="L323" s="28" t="s">
        <v>2111</v>
      </c>
      <c r="M323" s="28" t="s">
        <v>493</v>
      </c>
    </row>
    <row r="324" spans="1:13" hidden="1" x14ac:dyDescent="0.2">
      <c r="A324" s="23">
        <v>60479</v>
      </c>
      <c r="B324" s="28" t="s">
        <v>4579</v>
      </c>
      <c r="C324" s="28" t="s">
        <v>4574</v>
      </c>
      <c r="D324" s="25">
        <f t="shared" si="5"/>
        <v>39510</v>
      </c>
      <c r="E324" s="28" t="s">
        <v>4576</v>
      </c>
      <c r="F324" s="26">
        <v>120</v>
      </c>
      <c r="G324" s="28" t="s">
        <v>4598</v>
      </c>
      <c r="H324" s="28" t="s">
        <v>6667</v>
      </c>
      <c r="I324" s="28" t="s">
        <v>4576</v>
      </c>
      <c r="J324" s="28" t="s">
        <v>4576</v>
      </c>
      <c r="K324" s="29">
        <v>39510</v>
      </c>
      <c r="L324" s="28" t="s">
        <v>2111</v>
      </c>
      <c r="M324" s="28" t="s">
        <v>496</v>
      </c>
    </row>
    <row r="325" spans="1:13" hidden="1" x14ac:dyDescent="0.2">
      <c r="A325" s="23">
        <v>61263</v>
      </c>
      <c r="B325" s="28" t="s">
        <v>4573</v>
      </c>
      <c r="C325" s="28" t="s">
        <v>5135</v>
      </c>
      <c r="D325" s="25">
        <f t="shared" si="5"/>
        <v>39510</v>
      </c>
      <c r="E325" s="28" t="s">
        <v>4576</v>
      </c>
      <c r="F325" s="26">
        <v>239.5</v>
      </c>
      <c r="G325" s="28" t="s">
        <v>1560</v>
      </c>
      <c r="H325" s="28" t="s">
        <v>4595</v>
      </c>
      <c r="I325" s="28" t="s">
        <v>4576</v>
      </c>
      <c r="J325" s="28" t="s">
        <v>4576</v>
      </c>
      <c r="K325" s="29">
        <v>39510</v>
      </c>
      <c r="L325" s="28" t="s">
        <v>5658</v>
      </c>
      <c r="M325" s="28" t="s">
        <v>7224</v>
      </c>
    </row>
    <row r="326" spans="1:13" hidden="1" x14ac:dyDescent="0.2">
      <c r="A326" s="23">
        <v>61562</v>
      </c>
      <c r="B326" s="28" t="s">
        <v>4573</v>
      </c>
      <c r="C326" s="28" t="s">
        <v>4598</v>
      </c>
      <c r="D326" s="25">
        <f t="shared" si="5"/>
        <v>39510</v>
      </c>
      <c r="E326" s="28" t="s">
        <v>4576</v>
      </c>
      <c r="F326" s="26">
        <v>17</v>
      </c>
      <c r="G326" s="28" t="s">
        <v>1560</v>
      </c>
      <c r="H326" s="28" t="s">
        <v>4595</v>
      </c>
      <c r="I326" s="28" t="s">
        <v>4576</v>
      </c>
      <c r="J326" s="28" t="s">
        <v>4576</v>
      </c>
      <c r="K326" s="29">
        <v>39510</v>
      </c>
      <c r="L326" s="28" t="s">
        <v>5658</v>
      </c>
      <c r="M326" s="28" t="s">
        <v>5284</v>
      </c>
    </row>
    <row r="327" spans="1:13" hidden="1" x14ac:dyDescent="0.2">
      <c r="A327" s="23">
        <v>61222</v>
      </c>
      <c r="B327" s="28" t="s">
        <v>4573</v>
      </c>
      <c r="C327" s="28" t="s">
        <v>5135</v>
      </c>
      <c r="D327" s="25">
        <f t="shared" si="5"/>
        <v>39510</v>
      </c>
      <c r="E327" s="28" t="s">
        <v>4576</v>
      </c>
      <c r="F327" s="26">
        <v>14.99</v>
      </c>
      <c r="G327" s="28" t="s">
        <v>7133</v>
      </c>
      <c r="H327" s="28" t="s">
        <v>277</v>
      </c>
      <c r="I327" s="28" t="s">
        <v>4576</v>
      </c>
      <c r="J327" s="28" t="s">
        <v>4576</v>
      </c>
      <c r="K327" s="29">
        <v>39510</v>
      </c>
      <c r="L327" s="28" t="s">
        <v>5658</v>
      </c>
      <c r="M327" s="28" t="s">
        <v>591</v>
      </c>
    </row>
    <row r="328" spans="1:13" hidden="1" x14ac:dyDescent="0.2">
      <c r="A328" s="23">
        <v>60485</v>
      </c>
      <c r="B328" s="28" t="s">
        <v>4579</v>
      </c>
      <c r="C328" s="28" t="s">
        <v>4574</v>
      </c>
      <c r="D328" s="25">
        <f t="shared" si="5"/>
        <v>39510</v>
      </c>
      <c r="E328" s="28" t="s">
        <v>4576</v>
      </c>
      <c r="F328" s="26">
        <v>5</v>
      </c>
      <c r="G328" s="28" t="s">
        <v>6025</v>
      </c>
      <c r="H328" s="28" t="s">
        <v>6667</v>
      </c>
      <c r="I328" s="28" t="s">
        <v>4576</v>
      </c>
      <c r="J328" s="28" t="s">
        <v>4576</v>
      </c>
      <c r="K328" s="29">
        <v>39510</v>
      </c>
      <c r="L328" s="28" t="s">
        <v>2117</v>
      </c>
      <c r="M328" s="28" t="s">
        <v>2163</v>
      </c>
    </row>
    <row r="329" spans="1:13" hidden="1" x14ac:dyDescent="0.2">
      <c r="A329" s="23">
        <v>60484</v>
      </c>
      <c r="B329" s="28" t="s">
        <v>4579</v>
      </c>
      <c r="C329" s="28" t="s">
        <v>4574</v>
      </c>
      <c r="D329" s="25">
        <f t="shared" si="5"/>
        <v>39510</v>
      </c>
      <c r="E329" s="28" t="s">
        <v>4576</v>
      </c>
      <c r="F329" s="26">
        <v>5</v>
      </c>
      <c r="G329" s="28" t="s">
        <v>6024</v>
      </c>
      <c r="H329" s="28" t="s">
        <v>6667</v>
      </c>
      <c r="I329" s="28" t="s">
        <v>4576</v>
      </c>
      <c r="J329" s="28" t="s">
        <v>4576</v>
      </c>
      <c r="K329" s="29">
        <v>39510</v>
      </c>
      <c r="L329" s="28" t="s">
        <v>2117</v>
      </c>
      <c r="M329" s="28" t="s">
        <v>2162</v>
      </c>
    </row>
    <row r="330" spans="1:13" hidden="1" x14ac:dyDescent="0.2">
      <c r="A330" s="23">
        <v>61221</v>
      </c>
      <c r="B330" s="28" t="s">
        <v>4573</v>
      </c>
      <c r="C330" s="28" t="s">
        <v>5135</v>
      </c>
      <c r="D330" s="25">
        <f t="shared" si="5"/>
        <v>39510</v>
      </c>
      <c r="E330" s="28" t="s">
        <v>4576</v>
      </c>
      <c r="F330" s="26">
        <v>20</v>
      </c>
      <c r="G330" s="28" t="s">
        <v>2201</v>
      </c>
      <c r="H330" s="28" t="s">
        <v>7154</v>
      </c>
      <c r="I330" s="28" t="s">
        <v>4576</v>
      </c>
      <c r="J330" s="28" t="s">
        <v>4576</v>
      </c>
      <c r="K330" s="29">
        <v>39510</v>
      </c>
      <c r="L330" s="28" t="s">
        <v>5658</v>
      </c>
      <c r="M330" s="28" t="s">
        <v>606</v>
      </c>
    </row>
    <row r="331" spans="1:13" hidden="1" x14ac:dyDescent="0.2">
      <c r="A331" s="23">
        <v>60486</v>
      </c>
      <c r="B331" s="28" t="s">
        <v>4585</v>
      </c>
      <c r="C331" s="28" t="s">
        <v>4574</v>
      </c>
      <c r="D331" s="25">
        <f t="shared" si="5"/>
        <v>39510</v>
      </c>
      <c r="E331" s="28" t="s">
        <v>4576</v>
      </c>
      <c r="F331" s="26">
        <v>250</v>
      </c>
      <c r="G331" s="28" t="s">
        <v>6408</v>
      </c>
      <c r="H331" s="28" t="s">
        <v>5948</v>
      </c>
      <c r="I331" s="28" t="s">
        <v>4576</v>
      </c>
      <c r="J331" s="28" t="s">
        <v>4576</v>
      </c>
      <c r="K331" s="29">
        <v>39510</v>
      </c>
      <c r="L331" s="28" t="s">
        <v>2117</v>
      </c>
      <c r="M331" s="28" t="s">
        <v>4322</v>
      </c>
    </row>
    <row r="332" spans="1:13" hidden="1" x14ac:dyDescent="0.2">
      <c r="A332" s="23">
        <v>61223</v>
      </c>
      <c r="B332" s="28" t="s">
        <v>4573</v>
      </c>
      <c r="C332" s="28" t="s">
        <v>5135</v>
      </c>
      <c r="D332" s="25">
        <f t="shared" si="5"/>
        <v>39510</v>
      </c>
      <c r="E332" s="28" t="s">
        <v>4576</v>
      </c>
      <c r="F332" s="26">
        <v>10.69</v>
      </c>
      <c r="G332" s="28" t="s">
        <v>683</v>
      </c>
      <c r="H332" s="28" t="s">
        <v>3365</v>
      </c>
      <c r="I332" s="28" t="s">
        <v>4576</v>
      </c>
      <c r="J332" s="28" t="s">
        <v>4576</v>
      </c>
      <c r="K332" s="29">
        <v>39510</v>
      </c>
      <c r="L332" s="28" t="s">
        <v>5658</v>
      </c>
      <c r="M332" s="28" t="s">
        <v>4448</v>
      </c>
    </row>
    <row r="333" spans="1:13" hidden="1" x14ac:dyDescent="0.2">
      <c r="A333" s="23">
        <v>60480</v>
      </c>
      <c r="B333" s="28" t="s">
        <v>4573</v>
      </c>
      <c r="C333" s="28" t="s">
        <v>4574</v>
      </c>
      <c r="D333" s="25">
        <f t="shared" si="5"/>
        <v>39510</v>
      </c>
      <c r="E333" s="28" t="s">
        <v>4576</v>
      </c>
      <c r="F333" s="26">
        <v>26.95</v>
      </c>
      <c r="G333" s="28" t="s">
        <v>6020</v>
      </c>
      <c r="H333" s="28" t="s">
        <v>3381</v>
      </c>
      <c r="I333" s="28" t="s">
        <v>4576</v>
      </c>
      <c r="J333" s="28" t="s">
        <v>4576</v>
      </c>
      <c r="K333" s="29">
        <v>39510</v>
      </c>
      <c r="L333" s="28" t="s">
        <v>2111</v>
      </c>
      <c r="M333" s="28" t="s">
        <v>497</v>
      </c>
    </row>
    <row r="334" spans="1:13" hidden="1" x14ac:dyDescent="0.2">
      <c r="A334" s="23">
        <v>61561</v>
      </c>
      <c r="B334" s="28" t="s">
        <v>4573</v>
      </c>
      <c r="C334" s="28" t="s">
        <v>4598</v>
      </c>
      <c r="D334" s="25">
        <f t="shared" si="5"/>
        <v>39510</v>
      </c>
      <c r="E334" s="28" t="s">
        <v>4576</v>
      </c>
      <c r="F334" s="26">
        <v>108.73</v>
      </c>
      <c r="G334" s="28" t="s">
        <v>5137</v>
      </c>
      <c r="H334" s="28" t="s">
        <v>3365</v>
      </c>
      <c r="I334" s="28" t="s">
        <v>4576</v>
      </c>
      <c r="J334" s="28" t="s">
        <v>4576</v>
      </c>
      <c r="K334" s="29">
        <v>39510</v>
      </c>
      <c r="L334" s="28" t="s">
        <v>5658</v>
      </c>
      <c r="M334" s="28" t="s">
        <v>5280</v>
      </c>
    </row>
    <row r="335" spans="1:13" hidden="1" x14ac:dyDescent="0.2">
      <c r="A335" s="23">
        <v>60483</v>
      </c>
      <c r="B335" s="28" t="s">
        <v>4579</v>
      </c>
      <c r="C335" s="28" t="s">
        <v>4574</v>
      </c>
      <c r="D335" s="25">
        <f t="shared" si="5"/>
        <v>39510</v>
      </c>
      <c r="E335" s="28" t="s">
        <v>4576</v>
      </c>
      <c r="F335" s="26">
        <v>300</v>
      </c>
      <c r="G335" s="28" t="s">
        <v>5133</v>
      </c>
      <c r="H335" s="28" t="s">
        <v>6667</v>
      </c>
      <c r="I335" s="28" t="s">
        <v>4576</v>
      </c>
      <c r="J335" s="28" t="s">
        <v>4576</v>
      </c>
      <c r="K335" s="29">
        <v>39510</v>
      </c>
      <c r="L335" s="28" t="s">
        <v>2111</v>
      </c>
      <c r="M335" s="28" t="s">
        <v>2164</v>
      </c>
    </row>
    <row r="336" spans="1:13" hidden="1" x14ac:dyDescent="0.2">
      <c r="A336" s="23">
        <v>61560</v>
      </c>
      <c r="B336" s="28" t="s">
        <v>4573</v>
      </c>
      <c r="C336" s="28" t="s">
        <v>4598</v>
      </c>
      <c r="D336" s="25">
        <f t="shared" si="5"/>
        <v>39510</v>
      </c>
      <c r="E336" s="28" t="s">
        <v>4576</v>
      </c>
      <c r="F336" s="26">
        <v>34.19</v>
      </c>
      <c r="G336" s="28" t="s">
        <v>878</v>
      </c>
      <c r="H336" s="28" t="s">
        <v>7322</v>
      </c>
      <c r="I336" s="28" t="s">
        <v>4576</v>
      </c>
      <c r="J336" s="28" t="s">
        <v>4576</v>
      </c>
      <c r="K336" s="29">
        <v>39510</v>
      </c>
      <c r="L336" s="28" t="s">
        <v>5658</v>
      </c>
      <c r="M336" s="28" t="s">
        <v>5283</v>
      </c>
    </row>
    <row r="337" spans="1:13" hidden="1" x14ac:dyDescent="0.2">
      <c r="A337" s="23">
        <v>60487</v>
      </c>
      <c r="B337" s="28" t="s">
        <v>4573</v>
      </c>
      <c r="C337" s="28" t="s">
        <v>4574</v>
      </c>
      <c r="D337" s="25">
        <f t="shared" si="5"/>
        <v>39510</v>
      </c>
      <c r="E337" s="28" t="s">
        <v>4576</v>
      </c>
      <c r="F337" s="26">
        <v>25</v>
      </c>
      <c r="G337" s="28" t="s">
        <v>6023</v>
      </c>
      <c r="H337" s="28" t="s">
        <v>3379</v>
      </c>
      <c r="I337" s="28" t="s">
        <v>4576</v>
      </c>
      <c r="J337" s="28" t="s">
        <v>4576</v>
      </c>
      <c r="K337" s="29">
        <v>39510</v>
      </c>
      <c r="L337" s="28" t="s">
        <v>2111</v>
      </c>
      <c r="M337" s="28" t="s">
        <v>500</v>
      </c>
    </row>
    <row r="338" spans="1:13" hidden="1" x14ac:dyDescent="0.2">
      <c r="A338" s="23">
        <v>60482</v>
      </c>
      <c r="B338" s="28" t="s">
        <v>4573</v>
      </c>
      <c r="C338" s="28" t="s">
        <v>4574</v>
      </c>
      <c r="D338" s="25">
        <f t="shared" si="5"/>
        <v>39510</v>
      </c>
      <c r="E338" s="28" t="s">
        <v>4576</v>
      </c>
      <c r="F338" s="26">
        <v>11.61</v>
      </c>
      <c r="G338" s="28" t="s">
        <v>6022</v>
      </c>
      <c r="H338" s="28" t="s">
        <v>3381</v>
      </c>
      <c r="I338" s="28" t="s">
        <v>4576</v>
      </c>
      <c r="J338" s="28" t="s">
        <v>4576</v>
      </c>
      <c r="K338" s="29">
        <v>39510</v>
      </c>
      <c r="L338" s="28" t="s">
        <v>2111</v>
      </c>
      <c r="M338" s="28" t="s">
        <v>499</v>
      </c>
    </row>
    <row r="339" spans="1:13" hidden="1" x14ac:dyDescent="0.2">
      <c r="A339" s="23">
        <v>61035</v>
      </c>
      <c r="B339" s="28" t="s">
        <v>5150</v>
      </c>
      <c r="C339" s="28" t="s">
        <v>5133</v>
      </c>
      <c r="D339" s="25">
        <f t="shared" si="5"/>
        <v>39510</v>
      </c>
      <c r="E339" s="28" t="s">
        <v>4576</v>
      </c>
      <c r="F339" s="26">
        <v>-300</v>
      </c>
      <c r="G339" s="28" t="s">
        <v>4574</v>
      </c>
      <c r="H339" s="28" t="s">
        <v>6667</v>
      </c>
      <c r="I339" s="28" t="s">
        <v>4576</v>
      </c>
      <c r="J339" s="28" t="s">
        <v>4576</v>
      </c>
      <c r="K339" s="29">
        <v>39510</v>
      </c>
      <c r="L339" s="28" t="s">
        <v>4576</v>
      </c>
      <c r="M339" s="28" t="s">
        <v>4576</v>
      </c>
    </row>
    <row r="340" spans="1:13" hidden="1" x14ac:dyDescent="0.2">
      <c r="A340" s="23">
        <v>61563</v>
      </c>
      <c r="B340" s="28" t="s">
        <v>5150</v>
      </c>
      <c r="C340" s="28" t="s">
        <v>4598</v>
      </c>
      <c r="D340" s="25">
        <f t="shared" si="5"/>
        <v>39510</v>
      </c>
      <c r="E340" s="28" t="s">
        <v>4576</v>
      </c>
      <c r="F340" s="26">
        <v>-120</v>
      </c>
      <c r="G340" s="28" t="s">
        <v>4574</v>
      </c>
      <c r="H340" s="28" t="s">
        <v>6667</v>
      </c>
      <c r="I340" s="28" t="s">
        <v>4576</v>
      </c>
      <c r="J340" s="28" t="s">
        <v>4576</v>
      </c>
      <c r="K340" s="29">
        <v>39510</v>
      </c>
      <c r="L340" s="28" t="s">
        <v>4576</v>
      </c>
      <c r="M340" s="28" t="s">
        <v>5273</v>
      </c>
    </row>
    <row r="341" spans="1:13" hidden="1" x14ac:dyDescent="0.2">
      <c r="A341" s="23">
        <v>60477</v>
      </c>
      <c r="B341" s="28" t="s">
        <v>4573</v>
      </c>
      <c r="C341" s="28" t="s">
        <v>4574</v>
      </c>
      <c r="D341" s="25">
        <f t="shared" si="5"/>
        <v>39511</v>
      </c>
      <c r="E341" s="28" t="s">
        <v>4576</v>
      </c>
      <c r="F341" s="26">
        <v>39</v>
      </c>
      <c r="G341" s="28" t="s">
        <v>4594</v>
      </c>
      <c r="H341" s="28" t="s">
        <v>3381</v>
      </c>
      <c r="I341" s="28" t="s">
        <v>4576</v>
      </c>
      <c r="J341" s="28" t="s">
        <v>4576</v>
      </c>
      <c r="K341" s="29">
        <v>39511</v>
      </c>
      <c r="L341" s="28" t="s">
        <v>2111</v>
      </c>
      <c r="M341" s="28" t="s">
        <v>2166</v>
      </c>
    </row>
    <row r="342" spans="1:13" hidden="1" x14ac:dyDescent="0.2">
      <c r="A342" s="23">
        <v>60478</v>
      </c>
      <c r="B342" s="28" t="s">
        <v>4573</v>
      </c>
      <c r="C342" s="28" t="s">
        <v>4574</v>
      </c>
      <c r="D342" s="25">
        <f t="shared" si="5"/>
        <v>39511</v>
      </c>
      <c r="E342" s="28" t="s">
        <v>4576</v>
      </c>
      <c r="F342" s="26">
        <v>37</v>
      </c>
      <c r="G342" s="28" t="s">
        <v>4594</v>
      </c>
      <c r="H342" s="28" t="s">
        <v>3381</v>
      </c>
      <c r="I342" s="28" t="s">
        <v>4576</v>
      </c>
      <c r="J342" s="28" t="s">
        <v>4576</v>
      </c>
      <c r="K342" s="29">
        <v>39511</v>
      </c>
      <c r="L342" s="28" t="s">
        <v>2111</v>
      </c>
      <c r="M342" s="28" t="s">
        <v>2165</v>
      </c>
    </row>
    <row r="343" spans="1:13" hidden="1" x14ac:dyDescent="0.2">
      <c r="A343" s="23">
        <v>60476</v>
      </c>
      <c r="B343" s="28" t="s">
        <v>4573</v>
      </c>
      <c r="C343" s="28" t="s">
        <v>4574</v>
      </c>
      <c r="D343" s="25">
        <f t="shared" si="5"/>
        <v>39511</v>
      </c>
      <c r="E343" s="28" t="s">
        <v>4576</v>
      </c>
      <c r="F343" s="26">
        <v>12</v>
      </c>
      <c r="G343" s="28" t="s">
        <v>4596</v>
      </c>
      <c r="H343" s="28" t="s">
        <v>5954</v>
      </c>
      <c r="I343" s="28" t="s">
        <v>4576</v>
      </c>
      <c r="J343" s="28" t="s">
        <v>4576</v>
      </c>
      <c r="K343" s="29">
        <v>39511</v>
      </c>
      <c r="L343" s="28" t="s">
        <v>2111</v>
      </c>
      <c r="M343" s="28" t="s">
        <v>494</v>
      </c>
    </row>
    <row r="344" spans="1:13" hidden="1" x14ac:dyDescent="0.2">
      <c r="A344" s="23">
        <v>61564</v>
      </c>
      <c r="B344" s="28" t="s">
        <v>4573</v>
      </c>
      <c r="C344" s="28" t="s">
        <v>4598</v>
      </c>
      <c r="D344" s="25">
        <f t="shared" si="5"/>
        <v>39511</v>
      </c>
      <c r="E344" s="28" t="s">
        <v>4576</v>
      </c>
      <c r="F344" s="26">
        <v>37.44</v>
      </c>
      <c r="G344" s="28" t="s">
        <v>1557</v>
      </c>
      <c r="H344" s="28" t="s">
        <v>3370</v>
      </c>
      <c r="I344" s="28" t="s">
        <v>4576</v>
      </c>
      <c r="J344" s="28" t="s">
        <v>4576</v>
      </c>
      <c r="K344" s="29">
        <v>39511</v>
      </c>
      <c r="L344" s="28" t="s">
        <v>5658</v>
      </c>
      <c r="M344" s="28" t="s">
        <v>5285</v>
      </c>
    </row>
    <row r="345" spans="1:13" hidden="1" x14ac:dyDescent="0.2">
      <c r="A345" s="23">
        <v>60475</v>
      </c>
      <c r="B345" s="28" t="s">
        <v>4579</v>
      </c>
      <c r="C345" s="28" t="s">
        <v>4574</v>
      </c>
      <c r="D345" s="25">
        <f t="shared" si="5"/>
        <v>39511</v>
      </c>
      <c r="E345" s="28" t="s">
        <v>4576</v>
      </c>
      <c r="F345" s="26">
        <v>3307.37</v>
      </c>
      <c r="G345" s="28" t="s">
        <v>5135</v>
      </c>
      <c r="H345" s="28" t="s">
        <v>6667</v>
      </c>
      <c r="I345" s="28" t="s">
        <v>4576</v>
      </c>
      <c r="J345" s="28" t="s">
        <v>4576</v>
      </c>
      <c r="K345" s="29">
        <v>39511</v>
      </c>
      <c r="L345" s="28" t="s">
        <v>2111</v>
      </c>
      <c r="M345" s="28" t="s">
        <v>4494</v>
      </c>
    </row>
    <row r="346" spans="1:13" hidden="1" x14ac:dyDescent="0.2">
      <c r="A346" s="23">
        <v>61036</v>
      </c>
      <c r="B346" s="28" t="s">
        <v>7124</v>
      </c>
      <c r="C346" s="28" t="s">
        <v>5133</v>
      </c>
      <c r="D346" s="25">
        <f t="shared" si="5"/>
        <v>39511</v>
      </c>
      <c r="E346" s="28" t="s">
        <v>4576</v>
      </c>
      <c r="F346" s="26">
        <v>-0.08</v>
      </c>
      <c r="G346" s="28" t="s">
        <v>5133</v>
      </c>
      <c r="H346" s="28" t="s">
        <v>6666</v>
      </c>
      <c r="I346" s="28" t="s">
        <v>4576</v>
      </c>
      <c r="J346" s="28" t="s">
        <v>4576</v>
      </c>
      <c r="K346" s="29">
        <v>39511</v>
      </c>
      <c r="L346" s="28" t="s">
        <v>4576</v>
      </c>
      <c r="M346" s="28" t="s">
        <v>4576</v>
      </c>
    </row>
    <row r="347" spans="1:13" hidden="1" x14ac:dyDescent="0.2">
      <c r="A347" s="23">
        <v>61671</v>
      </c>
      <c r="B347" s="28" t="s">
        <v>5150</v>
      </c>
      <c r="C347" s="28" t="s">
        <v>5135</v>
      </c>
      <c r="D347" s="25">
        <f t="shared" si="5"/>
        <v>39511</v>
      </c>
      <c r="E347" s="28" t="s">
        <v>4576</v>
      </c>
      <c r="F347" s="26">
        <v>-3307.37</v>
      </c>
      <c r="G347" s="28" t="s">
        <v>4574</v>
      </c>
      <c r="H347" s="28" t="s">
        <v>6667</v>
      </c>
      <c r="I347" s="28" t="s">
        <v>4576</v>
      </c>
      <c r="J347" s="28" t="s">
        <v>4576</v>
      </c>
      <c r="K347" s="29">
        <v>39511</v>
      </c>
      <c r="L347" s="28" t="s">
        <v>2111</v>
      </c>
      <c r="M347" s="28" t="s">
        <v>4494</v>
      </c>
    </row>
    <row r="348" spans="1:13" hidden="1" x14ac:dyDescent="0.2">
      <c r="A348" s="23">
        <v>60474</v>
      </c>
      <c r="B348" s="28" t="s">
        <v>4579</v>
      </c>
      <c r="C348" s="28" t="s">
        <v>4574</v>
      </c>
      <c r="D348" s="25">
        <f t="shared" si="5"/>
        <v>39512</v>
      </c>
      <c r="E348" s="28" t="s">
        <v>4576</v>
      </c>
      <c r="F348" s="26">
        <v>50</v>
      </c>
      <c r="G348" s="28" t="s">
        <v>4580</v>
      </c>
      <c r="H348" s="28" t="s">
        <v>6667</v>
      </c>
      <c r="I348" s="28" t="s">
        <v>4576</v>
      </c>
      <c r="J348" s="28" t="s">
        <v>4576</v>
      </c>
      <c r="K348" s="29">
        <v>39512</v>
      </c>
      <c r="L348" s="28" t="s">
        <v>6602</v>
      </c>
      <c r="M348" s="28" t="s">
        <v>6941</v>
      </c>
    </row>
    <row r="349" spans="1:13" hidden="1" x14ac:dyDescent="0.2">
      <c r="A349" s="23">
        <v>61565</v>
      </c>
      <c r="B349" s="28" t="s">
        <v>4573</v>
      </c>
      <c r="C349" s="28" t="s">
        <v>4598</v>
      </c>
      <c r="D349" s="25">
        <f t="shared" si="5"/>
        <v>39512</v>
      </c>
      <c r="E349" s="28" t="s">
        <v>4576</v>
      </c>
      <c r="F349" s="26">
        <v>50.3</v>
      </c>
      <c r="G349" s="28" t="s">
        <v>878</v>
      </c>
      <c r="H349" s="28" t="s">
        <v>7322</v>
      </c>
      <c r="I349" s="28" t="s">
        <v>4576</v>
      </c>
      <c r="J349" s="28" t="s">
        <v>4576</v>
      </c>
      <c r="K349" s="29">
        <v>39512</v>
      </c>
      <c r="L349" s="28" t="s">
        <v>5658</v>
      </c>
      <c r="M349" s="28" t="s">
        <v>5274</v>
      </c>
    </row>
    <row r="350" spans="1:13" hidden="1" x14ac:dyDescent="0.2">
      <c r="A350" s="23">
        <v>61485</v>
      </c>
      <c r="B350" s="28" t="s">
        <v>5150</v>
      </c>
      <c r="C350" s="28" t="s">
        <v>4580</v>
      </c>
      <c r="D350" s="25">
        <f t="shared" si="5"/>
        <v>39512</v>
      </c>
      <c r="E350" s="28" t="s">
        <v>4576</v>
      </c>
      <c r="F350" s="26">
        <v>-50</v>
      </c>
      <c r="G350" s="28" t="s">
        <v>4574</v>
      </c>
      <c r="H350" s="28" t="s">
        <v>6667</v>
      </c>
      <c r="I350" s="28" t="s">
        <v>4576</v>
      </c>
      <c r="J350" s="28" t="s">
        <v>4576</v>
      </c>
      <c r="K350" s="29">
        <v>39512</v>
      </c>
      <c r="L350" s="28" t="s">
        <v>6602</v>
      </c>
      <c r="M350" s="28" t="s">
        <v>6941</v>
      </c>
    </row>
    <row r="351" spans="1:13" x14ac:dyDescent="0.2">
      <c r="A351" s="23">
        <v>61566</v>
      </c>
      <c r="B351" s="28" t="s">
        <v>4573</v>
      </c>
      <c r="C351" s="28" t="s">
        <v>4598</v>
      </c>
      <c r="D351" s="25">
        <f t="shared" si="5"/>
        <v>39512</v>
      </c>
      <c r="E351" s="28" t="s">
        <v>4576</v>
      </c>
      <c r="F351" s="26">
        <v>36</v>
      </c>
      <c r="G351" s="28" t="s">
        <v>2205</v>
      </c>
      <c r="H351" s="28" t="s">
        <v>7151</v>
      </c>
      <c r="I351" s="28" t="s">
        <v>4576</v>
      </c>
      <c r="J351" s="28" t="s">
        <v>4576</v>
      </c>
      <c r="K351" s="29">
        <v>39512</v>
      </c>
      <c r="L351" s="28" t="s">
        <v>5658</v>
      </c>
      <c r="M351" s="28" t="s">
        <v>5272</v>
      </c>
    </row>
    <row r="352" spans="1:13" x14ac:dyDescent="0.2">
      <c r="A352" s="23">
        <v>61567</v>
      </c>
      <c r="B352" s="28" t="s">
        <v>4573</v>
      </c>
      <c r="C352" s="28" t="s">
        <v>4598</v>
      </c>
      <c r="D352" s="25">
        <f t="shared" si="5"/>
        <v>39512</v>
      </c>
      <c r="E352" s="28" t="s">
        <v>4576</v>
      </c>
      <c r="F352" s="26">
        <v>12</v>
      </c>
      <c r="G352" s="28" t="s">
        <v>2205</v>
      </c>
      <c r="H352" s="28" t="s">
        <v>7151</v>
      </c>
      <c r="I352" s="28" t="s">
        <v>4576</v>
      </c>
      <c r="J352" s="28" t="s">
        <v>4576</v>
      </c>
      <c r="K352" s="29">
        <v>39512</v>
      </c>
      <c r="L352" s="28" t="s">
        <v>5658</v>
      </c>
      <c r="M352" s="28" t="s">
        <v>5272</v>
      </c>
    </row>
    <row r="353" spans="1:13" hidden="1" x14ac:dyDescent="0.2">
      <c r="A353" s="23">
        <v>60472</v>
      </c>
      <c r="B353" s="28" t="s">
        <v>4579</v>
      </c>
      <c r="C353" s="28" t="s">
        <v>4574</v>
      </c>
      <c r="D353" s="25">
        <f t="shared" si="5"/>
        <v>39513</v>
      </c>
      <c r="E353" s="28" t="s">
        <v>4576</v>
      </c>
      <c r="F353" s="26">
        <v>40</v>
      </c>
      <c r="G353" s="28" t="s">
        <v>4580</v>
      </c>
      <c r="H353" s="28" t="s">
        <v>6667</v>
      </c>
      <c r="I353" s="28" t="s">
        <v>4576</v>
      </c>
      <c r="J353" s="28" t="s">
        <v>4576</v>
      </c>
      <c r="K353" s="29">
        <v>39513</v>
      </c>
      <c r="L353" s="28" t="s">
        <v>6602</v>
      </c>
      <c r="M353" s="28" t="s">
        <v>6941</v>
      </c>
    </row>
    <row r="354" spans="1:13" hidden="1" x14ac:dyDescent="0.2">
      <c r="A354" s="23">
        <v>61568</v>
      </c>
      <c r="B354" s="28" t="s">
        <v>4573</v>
      </c>
      <c r="C354" s="28" t="s">
        <v>4598</v>
      </c>
      <c r="D354" s="25">
        <f t="shared" si="5"/>
        <v>39513</v>
      </c>
      <c r="E354" s="28" t="s">
        <v>4576</v>
      </c>
      <c r="F354" s="26">
        <v>-5</v>
      </c>
      <c r="G354" s="28" t="s">
        <v>1557</v>
      </c>
      <c r="H354" s="28" t="s">
        <v>3370</v>
      </c>
      <c r="I354" s="28" t="s">
        <v>4576</v>
      </c>
      <c r="J354" s="28" t="s">
        <v>4576</v>
      </c>
      <c r="K354" s="29">
        <v>39513</v>
      </c>
      <c r="L354" s="28" t="s">
        <v>5658</v>
      </c>
      <c r="M354" s="28" t="s">
        <v>5285</v>
      </c>
    </row>
    <row r="355" spans="1:13" hidden="1" x14ac:dyDescent="0.2">
      <c r="A355" s="23">
        <v>60473</v>
      </c>
      <c r="B355" s="28" t="s">
        <v>4573</v>
      </c>
      <c r="C355" s="28" t="s">
        <v>4574</v>
      </c>
      <c r="D355" s="25">
        <f t="shared" si="5"/>
        <v>39513</v>
      </c>
      <c r="E355" s="28" t="s">
        <v>4576</v>
      </c>
      <c r="F355" s="26">
        <v>14.99</v>
      </c>
      <c r="G355" s="28" t="s">
        <v>4591</v>
      </c>
      <c r="H355" s="28" t="s">
        <v>3381</v>
      </c>
      <c r="I355" s="28" t="s">
        <v>4576</v>
      </c>
      <c r="J355" s="28" t="s">
        <v>4576</v>
      </c>
      <c r="K355" s="29">
        <v>39513</v>
      </c>
      <c r="L355" s="28" t="s">
        <v>2111</v>
      </c>
      <c r="M355" s="28" t="s">
        <v>488</v>
      </c>
    </row>
    <row r="356" spans="1:13" hidden="1" x14ac:dyDescent="0.2">
      <c r="A356" s="23">
        <v>61484</v>
      </c>
      <c r="B356" s="28" t="s">
        <v>5150</v>
      </c>
      <c r="C356" s="28" t="s">
        <v>4580</v>
      </c>
      <c r="D356" s="25">
        <f t="shared" si="5"/>
        <v>39513</v>
      </c>
      <c r="E356" s="28" t="s">
        <v>4576</v>
      </c>
      <c r="F356" s="26">
        <v>-40</v>
      </c>
      <c r="G356" s="28" t="s">
        <v>4574</v>
      </c>
      <c r="H356" s="28" t="s">
        <v>6667</v>
      </c>
      <c r="I356" s="28" t="s">
        <v>4576</v>
      </c>
      <c r="J356" s="28" t="s">
        <v>4576</v>
      </c>
      <c r="K356" s="29">
        <v>39513</v>
      </c>
      <c r="L356" s="28" t="s">
        <v>6602</v>
      </c>
      <c r="M356" s="28" t="s">
        <v>6941</v>
      </c>
    </row>
    <row r="357" spans="1:13" x14ac:dyDescent="0.2">
      <c r="A357" s="23">
        <v>61569</v>
      </c>
      <c r="B357" s="28" t="s">
        <v>4573</v>
      </c>
      <c r="C357" s="28" t="s">
        <v>4598</v>
      </c>
      <c r="D357" s="25">
        <f t="shared" si="5"/>
        <v>39513</v>
      </c>
      <c r="E357" s="28" t="s">
        <v>4576</v>
      </c>
      <c r="F357" s="26">
        <v>12</v>
      </c>
      <c r="G357" s="28" t="s">
        <v>2205</v>
      </c>
      <c r="H357" s="28" t="s">
        <v>7151</v>
      </c>
      <c r="I357" s="28" t="s">
        <v>4576</v>
      </c>
      <c r="J357" s="28" t="s">
        <v>4576</v>
      </c>
      <c r="K357" s="29">
        <v>39513</v>
      </c>
      <c r="L357" s="28" t="s">
        <v>5658</v>
      </c>
      <c r="M357" s="28" t="s">
        <v>5272</v>
      </c>
    </row>
    <row r="358" spans="1:13" hidden="1" x14ac:dyDescent="0.2">
      <c r="A358" s="23">
        <v>61224</v>
      </c>
      <c r="B358" s="28" t="s">
        <v>4573</v>
      </c>
      <c r="C358" s="28" t="s">
        <v>5135</v>
      </c>
      <c r="D358" s="25">
        <f t="shared" si="5"/>
        <v>39514</v>
      </c>
      <c r="E358" s="28" t="s">
        <v>4576</v>
      </c>
      <c r="F358" s="26">
        <v>-19.989999999999998</v>
      </c>
      <c r="G358" s="28" t="s">
        <v>880</v>
      </c>
      <c r="H358" s="28" t="s">
        <v>7154</v>
      </c>
      <c r="I358" s="28" t="s">
        <v>4576</v>
      </c>
      <c r="J358" s="28" t="s">
        <v>4576</v>
      </c>
      <c r="K358" s="29">
        <v>39514</v>
      </c>
      <c r="L358" s="28" t="s">
        <v>5658</v>
      </c>
      <c r="M358" s="28" t="s">
        <v>605</v>
      </c>
    </row>
    <row r="359" spans="1:13" hidden="1" x14ac:dyDescent="0.2">
      <c r="A359" s="23">
        <v>60468</v>
      </c>
      <c r="B359" s="28" t="s">
        <v>4579</v>
      </c>
      <c r="C359" s="28" t="s">
        <v>4574</v>
      </c>
      <c r="D359" s="25">
        <f t="shared" si="5"/>
        <v>39514</v>
      </c>
      <c r="E359" s="28" t="s">
        <v>4576</v>
      </c>
      <c r="F359" s="26">
        <v>30</v>
      </c>
      <c r="G359" s="28" t="s">
        <v>4580</v>
      </c>
      <c r="H359" s="28" t="s">
        <v>6667</v>
      </c>
      <c r="I359" s="28" t="s">
        <v>4576</v>
      </c>
      <c r="J359" s="28" t="s">
        <v>4576</v>
      </c>
      <c r="K359" s="29">
        <v>39514</v>
      </c>
      <c r="L359" s="28" t="s">
        <v>6602</v>
      </c>
      <c r="M359" s="28" t="s">
        <v>6940</v>
      </c>
    </row>
    <row r="360" spans="1:13" hidden="1" x14ac:dyDescent="0.2">
      <c r="A360" s="23">
        <v>60464</v>
      </c>
      <c r="B360" s="28" t="s">
        <v>4579</v>
      </c>
      <c r="C360" s="28" t="s">
        <v>4574</v>
      </c>
      <c r="D360" s="25">
        <f t="shared" si="5"/>
        <v>39514</v>
      </c>
      <c r="E360" s="28" t="s">
        <v>4576</v>
      </c>
      <c r="F360" s="26">
        <v>500</v>
      </c>
      <c r="G360" s="28" t="s">
        <v>4587</v>
      </c>
      <c r="H360" s="28" t="s">
        <v>6667</v>
      </c>
      <c r="I360" s="28" t="s">
        <v>4576</v>
      </c>
      <c r="J360" s="28" t="s">
        <v>4576</v>
      </c>
      <c r="K360" s="29">
        <v>39514</v>
      </c>
      <c r="L360" s="28" t="s">
        <v>2111</v>
      </c>
      <c r="M360" s="28" t="s">
        <v>2113</v>
      </c>
    </row>
    <row r="361" spans="1:13" hidden="1" x14ac:dyDescent="0.2">
      <c r="A361" s="23">
        <v>60465</v>
      </c>
      <c r="B361" s="28" t="s">
        <v>4579</v>
      </c>
      <c r="C361" s="28" t="s">
        <v>4574</v>
      </c>
      <c r="D361" s="25">
        <f t="shared" si="5"/>
        <v>39514</v>
      </c>
      <c r="E361" s="28" t="s">
        <v>4576</v>
      </c>
      <c r="F361" s="26">
        <v>150</v>
      </c>
      <c r="G361" s="28" t="s">
        <v>4587</v>
      </c>
      <c r="H361" s="28" t="s">
        <v>6667</v>
      </c>
      <c r="I361" s="28" t="s">
        <v>4576</v>
      </c>
      <c r="J361" s="28" t="s">
        <v>4576</v>
      </c>
      <c r="K361" s="29">
        <v>39514</v>
      </c>
      <c r="L361" s="28" t="s">
        <v>2111</v>
      </c>
      <c r="M361" s="28" t="s">
        <v>2113</v>
      </c>
    </row>
    <row r="362" spans="1:13" hidden="1" x14ac:dyDescent="0.2">
      <c r="A362" s="23">
        <v>60466</v>
      </c>
      <c r="B362" s="28" t="s">
        <v>4579</v>
      </c>
      <c r="C362" s="28" t="s">
        <v>4574</v>
      </c>
      <c r="D362" s="25">
        <f t="shared" si="5"/>
        <v>39514</v>
      </c>
      <c r="E362" s="28" t="s">
        <v>4576</v>
      </c>
      <c r="F362" s="26">
        <v>250</v>
      </c>
      <c r="G362" s="28" t="s">
        <v>4587</v>
      </c>
      <c r="H362" s="28" t="s">
        <v>6667</v>
      </c>
      <c r="I362" s="28" t="s">
        <v>4576</v>
      </c>
      <c r="J362" s="28" t="s">
        <v>4576</v>
      </c>
      <c r="K362" s="29">
        <v>39514</v>
      </c>
      <c r="L362" s="28" t="s">
        <v>2111</v>
      </c>
      <c r="M362" s="28" t="s">
        <v>2113</v>
      </c>
    </row>
    <row r="363" spans="1:13" hidden="1" x14ac:dyDescent="0.2">
      <c r="A363" s="23">
        <v>60469</v>
      </c>
      <c r="B363" s="28" t="s">
        <v>4579</v>
      </c>
      <c r="C363" s="28" t="s">
        <v>4574</v>
      </c>
      <c r="D363" s="25">
        <f t="shared" si="5"/>
        <v>39514</v>
      </c>
      <c r="E363" s="28" t="s">
        <v>4576</v>
      </c>
      <c r="F363" s="26">
        <v>60</v>
      </c>
      <c r="G363" s="28" t="s">
        <v>4587</v>
      </c>
      <c r="H363" s="28" t="s">
        <v>6667</v>
      </c>
      <c r="I363" s="28" t="s">
        <v>4576</v>
      </c>
      <c r="J363" s="28" t="s">
        <v>4576</v>
      </c>
      <c r="K363" s="29">
        <v>39514</v>
      </c>
      <c r="L363" s="28" t="s">
        <v>2111</v>
      </c>
      <c r="M363" s="28" t="s">
        <v>2113</v>
      </c>
    </row>
    <row r="364" spans="1:13" hidden="1" x14ac:dyDescent="0.2">
      <c r="A364" s="23">
        <v>60470</v>
      </c>
      <c r="B364" s="33" t="s">
        <v>4573</v>
      </c>
      <c r="C364" s="33" t="s">
        <v>4574</v>
      </c>
      <c r="D364" s="25">
        <f t="shared" si="5"/>
        <v>39514</v>
      </c>
      <c r="E364" s="28" t="s">
        <v>4576</v>
      </c>
      <c r="F364" s="26">
        <v>5</v>
      </c>
      <c r="G364" s="28" t="s">
        <v>4590</v>
      </c>
      <c r="H364" s="28" t="s">
        <v>5954</v>
      </c>
      <c r="I364" s="28" t="s">
        <v>4576</v>
      </c>
      <c r="J364" s="28" t="s">
        <v>4576</v>
      </c>
      <c r="K364" s="29">
        <v>39514</v>
      </c>
      <c r="L364" s="33" t="s">
        <v>2117</v>
      </c>
      <c r="M364" s="28" t="s">
        <v>4318</v>
      </c>
    </row>
    <row r="365" spans="1:13" hidden="1" x14ac:dyDescent="0.2">
      <c r="A365" s="23">
        <v>60467</v>
      </c>
      <c r="B365" s="28" t="s">
        <v>4573</v>
      </c>
      <c r="C365" s="28" t="s">
        <v>4574</v>
      </c>
      <c r="D365" s="25">
        <f t="shared" si="5"/>
        <v>39514</v>
      </c>
      <c r="E365" s="28" t="s">
        <v>4576</v>
      </c>
      <c r="F365" s="26">
        <v>8.19</v>
      </c>
      <c r="G365" s="28" t="s">
        <v>4589</v>
      </c>
      <c r="H365" s="28" t="s">
        <v>3381</v>
      </c>
      <c r="I365" s="28" t="s">
        <v>4576</v>
      </c>
      <c r="J365" s="28" t="s">
        <v>4576</v>
      </c>
      <c r="K365" s="29">
        <v>39514</v>
      </c>
      <c r="L365" s="28" t="s">
        <v>2111</v>
      </c>
      <c r="M365" s="28" t="s">
        <v>2116</v>
      </c>
    </row>
    <row r="366" spans="1:13" hidden="1" x14ac:dyDescent="0.2">
      <c r="A366" s="23">
        <v>60471</v>
      </c>
      <c r="B366" s="28" t="s">
        <v>4573</v>
      </c>
      <c r="C366" s="28" t="s">
        <v>4574</v>
      </c>
      <c r="D366" s="25">
        <f t="shared" si="5"/>
        <v>39514</v>
      </c>
      <c r="E366" s="28" t="s">
        <v>4576</v>
      </c>
      <c r="F366" s="26">
        <v>12.17</v>
      </c>
      <c r="G366" s="28" t="s">
        <v>5137</v>
      </c>
      <c r="H366" s="28" t="s">
        <v>3381</v>
      </c>
      <c r="I366" s="28" t="s">
        <v>4576</v>
      </c>
      <c r="J366" s="28" t="s">
        <v>4576</v>
      </c>
      <c r="K366" s="29">
        <v>39514</v>
      </c>
      <c r="L366" s="28" t="s">
        <v>2111</v>
      </c>
      <c r="M366" s="28" t="s">
        <v>4274</v>
      </c>
    </row>
    <row r="367" spans="1:13" hidden="1" x14ac:dyDescent="0.2">
      <c r="A367" s="23">
        <v>61483</v>
      </c>
      <c r="B367" s="28" t="s">
        <v>5150</v>
      </c>
      <c r="C367" s="28" t="s">
        <v>4580</v>
      </c>
      <c r="D367" s="25">
        <f t="shared" si="5"/>
        <v>39514</v>
      </c>
      <c r="E367" s="28" t="s">
        <v>4576</v>
      </c>
      <c r="F367" s="26">
        <v>-30</v>
      </c>
      <c r="G367" s="28" t="s">
        <v>4574</v>
      </c>
      <c r="H367" s="28" t="s">
        <v>6667</v>
      </c>
      <c r="I367" s="28" t="s">
        <v>4576</v>
      </c>
      <c r="J367" s="28" t="s">
        <v>4576</v>
      </c>
      <c r="K367" s="29">
        <v>39514</v>
      </c>
      <c r="L367" s="28" t="s">
        <v>6602</v>
      </c>
      <c r="M367" s="28" t="s">
        <v>6940</v>
      </c>
    </row>
    <row r="368" spans="1:13" hidden="1" x14ac:dyDescent="0.2">
      <c r="A368" s="23">
        <v>61693</v>
      </c>
      <c r="B368" s="28" t="s">
        <v>5150</v>
      </c>
      <c r="C368" s="28" t="s">
        <v>1962</v>
      </c>
      <c r="D368" s="25">
        <f t="shared" si="5"/>
        <v>39514</v>
      </c>
      <c r="E368" s="28" t="s">
        <v>4576</v>
      </c>
      <c r="F368" s="26">
        <v>-500</v>
      </c>
      <c r="G368" s="28" t="s">
        <v>4574</v>
      </c>
      <c r="H368" s="28" t="s">
        <v>6667</v>
      </c>
      <c r="I368" s="28" t="s">
        <v>4576</v>
      </c>
      <c r="J368" s="28" t="s">
        <v>4576</v>
      </c>
      <c r="K368" s="29">
        <v>39514</v>
      </c>
      <c r="L368" s="28" t="s">
        <v>5486</v>
      </c>
      <c r="M368" s="28" t="s">
        <v>4576</v>
      </c>
    </row>
    <row r="369" spans="1:13" hidden="1" x14ac:dyDescent="0.2">
      <c r="A369" s="23">
        <v>61694</v>
      </c>
      <c r="B369" s="28" t="s">
        <v>5150</v>
      </c>
      <c r="C369" s="28" t="s">
        <v>8540</v>
      </c>
      <c r="D369" s="25">
        <f t="shared" si="5"/>
        <v>39514</v>
      </c>
      <c r="E369" s="28" t="s">
        <v>4576</v>
      </c>
      <c r="F369" s="26">
        <v>-150</v>
      </c>
      <c r="G369" s="28" t="s">
        <v>4574</v>
      </c>
      <c r="H369" s="28" t="s">
        <v>6667</v>
      </c>
      <c r="I369" s="28" t="s">
        <v>4576</v>
      </c>
      <c r="J369" s="28" t="s">
        <v>4576</v>
      </c>
      <c r="K369" s="29">
        <v>39514</v>
      </c>
      <c r="L369" s="28" t="s">
        <v>5486</v>
      </c>
      <c r="M369" s="28" t="s">
        <v>4576</v>
      </c>
    </row>
    <row r="370" spans="1:13" hidden="1" x14ac:dyDescent="0.2">
      <c r="A370" s="23">
        <v>61695</v>
      </c>
      <c r="B370" s="28" t="s">
        <v>5150</v>
      </c>
      <c r="C370" s="28" t="s">
        <v>1961</v>
      </c>
      <c r="D370" s="25">
        <f t="shared" si="5"/>
        <v>39514</v>
      </c>
      <c r="E370" s="28" t="s">
        <v>4576</v>
      </c>
      <c r="F370" s="26">
        <v>-250</v>
      </c>
      <c r="G370" s="28" t="s">
        <v>4574</v>
      </c>
      <c r="H370" s="28" t="s">
        <v>6667</v>
      </c>
      <c r="I370" s="28" t="s">
        <v>4576</v>
      </c>
      <c r="J370" s="28" t="s">
        <v>4576</v>
      </c>
      <c r="K370" s="29">
        <v>39514</v>
      </c>
      <c r="L370" s="28" t="s">
        <v>5486</v>
      </c>
      <c r="M370" s="28" t="s">
        <v>4576</v>
      </c>
    </row>
    <row r="371" spans="1:13" hidden="1" x14ac:dyDescent="0.2">
      <c r="A371" s="23">
        <v>61696</v>
      </c>
      <c r="B371" s="28" t="s">
        <v>5150</v>
      </c>
      <c r="C371" s="28" t="s">
        <v>1963</v>
      </c>
      <c r="D371" s="25">
        <f t="shared" si="5"/>
        <v>39514</v>
      </c>
      <c r="E371" s="28" t="s">
        <v>4576</v>
      </c>
      <c r="F371" s="26">
        <v>-60</v>
      </c>
      <c r="G371" s="28" t="s">
        <v>4574</v>
      </c>
      <c r="H371" s="28" t="s">
        <v>6667</v>
      </c>
      <c r="I371" s="28" t="s">
        <v>4576</v>
      </c>
      <c r="J371" s="28" t="s">
        <v>4576</v>
      </c>
      <c r="K371" s="29">
        <v>39514</v>
      </c>
      <c r="L371" s="28" t="s">
        <v>5486</v>
      </c>
      <c r="M371" s="28" t="s">
        <v>4576</v>
      </c>
    </row>
    <row r="372" spans="1:13" hidden="1" x14ac:dyDescent="0.2">
      <c r="A372" s="23">
        <v>61226</v>
      </c>
      <c r="B372" s="28" t="s">
        <v>4573</v>
      </c>
      <c r="C372" s="28" t="s">
        <v>5135</v>
      </c>
      <c r="D372" s="25">
        <f t="shared" si="5"/>
        <v>39515</v>
      </c>
      <c r="E372" s="28" t="s">
        <v>4576</v>
      </c>
      <c r="F372" s="26">
        <v>22.85</v>
      </c>
      <c r="G372" s="28" t="s">
        <v>683</v>
      </c>
      <c r="H372" s="28" t="s">
        <v>3365</v>
      </c>
      <c r="I372" s="28" t="s">
        <v>4576</v>
      </c>
      <c r="J372" s="28" t="s">
        <v>4576</v>
      </c>
      <c r="K372" s="29">
        <v>39515</v>
      </c>
      <c r="L372" s="28" t="s">
        <v>5658</v>
      </c>
      <c r="M372" s="28" t="s">
        <v>4239</v>
      </c>
    </row>
    <row r="373" spans="1:13" x14ac:dyDescent="0.2">
      <c r="A373" s="23">
        <v>61225</v>
      </c>
      <c r="B373" s="28" t="s">
        <v>4573</v>
      </c>
      <c r="C373" s="28" t="s">
        <v>5135</v>
      </c>
      <c r="D373" s="25">
        <f t="shared" si="5"/>
        <v>39515</v>
      </c>
      <c r="E373" s="28" t="s">
        <v>4576</v>
      </c>
      <c r="F373" s="26">
        <v>12</v>
      </c>
      <c r="G373" s="28" t="s">
        <v>2205</v>
      </c>
      <c r="H373" s="28" t="s">
        <v>7151</v>
      </c>
      <c r="I373" s="28" t="s">
        <v>4576</v>
      </c>
      <c r="J373" s="28" t="s">
        <v>4576</v>
      </c>
      <c r="K373" s="29">
        <v>39515</v>
      </c>
      <c r="L373" s="28" t="s">
        <v>5658</v>
      </c>
      <c r="M373" s="28" t="s">
        <v>4897</v>
      </c>
    </row>
    <row r="374" spans="1:13" hidden="1" x14ac:dyDescent="0.2">
      <c r="A374" s="23">
        <v>61352</v>
      </c>
      <c r="B374" s="28" t="s">
        <v>4573</v>
      </c>
      <c r="C374" s="28" t="s">
        <v>5135</v>
      </c>
      <c r="D374" s="25">
        <f t="shared" si="5"/>
        <v>39517</v>
      </c>
      <c r="E374" s="28" t="s">
        <v>4576</v>
      </c>
      <c r="F374" s="26">
        <v>58.6</v>
      </c>
      <c r="G374" s="28" t="s">
        <v>893</v>
      </c>
      <c r="H374" s="28" t="s">
        <v>4595</v>
      </c>
      <c r="I374" s="28" t="s">
        <v>4576</v>
      </c>
      <c r="J374" s="28" t="s">
        <v>4576</v>
      </c>
      <c r="K374" s="29">
        <v>39517</v>
      </c>
      <c r="L374" s="28" t="s">
        <v>5658</v>
      </c>
      <c r="M374" s="28" t="s">
        <v>7465</v>
      </c>
    </row>
    <row r="375" spans="1:13" hidden="1" x14ac:dyDescent="0.2">
      <c r="A375" s="23">
        <v>60463</v>
      </c>
      <c r="B375" s="28" t="s">
        <v>4573</v>
      </c>
      <c r="C375" s="28" t="s">
        <v>4574</v>
      </c>
      <c r="D375" s="25">
        <f t="shared" si="5"/>
        <v>39517</v>
      </c>
      <c r="E375" s="28" t="s">
        <v>4576</v>
      </c>
      <c r="F375" s="26">
        <v>13.48</v>
      </c>
      <c r="G375" s="28" t="s">
        <v>5163</v>
      </c>
      <c r="H375" s="28" t="s">
        <v>3381</v>
      </c>
      <c r="I375" s="28" t="s">
        <v>4576</v>
      </c>
      <c r="J375" s="28" t="s">
        <v>4576</v>
      </c>
      <c r="K375" s="29">
        <v>39517</v>
      </c>
      <c r="L375" s="28" t="s">
        <v>2111</v>
      </c>
      <c r="M375" s="28" t="s">
        <v>4296</v>
      </c>
    </row>
    <row r="376" spans="1:13" hidden="1" x14ac:dyDescent="0.2">
      <c r="A376" s="23">
        <v>60460</v>
      </c>
      <c r="B376" s="28" t="s">
        <v>4585</v>
      </c>
      <c r="C376" s="28" t="s">
        <v>4574</v>
      </c>
      <c r="D376" s="25">
        <f t="shared" si="5"/>
        <v>39517</v>
      </c>
      <c r="E376" s="28" t="s">
        <v>4576</v>
      </c>
      <c r="F376" s="26">
        <v>50</v>
      </c>
      <c r="G376" s="28" t="s">
        <v>4586</v>
      </c>
      <c r="H376" s="28" t="s">
        <v>5948</v>
      </c>
      <c r="I376" s="28" t="s">
        <v>4576</v>
      </c>
      <c r="J376" s="28" t="s">
        <v>4576</v>
      </c>
      <c r="K376" s="29">
        <v>39517</v>
      </c>
      <c r="L376" s="28" t="s">
        <v>2111</v>
      </c>
      <c r="M376" s="28" t="s">
        <v>2112</v>
      </c>
    </row>
    <row r="377" spans="1:13" hidden="1" x14ac:dyDescent="0.2">
      <c r="A377" s="23">
        <v>60461</v>
      </c>
      <c r="B377" s="28" t="s">
        <v>4579</v>
      </c>
      <c r="C377" s="28" t="s">
        <v>4574</v>
      </c>
      <c r="D377" s="25">
        <f t="shared" si="5"/>
        <v>39517</v>
      </c>
      <c r="E377" s="28" t="s">
        <v>4576</v>
      </c>
      <c r="F377" s="26">
        <v>100</v>
      </c>
      <c r="G377" s="28" t="s">
        <v>4587</v>
      </c>
      <c r="H377" s="28" t="s">
        <v>6667</v>
      </c>
      <c r="I377" s="28" t="s">
        <v>4576</v>
      </c>
      <c r="J377" s="28" t="s">
        <v>4576</v>
      </c>
      <c r="K377" s="29">
        <v>39517</v>
      </c>
      <c r="L377" s="28" t="s">
        <v>2111</v>
      </c>
      <c r="M377" s="28" t="s">
        <v>2113</v>
      </c>
    </row>
    <row r="378" spans="1:13" hidden="1" x14ac:dyDescent="0.2">
      <c r="A378" s="23">
        <v>60462</v>
      </c>
      <c r="B378" s="28" t="s">
        <v>4579</v>
      </c>
      <c r="C378" s="28" t="s">
        <v>4574</v>
      </c>
      <c r="D378" s="25">
        <f t="shared" si="5"/>
        <v>39517</v>
      </c>
      <c r="E378" s="28" t="s">
        <v>4576</v>
      </c>
      <c r="F378" s="26">
        <v>100</v>
      </c>
      <c r="G378" s="28" t="s">
        <v>4587</v>
      </c>
      <c r="H378" s="28" t="s">
        <v>6667</v>
      </c>
      <c r="I378" s="28" t="s">
        <v>4576</v>
      </c>
      <c r="J378" s="28" t="s">
        <v>4576</v>
      </c>
      <c r="K378" s="29">
        <v>39517</v>
      </c>
      <c r="L378" s="28" t="s">
        <v>2111</v>
      </c>
      <c r="M378" s="28" t="s">
        <v>2113</v>
      </c>
    </row>
    <row r="379" spans="1:13" x14ac:dyDescent="0.2">
      <c r="A379" s="23">
        <v>61351</v>
      </c>
      <c r="B379" s="28" t="s">
        <v>4573</v>
      </c>
      <c r="C379" s="28" t="s">
        <v>5135</v>
      </c>
      <c r="D379" s="25">
        <f t="shared" si="5"/>
        <v>39517</v>
      </c>
      <c r="E379" s="28" t="s">
        <v>4576</v>
      </c>
      <c r="F379" s="26">
        <v>142.96</v>
      </c>
      <c r="G379" s="28" t="s">
        <v>7125</v>
      </c>
      <c r="H379" s="28" t="s">
        <v>7151</v>
      </c>
      <c r="I379" s="28" t="s">
        <v>4576</v>
      </c>
      <c r="J379" s="28" t="s">
        <v>4576</v>
      </c>
      <c r="K379" s="29">
        <v>39517</v>
      </c>
      <c r="L379" s="28" t="s">
        <v>5658</v>
      </c>
      <c r="M379" s="28" t="s">
        <v>621</v>
      </c>
    </row>
    <row r="380" spans="1:13" hidden="1" x14ac:dyDescent="0.2">
      <c r="A380" s="23">
        <v>61697</v>
      </c>
      <c r="B380" s="28" t="s">
        <v>5150</v>
      </c>
      <c r="C380" s="28" t="s">
        <v>8541</v>
      </c>
      <c r="D380" s="25">
        <f t="shared" si="5"/>
        <v>39517</v>
      </c>
      <c r="E380" s="28" t="s">
        <v>4576</v>
      </c>
      <c r="F380" s="26">
        <v>-100</v>
      </c>
      <c r="G380" s="28" t="s">
        <v>4574</v>
      </c>
      <c r="H380" s="28" t="s">
        <v>6667</v>
      </c>
      <c r="I380" s="28" t="s">
        <v>4576</v>
      </c>
      <c r="J380" s="28" t="s">
        <v>4576</v>
      </c>
      <c r="K380" s="29">
        <v>39517</v>
      </c>
      <c r="L380" s="28" t="s">
        <v>5486</v>
      </c>
      <c r="M380" s="28" t="s">
        <v>4576</v>
      </c>
    </row>
    <row r="381" spans="1:13" hidden="1" x14ac:dyDescent="0.2">
      <c r="A381" s="23">
        <v>61698</v>
      </c>
      <c r="B381" s="28" t="s">
        <v>5150</v>
      </c>
      <c r="C381" s="28" t="s">
        <v>8542</v>
      </c>
      <c r="D381" s="25">
        <f t="shared" si="5"/>
        <v>39517</v>
      </c>
      <c r="E381" s="28" t="s">
        <v>4576</v>
      </c>
      <c r="F381" s="26">
        <v>-100</v>
      </c>
      <c r="G381" s="28" t="s">
        <v>4574</v>
      </c>
      <c r="H381" s="28" t="s">
        <v>6667</v>
      </c>
      <c r="I381" s="28" t="s">
        <v>4576</v>
      </c>
      <c r="J381" s="28" t="s">
        <v>4576</v>
      </c>
      <c r="K381" s="29">
        <v>39517</v>
      </c>
      <c r="L381" s="28" t="s">
        <v>5486</v>
      </c>
      <c r="M381" s="28" t="s">
        <v>4576</v>
      </c>
    </row>
    <row r="382" spans="1:13" hidden="1" x14ac:dyDescent="0.2">
      <c r="A382" s="23">
        <v>61570</v>
      </c>
      <c r="B382" s="28" t="s">
        <v>4573</v>
      </c>
      <c r="C382" s="28" t="s">
        <v>4598</v>
      </c>
      <c r="D382" s="25">
        <f t="shared" si="5"/>
        <v>39518</v>
      </c>
      <c r="E382" s="28" t="s">
        <v>4576</v>
      </c>
      <c r="F382" s="26">
        <v>6.17</v>
      </c>
      <c r="G382" s="28" t="s">
        <v>1943</v>
      </c>
      <c r="H382" s="28" t="s">
        <v>277</v>
      </c>
      <c r="I382" s="28" t="s">
        <v>4576</v>
      </c>
      <c r="J382" s="28" t="s">
        <v>4576</v>
      </c>
      <c r="K382" s="29">
        <v>39518</v>
      </c>
      <c r="L382" s="28" t="s">
        <v>5658</v>
      </c>
      <c r="M382" s="28" t="s">
        <v>5276</v>
      </c>
    </row>
    <row r="383" spans="1:13" hidden="1" x14ac:dyDescent="0.2">
      <c r="A383" s="23">
        <v>61353</v>
      </c>
      <c r="B383" s="28" t="s">
        <v>4573</v>
      </c>
      <c r="C383" s="28" t="s">
        <v>5135</v>
      </c>
      <c r="D383" s="25">
        <f t="shared" si="5"/>
        <v>39518</v>
      </c>
      <c r="E383" s="28" t="s">
        <v>4576</v>
      </c>
      <c r="F383" s="26">
        <v>25.8</v>
      </c>
      <c r="G383" s="28" t="s">
        <v>3348</v>
      </c>
      <c r="H383" s="28" t="s">
        <v>3484</v>
      </c>
      <c r="I383" s="28" t="s">
        <v>4576</v>
      </c>
      <c r="J383" s="28" t="s">
        <v>4576</v>
      </c>
      <c r="K383" s="29">
        <v>39518</v>
      </c>
      <c r="L383" s="28" t="s">
        <v>5658</v>
      </c>
      <c r="M383" s="28" t="s">
        <v>6004</v>
      </c>
    </row>
    <row r="384" spans="1:13" hidden="1" x14ac:dyDescent="0.2">
      <c r="A384" s="23">
        <v>61355</v>
      </c>
      <c r="B384" s="28" t="s">
        <v>4573</v>
      </c>
      <c r="C384" s="28" t="s">
        <v>5135</v>
      </c>
      <c r="D384" s="25">
        <f t="shared" si="5"/>
        <v>39518</v>
      </c>
      <c r="E384" s="28" t="s">
        <v>4576</v>
      </c>
      <c r="F384" s="26">
        <v>100</v>
      </c>
      <c r="G384" s="28" t="s">
        <v>1936</v>
      </c>
      <c r="H384" s="28" t="s">
        <v>4599</v>
      </c>
      <c r="I384" s="28" t="s">
        <v>4576</v>
      </c>
      <c r="J384" s="28" t="s">
        <v>4576</v>
      </c>
      <c r="K384" s="29">
        <v>39518</v>
      </c>
      <c r="L384" s="28" t="s">
        <v>5658</v>
      </c>
      <c r="M384" s="28" t="s">
        <v>7467</v>
      </c>
    </row>
    <row r="385" spans="1:13" hidden="1" x14ac:dyDescent="0.2">
      <c r="A385" s="23">
        <v>61356</v>
      </c>
      <c r="B385" s="33" t="s">
        <v>4573</v>
      </c>
      <c r="C385" s="33" t="s">
        <v>5135</v>
      </c>
      <c r="D385" s="25">
        <f t="shared" si="5"/>
        <v>39518</v>
      </c>
      <c r="E385" s="28" t="s">
        <v>4576</v>
      </c>
      <c r="F385" s="26">
        <v>21</v>
      </c>
      <c r="G385" s="28" t="s">
        <v>1661</v>
      </c>
      <c r="H385" s="28" t="s">
        <v>3484</v>
      </c>
      <c r="I385" s="28" t="s">
        <v>4576</v>
      </c>
      <c r="J385" s="28" t="s">
        <v>4576</v>
      </c>
      <c r="K385" s="29">
        <v>39518</v>
      </c>
      <c r="L385" s="33" t="s">
        <v>5658</v>
      </c>
      <c r="M385" s="28" t="s">
        <v>7468</v>
      </c>
    </row>
    <row r="386" spans="1:13" hidden="1" x14ac:dyDescent="0.2">
      <c r="A386" s="23">
        <v>61354</v>
      </c>
      <c r="B386" s="28" t="s">
        <v>4573</v>
      </c>
      <c r="C386" s="28" t="s">
        <v>5135</v>
      </c>
      <c r="D386" s="25">
        <f t="shared" ref="D386:D449" si="6">K386</f>
        <v>39518</v>
      </c>
      <c r="E386" s="28" t="s">
        <v>4576</v>
      </c>
      <c r="F386" s="26">
        <v>34.53</v>
      </c>
      <c r="G386" s="28" t="s">
        <v>683</v>
      </c>
      <c r="H386" s="28" t="s">
        <v>3365</v>
      </c>
      <c r="I386" s="28" t="s">
        <v>4576</v>
      </c>
      <c r="J386" s="28" t="s">
        <v>4576</v>
      </c>
      <c r="K386" s="29">
        <v>39518</v>
      </c>
      <c r="L386" s="28" t="s">
        <v>5658</v>
      </c>
      <c r="M386" s="28" t="s">
        <v>7466</v>
      </c>
    </row>
    <row r="387" spans="1:13" hidden="1" x14ac:dyDescent="0.2">
      <c r="A387" s="23">
        <v>61358</v>
      </c>
      <c r="B387" s="28" t="s">
        <v>4573</v>
      </c>
      <c r="C387" s="28" t="s">
        <v>5135</v>
      </c>
      <c r="D387" s="25">
        <f t="shared" si="6"/>
        <v>39519</v>
      </c>
      <c r="E387" s="28" t="s">
        <v>4576</v>
      </c>
      <c r="F387" s="26">
        <v>45.93</v>
      </c>
      <c r="G387" s="28" t="s">
        <v>1937</v>
      </c>
      <c r="H387" s="28" t="s">
        <v>7311</v>
      </c>
      <c r="I387" s="28" t="s">
        <v>4576</v>
      </c>
      <c r="J387" s="28" t="s">
        <v>4576</v>
      </c>
      <c r="K387" s="29">
        <v>39519</v>
      </c>
      <c r="L387" s="28" t="s">
        <v>5658</v>
      </c>
      <c r="M387" s="28" t="s">
        <v>7469</v>
      </c>
    </row>
    <row r="388" spans="1:13" x14ac:dyDescent="0.2">
      <c r="A388" s="23">
        <v>61357</v>
      </c>
      <c r="B388" s="28" t="s">
        <v>4573</v>
      </c>
      <c r="C388" s="28" t="s">
        <v>5135</v>
      </c>
      <c r="D388" s="25">
        <f t="shared" si="6"/>
        <v>39519</v>
      </c>
      <c r="E388" s="28" t="s">
        <v>4576</v>
      </c>
      <c r="F388" s="26">
        <v>24</v>
      </c>
      <c r="G388" s="28" t="s">
        <v>2205</v>
      </c>
      <c r="H388" s="28" t="s">
        <v>7151</v>
      </c>
      <c r="I388" s="28" t="s">
        <v>4576</v>
      </c>
      <c r="J388" s="28" t="s">
        <v>4576</v>
      </c>
      <c r="K388" s="29">
        <v>39519</v>
      </c>
      <c r="L388" s="28" t="s">
        <v>5658</v>
      </c>
      <c r="M388" s="28" t="s">
        <v>4901</v>
      </c>
    </row>
    <row r="389" spans="1:13" hidden="1" x14ac:dyDescent="0.2">
      <c r="A389" s="23">
        <v>61348</v>
      </c>
      <c r="B389" s="28" t="s">
        <v>4573</v>
      </c>
      <c r="C389" s="28" t="s">
        <v>5135</v>
      </c>
      <c r="D389" s="25">
        <f t="shared" si="6"/>
        <v>39519</v>
      </c>
      <c r="E389" s="28" t="s">
        <v>4576</v>
      </c>
      <c r="F389" s="26">
        <v>39.49</v>
      </c>
      <c r="G389" s="28" t="s">
        <v>5167</v>
      </c>
      <c r="H389" s="28" t="s">
        <v>3365</v>
      </c>
      <c r="I389" s="28" t="s">
        <v>4576</v>
      </c>
      <c r="J389" s="28" t="s">
        <v>4576</v>
      </c>
      <c r="K389" s="29">
        <v>39519</v>
      </c>
      <c r="L389" s="28" t="s">
        <v>5658</v>
      </c>
      <c r="M389" s="28" t="s">
        <v>4701</v>
      </c>
    </row>
    <row r="390" spans="1:13" hidden="1" x14ac:dyDescent="0.2">
      <c r="A390" s="23">
        <v>61571</v>
      </c>
      <c r="B390" s="28" t="s">
        <v>4573</v>
      </c>
      <c r="C390" s="28" t="s">
        <v>4598</v>
      </c>
      <c r="D390" s="25">
        <f t="shared" si="6"/>
        <v>39520</v>
      </c>
      <c r="E390" s="28" t="s">
        <v>4576</v>
      </c>
      <c r="F390" s="26">
        <v>20.92</v>
      </c>
      <c r="G390" s="28" t="s">
        <v>1943</v>
      </c>
      <c r="H390" s="28" t="s">
        <v>277</v>
      </c>
      <c r="I390" s="28" t="s">
        <v>4576</v>
      </c>
      <c r="J390" s="28" t="s">
        <v>4576</v>
      </c>
      <c r="K390" s="29">
        <v>39520</v>
      </c>
      <c r="L390" s="28" t="s">
        <v>5658</v>
      </c>
      <c r="M390" s="28" t="s">
        <v>5275</v>
      </c>
    </row>
    <row r="391" spans="1:13" hidden="1" x14ac:dyDescent="0.2">
      <c r="A391" s="23">
        <v>60459</v>
      </c>
      <c r="B391" s="28" t="s">
        <v>4579</v>
      </c>
      <c r="C391" s="28" t="s">
        <v>4574</v>
      </c>
      <c r="D391" s="25">
        <f t="shared" si="6"/>
        <v>39520</v>
      </c>
      <c r="E391" s="28" t="s">
        <v>4576</v>
      </c>
      <c r="F391" s="26">
        <v>30</v>
      </c>
      <c r="G391" s="28" t="s">
        <v>4580</v>
      </c>
      <c r="H391" s="28" t="s">
        <v>6667</v>
      </c>
      <c r="I391" s="28" t="s">
        <v>4576</v>
      </c>
      <c r="J391" s="28" t="s">
        <v>4576</v>
      </c>
      <c r="K391" s="29">
        <v>39520</v>
      </c>
      <c r="L391" s="28" t="s">
        <v>6602</v>
      </c>
      <c r="M391" s="28" t="s">
        <v>6939</v>
      </c>
    </row>
    <row r="392" spans="1:13" hidden="1" x14ac:dyDescent="0.2">
      <c r="A392" s="23">
        <v>61359</v>
      </c>
      <c r="B392" s="28" t="s">
        <v>4573</v>
      </c>
      <c r="C392" s="28" t="s">
        <v>5135</v>
      </c>
      <c r="D392" s="25">
        <f t="shared" si="6"/>
        <v>39520</v>
      </c>
      <c r="E392" s="28" t="s">
        <v>4576</v>
      </c>
      <c r="F392" s="26">
        <v>33.33</v>
      </c>
      <c r="G392" s="28" t="s">
        <v>3360</v>
      </c>
      <c r="H392" s="28" t="s">
        <v>3370</v>
      </c>
      <c r="I392" s="28" t="s">
        <v>4576</v>
      </c>
      <c r="J392" s="28" t="s">
        <v>4576</v>
      </c>
      <c r="K392" s="29">
        <v>39520</v>
      </c>
      <c r="L392" s="28" t="s">
        <v>5658</v>
      </c>
      <c r="M392" s="28" t="s">
        <v>7267</v>
      </c>
    </row>
    <row r="393" spans="1:13" hidden="1" x14ac:dyDescent="0.2">
      <c r="A393" s="23">
        <v>61482</v>
      </c>
      <c r="B393" s="28" t="s">
        <v>5150</v>
      </c>
      <c r="C393" s="28" t="s">
        <v>4580</v>
      </c>
      <c r="D393" s="25">
        <f t="shared" si="6"/>
        <v>39520</v>
      </c>
      <c r="E393" s="28" t="s">
        <v>4576</v>
      </c>
      <c r="F393" s="26">
        <v>-30</v>
      </c>
      <c r="G393" s="28" t="s">
        <v>4574</v>
      </c>
      <c r="H393" s="28" t="s">
        <v>6667</v>
      </c>
      <c r="I393" s="28" t="s">
        <v>4576</v>
      </c>
      <c r="J393" s="28" t="s">
        <v>4576</v>
      </c>
      <c r="K393" s="29">
        <v>39520</v>
      </c>
      <c r="L393" s="28" t="s">
        <v>6602</v>
      </c>
      <c r="M393" s="28" t="s">
        <v>6939</v>
      </c>
    </row>
    <row r="394" spans="1:13" x14ac:dyDescent="0.2">
      <c r="A394" s="23">
        <v>61360</v>
      </c>
      <c r="B394" s="28" t="s">
        <v>4573</v>
      </c>
      <c r="C394" s="28" t="s">
        <v>5135</v>
      </c>
      <c r="D394" s="25">
        <f t="shared" si="6"/>
        <v>39520</v>
      </c>
      <c r="E394" s="28" t="s">
        <v>4576</v>
      </c>
      <c r="F394" s="26">
        <v>12</v>
      </c>
      <c r="G394" s="28" t="s">
        <v>2205</v>
      </c>
      <c r="H394" s="28" t="s">
        <v>7151</v>
      </c>
      <c r="I394" s="28" t="s">
        <v>4576</v>
      </c>
      <c r="J394" s="28" t="s">
        <v>4576</v>
      </c>
      <c r="K394" s="29">
        <v>39520</v>
      </c>
      <c r="L394" s="28" t="s">
        <v>5658</v>
      </c>
      <c r="M394" s="28" t="s">
        <v>4897</v>
      </c>
    </row>
    <row r="395" spans="1:13" hidden="1" x14ac:dyDescent="0.2">
      <c r="A395" s="23">
        <v>60456</v>
      </c>
      <c r="B395" s="28" t="s">
        <v>4573</v>
      </c>
      <c r="C395" s="28" t="s">
        <v>4574</v>
      </c>
      <c r="D395" s="25">
        <f t="shared" si="6"/>
        <v>39521</v>
      </c>
      <c r="E395" s="28" t="s">
        <v>5353</v>
      </c>
      <c r="F395" s="26">
        <v>15.4</v>
      </c>
      <c r="G395" s="28" t="s">
        <v>4577</v>
      </c>
      <c r="H395" s="28" t="s">
        <v>3365</v>
      </c>
      <c r="I395" s="28" t="s">
        <v>4576</v>
      </c>
      <c r="J395" s="28" t="s">
        <v>4576</v>
      </c>
      <c r="K395" s="29">
        <v>39521</v>
      </c>
      <c r="L395" s="28" t="s">
        <v>6598</v>
      </c>
      <c r="M395" s="28" t="s">
        <v>6935</v>
      </c>
    </row>
    <row r="396" spans="1:13" hidden="1" x14ac:dyDescent="0.2">
      <c r="A396" s="23">
        <v>60458</v>
      </c>
      <c r="B396" s="28" t="s">
        <v>4573</v>
      </c>
      <c r="C396" s="28" t="s">
        <v>4574</v>
      </c>
      <c r="D396" s="25">
        <f t="shared" si="6"/>
        <v>39521</v>
      </c>
      <c r="E396" s="28" t="s">
        <v>6937</v>
      </c>
      <c r="F396" s="26">
        <v>40.950000000000003</v>
      </c>
      <c r="G396" s="28" t="s">
        <v>688</v>
      </c>
      <c r="H396" s="28" t="s">
        <v>3484</v>
      </c>
      <c r="I396" s="28" t="s">
        <v>4576</v>
      </c>
      <c r="J396" s="28" t="s">
        <v>4576</v>
      </c>
      <c r="K396" s="29">
        <v>39521</v>
      </c>
      <c r="L396" s="28" t="s">
        <v>6598</v>
      </c>
      <c r="M396" s="28" t="s">
        <v>6938</v>
      </c>
    </row>
    <row r="397" spans="1:13" hidden="1" x14ac:dyDescent="0.2">
      <c r="A397" s="23">
        <v>60457</v>
      </c>
      <c r="B397" s="28" t="s">
        <v>4573</v>
      </c>
      <c r="C397" s="28" t="s">
        <v>4574</v>
      </c>
      <c r="D397" s="25">
        <f t="shared" si="6"/>
        <v>39521</v>
      </c>
      <c r="E397" s="28" t="s">
        <v>4576</v>
      </c>
      <c r="F397" s="26">
        <v>184</v>
      </c>
      <c r="G397" s="28" t="s">
        <v>5140</v>
      </c>
      <c r="H397" s="28" t="s">
        <v>3370</v>
      </c>
      <c r="I397" s="28" t="s">
        <v>4576</v>
      </c>
      <c r="J397" s="28" t="s">
        <v>4576</v>
      </c>
      <c r="K397" s="29">
        <v>39521</v>
      </c>
      <c r="L397" s="28" t="s">
        <v>6598</v>
      </c>
      <c r="M397" s="28" t="s">
        <v>6936</v>
      </c>
    </row>
    <row r="398" spans="1:13" hidden="1" x14ac:dyDescent="0.2">
      <c r="A398" s="23">
        <v>61362</v>
      </c>
      <c r="B398" s="28" t="s">
        <v>4573</v>
      </c>
      <c r="C398" s="28" t="s">
        <v>5135</v>
      </c>
      <c r="D398" s="25">
        <f t="shared" si="6"/>
        <v>39521</v>
      </c>
      <c r="E398" s="28" t="s">
        <v>4576</v>
      </c>
      <c r="F398" s="26">
        <v>17.440000000000001</v>
      </c>
      <c r="G398" s="28" t="s">
        <v>683</v>
      </c>
      <c r="H398" s="28" t="s">
        <v>3365</v>
      </c>
      <c r="I398" s="28" t="s">
        <v>4576</v>
      </c>
      <c r="J398" s="28" t="s">
        <v>4576</v>
      </c>
      <c r="K398" s="29">
        <v>39521</v>
      </c>
      <c r="L398" s="28" t="s">
        <v>5658</v>
      </c>
      <c r="M398" s="28" t="s">
        <v>4448</v>
      </c>
    </row>
    <row r="399" spans="1:13" hidden="1" x14ac:dyDescent="0.2">
      <c r="A399" s="23">
        <v>61361</v>
      </c>
      <c r="B399" s="28" t="s">
        <v>4573</v>
      </c>
      <c r="C399" s="28" t="s">
        <v>5135</v>
      </c>
      <c r="D399" s="25">
        <f t="shared" si="6"/>
        <v>39521</v>
      </c>
      <c r="E399" s="28" t="s">
        <v>4576</v>
      </c>
      <c r="F399" s="26">
        <v>9</v>
      </c>
      <c r="G399" s="28" t="s">
        <v>2205</v>
      </c>
      <c r="H399" s="28" t="s">
        <v>7154</v>
      </c>
      <c r="I399" s="28" t="s">
        <v>4576</v>
      </c>
      <c r="J399" s="28" t="s">
        <v>4576</v>
      </c>
      <c r="K399" s="29">
        <v>39521</v>
      </c>
      <c r="L399" s="28" t="s">
        <v>5658</v>
      </c>
      <c r="M399" s="28" t="s">
        <v>4897</v>
      </c>
    </row>
    <row r="400" spans="1:13" hidden="1" x14ac:dyDescent="0.2">
      <c r="A400" s="23">
        <v>61363</v>
      </c>
      <c r="B400" s="28" t="s">
        <v>4573</v>
      </c>
      <c r="C400" s="28" t="s">
        <v>5135</v>
      </c>
      <c r="D400" s="25">
        <f t="shared" si="6"/>
        <v>39522</v>
      </c>
      <c r="E400" s="28" t="s">
        <v>4576</v>
      </c>
      <c r="F400" s="26">
        <v>15.77</v>
      </c>
      <c r="G400" s="28" t="s">
        <v>1558</v>
      </c>
      <c r="H400" s="28" t="s">
        <v>3370</v>
      </c>
      <c r="I400" s="28" t="s">
        <v>4576</v>
      </c>
      <c r="J400" s="28" t="s">
        <v>4576</v>
      </c>
      <c r="K400" s="29">
        <v>39522</v>
      </c>
      <c r="L400" s="28" t="s">
        <v>5658</v>
      </c>
      <c r="M400" s="28" t="s">
        <v>618</v>
      </c>
    </row>
    <row r="401" spans="1:13" hidden="1" x14ac:dyDescent="0.2">
      <c r="A401" s="23">
        <v>61364</v>
      </c>
      <c r="B401" s="28" t="s">
        <v>4573</v>
      </c>
      <c r="C401" s="28" t="s">
        <v>5135</v>
      </c>
      <c r="D401" s="25">
        <f t="shared" si="6"/>
        <v>39522</v>
      </c>
      <c r="E401" s="28" t="s">
        <v>4576</v>
      </c>
      <c r="F401" s="26">
        <v>14.99</v>
      </c>
      <c r="G401" s="28" t="s">
        <v>7133</v>
      </c>
      <c r="H401" s="28" t="s">
        <v>3381</v>
      </c>
      <c r="I401" s="28" t="s">
        <v>4576</v>
      </c>
      <c r="J401" s="28" t="s">
        <v>4576</v>
      </c>
      <c r="K401" s="29">
        <v>39522</v>
      </c>
      <c r="L401" s="28" t="s">
        <v>5658</v>
      </c>
      <c r="M401" s="28" t="s">
        <v>591</v>
      </c>
    </row>
    <row r="402" spans="1:13" hidden="1" x14ac:dyDescent="0.2">
      <c r="A402" s="23">
        <v>61365</v>
      </c>
      <c r="B402" s="28" t="s">
        <v>4573</v>
      </c>
      <c r="C402" s="28" t="s">
        <v>5135</v>
      </c>
      <c r="D402" s="25">
        <f t="shared" si="6"/>
        <v>39524</v>
      </c>
      <c r="E402" s="28" t="s">
        <v>4576</v>
      </c>
      <c r="F402" s="26">
        <v>15.27</v>
      </c>
      <c r="G402" s="28" t="s">
        <v>1555</v>
      </c>
      <c r="H402" s="28" t="s">
        <v>4595</v>
      </c>
      <c r="I402" s="28" t="s">
        <v>4576</v>
      </c>
      <c r="J402" s="28" t="s">
        <v>4576</v>
      </c>
      <c r="K402" s="29">
        <v>39524</v>
      </c>
      <c r="L402" s="28" t="s">
        <v>5658</v>
      </c>
      <c r="M402" s="28" t="s">
        <v>2553</v>
      </c>
    </row>
    <row r="403" spans="1:13" hidden="1" x14ac:dyDescent="0.2">
      <c r="A403" s="23">
        <v>60455</v>
      </c>
      <c r="B403" s="28" t="s">
        <v>4579</v>
      </c>
      <c r="C403" s="28" t="s">
        <v>4574</v>
      </c>
      <c r="D403" s="25">
        <f t="shared" si="6"/>
        <v>39524</v>
      </c>
      <c r="E403" s="28" t="s">
        <v>4576</v>
      </c>
      <c r="F403" s="26">
        <v>30</v>
      </c>
      <c r="G403" s="28" t="s">
        <v>4580</v>
      </c>
      <c r="H403" s="28" t="s">
        <v>6667</v>
      </c>
      <c r="I403" s="28" t="s">
        <v>4576</v>
      </c>
      <c r="J403" s="28" t="s">
        <v>4576</v>
      </c>
      <c r="K403" s="29">
        <v>39524</v>
      </c>
      <c r="L403" s="28" t="s">
        <v>6602</v>
      </c>
      <c r="M403" s="28" t="s">
        <v>6934</v>
      </c>
    </row>
    <row r="404" spans="1:13" hidden="1" x14ac:dyDescent="0.2">
      <c r="A404" s="23">
        <v>61367</v>
      </c>
      <c r="B404" s="28" t="s">
        <v>4573</v>
      </c>
      <c r="C404" s="28" t="s">
        <v>5135</v>
      </c>
      <c r="D404" s="25">
        <f t="shared" si="6"/>
        <v>39524</v>
      </c>
      <c r="E404" s="28" t="s">
        <v>4576</v>
      </c>
      <c r="F404" s="26">
        <v>8</v>
      </c>
      <c r="G404" s="28" t="s">
        <v>1938</v>
      </c>
      <c r="H404" s="28" t="s">
        <v>277</v>
      </c>
      <c r="I404" s="28" t="s">
        <v>4576</v>
      </c>
      <c r="J404" s="28" t="s">
        <v>4576</v>
      </c>
      <c r="K404" s="29">
        <v>39524</v>
      </c>
      <c r="L404" s="28" t="s">
        <v>5658</v>
      </c>
      <c r="M404" s="28" t="s">
        <v>7470</v>
      </c>
    </row>
    <row r="405" spans="1:13" hidden="1" x14ac:dyDescent="0.2">
      <c r="A405" s="23">
        <v>60454</v>
      </c>
      <c r="B405" s="28" t="s">
        <v>4585</v>
      </c>
      <c r="C405" s="28" t="s">
        <v>4574</v>
      </c>
      <c r="D405" s="25">
        <f t="shared" si="6"/>
        <v>39524</v>
      </c>
      <c r="E405" s="28" t="s">
        <v>4576</v>
      </c>
      <c r="F405" s="26">
        <v>79.790000000000006</v>
      </c>
      <c r="G405" s="28" t="s">
        <v>5142</v>
      </c>
      <c r="H405" s="28" t="s">
        <v>5948</v>
      </c>
      <c r="I405" s="28" t="s">
        <v>4576</v>
      </c>
      <c r="J405" s="28" t="s">
        <v>4576</v>
      </c>
      <c r="K405" s="29">
        <v>39524</v>
      </c>
      <c r="L405" s="28" t="s">
        <v>2111</v>
      </c>
      <c r="M405" s="28" t="s">
        <v>4463</v>
      </c>
    </row>
    <row r="406" spans="1:13" hidden="1" x14ac:dyDescent="0.2">
      <c r="A406" s="23">
        <v>61037</v>
      </c>
      <c r="B406" s="28" t="s">
        <v>4573</v>
      </c>
      <c r="C406" s="28" t="s">
        <v>5133</v>
      </c>
      <c r="D406" s="25">
        <f t="shared" si="6"/>
        <v>39524</v>
      </c>
      <c r="E406" s="28" t="s">
        <v>4576</v>
      </c>
      <c r="F406" s="26">
        <v>98.93</v>
      </c>
      <c r="G406" s="28" t="s">
        <v>5137</v>
      </c>
      <c r="H406" s="28" t="s">
        <v>3365</v>
      </c>
      <c r="I406" s="28" t="s">
        <v>4576</v>
      </c>
      <c r="J406" s="28" t="s">
        <v>4576</v>
      </c>
      <c r="K406" s="29">
        <v>39524</v>
      </c>
      <c r="L406" s="28" t="s">
        <v>4576</v>
      </c>
      <c r="M406" s="28" t="s">
        <v>4576</v>
      </c>
    </row>
    <row r="407" spans="1:13" hidden="1" x14ac:dyDescent="0.2">
      <c r="A407" s="23">
        <v>61368</v>
      </c>
      <c r="B407" s="28" t="s">
        <v>4573</v>
      </c>
      <c r="C407" s="28" t="s">
        <v>5135</v>
      </c>
      <c r="D407" s="25">
        <f t="shared" si="6"/>
        <v>39524</v>
      </c>
      <c r="E407" s="28" t="s">
        <v>4576</v>
      </c>
      <c r="F407" s="26">
        <v>20</v>
      </c>
      <c r="G407" s="28" t="s">
        <v>1939</v>
      </c>
      <c r="H407" s="28" t="s">
        <v>4600</v>
      </c>
      <c r="I407" s="28" t="s">
        <v>4576</v>
      </c>
      <c r="J407" s="28" t="s">
        <v>4576</v>
      </c>
      <c r="K407" s="29">
        <v>39524</v>
      </c>
      <c r="L407" s="28" t="s">
        <v>5658</v>
      </c>
      <c r="M407" s="28" t="s">
        <v>7471</v>
      </c>
    </row>
    <row r="408" spans="1:13" hidden="1" x14ac:dyDescent="0.2">
      <c r="A408" s="23">
        <v>61481</v>
      </c>
      <c r="B408" s="28" t="s">
        <v>5150</v>
      </c>
      <c r="C408" s="28" t="s">
        <v>4580</v>
      </c>
      <c r="D408" s="25">
        <f t="shared" si="6"/>
        <v>39524</v>
      </c>
      <c r="E408" s="28" t="s">
        <v>4576</v>
      </c>
      <c r="F408" s="26">
        <v>-30</v>
      </c>
      <c r="G408" s="28" t="s">
        <v>4574</v>
      </c>
      <c r="H408" s="28" t="s">
        <v>6667</v>
      </c>
      <c r="I408" s="28" t="s">
        <v>4576</v>
      </c>
      <c r="J408" s="28" t="s">
        <v>4576</v>
      </c>
      <c r="K408" s="29">
        <v>39524</v>
      </c>
      <c r="L408" s="28" t="s">
        <v>6602</v>
      </c>
      <c r="M408" s="28" t="s">
        <v>6934</v>
      </c>
    </row>
    <row r="409" spans="1:13" x14ac:dyDescent="0.2">
      <c r="A409" s="23">
        <v>61366</v>
      </c>
      <c r="B409" s="28" t="s">
        <v>4573</v>
      </c>
      <c r="C409" s="28" t="s">
        <v>5135</v>
      </c>
      <c r="D409" s="25">
        <f t="shared" si="6"/>
        <v>39524</v>
      </c>
      <c r="E409" s="28" t="s">
        <v>4576</v>
      </c>
      <c r="F409" s="26">
        <v>12</v>
      </c>
      <c r="G409" s="28" t="s">
        <v>2205</v>
      </c>
      <c r="H409" s="28" t="s">
        <v>7151</v>
      </c>
      <c r="I409" s="28" t="s">
        <v>4576</v>
      </c>
      <c r="J409" s="28" t="s">
        <v>4576</v>
      </c>
      <c r="K409" s="29">
        <v>39524</v>
      </c>
      <c r="L409" s="28" t="s">
        <v>5658</v>
      </c>
      <c r="M409" s="28" t="s">
        <v>4897</v>
      </c>
    </row>
    <row r="410" spans="1:13" hidden="1" x14ac:dyDescent="0.2">
      <c r="A410" s="23">
        <v>61325</v>
      </c>
      <c r="B410" s="28" t="s">
        <v>4573</v>
      </c>
      <c r="C410" s="28" t="s">
        <v>5135</v>
      </c>
      <c r="D410" s="25">
        <f t="shared" si="6"/>
        <v>39525</v>
      </c>
      <c r="E410" s="28" t="s">
        <v>4576</v>
      </c>
      <c r="F410" s="26">
        <v>129.94999999999999</v>
      </c>
      <c r="G410" s="28" t="s">
        <v>6761</v>
      </c>
      <c r="H410" s="28" t="s">
        <v>4599</v>
      </c>
      <c r="I410" s="28" t="s">
        <v>4576</v>
      </c>
      <c r="J410" s="28" t="s">
        <v>4576</v>
      </c>
      <c r="K410" s="29">
        <v>39525</v>
      </c>
      <c r="L410" s="28" t="s">
        <v>5658</v>
      </c>
      <c r="M410" s="28" t="s">
        <v>7440</v>
      </c>
    </row>
    <row r="411" spans="1:13" hidden="1" x14ac:dyDescent="0.2">
      <c r="A411" s="23">
        <v>60453</v>
      </c>
      <c r="B411" s="28" t="s">
        <v>4573</v>
      </c>
      <c r="C411" s="28" t="s">
        <v>4574</v>
      </c>
      <c r="D411" s="25">
        <f t="shared" si="6"/>
        <v>39525</v>
      </c>
      <c r="E411" s="28" t="s">
        <v>4576</v>
      </c>
      <c r="F411" s="26">
        <v>17.04</v>
      </c>
      <c r="G411" s="28" t="s">
        <v>5143</v>
      </c>
      <c r="H411" s="28" t="s">
        <v>3381</v>
      </c>
      <c r="I411" s="28" t="s">
        <v>4576</v>
      </c>
      <c r="J411" s="28" t="s">
        <v>4576</v>
      </c>
      <c r="K411" s="29">
        <v>39525</v>
      </c>
      <c r="L411" s="28" t="s">
        <v>2111</v>
      </c>
      <c r="M411" s="28" t="s">
        <v>4464</v>
      </c>
    </row>
    <row r="412" spans="1:13" hidden="1" x14ac:dyDescent="0.2">
      <c r="A412" s="23">
        <v>61322</v>
      </c>
      <c r="B412" s="28" t="s">
        <v>4573</v>
      </c>
      <c r="C412" s="28" t="s">
        <v>5135</v>
      </c>
      <c r="D412" s="25">
        <f t="shared" si="6"/>
        <v>39525</v>
      </c>
      <c r="E412" s="28" t="s">
        <v>4576</v>
      </c>
      <c r="F412" s="26">
        <v>96.36</v>
      </c>
      <c r="G412" s="28" t="s">
        <v>688</v>
      </c>
      <c r="H412" s="28" t="s">
        <v>3484</v>
      </c>
      <c r="I412" s="28" t="s">
        <v>4576</v>
      </c>
      <c r="J412" s="28" t="s">
        <v>4576</v>
      </c>
      <c r="K412" s="29">
        <v>39525</v>
      </c>
      <c r="L412" s="28" t="s">
        <v>5658</v>
      </c>
      <c r="M412" s="28" t="s">
        <v>6012</v>
      </c>
    </row>
    <row r="413" spans="1:13" hidden="1" x14ac:dyDescent="0.2">
      <c r="A413" s="23">
        <v>60452</v>
      </c>
      <c r="B413" s="28" t="s">
        <v>4573</v>
      </c>
      <c r="C413" s="28" t="s">
        <v>4574</v>
      </c>
      <c r="D413" s="25">
        <f t="shared" si="6"/>
        <v>39525</v>
      </c>
      <c r="E413" s="28" t="s">
        <v>6932</v>
      </c>
      <c r="F413" s="26">
        <v>30</v>
      </c>
      <c r="G413" s="28" t="s">
        <v>687</v>
      </c>
      <c r="H413" s="28" t="s">
        <v>3484</v>
      </c>
      <c r="I413" s="28" t="s">
        <v>4576</v>
      </c>
      <c r="J413" s="28" t="s">
        <v>4576</v>
      </c>
      <c r="K413" s="29">
        <v>39525</v>
      </c>
      <c r="L413" s="28" t="s">
        <v>6598</v>
      </c>
      <c r="M413" s="28" t="s">
        <v>6933</v>
      </c>
    </row>
    <row r="414" spans="1:13" hidden="1" x14ac:dyDescent="0.2">
      <c r="A414" s="23">
        <v>61324</v>
      </c>
      <c r="B414" s="28" t="s">
        <v>4573</v>
      </c>
      <c r="C414" s="28" t="s">
        <v>5135</v>
      </c>
      <c r="D414" s="25">
        <f t="shared" si="6"/>
        <v>39525</v>
      </c>
      <c r="E414" s="28" t="s">
        <v>4576</v>
      </c>
      <c r="F414" s="26">
        <v>54.82</v>
      </c>
      <c r="G414" s="28" t="s">
        <v>878</v>
      </c>
      <c r="H414" s="28" t="s">
        <v>7322</v>
      </c>
      <c r="I414" s="28" t="s">
        <v>4576</v>
      </c>
      <c r="J414" s="28" t="s">
        <v>4576</v>
      </c>
      <c r="K414" s="29">
        <v>39525</v>
      </c>
      <c r="L414" s="28" t="s">
        <v>5658</v>
      </c>
      <c r="M414" s="28" t="s">
        <v>4238</v>
      </c>
    </row>
    <row r="415" spans="1:13" hidden="1" x14ac:dyDescent="0.2">
      <c r="A415" s="23">
        <v>61323</v>
      </c>
      <c r="B415" s="28" t="s">
        <v>4573</v>
      </c>
      <c r="C415" s="28" t="s">
        <v>5135</v>
      </c>
      <c r="D415" s="25">
        <f t="shared" si="6"/>
        <v>39525</v>
      </c>
      <c r="E415" s="28" t="s">
        <v>4576</v>
      </c>
      <c r="F415" s="26">
        <v>9</v>
      </c>
      <c r="G415" s="28" t="s">
        <v>2205</v>
      </c>
      <c r="H415" s="28" t="s">
        <v>7154</v>
      </c>
      <c r="I415" s="28" t="s">
        <v>4576</v>
      </c>
      <c r="J415" s="28" t="s">
        <v>4576</v>
      </c>
      <c r="K415" s="29">
        <v>39525</v>
      </c>
      <c r="L415" s="28" t="s">
        <v>5658</v>
      </c>
      <c r="M415" s="28" t="s">
        <v>4897</v>
      </c>
    </row>
    <row r="416" spans="1:13" hidden="1" x14ac:dyDescent="0.2">
      <c r="A416" s="23">
        <v>61349</v>
      </c>
      <c r="B416" s="28" t="s">
        <v>4573</v>
      </c>
      <c r="C416" s="28" t="s">
        <v>5135</v>
      </c>
      <c r="D416" s="25">
        <f t="shared" si="6"/>
        <v>39525</v>
      </c>
      <c r="E416" s="28" t="s">
        <v>4576</v>
      </c>
      <c r="F416" s="26">
        <v>22.63</v>
      </c>
      <c r="G416" s="28" t="s">
        <v>5167</v>
      </c>
      <c r="H416" s="28" t="s">
        <v>3365</v>
      </c>
      <c r="I416" s="28" t="s">
        <v>4576</v>
      </c>
      <c r="J416" s="28" t="s">
        <v>4576</v>
      </c>
      <c r="K416" s="29">
        <v>39525</v>
      </c>
      <c r="L416" s="28" t="s">
        <v>5658</v>
      </c>
      <c r="M416" s="28" t="s">
        <v>7463</v>
      </c>
    </row>
    <row r="417" spans="1:13" hidden="1" x14ac:dyDescent="0.2">
      <c r="A417" s="23">
        <v>60451</v>
      </c>
      <c r="B417" s="28" t="s">
        <v>4579</v>
      </c>
      <c r="C417" s="28" t="s">
        <v>4574</v>
      </c>
      <c r="D417" s="25">
        <f t="shared" si="6"/>
        <v>39526</v>
      </c>
      <c r="E417" s="28" t="s">
        <v>4576</v>
      </c>
      <c r="F417" s="26">
        <v>250</v>
      </c>
      <c r="G417" s="28" t="s">
        <v>4580</v>
      </c>
      <c r="H417" s="28" t="s">
        <v>6667</v>
      </c>
      <c r="I417" s="28" t="s">
        <v>4576</v>
      </c>
      <c r="J417" s="28" t="s">
        <v>4576</v>
      </c>
      <c r="K417" s="29">
        <v>39526</v>
      </c>
      <c r="L417" s="28" t="s">
        <v>6602</v>
      </c>
      <c r="M417" s="28" t="s">
        <v>6931</v>
      </c>
    </row>
    <row r="418" spans="1:13" hidden="1" x14ac:dyDescent="0.2">
      <c r="A418" s="23">
        <v>60450</v>
      </c>
      <c r="B418" s="28" t="s">
        <v>4573</v>
      </c>
      <c r="C418" s="28" t="s">
        <v>4574</v>
      </c>
      <c r="D418" s="25">
        <f t="shared" si="6"/>
        <v>39526</v>
      </c>
      <c r="E418" s="28" t="s">
        <v>2600</v>
      </c>
      <c r="F418" s="26">
        <v>30</v>
      </c>
      <c r="G418" s="28" t="s">
        <v>5153</v>
      </c>
      <c r="H418" s="28" t="s">
        <v>3379</v>
      </c>
      <c r="I418" s="28" t="s">
        <v>4576</v>
      </c>
      <c r="J418" s="28" t="s">
        <v>4576</v>
      </c>
      <c r="K418" s="29">
        <v>39526</v>
      </c>
      <c r="L418" s="28" t="s">
        <v>6598</v>
      </c>
      <c r="M418" s="28" t="s">
        <v>6930</v>
      </c>
    </row>
    <row r="419" spans="1:13" hidden="1" x14ac:dyDescent="0.2">
      <c r="A419" s="23">
        <v>61480</v>
      </c>
      <c r="B419" s="28" t="s">
        <v>5150</v>
      </c>
      <c r="C419" s="28" t="s">
        <v>4580</v>
      </c>
      <c r="D419" s="25">
        <f t="shared" si="6"/>
        <v>39526</v>
      </c>
      <c r="E419" s="28" t="s">
        <v>4576</v>
      </c>
      <c r="F419" s="26">
        <v>-250</v>
      </c>
      <c r="G419" s="28" t="s">
        <v>4574</v>
      </c>
      <c r="H419" s="28" t="s">
        <v>6667</v>
      </c>
      <c r="I419" s="28" t="s">
        <v>4576</v>
      </c>
      <c r="J419" s="28" t="s">
        <v>4576</v>
      </c>
      <c r="K419" s="29">
        <v>39526</v>
      </c>
      <c r="L419" s="28" t="s">
        <v>6602</v>
      </c>
      <c r="M419" s="28" t="s">
        <v>6931</v>
      </c>
    </row>
    <row r="420" spans="1:13" x14ac:dyDescent="0.2">
      <c r="A420" s="23">
        <v>61326</v>
      </c>
      <c r="B420" s="28" t="s">
        <v>4573</v>
      </c>
      <c r="C420" s="28" t="s">
        <v>5135</v>
      </c>
      <c r="D420" s="25">
        <f t="shared" si="6"/>
        <v>39526</v>
      </c>
      <c r="E420" s="28" t="s">
        <v>4576</v>
      </c>
      <c r="F420" s="26">
        <v>24</v>
      </c>
      <c r="G420" s="28" t="s">
        <v>2205</v>
      </c>
      <c r="H420" s="28" t="s">
        <v>7151</v>
      </c>
      <c r="I420" s="28" t="s">
        <v>4576</v>
      </c>
      <c r="J420" s="28" t="s">
        <v>4576</v>
      </c>
      <c r="K420" s="29">
        <v>39526</v>
      </c>
      <c r="L420" s="28" t="s">
        <v>5658</v>
      </c>
      <c r="M420" s="28" t="s">
        <v>4897</v>
      </c>
    </row>
    <row r="421" spans="1:13" hidden="1" x14ac:dyDescent="0.2">
      <c r="A421" s="23">
        <v>60449</v>
      </c>
      <c r="B421" s="28" t="s">
        <v>4573</v>
      </c>
      <c r="C421" s="28" t="s">
        <v>4574</v>
      </c>
      <c r="D421" s="25">
        <f t="shared" si="6"/>
        <v>39527</v>
      </c>
      <c r="E421" s="28" t="s">
        <v>4576</v>
      </c>
      <c r="F421" s="26">
        <v>30.75</v>
      </c>
      <c r="G421" s="28" t="s">
        <v>5156</v>
      </c>
      <c r="H421" s="28" t="s">
        <v>277</v>
      </c>
      <c r="I421" s="28" t="s">
        <v>4576</v>
      </c>
      <c r="J421" s="28" t="s">
        <v>4576</v>
      </c>
      <c r="K421" s="29">
        <v>39527</v>
      </c>
      <c r="L421" s="28" t="s">
        <v>2111</v>
      </c>
      <c r="M421" s="28" t="s">
        <v>4345</v>
      </c>
    </row>
    <row r="422" spans="1:13" hidden="1" x14ac:dyDescent="0.2">
      <c r="A422" s="23">
        <v>61331</v>
      </c>
      <c r="B422" s="28" t="s">
        <v>4573</v>
      </c>
      <c r="C422" s="28" t="s">
        <v>5135</v>
      </c>
      <c r="D422" s="25">
        <f t="shared" si="6"/>
        <v>39527</v>
      </c>
      <c r="E422" s="28" t="s">
        <v>4576</v>
      </c>
      <c r="F422" s="26">
        <v>88</v>
      </c>
      <c r="G422" s="28" t="s">
        <v>7126</v>
      </c>
      <c r="H422" s="28" t="s">
        <v>3370</v>
      </c>
      <c r="I422" s="28" t="s">
        <v>4576</v>
      </c>
      <c r="J422" s="28" t="s">
        <v>4576</v>
      </c>
      <c r="K422" s="29">
        <v>39527</v>
      </c>
      <c r="L422" s="28" t="s">
        <v>5658</v>
      </c>
      <c r="M422" s="28" t="s">
        <v>7264</v>
      </c>
    </row>
    <row r="423" spans="1:13" hidden="1" x14ac:dyDescent="0.2">
      <c r="A423" s="23">
        <v>61328</v>
      </c>
      <c r="B423" s="28" t="s">
        <v>4573</v>
      </c>
      <c r="C423" s="28" t="s">
        <v>5135</v>
      </c>
      <c r="D423" s="25">
        <f t="shared" si="6"/>
        <v>39527</v>
      </c>
      <c r="E423" s="28" t="s">
        <v>4576</v>
      </c>
      <c r="F423" s="26">
        <v>47.2</v>
      </c>
      <c r="G423" s="28" t="s">
        <v>2200</v>
      </c>
      <c r="H423" s="28" t="s">
        <v>4595</v>
      </c>
      <c r="I423" s="28" t="s">
        <v>4576</v>
      </c>
      <c r="J423" s="28" t="s">
        <v>4576</v>
      </c>
      <c r="K423" s="29">
        <v>39527</v>
      </c>
      <c r="L423" s="28" t="s">
        <v>5658</v>
      </c>
      <c r="M423" s="28" t="s">
        <v>7441</v>
      </c>
    </row>
    <row r="424" spans="1:13" hidden="1" x14ac:dyDescent="0.2">
      <c r="A424" s="23">
        <v>61350</v>
      </c>
      <c r="B424" s="28" t="s">
        <v>4573</v>
      </c>
      <c r="C424" s="28" t="s">
        <v>5135</v>
      </c>
      <c r="D424" s="25">
        <f t="shared" si="6"/>
        <v>39527</v>
      </c>
      <c r="E424" s="28" t="s">
        <v>4576</v>
      </c>
      <c r="F424" s="26">
        <v>9.9499999999999993</v>
      </c>
      <c r="G424" s="28" t="s">
        <v>1560</v>
      </c>
      <c r="H424" s="28" t="s">
        <v>4595</v>
      </c>
      <c r="I424" s="28" t="s">
        <v>4576</v>
      </c>
      <c r="J424" s="28" t="s">
        <v>4576</v>
      </c>
      <c r="K424" s="29">
        <v>39527</v>
      </c>
      <c r="L424" s="28" t="s">
        <v>5658</v>
      </c>
      <c r="M424" s="28" t="s">
        <v>7464</v>
      </c>
    </row>
    <row r="425" spans="1:13" hidden="1" x14ac:dyDescent="0.2">
      <c r="A425" s="23">
        <v>61330</v>
      </c>
      <c r="B425" s="28" t="s">
        <v>4573</v>
      </c>
      <c r="C425" s="28" t="s">
        <v>5135</v>
      </c>
      <c r="D425" s="25">
        <f t="shared" si="6"/>
        <v>39527</v>
      </c>
      <c r="E425" s="28" t="s">
        <v>4576</v>
      </c>
      <c r="F425" s="26">
        <v>29.65</v>
      </c>
      <c r="G425" s="28" t="s">
        <v>7130</v>
      </c>
      <c r="H425" s="28" t="s">
        <v>3370</v>
      </c>
      <c r="I425" s="28" t="s">
        <v>4576</v>
      </c>
      <c r="J425" s="28" t="s">
        <v>4576</v>
      </c>
      <c r="K425" s="29">
        <v>39527</v>
      </c>
      <c r="L425" s="28" t="s">
        <v>5658</v>
      </c>
      <c r="M425" s="28" t="s">
        <v>4449</v>
      </c>
    </row>
    <row r="426" spans="1:13" hidden="1" x14ac:dyDescent="0.2">
      <c r="A426" s="23">
        <v>61038</v>
      </c>
      <c r="B426" s="28" t="s">
        <v>4573</v>
      </c>
      <c r="C426" s="28" t="s">
        <v>5133</v>
      </c>
      <c r="D426" s="25">
        <f t="shared" si="6"/>
        <v>39527</v>
      </c>
      <c r="E426" s="28" t="s">
        <v>4576</v>
      </c>
      <c r="F426" s="26">
        <v>75.84</v>
      </c>
      <c r="G426" s="28" t="s">
        <v>5137</v>
      </c>
      <c r="H426" s="28" t="s">
        <v>3365</v>
      </c>
      <c r="I426" s="28" t="s">
        <v>4576</v>
      </c>
      <c r="J426" s="28" t="s">
        <v>4576</v>
      </c>
      <c r="K426" s="29">
        <v>39527</v>
      </c>
      <c r="L426" s="28" t="s">
        <v>4576</v>
      </c>
      <c r="M426" s="28" t="s">
        <v>4576</v>
      </c>
    </row>
    <row r="427" spans="1:13" hidden="1" x14ac:dyDescent="0.2">
      <c r="A427" s="23">
        <v>61327</v>
      </c>
      <c r="B427" s="28" t="s">
        <v>4573</v>
      </c>
      <c r="C427" s="28" t="s">
        <v>5135</v>
      </c>
      <c r="D427" s="25">
        <f t="shared" si="6"/>
        <v>39527</v>
      </c>
      <c r="E427" s="28" t="s">
        <v>4576</v>
      </c>
      <c r="F427" s="26">
        <v>27.88</v>
      </c>
      <c r="G427" s="28" t="s">
        <v>3360</v>
      </c>
      <c r="H427" s="28" t="s">
        <v>3370</v>
      </c>
      <c r="I427" s="28" t="s">
        <v>4576</v>
      </c>
      <c r="J427" s="28" t="s">
        <v>4576</v>
      </c>
      <c r="K427" s="29">
        <v>39527</v>
      </c>
      <c r="L427" s="28" t="s">
        <v>5658</v>
      </c>
      <c r="M427" s="28" t="s">
        <v>7267</v>
      </c>
    </row>
    <row r="428" spans="1:13" hidden="1" x14ac:dyDescent="0.2">
      <c r="A428" s="23">
        <v>61329</v>
      </c>
      <c r="B428" s="33" t="s">
        <v>4573</v>
      </c>
      <c r="C428" s="28" t="s">
        <v>5135</v>
      </c>
      <c r="D428" s="25">
        <f t="shared" si="6"/>
        <v>39527</v>
      </c>
      <c r="E428" s="28" t="s">
        <v>4576</v>
      </c>
      <c r="F428" s="26">
        <v>25.91</v>
      </c>
      <c r="G428" s="28" t="s">
        <v>3697</v>
      </c>
      <c r="H428" s="28" t="s">
        <v>4595</v>
      </c>
      <c r="I428" s="28" t="s">
        <v>4576</v>
      </c>
      <c r="J428" s="28" t="s">
        <v>4576</v>
      </c>
      <c r="K428" s="29">
        <v>39527</v>
      </c>
      <c r="L428" s="28" t="s">
        <v>5658</v>
      </c>
      <c r="M428" s="28" t="s">
        <v>6634</v>
      </c>
    </row>
    <row r="429" spans="1:13" hidden="1" x14ac:dyDescent="0.2">
      <c r="A429" s="23">
        <v>61332</v>
      </c>
      <c r="B429" s="28" t="s">
        <v>4573</v>
      </c>
      <c r="C429" s="28" t="s">
        <v>5135</v>
      </c>
      <c r="D429" s="25">
        <f t="shared" si="6"/>
        <v>39529</v>
      </c>
      <c r="E429" s="28" t="s">
        <v>4576</v>
      </c>
      <c r="F429" s="26">
        <v>17.96</v>
      </c>
      <c r="G429" s="28" t="s">
        <v>1555</v>
      </c>
      <c r="H429" s="28" t="s">
        <v>4595</v>
      </c>
      <c r="I429" s="28" t="s">
        <v>4576</v>
      </c>
      <c r="J429" s="28" t="s">
        <v>4576</v>
      </c>
      <c r="K429" s="29">
        <v>39529</v>
      </c>
      <c r="L429" s="28" t="s">
        <v>5658</v>
      </c>
      <c r="M429" s="28" t="s">
        <v>7442</v>
      </c>
    </row>
    <row r="430" spans="1:13" hidden="1" x14ac:dyDescent="0.2">
      <c r="A430" s="23">
        <v>61337</v>
      </c>
      <c r="B430" s="28" t="s">
        <v>4573</v>
      </c>
      <c r="C430" s="28" t="s">
        <v>5135</v>
      </c>
      <c r="D430" s="25">
        <f t="shared" si="6"/>
        <v>39529</v>
      </c>
      <c r="E430" s="28" t="s">
        <v>4576</v>
      </c>
      <c r="F430" s="26">
        <v>15.31</v>
      </c>
      <c r="G430" s="28" t="s">
        <v>5137</v>
      </c>
      <c r="H430" s="28" t="s">
        <v>3365</v>
      </c>
      <c r="I430" s="28" t="s">
        <v>4576</v>
      </c>
      <c r="J430" s="28" t="s">
        <v>4576</v>
      </c>
      <c r="K430" s="29">
        <v>39529</v>
      </c>
      <c r="L430" s="28" t="s">
        <v>5658</v>
      </c>
      <c r="M430" s="28" t="s">
        <v>4451</v>
      </c>
    </row>
    <row r="431" spans="1:13" hidden="1" x14ac:dyDescent="0.2">
      <c r="A431" s="23">
        <v>61338</v>
      </c>
      <c r="B431" s="28" t="s">
        <v>4573</v>
      </c>
      <c r="C431" s="28" t="s">
        <v>5135</v>
      </c>
      <c r="D431" s="25">
        <f t="shared" si="6"/>
        <v>39529</v>
      </c>
      <c r="E431" s="28" t="s">
        <v>4576</v>
      </c>
      <c r="F431" s="26">
        <v>36.79</v>
      </c>
      <c r="G431" s="28" t="s">
        <v>878</v>
      </c>
      <c r="H431" s="28" t="s">
        <v>7322</v>
      </c>
      <c r="I431" s="28" t="s">
        <v>4576</v>
      </c>
      <c r="J431" s="28" t="s">
        <v>4576</v>
      </c>
      <c r="K431" s="29">
        <v>39529</v>
      </c>
      <c r="L431" s="28" t="s">
        <v>5658</v>
      </c>
      <c r="M431" s="28" t="s">
        <v>4244</v>
      </c>
    </row>
    <row r="432" spans="1:13" hidden="1" x14ac:dyDescent="0.2">
      <c r="A432" s="23">
        <v>61333</v>
      </c>
      <c r="B432" s="28" t="s">
        <v>4573</v>
      </c>
      <c r="C432" s="28" t="s">
        <v>5135</v>
      </c>
      <c r="D432" s="25">
        <f t="shared" si="6"/>
        <v>39529</v>
      </c>
      <c r="E432" s="28" t="s">
        <v>4576</v>
      </c>
      <c r="F432" s="26">
        <v>6.99</v>
      </c>
      <c r="G432" s="28" t="s">
        <v>1563</v>
      </c>
      <c r="H432" s="28" t="s">
        <v>277</v>
      </c>
      <c r="I432" s="28" t="s">
        <v>4576</v>
      </c>
      <c r="J432" s="28" t="s">
        <v>4576</v>
      </c>
      <c r="K432" s="29">
        <v>39529</v>
      </c>
      <c r="L432" s="28" t="s">
        <v>5658</v>
      </c>
      <c r="M432" s="28" t="s">
        <v>7443</v>
      </c>
    </row>
    <row r="433" spans="1:13" hidden="1" x14ac:dyDescent="0.2">
      <c r="A433" s="23">
        <v>61334</v>
      </c>
      <c r="B433" s="33" t="s">
        <v>4573</v>
      </c>
      <c r="C433" s="28" t="s">
        <v>5135</v>
      </c>
      <c r="D433" s="25">
        <f t="shared" si="6"/>
        <v>39529</v>
      </c>
      <c r="E433" s="28" t="s">
        <v>4576</v>
      </c>
      <c r="F433" s="26">
        <v>-6.99</v>
      </c>
      <c r="G433" s="28" t="s">
        <v>3697</v>
      </c>
      <c r="H433" s="28" t="s">
        <v>4595</v>
      </c>
      <c r="I433" s="28" t="s">
        <v>4576</v>
      </c>
      <c r="J433" s="28" t="s">
        <v>4576</v>
      </c>
      <c r="K433" s="29">
        <v>39529</v>
      </c>
      <c r="L433" s="28" t="s">
        <v>5658</v>
      </c>
      <c r="M433" s="28" t="s">
        <v>7444</v>
      </c>
    </row>
    <row r="434" spans="1:13" hidden="1" x14ac:dyDescent="0.2">
      <c r="A434" s="23">
        <v>61335</v>
      </c>
      <c r="B434" s="28" t="s">
        <v>4573</v>
      </c>
      <c r="C434" s="28" t="s">
        <v>5135</v>
      </c>
      <c r="D434" s="25">
        <f t="shared" si="6"/>
        <v>39529</v>
      </c>
      <c r="E434" s="28" t="s">
        <v>4576</v>
      </c>
      <c r="F434" s="26">
        <v>9.48</v>
      </c>
      <c r="G434" s="28" t="s">
        <v>3364</v>
      </c>
      <c r="H434" s="28" t="s">
        <v>4595</v>
      </c>
      <c r="I434" s="28" t="s">
        <v>4576</v>
      </c>
      <c r="J434" s="28" t="s">
        <v>4576</v>
      </c>
      <c r="K434" s="29">
        <v>39529</v>
      </c>
      <c r="L434" s="28" t="s">
        <v>5658</v>
      </c>
      <c r="M434" s="28" t="s">
        <v>7445</v>
      </c>
    </row>
    <row r="435" spans="1:13" hidden="1" x14ac:dyDescent="0.2">
      <c r="A435" s="23">
        <v>61336</v>
      </c>
      <c r="B435" s="28" t="s">
        <v>4573</v>
      </c>
      <c r="C435" s="28" t="s">
        <v>5135</v>
      </c>
      <c r="D435" s="25">
        <f t="shared" si="6"/>
        <v>39529</v>
      </c>
      <c r="E435" s="28" t="s">
        <v>4576</v>
      </c>
      <c r="F435" s="26">
        <v>10</v>
      </c>
      <c r="G435" s="28" t="s">
        <v>3364</v>
      </c>
      <c r="H435" s="28" t="s">
        <v>4595</v>
      </c>
      <c r="I435" s="28" t="s">
        <v>4576</v>
      </c>
      <c r="J435" s="28" t="s">
        <v>4576</v>
      </c>
      <c r="K435" s="29">
        <v>39529</v>
      </c>
      <c r="L435" s="28" t="s">
        <v>5658</v>
      </c>
      <c r="M435" s="28" t="s">
        <v>7446</v>
      </c>
    </row>
    <row r="436" spans="1:13" hidden="1" x14ac:dyDescent="0.2">
      <c r="A436" s="23">
        <v>60448</v>
      </c>
      <c r="B436" s="28" t="s">
        <v>4579</v>
      </c>
      <c r="C436" s="28" t="s">
        <v>4574</v>
      </c>
      <c r="D436" s="25">
        <f t="shared" si="6"/>
        <v>39532</v>
      </c>
      <c r="E436" s="28" t="s">
        <v>4576</v>
      </c>
      <c r="F436" s="26">
        <v>100</v>
      </c>
      <c r="G436" s="28" t="s">
        <v>4580</v>
      </c>
      <c r="H436" s="28" t="s">
        <v>6667</v>
      </c>
      <c r="I436" s="28" t="s">
        <v>4576</v>
      </c>
      <c r="J436" s="28" t="s">
        <v>4576</v>
      </c>
      <c r="K436" s="29">
        <v>39532</v>
      </c>
      <c r="L436" s="28" t="s">
        <v>6602</v>
      </c>
      <c r="M436" s="28" t="s">
        <v>6929</v>
      </c>
    </row>
    <row r="437" spans="1:13" hidden="1" x14ac:dyDescent="0.2">
      <c r="A437" s="23">
        <v>60445</v>
      </c>
      <c r="B437" s="33" t="s">
        <v>4573</v>
      </c>
      <c r="C437" s="28" t="s">
        <v>4574</v>
      </c>
      <c r="D437" s="25">
        <f t="shared" si="6"/>
        <v>39532</v>
      </c>
      <c r="E437" s="28" t="s">
        <v>4576</v>
      </c>
      <c r="F437" s="26">
        <v>120</v>
      </c>
      <c r="G437" s="28" t="s">
        <v>685</v>
      </c>
      <c r="H437" s="28" t="s">
        <v>7322</v>
      </c>
      <c r="I437" s="28" t="s">
        <v>4576</v>
      </c>
      <c r="J437" s="28" t="s">
        <v>4576</v>
      </c>
      <c r="K437" s="29">
        <v>39532</v>
      </c>
      <c r="L437" s="28" t="s">
        <v>4450</v>
      </c>
      <c r="M437" s="28" t="s">
        <v>6926</v>
      </c>
    </row>
    <row r="438" spans="1:13" hidden="1" x14ac:dyDescent="0.2">
      <c r="A438" s="23">
        <v>60446</v>
      </c>
      <c r="B438" s="28" t="s">
        <v>4573</v>
      </c>
      <c r="C438" s="28" t="s">
        <v>4574</v>
      </c>
      <c r="D438" s="25">
        <f t="shared" si="6"/>
        <v>39532</v>
      </c>
      <c r="E438" s="28" t="s">
        <v>4576</v>
      </c>
      <c r="F438" s="26">
        <v>52</v>
      </c>
      <c r="G438" s="28" t="s">
        <v>686</v>
      </c>
      <c r="H438" s="28" t="s">
        <v>5954</v>
      </c>
      <c r="I438" s="28" t="s">
        <v>4576</v>
      </c>
      <c r="J438" s="28" t="s">
        <v>4576</v>
      </c>
      <c r="K438" s="29">
        <v>39532</v>
      </c>
      <c r="L438" s="28" t="s">
        <v>2117</v>
      </c>
      <c r="M438" s="28" t="s">
        <v>6927</v>
      </c>
    </row>
    <row r="439" spans="1:13" hidden="1" x14ac:dyDescent="0.2">
      <c r="A439" s="23">
        <v>61339</v>
      </c>
      <c r="B439" s="33" t="s">
        <v>4573</v>
      </c>
      <c r="C439" s="28" t="s">
        <v>5135</v>
      </c>
      <c r="D439" s="25">
        <f t="shared" si="6"/>
        <v>39532</v>
      </c>
      <c r="E439" s="28" t="s">
        <v>4576</v>
      </c>
      <c r="F439" s="26">
        <v>54.81</v>
      </c>
      <c r="G439" s="28" t="s">
        <v>2203</v>
      </c>
      <c r="H439" s="28" t="s">
        <v>3365</v>
      </c>
      <c r="I439" s="28" t="s">
        <v>4576</v>
      </c>
      <c r="J439" s="28" t="s">
        <v>4576</v>
      </c>
      <c r="K439" s="29">
        <v>39532</v>
      </c>
      <c r="L439" s="28" t="s">
        <v>5658</v>
      </c>
      <c r="M439" s="28" t="s">
        <v>7447</v>
      </c>
    </row>
    <row r="440" spans="1:13" hidden="1" x14ac:dyDescent="0.2">
      <c r="A440" s="23">
        <v>60447</v>
      </c>
      <c r="B440" s="28" t="s">
        <v>5138</v>
      </c>
      <c r="C440" s="28" t="s">
        <v>4574</v>
      </c>
      <c r="D440" s="25">
        <f t="shared" si="6"/>
        <v>39532</v>
      </c>
      <c r="E440" s="28" t="s">
        <v>4576</v>
      </c>
      <c r="F440" s="26">
        <v>324.39</v>
      </c>
      <c r="G440" s="28" t="s">
        <v>4574</v>
      </c>
      <c r="H440" s="28" t="s">
        <v>3381</v>
      </c>
      <c r="I440" s="28" t="s">
        <v>4576</v>
      </c>
      <c r="J440" s="28" t="s">
        <v>4909</v>
      </c>
      <c r="K440" s="29">
        <v>39532</v>
      </c>
      <c r="L440" s="28" t="s">
        <v>4453</v>
      </c>
      <c r="M440" s="28" t="s">
        <v>6928</v>
      </c>
    </row>
    <row r="441" spans="1:13" hidden="1" x14ac:dyDescent="0.2">
      <c r="A441" s="23">
        <v>61479</v>
      </c>
      <c r="B441" s="28" t="s">
        <v>5150</v>
      </c>
      <c r="C441" s="28" t="s">
        <v>4580</v>
      </c>
      <c r="D441" s="25">
        <f t="shared" si="6"/>
        <v>39532</v>
      </c>
      <c r="E441" s="28" t="s">
        <v>4576</v>
      </c>
      <c r="F441" s="26">
        <v>-100</v>
      </c>
      <c r="G441" s="28" t="s">
        <v>4574</v>
      </c>
      <c r="H441" s="28" t="s">
        <v>6667</v>
      </c>
      <c r="I441" s="28" t="s">
        <v>4576</v>
      </c>
      <c r="J441" s="28" t="s">
        <v>4576</v>
      </c>
      <c r="K441" s="29">
        <v>39532</v>
      </c>
      <c r="L441" s="28" t="s">
        <v>6602</v>
      </c>
      <c r="M441" s="28" t="s">
        <v>6929</v>
      </c>
    </row>
    <row r="442" spans="1:13" hidden="1" x14ac:dyDescent="0.2">
      <c r="A442" s="23">
        <v>61343</v>
      </c>
      <c r="B442" s="28" t="s">
        <v>4573</v>
      </c>
      <c r="C442" s="28" t="s">
        <v>5135</v>
      </c>
      <c r="D442" s="25">
        <f t="shared" si="6"/>
        <v>39533</v>
      </c>
      <c r="E442" s="33" t="s">
        <v>4576</v>
      </c>
      <c r="F442" s="26">
        <v>53.35</v>
      </c>
      <c r="G442" s="33" t="s">
        <v>5160</v>
      </c>
      <c r="H442" s="28" t="s">
        <v>4599</v>
      </c>
      <c r="I442" s="28" t="s">
        <v>4576</v>
      </c>
      <c r="J442" s="28" t="s">
        <v>4576</v>
      </c>
      <c r="K442" s="29">
        <v>39533</v>
      </c>
      <c r="L442" s="28" t="s">
        <v>5658</v>
      </c>
      <c r="M442" s="28" t="s">
        <v>7863</v>
      </c>
    </row>
    <row r="443" spans="1:13" hidden="1" x14ac:dyDescent="0.2">
      <c r="A443" s="23">
        <v>61342</v>
      </c>
      <c r="B443" s="28" t="s">
        <v>4573</v>
      </c>
      <c r="C443" s="28" t="s">
        <v>5135</v>
      </c>
      <c r="D443" s="25">
        <f t="shared" si="6"/>
        <v>39533</v>
      </c>
      <c r="E443" s="28" t="s">
        <v>4576</v>
      </c>
      <c r="F443" s="26">
        <v>171.44</v>
      </c>
      <c r="G443" s="28" t="s">
        <v>688</v>
      </c>
      <c r="H443" s="28" t="s">
        <v>4599</v>
      </c>
      <c r="I443" s="28" t="s">
        <v>4576</v>
      </c>
      <c r="J443" s="28" t="s">
        <v>4576</v>
      </c>
      <c r="K443" s="29">
        <v>39533</v>
      </c>
      <c r="L443" s="28" t="s">
        <v>5658</v>
      </c>
      <c r="M443" s="28" t="s">
        <v>7450</v>
      </c>
    </row>
    <row r="444" spans="1:13" hidden="1" x14ac:dyDescent="0.2">
      <c r="A444" s="23">
        <v>60444</v>
      </c>
      <c r="B444" s="28" t="s">
        <v>4585</v>
      </c>
      <c r="C444" s="28" t="s">
        <v>4574</v>
      </c>
      <c r="D444" s="25">
        <f t="shared" si="6"/>
        <v>39533</v>
      </c>
      <c r="E444" s="28" t="s">
        <v>4576</v>
      </c>
      <c r="F444" s="26">
        <v>20.28</v>
      </c>
      <c r="G444" s="28" t="s">
        <v>5141</v>
      </c>
      <c r="H444" s="28" t="s">
        <v>5948</v>
      </c>
      <c r="I444" s="28" t="s">
        <v>4576</v>
      </c>
      <c r="J444" s="28" t="s">
        <v>4576</v>
      </c>
      <c r="K444" s="29">
        <v>39533</v>
      </c>
      <c r="L444" s="28" t="s">
        <v>2111</v>
      </c>
      <c r="M444" s="28" t="s">
        <v>4459</v>
      </c>
    </row>
    <row r="445" spans="1:13" hidden="1" x14ac:dyDescent="0.2">
      <c r="A445" s="23">
        <v>60443</v>
      </c>
      <c r="B445" s="28" t="s">
        <v>4573</v>
      </c>
      <c r="C445" s="28" t="s">
        <v>4574</v>
      </c>
      <c r="D445" s="25">
        <f t="shared" si="6"/>
        <v>39533</v>
      </c>
      <c r="E445" s="28" t="s">
        <v>4576</v>
      </c>
      <c r="F445" s="26">
        <v>14.5</v>
      </c>
      <c r="G445" s="28" t="s">
        <v>4595</v>
      </c>
      <c r="H445" s="28" t="s">
        <v>4595</v>
      </c>
      <c r="I445" s="28" t="s">
        <v>4576</v>
      </c>
      <c r="J445" s="28" t="s">
        <v>4576</v>
      </c>
      <c r="K445" s="29">
        <v>39533</v>
      </c>
      <c r="L445" s="28" t="s">
        <v>6598</v>
      </c>
      <c r="M445" s="28" t="s">
        <v>6925</v>
      </c>
    </row>
    <row r="446" spans="1:13" hidden="1" x14ac:dyDescent="0.2">
      <c r="A446" s="23">
        <v>60442</v>
      </c>
      <c r="B446" s="28" t="s">
        <v>4573</v>
      </c>
      <c r="C446" s="28" t="s">
        <v>4574</v>
      </c>
      <c r="D446" s="25">
        <f t="shared" si="6"/>
        <v>39533</v>
      </c>
      <c r="E446" s="28" t="s">
        <v>4576</v>
      </c>
      <c r="F446" s="26">
        <v>394</v>
      </c>
      <c r="G446" s="28" t="s">
        <v>680</v>
      </c>
      <c r="H446" s="28" t="s">
        <v>4599</v>
      </c>
      <c r="I446" s="28" t="s">
        <v>4576</v>
      </c>
      <c r="J446" s="28" t="s">
        <v>4576</v>
      </c>
      <c r="K446" s="29">
        <v>39533</v>
      </c>
      <c r="L446" s="28" t="s">
        <v>4450</v>
      </c>
      <c r="M446" s="28" t="s">
        <v>6924</v>
      </c>
    </row>
    <row r="447" spans="1:13" hidden="1" x14ac:dyDescent="0.2">
      <c r="A447" s="23">
        <v>61340</v>
      </c>
      <c r="B447" s="33" t="s">
        <v>4573</v>
      </c>
      <c r="C447" s="28" t="s">
        <v>5135</v>
      </c>
      <c r="D447" s="25">
        <f t="shared" si="6"/>
        <v>39534</v>
      </c>
      <c r="E447" s="28" t="s">
        <v>4576</v>
      </c>
      <c r="F447" s="26">
        <v>15.29</v>
      </c>
      <c r="G447" s="28" t="s">
        <v>5160</v>
      </c>
      <c r="H447" s="28" t="s">
        <v>7322</v>
      </c>
      <c r="I447" s="28" t="s">
        <v>4576</v>
      </c>
      <c r="J447" s="28" t="s">
        <v>4576</v>
      </c>
      <c r="K447" s="29">
        <v>39534</v>
      </c>
      <c r="L447" s="28" t="s">
        <v>5658</v>
      </c>
      <c r="M447" s="28" t="s">
        <v>7448</v>
      </c>
    </row>
    <row r="448" spans="1:13" hidden="1" x14ac:dyDescent="0.2">
      <c r="A448" s="23">
        <v>60439</v>
      </c>
      <c r="B448" s="28" t="s">
        <v>4573</v>
      </c>
      <c r="C448" s="28" t="s">
        <v>4574</v>
      </c>
      <c r="D448" s="25">
        <f t="shared" si="6"/>
        <v>39534</v>
      </c>
      <c r="E448" s="28" t="s">
        <v>4576</v>
      </c>
      <c r="F448" s="26">
        <v>39.86</v>
      </c>
      <c r="G448" s="28" t="s">
        <v>5139</v>
      </c>
      <c r="H448" s="28" t="s">
        <v>3381</v>
      </c>
      <c r="I448" s="28" t="s">
        <v>4576</v>
      </c>
      <c r="J448" s="28" t="s">
        <v>4576</v>
      </c>
      <c r="K448" s="29">
        <v>39534</v>
      </c>
      <c r="L448" s="28" t="s">
        <v>2111</v>
      </c>
      <c r="M448" s="28" t="s">
        <v>4457</v>
      </c>
    </row>
    <row r="449" spans="1:13" hidden="1" x14ac:dyDescent="0.2">
      <c r="A449" s="23">
        <v>60441</v>
      </c>
      <c r="B449" s="28" t="s">
        <v>4573</v>
      </c>
      <c r="C449" s="28" t="s">
        <v>4574</v>
      </c>
      <c r="D449" s="25">
        <f t="shared" si="6"/>
        <v>39534</v>
      </c>
      <c r="E449" s="28" t="s">
        <v>2600</v>
      </c>
      <c r="F449" s="26">
        <v>25</v>
      </c>
      <c r="G449" s="28" t="s">
        <v>5144</v>
      </c>
      <c r="H449" s="28" t="s">
        <v>3379</v>
      </c>
      <c r="I449" s="28" t="s">
        <v>4576</v>
      </c>
      <c r="J449" s="28" t="s">
        <v>4576</v>
      </c>
      <c r="K449" s="29">
        <v>39534</v>
      </c>
      <c r="L449" s="28" t="s">
        <v>6598</v>
      </c>
      <c r="M449" s="28" t="s">
        <v>6923</v>
      </c>
    </row>
    <row r="450" spans="1:13" x14ac:dyDescent="0.2">
      <c r="A450" s="23">
        <v>60440</v>
      </c>
      <c r="B450" s="28" t="s">
        <v>4573</v>
      </c>
      <c r="C450" s="28" t="s">
        <v>4574</v>
      </c>
      <c r="D450" s="25">
        <f t="shared" ref="D450:D513" si="7">K450</f>
        <v>39534</v>
      </c>
      <c r="E450" s="28" t="s">
        <v>4576</v>
      </c>
      <c r="F450" s="26">
        <v>22.18</v>
      </c>
      <c r="G450" s="28" t="s">
        <v>5136</v>
      </c>
      <c r="H450" s="28" t="s">
        <v>7151</v>
      </c>
      <c r="I450" s="28" t="s">
        <v>4576</v>
      </c>
      <c r="J450" s="28" t="s">
        <v>4576</v>
      </c>
      <c r="K450" s="29">
        <v>39534</v>
      </c>
      <c r="L450" s="28" t="s">
        <v>2111</v>
      </c>
      <c r="M450" s="28" t="s">
        <v>4495</v>
      </c>
    </row>
    <row r="451" spans="1:13" hidden="1" x14ac:dyDescent="0.2">
      <c r="A451" s="23">
        <v>61341</v>
      </c>
      <c r="B451" s="28" t="s">
        <v>4573</v>
      </c>
      <c r="C451" s="28" t="s">
        <v>5135</v>
      </c>
      <c r="D451" s="25">
        <f t="shared" si="7"/>
        <v>39535</v>
      </c>
      <c r="E451" s="28" t="s">
        <v>4576</v>
      </c>
      <c r="F451" s="26">
        <v>35.380000000000003</v>
      </c>
      <c r="G451" s="28" t="s">
        <v>5160</v>
      </c>
      <c r="H451" s="28" t="s">
        <v>7322</v>
      </c>
      <c r="I451" s="28" t="s">
        <v>4576</v>
      </c>
      <c r="J451" s="28" t="s">
        <v>4576</v>
      </c>
      <c r="K451" s="29">
        <v>39535</v>
      </c>
      <c r="L451" s="28" t="s">
        <v>5658</v>
      </c>
      <c r="M451" s="28" t="s">
        <v>7449</v>
      </c>
    </row>
    <row r="452" spans="1:13" hidden="1" x14ac:dyDescent="0.2">
      <c r="A452" s="23">
        <v>61344</v>
      </c>
      <c r="B452" s="33" t="s">
        <v>4573</v>
      </c>
      <c r="C452" s="28" t="s">
        <v>5135</v>
      </c>
      <c r="D452" s="25">
        <f t="shared" si="7"/>
        <v>39535</v>
      </c>
      <c r="E452" s="28" t="s">
        <v>4576</v>
      </c>
      <c r="F452" s="26">
        <v>20.75</v>
      </c>
      <c r="G452" s="28" t="s">
        <v>688</v>
      </c>
      <c r="H452" s="28" t="s">
        <v>3484</v>
      </c>
      <c r="I452" s="28" t="s">
        <v>4576</v>
      </c>
      <c r="J452" s="28" t="s">
        <v>4576</v>
      </c>
      <c r="K452" s="29">
        <v>39535</v>
      </c>
      <c r="L452" s="28" t="s">
        <v>5658</v>
      </c>
      <c r="M452" s="28" t="s">
        <v>7864</v>
      </c>
    </row>
    <row r="453" spans="1:13" hidden="1" x14ac:dyDescent="0.2">
      <c r="A453" s="23">
        <v>60438</v>
      </c>
      <c r="B453" s="28" t="s">
        <v>4579</v>
      </c>
      <c r="C453" s="28" t="s">
        <v>4574</v>
      </c>
      <c r="D453" s="25">
        <f t="shared" si="7"/>
        <v>39538</v>
      </c>
      <c r="E453" s="28" t="s">
        <v>4576</v>
      </c>
      <c r="F453" s="26">
        <v>66.040000000000006</v>
      </c>
      <c r="G453" s="28" t="s">
        <v>4580</v>
      </c>
      <c r="H453" s="28" t="s">
        <v>6667</v>
      </c>
      <c r="I453" s="28" t="s">
        <v>4576</v>
      </c>
      <c r="J453" s="28" t="s">
        <v>4576</v>
      </c>
      <c r="K453" s="29">
        <v>39538</v>
      </c>
      <c r="L453" s="28" t="s">
        <v>6602</v>
      </c>
      <c r="M453" s="28" t="s">
        <v>6922</v>
      </c>
    </row>
    <row r="454" spans="1:13" hidden="1" x14ac:dyDescent="0.2">
      <c r="A454" s="23">
        <v>61782</v>
      </c>
      <c r="B454" s="28" t="s">
        <v>7124</v>
      </c>
      <c r="C454" s="28" t="s">
        <v>1963</v>
      </c>
      <c r="D454" s="25">
        <f t="shared" si="7"/>
        <v>39538</v>
      </c>
      <c r="E454" s="28" t="s">
        <v>4576</v>
      </c>
      <c r="F454" s="26">
        <v>-1.72</v>
      </c>
      <c r="G454" s="28" t="s">
        <v>1963</v>
      </c>
      <c r="H454" s="28" t="s">
        <v>6666</v>
      </c>
      <c r="I454" s="28" t="s">
        <v>4576</v>
      </c>
      <c r="J454" s="28" t="s">
        <v>4576</v>
      </c>
      <c r="K454" s="29">
        <v>39538</v>
      </c>
      <c r="L454" s="28" t="s">
        <v>4453</v>
      </c>
      <c r="M454" s="28" t="s">
        <v>4576</v>
      </c>
    </row>
    <row r="455" spans="1:13" hidden="1" x14ac:dyDescent="0.2">
      <c r="A455" s="23">
        <v>61794</v>
      </c>
      <c r="B455" s="28" t="s">
        <v>7124</v>
      </c>
      <c r="C455" s="28" t="s">
        <v>8541</v>
      </c>
      <c r="D455" s="25">
        <f t="shared" si="7"/>
        <v>39538</v>
      </c>
      <c r="E455" s="28" t="s">
        <v>4576</v>
      </c>
      <c r="F455" s="26">
        <v>-2.2599999999999998</v>
      </c>
      <c r="G455" s="28" t="s">
        <v>1963</v>
      </c>
      <c r="H455" s="28" t="s">
        <v>6666</v>
      </c>
      <c r="I455" s="28" t="s">
        <v>4576</v>
      </c>
      <c r="J455" s="28" t="s">
        <v>4576</v>
      </c>
      <c r="K455" s="29">
        <v>39538</v>
      </c>
      <c r="L455" s="28" t="s">
        <v>4453</v>
      </c>
      <c r="M455" s="28" t="s">
        <v>4576</v>
      </c>
    </row>
    <row r="456" spans="1:13" hidden="1" x14ac:dyDescent="0.2">
      <c r="A456" s="23">
        <v>61806</v>
      </c>
      <c r="B456" s="28" t="s">
        <v>7124</v>
      </c>
      <c r="C456" s="28" t="s">
        <v>8542</v>
      </c>
      <c r="D456" s="25">
        <f t="shared" si="7"/>
        <v>39538</v>
      </c>
      <c r="E456" s="28" t="s">
        <v>4576</v>
      </c>
      <c r="F456" s="26">
        <v>-2.78</v>
      </c>
      <c r="G456" s="28" t="s">
        <v>8542</v>
      </c>
      <c r="H456" s="28" t="s">
        <v>6666</v>
      </c>
      <c r="I456" s="28" t="s">
        <v>4576</v>
      </c>
      <c r="J456" s="28" t="s">
        <v>4576</v>
      </c>
      <c r="K456" s="29">
        <v>39538</v>
      </c>
      <c r="L456" s="28" t="s">
        <v>4453</v>
      </c>
      <c r="M456" s="28" t="s">
        <v>4576</v>
      </c>
    </row>
    <row r="457" spans="1:13" hidden="1" x14ac:dyDescent="0.2">
      <c r="A457" s="23">
        <v>61830</v>
      </c>
      <c r="B457" s="28" t="s">
        <v>7124</v>
      </c>
      <c r="C457" s="28" t="s">
        <v>1961</v>
      </c>
      <c r="D457" s="25">
        <f t="shared" si="7"/>
        <v>39538</v>
      </c>
      <c r="E457" s="28" t="s">
        <v>4576</v>
      </c>
      <c r="F457" s="26">
        <v>-3.1</v>
      </c>
      <c r="G457" s="28" t="s">
        <v>1961</v>
      </c>
      <c r="H457" s="28" t="s">
        <v>6666</v>
      </c>
      <c r="I457" s="28" t="s">
        <v>4576</v>
      </c>
      <c r="J457" s="28" t="s">
        <v>4576</v>
      </c>
      <c r="K457" s="29">
        <v>39538</v>
      </c>
      <c r="L457" s="28" t="s">
        <v>4453</v>
      </c>
      <c r="M457" s="28" t="s">
        <v>4576</v>
      </c>
    </row>
    <row r="458" spans="1:13" hidden="1" x14ac:dyDescent="0.2">
      <c r="A458" s="23">
        <v>61770</v>
      </c>
      <c r="B458" s="28" t="s">
        <v>7124</v>
      </c>
      <c r="C458" s="28" t="s">
        <v>1962</v>
      </c>
      <c r="D458" s="25">
        <f t="shared" si="7"/>
        <v>39538</v>
      </c>
      <c r="E458" s="28" t="s">
        <v>4576</v>
      </c>
      <c r="F458" s="26">
        <v>-39</v>
      </c>
      <c r="G458" s="28" t="s">
        <v>1962</v>
      </c>
      <c r="H458" s="28" t="s">
        <v>6666</v>
      </c>
      <c r="I458" s="28" t="s">
        <v>4576</v>
      </c>
      <c r="J458" s="28" t="s">
        <v>4576</v>
      </c>
      <c r="K458" s="29">
        <v>39538</v>
      </c>
      <c r="L458" s="28" t="s">
        <v>4453</v>
      </c>
      <c r="M458" s="28" t="s">
        <v>4576</v>
      </c>
    </row>
    <row r="459" spans="1:13" hidden="1" x14ac:dyDescent="0.2">
      <c r="A459" s="23">
        <v>61818</v>
      </c>
      <c r="B459" s="28" t="s">
        <v>7124</v>
      </c>
      <c r="C459" s="28" t="s">
        <v>8540</v>
      </c>
      <c r="D459" s="25">
        <f t="shared" si="7"/>
        <v>39538</v>
      </c>
      <c r="E459" s="33" t="s">
        <v>4576</v>
      </c>
      <c r="F459" s="26">
        <v>-3.18</v>
      </c>
      <c r="G459" s="28" t="s">
        <v>8540</v>
      </c>
      <c r="H459" s="28" t="s">
        <v>6666</v>
      </c>
      <c r="I459" s="28" t="s">
        <v>4576</v>
      </c>
      <c r="J459" s="28" t="s">
        <v>4576</v>
      </c>
      <c r="K459" s="29">
        <v>39538</v>
      </c>
      <c r="L459" s="28" t="s">
        <v>4453</v>
      </c>
      <c r="M459" s="28" t="s">
        <v>4576</v>
      </c>
    </row>
    <row r="460" spans="1:13" hidden="1" x14ac:dyDescent="0.2">
      <c r="A460" s="23">
        <v>61345</v>
      </c>
      <c r="B460" s="33" t="s">
        <v>4573</v>
      </c>
      <c r="C460" s="28" t="s">
        <v>5135</v>
      </c>
      <c r="D460" s="25">
        <f t="shared" si="7"/>
        <v>39538</v>
      </c>
      <c r="E460" s="28" t="s">
        <v>4576</v>
      </c>
      <c r="F460" s="26">
        <v>15.85</v>
      </c>
      <c r="G460" s="28" t="s">
        <v>2203</v>
      </c>
      <c r="H460" s="28" t="s">
        <v>4599</v>
      </c>
      <c r="I460" s="28" t="s">
        <v>4576</v>
      </c>
      <c r="J460" s="28" t="s">
        <v>4576</v>
      </c>
      <c r="K460" s="29">
        <v>39538</v>
      </c>
      <c r="L460" s="28" t="s">
        <v>5658</v>
      </c>
      <c r="M460" s="28" t="s">
        <v>7865</v>
      </c>
    </row>
    <row r="461" spans="1:13" hidden="1" x14ac:dyDescent="0.2">
      <c r="A461" s="23">
        <v>61346</v>
      </c>
      <c r="B461" s="28" t="s">
        <v>4573</v>
      </c>
      <c r="C461" s="28" t="s">
        <v>5135</v>
      </c>
      <c r="D461" s="25">
        <f t="shared" si="7"/>
        <v>39538</v>
      </c>
      <c r="E461" s="28" t="s">
        <v>4576</v>
      </c>
      <c r="F461" s="26">
        <v>44.39</v>
      </c>
      <c r="G461" s="28" t="s">
        <v>2203</v>
      </c>
      <c r="H461" s="28" t="s">
        <v>4599</v>
      </c>
      <c r="I461" s="28" t="s">
        <v>4576</v>
      </c>
      <c r="J461" s="28" t="s">
        <v>4576</v>
      </c>
      <c r="K461" s="29">
        <v>39538</v>
      </c>
      <c r="L461" s="28" t="s">
        <v>5658</v>
      </c>
      <c r="M461" s="28" t="s">
        <v>7866</v>
      </c>
    </row>
    <row r="462" spans="1:13" hidden="1" x14ac:dyDescent="0.2">
      <c r="A462" s="23">
        <v>61302</v>
      </c>
      <c r="B462" s="28" t="s">
        <v>4573</v>
      </c>
      <c r="C462" s="28" t="s">
        <v>5135</v>
      </c>
      <c r="D462" s="25">
        <f t="shared" si="7"/>
        <v>39538</v>
      </c>
      <c r="E462" s="28" t="s">
        <v>4576</v>
      </c>
      <c r="F462" s="26">
        <v>54.98</v>
      </c>
      <c r="G462" s="28" t="s">
        <v>5160</v>
      </c>
      <c r="H462" s="28" t="s">
        <v>4599</v>
      </c>
      <c r="I462" s="28" t="s">
        <v>4576</v>
      </c>
      <c r="J462" s="28" t="s">
        <v>4576</v>
      </c>
      <c r="K462" s="29">
        <v>39538</v>
      </c>
      <c r="L462" s="28" t="s">
        <v>5658</v>
      </c>
      <c r="M462" s="28" t="s">
        <v>6002</v>
      </c>
    </row>
    <row r="463" spans="1:13" hidden="1" x14ac:dyDescent="0.2">
      <c r="A463" s="23">
        <v>61347</v>
      </c>
      <c r="B463" s="28" t="s">
        <v>4573</v>
      </c>
      <c r="C463" s="28" t="s">
        <v>5135</v>
      </c>
      <c r="D463" s="25">
        <f t="shared" si="7"/>
        <v>39538</v>
      </c>
      <c r="E463" s="28" t="s">
        <v>4576</v>
      </c>
      <c r="F463" s="26">
        <v>379.62</v>
      </c>
      <c r="G463" s="28" t="s">
        <v>6762</v>
      </c>
      <c r="H463" s="28" t="s">
        <v>4599</v>
      </c>
      <c r="I463" s="28" t="s">
        <v>4576</v>
      </c>
      <c r="J463" s="28" t="s">
        <v>4576</v>
      </c>
      <c r="K463" s="29">
        <v>39538</v>
      </c>
      <c r="L463" s="28" t="s">
        <v>5658</v>
      </c>
      <c r="M463" s="28" t="s">
        <v>7867</v>
      </c>
    </row>
    <row r="464" spans="1:13" hidden="1" x14ac:dyDescent="0.2">
      <c r="A464" s="23">
        <v>61511</v>
      </c>
      <c r="B464" s="28" t="s">
        <v>4573</v>
      </c>
      <c r="C464" s="28" t="s">
        <v>4580</v>
      </c>
      <c r="D464" s="25">
        <f t="shared" si="7"/>
        <v>39538</v>
      </c>
      <c r="E464" s="28" t="s">
        <v>5265</v>
      </c>
      <c r="F464" s="26">
        <v>596.04</v>
      </c>
      <c r="G464" s="28" t="s">
        <v>4595</v>
      </c>
      <c r="H464" s="28" t="s">
        <v>4595</v>
      </c>
      <c r="I464" s="28" t="s">
        <v>4576</v>
      </c>
      <c r="J464" s="28" t="s">
        <v>4576</v>
      </c>
      <c r="K464" s="29">
        <v>39538</v>
      </c>
      <c r="L464" s="28" t="s">
        <v>4576</v>
      </c>
      <c r="M464" s="28" t="s">
        <v>4576</v>
      </c>
    </row>
    <row r="465" spans="1:13" hidden="1" x14ac:dyDescent="0.2">
      <c r="A465" s="23">
        <v>61478</v>
      </c>
      <c r="B465" s="28" t="s">
        <v>5150</v>
      </c>
      <c r="C465" s="28" t="s">
        <v>4580</v>
      </c>
      <c r="D465" s="25">
        <f t="shared" si="7"/>
        <v>39538</v>
      </c>
      <c r="E465" s="28" t="s">
        <v>4576</v>
      </c>
      <c r="F465" s="26">
        <v>-66.040000000000006</v>
      </c>
      <c r="G465" s="28" t="s">
        <v>4574</v>
      </c>
      <c r="H465" s="28" t="s">
        <v>6667</v>
      </c>
      <c r="I465" s="28" t="s">
        <v>4576</v>
      </c>
      <c r="J465" s="28" t="s">
        <v>4576</v>
      </c>
      <c r="K465" s="29">
        <v>39538</v>
      </c>
      <c r="L465" s="28" t="s">
        <v>6602</v>
      </c>
      <c r="M465" s="28" t="s">
        <v>6922</v>
      </c>
    </row>
    <row r="466" spans="1:13" hidden="1" x14ac:dyDescent="0.2">
      <c r="A466" s="23">
        <v>60437</v>
      </c>
      <c r="B466" s="28" t="s">
        <v>4573</v>
      </c>
      <c r="C466" s="28" t="s">
        <v>4574</v>
      </c>
      <c r="D466" s="25">
        <f t="shared" si="7"/>
        <v>39538</v>
      </c>
      <c r="E466" s="28" t="s">
        <v>7677</v>
      </c>
      <c r="F466" s="26">
        <v>3546</v>
      </c>
      <c r="G466" s="28" t="s">
        <v>680</v>
      </c>
      <c r="H466" s="28" t="s">
        <v>4599</v>
      </c>
      <c r="I466" s="28" t="s">
        <v>4576</v>
      </c>
      <c r="J466" s="28" t="s">
        <v>4576</v>
      </c>
      <c r="K466" s="29">
        <v>39538</v>
      </c>
      <c r="L466" s="28" t="s">
        <v>6598</v>
      </c>
      <c r="M466" s="28" t="s">
        <v>6921</v>
      </c>
    </row>
    <row r="467" spans="1:13" hidden="1" x14ac:dyDescent="0.2">
      <c r="A467" s="23">
        <v>60429</v>
      </c>
      <c r="B467" s="28" t="s">
        <v>4579</v>
      </c>
      <c r="C467" s="28" t="s">
        <v>4574</v>
      </c>
      <c r="D467" s="25">
        <f t="shared" si="7"/>
        <v>39539</v>
      </c>
      <c r="E467" s="28" t="s">
        <v>4576</v>
      </c>
      <c r="F467" s="26">
        <v>329.75</v>
      </c>
      <c r="G467" s="28" t="s">
        <v>4598</v>
      </c>
      <c r="H467" s="28" t="s">
        <v>6667</v>
      </c>
      <c r="I467" s="28" t="s">
        <v>4576</v>
      </c>
      <c r="J467" s="28" t="s">
        <v>4576</v>
      </c>
      <c r="K467" s="29">
        <v>39539</v>
      </c>
      <c r="L467" s="28" t="s">
        <v>2111</v>
      </c>
      <c r="M467" s="28" t="s">
        <v>496</v>
      </c>
    </row>
    <row r="468" spans="1:13" hidden="1" x14ac:dyDescent="0.2">
      <c r="A468" s="23">
        <v>60433</v>
      </c>
      <c r="B468" s="28" t="s">
        <v>4579</v>
      </c>
      <c r="C468" s="28" t="s">
        <v>4574</v>
      </c>
      <c r="D468" s="25">
        <f t="shared" si="7"/>
        <v>39539</v>
      </c>
      <c r="E468" s="28" t="s">
        <v>4576</v>
      </c>
      <c r="F468" s="26">
        <v>5</v>
      </c>
      <c r="G468" s="33" t="s">
        <v>6025</v>
      </c>
      <c r="H468" s="28" t="s">
        <v>6667</v>
      </c>
      <c r="I468" s="28" t="s">
        <v>4576</v>
      </c>
      <c r="J468" s="28" t="s">
        <v>4576</v>
      </c>
      <c r="K468" s="29">
        <v>39539</v>
      </c>
      <c r="L468" s="28" t="s">
        <v>2117</v>
      </c>
      <c r="M468" s="28" t="s">
        <v>2163</v>
      </c>
    </row>
    <row r="469" spans="1:13" hidden="1" x14ac:dyDescent="0.2">
      <c r="A469" s="23">
        <v>60434</v>
      </c>
      <c r="B469" s="28" t="s">
        <v>4579</v>
      </c>
      <c r="C469" s="28" t="s">
        <v>4574</v>
      </c>
      <c r="D469" s="25">
        <f t="shared" si="7"/>
        <v>39539</v>
      </c>
      <c r="E469" s="28" t="s">
        <v>4576</v>
      </c>
      <c r="F469" s="26">
        <v>5</v>
      </c>
      <c r="G469" s="28" t="s">
        <v>6024</v>
      </c>
      <c r="H469" s="28" t="s">
        <v>6667</v>
      </c>
      <c r="I469" s="28" t="s">
        <v>4576</v>
      </c>
      <c r="J469" s="28" t="s">
        <v>4576</v>
      </c>
      <c r="K469" s="29">
        <v>39539</v>
      </c>
      <c r="L469" s="28" t="s">
        <v>2117</v>
      </c>
      <c r="M469" s="28" t="s">
        <v>2162</v>
      </c>
    </row>
    <row r="470" spans="1:13" hidden="1" x14ac:dyDescent="0.2">
      <c r="A470" s="23">
        <v>60435</v>
      </c>
      <c r="B470" s="28" t="s">
        <v>4585</v>
      </c>
      <c r="C470" s="28" t="s">
        <v>4574</v>
      </c>
      <c r="D470" s="25">
        <f t="shared" si="7"/>
        <v>39539</v>
      </c>
      <c r="E470" s="28" t="s">
        <v>4576</v>
      </c>
      <c r="F470" s="26">
        <v>250</v>
      </c>
      <c r="G470" s="28" t="s">
        <v>6408</v>
      </c>
      <c r="H470" s="28" t="s">
        <v>5948</v>
      </c>
      <c r="I470" s="28" t="s">
        <v>4576</v>
      </c>
      <c r="J470" s="28" t="s">
        <v>4576</v>
      </c>
      <c r="K470" s="29">
        <v>39539</v>
      </c>
      <c r="L470" s="28" t="s">
        <v>2117</v>
      </c>
      <c r="M470" s="28" t="s">
        <v>4322</v>
      </c>
    </row>
    <row r="471" spans="1:13" hidden="1" x14ac:dyDescent="0.2">
      <c r="A471" s="23">
        <v>61305</v>
      </c>
      <c r="B471" s="28" t="s">
        <v>4573</v>
      </c>
      <c r="C471" s="28" t="s">
        <v>5135</v>
      </c>
      <c r="D471" s="25">
        <f t="shared" si="7"/>
        <v>39539</v>
      </c>
      <c r="E471" s="28" t="s">
        <v>4576</v>
      </c>
      <c r="F471" s="26">
        <v>111.72</v>
      </c>
      <c r="G471" s="28" t="s">
        <v>683</v>
      </c>
      <c r="H471" s="28" t="s">
        <v>3365</v>
      </c>
      <c r="I471" s="28" t="s">
        <v>4576</v>
      </c>
      <c r="J471" s="28" t="s">
        <v>4576</v>
      </c>
      <c r="K471" s="29">
        <v>39539</v>
      </c>
      <c r="L471" s="28" t="s">
        <v>5658</v>
      </c>
      <c r="M471" s="28" t="s">
        <v>4902</v>
      </c>
    </row>
    <row r="472" spans="1:13" hidden="1" x14ac:dyDescent="0.2">
      <c r="A472" s="23">
        <v>61304</v>
      </c>
      <c r="B472" s="28" t="s">
        <v>4573</v>
      </c>
      <c r="C472" s="28" t="s">
        <v>5135</v>
      </c>
      <c r="D472" s="25">
        <f t="shared" si="7"/>
        <v>39539</v>
      </c>
      <c r="E472" s="28" t="s">
        <v>4576</v>
      </c>
      <c r="F472" s="26">
        <v>14.85</v>
      </c>
      <c r="G472" s="28" t="s">
        <v>2210</v>
      </c>
      <c r="H472" s="28" t="s">
        <v>3484</v>
      </c>
      <c r="I472" s="28" t="s">
        <v>4576</v>
      </c>
      <c r="J472" s="28" t="s">
        <v>4576</v>
      </c>
      <c r="K472" s="29">
        <v>39539</v>
      </c>
      <c r="L472" s="28" t="s">
        <v>5658</v>
      </c>
      <c r="M472" s="28" t="s">
        <v>4242</v>
      </c>
    </row>
    <row r="473" spans="1:13" hidden="1" x14ac:dyDescent="0.2">
      <c r="A473" s="23">
        <v>60436</v>
      </c>
      <c r="B473" s="28" t="s">
        <v>4579</v>
      </c>
      <c r="C473" s="28" t="s">
        <v>4574</v>
      </c>
      <c r="D473" s="25">
        <f t="shared" si="7"/>
        <v>39539</v>
      </c>
      <c r="E473" s="28" t="s">
        <v>4576</v>
      </c>
      <c r="F473" s="26">
        <v>300</v>
      </c>
      <c r="G473" s="28" t="s">
        <v>5133</v>
      </c>
      <c r="H473" s="28" t="s">
        <v>6667</v>
      </c>
      <c r="I473" s="28" t="s">
        <v>4576</v>
      </c>
      <c r="J473" s="28" t="s">
        <v>4576</v>
      </c>
      <c r="K473" s="29">
        <v>39539</v>
      </c>
      <c r="L473" s="28" t="s">
        <v>2111</v>
      </c>
      <c r="M473" s="28" t="s">
        <v>2164</v>
      </c>
    </row>
    <row r="474" spans="1:13" hidden="1" x14ac:dyDescent="0.2">
      <c r="A474" s="23">
        <v>60430</v>
      </c>
      <c r="B474" s="28" t="s">
        <v>4573</v>
      </c>
      <c r="C474" s="28" t="s">
        <v>4574</v>
      </c>
      <c r="D474" s="25">
        <f t="shared" si="7"/>
        <v>39539</v>
      </c>
      <c r="E474" s="28" t="s">
        <v>4576</v>
      </c>
      <c r="F474" s="26">
        <v>31.51</v>
      </c>
      <c r="G474" s="28" t="s">
        <v>6021</v>
      </c>
      <c r="H474" s="28" t="s">
        <v>3381</v>
      </c>
      <c r="I474" s="28" t="s">
        <v>4576</v>
      </c>
      <c r="J474" s="28" t="s">
        <v>4576</v>
      </c>
      <c r="K474" s="29">
        <v>39539</v>
      </c>
      <c r="L474" s="28" t="s">
        <v>2111</v>
      </c>
      <c r="M474" s="28" t="s">
        <v>498</v>
      </c>
    </row>
    <row r="475" spans="1:13" hidden="1" x14ac:dyDescent="0.2">
      <c r="A475" s="23">
        <v>60432</v>
      </c>
      <c r="B475" s="28" t="s">
        <v>4573</v>
      </c>
      <c r="C475" s="28" t="s">
        <v>4574</v>
      </c>
      <c r="D475" s="25">
        <f t="shared" si="7"/>
        <v>39539</v>
      </c>
      <c r="E475" s="28" t="s">
        <v>4576</v>
      </c>
      <c r="F475" s="26">
        <v>25</v>
      </c>
      <c r="G475" s="28" t="s">
        <v>6023</v>
      </c>
      <c r="H475" s="28" t="s">
        <v>3379</v>
      </c>
      <c r="I475" s="28" t="s">
        <v>4576</v>
      </c>
      <c r="J475" s="28" t="s">
        <v>4576</v>
      </c>
      <c r="K475" s="29">
        <v>39539</v>
      </c>
      <c r="L475" s="28" t="s">
        <v>2111</v>
      </c>
      <c r="M475" s="28" t="s">
        <v>500</v>
      </c>
    </row>
    <row r="476" spans="1:13" hidden="1" x14ac:dyDescent="0.2">
      <c r="A476" s="23">
        <v>60431</v>
      </c>
      <c r="B476" s="28" t="s">
        <v>4573</v>
      </c>
      <c r="C476" s="28" t="s">
        <v>4574</v>
      </c>
      <c r="D476" s="25">
        <f t="shared" si="7"/>
        <v>39539</v>
      </c>
      <c r="E476" s="28" t="s">
        <v>4576</v>
      </c>
      <c r="F476" s="26">
        <v>11.75</v>
      </c>
      <c r="G476" s="28" t="s">
        <v>6022</v>
      </c>
      <c r="H476" s="28" t="s">
        <v>3381</v>
      </c>
      <c r="I476" s="28" t="s">
        <v>4576</v>
      </c>
      <c r="J476" s="28" t="s">
        <v>4576</v>
      </c>
      <c r="K476" s="29">
        <v>39539</v>
      </c>
      <c r="L476" s="28" t="s">
        <v>2111</v>
      </c>
      <c r="M476" s="28" t="s">
        <v>499</v>
      </c>
    </row>
    <row r="477" spans="1:13" hidden="1" x14ac:dyDescent="0.2">
      <c r="A477" s="23">
        <v>61039</v>
      </c>
      <c r="B477" s="28" t="s">
        <v>5150</v>
      </c>
      <c r="C477" s="28" t="s">
        <v>5133</v>
      </c>
      <c r="D477" s="25">
        <f t="shared" si="7"/>
        <v>39539</v>
      </c>
      <c r="E477" s="28" t="s">
        <v>4576</v>
      </c>
      <c r="F477" s="26">
        <v>-300</v>
      </c>
      <c r="G477" s="28" t="s">
        <v>4574</v>
      </c>
      <c r="H477" s="28" t="s">
        <v>6667</v>
      </c>
      <c r="I477" s="28" t="s">
        <v>4576</v>
      </c>
      <c r="J477" s="28" t="s">
        <v>4576</v>
      </c>
      <c r="K477" s="29">
        <v>39539</v>
      </c>
      <c r="L477" s="28" t="s">
        <v>4576</v>
      </c>
      <c r="M477" s="28" t="s">
        <v>4576</v>
      </c>
    </row>
    <row r="478" spans="1:13" hidden="1" x14ac:dyDescent="0.2">
      <c r="A478" s="23">
        <v>61572</v>
      </c>
      <c r="B478" s="28" t="s">
        <v>5150</v>
      </c>
      <c r="C478" s="28" t="s">
        <v>4598</v>
      </c>
      <c r="D478" s="25">
        <f t="shared" si="7"/>
        <v>39539</v>
      </c>
      <c r="E478" s="28" t="s">
        <v>4576</v>
      </c>
      <c r="F478" s="26">
        <v>-329.75</v>
      </c>
      <c r="G478" s="28" t="s">
        <v>4574</v>
      </c>
      <c r="H478" s="28" t="s">
        <v>6667</v>
      </c>
      <c r="I478" s="28" t="s">
        <v>4576</v>
      </c>
      <c r="J478" s="28" t="s">
        <v>4576</v>
      </c>
      <c r="K478" s="29">
        <v>39539</v>
      </c>
      <c r="L478" s="28" t="s">
        <v>4576</v>
      </c>
      <c r="M478" s="28" t="s">
        <v>5286</v>
      </c>
    </row>
    <row r="479" spans="1:13" hidden="1" x14ac:dyDescent="0.2">
      <c r="A479" s="23">
        <v>60424</v>
      </c>
      <c r="B479" s="28" t="s">
        <v>4573</v>
      </c>
      <c r="C479" s="28" t="s">
        <v>4574</v>
      </c>
      <c r="D479" s="25">
        <f t="shared" si="7"/>
        <v>39540</v>
      </c>
      <c r="E479" s="28" t="s">
        <v>4576</v>
      </c>
      <c r="F479" s="26">
        <v>12</v>
      </c>
      <c r="G479" s="28" t="s">
        <v>4594</v>
      </c>
      <c r="H479" s="28" t="s">
        <v>4595</v>
      </c>
      <c r="I479" s="28" t="s">
        <v>4576</v>
      </c>
      <c r="J479" s="28" t="s">
        <v>4576</v>
      </c>
      <c r="K479" s="29">
        <v>39540</v>
      </c>
      <c r="L479" s="28" t="s">
        <v>2111</v>
      </c>
      <c r="M479" s="28" t="s">
        <v>493</v>
      </c>
    </row>
    <row r="480" spans="1:13" hidden="1" x14ac:dyDescent="0.2">
      <c r="A480" s="23">
        <v>60427</v>
      </c>
      <c r="B480" s="28" t="s">
        <v>4573</v>
      </c>
      <c r="C480" s="28" t="s">
        <v>4574</v>
      </c>
      <c r="D480" s="25">
        <f t="shared" si="7"/>
        <v>39540</v>
      </c>
      <c r="E480" s="28" t="s">
        <v>4576</v>
      </c>
      <c r="F480" s="26">
        <v>39</v>
      </c>
      <c r="G480" s="28" t="s">
        <v>4594</v>
      </c>
      <c r="H480" s="28" t="s">
        <v>3381</v>
      </c>
      <c r="I480" s="28" t="s">
        <v>4576</v>
      </c>
      <c r="J480" s="28" t="s">
        <v>4576</v>
      </c>
      <c r="K480" s="29">
        <v>39540</v>
      </c>
      <c r="L480" s="28" t="s">
        <v>2111</v>
      </c>
      <c r="M480" s="28" t="s">
        <v>2166</v>
      </c>
    </row>
    <row r="481" spans="1:13" hidden="1" x14ac:dyDescent="0.2">
      <c r="A481" s="23">
        <v>60428</v>
      </c>
      <c r="B481" s="28" t="s">
        <v>4573</v>
      </c>
      <c r="C481" s="28" t="s">
        <v>4574</v>
      </c>
      <c r="D481" s="25">
        <f t="shared" si="7"/>
        <v>39540</v>
      </c>
      <c r="E481" s="28" t="s">
        <v>4576</v>
      </c>
      <c r="F481" s="26">
        <v>37</v>
      </c>
      <c r="G481" s="28" t="s">
        <v>4594</v>
      </c>
      <c r="H481" s="28" t="s">
        <v>3381</v>
      </c>
      <c r="I481" s="28" t="s">
        <v>4576</v>
      </c>
      <c r="J481" s="28" t="s">
        <v>4576</v>
      </c>
      <c r="K481" s="29">
        <v>39540</v>
      </c>
      <c r="L481" s="28" t="s">
        <v>2111</v>
      </c>
      <c r="M481" s="28" t="s">
        <v>2165</v>
      </c>
    </row>
    <row r="482" spans="1:13" hidden="1" x14ac:dyDescent="0.2">
      <c r="A482" s="23">
        <v>60422</v>
      </c>
      <c r="B482" s="28" t="s">
        <v>4573</v>
      </c>
      <c r="C482" s="28" t="s">
        <v>4574</v>
      </c>
      <c r="D482" s="25">
        <f t="shared" si="7"/>
        <v>39540</v>
      </c>
      <c r="E482" s="28" t="s">
        <v>4576</v>
      </c>
      <c r="F482" s="26">
        <v>8.85</v>
      </c>
      <c r="G482" s="28" t="s">
        <v>5151</v>
      </c>
      <c r="H482" s="28" t="s">
        <v>277</v>
      </c>
      <c r="I482" s="28" t="s">
        <v>4576</v>
      </c>
      <c r="J482" s="28" t="s">
        <v>4576</v>
      </c>
      <c r="K482" s="29">
        <v>39540</v>
      </c>
      <c r="L482" s="28" t="s">
        <v>2111</v>
      </c>
      <c r="M482" s="28" t="s">
        <v>4480</v>
      </c>
    </row>
    <row r="483" spans="1:13" hidden="1" x14ac:dyDescent="0.2">
      <c r="A483" s="23">
        <v>61303</v>
      </c>
      <c r="B483" s="28" t="s">
        <v>4573</v>
      </c>
      <c r="C483" s="28" t="s">
        <v>5135</v>
      </c>
      <c r="D483" s="25">
        <f t="shared" si="7"/>
        <v>39540</v>
      </c>
      <c r="E483" s="28" t="s">
        <v>4576</v>
      </c>
      <c r="F483" s="26">
        <v>35.770000000000003</v>
      </c>
      <c r="G483" s="28" t="s">
        <v>5160</v>
      </c>
      <c r="H483" s="28" t="s">
        <v>7322</v>
      </c>
      <c r="I483" s="28" t="s">
        <v>4576</v>
      </c>
      <c r="J483" s="28" t="s">
        <v>4576</v>
      </c>
      <c r="K483" s="29">
        <v>39540</v>
      </c>
      <c r="L483" s="28" t="s">
        <v>5658</v>
      </c>
      <c r="M483" s="28" t="s">
        <v>6003</v>
      </c>
    </row>
    <row r="484" spans="1:13" hidden="1" x14ac:dyDescent="0.2">
      <c r="A484" s="23">
        <v>60423</v>
      </c>
      <c r="B484" s="28" t="s">
        <v>4573</v>
      </c>
      <c r="C484" s="28" t="s">
        <v>4574</v>
      </c>
      <c r="D484" s="25">
        <f t="shared" si="7"/>
        <v>39540</v>
      </c>
      <c r="E484" s="28" t="s">
        <v>4576</v>
      </c>
      <c r="F484" s="26">
        <v>144</v>
      </c>
      <c r="G484" s="28" t="s">
        <v>5140</v>
      </c>
      <c r="H484" s="28" t="s">
        <v>3370</v>
      </c>
      <c r="I484" s="28" t="s">
        <v>4576</v>
      </c>
      <c r="J484" s="28" t="s">
        <v>4576</v>
      </c>
      <c r="K484" s="29">
        <v>39540</v>
      </c>
      <c r="L484" s="28" t="s">
        <v>6598</v>
      </c>
      <c r="M484" s="28" t="s">
        <v>6920</v>
      </c>
    </row>
    <row r="485" spans="1:13" hidden="1" x14ac:dyDescent="0.2">
      <c r="A485" s="23">
        <v>60425</v>
      </c>
      <c r="B485" s="28" t="s">
        <v>4573</v>
      </c>
      <c r="C485" s="28" t="s">
        <v>4574</v>
      </c>
      <c r="D485" s="25">
        <f t="shared" si="7"/>
        <v>39540</v>
      </c>
      <c r="E485" s="28" t="s">
        <v>4576</v>
      </c>
      <c r="F485" s="26">
        <v>26.95</v>
      </c>
      <c r="G485" s="28" t="s">
        <v>6020</v>
      </c>
      <c r="H485" s="28" t="s">
        <v>3381</v>
      </c>
      <c r="I485" s="28" t="s">
        <v>4576</v>
      </c>
      <c r="J485" s="28" t="s">
        <v>4576</v>
      </c>
      <c r="K485" s="29">
        <v>39540</v>
      </c>
      <c r="L485" s="28" t="s">
        <v>2111</v>
      </c>
      <c r="M485" s="28" t="s">
        <v>497</v>
      </c>
    </row>
    <row r="486" spans="1:13" hidden="1" x14ac:dyDescent="0.2">
      <c r="A486" s="23">
        <v>60426</v>
      </c>
      <c r="B486" s="28" t="s">
        <v>4573</v>
      </c>
      <c r="C486" s="28" t="s">
        <v>4574</v>
      </c>
      <c r="D486" s="25">
        <f t="shared" si="7"/>
        <v>39540</v>
      </c>
      <c r="E486" s="28" t="s">
        <v>4576</v>
      </c>
      <c r="F486" s="26">
        <v>174.91</v>
      </c>
      <c r="G486" s="28" t="s">
        <v>4597</v>
      </c>
      <c r="H486" s="28" t="s">
        <v>3381</v>
      </c>
      <c r="I486" s="28" t="s">
        <v>4576</v>
      </c>
      <c r="J486" s="28" t="s">
        <v>4576</v>
      </c>
      <c r="K486" s="29">
        <v>39540</v>
      </c>
      <c r="L486" s="28" t="s">
        <v>2111</v>
      </c>
      <c r="M486" s="28" t="s">
        <v>495</v>
      </c>
    </row>
    <row r="487" spans="1:13" hidden="1" x14ac:dyDescent="0.2">
      <c r="A487" s="23">
        <v>60421</v>
      </c>
      <c r="B487" s="28" t="s">
        <v>4579</v>
      </c>
      <c r="C487" s="28" t="s">
        <v>4574</v>
      </c>
      <c r="D487" s="25">
        <f t="shared" si="7"/>
        <v>39541</v>
      </c>
      <c r="E487" s="28" t="s">
        <v>4576</v>
      </c>
      <c r="F487" s="26">
        <v>50</v>
      </c>
      <c r="G487" s="28" t="s">
        <v>4580</v>
      </c>
      <c r="H487" s="28" t="s">
        <v>6667</v>
      </c>
      <c r="I487" s="28" t="s">
        <v>4576</v>
      </c>
      <c r="J487" s="28" t="s">
        <v>4576</v>
      </c>
      <c r="K487" s="29">
        <v>39541</v>
      </c>
      <c r="L487" s="28" t="s">
        <v>6602</v>
      </c>
      <c r="M487" s="28" t="s">
        <v>6919</v>
      </c>
    </row>
    <row r="488" spans="1:13" hidden="1" x14ac:dyDescent="0.2">
      <c r="A488" s="23">
        <v>61308</v>
      </c>
      <c r="B488" s="28" t="s">
        <v>4573</v>
      </c>
      <c r="C488" s="28" t="s">
        <v>5135</v>
      </c>
      <c r="D488" s="25">
        <f t="shared" si="7"/>
        <v>39541</v>
      </c>
      <c r="E488" s="28" t="s">
        <v>4576</v>
      </c>
      <c r="F488" s="26">
        <v>16.2</v>
      </c>
      <c r="G488" s="28" t="s">
        <v>3348</v>
      </c>
      <c r="H488" s="28" t="s">
        <v>3484</v>
      </c>
      <c r="I488" s="28" t="s">
        <v>4576</v>
      </c>
      <c r="J488" s="28" t="s">
        <v>4576</v>
      </c>
      <c r="K488" s="29">
        <v>39541</v>
      </c>
      <c r="L488" s="28" t="s">
        <v>5658</v>
      </c>
      <c r="M488" s="28" t="s">
        <v>6004</v>
      </c>
    </row>
    <row r="489" spans="1:13" hidden="1" x14ac:dyDescent="0.2">
      <c r="A489" s="23">
        <v>61309</v>
      </c>
      <c r="B489" s="28" t="s">
        <v>4573</v>
      </c>
      <c r="C489" s="28" t="s">
        <v>5135</v>
      </c>
      <c r="D489" s="25">
        <f t="shared" si="7"/>
        <v>39541</v>
      </c>
      <c r="E489" s="28" t="s">
        <v>4576</v>
      </c>
      <c r="F489" s="26">
        <v>44.01</v>
      </c>
      <c r="G489" s="28" t="s">
        <v>3355</v>
      </c>
      <c r="H489" s="28" t="s">
        <v>7324</v>
      </c>
      <c r="I489" s="28" t="s">
        <v>4576</v>
      </c>
      <c r="J489" s="28" t="s">
        <v>4909</v>
      </c>
      <c r="K489" s="29">
        <v>39541</v>
      </c>
      <c r="L489" s="28" t="s">
        <v>5658</v>
      </c>
      <c r="M489" s="28" t="s">
        <v>6005</v>
      </c>
    </row>
    <row r="490" spans="1:13" hidden="1" x14ac:dyDescent="0.2">
      <c r="A490" s="23">
        <v>60420</v>
      </c>
      <c r="B490" s="28" t="s">
        <v>4579</v>
      </c>
      <c r="C490" s="28" t="s">
        <v>4574</v>
      </c>
      <c r="D490" s="25">
        <f t="shared" si="7"/>
        <v>39541</v>
      </c>
      <c r="E490" s="28" t="s">
        <v>4576</v>
      </c>
      <c r="F490" s="26">
        <v>2102.4499999999998</v>
      </c>
      <c r="G490" s="28" t="s">
        <v>5135</v>
      </c>
      <c r="H490" s="28" t="s">
        <v>6667</v>
      </c>
      <c r="I490" s="28" t="s">
        <v>4576</v>
      </c>
      <c r="J490" s="28" t="s">
        <v>4576</v>
      </c>
      <c r="K490" s="29">
        <v>39541</v>
      </c>
      <c r="L490" s="28" t="s">
        <v>2111</v>
      </c>
      <c r="M490" s="28" t="s">
        <v>4494</v>
      </c>
    </row>
    <row r="491" spans="1:13" hidden="1" x14ac:dyDescent="0.2">
      <c r="A491" s="23">
        <v>61310</v>
      </c>
      <c r="B491" s="28" t="s">
        <v>4573</v>
      </c>
      <c r="C491" s="28" t="s">
        <v>5135</v>
      </c>
      <c r="D491" s="25">
        <f t="shared" si="7"/>
        <v>39541</v>
      </c>
      <c r="E491" s="28" t="s">
        <v>4576</v>
      </c>
      <c r="F491" s="26">
        <v>5.98</v>
      </c>
      <c r="G491" s="28" t="s">
        <v>683</v>
      </c>
      <c r="H491" s="28" t="s">
        <v>3365</v>
      </c>
      <c r="I491" s="28" t="s">
        <v>4576</v>
      </c>
      <c r="J491" s="28" t="s">
        <v>4576</v>
      </c>
      <c r="K491" s="29">
        <v>39541</v>
      </c>
      <c r="L491" s="28" t="s">
        <v>5658</v>
      </c>
      <c r="M491" s="28" t="s">
        <v>6006</v>
      </c>
    </row>
    <row r="492" spans="1:13" hidden="1" x14ac:dyDescent="0.2">
      <c r="A492" s="23">
        <v>61477</v>
      </c>
      <c r="B492" s="28" t="s">
        <v>5150</v>
      </c>
      <c r="C492" s="28" t="s">
        <v>4580</v>
      </c>
      <c r="D492" s="25">
        <f t="shared" si="7"/>
        <v>39541</v>
      </c>
      <c r="E492" s="28" t="s">
        <v>4576</v>
      </c>
      <c r="F492" s="26">
        <v>-50</v>
      </c>
      <c r="G492" s="28" t="s">
        <v>4574</v>
      </c>
      <c r="H492" s="28" t="s">
        <v>6667</v>
      </c>
      <c r="I492" s="28" t="s">
        <v>4576</v>
      </c>
      <c r="J492" s="28" t="s">
        <v>4576</v>
      </c>
      <c r="K492" s="29">
        <v>39541</v>
      </c>
      <c r="L492" s="28" t="s">
        <v>6602</v>
      </c>
      <c r="M492" s="28" t="s">
        <v>6919</v>
      </c>
    </row>
    <row r="493" spans="1:13" hidden="1" x14ac:dyDescent="0.2">
      <c r="A493" s="23">
        <v>61672</v>
      </c>
      <c r="B493" s="28" t="s">
        <v>5150</v>
      </c>
      <c r="C493" s="28" t="s">
        <v>5135</v>
      </c>
      <c r="D493" s="25">
        <f t="shared" si="7"/>
        <v>39541</v>
      </c>
      <c r="E493" s="28" t="s">
        <v>4576</v>
      </c>
      <c r="F493" s="26">
        <v>-2102.4499999999998</v>
      </c>
      <c r="G493" s="28" t="s">
        <v>4574</v>
      </c>
      <c r="H493" s="28" t="s">
        <v>6667</v>
      </c>
      <c r="I493" s="28" t="s">
        <v>4576</v>
      </c>
      <c r="J493" s="28" t="s">
        <v>4576</v>
      </c>
      <c r="K493" s="29">
        <v>39541</v>
      </c>
      <c r="L493" s="28" t="s">
        <v>2111</v>
      </c>
      <c r="M493" s="28" t="s">
        <v>4494</v>
      </c>
    </row>
    <row r="494" spans="1:13" x14ac:dyDescent="0.2">
      <c r="A494" s="23">
        <v>61306</v>
      </c>
      <c r="B494" s="28" t="s">
        <v>4573</v>
      </c>
      <c r="C494" s="28" t="s">
        <v>5135</v>
      </c>
      <c r="D494" s="25">
        <f t="shared" si="7"/>
        <v>39541</v>
      </c>
      <c r="E494" s="28" t="s">
        <v>4576</v>
      </c>
      <c r="F494" s="26">
        <v>12</v>
      </c>
      <c r="G494" s="28" t="s">
        <v>2205</v>
      </c>
      <c r="H494" s="28" t="s">
        <v>7151</v>
      </c>
      <c r="I494" s="28" t="s">
        <v>4576</v>
      </c>
      <c r="J494" s="28" t="s">
        <v>4576</v>
      </c>
      <c r="K494" s="29">
        <v>39541</v>
      </c>
      <c r="L494" s="28" t="s">
        <v>5658</v>
      </c>
      <c r="M494" s="28" t="s">
        <v>4901</v>
      </c>
    </row>
    <row r="495" spans="1:13" x14ac:dyDescent="0.2">
      <c r="A495" s="23">
        <v>61307</v>
      </c>
      <c r="B495" s="28" t="s">
        <v>4573</v>
      </c>
      <c r="C495" s="28" t="s">
        <v>5135</v>
      </c>
      <c r="D495" s="25">
        <f t="shared" si="7"/>
        <v>39541</v>
      </c>
      <c r="E495" s="28" t="s">
        <v>4576</v>
      </c>
      <c r="F495" s="26">
        <v>12</v>
      </c>
      <c r="G495" s="28" t="s">
        <v>2205</v>
      </c>
      <c r="H495" s="28" t="s">
        <v>7151</v>
      </c>
      <c r="I495" s="28" t="s">
        <v>4576</v>
      </c>
      <c r="J495" s="28" t="s">
        <v>4576</v>
      </c>
      <c r="K495" s="29">
        <v>39541</v>
      </c>
      <c r="L495" s="28" t="s">
        <v>5658</v>
      </c>
      <c r="M495" s="28" t="s">
        <v>4901</v>
      </c>
    </row>
    <row r="496" spans="1:13" hidden="1" x14ac:dyDescent="0.2">
      <c r="A496" s="23">
        <v>60419</v>
      </c>
      <c r="B496" s="28" t="s">
        <v>4573</v>
      </c>
      <c r="C496" s="28" t="s">
        <v>4574</v>
      </c>
      <c r="D496" s="25">
        <f t="shared" si="7"/>
        <v>39542</v>
      </c>
      <c r="E496" s="28" t="s">
        <v>4576</v>
      </c>
      <c r="F496" s="26">
        <v>12</v>
      </c>
      <c r="G496" s="28" t="s">
        <v>4596</v>
      </c>
      <c r="H496" s="28" t="s">
        <v>5954</v>
      </c>
      <c r="I496" s="28" t="s">
        <v>4576</v>
      </c>
      <c r="J496" s="28" t="s">
        <v>4576</v>
      </c>
      <c r="K496" s="29">
        <v>39542</v>
      </c>
      <c r="L496" s="28" t="s">
        <v>2111</v>
      </c>
      <c r="M496" s="28" t="s">
        <v>494</v>
      </c>
    </row>
    <row r="497" spans="1:13" hidden="1" x14ac:dyDescent="0.2">
      <c r="A497" s="23">
        <v>61312</v>
      </c>
      <c r="B497" s="33" t="s">
        <v>4573</v>
      </c>
      <c r="C497" s="28" t="s">
        <v>5135</v>
      </c>
      <c r="D497" s="25">
        <f t="shared" si="7"/>
        <v>39542</v>
      </c>
      <c r="E497" s="28" t="s">
        <v>4576</v>
      </c>
      <c r="F497" s="26">
        <v>9.7899999999999991</v>
      </c>
      <c r="G497" s="28" t="s">
        <v>683</v>
      </c>
      <c r="H497" s="28" t="s">
        <v>3365</v>
      </c>
      <c r="I497" s="28" t="s">
        <v>4576</v>
      </c>
      <c r="J497" s="28" t="s">
        <v>4576</v>
      </c>
      <c r="K497" s="29">
        <v>39542</v>
      </c>
      <c r="L497" s="28" t="s">
        <v>5658</v>
      </c>
      <c r="M497" s="28" t="s">
        <v>4239</v>
      </c>
    </row>
    <row r="498" spans="1:13" hidden="1" x14ac:dyDescent="0.2">
      <c r="A498" s="23">
        <v>61040</v>
      </c>
      <c r="B498" s="28" t="s">
        <v>7124</v>
      </c>
      <c r="C498" s="28" t="s">
        <v>5133</v>
      </c>
      <c r="D498" s="25">
        <f t="shared" si="7"/>
        <v>39542</v>
      </c>
      <c r="E498" s="28" t="s">
        <v>4576</v>
      </c>
      <c r="F498" s="26">
        <v>-0.21</v>
      </c>
      <c r="G498" s="28" t="s">
        <v>5133</v>
      </c>
      <c r="H498" s="28" t="s">
        <v>6666</v>
      </c>
      <c r="I498" s="28" t="s">
        <v>4576</v>
      </c>
      <c r="J498" s="28" t="s">
        <v>4576</v>
      </c>
      <c r="K498" s="29">
        <v>39542</v>
      </c>
      <c r="L498" s="28" t="s">
        <v>4576</v>
      </c>
      <c r="M498" s="28" t="s">
        <v>4576</v>
      </c>
    </row>
    <row r="499" spans="1:13" hidden="1" x14ac:dyDescent="0.2">
      <c r="A499" s="23">
        <v>60418</v>
      </c>
      <c r="B499" s="28" t="s">
        <v>4573</v>
      </c>
      <c r="C499" s="28" t="s">
        <v>4574</v>
      </c>
      <c r="D499" s="25">
        <f t="shared" si="7"/>
        <v>39542</v>
      </c>
      <c r="E499" s="28" t="s">
        <v>4576</v>
      </c>
      <c r="F499" s="26">
        <v>14.99</v>
      </c>
      <c r="G499" s="28" t="s">
        <v>4591</v>
      </c>
      <c r="H499" s="28" t="s">
        <v>3381</v>
      </c>
      <c r="I499" s="28" t="s">
        <v>4576</v>
      </c>
      <c r="J499" s="28" t="s">
        <v>4576</v>
      </c>
      <c r="K499" s="29">
        <v>39542</v>
      </c>
      <c r="L499" s="28" t="s">
        <v>2111</v>
      </c>
      <c r="M499" s="28" t="s">
        <v>488</v>
      </c>
    </row>
    <row r="500" spans="1:13" x14ac:dyDescent="0.2">
      <c r="A500" s="23">
        <v>61311</v>
      </c>
      <c r="B500" s="33" t="s">
        <v>4573</v>
      </c>
      <c r="C500" s="28" t="s">
        <v>5135</v>
      </c>
      <c r="D500" s="25">
        <f t="shared" si="7"/>
        <v>39542</v>
      </c>
      <c r="E500" s="33" t="s">
        <v>4576</v>
      </c>
      <c r="F500" s="26">
        <v>12</v>
      </c>
      <c r="G500" s="28" t="s">
        <v>2205</v>
      </c>
      <c r="H500" s="28" t="s">
        <v>7151</v>
      </c>
      <c r="I500" s="28" t="s">
        <v>4576</v>
      </c>
      <c r="J500" s="28" t="s">
        <v>4576</v>
      </c>
      <c r="K500" s="29">
        <v>39542</v>
      </c>
      <c r="L500" s="28" t="s">
        <v>5658</v>
      </c>
      <c r="M500" s="28" t="s">
        <v>6007</v>
      </c>
    </row>
    <row r="501" spans="1:13" hidden="1" x14ac:dyDescent="0.2">
      <c r="A501" s="23">
        <v>61313</v>
      </c>
      <c r="B501" s="28" t="s">
        <v>4573</v>
      </c>
      <c r="C501" s="28" t="s">
        <v>5135</v>
      </c>
      <c r="D501" s="25">
        <f t="shared" si="7"/>
        <v>39543</v>
      </c>
      <c r="E501" s="28" t="s">
        <v>4576</v>
      </c>
      <c r="F501" s="26">
        <v>104.97</v>
      </c>
      <c r="G501" s="28" t="s">
        <v>2212</v>
      </c>
      <c r="H501" s="28" t="s">
        <v>7311</v>
      </c>
      <c r="I501" s="28" t="s">
        <v>4576</v>
      </c>
      <c r="J501" s="28" t="s">
        <v>4576</v>
      </c>
      <c r="K501" s="29">
        <v>39543</v>
      </c>
      <c r="L501" s="28" t="s">
        <v>5658</v>
      </c>
      <c r="M501" s="28" t="s">
        <v>6008</v>
      </c>
    </row>
    <row r="502" spans="1:13" hidden="1" x14ac:dyDescent="0.2">
      <c r="A502" s="23">
        <v>60416</v>
      </c>
      <c r="B502" s="28" t="s">
        <v>4579</v>
      </c>
      <c r="C502" s="28" t="s">
        <v>4574</v>
      </c>
      <c r="D502" s="25">
        <f t="shared" si="7"/>
        <v>39545</v>
      </c>
      <c r="E502" s="28" t="s">
        <v>4576</v>
      </c>
      <c r="F502" s="26">
        <v>40</v>
      </c>
      <c r="G502" s="28" t="s">
        <v>4580</v>
      </c>
      <c r="H502" s="28" t="s">
        <v>6667</v>
      </c>
      <c r="I502" s="28" t="s">
        <v>4576</v>
      </c>
      <c r="J502" s="28" t="s">
        <v>4576</v>
      </c>
      <c r="K502" s="29">
        <v>39545</v>
      </c>
      <c r="L502" s="28" t="s">
        <v>6602</v>
      </c>
      <c r="M502" s="28" t="s">
        <v>6918</v>
      </c>
    </row>
    <row r="503" spans="1:13" hidden="1" x14ac:dyDescent="0.2">
      <c r="A503" s="23">
        <v>60411</v>
      </c>
      <c r="B503" s="28" t="s">
        <v>4579</v>
      </c>
      <c r="C503" s="28" t="s">
        <v>4574</v>
      </c>
      <c r="D503" s="25">
        <f t="shared" si="7"/>
        <v>39545</v>
      </c>
      <c r="E503" s="28" t="s">
        <v>4576</v>
      </c>
      <c r="F503" s="26">
        <v>500</v>
      </c>
      <c r="G503" s="28" t="s">
        <v>4587</v>
      </c>
      <c r="H503" s="28" t="s">
        <v>6667</v>
      </c>
      <c r="I503" s="28" t="s">
        <v>4576</v>
      </c>
      <c r="J503" s="28" t="s">
        <v>4576</v>
      </c>
      <c r="K503" s="29">
        <v>39545</v>
      </c>
      <c r="L503" s="28" t="s">
        <v>2111</v>
      </c>
      <c r="M503" s="28" t="s">
        <v>2113</v>
      </c>
    </row>
    <row r="504" spans="1:13" hidden="1" x14ac:dyDescent="0.2">
      <c r="A504" s="23">
        <v>60412</v>
      </c>
      <c r="B504" s="28" t="s">
        <v>4579</v>
      </c>
      <c r="C504" s="28" t="s">
        <v>4574</v>
      </c>
      <c r="D504" s="25">
        <f t="shared" si="7"/>
        <v>39545</v>
      </c>
      <c r="E504" s="28" t="s">
        <v>4576</v>
      </c>
      <c r="F504" s="26">
        <v>150</v>
      </c>
      <c r="G504" s="28" t="s">
        <v>4587</v>
      </c>
      <c r="H504" s="28" t="s">
        <v>6667</v>
      </c>
      <c r="I504" s="28" t="s">
        <v>4576</v>
      </c>
      <c r="J504" s="28" t="s">
        <v>4576</v>
      </c>
      <c r="K504" s="29">
        <v>39545</v>
      </c>
      <c r="L504" s="28" t="s">
        <v>2111</v>
      </c>
      <c r="M504" s="28" t="s">
        <v>2113</v>
      </c>
    </row>
    <row r="505" spans="1:13" hidden="1" x14ac:dyDescent="0.2">
      <c r="A505" s="23">
        <v>60413</v>
      </c>
      <c r="B505" s="28" t="s">
        <v>4579</v>
      </c>
      <c r="C505" s="28" t="s">
        <v>4574</v>
      </c>
      <c r="D505" s="25">
        <f t="shared" si="7"/>
        <v>39545</v>
      </c>
      <c r="E505" s="28" t="s">
        <v>4576</v>
      </c>
      <c r="F505" s="26">
        <v>60</v>
      </c>
      <c r="G505" s="28" t="s">
        <v>4587</v>
      </c>
      <c r="H505" s="28" t="s">
        <v>6667</v>
      </c>
      <c r="I505" s="28" t="s">
        <v>4576</v>
      </c>
      <c r="J505" s="28" t="s">
        <v>4576</v>
      </c>
      <c r="K505" s="29">
        <v>39545</v>
      </c>
      <c r="L505" s="28" t="s">
        <v>2111</v>
      </c>
      <c r="M505" s="28" t="s">
        <v>2113</v>
      </c>
    </row>
    <row r="506" spans="1:13" hidden="1" x14ac:dyDescent="0.2">
      <c r="A506" s="23">
        <v>60414</v>
      </c>
      <c r="B506" s="28" t="s">
        <v>4579</v>
      </c>
      <c r="C506" s="28" t="s">
        <v>4574</v>
      </c>
      <c r="D506" s="25">
        <f t="shared" si="7"/>
        <v>39545</v>
      </c>
      <c r="E506" s="28" t="s">
        <v>4576</v>
      </c>
      <c r="F506" s="26">
        <v>250</v>
      </c>
      <c r="G506" s="28" t="s">
        <v>4587</v>
      </c>
      <c r="H506" s="28" t="s">
        <v>6667</v>
      </c>
      <c r="I506" s="28" t="s">
        <v>4576</v>
      </c>
      <c r="J506" s="28" t="s">
        <v>4576</v>
      </c>
      <c r="K506" s="29">
        <v>39545</v>
      </c>
      <c r="L506" s="28" t="s">
        <v>2111</v>
      </c>
      <c r="M506" s="28" t="s">
        <v>2113</v>
      </c>
    </row>
    <row r="507" spans="1:13" hidden="1" x14ac:dyDescent="0.2">
      <c r="A507" s="23">
        <v>60415</v>
      </c>
      <c r="B507" s="33" t="s">
        <v>4573</v>
      </c>
      <c r="C507" s="33" t="s">
        <v>4574</v>
      </c>
      <c r="D507" s="25">
        <f t="shared" si="7"/>
        <v>39545</v>
      </c>
      <c r="E507" s="28" t="s">
        <v>4576</v>
      </c>
      <c r="F507" s="26">
        <v>5</v>
      </c>
      <c r="G507" s="28" t="s">
        <v>4590</v>
      </c>
      <c r="H507" s="28" t="s">
        <v>5954</v>
      </c>
      <c r="I507" s="28" t="s">
        <v>4576</v>
      </c>
      <c r="J507" s="28" t="s">
        <v>4576</v>
      </c>
      <c r="K507" s="29">
        <v>39545</v>
      </c>
      <c r="L507" s="33" t="s">
        <v>2117</v>
      </c>
      <c r="M507" s="28" t="s">
        <v>4318</v>
      </c>
    </row>
    <row r="508" spans="1:13" hidden="1" x14ac:dyDescent="0.2">
      <c r="A508" s="23">
        <v>61315</v>
      </c>
      <c r="B508" s="28" t="s">
        <v>4573</v>
      </c>
      <c r="C508" s="28" t="s">
        <v>5135</v>
      </c>
      <c r="D508" s="25">
        <f t="shared" si="7"/>
        <v>39545</v>
      </c>
      <c r="E508" s="28" t="s">
        <v>4576</v>
      </c>
      <c r="F508" s="26">
        <v>7.99</v>
      </c>
      <c r="G508" s="28" t="s">
        <v>3350</v>
      </c>
      <c r="H508" s="28" t="s">
        <v>277</v>
      </c>
      <c r="I508" s="28" t="s">
        <v>4576</v>
      </c>
      <c r="J508" s="28" t="s">
        <v>4576</v>
      </c>
      <c r="K508" s="29">
        <v>39545</v>
      </c>
      <c r="L508" s="28" t="s">
        <v>5658</v>
      </c>
      <c r="M508" s="28" t="s">
        <v>608</v>
      </c>
    </row>
    <row r="509" spans="1:13" hidden="1" x14ac:dyDescent="0.2">
      <c r="A509" s="23">
        <v>61317</v>
      </c>
      <c r="B509" s="28" t="s">
        <v>4573</v>
      </c>
      <c r="C509" s="28" t="s">
        <v>5135</v>
      </c>
      <c r="D509" s="25">
        <f t="shared" si="7"/>
        <v>39545</v>
      </c>
      <c r="E509" s="28" t="s">
        <v>4576</v>
      </c>
      <c r="F509" s="26">
        <v>503.15</v>
      </c>
      <c r="G509" s="28" t="s">
        <v>887</v>
      </c>
      <c r="H509" s="28" t="s">
        <v>7321</v>
      </c>
      <c r="I509" s="28" t="s">
        <v>4576</v>
      </c>
      <c r="J509" s="28" t="s">
        <v>4576</v>
      </c>
      <c r="K509" s="29">
        <v>39545</v>
      </c>
      <c r="L509" s="28" t="s">
        <v>5658</v>
      </c>
      <c r="M509" s="28" t="s">
        <v>6010</v>
      </c>
    </row>
    <row r="510" spans="1:13" hidden="1" x14ac:dyDescent="0.2">
      <c r="A510" s="23">
        <v>61316</v>
      </c>
      <c r="B510" s="33" t="s">
        <v>4573</v>
      </c>
      <c r="C510" s="28" t="s">
        <v>5135</v>
      </c>
      <c r="D510" s="25">
        <f t="shared" si="7"/>
        <v>39545</v>
      </c>
      <c r="E510" s="28" t="s">
        <v>4576</v>
      </c>
      <c r="F510" s="26">
        <v>50</v>
      </c>
      <c r="G510" s="28" t="s">
        <v>688</v>
      </c>
      <c r="H510" s="28" t="s">
        <v>3484</v>
      </c>
      <c r="I510" s="28" t="s">
        <v>4576</v>
      </c>
      <c r="J510" s="28" t="s">
        <v>4576</v>
      </c>
      <c r="K510" s="29">
        <v>39545</v>
      </c>
      <c r="L510" s="28" t="s">
        <v>5658</v>
      </c>
      <c r="M510" s="28" t="s">
        <v>6009</v>
      </c>
    </row>
    <row r="511" spans="1:13" hidden="1" x14ac:dyDescent="0.2">
      <c r="A511" s="23">
        <v>61318</v>
      </c>
      <c r="B511" s="33" t="s">
        <v>4573</v>
      </c>
      <c r="C511" s="28" t="s">
        <v>5135</v>
      </c>
      <c r="D511" s="25">
        <f t="shared" si="7"/>
        <v>39545</v>
      </c>
      <c r="E511" s="28" t="s">
        <v>4576</v>
      </c>
      <c r="F511" s="26">
        <v>31.95</v>
      </c>
      <c r="G511" s="28" t="s">
        <v>683</v>
      </c>
      <c r="H511" s="28" t="s">
        <v>3365</v>
      </c>
      <c r="I511" s="28" t="s">
        <v>4576</v>
      </c>
      <c r="J511" s="28" t="s">
        <v>4576</v>
      </c>
      <c r="K511" s="29">
        <v>39545</v>
      </c>
      <c r="L511" s="28" t="s">
        <v>5658</v>
      </c>
      <c r="M511" s="28" t="s">
        <v>4239</v>
      </c>
    </row>
    <row r="512" spans="1:13" hidden="1" x14ac:dyDescent="0.2">
      <c r="A512" s="23">
        <v>60410</v>
      </c>
      <c r="B512" s="33" t="s">
        <v>4573</v>
      </c>
      <c r="C512" s="28" t="s">
        <v>4574</v>
      </c>
      <c r="D512" s="25">
        <f t="shared" si="7"/>
        <v>39545</v>
      </c>
      <c r="E512" s="28" t="s">
        <v>4576</v>
      </c>
      <c r="F512" s="26">
        <v>8.19</v>
      </c>
      <c r="G512" s="28" t="s">
        <v>4589</v>
      </c>
      <c r="H512" s="28" t="s">
        <v>3381</v>
      </c>
      <c r="I512" s="28" t="s">
        <v>4576</v>
      </c>
      <c r="J512" s="28" t="s">
        <v>4576</v>
      </c>
      <c r="K512" s="29">
        <v>39545</v>
      </c>
      <c r="L512" s="28" t="s">
        <v>2111</v>
      </c>
      <c r="M512" s="28" t="s">
        <v>2116</v>
      </c>
    </row>
    <row r="513" spans="1:13" hidden="1" x14ac:dyDescent="0.2">
      <c r="A513" s="23">
        <v>60417</v>
      </c>
      <c r="B513" s="28" t="s">
        <v>4573</v>
      </c>
      <c r="C513" s="28" t="s">
        <v>4574</v>
      </c>
      <c r="D513" s="25">
        <f t="shared" si="7"/>
        <v>39545</v>
      </c>
      <c r="E513" s="28" t="s">
        <v>4576</v>
      </c>
      <c r="F513" s="26">
        <v>9.2200000000000006</v>
      </c>
      <c r="G513" s="28" t="s">
        <v>5137</v>
      </c>
      <c r="H513" s="28" t="s">
        <v>3381</v>
      </c>
      <c r="I513" s="28" t="s">
        <v>4576</v>
      </c>
      <c r="J513" s="28" t="s">
        <v>4576</v>
      </c>
      <c r="K513" s="29">
        <v>39545</v>
      </c>
      <c r="L513" s="28" t="s">
        <v>2111</v>
      </c>
      <c r="M513" s="28" t="s">
        <v>4274</v>
      </c>
    </row>
    <row r="514" spans="1:13" hidden="1" x14ac:dyDescent="0.2">
      <c r="A514" s="23">
        <v>61314</v>
      </c>
      <c r="B514" s="28" t="s">
        <v>4573</v>
      </c>
      <c r="C514" s="28" t="s">
        <v>5135</v>
      </c>
      <c r="D514" s="25">
        <f t="shared" ref="D514:D577" si="8">K514</f>
        <v>39545</v>
      </c>
      <c r="E514" s="28" t="s">
        <v>4576</v>
      </c>
      <c r="F514" s="26">
        <v>53.67</v>
      </c>
      <c r="G514" s="28" t="s">
        <v>878</v>
      </c>
      <c r="H514" s="28" t="s">
        <v>7322</v>
      </c>
      <c r="I514" s="28" t="s">
        <v>4576</v>
      </c>
      <c r="J514" s="28" t="s">
        <v>4576</v>
      </c>
      <c r="K514" s="29">
        <v>39545</v>
      </c>
      <c r="L514" s="28" t="s">
        <v>5658</v>
      </c>
      <c r="M514" s="28" t="s">
        <v>4244</v>
      </c>
    </row>
    <row r="515" spans="1:13" hidden="1" x14ac:dyDescent="0.2">
      <c r="A515" s="23">
        <v>61476</v>
      </c>
      <c r="B515" s="28" t="s">
        <v>5150</v>
      </c>
      <c r="C515" s="28" t="s">
        <v>4580</v>
      </c>
      <c r="D515" s="25">
        <f t="shared" si="8"/>
        <v>39545</v>
      </c>
      <c r="E515" s="28" t="s">
        <v>4576</v>
      </c>
      <c r="F515" s="26">
        <v>-40</v>
      </c>
      <c r="G515" s="28" t="s">
        <v>4574</v>
      </c>
      <c r="H515" s="28" t="s">
        <v>6667</v>
      </c>
      <c r="I515" s="28" t="s">
        <v>4576</v>
      </c>
      <c r="J515" s="28" t="s">
        <v>4576</v>
      </c>
      <c r="K515" s="29">
        <v>39545</v>
      </c>
      <c r="L515" s="28" t="s">
        <v>6602</v>
      </c>
      <c r="M515" s="28" t="s">
        <v>6918</v>
      </c>
    </row>
    <row r="516" spans="1:13" hidden="1" x14ac:dyDescent="0.2">
      <c r="A516" s="23">
        <v>61699</v>
      </c>
      <c r="B516" s="28" t="s">
        <v>5150</v>
      </c>
      <c r="C516" s="28" t="s">
        <v>1962</v>
      </c>
      <c r="D516" s="25">
        <f t="shared" si="8"/>
        <v>39545</v>
      </c>
      <c r="E516" s="28" t="s">
        <v>4576</v>
      </c>
      <c r="F516" s="26">
        <v>-500</v>
      </c>
      <c r="G516" s="28" t="s">
        <v>4574</v>
      </c>
      <c r="H516" s="28" t="s">
        <v>6667</v>
      </c>
      <c r="I516" s="28" t="s">
        <v>4576</v>
      </c>
      <c r="J516" s="28" t="s">
        <v>4576</v>
      </c>
      <c r="K516" s="29">
        <v>39545</v>
      </c>
      <c r="L516" s="28" t="s">
        <v>5486</v>
      </c>
      <c r="M516" s="28" t="s">
        <v>4576</v>
      </c>
    </row>
    <row r="517" spans="1:13" hidden="1" x14ac:dyDescent="0.2">
      <c r="A517" s="23">
        <v>61700</v>
      </c>
      <c r="B517" s="28" t="s">
        <v>5150</v>
      </c>
      <c r="C517" s="28" t="s">
        <v>8540</v>
      </c>
      <c r="D517" s="25">
        <f t="shared" si="8"/>
        <v>39545</v>
      </c>
      <c r="E517" s="28" t="s">
        <v>4576</v>
      </c>
      <c r="F517" s="26">
        <v>-150</v>
      </c>
      <c r="G517" s="28" t="s">
        <v>4574</v>
      </c>
      <c r="H517" s="28" t="s">
        <v>6667</v>
      </c>
      <c r="I517" s="28" t="s">
        <v>4576</v>
      </c>
      <c r="J517" s="28" t="s">
        <v>4576</v>
      </c>
      <c r="K517" s="29">
        <v>39545</v>
      </c>
      <c r="L517" s="28" t="s">
        <v>5486</v>
      </c>
      <c r="M517" s="28" t="s">
        <v>4576</v>
      </c>
    </row>
    <row r="518" spans="1:13" hidden="1" x14ac:dyDescent="0.2">
      <c r="A518" s="23">
        <v>61701</v>
      </c>
      <c r="B518" s="28" t="s">
        <v>5150</v>
      </c>
      <c r="C518" s="28" t="s">
        <v>1963</v>
      </c>
      <c r="D518" s="25">
        <f t="shared" si="8"/>
        <v>39545</v>
      </c>
      <c r="E518" s="28" t="s">
        <v>4576</v>
      </c>
      <c r="F518" s="26">
        <v>-60</v>
      </c>
      <c r="G518" s="28" t="s">
        <v>4574</v>
      </c>
      <c r="H518" s="28" t="s">
        <v>6667</v>
      </c>
      <c r="I518" s="28" t="s">
        <v>4576</v>
      </c>
      <c r="J518" s="28" t="s">
        <v>4576</v>
      </c>
      <c r="K518" s="29">
        <v>39545</v>
      </c>
      <c r="L518" s="28" t="s">
        <v>5486</v>
      </c>
      <c r="M518" s="28" t="s">
        <v>4576</v>
      </c>
    </row>
    <row r="519" spans="1:13" hidden="1" x14ac:dyDescent="0.2">
      <c r="A519" s="23">
        <v>61702</v>
      </c>
      <c r="B519" s="28" t="s">
        <v>5150</v>
      </c>
      <c r="C519" s="28" t="s">
        <v>1961</v>
      </c>
      <c r="D519" s="25">
        <f t="shared" si="8"/>
        <v>39545</v>
      </c>
      <c r="E519" s="28" t="s">
        <v>4576</v>
      </c>
      <c r="F519" s="26">
        <v>-250</v>
      </c>
      <c r="G519" s="28" t="s">
        <v>4574</v>
      </c>
      <c r="H519" s="28" t="s">
        <v>6667</v>
      </c>
      <c r="I519" s="28" t="s">
        <v>4576</v>
      </c>
      <c r="J519" s="28" t="s">
        <v>4576</v>
      </c>
      <c r="K519" s="29">
        <v>39545</v>
      </c>
      <c r="L519" s="28" t="s">
        <v>5486</v>
      </c>
      <c r="M519" s="28" t="s">
        <v>4576</v>
      </c>
    </row>
    <row r="520" spans="1:13" hidden="1" x14ac:dyDescent="0.2">
      <c r="A520" s="23">
        <v>60409</v>
      </c>
      <c r="B520" s="28" t="s">
        <v>4573</v>
      </c>
      <c r="C520" s="28" t="s">
        <v>4574</v>
      </c>
      <c r="D520" s="25">
        <f t="shared" si="8"/>
        <v>39546</v>
      </c>
      <c r="E520" s="28" t="s">
        <v>4576</v>
      </c>
      <c r="F520" s="26">
        <v>13.48</v>
      </c>
      <c r="G520" s="28" t="s">
        <v>5163</v>
      </c>
      <c r="H520" s="28" t="s">
        <v>3381</v>
      </c>
      <c r="I520" s="28" t="s">
        <v>4576</v>
      </c>
      <c r="J520" s="28" t="s">
        <v>4576</v>
      </c>
      <c r="K520" s="29">
        <v>39546</v>
      </c>
      <c r="L520" s="28" t="s">
        <v>2111</v>
      </c>
      <c r="M520" s="28" t="s">
        <v>4296</v>
      </c>
    </row>
    <row r="521" spans="1:13" hidden="1" x14ac:dyDescent="0.2">
      <c r="A521" s="23">
        <v>61321</v>
      </c>
      <c r="B521" s="28" t="s">
        <v>4573</v>
      </c>
      <c r="C521" s="28" t="s">
        <v>5135</v>
      </c>
      <c r="D521" s="25">
        <f t="shared" si="8"/>
        <v>39546</v>
      </c>
      <c r="E521" s="28" t="s">
        <v>4576</v>
      </c>
      <c r="F521" s="26">
        <v>36.54</v>
      </c>
      <c r="G521" s="28" t="s">
        <v>3701</v>
      </c>
      <c r="H521" s="28" t="s">
        <v>7322</v>
      </c>
      <c r="I521" s="28" t="s">
        <v>4576</v>
      </c>
      <c r="J521" s="28" t="s">
        <v>4576</v>
      </c>
      <c r="K521" s="29">
        <v>39546</v>
      </c>
      <c r="L521" s="28" t="s">
        <v>5658</v>
      </c>
      <c r="M521" s="28" t="s">
        <v>582</v>
      </c>
    </row>
    <row r="522" spans="1:13" hidden="1" x14ac:dyDescent="0.2">
      <c r="A522" s="23">
        <v>61320</v>
      </c>
      <c r="B522" s="28" t="s">
        <v>4573</v>
      </c>
      <c r="C522" s="28" t="s">
        <v>5135</v>
      </c>
      <c r="D522" s="25">
        <f t="shared" si="8"/>
        <v>39546</v>
      </c>
      <c r="E522" s="28" t="s">
        <v>4576</v>
      </c>
      <c r="F522" s="26">
        <v>34</v>
      </c>
      <c r="G522" s="28" t="s">
        <v>6760</v>
      </c>
      <c r="H522" s="28" t="s">
        <v>4595</v>
      </c>
      <c r="I522" s="28" t="s">
        <v>4576</v>
      </c>
      <c r="J522" s="28" t="s">
        <v>4576</v>
      </c>
      <c r="K522" s="29">
        <v>39546</v>
      </c>
      <c r="L522" s="28" t="s">
        <v>5658</v>
      </c>
      <c r="M522" s="28" t="s">
        <v>6011</v>
      </c>
    </row>
    <row r="523" spans="1:13" hidden="1" x14ac:dyDescent="0.2">
      <c r="A523" s="23">
        <v>61319</v>
      </c>
      <c r="B523" s="28" t="s">
        <v>4573</v>
      </c>
      <c r="C523" s="28" t="s">
        <v>5135</v>
      </c>
      <c r="D523" s="25">
        <f t="shared" si="8"/>
        <v>39546</v>
      </c>
      <c r="E523" s="28" t="s">
        <v>4576</v>
      </c>
      <c r="F523" s="26">
        <v>12.69</v>
      </c>
      <c r="G523" s="28" t="s">
        <v>683</v>
      </c>
      <c r="H523" s="28" t="s">
        <v>3365</v>
      </c>
      <c r="I523" s="28" t="s">
        <v>4576</v>
      </c>
      <c r="J523" s="28" t="s">
        <v>4576</v>
      </c>
      <c r="K523" s="29">
        <v>39546</v>
      </c>
      <c r="L523" s="28" t="s">
        <v>5658</v>
      </c>
      <c r="M523" s="28" t="s">
        <v>4239</v>
      </c>
    </row>
    <row r="524" spans="1:13" hidden="1" x14ac:dyDescent="0.2">
      <c r="A524" s="23">
        <v>60405</v>
      </c>
      <c r="B524" s="28" t="s">
        <v>4585</v>
      </c>
      <c r="C524" s="28" t="s">
        <v>4574</v>
      </c>
      <c r="D524" s="25">
        <f t="shared" si="8"/>
        <v>39547</v>
      </c>
      <c r="E524" s="28" t="s">
        <v>4576</v>
      </c>
      <c r="F524" s="26">
        <v>50</v>
      </c>
      <c r="G524" s="28" t="s">
        <v>4586</v>
      </c>
      <c r="H524" s="28" t="s">
        <v>5948</v>
      </c>
      <c r="I524" s="28" t="s">
        <v>4576</v>
      </c>
      <c r="J524" s="28" t="s">
        <v>4576</v>
      </c>
      <c r="K524" s="29">
        <v>39547</v>
      </c>
      <c r="L524" s="28" t="s">
        <v>2111</v>
      </c>
      <c r="M524" s="28" t="s">
        <v>2112</v>
      </c>
    </row>
    <row r="525" spans="1:13" hidden="1" x14ac:dyDescent="0.2">
      <c r="A525" s="23">
        <v>60406</v>
      </c>
      <c r="B525" s="28" t="s">
        <v>4579</v>
      </c>
      <c r="C525" s="28" t="s">
        <v>4574</v>
      </c>
      <c r="D525" s="25">
        <f t="shared" si="8"/>
        <v>39547</v>
      </c>
      <c r="E525" s="28" t="s">
        <v>4576</v>
      </c>
      <c r="F525" s="26">
        <v>100</v>
      </c>
      <c r="G525" s="28" t="s">
        <v>4587</v>
      </c>
      <c r="H525" s="28" t="s">
        <v>6667</v>
      </c>
      <c r="I525" s="28" t="s">
        <v>4576</v>
      </c>
      <c r="J525" s="28" t="s">
        <v>4576</v>
      </c>
      <c r="K525" s="29">
        <v>39547</v>
      </c>
      <c r="L525" s="28" t="s">
        <v>2111</v>
      </c>
      <c r="M525" s="28" t="s">
        <v>2113</v>
      </c>
    </row>
    <row r="526" spans="1:13" hidden="1" x14ac:dyDescent="0.2">
      <c r="A526" s="23">
        <v>60407</v>
      </c>
      <c r="B526" s="28" t="s">
        <v>4579</v>
      </c>
      <c r="C526" s="28" t="s">
        <v>4574</v>
      </c>
      <c r="D526" s="25">
        <f t="shared" si="8"/>
        <v>39547</v>
      </c>
      <c r="E526" s="28" t="s">
        <v>4576</v>
      </c>
      <c r="F526" s="26">
        <v>100</v>
      </c>
      <c r="G526" s="28" t="s">
        <v>4587</v>
      </c>
      <c r="H526" s="28" t="s">
        <v>6667</v>
      </c>
      <c r="I526" s="28" t="s">
        <v>4576</v>
      </c>
      <c r="J526" s="28" t="s">
        <v>4576</v>
      </c>
      <c r="K526" s="29">
        <v>39547</v>
      </c>
      <c r="L526" s="28" t="s">
        <v>2111</v>
      </c>
      <c r="M526" s="28" t="s">
        <v>2113</v>
      </c>
    </row>
    <row r="527" spans="1:13" hidden="1" x14ac:dyDescent="0.2">
      <c r="A527" s="23">
        <v>60408</v>
      </c>
      <c r="B527" s="28" t="s">
        <v>4573</v>
      </c>
      <c r="C527" s="28" t="s">
        <v>4574</v>
      </c>
      <c r="D527" s="25">
        <f t="shared" si="8"/>
        <v>39547</v>
      </c>
      <c r="E527" s="28" t="s">
        <v>6916</v>
      </c>
      <c r="F527" s="26">
        <v>46</v>
      </c>
      <c r="G527" s="28" t="s">
        <v>684</v>
      </c>
      <c r="H527" s="28" t="s">
        <v>3370</v>
      </c>
      <c r="I527" s="28" t="s">
        <v>4576</v>
      </c>
      <c r="J527" s="28" t="s">
        <v>4576</v>
      </c>
      <c r="K527" s="29">
        <v>39547</v>
      </c>
      <c r="L527" s="28" t="s">
        <v>6598</v>
      </c>
      <c r="M527" s="28" t="s">
        <v>6917</v>
      </c>
    </row>
    <row r="528" spans="1:13" hidden="1" x14ac:dyDescent="0.2">
      <c r="A528" s="23">
        <v>61041</v>
      </c>
      <c r="B528" s="28" t="s">
        <v>4573</v>
      </c>
      <c r="C528" s="28" t="s">
        <v>5133</v>
      </c>
      <c r="D528" s="25">
        <f t="shared" si="8"/>
        <v>39547</v>
      </c>
      <c r="E528" s="28" t="s">
        <v>4576</v>
      </c>
      <c r="F528" s="26">
        <v>109.65</v>
      </c>
      <c r="G528" s="28" t="s">
        <v>5137</v>
      </c>
      <c r="H528" s="28" t="s">
        <v>3365</v>
      </c>
      <c r="I528" s="28" t="s">
        <v>4576</v>
      </c>
      <c r="J528" s="28" t="s">
        <v>4576</v>
      </c>
      <c r="K528" s="29">
        <v>39547</v>
      </c>
      <c r="L528" s="28" t="s">
        <v>4576</v>
      </c>
      <c r="M528" s="28" t="s">
        <v>4576</v>
      </c>
    </row>
    <row r="529" spans="1:13" hidden="1" x14ac:dyDescent="0.2">
      <c r="A529" s="23">
        <v>61703</v>
      </c>
      <c r="B529" s="28" t="s">
        <v>5150</v>
      </c>
      <c r="C529" s="28" t="s">
        <v>8541</v>
      </c>
      <c r="D529" s="25">
        <f t="shared" si="8"/>
        <v>39547</v>
      </c>
      <c r="E529" s="28" t="s">
        <v>4576</v>
      </c>
      <c r="F529" s="26">
        <v>-100</v>
      </c>
      <c r="G529" s="28" t="s">
        <v>4574</v>
      </c>
      <c r="H529" s="28" t="s">
        <v>6667</v>
      </c>
      <c r="I529" s="28" t="s">
        <v>4576</v>
      </c>
      <c r="J529" s="28" t="s">
        <v>4576</v>
      </c>
      <c r="K529" s="29">
        <v>39547</v>
      </c>
      <c r="L529" s="28" t="s">
        <v>5486</v>
      </c>
      <c r="M529" s="28" t="s">
        <v>4576</v>
      </c>
    </row>
    <row r="530" spans="1:13" hidden="1" x14ac:dyDescent="0.2">
      <c r="A530" s="23">
        <v>61704</v>
      </c>
      <c r="B530" s="28" t="s">
        <v>5150</v>
      </c>
      <c r="C530" s="28" t="s">
        <v>8542</v>
      </c>
      <c r="D530" s="25">
        <f t="shared" si="8"/>
        <v>39547</v>
      </c>
      <c r="E530" s="28" t="s">
        <v>4576</v>
      </c>
      <c r="F530" s="26">
        <v>-100</v>
      </c>
      <c r="G530" s="28" t="s">
        <v>4574</v>
      </c>
      <c r="H530" s="28" t="s">
        <v>6667</v>
      </c>
      <c r="I530" s="28" t="s">
        <v>4576</v>
      </c>
      <c r="J530" s="28" t="s">
        <v>4576</v>
      </c>
      <c r="K530" s="29">
        <v>39547</v>
      </c>
      <c r="L530" s="28" t="s">
        <v>5486</v>
      </c>
      <c r="M530" s="28" t="s">
        <v>4576</v>
      </c>
    </row>
    <row r="531" spans="1:13" x14ac:dyDescent="0.2">
      <c r="A531" s="23">
        <v>61284</v>
      </c>
      <c r="B531" s="28" t="s">
        <v>4573</v>
      </c>
      <c r="C531" s="28" t="s">
        <v>5135</v>
      </c>
      <c r="D531" s="25">
        <f t="shared" si="8"/>
        <v>39547</v>
      </c>
      <c r="E531" s="28" t="s">
        <v>4576</v>
      </c>
      <c r="F531" s="26">
        <v>12</v>
      </c>
      <c r="G531" s="28" t="s">
        <v>2205</v>
      </c>
      <c r="H531" s="28" t="s">
        <v>7151</v>
      </c>
      <c r="I531" s="28" t="s">
        <v>4576</v>
      </c>
      <c r="J531" s="28" t="s">
        <v>4576</v>
      </c>
      <c r="K531" s="29">
        <v>39547</v>
      </c>
      <c r="L531" s="28" t="s">
        <v>5658</v>
      </c>
      <c r="M531" s="28" t="s">
        <v>4897</v>
      </c>
    </row>
    <row r="532" spans="1:13" hidden="1" x14ac:dyDescent="0.2">
      <c r="A532" s="23">
        <v>60404</v>
      </c>
      <c r="B532" s="28" t="s">
        <v>4579</v>
      </c>
      <c r="C532" s="28" t="s">
        <v>4574</v>
      </c>
      <c r="D532" s="25">
        <f t="shared" si="8"/>
        <v>39548</v>
      </c>
      <c r="E532" s="28" t="s">
        <v>4576</v>
      </c>
      <c r="F532" s="26">
        <v>50</v>
      </c>
      <c r="G532" s="28" t="s">
        <v>4580</v>
      </c>
      <c r="H532" s="28" t="s">
        <v>6667</v>
      </c>
      <c r="I532" s="28" t="s">
        <v>4576</v>
      </c>
      <c r="J532" s="28" t="s">
        <v>4576</v>
      </c>
      <c r="K532" s="29">
        <v>39548</v>
      </c>
      <c r="L532" s="28" t="s">
        <v>6602</v>
      </c>
      <c r="M532" s="28" t="s">
        <v>6915</v>
      </c>
    </row>
    <row r="533" spans="1:13" hidden="1" x14ac:dyDescent="0.2">
      <c r="A533" s="23">
        <v>61289</v>
      </c>
      <c r="B533" s="28" t="s">
        <v>4573</v>
      </c>
      <c r="C533" s="28" t="s">
        <v>5135</v>
      </c>
      <c r="D533" s="25">
        <f t="shared" si="8"/>
        <v>39548</v>
      </c>
      <c r="E533" s="28" t="s">
        <v>4576</v>
      </c>
      <c r="F533" s="26">
        <v>32.5</v>
      </c>
      <c r="G533" s="28" t="s">
        <v>882</v>
      </c>
      <c r="H533" s="28" t="s">
        <v>3484</v>
      </c>
      <c r="I533" s="28" t="s">
        <v>4576</v>
      </c>
      <c r="J533" s="28" t="s">
        <v>4576</v>
      </c>
      <c r="K533" s="29">
        <v>39548</v>
      </c>
      <c r="L533" s="28" t="s">
        <v>5658</v>
      </c>
      <c r="M533" s="28" t="s">
        <v>2555</v>
      </c>
    </row>
    <row r="534" spans="1:13" hidden="1" x14ac:dyDescent="0.2">
      <c r="A534" s="23">
        <v>61285</v>
      </c>
      <c r="B534" s="28" t="s">
        <v>4573</v>
      </c>
      <c r="C534" s="28" t="s">
        <v>5135</v>
      </c>
      <c r="D534" s="25">
        <f t="shared" si="8"/>
        <v>39548</v>
      </c>
      <c r="E534" s="28" t="s">
        <v>4576</v>
      </c>
      <c r="F534" s="26">
        <v>12</v>
      </c>
      <c r="G534" s="28" t="s">
        <v>1564</v>
      </c>
      <c r="H534" s="28" t="s">
        <v>4600</v>
      </c>
      <c r="I534" s="28" t="s">
        <v>4576</v>
      </c>
      <c r="J534" s="28" t="s">
        <v>4576</v>
      </c>
      <c r="K534" s="29">
        <v>39548</v>
      </c>
      <c r="L534" s="28" t="s">
        <v>5658</v>
      </c>
      <c r="M534" s="28" t="s">
        <v>6635</v>
      </c>
    </row>
    <row r="535" spans="1:13" hidden="1" x14ac:dyDescent="0.2">
      <c r="A535" s="23">
        <v>61290</v>
      </c>
      <c r="B535" s="28" t="s">
        <v>4573</v>
      </c>
      <c r="C535" s="28" t="s">
        <v>5135</v>
      </c>
      <c r="D535" s="25">
        <f t="shared" si="8"/>
        <v>39548</v>
      </c>
      <c r="E535" s="28" t="s">
        <v>4576</v>
      </c>
      <c r="F535" s="26">
        <v>20</v>
      </c>
      <c r="G535" s="28" t="s">
        <v>2201</v>
      </c>
      <c r="H535" s="28" t="s">
        <v>7154</v>
      </c>
      <c r="I535" s="28" t="s">
        <v>4576</v>
      </c>
      <c r="J535" s="28" t="s">
        <v>4576</v>
      </c>
      <c r="K535" s="29">
        <v>39548</v>
      </c>
      <c r="L535" s="28" t="s">
        <v>5658</v>
      </c>
      <c r="M535" s="28" t="s">
        <v>606</v>
      </c>
    </row>
    <row r="536" spans="1:13" hidden="1" x14ac:dyDescent="0.2">
      <c r="A536" s="23">
        <v>61475</v>
      </c>
      <c r="B536" s="28" t="s">
        <v>5150</v>
      </c>
      <c r="C536" s="28" t="s">
        <v>4580</v>
      </c>
      <c r="D536" s="25">
        <f t="shared" si="8"/>
        <v>39548</v>
      </c>
      <c r="E536" s="28" t="s">
        <v>4576</v>
      </c>
      <c r="F536" s="26">
        <v>-50</v>
      </c>
      <c r="G536" s="28" t="s">
        <v>4574</v>
      </c>
      <c r="H536" s="28" t="s">
        <v>6667</v>
      </c>
      <c r="I536" s="28" t="s">
        <v>4576</v>
      </c>
      <c r="J536" s="28" t="s">
        <v>4576</v>
      </c>
      <c r="K536" s="29">
        <v>39548</v>
      </c>
      <c r="L536" s="28" t="s">
        <v>6602</v>
      </c>
      <c r="M536" s="28" t="s">
        <v>6915</v>
      </c>
    </row>
    <row r="537" spans="1:13" hidden="1" x14ac:dyDescent="0.2">
      <c r="A537" s="23">
        <v>61286</v>
      </c>
      <c r="B537" s="28" t="s">
        <v>4573</v>
      </c>
      <c r="C537" s="28" t="s">
        <v>5135</v>
      </c>
      <c r="D537" s="25">
        <f t="shared" si="8"/>
        <v>39548</v>
      </c>
      <c r="E537" s="28" t="s">
        <v>4576</v>
      </c>
      <c r="F537" s="26">
        <v>8.1</v>
      </c>
      <c r="G537" s="28" t="s">
        <v>2205</v>
      </c>
      <c r="H537" s="28" t="s">
        <v>7154</v>
      </c>
      <c r="I537" s="28" t="s">
        <v>4576</v>
      </c>
      <c r="J537" s="28" t="s">
        <v>4576</v>
      </c>
      <c r="K537" s="29">
        <v>39548</v>
      </c>
      <c r="L537" s="28" t="s">
        <v>5658</v>
      </c>
      <c r="M537" s="28" t="s">
        <v>4901</v>
      </c>
    </row>
    <row r="538" spans="1:13" x14ac:dyDescent="0.2">
      <c r="A538" s="23">
        <v>61287</v>
      </c>
      <c r="B538" s="28" t="s">
        <v>4573</v>
      </c>
      <c r="C538" s="28" t="s">
        <v>5135</v>
      </c>
      <c r="D538" s="25">
        <f t="shared" si="8"/>
        <v>39548</v>
      </c>
      <c r="E538" s="28" t="s">
        <v>4576</v>
      </c>
      <c r="F538" s="26">
        <v>12</v>
      </c>
      <c r="G538" s="28" t="s">
        <v>2205</v>
      </c>
      <c r="H538" s="28" t="s">
        <v>7151</v>
      </c>
      <c r="I538" s="28" t="s">
        <v>4576</v>
      </c>
      <c r="J538" s="28" t="s">
        <v>4576</v>
      </c>
      <c r="K538" s="29">
        <v>39548</v>
      </c>
      <c r="L538" s="28" t="s">
        <v>5658</v>
      </c>
      <c r="M538" s="28" t="s">
        <v>4901</v>
      </c>
    </row>
    <row r="539" spans="1:13" hidden="1" x14ac:dyDescent="0.2">
      <c r="A539" s="23">
        <v>61288</v>
      </c>
      <c r="B539" s="28" t="s">
        <v>4573</v>
      </c>
      <c r="C539" s="28" t="s">
        <v>5135</v>
      </c>
      <c r="D539" s="25">
        <f t="shared" si="8"/>
        <v>39548</v>
      </c>
      <c r="E539" s="28" t="s">
        <v>4576</v>
      </c>
      <c r="F539" s="26">
        <v>16.98</v>
      </c>
      <c r="G539" s="28" t="s">
        <v>3697</v>
      </c>
      <c r="H539" s="28" t="s">
        <v>4595</v>
      </c>
      <c r="I539" s="28" t="s">
        <v>4576</v>
      </c>
      <c r="J539" s="28" t="s">
        <v>4576</v>
      </c>
      <c r="K539" s="29">
        <v>39548</v>
      </c>
      <c r="L539" s="28" t="s">
        <v>5658</v>
      </c>
      <c r="M539" s="28" t="s">
        <v>6634</v>
      </c>
    </row>
    <row r="540" spans="1:13" hidden="1" x14ac:dyDescent="0.2">
      <c r="A540" s="23">
        <v>60403</v>
      </c>
      <c r="B540" s="28" t="s">
        <v>4573</v>
      </c>
      <c r="C540" s="28" t="s">
        <v>4574</v>
      </c>
      <c r="D540" s="25">
        <f t="shared" si="8"/>
        <v>39549</v>
      </c>
      <c r="E540" s="28" t="s">
        <v>6913</v>
      </c>
      <c r="F540" s="26">
        <v>170.14</v>
      </c>
      <c r="G540" s="28" t="s">
        <v>5180</v>
      </c>
      <c r="H540" s="28" t="s">
        <v>4599</v>
      </c>
      <c r="I540" s="28" t="s">
        <v>4576</v>
      </c>
      <c r="J540" s="28" t="s">
        <v>4576</v>
      </c>
      <c r="K540" s="29">
        <v>39549</v>
      </c>
      <c r="L540" s="28" t="s">
        <v>6598</v>
      </c>
      <c r="M540" s="28" t="s">
        <v>6914</v>
      </c>
    </row>
    <row r="541" spans="1:13" x14ac:dyDescent="0.2">
      <c r="A541" s="23">
        <v>61292</v>
      </c>
      <c r="B541" s="28" t="s">
        <v>4573</v>
      </c>
      <c r="C541" s="28" t="s">
        <v>5135</v>
      </c>
      <c r="D541" s="25">
        <f t="shared" si="8"/>
        <v>39549</v>
      </c>
      <c r="E541" s="28" t="s">
        <v>4576</v>
      </c>
      <c r="F541" s="26">
        <v>12</v>
      </c>
      <c r="G541" s="28" t="s">
        <v>2205</v>
      </c>
      <c r="H541" s="28" t="s">
        <v>7151</v>
      </c>
      <c r="I541" s="28" t="s">
        <v>4576</v>
      </c>
      <c r="J541" s="28" t="s">
        <v>4576</v>
      </c>
      <c r="K541" s="29">
        <v>39549</v>
      </c>
      <c r="L541" s="28" t="s">
        <v>5658</v>
      </c>
      <c r="M541" s="28" t="s">
        <v>4901</v>
      </c>
    </row>
    <row r="542" spans="1:13" x14ac:dyDescent="0.2">
      <c r="A542" s="23">
        <v>61293</v>
      </c>
      <c r="B542" s="28" t="s">
        <v>4573</v>
      </c>
      <c r="C542" s="28" t="s">
        <v>5135</v>
      </c>
      <c r="D542" s="25">
        <f t="shared" si="8"/>
        <v>39550</v>
      </c>
      <c r="E542" s="28" t="s">
        <v>4576</v>
      </c>
      <c r="F542" s="26">
        <v>12</v>
      </c>
      <c r="G542" s="28" t="s">
        <v>2205</v>
      </c>
      <c r="H542" s="28" t="s">
        <v>7151</v>
      </c>
      <c r="I542" s="28" t="s">
        <v>4576</v>
      </c>
      <c r="J542" s="28" t="s">
        <v>4576</v>
      </c>
      <c r="K542" s="29">
        <v>39550</v>
      </c>
      <c r="L542" s="28" t="s">
        <v>5658</v>
      </c>
      <c r="M542" s="28" t="s">
        <v>4901</v>
      </c>
    </row>
    <row r="543" spans="1:13" hidden="1" x14ac:dyDescent="0.2">
      <c r="A543" s="23">
        <v>61294</v>
      </c>
      <c r="B543" s="28" t="s">
        <v>4573</v>
      </c>
      <c r="C543" s="28" t="s">
        <v>5135</v>
      </c>
      <c r="D543" s="25">
        <f t="shared" si="8"/>
        <v>39552</v>
      </c>
      <c r="E543" s="28" t="s">
        <v>4576</v>
      </c>
      <c r="F543" s="26">
        <v>60</v>
      </c>
      <c r="G543" s="28" t="s">
        <v>6758</v>
      </c>
      <c r="H543" s="28" t="s">
        <v>3484</v>
      </c>
      <c r="I543" s="28" t="s">
        <v>4576</v>
      </c>
      <c r="J543" s="28" t="s">
        <v>4576</v>
      </c>
      <c r="K543" s="29">
        <v>39552</v>
      </c>
      <c r="L543" s="28" t="s">
        <v>5658</v>
      </c>
      <c r="M543" s="28" t="s">
        <v>2558</v>
      </c>
    </row>
    <row r="544" spans="1:13" hidden="1" x14ac:dyDescent="0.2">
      <c r="A544" s="23">
        <v>61705</v>
      </c>
      <c r="B544" s="28" t="s">
        <v>4579</v>
      </c>
      <c r="C544" s="28" t="s">
        <v>1962</v>
      </c>
      <c r="D544" s="25">
        <f t="shared" si="8"/>
        <v>39552</v>
      </c>
      <c r="E544" s="28" t="s">
        <v>4576</v>
      </c>
      <c r="F544" s="26">
        <v>400</v>
      </c>
      <c r="G544" s="28" t="s">
        <v>4574</v>
      </c>
      <c r="H544" s="28" t="s">
        <v>6667</v>
      </c>
      <c r="I544" s="28" t="s">
        <v>4576</v>
      </c>
      <c r="J544" s="28" t="s">
        <v>4576</v>
      </c>
      <c r="K544" s="29">
        <v>39552</v>
      </c>
      <c r="L544" s="28" t="s">
        <v>5487</v>
      </c>
      <c r="M544" s="28" t="s">
        <v>4576</v>
      </c>
    </row>
    <row r="545" spans="1:13" hidden="1" x14ac:dyDescent="0.2">
      <c r="A545" s="23">
        <v>61706</v>
      </c>
      <c r="B545" s="28" t="s">
        <v>4579</v>
      </c>
      <c r="C545" s="28" t="s">
        <v>1962</v>
      </c>
      <c r="D545" s="25">
        <f t="shared" si="8"/>
        <v>39552</v>
      </c>
      <c r="E545" s="28" t="s">
        <v>4576</v>
      </c>
      <c r="F545" s="26">
        <v>6600</v>
      </c>
      <c r="G545" s="28" t="s">
        <v>4574</v>
      </c>
      <c r="H545" s="28" t="s">
        <v>6667</v>
      </c>
      <c r="I545" s="28" t="s">
        <v>4576</v>
      </c>
      <c r="J545" s="28" t="s">
        <v>4576</v>
      </c>
      <c r="K545" s="29">
        <v>39552</v>
      </c>
      <c r="L545" s="28" t="s">
        <v>5487</v>
      </c>
      <c r="M545" s="28" t="s">
        <v>4576</v>
      </c>
    </row>
    <row r="546" spans="1:13" hidden="1" x14ac:dyDescent="0.2">
      <c r="A546" s="23">
        <v>61707</v>
      </c>
      <c r="B546" s="28" t="s">
        <v>4579</v>
      </c>
      <c r="C546" s="28" t="s">
        <v>1961</v>
      </c>
      <c r="D546" s="25">
        <f t="shared" si="8"/>
        <v>39552</v>
      </c>
      <c r="E546" s="28" t="s">
        <v>4576</v>
      </c>
      <c r="F546" s="26">
        <v>200</v>
      </c>
      <c r="G546" s="28" t="s">
        <v>4574</v>
      </c>
      <c r="H546" s="28" t="s">
        <v>6667</v>
      </c>
      <c r="I546" s="28" t="s">
        <v>4576</v>
      </c>
      <c r="J546" s="28" t="s">
        <v>4576</v>
      </c>
      <c r="K546" s="29">
        <v>39552</v>
      </c>
      <c r="L546" s="28" t="s">
        <v>5487</v>
      </c>
      <c r="M546" s="28" t="s">
        <v>4576</v>
      </c>
    </row>
    <row r="547" spans="1:13" hidden="1" x14ac:dyDescent="0.2">
      <c r="A547" s="23">
        <v>61708</v>
      </c>
      <c r="B547" s="28" t="s">
        <v>4579</v>
      </c>
      <c r="C547" s="28" t="s">
        <v>8540</v>
      </c>
      <c r="D547" s="25">
        <f t="shared" si="8"/>
        <v>39552</v>
      </c>
      <c r="E547" s="28" t="s">
        <v>4576</v>
      </c>
      <c r="F547" s="26">
        <v>400</v>
      </c>
      <c r="G547" s="28" t="s">
        <v>4574</v>
      </c>
      <c r="H547" s="28" t="s">
        <v>6667</v>
      </c>
      <c r="I547" s="28" t="s">
        <v>4576</v>
      </c>
      <c r="J547" s="28" t="s">
        <v>4576</v>
      </c>
      <c r="K547" s="29">
        <v>39552</v>
      </c>
      <c r="L547" s="28" t="s">
        <v>5487</v>
      </c>
      <c r="M547" s="28" t="s">
        <v>4576</v>
      </c>
    </row>
    <row r="548" spans="1:13" hidden="1" x14ac:dyDescent="0.2">
      <c r="A548" s="23">
        <v>61709</v>
      </c>
      <c r="B548" s="28" t="s">
        <v>4579</v>
      </c>
      <c r="C548" s="28" t="s">
        <v>8542</v>
      </c>
      <c r="D548" s="25">
        <f t="shared" si="8"/>
        <v>39552</v>
      </c>
      <c r="E548" s="28" t="s">
        <v>4576</v>
      </c>
      <c r="F548" s="26">
        <v>200</v>
      </c>
      <c r="G548" s="28" t="s">
        <v>4574</v>
      </c>
      <c r="H548" s="28" t="s">
        <v>6667</v>
      </c>
      <c r="I548" s="28" t="s">
        <v>4576</v>
      </c>
      <c r="J548" s="28" t="s">
        <v>4576</v>
      </c>
      <c r="K548" s="29">
        <v>39552</v>
      </c>
      <c r="L548" s="28" t="s">
        <v>5487</v>
      </c>
      <c r="M548" s="28" t="s">
        <v>4576</v>
      </c>
    </row>
    <row r="549" spans="1:13" hidden="1" x14ac:dyDescent="0.2">
      <c r="A549" s="23">
        <v>61282</v>
      </c>
      <c r="B549" s="28" t="s">
        <v>4573</v>
      </c>
      <c r="C549" s="28" t="s">
        <v>5135</v>
      </c>
      <c r="D549" s="25">
        <f t="shared" si="8"/>
        <v>39552</v>
      </c>
      <c r="E549" s="28" t="s">
        <v>4576</v>
      </c>
      <c r="F549" s="26">
        <v>35.590000000000003</v>
      </c>
      <c r="G549" s="28" t="s">
        <v>5167</v>
      </c>
      <c r="H549" s="28" t="s">
        <v>3365</v>
      </c>
      <c r="I549" s="28" t="s">
        <v>4576</v>
      </c>
      <c r="J549" s="28" t="s">
        <v>4576</v>
      </c>
      <c r="K549" s="29">
        <v>39552</v>
      </c>
      <c r="L549" s="28" t="s">
        <v>5658</v>
      </c>
      <c r="M549" s="28" t="s">
        <v>4701</v>
      </c>
    </row>
    <row r="550" spans="1:13" hidden="1" x14ac:dyDescent="0.2">
      <c r="A550" s="23">
        <v>60402</v>
      </c>
      <c r="B550" s="28" t="s">
        <v>4573</v>
      </c>
      <c r="C550" s="28" t="s">
        <v>4574</v>
      </c>
      <c r="D550" s="25">
        <f t="shared" si="8"/>
        <v>39553</v>
      </c>
      <c r="E550" s="28" t="s">
        <v>4576</v>
      </c>
      <c r="F550" s="26">
        <v>19.989999999999998</v>
      </c>
      <c r="G550" s="28" t="s">
        <v>5145</v>
      </c>
      <c r="H550" s="28" t="s">
        <v>277</v>
      </c>
      <c r="I550" s="28" t="s">
        <v>4576</v>
      </c>
      <c r="J550" s="28" t="s">
        <v>4576</v>
      </c>
      <c r="K550" s="29">
        <v>39553</v>
      </c>
      <c r="L550" s="28" t="s">
        <v>2111</v>
      </c>
      <c r="M550" s="28" t="s">
        <v>4471</v>
      </c>
    </row>
    <row r="551" spans="1:13" hidden="1" x14ac:dyDescent="0.2">
      <c r="A551" s="23">
        <v>61295</v>
      </c>
      <c r="B551" s="28" t="s">
        <v>4573</v>
      </c>
      <c r="C551" s="28" t="s">
        <v>5135</v>
      </c>
      <c r="D551" s="25">
        <f t="shared" si="8"/>
        <v>39553</v>
      </c>
      <c r="E551" s="33" t="s">
        <v>4576</v>
      </c>
      <c r="F551" s="26">
        <v>78</v>
      </c>
      <c r="G551" s="28" t="s">
        <v>688</v>
      </c>
      <c r="H551" s="28" t="s">
        <v>3484</v>
      </c>
      <c r="I551" s="28" t="s">
        <v>4576</v>
      </c>
      <c r="J551" s="28" t="s">
        <v>4576</v>
      </c>
      <c r="K551" s="29">
        <v>39553</v>
      </c>
      <c r="L551" s="28" t="s">
        <v>5658</v>
      </c>
      <c r="M551" s="28" t="s">
        <v>5999</v>
      </c>
    </row>
    <row r="552" spans="1:13" hidden="1" x14ac:dyDescent="0.2">
      <c r="A552" s="23">
        <v>61297</v>
      </c>
      <c r="B552" s="28" t="s">
        <v>4573</v>
      </c>
      <c r="C552" s="28" t="s">
        <v>5135</v>
      </c>
      <c r="D552" s="25">
        <f t="shared" si="8"/>
        <v>39553</v>
      </c>
      <c r="E552" s="28" t="s">
        <v>4576</v>
      </c>
      <c r="F552" s="26">
        <v>76</v>
      </c>
      <c r="G552" s="28" t="s">
        <v>683</v>
      </c>
      <c r="H552" s="28" t="s">
        <v>3365</v>
      </c>
      <c r="I552" s="28" t="s">
        <v>4576</v>
      </c>
      <c r="J552" s="28" t="s">
        <v>4576</v>
      </c>
      <c r="K552" s="29">
        <v>39553</v>
      </c>
      <c r="L552" s="28" t="s">
        <v>5658</v>
      </c>
      <c r="M552" s="28" t="s">
        <v>4902</v>
      </c>
    </row>
    <row r="553" spans="1:13" hidden="1" x14ac:dyDescent="0.2">
      <c r="A553" s="23">
        <v>61298</v>
      </c>
      <c r="B553" s="28" t="s">
        <v>4573</v>
      </c>
      <c r="C553" s="28" t="s">
        <v>5135</v>
      </c>
      <c r="D553" s="25">
        <f t="shared" si="8"/>
        <v>39553</v>
      </c>
      <c r="E553" s="28" t="s">
        <v>4576</v>
      </c>
      <c r="F553" s="26">
        <v>65.98</v>
      </c>
      <c r="G553" s="28" t="s">
        <v>895</v>
      </c>
      <c r="H553" s="28" t="s">
        <v>3488</v>
      </c>
      <c r="I553" s="28" t="s">
        <v>4576</v>
      </c>
      <c r="J553" s="28" t="s">
        <v>4576</v>
      </c>
      <c r="K553" s="29">
        <v>39553</v>
      </c>
      <c r="L553" s="28" t="s">
        <v>5658</v>
      </c>
      <c r="M553" s="28" t="s">
        <v>678</v>
      </c>
    </row>
    <row r="554" spans="1:13" hidden="1" x14ac:dyDescent="0.2">
      <c r="A554" s="23">
        <v>61296</v>
      </c>
      <c r="B554" s="28" t="s">
        <v>4573</v>
      </c>
      <c r="C554" s="28" t="s">
        <v>5135</v>
      </c>
      <c r="D554" s="25">
        <f t="shared" si="8"/>
        <v>39553</v>
      </c>
      <c r="E554" s="28" t="s">
        <v>4576</v>
      </c>
      <c r="F554" s="26">
        <v>8.1</v>
      </c>
      <c r="G554" s="28" t="s">
        <v>2205</v>
      </c>
      <c r="H554" s="28" t="s">
        <v>7154</v>
      </c>
      <c r="I554" s="28" t="s">
        <v>4576</v>
      </c>
      <c r="J554" s="28" t="s">
        <v>4576</v>
      </c>
      <c r="K554" s="29">
        <v>39553</v>
      </c>
      <c r="L554" s="28" t="s">
        <v>5658</v>
      </c>
      <c r="M554" s="28" t="s">
        <v>6000</v>
      </c>
    </row>
    <row r="555" spans="1:13" hidden="1" x14ac:dyDescent="0.2">
      <c r="A555" s="23">
        <v>61299</v>
      </c>
      <c r="B555" s="33" t="s">
        <v>4573</v>
      </c>
      <c r="C555" s="28" t="s">
        <v>5135</v>
      </c>
      <c r="D555" s="25">
        <f t="shared" si="8"/>
        <v>39554</v>
      </c>
      <c r="E555" s="28" t="s">
        <v>4576</v>
      </c>
      <c r="F555" s="26">
        <v>9.98</v>
      </c>
      <c r="G555" s="28" t="s">
        <v>2209</v>
      </c>
      <c r="H555" s="28" t="s">
        <v>277</v>
      </c>
      <c r="I555" s="28" t="s">
        <v>4576</v>
      </c>
      <c r="J555" s="28" t="s">
        <v>4576</v>
      </c>
      <c r="K555" s="29">
        <v>39554</v>
      </c>
      <c r="L555" s="28" t="s">
        <v>5658</v>
      </c>
      <c r="M555" s="28" t="s">
        <v>624</v>
      </c>
    </row>
    <row r="556" spans="1:13" hidden="1" x14ac:dyDescent="0.2">
      <c r="A556" s="23">
        <v>60399</v>
      </c>
      <c r="B556" s="28" t="s">
        <v>4573</v>
      </c>
      <c r="C556" s="28" t="s">
        <v>4574</v>
      </c>
      <c r="D556" s="25">
        <f t="shared" si="8"/>
        <v>39554</v>
      </c>
      <c r="E556" s="28" t="s">
        <v>7686</v>
      </c>
      <c r="F556" s="26">
        <v>20</v>
      </c>
      <c r="G556" s="28" t="s">
        <v>4578</v>
      </c>
      <c r="H556" s="28" t="s">
        <v>3365</v>
      </c>
      <c r="I556" s="28" t="s">
        <v>4576</v>
      </c>
      <c r="J556" s="28" t="s">
        <v>4576</v>
      </c>
      <c r="K556" s="29">
        <v>39554</v>
      </c>
      <c r="L556" s="28" t="s">
        <v>6598</v>
      </c>
      <c r="M556" s="28" t="s">
        <v>6912</v>
      </c>
    </row>
    <row r="557" spans="1:13" hidden="1" x14ac:dyDescent="0.2">
      <c r="A557" s="23">
        <v>60396</v>
      </c>
      <c r="B557" s="28" t="s">
        <v>5150</v>
      </c>
      <c r="C557" s="28" t="s">
        <v>4574</v>
      </c>
      <c r="D557" s="25">
        <f t="shared" si="8"/>
        <v>39554</v>
      </c>
      <c r="E557" s="28" t="s">
        <v>4576</v>
      </c>
      <c r="F557" s="26">
        <v>-400</v>
      </c>
      <c r="G557" s="28" t="s">
        <v>4587</v>
      </c>
      <c r="H557" s="28" t="s">
        <v>6667</v>
      </c>
      <c r="I557" s="28" t="s">
        <v>4576</v>
      </c>
      <c r="J557" s="28" t="s">
        <v>4576</v>
      </c>
      <c r="K557" s="29">
        <v>39554</v>
      </c>
      <c r="L557" s="28" t="s">
        <v>491</v>
      </c>
      <c r="M557" s="28" t="s">
        <v>4474</v>
      </c>
    </row>
    <row r="558" spans="1:13" hidden="1" x14ac:dyDescent="0.2">
      <c r="A558" s="23">
        <v>60397</v>
      </c>
      <c r="B558" s="28" t="s">
        <v>5150</v>
      </c>
      <c r="C558" s="28" t="s">
        <v>4574</v>
      </c>
      <c r="D558" s="25">
        <f t="shared" si="8"/>
        <v>39554</v>
      </c>
      <c r="E558" s="28" t="s">
        <v>4576</v>
      </c>
      <c r="F558" s="26">
        <v>-6600</v>
      </c>
      <c r="G558" s="28" t="s">
        <v>4587</v>
      </c>
      <c r="H558" s="28" t="s">
        <v>6667</v>
      </c>
      <c r="I558" s="28" t="s">
        <v>4576</v>
      </c>
      <c r="J558" s="28" t="s">
        <v>4576</v>
      </c>
      <c r="K558" s="29">
        <v>39554</v>
      </c>
      <c r="L558" s="28" t="s">
        <v>491</v>
      </c>
      <c r="M558" s="28" t="s">
        <v>4474</v>
      </c>
    </row>
    <row r="559" spans="1:13" hidden="1" x14ac:dyDescent="0.2">
      <c r="A559" s="23">
        <v>60398</v>
      </c>
      <c r="B559" s="28" t="s">
        <v>5150</v>
      </c>
      <c r="C559" s="28" t="s">
        <v>4574</v>
      </c>
      <c r="D559" s="25">
        <f t="shared" si="8"/>
        <v>39554</v>
      </c>
      <c r="E559" s="28" t="s">
        <v>4576</v>
      </c>
      <c r="F559" s="26">
        <v>-200</v>
      </c>
      <c r="G559" s="28" t="s">
        <v>4587</v>
      </c>
      <c r="H559" s="28" t="s">
        <v>6667</v>
      </c>
      <c r="I559" s="28" t="s">
        <v>4576</v>
      </c>
      <c r="J559" s="28" t="s">
        <v>4576</v>
      </c>
      <c r="K559" s="29">
        <v>39554</v>
      </c>
      <c r="L559" s="28" t="s">
        <v>491</v>
      </c>
      <c r="M559" s="28" t="s">
        <v>4474</v>
      </c>
    </row>
    <row r="560" spans="1:13" hidden="1" x14ac:dyDescent="0.2">
      <c r="A560" s="23">
        <v>60400</v>
      </c>
      <c r="B560" s="28" t="s">
        <v>5150</v>
      </c>
      <c r="C560" s="28" t="s">
        <v>4574</v>
      </c>
      <c r="D560" s="25">
        <f t="shared" si="8"/>
        <v>39554</v>
      </c>
      <c r="E560" s="28" t="s">
        <v>4576</v>
      </c>
      <c r="F560" s="26">
        <v>-400</v>
      </c>
      <c r="G560" s="28" t="s">
        <v>4587</v>
      </c>
      <c r="H560" s="28" t="s">
        <v>6667</v>
      </c>
      <c r="I560" s="28" t="s">
        <v>4576</v>
      </c>
      <c r="J560" s="28" t="s">
        <v>4576</v>
      </c>
      <c r="K560" s="29">
        <v>39554</v>
      </c>
      <c r="L560" s="28" t="s">
        <v>491</v>
      </c>
      <c r="M560" s="28" t="s">
        <v>4474</v>
      </c>
    </row>
    <row r="561" spans="1:13" hidden="1" x14ac:dyDescent="0.2">
      <c r="A561" s="23">
        <v>60401</v>
      </c>
      <c r="B561" s="28" t="s">
        <v>5150</v>
      </c>
      <c r="C561" s="28" t="s">
        <v>4574</v>
      </c>
      <c r="D561" s="25">
        <f t="shared" si="8"/>
        <v>39554</v>
      </c>
      <c r="E561" s="28" t="s">
        <v>4576</v>
      </c>
      <c r="F561" s="26">
        <v>-200</v>
      </c>
      <c r="G561" s="28" t="s">
        <v>4587</v>
      </c>
      <c r="H561" s="28" t="s">
        <v>6667</v>
      </c>
      <c r="I561" s="28" t="s">
        <v>4576</v>
      </c>
      <c r="J561" s="28" t="s">
        <v>4576</v>
      </c>
      <c r="K561" s="29">
        <v>39554</v>
      </c>
      <c r="L561" s="28" t="s">
        <v>491</v>
      </c>
      <c r="M561" s="28" t="s">
        <v>4474</v>
      </c>
    </row>
    <row r="562" spans="1:13" hidden="1" x14ac:dyDescent="0.2">
      <c r="A562" s="23">
        <v>60395</v>
      </c>
      <c r="B562" s="28" t="s">
        <v>4573</v>
      </c>
      <c r="C562" s="28" t="s">
        <v>4574</v>
      </c>
      <c r="D562" s="25">
        <f t="shared" si="8"/>
        <v>39554</v>
      </c>
      <c r="E562" s="28" t="s">
        <v>4576</v>
      </c>
      <c r="F562" s="26">
        <v>300</v>
      </c>
      <c r="G562" s="28" t="s">
        <v>683</v>
      </c>
      <c r="H562" s="28" t="s">
        <v>3365</v>
      </c>
      <c r="I562" s="28" t="s">
        <v>4576</v>
      </c>
      <c r="J562" s="28" t="s">
        <v>4576</v>
      </c>
      <c r="K562" s="29">
        <v>39554</v>
      </c>
      <c r="L562" s="28" t="s">
        <v>6602</v>
      </c>
      <c r="M562" s="28" t="s">
        <v>6911</v>
      </c>
    </row>
    <row r="563" spans="1:13" hidden="1" x14ac:dyDescent="0.2">
      <c r="A563" s="23">
        <v>61300</v>
      </c>
      <c r="B563" s="28" t="s">
        <v>4573</v>
      </c>
      <c r="C563" s="28" t="s">
        <v>5135</v>
      </c>
      <c r="D563" s="25">
        <f t="shared" si="8"/>
        <v>39554</v>
      </c>
      <c r="E563" s="28" t="s">
        <v>4576</v>
      </c>
      <c r="F563" s="26">
        <v>90.75</v>
      </c>
      <c r="G563" s="28" t="s">
        <v>6759</v>
      </c>
      <c r="H563" s="28" t="s">
        <v>7323</v>
      </c>
      <c r="I563" s="28" t="s">
        <v>4576</v>
      </c>
      <c r="J563" s="28" t="s">
        <v>4576</v>
      </c>
      <c r="K563" s="29">
        <v>39554</v>
      </c>
      <c r="L563" s="28" t="s">
        <v>5658</v>
      </c>
      <c r="M563" s="28" t="s">
        <v>6001</v>
      </c>
    </row>
    <row r="564" spans="1:13" hidden="1" x14ac:dyDescent="0.2">
      <c r="A564" s="23">
        <v>60393</v>
      </c>
      <c r="B564" s="28" t="s">
        <v>4573</v>
      </c>
      <c r="C564" s="28" t="s">
        <v>4574</v>
      </c>
      <c r="D564" s="25">
        <f t="shared" si="8"/>
        <v>39555</v>
      </c>
      <c r="E564" s="28" t="s">
        <v>4576</v>
      </c>
      <c r="F564" s="26">
        <v>17.04</v>
      </c>
      <c r="G564" s="28" t="s">
        <v>5143</v>
      </c>
      <c r="H564" s="28" t="s">
        <v>3381</v>
      </c>
      <c r="I564" s="28" t="s">
        <v>4576</v>
      </c>
      <c r="J564" s="28" t="s">
        <v>4576</v>
      </c>
      <c r="K564" s="29">
        <v>39555</v>
      </c>
      <c r="L564" s="28" t="s">
        <v>2111</v>
      </c>
      <c r="M564" s="28" t="s">
        <v>4464</v>
      </c>
    </row>
    <row r="565" spans="1:13" hidden="1" x14ac:dyDescent="0.2">
      <c r="A565" s="23">
        <v>60394</v>
      </c>
      <c r="B565" s="28" t="s">
        <v>4585</v>
      </c>
      <c r="C565" s="28" t="s">
        <v>4574</v>
      </c>
      <c r="D565" s="25">
        <f t="shared" si="8"/>
        <v>39555</v>
      </c>
      <c r="E565" s="33" t="s">
        <v>4576</v>
      </c>
      <c r="F565" s="26">
        <v>79.790000000000006</v>
      </c>
      <c r="G565" s="28" t="s">
        <v>5142</v>
      </c>
      <c r="H565" s="28" t="s">
        <v>5948</v>
      </c>
      <c r="I565" s="28" t="s">
        <v>4576</v>
      </c>
      <c r="J565" s="28" t="s">
        <v>4576</v>
      </c>
      <c r="K565" s="29">
        <v>39555</v>
      </c>
      <c r="L565" s="28" t="s">
        <v>2111</v>
      </c>
      <c r="M565" s="28" t="s">
        <v>4463</v>
      </c>
    </row>
    <row r="566" spans="1:13" x14ac:dyDescent="0.2">
      <c r="A566" s="23">
        <v>61301</v>
      </c>
      <c r="B566" s="28" t="s">
        <v>4573</v>
      </c>
      <c r="C566" s="28" t="s">
        <v>5135</v>
      </c>
      <c r="D566" s="25">
        <f t="shared" si="8"/>
        <v>39555</v>
      </c>
      <c r="E566" s="28" t="s">
        <v>4576</v>
      </c>
      <c r="F566" s="26">
        <v>12</v>
      </c>
      <c r="G566" s="28" t="s">
        <v>2205</v>
      </c>
      <c r="H566" s="28" t="s">
        <v>7151</v>
      </c>
      <c r="I566" s="28" t="s">
        <v>4576</v>
      </c>
      <c r="J566" s="28" t="s">
        <v>4576</v>
      </c>
      <c r="K566" s="29">
        <v>39555</v>
      </c>
      <c r="L566" s="28" t="s">
        <v>5658</v>
      </c>
      <c r="M566" s="28" t="s">
        <v>4901</v>
      </c>
    </row>
    <row r="567" spans="1:13" hidden="1" x14ac:dyDescent="0.2">
      <c r="A567" s="23">
        <v>60392</v>
      </c>
      <c r="B567" s="28" t="s">
        <v>4579</v>
      </c>
      <c r="C567" s="28" t="s">
        <v>4574</v>
      </c>
      <c r="D567" s="25">
        <f t="shared" si="8"/>
        <v>39556</v>
      </c>
      <c r="E567" s="28" t="s">
        <v>4576</v>
      </c>
      <c r="F567" s="26">
        <v>40</v>
      </c>
      <c r="G567" s="28" t="s">
        <v>4580</v>
      </c>
      <c r="H567" s="28" t="s">
        <v>6667</v>
      </c>
      <c r="I567" s="28" t="s">
        <v>4576</v>
      </c>
      <c r="J567" s="28" t="s">
        <v>4576</v>
      </c>
      <c r="K567" s="29">
        <v>39556</v>
      </c>
      <c r="L567" s="28" t="s">
        <v>6602</v>
      </c>
      <c r="M567" s="28" t="s">
        <v>6910</v>
      </c>
    </row>
    <row r="568" spans="1:13" x14ac:dyDescent="0.2">
      <c r="A568" s="23">
        <v>61372</v>
      </c>
      <c r="B568" s="28" t="s">
        <v>4573</v>
      </c>
      <c r="C568" s="28" t="s">
        <v>5135</v>
      </c>
      <c r="D568" s="25">
        <f t="shared" si="8"/>
        <v>39556</v>
      </c>
      <c r="E568" s="28" t="s">
        <v>4576</v>
      </c>
      <c r="F568" s="26">
        <v>10</v>
      </c>
      <c r="G568" s="28" t="s">
        <v>2201</v>
      </c>
      <c r="H568" s="28" t="s">
        <v>7151</v>
      </c>
      <c r="I568" s="28" t="s">
        <v>4576</v>
      </c>
      <c r="J568" s="28" t="s">
        <v>4576</v>
      </c>
      <c r="K568" s="29">
        <v>39556</v>
      </c>
      <c r="L568" s="28" t="s">
        <v>5658</v>
      </c>
      <c r="M568" s="28" t="s">
        <v>7472</v>
      </c>
    </row>
    <row r="569" spans="1:13" hidden="1" x14ac:dyDescent="0.2">
      <c r="A569" s="23">
        <v>61371</v>
      </c>
      <c r="B569" s="28" t="s">
        <v>4573</v>
      </c>
      <c r="C569" s="28" t="s">
        <v>5135</v>
      </c>
      <c r="D569" s="25">
        <f t="shared" si="8"/>
        <v>39556</v>
      </c>
      <c r="E569" s="28" t="s">
        <v>4576</v>
      </c>
      <c r="F569" s="26">
        <v>32.659999999999997</v>
      </c>
      <c r="G569" s="28" t="s">
        <v>683</v>
      </c>
      <c r="H569" s="28" t="s">
        <v>3365</v>
      </c>
      <c r="I569" s="28" t="s">
        <v>4576</v>
      </c>
      <c r="J569" s="28" t="s">
        <v>4576</v>
      </c>
      <c r="K569" s="29">
        <v>39556</v>
      </c>
      <c r="L569" s="28" t="s">
        <v>5658</v>
      </c>
      <c r="M569" s="28" t="s">
        <v>6636</v>
      </c>
    </row>
    <row r="570" spans="1:13" hidden="1" x14ac:dyDescent="0.2">
      <c r="A570" s="23">
        <v>61474</v>
      </c>
      <c r="B570" s="28" t="s">
        <v>5150</v>
      </c>
      <c r="C570" s="28" t="s">
        <v>4580</v>
      </c>
      <c r="D570" s="25">
        <f t="shared" si="8"/>
        <v>39556</v>
      </c>
      <c r="E570" s="28" t="s">
        <v>4576</v>
      </c>
      <c r="F570" s="26">
        <v>-40</v>
      </c>
      <c r="G570" s="28" t="s">
        <v>4574</v>
      </c>
      <c r="H570" s="28" t="s">
        <v>6667</v>
      </c>
      <c r="I570" s="28" t="s">
        <v>4576</v>
      </c>
      <c r="J570" s="28" t="s">
        <v>4576</v>
      </c>
      <c r="K570" s="29">
        <v>39556</v>
      </c>
      <c r="L570" s="28" t="s">
        <v>6602</v>
      </c>
      <c r="M570" s="28" t="s">
        <v>6910</v>
      </c>
    </row>
    <row r="571" spans="1:13" x14ac:dyDescent="0.2">
      <c r="A571" s="23">
        <v>61369</v>
      </c>
      <c r="B571" s="28" t="s">
        <v>4573</v>
      </c>
      <c r="C571" s="28" t="s">
        <v>5135</v>
      </c>
      <c r="D571" s="25">
        <f t="shared" si="8"/>
        <v>39556</v>
      </c>
      <c r="E571" s="28" t="s">
        <v>4576</v>
      </c>
      <c r="F571" s="26">
        <v>12</v>
      </c>
      <c r="G571" s="28" t="s">
        <v>2205</v>
      </c>
      <c r="H571" s="28" t="s">
        <v>7151</v>
      </c>
      <c r="I571" s="28" t="s">
        <v>4576</v>
      </c>
      <c r="J571" s="28" t="s">
        <v>4576</v>
      </c>
      <c r="K571" s="29">
        <v>39556</v>
      </c>
      <c r="L571" s="28" t="s">
        <v>5658</v>
      </c>
      <c r="M571" s="28" t="s">
        <v>4901</v>
      </c>
    </row>
    <row r="572" spans="1:13" x14ac:dyDescent="0.2">
      <c r="A572" s="23">
        <v>61370</v>
      </c>
      <c r="B572" s="28" t="s">
        <v>4573</v>
      </c>
      <c r="C572" s="28" t="s">
        <v>5135</v>
      </c>
      <c r="D572" s="25">
        <f t="shared" si="8"/>
        <v>39556</v>
      </c>
      <c r="E572" s="28" t="s">
        <v>4576</v>
      </c>
      <c r="F572" s="26">
        <v>12</v>
      </c>
      <c r="G572" s="28" t="s">
        <v>2205</v>
      </c>
      <c r="H572" s="28" t="s">
        <v>7151</v>
      </c>
      <c r="I572" s="28" t="s">
        <v>4576</v>
      </c>
      <c r="J572" s="28" t="s">
        <v>4576</v>
      </c>
      <c r="K572" s="29">
        <v>39556</v>
      </c>
      <c r="L572" s="28" t="s">
        <v>5658</v>
      </c>
      <c r="M572" s="28" t="s">
        <v>4901</v>
      </c>
    </row>
    <row r="573" spans="1:13" hidden="1" x14ac:dyDescent="0.2">
      <c r="A573" s="23">
        <v>61374</v>
      </c>
      <c r="B573" s="28" t="s">
        <v>4573</v>
      </c>
      <c r="C573" s="28" t="s">
        <v>5135</v>
      </c>
      <c r="D573" s="25">
        <f t="shared" si="8"/>
        <v>39557</v>
      </c>
      <c r="E573" s="28" t="s">
        <v>4576</v>
      </c>
      <c r="F573" s="26">
        <v>104.98</v>
      </c>
      <c r="G573" s="28" t="s">
        <v>893</v>
      </c>
      <c r="H573" s="28" t="s">
        <v>4595</v>
      </c>
      <c r="I573" s="28" t="s">
        <v>4576</v>
      </c>
      <c r="J573" s="28" t="s">
        <v>4576</v>
      </c>
      <c r="K573" s="29">
        <v>39557</v>
      </c>
      <c r="L573" s="28" t="s">
        <v>5658</v>
      </c>
      <c r="M573" s="28" t="s">
        <v>7473</v>
      </c>
    </row>
    <row r="574" spans="1:13" hidden="1" x14ac:dyDescent="0.2">
      <c r="A574" s="23">
        <v>61375</v>
      </c>
      <c r="B574" s="28" t="s">
        <v>4573</v>
      </c>
      <c r="C574" s="28" t="s">
        <v>5135</v>
      </c>
      <c r="D574" s="25">
        <f t="shared" si="8"/>
        <v>39557</v>
      </c>
      <c r="E574" s="28" t="s">
        <v>4576</v>
      </c>
      <c r="F574" s="26">
        <v>10</v>
      </c>
      <c r="G574" s="28" t="s">
        <v>893</v>
      </c>
      <c r="H574" s="28" t="s">
        <v>4595</v>
      </c>
      <c r="I574" s="28" t="s">
        <v>4576</v>
      </c>
      <c r="J574" s="28" t="s">
        <v>4576</v>
      </c>
      <c r="K574" s="29">
        <v>39557</v>
      </c>
      <c r="L574" s="28" t="s">
        <v>5658</v>
      </c>
      <c r="M574" s="28" t="s">
        <v>4900</v>
      </c>
    </row>
    <row r="575" spans="1:13" hidden="1" x14ac:dyDescent="0.2">
      <c r="A575" s="23">
        <v>61291</v>
      </c>
      <c r="B575" s="28" t="s">
        <v>4573</v>
      </c>
      <c r="C575" s="28" t="s">
        <v>5135</v>
      </c>
      <c r="D575" s="25">
        <f t="shared" si="8"/>
        <v>39557</v>
      </c>
      <c r="E575" s="28" t="s">
        <v>2556</v>
      </c>
      <c r="F575" s="26">
        <v>39.5</v>
      </c>
      <c r="G575" s="28" t="s">
        <v>6757</v>
      </c>
      <c r="H575" s="28" t="s">
        <v>4599</v>
      </c>
      <c r="I575" s="28" t="s">
        <v>4576</v>
      </c>
      <c r="J575" s="28" t="s">
        <v>4576</v>
      </c>
      <c r="K575" s="29">
        <v>39557</v>
      </c>
      <c r="L575" s="28" t="s">
        <v>5658</v>
      </c>
      <c r="M575" s="28" t="s">
        <v>2557</v>
      </c>
    </row>
    <row r="576" spans="1:13" hidden="1" x14ac:dyDescent="0.2">
      <c r="A576" s="23">
        <v>61376</v>
      </c>
      <c r="B576" s="28" t="s">
        <v>4573</v>
      </c>
      <c r="C576" s="28" t="s">
        <v>5135</v>
      </c>
      <c r="D576" s="25">
        <f t="shared" si="8"/>
        <v>39557</v>
      </c>
      <c r="E576" s="28" t="s">
        <v>4576</v>
      </c>
      <c r="F576" s="26">
        <v>3.82</v>
      </c>
      <c r="G576" s="28" t="s">
        <v>683</v>
      </c>
      <c r="H576" s="28" t="s">
        <v>3365</v>
      </c>
      <c r="I576" s="28" t="s">
        <v>4576</v>
      </c>
      <c r="J576" s="28" t="s">
        <v>4576</v>
      </c>
      <c r="K576" s="29">
        <v>39557</v>
      </c>
      <c r="L576" s="28" t="s">
        <v>5658</v>
      </c>
      <c r="M576" s="28" t="s">
        <v>6636</v>
      </c>
    </row>
    <row r="577" spans="1:13" x14ac:dyDescent="0.2">
      <c r="A577" s="23">
        <v>61373</v>
      </c>
      <c r="B577" s="28" t="s">
        <v>4573</v>
      </c>
      <c r="C577" s="28" t="s">
        <v>5135</v>
      </c>
      <c r="D577" s="25">
        <f t="shared" si="8"/>
        <v>39557</v>
      </c>
      <c r="E577" s="28" t="s">
        <v>4576</v>
      </c>
      <c r="F577" s="26">
        <v>12</v>
      </c>
      <c r="G577" s="28" t="s">
        <v>2205</v>
      </c>
      <c r="H577" s="28" t="s">
        <v>7151</v>
      </c>
      <c r="I577" s="28" t="s">
        <v>4576</v>
      </c>
      <c r="J577" s="28" t="s">
        <v>4576</v>
      </c>
      <c r="K577" s="29">
        <v>39557</v>
      </c>
      <c r="L577" s="28" t="s">
        <v>5658</v>
      </c>
      <c r="M577" s="28" t="s">
        <v>4901</v>
      </c>
    </row>
    <row r="578" spans="1:13" hidden="1" x14ac:dyDescent="0.2">
      <c r="A578" s="23">
        <v>61377</v>
      </c>
      <c r="B578" s="33" t="s">
        <v>4573</v>
      </c>
      <c r="C578" s="28" t="s">
        <v>5135</v>
      </c>
      <c r="D578" s="25">
        <f t="shared" ref="D578:D641" si="9">K578</f>
        <v>39559</v>
      </c>
      <c r="E578" s="28" t="s">
        <v>4576</v>
      </c>
      <c r="F578" s="26">
        <v>57.44</v>
      </c>
      <c r="G578" s="28" t="s">
        <v>1940</v>
      </c>
      <c r="H578" s="28" t="s">
        <v>7322</v>
      </c>
      <c r="I578" s="28" t="s">
        <v>4576</v>
      </c>
      <c r="J578" s="28" t="s">
        <v>4576</v>
      </c>
      <c r="K578" s="29">
        <v>39559</v>
      </c>
      <c r="L578" s="28" t="s">
        <v>5658</v>
      </c>
      <c r="M578" s="28" t="s">
        <v>7474</v>
      </c>
    </row>
    <row r="579" spans="1:13" hidden="1" x14ac:dyDescent="0.2">
      <c r="A579" s="23">
        <v>60391</v>
      </c>
      <c r="B579" s="28" t="s">
        <v>4579</v>
      </c>
      <c r="C579" s="28" t="s">
        <v>4574</v>
      </c>
      <c r="D579" s="25">
        <f t="shared" si="9"/>
        <v>39559</v>
      </c>
      <c r="E579" s="28" t="s">
        <v>4576</v>
      </c>
      <c r="F579" s="26">
        <v>20</v>
      </c>
      <c r="G579" s="28" t="s">
        <v>4580</v>
      </c>
      <c r="H579" s="28" t="s">
        <v>6667</v>
      </c>
      <c r="I579" s="28" t="s">
        <v>4576</v>
      </c>
      <c r="J579" s="28" t="s">
        <v>4576</v>
      </c>
      <c r="K579" s="29">
        <v>39559</v>
      </c>
      <c r="L579" s="28" t="s">
        <v>6602</v>
      </c>
      <c r="M579" s="28" t="s">
        <v>7710</v>
      </c>
    </row>
    <row r="580" spans="1:13" hidden="1" x14ac:dyDescent="0.2">
      <c r="A580" s="23">
        <v>61378</v>
      </c>
      <c r="B580" s="28" t="s">
        <v>4573</v>
      </c>
      <c r="C580" s="28" t="s">
        <v>5135</v>
      </c>
      <c r="D580" s="25">
        <f t="shared" si="9"/>
        <v>39559</v>
      </c>
      <c r="E580" s="28" t="s">
        <v>4576</v>
      </c>
      <c r="F580" s="26">
        <v>36.86</v>
      </c>
      <c r="G580" s="28" t="s">
        <v>3701</v>
      </c>
      <c r="H580" s="28" t="s">
        <v>7322</v>
      </c>
      <c r="I580" s="28" t="s">
        <v>4576</v>
      </c>
      <c r="J580" s="28" t="s">
        <v>4576</v>
      </c>
      <c r="K580" s="29">
        <v>39559</v>
      </c>
      <c r="L580" s="28" t="s">
        <v>5658</v>
      </c>
      <c r="M580" s="28" t="s">
        <v>582</v>
      </c>
    </row>
    <row r="581" spans="1:13" hidden="1" x14ac:dyDescent="0.2">
      <c r="A581" s="23">
        <v>61379</v>
      </c>
      <c r="B581" s="33" t="s">
        <v>4573</v>
      </c>
      <c r="C581" s="28" t="s">
        <v>5135</v>
      </c>
      <c r="D581" s="25">
        <f t="shared" si="9"/>
        <v>39559</v>
      </c>
      <c r="E581" s="28" t="s">
        <v>4576</v>
      </c>
      <c r="F581" s="26">
        <v>23.87</v>
      </c>
      <c r="G581" s="28" t="s">
        <v>683</v>
      </c>
      <c r="H581" s="28" t="s">
        <v>3365</v>
      </c>
      <c r="I581" s="28" t="s">
        <v>4576</v>
      </c>
      <c r="J581" s="28" t="s">
        <v>4576</v>
      </c>
      <c r="K581" s="29">
        <v>39559</v>
      </c>
      <c r="L581" s="28" t="s">
        <v>5658</v>
      </c>
      <c r="M581" s="28" t="s">
        <v>7475</v>
      </c>
    </row>
    <row r="582" spans="1:13" hidden="1" x14ac:dyDescent="0.2">
      <c r="A582" s="23">
        <v>61473</v>
      </c>
      <c r="B582" s="28" t="s">
        <v>5150</v>
      </c>
      <c r="C582" s="28" t="s">
        <v>4580</v>
      </c>
      <c r="D582" s="25">
        <f t="shared" si="9"/>
        <v>39559</v>
      </c>
      <c r="E582" s="28" t="s">
        <v>4576</v>
      </c>
      <c r="F582" s="26">
        <v>-20</v>
      </c>
      <c r="G582" s="28" t="s">
        <v>4574</v>
      </c>
      <c r="H582" s="28" t="s">
        <v>6667</v>
      </c>
      <c r="I582" s="28" t="s">
        <v>4576</v>
      </c>
      <c r="J582" s="28" t="s">
        <v>4576</v>
      </c>
      <c r="K582" s="29">
        <v>39559</v>
      </c>
      <c r="L582" s="28" t="s">
        <v>6602</v>
      </c>
      <c r="M582" s="28" t="s">
        <v>7710</v>
      </c>
    </row>
    <row r="583" spans="1:13" hidden="1" x14ac:dyDescent="0.2">
      <c r="A583" s="23">
        <v>61573</v>
      </c>
      <c r="B583" s="28" t="s">
        <v>4573</v>
      </c>
      <c r="C583" s="28" t="s">
        <v>4598</v>
      </c>
      <c r="D583" s="25">
        <f t="shared" si="9"/>
        <v>39560</v>
      </c>
      <c r="E583" s="28" t="s">
        <v>4576</v>
      </c>
      <c r="F583" s="26">
        <v>32.04</v>
      </c>
      <c r="G583" s="28" t="s">
        <v>1943</v>
      </c>
      <c r="H583" s="28" t="s">
        <v>277</v>
      </c>
      <c r="I583" s="28" t="s">
        <v>4576</v>
      </c>
      <c r="J583" s="28" t="s">
        <v>4576</v>
      </c>
      <c r="K583" s="29">
        <v>39560</v>
      </c>
      <c r="L583" s="28" t="s">
        <v>5658</v>
      </c>
      <c r="M583" s="28" t="s">
        <v>5287</v>
      </c>
    </row>
    <row r="584" spans="1:13" hidden="1" x14ac:dyDescent="0.2">
      <c r="A584" s="23">
        <v>60390</v>
      </c>
      <c r="B584" s="28" t="s">
        <v>4579</v>
      </c>
      <c r="C584" s="28" t="s">
        <v>4574</v>
      </c>
      <c r="D584" s="25">
        <f t="shared" si="9"/>
        <v>39560</v>
      </c>
      <c r="E584" s="28" t="s">
        <v>4576</v>
      </c>
      <c r="F584" s="26">
        <v>20</v>
      </c>
      <c r="G584" s="28" t="s">
        <v>4580</v>
      </c>
      <c r="H584" s="28" t="s">
        <v>6667</v>
      </c>
      <c r="I584" s="28" t="s">
        <v>4576</v>
      </c>
      <c r="J584" s="28" t="s">
        <v>4576</v>
      </c>
      <c r="K584" s="29">
        <v>39560</v>
      </c>
      <c r="L584" s="28" t="s">
        <v>6602</v>
      </c>
      <c r="M584" s="28" t="s">
        <v>7709</v>
      </c>
    </row>
    <row r="585" spans="1:13" hidden="1" x14ac:dyDescent="0.2">
      <c r="A585" s="23">
        <v>61380</v>
      </c>
      <c r="B585" s="28" t="s">
        <v>4573</v>
      </c>
      <c r="C585" s="28" t="s">
        <v>5135</v>
      </c>
      <c r="D585" s="25">
        <f t="shared" si="9"/>
        <v>39560</v>
      </c>
      <c r="E585" s="28" t="s">
        <v>4576</v>
      </c>
      <c r="F585" s="26">
        <v>80</v>
      </c>
      <c r="G585" s="28" t="s">
        <v>3698</v>
      </c>
      <c r="H585" s="28" t="s">
        <v>3484</v>
      </c>
      <c r="I585" s="28" t="s">
        <v>4576</v>
      </c>
      <c r="J585" s="28" t="s">
        <v>4576</v>
      </c>
      <c r="K585" s="29">
        <v>39560</v>
      </c>
      <c r="L585" s="28" t="s">
        <v>5658</v>
      </c>
      <c r="M585" s="28" t="s">
        <v>7476</v>
      </c>
    </row>
    <row r="586" spans="1:13" hidden="1" x14ac:dyDescent="0.2">
      <c r="A586" s="23">
        <v>61472</v>
      </c>
      <c r="B586" s="28" t="s">
        <v>5150</v>
      </c>
      <c r="C586" s="28" t="s">
        <v>4580</v>
      </c>
      <c r="D586" s="25">
        <f t="shared" si="9"/>
        <v>39560</v>
      </c>
      <c r="E586" s="28" t="s">
        <v>4576</v>
      </c>
      <c r="F586" s="26">
        <v>-20</v>
      </c>
      <c r="G586" s="28" t="s">
        <v>4574</v>
      </c>
      <c r="H586" s="28" t="s">
        <v>6667</v>
      </c>
      <c r="I586" s="28" t="s">
        <v>4576</v>
      </c>
      <c r="J586" s="28" t="s">
        <v>4576</v>
      </c>
      <c r="K586" s="29">
        <v>39560</v>
      </c>
      <c r="L586" s="28" t="s">
        <v>6602</v>
      </c>
      <c r="M586" s="28" t="s">
        <v>7709</v>
      </c>
    </row>
    <row r="587" spans="1:13" hidden="1" x14ac:dyDescent="0.2">
      <c r="A587" s="23">
        <v>60389</v>
      </c>
      <c r="B587" s="28" t="s">
        <v>4573</v>
      </c>
      <c r="C587" s="28" t="s">
        <v>4574</v>
      </c>
      <c r="D587" s="25">
        <f t="shared" si="9"/>
        <v>39561</v>
      </c>
      <c r="E587" s="28" t="s">
        <v>4576</v>
      </c>
      <c r="F587" s="26">
        <v>39.86</v>
      </c>
      <c r="G587" s="28" t="s">
        <v>5139</v>
      </c>
      <c r="H587" s="28" t="s">
        <v>3381</v>
      </c>
      <c r="I587" s="28" t="s">
        <v>4576</v>
      </c>
      <c r="J587" s="28" t="s">
        <v>4576</v>
      </c>
      <c r="K587" s="29">
        <v>39561</v>
      </c>
      <c r="L587" s="28" t="s">
        <v>2111</v>
      </c>
      <c r="M587" s="28" t="s">
        <v>4457</v>
      </c>
    </row>
    <row r="588" spans="1:13" hidden="1" x14ac:dyDescent="0.2">
      <c r="A588" s="23">
        <v>61042</v>
      </c>
      <c r="B588" s="28" t="s">
        <v>4573</v>
      </c>
      <c r="C588" s="28" t="s">
        <v>5133</v>
      </c>
      <c r="D588" s="25">
        <f t="shared" si="9"/>
        <v>39561</v>
      </c>
      <c r="E588" s="28" t="s">
        <v>4576</v>
      </c>
      <c r="F588" s="26">
        <v>115.55</v>
      </c>
      <c r="G588" s="28" t="s">
        <v>5137</v>
      </c>
      <c r="H588" s="28" t="s">
        <v>3365</v>
      </c>
      <c r="I588" s="28" t="s">
        <v>4576</v>
      </c>
      <c r="J588" s="28" t="s">
        <v>4576</v>
      </c>
      <c r="K588" s="29">
        <v>39561</v>
      </c>
      <c r="L588" s="28" t="s">
        <v>4576</v>
      </c>
      <c r="M588" s="28" t="s">
        <v>4576</v>
      </c>
    </row>
    <row r="589" spans="1:13" hidden="1" x14ac:dyDescent="0.2">
      <c r="A589" s="23">
        <v>61382</v>
      </c>
      <c r="B589" s="28" t="s">
        <v>4573</v>
      </c>
      <c r="C589" s="28" t="s">
        <v>5135</v>
      </c>
      <c r="D589" s="25">
        <f t="shared" si="9"/>
        <v>39562</v>
      </c>
      <c r="E589" s="28" t="s">
        <v>4576</v>
      </c>
      <c r="F589" s="26">
        <v>17.920000000000002</v>
      </c>
      <c r="G589" s="28" t="s">
        <v>683</v>
      </c>
      <c r="H589" s="28" t="s">
        <v>3365</v>
      </c>
      <c r="I589" s="28" t="s">
        <v>4576</v>
      </c>
      <c r="J589" s="28" t="s">
        <v>4576</v>
      </c>
      <c r="K589" s="29">
        <v>39562</v>
      </c>
      <c r="L589" s="28" t="s">
        <v>5658</v>
      </c>
      <c r="M589" s="28" t="s">
        <v>6636</v>
      </c>
    </row>
    <row r="590" spans="1:13" x14ac:dyDescent="0.2">
      <c r="A590" s="23">
        <v>61381</v>
      </c>
      <c r="B590" s="28" t="s">
        <v>4573</v>
      </c>
      <c r="C590" s="28" t="s">
        <v>5135</v>
      </c>
      <c r="D590" s="25">
        <f t="shared" si="9"/>
        <v>39562</v>
      </c>
      <c r="E590" s="28" t="s">
        <v>4576</v>
      </c>
      <c r="F590" s="26">
        <v>12</v>
      </c>
      <c r="G590" s="28" t="s">
        <v>2205</v>
      </c>
      <c r="H590" s="28" t="s">
        <v>7151</v>
      </c>
      <c r="I590" s="28" t="s">
        <v>4576</v>
      </c>
      <c r="J590" s="28" t="s">
        <v>4576</v>
      </c>
      <c r="K590" s="29">
        <v>39562</v>
      </c>
      <c r="L590" s="28" t="s">
        <v>5658</v>
      </c>
      <c r="M590" s="28" t="s">
        <v>4901</v>
      </c>
    </row>
    <row r="591" spans="1:13" hidden="1" x14ac:dyDescent="0.2">
      <c r="A591" s="23">
        <v>61384</v>
      </c>
      <c r="B591" s="28" t="s">
        <v>4573</v>
      </c>
      <c r="C591" s="28" t="s">
        <v>5135</v>
      </c>
      <c r="D591" s="25">
        <f t="shared" si="9"/>
        <v>39563</v>
      </c>
      <c r="E591" s="28" t="s">
        <v>4576</v>
      </c>
      <c r="F591" s="26">
        <v>39.619999999999997</v>
      </c>
      <c r="G591" s="28" t="s">
        <v>878</v>
      </c>
      <c r="H591" s="28" t="s">
        <v>7322</v>
      </c>
      <c r="I591" s="28" t="s">
        <v>4576</v>
      </c>
      <c r="J591" s="28" t="s">
        <v>4576</v>
      </c>
      <c r="K591" s="29">
        <v>39563</v>
      </c>
      <c r="L591" s="28" t="s">
        <v>5658</v>
      </c>
      <c r="M591" s="28" t="s">
        <v>4244</v>
      </c>
    </row>
    <row r="592" spans="1:13" hidden="1" x14ac:dyDescent="0.2">
      <c r="A592" s="23">
        <v>60388</v>
      </c>
      <c r="B592" s="28" t="s">
        <v>5138</v>
      </c>
      <c r="C592" s="28" t="s">
        <v>4574</v>
      </c>
      <c r="D592" s="25">
        <f t="shared" si="9"/>
        <v>39563</v>
      </c>
      <c r="E592" s="28" t="s">
        <v>4576</v>
      </c>
      <c r="F592" s="26">
        <v>339.32</v>
      </c>
      <c r="G592" s="28" t="s">
        <v>4574</v>
      </c>
      <c r="H592" s="28" t="s">
        <v>3381</v>
      </c>
      <c r="I592" s="28" t="s">
        <v>4576</v>
      </c>
      <c r="J592" s="28" t="s">
        <v>4909</v>
      </c>
      <c r="K592" s="29">
        <v>39563</v>
      </c>
      <c r="L592" s="28" t="s">
        <v>4453</v>
      </c>
      <c r="M592" s="28" t="s">
        <v>7708</v>
      </c>
    </row>
    <row r="593" spans="1:13" x14ac:dyDescent="0.2">
      <c r="A593" s="23">
        <v>61383</v>
      </c>
      <c r="B593" s="28" t="s">
        <v>4573</v>
      </c>
      <c r="C593" s="28" t="s">
        <v>5135</v>
      </c>
      <c r="D593" s="25">
        <f t="shared" si="9"/>
        <v>39563</v>
      </c>
      <c r="E593" s="28" t="s">
        <v>4576</v>
      </c>
      <c r="F593" s="26">
        <v>12</v>
      </c>
      <c r="G593" s="28" t="s">
        <v>2205</v>
      </c>
      <c r="H593" s="28" t="s">
        <v>7151</v>
      </c>
      <c r="I593" s="28" t="s">
        <v>4576</v>
      </c>
      <c r="J593" s="28" t="s">
        <v>4576</v>
      </c>
      <c r="K593" s="29">
        <v>39563</v>
      </c>
      <c r="L593" s="28" t="s">
        <v>5658</v>
      </c>
      <c r="M593" s="28" t="s">
        <v>4901</v>
      </c>
    </row>
    <row r="594" spans="1:13" x14ac:dyDescent="0.2">
      <c r="A594" s="23">
        <v>61385</v>
      </c>
      <c r="B594" s="28" t="s">
        <v>4573</v>
      </c>
      <c r="C594" s="28" t="s">
        <v>5135</v>
      </c>
      <c r="D594" s="25">
        <f t="shared" si="9"/>
        <v>39564</v>
      </c>
      <c r="E594" s="28" t="s">
        <v>4576</v>
      </c>
      <c r="F594" s="26">
        <v>12</v>
      </c>
      <c r="G594" s="28" t="s">
        <v>2205</v>
      </c>
      <c r="H594" s="28" t="s">
        <v>7151</v>
      </c>
      <c r="I594" s="28" t="s">
        <v>4576</v>
      </c>
      <c r="J594" s="28" t="s">
        <v>4576</v>
      </c>
      <c r="K594" s="29">
        <v>39564</v>
      </c>
      <c r="L594" s="28" t="s">
        <v>5658</v>
      </c>
      <c r="M594" s="28" t="s">
        <v>7477</v>
      </c>
    </row>
    <row r="595" spans="1:13" hidden="1" x14ac:dyDescent="0.2">
      <c r="A595" s="23">
        <v>60385</v>
      </c>
      <c r="B595" s="28" t="s">
        <v>4579</v>
      </c>
      <c r="C595" s="28" t="s">
        <v>4574</v>
      </c>
      <c r="D595" s="25">
        <f t="shared" si="9"/>
        <v>39566</v>
      </c>
      <c r="E595" s="28" t="s">
        <v>4576</v>
      </c>
      <c r="F595" s="26">
        <v>50</v>
      </c>
      <c r="G595" s="28" t="s">
        <v>4580</v>
      </c>
      <c r="H595" s="28" t="s">
        <v>6667</v>
      </c>
      <c r="I595" s="28" t="s">
        <v>4576</v>
      </c>
      <c r="J595" s="28" t="s">
        <v>4576</v>
      </c>
      <c r="K595" s="29">
        <v>39566</v>
      </c>
      <c r="L595" s="28" t="s">
        <v>6602</v>
      </c>
      <c r="M595" s="28" t="s">
        <v>7706</v>
      </c>
    </row>
    <row r="596" spans="1:13" hidden="1" x14ac:dyDescent="0.2">
      <c r="A596" s="23">
        <v>60387</v>
      </c>
      <c r="B596" s="28" t="s">
        <v>4579</v>
      </c>
      <c r="C596" s="28" t="s">
        <v>4574</v>
      </c>
      <c r="D596" s="25">
        <f t="shared" si="9"/>
        <v>39566</v>
      </c>
      <c r="E596" s="28" t="s">
        <v>4576</v>
      </c>
      <c r="F596" s="26">
        <v>20</v>
      </c>
      <c r="G596" s="28" t="s">
        <v>4580</v>
      </c>
      <c r="H596" s="28" t="s">
        <v>6667</v>
      </c>
      <c r="I596" s="28" t="s">
        <v>4576</v>
      </c>
      <c r="J596" s="28" t="s">
        <v>4576</v>
      </c>
      <c r="K596" s="29">
        <v>39566</v>
      </c>
      <c r="L596" s="28" t="s">
        <v>6602</v>
      </c>
      <c r="M596" s="28" t="s">
        <v>7707</v>
      </c>
    </row>
    <row r="597" spans="1:13" hidden="1" x14ac:dyDescent="0.2">
      <c r="A597" s="23">
        <v>61386</v>
      </c>
      <c r="B597" s="28" t="s">
        <v>4573</v>
      </c>
      <c r="C597" s="28" t="s">
        <v>5135</v>
      </c>
      <c r="D597" s="25">
        <f t="shared" si="9"/>
        <v>39566</v>
      </c>
      <c r="E597" s="28" t="s">
        <v>4576</v>
      </c>
      <c r="F597" s="26">
        <v>81.44</v>
      </c>
      <c r="G597" s="28" t="s">
        <v>5137</v>
      </c>
      <c r="H597" s="28" t="s">
        <v>3365</v>
      </c>
      <c r="I597" s="28" t="s">
        <v>4576</v>
      </c>
      <c r="J597" s="28" t="s">
        <v>4576</v>
      </c>
      <c r="K597" s="29">
        <v>39566</v>
      </c>
      <c r="L597" s="28" t="s">
        <v>5658</v>
      </c>
      <c r="M597" s="28" t="s">
        <v>4451</v>
      </c>
    </row>
    <row r="598" spans="1:13" hidden="1" x14ac:dyDescent="0.2">
      <c r="A598" s="23">
        <v>61470</v>
      </c>
      <c r="B598" s="28" t="s">
        <v>5150</v>
      </c>
      <c r="C598" s="28" t="s">
        <v>4580</v>
      </c>
      <c r="D598" s="25">
        <f t="shared" si="9"/>
        <v>39566</v>
      </c>
      <c r="E598" s="28" t="s">
        <v>4576</v>
      </c>
      <c r="F598" s="26">
        <v>-50</v>
      </c>
      <c r="G598" s="28" t="s">
        <v>4574</v>
      </c>
      <c r="H598" s="28" t="s">
        <v>6667</v>
      </c>
      <c r="I598" s="28" t="s">
        <v>4576</v>
      </c>
      <c r="J598" s="28" t="s">
        <v>4576</v>
      </c>
      <c r="K598" s="29">
        <v>39566</v>
      </c>
      <c r="L598" s="28" t="s">
        <v>6602</v>
      </c>
      <c r="M598" s="28" t="s">
        <v>7706</v>
      </c>
    </row>
    <row r="599" spans="1:13" hidden="1" x14ac:dyDescent="0.2">
      <c r="A599" s="23">
        <v>61471</v>
      </c>
      <c r="B599" s="28" t="s">
        <v>5150</v>
      </c>
      <c r="C599" s="28" t="s">
        <v>4580</v>
      </c>
      <c r="D599" s="25">
        <f t="shared" si="9"/>
        <v>39566</v>
      </c>
      <c r="E599" s="28" t="s">
        <v>4576</v>
      </c>
      <c r="F599" s="26">
        <v>-20</v>
      </c>
      <c r="G599" s="28" t="s">
        <v>4574</v>
      </c>
      <c r="H599" s="28" t="s">
        <v>6667</v>
      </c>
      <c r="I599" s="28" t="s">
        <v>4576</v>
      </c>
      <c r="J599" s="28" t="s">
        <v>4576</v>
      </c>
      <c r="K599" s="29">
        <v>39566</v>
      </c>
      <c r="L599" s="28" t="s">
        <v>6602</v>
      </c>
      <c r="M599" s="28" t="s">
        <v>7707</v>
      </c>
    </row>
    <row r="600" spans="1:13" x14ac:dyDescent="0.2">
      <c r="A600" s="23">
        <v>60386</v>
      </c>
      <c r="B600" s="28" t="s">
        <v>4573</v>
      </c>
      <c r="C600" s="28" t="s">
        <v>4574</v>
      </c>
      <c r="D600" s="25">
        <f t="shared" si="9"/>
        <v>39566</v>
      </c>
      <c r="E600" s="28" t="s">
        <v>4576</v>
      </c>
      <c r="F600" s="26">
        <v>36.06</v>
      </c>
      <c r="G600" s="28" t="s">
        <v>5136</v>
      </c>
      <c r="H600" s="28" t="s">
        <v>7151</v>
      </c>
      <c r="I600" s="28" t="s">
        <v>4576</v>
      </c>
      <c r="J600" s="28" t="s">
        <v>4576</v>
      </c>
      <c r="K600" s="29">
        <v>39566</v>
      </c>
      <c r="L600" s="28" t="s">
        <v>2111</v>
      </c>
      <c r="M600" s="28" t="s">
        <v>4495</v>
      </c>
    </row>
    <row r="601" spans="1:13" hidden="1" x14ac:dyDescent="0.2">
      <c r="A601" s="23">
        <v>61387</v>
      </c>
      <c r="B601" s="28" t="s">
        <v>4573</v>
      </c>
      <c r="C601" s="28" t="s">
        <v>5135</v>
      </c>
      <c r="D601" s="25">
        <f t="shared" si="9"/>
        <v>39567</v>
      </c>
      <c r="E601" s="28" t="s">
        <v>4576</v>
      </c>
      <c r="F601" s="26">
        <v>5.99</v>
      </c>
      <c r="G601" s="28" t="s">
        <v>1555</v>
      </c>
      <c r="H601" s="28" t="s">
        <v>4595</v>
      </c>
      <c r="I601" s="28" t="s">
        <v>4576</v>
      </c>
      <c r="J601" s="28" t="s">
        <v>4576</v>
      </c>
      <c r="K601" s="29">
        <v>39567</v>
      </c>
      <c r="L601" s="28" t="s">
        <v>5658</v>
      </c>
      <c r="M601" s="28" t="s">
        <v>2553</v>
      </c>
    </row>
    <row r="602" spans="1:13" hidden="1" x14ac:dyDescent="0.2">
      <c r="A602" s="23">
        <v>60384</v>
      </c>
      <c r="B602" s="28" t="s">
        <v>4573</v>
      </c>
      <c r="C602" s="28" t="s">
        <v>4574</v>
      </c>
      <c r="D602" s="25">
        <f t="shared" si="9"/>
        <v>39567</v>
      </c>
      <c r="E602" s="28" t="s">
        <v>7704</v>
      </c>
      <c r="F602" s="26">
        <v>638</v>
      </c>
      <c r="G602" s="28" t="s">
        <v>682</v>
      </c>
      <c r="H602" s="28" t="s">
        <v>4599</v>
      </c>
      <c r="I602" s="28" t="s">
        <v>4576</v>
      </c>
      <c r="J602" s="28" t="s">
        <v>4576</v>
      </c>
      <c r="K602" s="29">
        <v>39567</v>
      </c>
      <c r="L602" s="28" t="s">
        <v>6598</v>
      </c>
      <c r="M602" s="28" t="s">
        <v>7705</v>
      </c>
    </row>
    <row r="603" spans="1:13" hidden="1" x14ac:dyDescent="0.2">
      <c r="A603" s="23">
        <v>61043</v>
      </c>
      <c r="B603" s="28" t="s">
        <v>4573</v>
      </c>
      <c r="C603" s="28" t="s">
        <v>5133</v>
      </c>
      <c r="D603" s="25">
        <f t="shared" si="9"/>
        <v>39567</v>
      </c>
      <c r="E603" s="28" t="s">
        <v>4576</v>
      </c>
      <c r="F603" s="26">
        <v>146.16</v>
      </c>
      <c r="G603" s="28" t="s">
        <v>5137</v>
      </c>
      <c r="H603" s="28" t="s">
        <v>3365</v>
      </c>
      <c r="I603" s="28" t="s">
        <v>4576</v>
      </c>
      <c r="J603" s="28" t="s">
        <v>4576</v>
      </c>
      <c r="K603" s="29">
        <v>39567</v>
      </c>
      <c r="L603" s="28" t="s">
        <v>4576</v>
      </c>
      <c r="M603" s="28" t="s">
        <v>4576</v>
      </c>
    </row>
    <row r="604" spans="1:13" hidden="1" x14ac:dyDescent="0.2">
      <c r="A604" s="23">
        <v>61388</v>
      </c>
      <c r="B604" s="28" t="s">
        <v>4573</v>
      </c>
      <c r="C604" s="28" t="s">
        <v>5135</v>
      </c>
      <c r="D604" s="25">
        <f t="shared" si="9"/>
        <v>39567</v>
      </c>
      <c r="E604" s="28" t="s">
        <v>4576</v>
      </c>
      <c r="F604" s="26">
        <v>5.47</v>
      </c>
      <c r="G604" s="28" t="s">
        <v>3697</v>
      </c>
      <c r="H604" s="28" t="s">
        <v>4595</v>
      </c>
      <c r="I604" s="28" t="s">
        <v>4576</v>
      </c>
      <c r="J604" s="28" t="s">
        <v>4576</v>
      </c>
      <c r="K604" s="29">
        <v>39567</v>
      </c>
      <c r="L604" s="28" t="s">
        <v>5658</v>
      </c>
      <c r="M604" s="28" t="s">
        <v>6634</v>
      </c>
    </row>
    <row r="605" spans="1:13" hidden="1" x14ac:dyDescent="0.2">
      <c r="A605" s="23">
        <v>61783</v>
      </c>
      <c r="B605" s="28" t="s">
        <v>7124</v>
      </c>
      <c r="C605" s="28" t="s">
        <v>1963</v>
      </c>
      <c r="D605" s="25">
        <f t="shared" si="9"/>
        <v>39568</v>
      </c>
      <c r="E605" s="28" t="s">
        <v>4576</v>
      </c>
      <c r="F605" s="26">
        <v>-1.86</v>
      </c>
      <c r="G605" s="28" t="s">
        <v>1963</v>
      </c>
      <c r="H605" s="28" t="s">
        <v>6666</v>
      </c>
      <c r="I605" s="28" t="s">
        <v>4576</v>
      </c>
      <c r="J605" s="28" t="s">
        <v>4576</v>
      </c>
      <c r="K605" s="29">
        <v>39568</v>
      </c>
      <c r="L605" s="28" t="s">
        <v>4453</v>
      </c>
      <c r="M605" s="28" t="s">
        <v>4576</v>
      </c>
    </row>
    <row r="606" spans="1:13" hidden="1" x14ac:dyDescent="0.2">
      <c r="A606" s="23">
        <v>61795</v>
      </c>
      <c r="B606" s="28" t="s">
        <v>7124</v>
      </c>
      <c r="C606" s="28" t="s">
        <v>8541</v>
      </c>
      <c r="D606" s="25">
        <f t="shared" si="9"/>
        <v>39568</v>
      </c>
      <c r="E606" s="28" t="s">
        <v>4576</v>
      </c>
      <c r="F606" s="26">
        <v>-2.52</v>
      </c>
      <c r="G606" s="28" t="s">
        <v>1963</v>
      </c>
      <c r="H606" s="28" t="s">
        <v>6666</v>
      </c>
      <c r="I606" s="28" t="s">
        <v>4576</v>
      </c>
      <c r="J606" s="28" t="s">
        <v>4576</v>
      </c>
      <c r="K606" s="29">
        <v>39568</v>
      </c>
      <c r="L606" s="28" t="s">
        <v>4453</v>
      </c>
      <c r="M606" s="28" t="s">
        <v>4576</v>
      </c>
    </row>
    <row r="607" spans="1:13" hidden="1" x14ac:dyDescent="0.2">
      <c r="A607" s="23">
        <v>61807</v>
      </c>
      <c r="B607" s="28" t="s">
        <v>7124</v>
      </c>
      <c r="C607" s="28" t="s">
        <v>8542</v>
      </c>
      <c r="D607" s="25">
        <f t="shared" si="9"/>
        <v>39568</v>
      </c>
      <c r="E607" s="28" t="s">
        <v>4576</v>
      </c>
      <c r="F607" s="26">
        <v>-2.66</v>
      </c>
      <c r="G607" s="28" t="s">
        <v>8542</v>
      </c>
      <c r="H607" s="28" t="s">
        <v>6666</v>
      </c>
      <c r="I607" s="28" t="s">
        <v>4576</v>
      </c>
      <c r="J607" s="28" t="s">
        <v>4576</v>
      </c>
      <c r="K607" s="29">
        <v>39568</v>
      </c>
      <c r="L607" s="28" t="s">
        <v>4453</v>
      </c>
      <c r="M607" s="28" t="s">
        <v>4576</v>
      </c>
    </row>
    <row r="608" spans="1:13" hidden="1" x14ac:dyDescent="0.2">
      <c r="A608" s="23">
        <v>61831</v>
      </c>
      <c r="B608" s="28" t="s">
        <v>7124</v>
      </c>
      <c r="C608" s="28" t="s">
        <v>1961</v>
      </c>
      <c r="D608" s="25">
        <f t="shared" si="9"/>
        <v>39568</v>
      </c>
      <c r="E608" s="33" t="s">
        <v>4576</v>
      </c>
      <c r="F608" s="26">
        <v>-3.45</v>
      </c>
      <c r="G608" s="28" t="s">
        <v>1961</v>
      </c>
      <c r="H608" s="28" t="s">
        <v>6666</v>
      </c>
      <c r="I608" s="28" t="s">
        <v>4576</v>
      </c>
      <c r="J608" s="28" t="s">
        <v>4576</v>
      </c>
      <c r="K608" s="29">
        <v>39568</v>
      </c>
      <c r="L608" s="28" t="s">
        <v>4453</v>
      </c>
      <c r="M608" s="28" t="s">
        <v>4576</v>
      </c>
    </row>
    <row r="609" spans="1:13" hidden="1" x14ac:dyDescent="0.2">
      <c r="A609" s="23">
        <v>61771</v>
      </c>
      <c r="B609" s="28" t="s">
        <v>7124</v>
      </c>
      <c r="C609" s="28" t="s">
        <v>1962</v>
      </c>
      <c r="D609" s="25">
        <f t="shared" si="9"/>
        <v>39568</v>
      </c>
      <c r="E609" s="28" t="s">
        <v>4576</v>
      </c>
      <c r="F609" s="26">
        <v>-26.74</v>
      </c>
      <c r="G609" s="28" t="s">
        <v>1962</v>
      </c>
      <c r="H609" s="28" t="s">
        <v>6666</v>
      </c>
      <c r="I609" s="28" t="s">
        <v>4576</v>
      </c>
      <c r="J609" s="28" t="s">
        <v>4576</v>
      </c>
      <c r="K609" s="29">
        <v>39568</v>
      </c>
      <c r="L609" s="28" t="s">
        <v>4453</v>
      </c>
      <c r="M609" s="28" t="s">
        <v>4576</v>
      </c>
    </row>
    <row r="610" spans="1:13" hidden="1" x14ac:dyDescent="0.2">
      <c r="A610" s="23">
        <v>61819</v>
      </c>
      <c r="B610" s="28" t="s">
        <v>7124</v>
      </c>
      <c r="C610" s="28" t="s">
        <v>8540</v>
      </c>
      <c r="D610" s="25">
        <f t="shared" si="9"/>
        <v>39568</v>
      </c>
      <c r="E610" s="28" t="s">
        <v>4576</v>
      </c>
      <c r="F610" s="26">
        <v>-2.83</v>
      </c>
      <c r="G610" s="28" t="s">
        <v>8540</v>
      </c>
      <c r="H610" s="28" t="s">
        <v>6666</v>
      </c>
      <c r="I610" s="28" t="s">
        <v>4576</v>
      </c>
      <c r="J610" s="28" t="s">
        <v>4576</v>
      </c>
      <c r="K610" s="29">
        <v>39568</v>
      </c>
      <c r="L610" s="28" t="s">
        <v>4453</v>
      </c>
      <c r="M610" s="28" t="s">
        <v>4576</v>
      </c>
    </row>
    <row r="611" spans="1:13" hidden="1" x14ac:dyDescent="0.2">
      <c r="A611" s="23">
        <v>60380</v>
      </c>
      <c r="B611" s="28" t="s">
        <v>4573</v>
      </c>
      <c r="C611" s="28" t="s">
        <v>4574</v>
      </c>
      <c r="D611" s="25">
        <f t="shared" si="9"/>
        <v>39568</v>
      </c>
      <c r="E611" s="28" t="s">
        <v>4576</v>
      </c>
      <c r="F611" s="26">
        <v>10.98</v>
      </c>
      <c r="G611" s="28" t="s">
        <v>681</v>
      </c>
      <c r="H611" s="28" t="s">
        <v>7165</v>
      </c>
      <c r="I611" s="28" t="s">
        <v>4576</v>
      </c>
      <c r="J611" s="28" t="s">
        <v>4576</v>
      </c>
      <c r="K611" s="29">
        <v>39568</v>
      </c>
      <c r="L611" s="28" t="s">
        <v>6598</v>
      </c>
      <c r="M611" s="28" t="s">
        <v>7698</v>
      </c>
    </row>
    <row r="612" spans="1:13" hidden="1" x14ac:dyDescent="0.2">
      <c r="A612" s="23">
        <v>60383</v>
      </c>
      <c r="B612" s="28" t="s">
        <v>4573</v>
      </c>
      <c r="C612" s="28" t="s">
        <v>4574</v>
      </c>
      <c r="D612" s="25">
        <f t="shared" si="9"/>
        <v>39568</v>
      </c>
      <c r="E612" s="28" t="s">
        <v>4576</v>
      </c>
      <c r="F612" s="26">
        <v>144</v>
      </c>
      <c r="G612" s="28" t="s">
        <v>5140</v>
      </c>
      <c r="H612" s="28" t="s">
        <v>3370</v>
      </c>
      <c r="I612" s="28" t="s">
        <v>4576</v>
      </c>
      <c r="J612" s="28" t="s">
        <v>4576</v>
      </c>
      <c r="K612" s="29">
        <v>39568</v>
      </c>
      <c r="L612" s="28" t="s">
        <v>6598</v>
      </c>
      <c r="M612" s="28" t="s">
        <v>7703</v>
      </c>
    </row>
    <row r="613" spans="1:13" hidden="1" x14ac:dyDescent="0.2">
      <c r="A613" s="23">
        <v>60382</v>
      </c>
      <c r="B613" s="28" t="s">
        <v>4573</v>
      </c>
      <c r="C613" s="28" t="s">
        <v>4574</v>
      </c>
      <c r="D613" s="25">
        <f t="shared" si="9"/>
        <v>39568</v>
      </c>
      <c r="E613" s="28" t="s">
        <v>7701</v>
      </c>
      <c r="F613" s="26">
        <v>25</v>
      </c>
      <c r="G613" s="28" t="s">
        <v>5144</v>
      </c>
      <c r="H613" s="28" t="s">
        <v>3379</v>
      </c>
      <c r="I613" s="28" t="s">
        <v>4576</v>
      </c>
      <c r="J613" s="28" t="s">
        <v>4576</v>
      </c>
      <c r="K613" s="29">
        <v>39568</v>
      </c>
      <c r="L613" s="28" t="s">
        <v>6598</v>
      </c>
      <c r="M613" s="28" t="s">
        <v>7702</v>
      </c>
    </row>
    <row r="614" spans="1:13" hidden="1" x14ac:dyDescent="0.2">
      <c r="A614" s="23">
        <v>60381</v>
      </c>
      <c r="B614" s="28" t="s">
        <v>4573</v>
      </c>
      <c r="C614" s="28" t="s">
        <v>4574</v>
      </c>
      <c r="D614" s="25">
        <f t="shared" si="9"/>
        <v>39568</v>
      </c>
      <c r="E614" s="28" t="s">
        <v>7699</v>
      </c>
      <c r="F614" s="26">
        <v>19.25</v>
      </c>
      <c r="G614" s="28" t="s">
        <v>4595</v>
      </c>
      <c r="H614" s="28" t="s">
        <v>4595</v>
      </c>
      <c r="I614" s="28" t="s">
        <v>4576</v>
      </c>
      <c r="J614" s="28" t="s">
        <v>4576</v>
      </c>
      <c r="K614" s="29">
        <v>39568</v>
      </c>
      <c r="L614" s="28" t="s">
        <v>6598</v>
      </c>
      <c r="M614" s="28" t="s">
        <v>7700</v>
      </c>
    </row>
    <row r="615" spans="1:13" hidden="1" x14ac:dyDescent="0.2">
      <c r="A615" s="23">
        <v>61512</v>
      </c>
      <c r="B615" s="28" t="s">
        <v>4573</v>
      </c>
      <c r="C615" s="28" t="s">
        <v>4580</v>
      </c>
      <c r="D615" s="25">
        <f t="shared" si="9"/>
        <v>39568</v>
      </c>
      <c r="E615" s="28" t="s">
        <v>5265</v>
      </c>
      <c r="F615" s="26">
        <v>290</v>
      </c>
      <c r="G615" s="28" t="s">
        <v>4595</v>
      </c>
      <c r="H615" s="28" t="s">
        <v>4595</v>
      </c>
      <c r="I615" s="28" t="s">
        <v>4576</v>
      </c>
      <c r="J615" s="28" t="s">
        <v>4576</v>
      </c>
      <c r="K615" s="29">
        <v>39568</v>
      </c>
      <c r="L615" s="28" t="s">
        <v>4576</v>
      </c>
      <c r="M615" s="28" t="s">
        <v>4576</v>
      </c>
    </row>
    <row r="616" spans="1:13" hidden="1" x14ac:dyDescent="0.2">
      <c r="A616" s="23">
        <v>61391</v>
      </c>
      <c r="B616" s="28" t="s">
        <v>4573</v>
      </c>
      <c r="C616" s="28" t="s">
        <v>5135</v>
      </c>
      <c r="D616" s="25">
        <f t="shared" si="9"/>
        <v>39569</v>
      </c>
      <c r="E616" s="33" t="s">
        <v>4576</v>
      </c>
      <c r="F616" s="26">
        <v>38.020000000000003</v>
      </c>
      <c r="G616" s="28" t="s">
        <v>3701</v>
      </c>
      <c r="H616" s="28" t="s">
        <v>7322</v>
      </c>
      <c r="I616" s="28" t="s">
        <v>4576</v>
      </c>
      <c r="J616" s="28" t="s">
        <v>4576</v>
      </c>
      <c r="K616" s="29">
        <v>39569</v>
      </c>
      <c r="L616" s="28" t="s">
        <v>5658</v>
      </c>
      <c r="M616" s="28" t="s">
        <v>7478</v>
      </c>
    </row>
    <row r="617" spans="1:13" hidden="1" x14ac:dyDescent="0.2">
      <c r="A617" s="23">
        <v>61574</v>
      </c>
      <c r="B617" s="28" t="s">
        <v>4573</v>
      </c>
      <c r="C617" s="28" t="s">
        <v>4598</v>
      </c>
      <c r="D617" s="25">
        <f t="shared" si="9"/>
        <v>39569</v>
      </c>
      <c r="E617" s="28" t="s">
        <v>4576</v>
      </c>
      <c r="F617" s="26">
        <v>253.48</v>
      </c>
      <c r="G617" s="28" t="s">
        <v>1947</v>
      </c>
      <c r="H617" s="28" t="s">
        <v>7321</v>
      </c>
      <c r="I617" s="28" t="s">
        <v>4576</v>
      </c>
      <c r="J617" s="28" t="s">
        <v>4576</v>
      </c>
      <c r="K617" s="29">
        <v>39569</v>
      </c>
      <c r="L617" s="28" t="s">
        <v>5658</v>
      </c>
      <c r="M617" s="28" t="s">
        <v>5288</v>
      </c>
    </row>
    <row r="618" spans="1:13" hidden="1" x14ac:dyDescent="0.2">
      <c r="A618" s="23">
        <v>60378</v>
      </c>
      <c r="B618" s="28" t="s">
        <v>4579</v>
      </c>
      <c r="C618" s="28" t="s">
        <v>4574</v>
      </c>
      <c r="D618" s="25">
        <f t="shared" si="9"/>
        <v>39569</v>
      </c>
      <c r="E618" s="28" t="s">
        <v>4576</v>
      </c>
      <c r="F618" s="26">
        <v>5</v>
      </c>
      <c r="G618" s="28" t="s">
        <v>6025</v>
      </c>
      <c r="H618" s="28" t="s">
        <v>6667</v>
      </c>
      <c r="I618" s="28" t="s">
        <v>4576</v>
      </c>
      <c r="J618" s="28" t="s">
        <v>4576</v>
      </c>
      <c r="K618" s="29">
        <v>39569</v>
      </c>
      <c r="L618" s="28" t="s">
        <v>2117</v>
      </c>
      <c r="M618" s="28" t="s">
        <v>2163</v>
      </c>
    </row>
    <row r="619" spans="1:13" hidden="1" x14ac:dyDescent="0.2">
      <c r="A619" s="23">
        <v>60377</v>
      </c>
      <c r="B619" s="28" t="s">
        <v>4579</v>
      </c>
      <c r="C619" s="28" t="s">
        <v>4574</v>
      </c>
      <c r="D619" s="25">
        <f t="shared" si="9"/>
        <v>39569</v>
      </c>
      <c r="E619" s="28" t="s">
        <v>4576</v>
      </c>
      <c r="F619" s="26">
        <v>5</v>
      </c>
      <c r="G619" s="28" t="s">
        <v>6024</v>
      </c>
      <c r="H619" s="28" t="s">
        <v>6667</v>
      </c>
      <c r="I619" s="28" t="s">
        <v>4576</v>
      </c>
      <c r="J619" s="28" t="s">
        <v>4576</v>
      </c>
      <c r="K619" s="29">
        <v>39569</v>
      </c>
      <c r="L619" s="28" t="s">
        <v>2117</v>
      </c>
      <c r="M619" s="28" t="s">
        <v>2162</v>
      </c>
    </row>
    <row r="620" spans="1:13" hidden="1" x14ac:dyDescent="0.2">
      <c r="A620" s="23">
        <v>61392</v>
      </c>
      <c r="B620" s="28" t="s">
        <v>4573</v>
      </c>
      <c r="C620" s="28" t="s">
        <v>5135</v>
      </c>
      <c r="D620" s="25">
        <f t="shared" si="9"/>
        <v>39569</v>
      </c>
      <c r="E620" s="28" t="s">
        <v>4576</v>
      </c>
      <c r="F620" s="26">
        <v>20</v>
      </c>
      <c r="G620" s="28" t="s">
        <v>2201</v>
      </c>
      <c r="H620" s="28" t="s">
        <v>7154</v>
      </c>
      <c r="I620" s="28" t="s">
        <v>4576</v>
      </c>
      <c r="J620" s="28" t="s">
        <v>4576</v>
      </c>
      <c r="K620" s="29">
        <v>39569</v>
      </c>
      <c r="L620" s="28" t="s">
        <v>5658</v>
      </c>
      <c r="M620" s="28" t="s">
        <v>606</v>
      </c>
    </row>
    <row r="621" spans="1:13" hidden="1" x14ac:dyDescent="0.2">
      <c r="A621" s="23">
        <v>60376</v>
      </c>
      <c r="B621" s="33" t="s">
        <v>4585</v>
      </c>
      <c r="C621" s="28" t="s">
        <v>4574</v>
      </c>
      <c r="D621" s="25">
        <f t="shared" si="9"/>
        <v>39569</v>
      </c>
      <c r="E621" s="28" t="s">
        <v>4576</v>
      </c>
      <c r="F621" s="26">
        <v>250</v>
      </c>
      <c r="G621" s="28" t="s">
        <v>6408</v>
      </c>
      <c r="H621" s="28" t="s">
        <v>5948</v>
      </c>
      <c r="I621" s="28" t="s">
        <v>4576</v>
      </c>
      <c r="J621" s="28" t="s">
        <v>4576</v>
      </c>
      <c r="K621" s="29">
        <v>39569</v>
      </c>
      <c r="L621" s="28" t="s">
        <v>2117</v>
      </c>
      <c r="M621" s="28" t="s">
        <v>4322</v>
      </c>
    </row>
    <row r="622" spans="1:13" hidden="1" x14ac:dyDescent="0.2">
      <c r="A622" s="23">
        <v>61390</v>
      </c>
      <c r="B622" s="28" t="s">
        <v>4573</v>
      </c>
      <c r="C622" s="28" t="s">
        <v>5135</v>
      </c>
      <c r="D622" s="25">
        <f t="shared" si="9"/>
        <v>39569</v>
      </c>
      <c r="E622" s="28" t="s">
        <v>4576</v>
      </c>
      <c r="F622" s="26">
        <v>8.09</v>
      </c>
      <c r="G622" s="28" t="s">
        <v>683</v>
      </c>
      <c r="H622" s="28" t="s">
        <v>3365</v>
      </c>
      <c r="I622" s="28" t="s">
        <v>4576</v>
      </c>
      <c r="J622" s="28" t="s">
        <v>4576</v>
      </c>
      <c r="K622" s="29">
        <v>39569</v>
      </c>
      <c r="L622" s="28" t="s">
        <v>5658</v>
      </c>
      <c r="M622" s="28" t="s">
        <v>7475</v>
      </c>
    </row>
    <row r="623" spans="1:13" hidden="1" x14ac:dyDescent="0.2">
      <c r="A623" s="23">
        <v>60379</v>
      </c>
      <c r="B623" s="28" t="s">
        <v>4579</v>
      </c>
      <c r="C623" s="28" t="s">
        <v>4574</v>
      </c>
      <c r="D623" s="25">
        <f t="shared" si="9"/>
        <v>39569</v>
      </c>
      <c r="E623" s="28" t="s">
        <v>4576</v>
      </c>
      <c r="F623" s="26">
        <v>300</v>
      </c>
      <c r="G623" s="28" t="s">
        <v>5133</v>
      </c>
      <c r="H623" s="28" t="s">
        <v>6667</v>
      </c>
      <c r="I623" s="28" t="s">
        <v>4576</v>
      </c>
      <c r="J623" s="28" t="s">
        <v>4576</v>
      </c>
      <c r="K623" s="29">
        <v>39569</v>
      </c>
      <c r="L623" s="28" t="s">
        <v>2111</v>
      </c>
      <c r="M623" s="28" t="s">
        <v>2164</v>
      </c>
    </row>
    <row r="624" spans="1:13" hidden="1" x14ac:dyDescent="0.2">
      <c r="A624" s="23">
        <v>60373</v>
      </c>
      <c r="B624" s="28" t="s">
        <v>4573</v>
      </c>
      <c r="C624" s="28" t="s">
        <v>4574</v>
      </c>
      <c r="D624" s="25">
        <f t="shared" si="9"/>
        <v>39569</v>
      </c>
      <c r="E624" s="28" t="s">
        <v>4576</v>
      </c>
      <c r="F624" s="26">
        <v>31.39</v>
      </c>
      <c r="G624" s="28" t="s">
        <v>6021</v>
      </c>
      <c r="H624" s="28" t="s">
        <v>3381</v>
      </c>
      <c r="I624" s="28" t="s">
        <v>4576</v>
      </c>
      <c r="J624" s="28" t="s">
        <v>4576</v>
      </c>
      <c r="K624" s="29">
        <v>39569</v>
      </c>
      <c r="L624" s="28" t="s">
        <v>2111</v>
      </c>
      <c r="M624" s="28" t="s">
        <v>498</v>
      </c>
    </row>
    <row r="625" spans="1:13" hidden="1" x14ac:dyDescent="0.2">
      <c r="A625" s="23">
        <v>60375</v>
      </c>
      <c r="B625" s="28" t="s">
        <v>4573</v>
      </c>
      <c r="C625" s="28" t="s">
        <v>4574</v>
      </c>
      <c r="D625" s="25">
        <f t="shared" si="9"/>
        <v>39569</v>
      </c>
      <c r="E625" s="28" t="s">
        <v>4576</v>
      </c>
      <c r="F625" s="26">
        <v>25</v>
      </c>
      <c r="G625" s="28" t="s">
        <v>6023</v>
      </c>
      <c r="H625" s="28" t="s">
        <v>3379</v>
      </c>
      <c r="I625" s="28" t="s">
        <v>4576</v>
      </c>
      <c r="J625" s="28" t="s">
        <v>4576</v>
      </c>
      <c r="K625" s="29">
        <v>39569</v>
      </c>
      <c r="L625" s="28" t="s">
        <v>2111</v>
      </c>
      <c r="M625" s="28" t="s">
        <v>4483</v>
      </c>
    </row>
    <row r="626" spans="1:13" hidden="1" x14ac:dyDescent="0.2">
      <c r="A626" s="23">
        <v>60374</v>
      </c>
      <c r="B626" s="28" t="s">
        <v>4573</v>
      </c>
      <c r="C626" s="28" t="s">
        <v>4574</v>
      </c>
      <c r="D626" s="25">
        <f t="shared" si="9"/>
        <v>39569</v>
      </c>
      <c r="E626" s="28" t="s">
        <v>4576</v>
      </c>
      <c r="F626" s="26">
        <v>11.61</v>
      </c>
      <c r="G626" s="28" t="s">
        <v>6022</v>
      </c>
      <c r="H626" s="28" t="s">
        <v>3381</v>
      </c>
      <c r="I626" s="28" t="s">
        <v>4576</v>
      </c>
      <c r="J626" s="28" t="s">
        <v>4576</v>
      </c>
      <c r="K626" s="29">
        <v>39569</v>
      </c>
      <c r="L626" s="28" t="s">
        <v>2111</v>
      </c>
      <c r="M626" s="28" t="s">
        <v>499</v>
      </c>
    </row>
    <row r="627" spans="1:13" hidden="1" x14ac:dyDescent="0.2">
      <c r="A627" s="23">
        <v>61044</v>
      </c>
      <c r="B627" s="28" t="s">
        <v>5150</v>
      </c>
      <c r="C627" s="28" t="s">
        <v>5133</v>
      </c>
      <c r="D627" s="25">
        <f t="shared" si="9"/>
        <v>39569</v>
      </c>
      <c r="E627" s="28" t="s">
        <v>4576</v>
      </c>
      <c r="F627" s="26">
        <v>-300</v>
      </c>
      <c r="G627" s="28" t="s">
        <v>4574</v>
      </c>
      <c r="H627" s="28" t="s">
        <v>6667</v>
      </c>
      <c r="I627" s="28" t="s">
        <v>4576</v>
      </c>
      <c r="J627" s="28" t="s">
        <v>4576</v>
      </c>
      <c r="K627" s="29">
        <v>39569</v>
      </c>
      <c r="L627" s="28" t="s">
        <v>4576</v>
      </c>
      <c r="M627" s="28" t="s">
        <v>4576</v>
      </c>
    </row>
    <row r="628" spans="1:13" hidden="1" x14ac:dyDescent="0.2">
      <c r="A628" s="23">
        <v>61710</v>
      </c>
      <c r="B628" s="28" t="s">
        <v>4579</v>
      </c>
      <c r="C628" s="28" t="s">
        <v>1962</v>
      </c>
      <c r="D628" s="25">
        <f t="shared" si="9"/>
        <v>39569</v>
      </c>
      <c r="E628" s="28" t="s">
        <v>4576</v>
      </c>
      <c r="F628" s="26">
        <v>600</v>
      </c>
      <c r="G628" s="28" t="s">
        <v>4574</v>
      </c>
      <c r="H628" s="28" t="s">
        <v>6667</v>
      </c>
      <c r="I628" s="28" t="s">
        <v>4576</v>
      </c>
      <c r="J628" s="28" t="s">
        <v>4576</v>
      </c>
      <c r="K628" s="29">
        <v>39569</v>
      </c>
      <c r="L628" s="28" t="s">
        <v>5487</v>
      </c>
      <c r="M628" s="28" t="s">
        <v>4576</v>
      </c>
    </row>
    <row r="629" spans="1:13" hidden="1" x14ac:dyDescent="0.2">
      <c r="A629" s="23">
        <v>61711</v>
      </c>
      <c r="B629" s="28" t="s">
        <v>4579</v>
      </c>
      <c r="C629" s="28" t="s">
        <v>1963</v>
      </c>
      <c r="D629" s="25">
        <f t="shared" si="9"/>
        <v>39569</v>
      </c>
      <c r="E629" s="28" t="s">
        <v>4576</v>
      </c>
      <c r="F629" s="26">
        <v>250</v>
      </c>
      <c r="G629" s="28" t="s">
        <v>4574</v>
      </c>
      <c r="H629" s="28" t="s">
        <v>6667</v>
      </c>
      <c r="I629" s="28" t="s">
        <v>4576</v>
      </c>
      <c r="J629" s="28" t="s">
        <v>4576</v>
      </c>
      <c r="K629" s="29">
        <v>39569</v>
      </c>
      <c r="L629" s="28" t="s">
        <v>5487</v>
      </c>
      <c r="M629" s="28" t="s">
        <v>4576</v>
      </c>
    </row>
    <row r="630" spans="1:13" x14ac:dyDescent="0.2">
      <c r="A630" s="23">
        <v>61389</v>
      </c>
      <c r="B630" s="28" t="s">
        <v>4573</v>
      </c>
      <c r="C630" s="28" t="s">
        <v>5135</v>
      </c>
      <c r="D630" s="25">
        <f t="shared" si="9"/>
        <v>39569</v>
      </c>
      <c r="E630" s="28" t="s">
        <v>4576</v>
      </c>
      <c r="F630" s="26">
        <v>12</v>
      </c>
      <c r="G630" s="28" t="s">
        <v>2205</v>
      </c>
      <c r="H630" s="28" t="s">
        <v>7151</v>
      </c>
      <c r="I630" s="28" t="s">
        <v>4576</v>
      </c>
      <c r="J630" s="28" t="s">
        <v>4576</v>
      </c>
      <c r="K630" s="29">
        <v>39569</v>
      </c>
      <c r="L630" s="28" t="s">
        <v>5658</v>
      </c>
      <c r="M630" s="28" t="s">
        <v>4897</v>
      </c>
    </row>
    <row r="631" spans="1:13" hidden="1" x14ac:dyDescent="0.2">
      <c r="A631" s="23">
        <v>60372</v>
      </c>
      <c r="B631" s="28" t="s">
        <v>4573</v>
      </c>
      <c r="C631" s="28" t="s">
        <v>4574</v>
      </c>
      <c r="D631" s="25">
        <f t="shared" si="9"/>
        <v>39569</v>
      </c>
      <c r="E631" s="28" t="s">
        <v>4576</v>
      </c>
      <c r="F631" s="26">
        <v>174</v>
      </c>
      <c r="G631" s="28" t="s">
        <v>4597</v>
      </c>
      <c r="H631" s="28" t="s">
        <v>3381</v>
      </c>
      <c r="I631" s="28" t="s">
        <v>4576</v>
      </c>
      <c r="J631" s="28" t="s">
        <v>4576</v>
      </c>
      <c r="K631" s="29">
        <v>39569</v>
      </c>
      <c r="L631" s="28" t="s">
        <v>2111</v>
      </c>
      <c r="M631" s="28" t="s">
        <v>495</v>
      </c>
    </row>
    <row r="632" spans="1:13" hidden="1" x14ac:dyDescent="0.2">
      <c r="A632" s="23">
        <v>60367</v>
      </c>
      <c r="B632" s="28" t="s">
        <v>4573</v>
      </c>
      <c r="C632" s="28" t="s">
        <v>4574</v>
      </c>
      <c r="D632" s="25">
        <f t="shared" si="9"/>
        <v>39570</v>
      </c>
      <c r="E632" s="28" t="s">
        <v>4576</v>
      </c>
      <c r="F632" s="26">
        <v>12</v>
      </c>
      <c r="G632" s="28" t="s">
        <v>4594</v>
      </c>
      <c r="H632" s="28" t="s">
        <v>4595</v>
      </c>
      <c r="I632" s="28" t="s">
        <v>4576</v>
      </c>
      <c r="J632" s="28" t="s">
        <v>4576</v>
      </c>
      <c r="K632" s="29">
        <v>39570</v>
      </c>
      <c r="L632" s="28" t="s">
        <v>2111</v>
      </c>
      <c r="M632" s="28" t="s">
        <v>493</v>
      </c>
    </row>
    <row r="633" spans="1:13" hidden="1" x14ac:dyDescent="0.2">
      <c r="A633" s="23">
        <v>60370</v>
      </c>
      <c r="B633" s="28" t="s">
        <v>4573</v>
      </c>
      <c r="C633" s="28" t="s">
        <v>4574</v>
      </c>
      <c r="D633" s="25">
        <f t="shared" si="9"/>
        <v>39570</v>
      </c>
      <c r="E633" s="28" t="s">
        <v>4576</v>
      </c>
      <c r="F633" s="26">
        <v>37</v>
      </c>
      <c r="G633" s="28" t="s">
        <v>4594</v>
      </c>
      <c r="H633" s="28" t="s">
        <v>3381</v>
      </c>
      <c r="I633" s="28" t="s">
        <v>4576</v>
      </c>
      <c r="J633" s="28" t="s">
        <v>4576</v>
      </c>
      <c r="K633" s="29">
        <v>39570</v>
      </c>
      <c r="L633" s="28" t="s">
        <v>2111</v>
      </c>
      <c r="M633" s="28" t="s">
        <v>2165</v>
      </c>
    </row>
    <row r="634" spans="1:13" hidden="1" x14ac:dyDescent="0.2">
      <c r="A634" s="23">
        <v>60371</v>
      </c>
      <c r="B634" s="28" t="s">
        <v>4573</v>
      </c>
      <c r="C634" s="28" t="s">
        <v>4574</v>
      </c>
      <c r="D634" s="25">
        <f t="shared" si="9"/>
        <v>39570</v>
      </c>
      <c r="E634" s="28" t="s">
        <v>4576</v>
      </c>
      <c r="F634" s="26">
        <v>39</v>
      </c>
      <c r="G634" s="28" t="s">
        <v>4594</v>
      </c>
      <c r="H634" s="28" t="s">
        <v>3381</v>
      </c>
      <c r="I634" s="28" t="s">
        <v>4576</v>
      </c>
      <c r="J634" s="28" t="s">
        <v>4576</v>
      </c>
      <c r="K634" s="29">
        <v>39570</v>
      </c>
      <c r="L634" s="28" t="s">
        <v>2111</v>
      </c>
      <c r="M634" s="28" t="s">
        <v>2166</v>
      </c>
    </row>
    <row r="635" spans="1:13" hidden="1" x14ac:dyDescent="0.2">
      <c r="A635" s="23">
        <v>60366</v>
      </c>
      <c r="B635" s="28" t="s">
        <v>4579</v>
      </c>
      <c r="C635" s="28" t="s">
        <v>4574</v>
      </c>
      <c r="D635" s="25">
        <f t="shared" si="9"/>
        <v>39570</v>
      </c>
      <c r="E635" s="28" t="s">
        <v>4576</v>
      </c>
      <c r="F635" s="26">
        <v>50</v>
      </c>
      <c r="G635" s="28" t="s">
        <v>4580</v>
      </c>
      <c r="H635" s="28" t="s">
        <v>6667</v>
      </c>
      <c r="I635" s="28" t="s">
        <v>4576</v>
      </c>
      <c r="J635" s="28" t="s">
        <v>4576</v>
      </c>
      <c r="K635" s="29">
        <v>39570</v>
      </c>
      <c r="L635" s="28" t="s">
        <v>6602</v>
      </c>
      <c r="M635" s="28" t="s">
        <v>7697</v>
      </c>
    </row>
    <row r="636" spans="1:13" hidden="1" x14ac:dyDescent="0.2">
      <c r="A636" s="23">
        <v>61393</v>
      </c>
      <c r="B636" s="28" t="s">
        <v>4573</v>
      </c>
      <c r="C636" s="28" t="s">
        <v>5135</v>
      </c>
      <c r="D636" s="25">
        <f t="shared" si="9"/>
        <v>39570</v>
      </c>
      <c r="E636" s="28" t="s">
        <v>4576</v>
      </c>
      <c r="F636" s="26">
        <v>69.709999999999994</v>
      </c>
      <c r="G636" s="28" t="s">
        <v>1558</v>
      </c>
      <c r="H636" s="28" t="s">
        <v>3370</v>
      </c>
      <c r="I636" s="28" t="s">
        <v>4576</v>
      </c>
      <c r="J636" s="28" t="s">
        <v>4576</v>
      </c>
      <c r="K636" s="29">
        <v>39570</v>
      </c>
      <c r="L636" s="28" t="s">
        <v>5658</v>
      </c>
      <c r="M636" s="28" t="s">
        <v>618</v>
      </c>
    </row>
    <row r="637" spans="1:13" hidden="1" x14ac:dyDescent="0.2">
      <c r="A637" s="23">
        <v>60369</v>
      </c>
      <c r="B637" s="28" t="s">
        <v>4579</v>
      </c>
      <c r="C637" s="28" t="s">
        <v>4574</v>
      </c>
      <c r="D637" s="25">
        <f t="shared" si="9"/>
        <v>39570</v>
      </c>
      <c r="E637" s="28" t="s">
        <v>4576</v>
      </c>
      <c r="F637" s="26">
        <v>3395.05</v>
      </c>
      <c r="G637" s="28" t="s">
        <v>5135</v>
      </c>
      <c r="H637" s="28" t="s">
        <v>6667</v>
      </c>
      <c r="I637" s="28" t="s">
        <v>4576</v>
      </c>
      <c r="J637" s="28" t="s">
        <v>4576</v>
      </c>
      <c r="K637" s="29">
        <v>39570</v>
      </c>
      <c r="L637" s="28" t="s">
        <v>2111</v>
      </c>
      <c r="M637" s="28" t="s">
        <v>4494</v>
      </c>
    </row>
    <row r="638" spans="1:13" hidden="1" x14ac:dyDescent="0.2">
      <c r="A638" s="23">
        <v>61283</v>
      </c>
      <c r="B638" s="28" t="s">
        <v>4573</v>
      </c>
      <c r="C638" s="28" t="s">
        <v>5135</v>
      </c>
      <c r="D638" s="25">
        <f t="shared" si="9"/>
        <v>39570</v>
      </c>
      <c r="E638" s="28" t="s">
        <v>4576</v>
      </c>
      <c r="F638" s="26">
        <v>43.79</v>
      </c>
      <c r="G638" s="28" t="s">
        <v>5160</v>
      </c>
      <c r="H638" s="28" t="s">
        <v>7322</v>
      </c>
      <c r="I638" s="28" t="s">
        <v>4576</v>
      </c>
      <c r="J638" s="28" t="s">
        <v>4576</v>
      </c>
      <c r="K638" s="29">
        <v>39570</v>
      </c>
      <c r="L638" s="28" t="s">
        <v>5658</v>
      </c>
      <c r="M638" s="28" t="s">
        <v>2554</v>
      </c>
    </row>
    <row r="639" spans="1:13" hidden="1" x14ac:dyDescent="0.2">
      <c r="A639" s="23">
        <v>60368</v>
      </c>
      <c r="B639" s="28" t="s">
        <v>4573</v>
      </c>
      <c r="C639" s="28" t="s">
        <v>4574</v>
      </c>
      <c r="D639" s="25">
        <f t="shared" si="9"/>
        <v>39570</v>
      </c>
      <c r="E639" s="28" t="s">
        <v>4576</v>
      </c>
      <c r="F639" s="26">
        <v>26.95</v>
      </c>
      <c r="G639" s="28" t="s">
        <v>6020</v>
      </c>
      <c r="H639" s="28" t="s">
        <v>3381</v>
      </c>
      <c r="I639" s="28" t="s">
        <v>4576</v>
      </c>
      <c r="J639" s="28" t="s">
        <v>4576</v>
      </c>
      <c r="K639" s="29">
        <v>39570</v>
      </c>
      <c r="L639" s="28" t="s">
        <v>2111</v>
      </c>
      <c r="M639" s="28" t="s">
        <v>497</v>
      </c>
    </row>
    <row r="640" spans="1:13" hidden="1" x14ac:dyDescent="0.2">
      <c r="A640" s="23">
        <v>61045</v>
      </c>
      <c r="B640" s="28" t="s">
        <v>7124</v>
      </c>
      <c r="C640" s="28" t="s">
        <v>5133</v>
      </c>
      <c r="D640" s="25">
        <f t="shared" si="9"/>
        <v>39570</v>
      </c>
      <c r="E640" s="28" t="s">
        <v>4576</v>
      </c>
      <c r="F640" s="26">
        <v>-0.22</v>
      </c>
      <c r="G640" s="28" t="s">
        <v>5133</v>
      </c>
      <c r="H640" s="28" t="s">
        <v>6666</v>
      </c>
      <c r="I640" s="28" t="s">
        <v>4576</v>
      </c>
      <c r="J640" s="28" t="s">
        <v>4576</v>
      </c>
      <c r="K640" s="29">
        <v>39570</v>
      </c>
      <c r="L640" s="28" t="s">
        <v>4576</v>
      </c>
      <c r="M640" s="28" t="s">
        <v>4576</v>
      </c>
    </row>
    <row r="641" spans="1:13" hidden="1" x14ac:dyDescent="0.2">
      <c r="A641" s="23">
        <v>61469</v>
      </c>
      <c r="B641" s="28" t="s">
        <v>5150</v>
      </c>
      <c r="C641" s="28" t="s">
        <v>4580</v>
      </c>
      <c r="D641" s="25">
        <f t="shared" si="9"/>
        <v>39570</v>
      </c>
      <c r="E641" s="28" t="s">
        <v>4576</v>
      </c>
      <c r="F641" s="26">
        <v>-50</v>
      </c>
      <c r="G641" s="28" t="s">
        <v>4574</v>
      </c>
      <c r="H641" s="28" t="s">
        <v>6667</v>
      </c>
      <c r="I641" s="28" t="s">
        <v>4576</v>
      </c>
      <c r="J641" s="28" t="s">
        <v>4576</v>
      </c>
      <c r="K641" s="29">
        <v>39570</v>
      </c>
      <c r="L641" s="28" t="s">
        <v>6602</v>
      </c>
      <c r="M641" s="28" t="s">
        <v>7697</v>
      </c>
    </row>
    <row r="642" spans="1:13" hidden="1" x14ac:dyDescent="0.2">
      <c r="A642" s="23">
        <v>61673</v>
      </c>
      <c r="B642" s="28" t="s">
        <v>5150</v>
      </c>
      <c r="C642" s="28" t="s">
        <v>5135</v>
      </c>
      <c r="D642" s="25">
        <f t="shared" ref="D642:D705" si="10">K642</f>
        <v>39570</v>
      </c>
      <c r="E642" s="28" t="s">
        <v>4576</v>
      </c>
      <c r="F642" s="26">
        <v>-3395.05</v>
      </c>
      <c r="G642" s="28" t="s">
        <v>4574</v>
      </c>
      <c r="H642" s="28" t="s">
        <v>6667</v>
      </c>
      <c r="I642" s="28" t="s">
        <v>4576</v>
      </c>
      <c r="J642" s="28" t="s">
        <v>4576</v>
      </c>
      <c r="K642" s="29">
        <v>39570</v>
      </c>
      <c r="L642" s="28" t="s">
        <v>2111</v>
      </c>
      <c r="M642" s="28" t="s">
        <v>4494</v>
      </c>
    </row>
    <row r="643" spans="1:13" x14ac:dyDescent="0.2">
      <c r="A643" s="23">
        <v>61394</v>
      </c>
      <c r="B643" s="33" t="s">
        <v>4573</v>
      </c>
      <c r="C643" s="28" t="s">
        <v>5135</v>
      </c>
      <c r="D643" s="25">
        <f t="shared" si="10"/>
        <v>39570</v>
      </c>
      <c r="E643" s="33" t="s">
        <v>4576</v>
      </c>
      <c r="F643" s="26">
        <v>12</v>
      </c>
      <c r="G643" s="33" t="s">
        <v>2205</v>
      </c>
      <c r="H643" s="28" t="s">
        <v>7151</v>
      </c>
      <c r="I643" s="28" t="s">
        <v>4576</v>
      </c>
      <c r="J643" s="28" t="s">
        <v>4576</v>
      </c>
      <c r="K643" s="29">
        <v>39570</v>
      </c>
      <c r="L643" s="28" t="s">
        <v>5658</v>
      </c>
      <c r="M643" s="28" t="s">
        <v>4897</v>
      </c>
    </row>
    <row r="644" spans="1:13" hidden="1" x14ac:dyDescent="0.2">
      <c r="A644" s="23">
        <v>61396</v>
      </c>
      <c r="B644" s="28" t="s">
        <v>4573</v>
      </c>
      <c r="C644" s="28" t="s">
        <v>5135</v>
      </c>
      <c r="D644" s="25">
        <f t="shared" si="10"/>
        <v>39574</v>
      </c>
      <c r="E644" s="28" t="s">
        <v>4576</v>
      </c>
      <c r="F644" s="26">
        <v>104.88</v>
      </c>
      <c r="G644" s="28" t="s">
        <v>3700</v>
      </c>
      <c r="H644" s="28" t="s">
        <v>7324</v>
      </c>
      <c r="I644" s="28" t="s">
        <v>4576</v>
      </c>
      <c r="J644" s="28" t="s">
        <v>4909</v>
      </c>
      <c r="K644" s="29">
        <v>39574</v>
      </c>
      <c r="L644" s="28" t="s">
        <v>5658</v>
      </c>
      <c r="M644" s="28" t="s">
        <v>4898</v>
      </c>
    </row>
    <row r="645" spans="1:13" hidden="1" x14ac:dyDescent="0.2">
      <c r="A645" s="23">
        <v>60363</v>
      </c>
      <c r="B645" s="28" t="s">
        <v>5150</v>
      </c>
      <c r="C645" s="28" t="s">
        <v>4574</v>
      </c>
      <c r="D645" s="25">
        <f t="shared" si="10"/>
        <v>39574</v>
      </c>
      <c r="E645" s="28" t="s">
        <v>4576</v>
      </c>
      <c r="F645" s="26">
        <v>-600</v>
      </c>
      <c r="G645" s="28" t="s">
        <v>4587</v>
      </c>
      <c r="H645" s="28" t="s">
        <v>6667</v>
      </c>
      <c r="I645" s="28" t="s">
        <v>4576</v>
      </c>
      <c r="J645" s="28" t="s">
        <v>4576</v>
      </c>
      <c r="K645" s="29">
        <v>39574</v>
      </c>
      <c r="L645" s="28" t="s">
        <v>491</v>
      </c>
      <c r="M645" s="28" t="s">
        <v>4474</v>
      </c>
    </row>
    <row r="646" spans="1:13" hidden="1" x14ac:dyDescent="0.2">
      <c r="A646" s="23">
        <v>60364</v>
      </c>
      <c r="B646" s="28" t="s">
        <v>5150</v>
      </c>
      <c r="C646" s="28" t="s">
        <v>4574</v>
      </c>
      <c r="D646" s="25">
        <f t="shared" si="10"/>
        <v>39574</v>
      </c>
      <c r="E646" s="28" t="s">
        <v>4576</v>
      </c>
      <c r="F646" s="26">
        <v>-250</v>
      </c>
      <c r="G646" s="28" t="s">
        <v>4587</v>
      </c>
      <c r="H646" s="28" t="s">
        <v>6667</v>
      </c>
      <c r="I646" s="28" t="s">
        <v>4576</v>
      </c>
      <c r="J646" s="28" t="s">
        <v>4576</v>
      </c>
      <c r="K646" s="29">
        <v>39574</v>
      </c>
      <c r="L646" s="28" t="s">
        <v>491</v>
      </c>
      <c r="M646" s="28" t="s">
        <v>4474</v>
      </c>
    </row>
    <row r="647" spans="1:13" hidden="1" x14ac:dyDescent="0.2">
      <c r="A647" s="23">
        <v>61397</v>
      </c>
      <c r="B647" s="28" t="s">
        <v>4573</v>
      </c>
      <c r="C647" s="28" t="s">
        <v>5135</v>
      </c>
      <c r="D647" s="25">
        <f t="shared" si="10"/>
        <v>39574</v>
      </c>
      <c r="E647" s="28" t="s">
        <v>4576</v>
      </c>
      <c r="F647" s="26">
        <v>22.85</v>
      </c>
      <c r="G647" s="28" t="s">
        <v>3696</v>
      </c>
      <c r="H647" s="28" t="s">
        <v>3484</v>
      </c>
      <c r="I647" s="28" t="s">
        <v>4576</v>
      </c>
      <c r="J647" s="28" t="s">
        <v>4576</v>
      </c>
      <c r="K647" s="29">
        <v>39574</v>
      </c>
      <c r="L647" s="28" t="s">
        <v>5658</v>
      </c>
      <c r="M647" s="28" t="s">
        <v>5262</v>
      </c>
    </row>
    <row r="648" spans="1:13" hidden="1" x14ac:dyDescent="0.2">
      <c r="A648" s="23">
        <v>61398</v>
      </c>
      <c r="B648" s="28" t="s">
        <v>4573</v>
      </c>
      <c r="C648" s="28" t="s">
        <v>5135</v>
      </c>
      <c r="D648" s="25">
        <f t="shared" si="10"/>
        <v>39574</v>
      </c>
      <c r="E648" s="28" t="s">
        <v>4576</v>
      </c>
      <c r="F648" s="26">
        <v>22.17</v>
      </c>
      <c r="G648" s="28" t="s">
        <v>683</v>
      </c>
      <c r="H648" s="28" t="s">
        <v>3365</v>
      </c>
      <c r="I648" s="28" t="s">
        <v>4576</v>
      </c>
      <c r="J648" s="28" t="s">
        <v>4576</v>
      </c>
      <c r="K648" s="29">
        <v>39574</v>
      </c>
      <c r="L648" s="28" t="s">
        <v>5658</v>
      </c>
      <c r="M648" s="28" t="s">
        <v>4239</v>
      </c>
    </row>
    <row r="649" spans="1:13" hidden="1" x14ac:dyDescent="0.2">
      <c r="A649" s="23">
        <v>60365</v>
      </c>
      <c r="B649" s="28" t="s">
        <v>4573</v>
      </c>
      <c r="C649" s="28" t="s">
        <v>4574</v>
      </c>
      <c r="D649" s="25">
        <f t="shared" si="10"/>
        <v>39574</v>
      </c>
      <c r="E649" s="28" t="s">
        <v>4576</v>
      </c>
      <c r="F649" s="26">
        <v>14.99</v>
      </c>
      <c r="G649" s="28" t="s">
        <v>4591</v>
      </c>
      <c r="H649" s="28" t="s">
        <v>3381</v>
      </c>
      <c r="I649" s="28" t="s">
        <v>4576</v>
      </c>
      <c r="J649" s="28" t="s">
        <v>4576</v>
      </c>
      <c r="K649" s="29">
        <v>39574</v>
      </c>
      <c r="L649" s="28" t="s">
        <v>2111</v>
      </c>
      <c r="M649" s="28" t="s">
        <v>488</v>
      </c>
    </row>
    <row r="650" spans="1:13" hidden="1" x14ac:dyDescent="0.2">
      <c r="A650" s="23">
        <v>61399</v>
      </c>
      <c r="B650" s="28" t="s">
        <v>4573</v>
      </c>
      <c r="C650" s="28" t="s">
        <v>5135</v>
      </c>
      <c r="D650" s="25">
        <f t="shared" si="10"/>
        <v>39574</v>
      </c>
      <c r="E650" s="28" t="s">
        <v>4576</v>
      </c>
      <c r="F650" s="26">
        <v>49.1</v>
      </c>
      <c r="G650" s="28" t="s">
        <v>878</v>
      </c>
      <c r="H650" s="28" t="s">
        <v>7322</v>
      </c>
      <c r="I650" s="28" t="s">
        <v>4576</v>
      </c>
      <c r="J650" s="28" t="s">
        <v>4576</v>
      </c>
      <c r="K650" s="29">
        <v>39574</v>
      </c>
      <c r="L650" s="28" t="s">
        <v>5658</v>
      </c>
      <c r="M650" s="28" t="s">
        <v>4238</v>
      </c>
    </row>
    <row r="651" spans="1:13" x14ac:dyDescent="0.2">
      <c r="A651" s="23">
        <v>61395</v>
      </c>
      <c r="B651" s="28" t="s">
        <v>4573</v>
      </c>
      <c r="C651" s="28" t="s">
        <v>5135</v>
      </c>
      <c r="D651" s="25">
        <f t="shared" si="10"/>
        <v>39574</v>
      </c>
      <c r="E651" s="28" t="s">
        <v>4576</v>
      </c>
      <c r="F651" s="26">
        <v>12</v>
      </c>
      <c r="G651" s="28" t="s">
        <v>2205</v>
      </c>
      <c r="H651" s="28" t="s">
        <v>7151</v>
      </c>
      <c r="I651" s="28" t="s">
        <v>4576</v>
      </c>
      <c r="J651" s="28" t="s">
        <v>4576</v>
      </c>
      <c r="K651" s="29">
        <v>39574</v>
      </c>
      <c r="L651" s="28" t="s">
        <v>5658</v>
      </c>
      <c r="M651" s="28" t="s">
        <v>4897</v>
      </c>
    </row>
    <row r="652" spans="1:13" hidden="1" x14ac:dyDescent="0.2">
      <c r="A652" s="23">
        <v>60357</v>
      </c>
      <c r="B652" s="28" t="s">
        <v>4573</v>
      </c>
      <c r="C652" s="28" t="s">
        <v>4574</v>
      </c>
      <c r="D652" s="25">
        <f t="shared" si="10"/>
        <v>39575</v>
      </c>
      <c r="E652" s="28" t="s">
        <v>4576</v>
      </c>
      <c r="F652" s="26">
        <v>14.25</v>
      </c>
      <c r="G652" s="28" t="s">
        <v>5163</v>
      </c>
      <c r="H652" s="28" t="s">
        <v>3381</v>
      </c>
      <c r="I652" s="28" t="s">
        <v>4576</v>
      </c>
      <c r="J652" s="28" t="s">
        <v>4576</v>
      </c>
      <c r="K652" s="29">
        <v>39575</v>
      </c>
      <c r="L652" s="28" t="s">
        <v>2111</v>
      </c>
      <c r="M652" s="28" t="s">
        <v>4296</v>
      </c>
    </row>
    <row r="653" spans="1:13" hidden="1" x14ac:dyDescent="0.2">
      <c r="A653" s="23">
        <v>61401</v>
      </c>
      <c r="B653" s="33" t="s">
        <v>4573</v>
      </c>
      <c r="C653" s="28" t="s">
        <v>5135</v>
      </c>
      <c r="D653" s="25">
        <f t="shared" si="10"/>
        <v>39575</v>
      </c>
      <c r="E653" s="28" t="s">
        <v>4576</v>
      </c>
      <c r="F653" s="26">
        <v>190.95</v>
      </c>
      <c r="G653" s="28" t="s">
        <v>1941</v>
      </c>
      <c r="H653" s="28" t="s">
        <v>7321</v>
      </c>
      <c r="I653" s="28" t="s">
        <v>4576</v>
      </c>
      <c r="J653" s="28" t="s">
        <v>4576</v>
      </c>
      <c r="K653" s="29">
        <v>39575</v>
      </c>
      <c r="L653" s="28" t="s">
        <v>5658</v>
      </c>
      <c r="M653" s="28" t="s">
        <v>5263</v>
      </c>
    </row>
    <row r="654" spans="1:13" hidden="1" x14ac:dyDescent="0.2">
      <c r="A654" s="23">
        <v>60358</v>
      </c>
      <c r="B654" s="28" t="s">
        <v>4579</v>
      </c>
      <c r="C654" s="28" t="s">
        <v>4574</v>
      </c>
      <c r="D654" s="25">
        <f t="shared" si="10"/>
        <v>39575</v>
      </c>
      <c r="E654" s="28" t="s">
        <v>4576</v>
      </c>
      <c r="F654" s="26">
        <v>50</v>
      </c>
      <c r="G654" s="28" t="s">
        <v>4580</v>
      </c>
      <c r="H654" s="28" t="s">
        <v>6667</v>
      </c>
      <c r="I654" s="28" t="s">
        <v>4576</v>
      </c>
      <c r="J654" s="28" t="s">
        <v>4576</v>
      </c>
      <c r="K654" s="29">
        <v>39575</v>
      </c>
      <c r="L654" s="28" t="s">
        <v>6602</v>
      </c>
      <c r="M654" s="28" t="s">
        <v>7696</v>
      </c>
    </row>
    <row r="655" spans="1:13" hidden="1" x14ac:dyDescent="0.2">
      <c r="A655" s="23">
        <v>60354</v>
      </c>
      <c r="B655" s="28" t="s">
        <v>4579</v>
      </c>
      <c r="C655" s="28" t="s">
        <v>4574</v>
      </c>
      <c r="D655" s="25">
        <f t="shared" si="10"/>
        <v>39575</v>
      </c>
      <c r="E655" s="28" t="s">
        <v>4576</v>
      </c>
      <c r="F655" s="26">
        <v>250</v>
      </c>
      <c r="G655" s="28" t="s">
        <v>4587</v>
      </c>
      <c r="H655" s="28" t="s">
        <v>6667</v>
      </c>
      <c r="I655" s="28" t="s">
        <v>4576</v>
      </c>
      <c r="J655" s="28" t="s">
        <v>4576</v>
      </c>
      <c r="K655" s="29">
        <v>39575</v>
      </c>
      <c r="L655" s="28" t="s">
        <v>2111</v>
      </c>
      <c r="M655" s="28" t="s">
        <v>2113</v>
      </c>
    </row>
    <row r="656" spans="1:13" hidden="1" x14ac:dyDescent="0.2">
      <c r="A656" s="23">
        <v>60356</v>
      </c>
      <c r="B656" s="28" t="s">
        <v>4579</v>
      </c>
      <c r="C656" s="28" t="s">
        <v>4574</v>
      </c>
      <c r="D656" s="25">
        <f t="shared" si="10"/>
        <v>39575</v>
      </c>
      <c r="E656" s="28" t="s">
        <v>4576</v>
      </c>
      <c r="F656" s="26">
        <v>500</v>
      </c>
      <c r="G656" s="28" t="s">
        <v>4587</v>
      </c>
      <c r="H656" s="28" t="s">
        <v>6667</v>
      </c>
      <c r="I656" s="28" t="s">
        <v>4576</v>
      </c>
      <c r="J656" s="28" t="s">
        <v>4576</v>
      </c>
      <c r="K656" s="29">
        <v>39575</v>
      </c>
      <c r="L656" s="28" t="s">
        <v>2111</v>
      </c>
      <c r="M656" s="28" t="s">
        <v>2113</v>
      </c>
    </row>
    <row r="657" spans="1:13" hidden="1" x14ac:dyDescent="0.2">
      <c r="A657" s="23">
        <v>60360</v>
      </c>
      <c r="B657" s="28" t="s">
        <v>4579</v>
      </c>
      <c r="C657" s="28" t="s">
        <v>4574</v>
      </c>
      <c r="D657" s="25">
        <f t="shared" si="10"/>
        <v>39575</v>
      </c>
      <c r="E657" s="33" t="s">
        <v>4576</v>
      </c>
      <c r="F657" s="26">
        <v>60</v>
      </c>
      <c r="G657" s="33" t="s">
        <v>4587</v>
      </c>
      <c r="H657" s="28" t="s">
        <v>6667</v>
      </c>
      <c r="I657" s="28" t="s">
        <v>4576</v>
      </c>
      <c r="J657" s="28" t="s">
        <v>4576</v>
      </c>
      <c r="K657" s="29">
        <v>39575</v>
      </c>
      <c r="L657" s="28" t="s">
        <v>2111</v>
      </c>
      <c r="M657" s="28" t="s">
        <v>2113</v>
      </c>
    </row>
    <row r="658" spans="1:13" hidden="1" x14ac:dyDescent="0.2">
      <c r="A658" s="23">
        <v>60361</v>
      </c>
      <c r="B658" s="28" t="s">
        <v>4579</v>
      </c>
      <c r="C658" s="28" t="s">
        <v>4574</v>
      </c>
      <c r="D658" s="25">
        <f t="shared" si="10"/>
        <v>39575</v>
      </c>
      <c r="E658" s="28" t="s">
        <v>4576</v>
      </c>
      <c r="F658" s="26">
        <v>150</v>
      </c>
      <c r="G658" s="28" t="s">
        <v>4587</v>
      </c>
      <c r="H658" s="28" t="s">
        <v>6667</v>
      </c>
      <c r="I658" s="28" t="s">
        <v>4576</v>
      </c>
      <c r="J658" s="28" t="s">
        <v>4576</v>
      </c>
      <c r="K658" s="29">
        <v>39575</v>
      </c>
      <c r="L658" s="28" t="s">
        <v>2111</v>
      </c>
      <c r="M658" s="28" t="s">
        <v>2113</v>
      </c>
    </row>
    <row r="659" spans="1:13" hidden="1" x14ac:dyDescent="0.2">
      <c r="A659" s="23">
        <v>60359</v>
      </c>
      <c r="B659" s="33" t="s">
        <v>4573</v>
      </c>
      <c r="C659" s="33" t="s">
        <v>4574</v>
      </c>
      <c r="D659" s="25">
        <f t="shared" si="10"/>
        <v>39575</v>
      </c>
      <c r="E659" s="28" t="s">
        <v>4576</v>
      </c>
      <c r="F659" s="26">
        <v>5</v>
      </c>
      <c r="G659" s="28" t="s">
        <v>4590</v>
      </c>
      <c r="H659" s="28" t="s">
        <v>5954</v>
      </c>
      <c r="I659" s="28" t="s">
        <v>4576</v>
      </c>
      <c r="J659" s="28" t="s">
        <v>4576</v>
      </c>
      <c r="K659" s="29">
        <v>39575</v>
      </c>
      <c r="L659" s="33" t="s">
        <v>2117</v>
      </c>
      <c r="M659" s="28" t="s">
        <v>4318</v>
      </c>
    </row>
    <row r="660" spans="1:13" hidden="1" x14ac:dyDescent="0.2">
      <c r="A660" s="23">
        <v>60355</v>
      </c>
      <c r="B660" s="33" t="s">
        <v>4573</v>
      </c>
      <c r="C660" s="28" t="s">
        <v>4574</v>
      </c>
      <c r="D660" s="25">
        <f t="shared" si="10"/>
        <v>39575</v>
      </c>
      <c r="E660" s="28" t="s">
        <v>4576</v>
      </c>
      <c r="F660" s="26">
        <v>12</v>
      </c>
      <c r="G660" s="28" t="s">
        <v>4596</v>
      </c>
      <c r="H660" s="28" t="s">
        <v>5954</v>
      </c>
      <c r="I660" s="28" t="s">
        <v>4576</v>
      </c>
      <c r="J660" s="28" t="s">
        <v>4576</v>
      </c>
      <c r="K660" s="29">
        <v>39575</v>
      </c>
      <c r="L660" s="28" t="s">
        <v>2111</v>
      </c>
      <c r="M660" s="28" t="s">
        <v>494</v>
      </c>
    </row>
    <row r="661" spans="1:13" hidden="1" x14ac:dyDescent="0.2">
      <c r="A661" s="23">
        <v>60362</v>
      </c>
      <c r="B661" s="28" t="s">
        <v>4573</v>
      </c>
      <c r="C661" s="28" t="s">
        <v>4574</v>
      </c>
      <c r="D661" s="25">
        <f t="shared" si="10"/>
        <v>39575</v>
      </c>
      <c r="E661" s="28" t="s">
        <v>4576</v>
      </c>
      <c r="F661" s="26">
        <v>8.19</v>
      </c>
      <c r="G661" s="28" t="s">
        <v>4589</v>
      </c>
      <c r="H661" s="28" t="s">
        <v>3381</v>
      </c>
      <c r="I661" s="28" t="s">
        <v>4576</v>
      </c>
      <c r="J661" s="28" t="s">
        <v>4576</v>
      </c>
      <c r="K661" s="29">
        <v>39575</v>
      </c>
      <c r="L661" s="28" t="s">
        <v>2111</v>
      </c>
      <c r="M661" s="28" t="s">
        <v>2116</v>
      </c>
    </row>
    <row r="662" spans="1:13" hidden="1" x14ac:dyDescent="0.2">
      <c r="A662" s="23">
        <v>61046</v>
      </c>
      <c r="B662" s="28" t="s">
        <v>4573</v>
      </c>
      <c r="C662" s="28" t="s">
        <v>5133</v>
      </c>
      <c r="D662" s="25">
        <f t="shared" si="10"/>
        <v>39575</v>
      </c>
      <c r="E662" s="28" t="s">
        <v>4576</v>
      </c>
      <c r="F662" s="26">
        <v>122.8</v>
      </c>
      <c r="G662" s="28" t="s">
        <v>5137</v>
      </c>
      <c r="H662" s="28" t="s">
        <v>3365</v>
      </c>
      <c r="I662" s="28" t="s">
        <v>4576</v>
      </c>
      <c r="J662" s="28" t="s">
        <v>4576</v>
      </c>
      <c r="K662" s="29">
        <v>39575</v>
      </c>
      <c r="L662" s="28" t="s">
        <v>4576</v>
      </c>
      <c r="M662" s="28" t="s">
        <v>4576</v>
      </c>
    </row>
    <row r="663" spans="1:13" hidden="1" x14ac:dyDescent="0.2">
      <c r="A663" s="23">
        <v>61468</v>
      </c>
      <c r="B663" s="28" t="s">
        <v>5150</v>
      </c>
      <c r="C663" s="28" t="s">
        <v>4580</v>
      </c>
      <c r="D663" s="25">
        <f t="shared" si="10"/>
        <v>39575</v>
      </c>
      <c r="E663" s="28" t="s">
        <v>4576</v>
      </c>
      <c r="F663" s="26">
        <v>-50</v>
      </c>
      <c r="G663" s="28" t="s">
        <v>4574</v>
      </c>
      <c r="H663" s="28" t="s">
        <v>6667</v>
      </c>
      <c r="I663" s="28" t="s">
        <v>4576</v>
      </c>
      <c r="J663" s="28" t="s">
        <v>4576</v>
      </c>
      <c r="K663" s="29">
        <v>39575</v>
      </c>
      <c r="L663" s="28" t="s">
        <v>6602</v>
      </c>
      <c r="M663" s="28" t="s">
        <v>7696</v>
      </c>
    </row>
    <row r="664" spans="1:13" hidden="1" x14ac:dyDescent="0.2">
      <c r="A664" s="23">
        <v>61712</v>
      </c>
      <c r="B664" s="28" t="s">
        <v>5150</v>
      </c>
      <c r="C664" s="28" t="s">
        <v>1961</v>
      </c>
      <c r="D664" s="25">
        <f t="shared" si="10"/>
        <v>39575</v>
      </c>
      <c r="E664" s="28" t="s">
        <v>4576</v>
      </c>
      <c r="F664" s="26">
        <v>-250</v>
      </c>
      <c r="G664" s="28" t="s">
        <v>4574</v>
      </c>
      <c r="H664" s="28" t="s">
        <v>6667</v>
      </c>
      <c r="I664" s="28" t="s">
        <v>4576</v>
      </c>
      <c r="J664" s="28" t="s">
        <v>4576</v>
      </c>
      <c r="K664" s="29">
        <v>39575</v>
      </c>
      <c r="L664" s="28" t="s">
        <v>5486</v>
      </c>
      <c r="M664" s="28" t="s">
        <v>4576</v>
      </c>
    </row>
    <row r="665" spans="1:13" hidden="1" x14ac:dyDescent="0.2">
      <c r="A665" s="23">
        <v>61713</v>
      </c>
      <c r="B665" s="28" t="s">
        <v>5150</v>
      </c>
      <c r="C665" s="28" t="s">
        <v>1962</v>
      </c>
      <c r="D665" s="25">
        <f t="shared" si="10"/>
        <v>39575</v>
      </c>
      <c r="E665" s="28" t="s">
        <v>4576</v>
      </c>
      <c r="F665" s="26">
        <v>-500</v>
      </c>
      <c r="G665" s="28" t="s">
        <v>4574</v>
      </c>
      <c r="H665" s="28" t="s">
        <v>6667</v>
      </c>
      <c r="I665" s="28" t="s">
        <v>4576</v>
      </c>
      <c r="J665" s="28" t="s">
        <v>4576</v>
      </c>
      <c r="K665" s="29">
        <v>39575</v>
      </c>
      <c r="L665" s="28" t="s">
        <v>5486</v>
      </c>
      <c r="M665" s="28" t="s">
        <v>4576</v>
      </c>
    </row>
    <row r="666" spans="1:13" hidden="1" x14ac:dyDescent="0.2">
      <c r="A666" s="23">
        <v>61714</v>
      </c>
      <c r="B666" s="28" t="s">
        <v>5150</v>
      </c>
      <c r="C666" s="28" t="s">
        <v>1963</v>
      </c>
      <c r="D666" s="25">
        <f t="shared" si="10"/>
        <v>39575</v>
      </c>
      <c r="E666" s="28" t="s">
        <v>4576</v>
      </c>
      <c r="F666" s="26">
        <v>-60</v>
      </c>
      <c r="G666" s="28" t="s">
        <v>4574</v>
      </c>
      <c r="H666" s="28" t="s">
        <v>6667</v>
      </c>
      <c r="I666" s="28" t="s">
        <v>4576</v>
      </c>
      <c r="J666" s="28" t="s">
        <v>4576</v>
      </c>
      <c r="K666" s="29">
        <v>39575</v>
      </c>
      <c r="L666" s="28" t="s">
        <v>5486</v>
      </c>
      <c r="M666" s="28" t="s">
        <v>4576</v>
      </c>
    </row>
    <row r="667" spans="1:13" hidden="1" x14ac:dyDescent="0.2">
      <c r="A667" s="23">
        <v>61715</v>
      </c>
      <c r="B667" s="28" t="s">
        <v>5150</v>
      </c>
      <c r="C667" s="28" t="s">
        <v>8540</v>
      </c>
      <c r="D667" s="25">
        <f t="shared" si="10"/>
        <v>39575</v>
      </c>
      <c r="E667" s="28" t="s">
        <v>4576</v>
      </c>
      <c r="F667" s="26">
        <v>-150</v>
      </c>
      <c r="G667" s="28" t="s">
        <v>4574</v>
      </c>
      <c r="H667" s="28" t="s">
        <v>6667</v>
      </c>
      <c r="I667" s="28" t="s">
        <v>4576</v>
      </c>
      <c r="J667" s="28" t="s">
        <v>4576</v>
      </c>
      <c r="K667" s="29">
        <v>39575</v>
      </c>
      <c r="L667" s="28" t="s">
        <v>5486</v>
      </c>
      <c r="M667" s="28" t="s">
        <v>4576</v>
      </c>
    </row>
    <row r="668" spans="1:13" x14ac:dyDescent="0.2">
      <c r="A668" s="23">
        <v>61400</v>
      </c>
      <c r="B668" s="28" t="s">
        <v>4573</v>
      </c>
      <c r="C668" s="28" t="s">
        <v>5135</v>
      </c>
      <c r="D668" s="25">
        <f t="shared" si="10"/>
        <v>39575</v>
      </c>
      <c r="E668" s="28" t="s">
        <v>4576</v>
      </c>
      <c r="F668" s="26">
        <v>53.5</v>
      </c>
      <c r="G668" s="28" t="s">
        <v>2205</v>
      </c>
      <c r="H668" s="28" t="s">
        <v>7151</v>
      </c>
      <c r="I668" s="28" t="s">
        <v>4576</v>
      </c>
      <c r="J668" s="28" t="s">
        <v>4576</v>
      </c>
      <c r="K668" s="29">
        <v>39575</v>
      </c>
      <c r="L668" s="28" t="s">
        <v>5658</v>
      </c>
      <c r="M668" s="28" t="s">
        <v>4897</v>
      </c>
    </row>
    <row r="669" spans="1:13" hidden="1" x14ac:dyDescent="0.2">
      <c r="A669" s="23">
        <v>60353</v>
      </c>
      <c r="B669" s="33" t="s">
        <v>4585</v>
      </c>
      <c r="C669" s="28" t="s">
        <v>4574</v>
      </c>
      <c r="D669" s="25">
        <f t="shared" si="10"/>
        <v>39576</v>
      </c>
      <c r="E669" s="28" t="s">
        <v>4576</v>
      </c>
      <c r="F669" s="26">
        <v>20.8</v>
      </c>
      <c r="G669" s="28" t="s">
        <v>5141</v>
      </c>
      <c r="H669" s="28" t="s">
        <v>5948</v>
      </c>
      <c r="I669" s="28" t="s">
        <v>4576</v>
      </c>
      <c r="J669" s="28" t="s">
        <v>4576</v>
      </c>
      <c r="K669" s="29">
        <v>39576</v>
      </c>
      <c r="L669" s="28" t="s">
        <v>2111</v>
      </c>
      <c r="M669" s="28" t="s">
        <v>4459</v>
      </c>
    </row>
    <row r="670" spans="1:13" hidden="1" x14ac:dyDescent="0.2">
      <c r="A670" s="23">
        <v>60352</v>
      </c>
      <c r="B670" s="28" t="s">
        <v>4573</v>
      </c>
      <c r="C670" s="28" t="s">
        <v>4574</v>
      </c>
      <c r="D670" s="25">
        <f t="shared" si="10"/>
        <v>39576</v>
      </c>
      <c r="E670" s="28" t="s">
        <v>4576</v>
      </c>
      <c r="F670" s="26">
        <v>10.09</v>
      </c>
      <c r="G670" s="28" t="s">
        <v>5137</v>
      </c>
      <c r="H670" s="28" t="s">
        <v>3381</v>
      </c>
      <c r="I670" s="28" t="s">
        <v>4576</v>
      </c>
      <c r="J670" s="28" t="s">
        <v>4576</v>
      </c>
      <c r="K670" s="29">
        <v>39576</v>
      </c>
      <c r="L670" s="28" t="s">
        <v>2111</v>
      </c>
      <c r="M670" s="28" t="s">
        <v>4274</v>
      </c>
    </row>
    <row r="671" spans="1:13" x14ac:dyDescent="0.2">
      <c r="A671" s="23">
        <v>61402</v>
      </c>
      <c r="B671" s="33" t="s">
        <v>4573</v>
      </c>
      <c r="C671" s="28" t="s">
        <v>5135</v>
      </c>
      <c r="D671" s="25">
        <f t="shared" si="10"/>
        <v>39576</v>
      </c>
      <c r="E671" s="28" t="s">
        <v>4576</v>
      </c>
      <c r="F671" s="26">
        <v>12</v>
      </c>
      <c r="G671" s="28" t="s">
        <v>2205</v>
      </c>
      <c r="H671" s="28" t="s">
        <v>7151</v>
      </c>
      <c r="I671" s="28" t="s">
        <v>4576</v>
      </c>
      <c r="J671" s="28" t="s">
        <v>4576</v>
      </c>
      <c r="K671" s="29">
        <v>39576</v>
      </c>
      <c r="L671" s="28" t="s">
        <v>5658</v>
      </c>
      <c r="M671" s="28" t="s">
        <v>4897</v>
      </c>
    </row>
    <row r="672" spans="1:13" hidden="1" x14ac:dyDescent="0.2">
      <c r="A672" s="23">
        <v>60350</v>
      </c>
      <c r="B672" s="28" t="s">
        <v>4585</v>
      </c>
      <c r="C672" s="28" t="s">
        <v>4574</v>
      </c>
      <c r="D672" s="25">
        <f t="shared" si="10"/>
        <v>39577</v>
      </c>
      <c r="E672" s="28" t="s">
        <v>4576</v>
      </c>
      <c r="F672" s="26">
        <v>50</v>
      </c>
      <c r="G672" s="28" t="s">
        <v>4586</v>
      </c>
      <c r="H672" s="28" t="s">
        <v>5948</v>
      </c>
      <c r="I672" s="28" t="s">
        <v>4576</v>
      </c>
      <c r="J672" s="28" t="s">
        <v>4576</v>
      </c>
      <c r="K672" s="29">
        <v>39577</v>
      </c>
      <c r="L672" s="28" t="s">
        <v>2111</v>
      </c>
      <c r="M672" s="28" t="s">
        <v>2112</v>
      </c>
    </row>
    <row r="673" spans="1:13" hidden="1" x14ac:dyDescent="0.2">
      <c r="A673" s="23">
        <v>60349</v>
      </c>
      <c r="B673" s="33" t="s">
        <v>4579</v>
      </c>
      <c r="C673" s="28" t="s">
        <v>4574</v>
      </c>
      <c r="D673" s="25">
        <f t="shared" si="10"/>
        <v>39577</v>
      </c>
      <c r="E673" s="28" t="s">
        <v>4576</v>
      </c>
      <c r="F673" s="26">
        <v>100</v>
      </c>
      <c r="G673" s="28" t="s">
        <v>4587</v>
      </c>
      <c r="H673" s="28" t="s">
        <v>6667</v>
      </c>
      <c r="I673" s="28" t="s">
        <v>4576</v>
      </c>
      <c r="J673" s="28" t="s">
        <v>4576</v>
      </c>
      <c r="K673" s="29">
        <v>39577</v>
      </c>
      <c r="L673" s="28" t="s">
        <v>2111</v>
      </c>
      <c r="M673" s="28" t="s">
        <v>2113</v>
      </c>
    </row>
    <row r="674" spans="1:13" hidden="1" x14ac:dyDescent="0.2">
      <c r="A674" s="23">
        <v>60351</v>
      </c>
      <c r="B674" s="28" t="s">
        <v>4579</v>
      </c>
      <c r="C674" s="28" t="s">
        <v>4574</v>
      </c>
      <c r="D674" s="25">
        <f t="shared" si="10"/>
        <v>39577</v>
      </c>
      <c r="E674" s="28" t="s">
        <v>4576</v>
      </c>
      <c r="F674" s="26">
        <v>100</v>
      </c>
      <c r="G674" s="28" t="s">
        <v>4587</v>
      </c>
      <c r="H674" s="28" t="s">
        <v>6667</v>
      </c>
      <c r="I674" s="28" t="s">
        <v>4576</v>
      </c>
      <c r="J674" s="28" t="s">
        <v>4576</v>
      </c>
      <c r="K674" s="29">
        <v>39577</v>
      </c>
      <c r="L674" s="28" t="s">
        <v>2111</v>
      </c>
      <c r="M674" s="28" t="s">
        <v>2113</v>
      </c>
    </row>
    <row r="675" spans="1:13" hidden="1" x14ac:dyDescent="0.2">
      <c r="A675" s="23">
        <v>61000</v>
      </c>
      <c r="B675" s="28" t="s">
        <v>4573</v>
      </c>
      <c r="C675" s="28" t="s">
        <v>5135</v>
      </c>
      <c r="D675" s="25">
        <f t="shared" si="10"/>
        <v>39577</v>
      </c>
      <c r="E675" s="28" t="s">
        <v>4576</v>
      </c>
      <c r="F675" s="26">
        <v>75</v>
      </c>
      <c r="G675" s="28" t="s">
        <v>1560</v>
      </c>
      <c r="H675" s="28" t="s">
        <v>4595</v>
      </c>
      <c r="I675" s="28" t="s">
        <v>4576</v>
      </c>
      <c r="J675" s="28" t="s">
        <v>4576</v>
      </c>
      <c r="K675" s="29">
        <v>39577</v>
      </c>
      <c r="L675" s="28" t="s">
        <v>5658</v>
      </c>
      <c r="M675" s="28" t="s">
        <v>1054</v>
      </c>
    </row>
    <row r="676" spans="1:13" hidden="1" x14ac:dyDescent="0.2">
      <c r="A676" s="23">
        <v>60929</v>
      </c>
      <c r="B676" s="28" t="s">
        <v>4573</v>
      </c>
      <c r="C676" s="28" t="s">
        <v>5135</v>
      </c>
      <c r="D676" s="25">
        <f t="shared" si="10"/>
        <v>39577</v>
      </c>
      <c r="E676" s="28" t="s">
        <v>3308</v>
      </c>
      <c r="F676" s="26">
        <v>210.6</v>
      </c>
      <c r="G676" s="28" t="s">
        <v>3359</v>
      </c>
      <c r="H676" s="28" t="s">
        <v>7322</v>
      </c>
      <c r="I676" s="28" t="s">
        <v>4576</v>
      </c>
      <c r="J676" s="28" t="s">
        <v>4576</v>
      </c>
      <c r="K676" s="29">
        <v>39577</v>
      </c>
      <c r="L676" s="28" t="s">
        <v>5658</v>
      </c>
      <c r="M676" s="28" t="s">
        <v>5611</v>
      </c>
    </row>
    <row r="677" spans="1:13" hidden="1" x14ac:dyDescent="0.2">
      <c r="A677" s="23">
        <v>60930</v>
      </c>
      <c r="B677" s="28" t="s">
        <v>4573</v>
      </c>
      <c r="C677" s="28" t="s">
        <v>5135</v>
      </c>
      <c r="D677" s="25">
        <f t="shared" si="10"/>
        <v>39577</v>
      </c>
      <c r="E677" s="28" t="s">
        <v>4576</v>
      </c>
      <c r="F677" s="26">
        <v>25.74</v>
      </c>
      <c r="G677" s="28" t="s">
        <v>2211</v>
      </c>
      <c r="H677" s="28" t="s">
        <v>4595</v>
      </c>
      <c r="I677" s="28" t="s">
        <v>4576</v>
      </c>
      <c r="J677" s="28" t="s">
        <v>4576</v>
      </c>
      <c r="K677" s="29">
        <v>39577</v>
      </c>
      <c r="L677" s="28" t="s">
        <v>5658</v>
      </c>
      <c r="M677" s="28" t="s">
        <v>8273</v>
      </c>
    </row>
    <row r="678" spans="1:13" hidden="1" x14ac:dyDescent="0.2">
      <c r="A678" s="23">
        <v>61716</v>
      </c>
      <c r="B678" s="28" t="s">
        <v>5150</v>
      </c>
      <c r="C678" s="28" t="s">
        <v>8541</v>
      </c>
      <c r="D678" s="25">
        <f t="shared" si="10"/>
        <v>39577</v>
      </c>
      <c r="E678" s="28" t="s">
        <v>4576</v>
      </c>
      <c r="F678" s="26">
        <v>-100</v>
      </c>
      <c r="G678" s="28" t="s">
        <v>4574</v>
      </c>
      <c r="H678" s="28" t="s">
        <v>6667</v>
      </c>
      <c r="I678" s="28" t="s">
        <v>4576</v>
      </c>
      <c r="J678" s="28" t="s">
        <v>4576</v>
      </c>
      <c r="K678" s="29">
        <v>39577</v>
      </c>
      <c r="L678" s="28" t="s">
        <v>5486</v>
      </c>
      <c r="M678" s="28" t="s">
        <v>4576</v>
      </c>
    </row>
    <row r="679" spans="1:13" hidden="1" x14ac:dyDescent="0.2">
      <c r="A679" s="23">
        <v>61717</v>
      </c>
      <c r="B679" s="28" t="s">
        <v>5150</v>
      </c>
      <c r="C679" s="28" t="s">
        <v>8542</v>
      </c>
      <c r="D679" s="25">
        <f t="shared" si="10"/>
        <v>39577</v>
      </c>
      <c r="E679" s="28" t="s">
        <v>4576</v>
      </c>
      <c r="F679" s="26">
        <v>-100</v>
      </c>
      <c r="G679" s="28" t="s">
        <v>4574</v>
      </c>
      <c r="H679" s="28" t="s">
        <v>6667</v>
      </c>
      <c r="I679" s="28" t="s">
        <v>4576</v>
      </c>
      <c r="J679" s="28" t="s">
        <v>4576</v>
      </c>
      <c r="K679" s="29">
        <v>39577</v>
      </c>
      <c r="L679" s="28" t="s">
        <v>5486</v>
      </c>
      <c r="M679" s="28" t="s">
        <v>4576</v>
      </c>
    </row>
    <row r="680" spans="1:13" hidden="1" x14ac:dyDescent="0.2">
      <c r="A680" s="23">
        <v>60928</v>
      </c>
      <c r="B680" s="28" t="s">
        <v>4573</v>
      </c>
      <c r="C680" s="28" t="s">
        <v>5135</v>
      </c>
      <c r="D680" s="25">
        <f t="shared" si="10"/>
        <v>39577</v>
      </c>
      <c r="E680" s="28" t="s">
        <v>4576</v>
      </c>
      <c r="F680" s="26">
        <v>12</v>
      </c>
      <c r="G680" s="28" t="s">
        <v>2205</v>
      </c>
      <c r="H680" s="28" t="s">
        <v>7154</v>
      </c>
      <c r="I680" s="28" t="s">
        <v>4576</v>
      </c>
      <c r="J680" s="28" t="s">
        <v>4576</v>
      </c>
      <c r="K680" s="29">
        <v>39577</v>
      </c>
      <c r="L680" s="28" t="s">
        <v>5658</v>
      </c>
      <c r="M680" s="28" t="s">
        <v>7533</v>
      </c>
    </row>
    <row r="681" spans="1:13" hidden="1" x14ac:dyDescent="0.2">
      <c r="A681" s="23">
        <v>60931</v>
      </c>
      <c r="B681" s="28" t="s">
        <v>4573</v>
      </c>
      <c r="C681" s="28" t="s">
        <v>5135</v>
      </c>
      <c r="D681" s="25">
        <f t="shared" si="10"/>
        <v>39578</v>
      </c>
      <c r="E681" s="28" t="s">
        <v>4576</v>
      </c>
      <c r="F681" s="26">
        <v>8.99</v>
      </c>
      <c r="G681" s="28" t="s">
        <v>3697</v>
      </c>
      <c r="H681" s="28" t="s">
        <v>4595</v>
      </c>
      <c r="I681" s="28" t="s">
        <v>4576</v>
      </c>
      <c r="J681" s="28" t="s">
        <v>4576</v>
      </c>
      <c r="K681" s="29">
        <v>39578</v>
      </c>
      <c r="L681" s="28" t="s">
        <v>5658</v>
      </c>
      <c r="M681" s="28" t="s">
        <v>8291</v>
      </c>
    </row>
    <row r="682" spans="1:13" hidden="1" x14ac:dyDescent="0.2">
      <c r="A682" s="23">
        <v>60935</v>
      </c>
      <c r="B682" s="28" t="s">
        <v>4573</v>
      </c>
      <c r="C682" s="28" t="s">
        <v>5135</v>
      </c>
      <c r="D682" s="25">
        <f t="shared" si="10"/>
        <v>39580</v>
      </c>
      <c r="E682" s="28" t="s">
        <v>4576</v>
      </c>
      <c r="F682" s="26">
        <v>-27.45</v>
      </c>
      <c r="G682" s="28" t="s">
        <v>3700</v>
      </c>
      <c r="H682" s="28" t="s">
        <v>7324</v>
      </c>
      <c r="I682" s="28" t="s">
        <v>4576</v>
      </c>
      <c r="J682" s="28" t="s">
        <v>4909</v>
      </c>
      <c r="K682" s="29">
        <v>39580</v>
      </c>
      <c r="L682" s="28" t="s">
        <v>5658</v>
      </c>
      <c r="M682" s="28" t="s">
        <v>5239</v>
      </c>
    </row>
    <row r="683" spans="1:13" hidden="1" x14ac:dyDescent="0.2">
      <c r="A683" s="23">
        <v>60347</v>
      </c>
      <c r="B683" s="28" t="s">
        <v>4579</v>
      </c>
      <c r="C683" s="28" t="s">
        <v>4574</v>
      </c>
      <c r="D683" s="25">
        <f t="shared" si="10"/>
        <v>39580</v>
      </c>
      <c r="E683" s="28" t="s">
        <v>4576</v>
      </c>
      <c r="F683" s="26">
        <v>100</v>
      </c>
      <c r="G683" s="28" t="s">
        <v>4580</v>
      </c>
      <c r="H683" s="28" t="s">
        <v>6667</v>
      </c>
      <c r="I683" s="28" t="s">
        <v>4576</v>
      </c>
      <c r="J683" s="28" t="s">
        <v>4576</v>
      </c>
      <c r="K683" s="29">
        <v>39580</v>
      </c>
      <c r="L683" s="28" t="s">
        <v>6602</v>
      </c>
      <c r="M683" s="28" t="s">
        <v>7694</v>
      </c>
    </row>
    <row r="684" spans="1:13" hidden="1" x14ac:dyDescent="0.2">
      <c r="A684" s="23">
        <v>60348</v>
      </c>
      <c r="B684" s="28" t="s">
        <v>4579</v>
      </c>
      <c r="C684" s="28" t="s">
        <v>4574</v>
      </c>
      <c r="D684" s="25">
        <f t="shared" si="10"/>
        <v>39580</v>
      </c>
      <c r="E684" s="28" t="s">
        <v>4576</v>
      </c>
      <c r="F684" s="26">
        <v>40</v>
      </c>
      <c r="G684" s="28" t="s">
        <v>4580</v>
      </c>
      <c r="H684" s="28" t="s">
        <v>6667</v>
      </c>
      <c r="I684" s="28" t="s">
        <v>4576</v>
      </c>
      <c r="J684" s="28" t="s">
        <v>4576</v>
      </c>
      <c r="K684" s="29">
        <v>39580</v>
      </c>
      <c r="L684" s="28" t="s">
        <v>6602</v>
      </c>
      <c r="M684" s="28" t="s">
        <v>7695</v>
      </c>
    </row>
    <row r="685" spans="1:13" hidden="1" x14ac:dyDescent="0.2">
      <c r="A685" s="23">
        <v>60933</v>
      </c>
      <c r="B685" s="28" t="s">
        <v>4573</v>
      </c>
      <c r="C685" s="28" t="s">
        <v>5135</v>
      </c>
      <c r="D685" s="25">
        <f t="shared" si="10"/>
        <v>39580</v>
      </c>
      <c r="E685" s="28" t="s">
        <v>5612</v>
      </c>
      <c r="F685" s="26">
        <v>236.94</v>
      </c>
      <c r="G685" s="28" t="s">
        <v>889</v>
      </c>
      <c r="H685" s="28" t="s">
        <v>3484</v>
      </c>
      <c r="I685" s="28" t="s">
        <v>4576</v>
      </c>
      <c r="J685" s="28" t="s">
        <v>4576</v>
      </c>
      <c r="K685" s="29">
        <v>39580</v>
      </c>
      <c r="L685" s="28" t="s">
        <v>5658</v>
      </c>
      <c r="M685" s="28" t="s">
        <v>5613</v>
      </c>
    </row>
    <row r="686" spans="1:13" x14ac:dyDescent="0.2">
      <c r="A686" s="23">
        <v>60936</v>
      </c>
      <c r="B686" s="28" t="s">
        <v>4573</v>
      </c>
      <c r="C686" s="28" t="s">
        <v>5135</v>
      </c>
      <c r="D686" s="25">
        <f t="shared" si="10"/>
        <v>39580</v>
      </c>
      <c r="E686" s="28" t="s">
        <v>4576</v>
      </c>
      <c r="F686" s="26">
        <v>20</v>
      </c>
      <c r="G686" s="28" t="s">
        <v>2201</v>
      </c>
      <c r="H686" s="28" t="s">
        <v>7151</v>
      </c>
      <c r="I686" s="28" t="s">
        <v>4576</v>
      </c>
      <c r="J686" s="28" t="s">
        <v>4576</v>
      </c>
      <c r="K686" s="29">
        <v>39580</v>
      </c>
      <c r="L686" s="28" t="s">
        <v>5658</v>
      </c>
      <c r="M686" s="28" t="s">
        <v>1760</v>
      </c>
    </row>
    <row r="687" spans="1:13" hidden="1" x14ac:dyDescent="0.2">
      <c r="A687" s="23">
        <v>60934</v>
      </c>
      <c r="B687" s="28" t="s">
        <v>4573</v>
      </c>
      <c r="C687" s="28" t="s">
        <v>5135</v>
      </c>
      <c r="D687" s="25">
        <f t="shared" si="10"/>
        <v>39580</v>
      </c>
      <c r="E687" s="28" t="s">
        <v>4576</v>
      </c>
      <c r="F687" s="26">
        <v>53.94</v>
      </c>
      <c r="G687" s="28" t="s">
        <v>5137</v>
      </c>
      <c r="H687" s="28" t="s">
        <v>3365</v>
      </c>
      <c r="I687" s="28" t="s">
        <v>4576</v>
      </c>
      <c r="J687" s="28" t="s">
        <v>4576</v>
      </c>
      <c r="K687" s="29">
        <v>39580</v>
      </c>
      <c r="L687" s="28" t="s">
        <v>5658</v>
      </c>
      <c r="M687" s="28" t="s">
        <v>1754</v>
      </c>
    </row>
    <row r="688" spans="1:13" hidden="1" x14ac:dyDescent="0.2">
      <c r="A688" s="23">
        <v>60932</v>
      </c>
      <c r="B688" s="28" t="s">
        <v>4573</v>
      </c>
      <c r="C688" s="28" t="s">
        <v>5135</v>
      </c>
      <c r="D688" s="25">
        <f t="shared" si="10"/>
        <v>39580</v>
      </c>
      <c r="E688" s="28" t="s">
        <v>4576</v>
      </c>
      <c r="F688" s="26">
        <v>62.95</v>
      </c>
      <c r="G688" s="28" t="s">
        <v>3360</v>
      </c>
      <c r="H688" s="28" t="s">
        <v>3370</v>
      </c>
      <c r="I688" s="28" t="s">
        <v>4576</v>
      </c>
      <c r="J688" s="28" t="s">
        <v>4576</v>
      </c>
      <c r="K688" s="29">
        <v>39580</v>
      </c>
      <c r="L688" s="28" t="s">
        <v>5658</v>
      </c>
      <c r="M688" s="28" t="s">
        <v>2133</v>
      </c>
    </row>
    <row r="689" spans="1:13" hidden="1" x14ac:dyDescent="0.2">
      <c r="A689" s="23">
        <v>61466</v>
      </c>
      <c r="B689" s="28" t="s">
        <v>5150</v>
      </c>
      <c r="C689" s="28" t="s">
        <v>4580</v>
      </c>
      <c r="D689" s="25">
        <f t="shared" si="10"/>
        <v>39580</v>
      </c>
      <c r="E689" s="28" t="s">
        <v>4576</v>
      </c>
      <c r="F689" s="26">
        <v>-100</v>
      </c>
      <c r="G689" s="28" t="s">
        <v>4574</v>
      </c>
      <c r="H689" s="28" t="s">
        <v>6667</v>
      </c>
      <c r="I689" s="28" t="s">
        <v>4576</v>
      </c>
      <c r="J689" s="28" t="s">
        <v>4576</v>
      </c>
      <c r="K689" s="29">
        <v>39580</v>
      </c>
      <c r="L689" s="28" t="s">
        <v>6602</v>
      </c>
      <c r="M689" s="28" t="s">
        <v>7694</v>
      </c>
    </row>
    <row r="690" spans="1:13" hidden="1" x14ac:dyDescent="0.2">
      <c r="A690" s="23">
        <v>61467</v>
      </c>
      <c r="B690" s="28" t="s">
        <v>5150</v>
      </c>
      <c r="C690" s="28" t="s">
        <v>4580</v>
      </c>
      <c r="D690" s="25">
        <f t="shared" si="10"/>
        <v>39580</v>
      </c>
      <c r="E690" s="28" t="s">
        <v>4576</v>
      </c>
      <c r="F690" s="26">
        <v>-40</v>
      </c>
      <c r="G690" s="28" t="s">
        <v>4574</v>
      </c>
      <c r="H690" s="28" t="s">
        <v>6667</v>
      </c>
      <c r="I690" s="28" t="s">
        <v>4576</v>
      </c>
      <c r="J690" s="28" t="s">
        <v>4576</v>
      </c>
      <c r="K690" s="29">
        <v>39580</v>
      </c>
      <c r="L690" s="28" t="s">
        <v>6602</v>
      </c>
      <c r="M690" s="28" t="s">
        <v>7695</v>
      </c>
    </row>
    <row r="691" spans="1:13" hidden="1" x14ac:dyDescent="0.2">
      <c r="A691" s="23">
        <v>60346</v>
      </c>
      <c r="B691" s="28" t="s">
        <v>4573</v>
      </c>
      <c r="C691" s="28" t="s">
        <v>4574</v>
      </c>
      <c r="D691" s="25">
        <f t="shared" si="10"/>
        <v>39581</v>
      </c>
      <c r="E691" s="28" t="s">
        <v>7692</v>
      </c>
      <c r="F691" s="26">
        <v>36.700000000000003</v>
      </c>
      <c r="G691" s="28" t="s">
        <v>5144</v>
      </c>
      <c r="H691" s="28" t="s">
        <v>3379</v>
      </c>
      <c r="I691" s="28" t="s">
        <v>4576</v>
      </c>
      <c r="J691" s="28" t="s">
        <v>4576</v>
      </c>
      <c r="K691" s="29">
        <v>39581</v>
      </c>
      <c r="L691" s="28" t="s">
        <v>6598</v>
      </c>
      <c r="M691" s="28" t="s">
        <v>7693</v>
      </c>
    </row>
    <row r="692" spans="1:13" hidden="1" x14ac:dyDescent="0.2">
      <c r="A692" s="23">
        <v>60937</v>
      </c>
      <c r="B692" s="28" t="s">
        <v>4573</v>
      </c>
      <c r="C692" s="28" t="s">
        <v>5135</v>
      </c>
      <c r="D692" s="25">
        <f t="shared" si="10"/>
        <v>39581</v>
      </c>
      <c r="E692" s="28" t="s">
        <v>5614</v>
      </c>
      <c r="F692" s="26">
        <v>21</v>
      </c>
      <c r="G692" s="28" t="s">
        <v>2205</v>
      </c>
      <c r="H692" s="28" t="s">
        <v>3484</v>
      </c>
      <c r="I692" s="28" t="s">
        <v>4576</v>
      </c>
      <c r="J692" s="28" t="s">
        <v>4576</v>
      </c>
      <c r="K692" s="29">
        <v>39581</v>
      </c>
      <c r="L692" s="28" t="s">
        <v>5658</v>
      </c>
      <c r="M692" s="28" t="s">
        <v>7533</v>
      </c>
    </row>
    <row r="693" spans="1:13" hidden="1" x14ac:dyDescent="0.2">
      <c r="A693" s="23">
        <v>61001</v>
      </c>
      <c r="B693" s="28" t="s">
        <v>4573</v>
      </c>
      <c r="C693" s="28" t="s">
        <v>5135</v>
      </c>
      <c r="D693" s="25">
        <f t="shared" si="10"/>
        <v>39581</v>
      </c>
      <c r="E693" s="28" t="s">
        <v>4576</v>
      </c>
      <c r="F693" s="26">
        <v>25.33</v>
      </c>
      <c r="G693" s="28" t="s">
        <v>5167</v>
      </c>
      <c r="H693" s="28" t="s">
        <v>3365</v>
      </c>
      <c r="I693" s="28" t="s">
        <v>4576</v>
      </c>
      <c r="J693" s="28" t="s">
        <v>4576</v>
      </c>
      <c r="K693" s="29">
        <v>39581</v>
      </c>
      <c r="L693" s="28" t="s">
        <v>5658</v>
      </c>
      <c r="M693" s="28" t="s">
        <v>3239</v>
      </c>
    </row>
    <row r="694" spans="1:13" hidden="1" x14ac:dyDescent="0.2">
      <c r="A694" s="23">
        <v>60343</v>
      </c>
      <c r="B694" s="33" t="s">
        <v>4573</v>
      </c>
      <c r="C694" s="28" t="s">
        <v>4574</v>
      </c>
      <c r="D694" s="25">
        <f t="shared" si="10"/>
        <v>39582</v>
      </c>
      <c r="E694" s="28" t="s">
        <v>7688</v>
      </c>
      <c r="F694" s="26">
        <v>40</v>
      </c>
      <c r="G694" s="28" t="s">
        <v>5153</v>
      </c>
      <c r="H694" s="28" t="s">
        <v>3379</v>
      </c>
      <c r="I694" s="28" t="s">
        <v>4576</v>
      </c>
      <c r="J694" s="28" t="s">
        <v>4576</v>
      </c>
      <c r="K694" s="29">
        <v>39582</v>
      </c>
      <c r="L694" s="28" t="s">
        <v>6598</v>
      </c>
      <c r="M694" s="28" t="s">
        <v>7689</v>
      </c>
    </row>
    <row r="695" spans="1:13" hidden="1" x14ac:dyDescent="0.2">
      <c r="A695" s="23">
        <v>60342</v>
      </c>
      <c r="B695" s="28" t="s">
        <v>4573</v>
      </c>
      <c r="C695" s="28" t="s">
        <v>4574</v>
      </c>
      <c r="D695" s="25">
        <f t="shared" si="10"/>
        <v>39582</v>
      </c>
      <c r="E695" s="28" t="s">
        <v>7686</v>
      </c>
      <c r="F695" s="26">
        <v>20</v>
      </c>
      <c r="G695" s="28" t="s">
        <v>4578</v>
      </c>
      <c r="H695" s="28" t="s">
        <v>3365</v>
      </c>
      <c r="I695" s="28" t="s">
        <v>4576</v>
      </c>
      <c r="J695" s="28" t="s">
        <v>4576</v>
      </c>
      <c r="K695" s="29">
        <v>39582</v>
      </c>
      <c r="L695" s="28" t="s">
        <v>6598</v>
      </c>
      <c r="M695" s="28" t="s">
        <v>7687</v>
      </c>
    </row>
    <row r="696" spans="1:13" hidden="1" x14ac:dyDescent="0.2">
      <c r="A696" s="23">
        <v>60940</v>
      </c>
      <c r="B696" s="28" t="s">
        <v>4573</v>
      </c>
      <c r="C696" s="28" t="s">
        <v>5135</v>
      </c>
      <c r="D696" s="25">
        <f t="shared" si="10"/>
        <v>39582</v>
      </c>
      <c r="E696" s="28" t="s">
        <v>4576</v>
      </c>
      <c r="F696" s="26">
        <v>20.5</v>
      </c>
      <c r="G696" s="28" t="s">
        <v>3361</v>
      </c>
      <c r="H696" s="28" t="s">
        <v>4600</v>
      </c>
      <c r="I696" s="28" t="s">
        <v>4576</v>
      </c>
      <c r="J696" s="28" t="s">
        <v>4576</v>
      </c>
      <c r="K696" s="29">
        <v>39582</v>
      </c>
      <c r="L696" s="28" t="s">
        <v>5658</v>
      </c>
      <c r="M696" s="28" t="s">
        <v>5615</v>
      </c>
    </row>
    <row r="697" spans="1:13" hidden="1" x14ac:dyDescent="0.2">
      <c r="A697" s="23">
        <v>60941</v>
      </c>
      <c r="B697" s="28" t="s">
        <v>4573</v>
      </c>
      <c r="C697" s="28" t="s">
        <v>5135</v>
      </c>
      <c r="D697" s="25">
        <f t="shared" si="10"/>
        <v>39582</v>
      </c>
      <c r="E697" s="28" t="s">
        <v>4576</v>
      </c>
      <c r="F697" s="26">
        <v>14</v>
      </c>
      <c r="G697" s="28" t="s">
        <v>3361</v>
      </c>
      <c r="H697" s="28" t="s">
        <v>4600</v>
      </c>
      <c r="I697" s="28" t="s">
        <v>4576</v>
      </c>
      <c r="J697" s="28" t="s">
        <v>4576</v>
      </c>
      <c r="K697" s="29">
        <v>39582</v>
      </c>
      <c r="L697" s="28" t="s">
        <v>5658</v>
      </c>
      <c r="M697" s="28" t="s">
        <v>5615</v>
      </c>
    </row>
    <row r="698" spans="1:13" hidden="1" x14ac:dyDescent="0.2">
      <c r="A698" s="23">
        <v>60344</v>
      </c>
      <c r="B698" s="28" t="s">
        <v>4573</v>
      </c>
      <c r="C698" s="28" t="s">
        <v>4574</v>
      </c>
      <c r="D698" s="25">
        <f t="shared" si="10"/>
        <v>39582</v>
      </c>
      <c r="E698" s="28" t="s">
        <v>4576</v>
      </c>
      <c r="F698" s="26">
        <v>240</v>
      </c>
      <c r="G698" s="28" t="s">
        <v>5140</v>
      </c>
      <c r="H698" s="28" t="s">
        <v>3370</v>
      </c>
      <c r="I698" s="28" t="s">
        <v>4576</v>
      </c>
      <c r="J698" s="28" t="s">
        <v>4576</v>
      </c>
      <c r="K698" s="29">
        <v>39582</v>
      </c>
      <c r="L698" s="28" t="s">
        <v>6598</v>
      </c>
      <c r="M698" s="28" t="s">
        <v>7690</v>
      </c>
    </row>
    <row r="699" spans="1:13" hidden="1" x14ac:dyDescent="0.2">
      <c r="A699" s="23">
        <v>60939</v>
      </c>
      <c r="B699" s="28" t="s">
        <v>4573</v>
      </c>
      <c r="C699" s="28" t="s">
        <v>5135</v>
      </c>
      <c r="D699" s="25">
        <f t="shared" si="10"/>
        <v>39582</v>
      </c>
      <c r="E699" s="28" t="s">
        <v>4576</v>
      </c>
      <c r="F699" s="26">
        <v>33.49</v>
      </c>
      <c r="G699" s="28" t="s">
        <v>683</v>
      </c>
      <c r="H699" s="28" t="s">
        <v>3365</v>
      </c>
      <c r="I699" s="28" t="s">
        <v>4576</v>
      </c>
      <c r="J699" s="28" t="s">
        <v>4576</v>
      </c>
      <c r="K699" s="29">
        <v>39582</v>
      </c>
      <c r="L699" s="28" t="s">
        <v>5658</v>
      </c>
      <c r="M699" s="28" t="s">
        <v>1706</v>
      </c>
    </row>
    <row r="700" spans="1:13" hidden="1" x14ac:dyDescent="0.2">
      <c r="A700" s="23">
        <v>60345</v>
      </c>
      <c r="B700" s="28" t="s">
        <v>4573</v>
      </c>
      <c r="C700" s="28" t="s">
        <v>4574</v>
      </c>
      <c r="D700" s="25">
        <f t="shared" si="10"/>
        <v>39582</v>
      </c>
      <c r="E700" s="28" t="s">
        <v>4576</v>
      </c>
      <c r="F700" s="26">
        <v>17</v>
      </c>
      <c r="G700" s="28" t="s">
        <v>4595</v>
      </c>
      <c r="H700" s="28" t="s">
        <v>4595</v>
      </c>
      <c r="I700" s="28" t="s">
        <v>4576</v>
      </c>
      <c r="J700" s="28" t="s">
        <v>4576</v>
      </c>
      <c r="K700" s="29">
        <v>39582</v>
      </c>
      <c r="L700" s="28" t="s">
        <v>6598</v>
      </c>
      <c r="M700" s="28" t="s">
        <v>7691</v>
      </c>
    </row>
    <row r="701" spans="1:13" x14ac:dyDescent="0.2">
      <c r="A701" s="23">
        <v>60938</v>
      </c>
      <c r="B701" s="28" t="s">
        <v>4573</v>
      </c>
      <c r="C701" s="28" t="s">
        <v>5135</v>
      </c>
      <c r="D701" s="25">
        <f t="shared" si="10"/>
        <v>39582</v>
      </c>
      <c r="E701" s="28" t="s">
        <v>4576</v>
      </c>
      <c r="F701" s="26">
        <v>53.5</v>
      </c>
      <c r="G701" s="28" t="s">
        <v>2205</v>
      </c>
      <c r="H701" s="28" t="s">
        <v>7151</v>
      </c>
      <c r="I701" s="28" t="s">
        <v>4576</v>
      </c>
      <c r="J701" s="28" t="s">
        <v>4576</v>
      </c>
      <c r="K701" s="29">
        <v>39582</v>
      </c>
      <c r="L701" s="28" t="s">
        <v>5658</v>
      </c>
      <c r="M701" s="28" t="s">
        <v>7533</v>
      </c>
    </row>
    <row r="702" spans="1:13" hidden="1" x14ac:dyDescent="0.2">
      <c r="A702" s="23">
        <v>60943</v>
      </c>
      <c r="B702" s="28" t="s">
        <v>4573</v>
      </c>
      <c r="C702" s="28" t="s">
        <v>5135</v>
      </c>
      <c r="D702" s="25">
        <f t="shared" si="10"/>
        <v>39583</v>
      </c>
      <c r="E702" s="28" t="s">
        <v>4576</v>
      </c>
      <c r="F702" s="26">
        <v>23</v>
      </c>
      <c r="G702" s="28" t="s">
        <v>3696</v>
      </c>
      <c r="H702" s="28" t="s">
        <v>3484</v>
      </c>
      <c r="I702" s="28" t="s">
        <v>4576</v>
      </c>
      <c r="J702" s="28" t="s">
        <v>4576</v>
      </c>
      <c r="K702" s="29">
        <v>39583</v>
      </c>
      <c r="L702" s="28" t="s">
        <v>5658</v>
      </c>
      <c r="M702" s="28" t="s">
        <v>5616</v>
      </c>
    </row>
    <row r="703" spans="1:13" hidden="1" x14ac:dyDescent="0.2">
      <c r="A703" s="23">
        <v>60942</v>
      </c>
      <c r="B703" s="28" t="s">
        <v>4573</v>
      </c>
      <c r="C703" s="28" t="s">
        <v>5135</v>
      </c>
      <c r="D703" s="25">
        <f t="shared" si="10"/>
        <v>39583</v>
      </c>
      <c r="E703" s="33" t="s">
        <v>4576</v>
      </c>
      <c r="F703" s="26">
        <v>12</v>
      </c>
      <c r="G703" s="28" t="s">
        <v>2205</v>
      </c>
      <c r="H703" s="28" t="s">
        <v>7154</v>
      </c>
      <c r="I703" s="28" t="s">
        <v>4576</v>
      </c>
      <c r="J703" s="28" t="s">
        <v>4576</v>
      </c>
      <c r="K703" s="29">
        <v>39583</v>
      </c>
      <c r="L703" s="28" t="s">
        <v>5658</v>
      </c>
      <c r="M703" s="28" t="s">
        <v>7533</v>
      </c>
    </row>
    <row r="704" spans="1:13" hidden="1" x14ac:dyDescent="0.2">
      <c r="A704" s="23">
        <v>60944</v>
      </c>
      <c r="B704" s="28" t="s">
        <v>4573</v>
      </c>
      <c r="C704" s="28" t="s">
        <v>5135</v>
      </c>
      <c r="D704" s="25">
        <f t="shared" si="10"/>
        <v>39584</v>
      </c>
      <c r="E704" s="28" t="s">
        <v>5617</v>
      </c>
      <c r="F704" s="26">
        <v>145</v>
      </c>
      <c r="G704" s="28" t="s">
        <v>3362</v>
      </c>
      <c r="H704" s="28" t="s">
        <v>4599</v>
      </c>
      <c r="I704" s="28" t="s">
        <v>4576</v>
      </c>
      <c r="J704" s="28" t="s">
        <v>4576</v>
      </c>
      <c r="K704" s="29">
        <v>39584</v>
      </c>
      <c r="L704" s="28" t="s">
        <v>5658</v>
      </c>
      <c r="M704" s="28" t="s">
        <v>5618</v>
      </c>
    </row>
    <row r="705" spans="1:13" hidden="1" x14ac:dyDescent="0.2">
      <c r="A705" s="23">
        <v>60341</v>
      </c>
      <c r="B705" s="28" t="s">
        <v>4573</v>
      </c>
      <c r="C705" s="28" t="s">
        <v>4574</v>
      </c>
      <c r="D705" s="25">
        <f t="shared" si="10"/>
        <v>39584</v>
      </c>
      <c r="E705" s="28" t="s">
        <v>7684</v>
      </c>
      <c r="F705" s="26">
        <v>25</v>
      </c>
      <c r="G705" s="28" t="s">
        <v>5144</v>
      </c>
      <c r="H705" s="28" t="s">
        <v>3379</v>
      </c>
      <c r="I705" s="28" t="s">
        <v>4576</v>
      </c>
      <c r="J705" s="28" t="s">
        <v>4576</v>
      </c>
      <c r="K705" s="29">
        <v>39584</v>
      </c>
      <c r="L705" s="28" t="s">
        <v>6598</v>
      </c>
      <c r="M705" s="28" t="s">
        <v>7685</v>
      </c>
    </row>
    <row r="706" spans="1:13" hidden="1" x14ac:dyDescent="0.2">
      <c r="A706" s="23">
        <v>61047</v>
      </c>
      <c r="B706" s="28" t="s">
        <v>4573</v>
      </c>
      <c r="C706" s="28" t="s">
        <v>5133</v>
      </c>
      <c r="D706" s="25">
        <f t="shared" ref="D706:D769" si="11">K706</f>
        <v>39584</v>
      </c>
      <c r="E706" s="28" t="s">
        <v>4576</v>
      </c>
      <c r="F706" s="26">
        <v>94.15</v>
      </c>
      <c r="G706" s="28" t="s">
        <v>5137</v>
      </c>
      <c r="H706" s="28" t="s">
        <v>3365</v>
      </c>
      <c r="I706" s="28" t="s">
        <v>4576</v>
      </c>
      <c r="J706" s="28" t="s">
        <v>4576</v>
      </c>
      <c r="K706" s="29">
        <v>39584</v>
      </c>
      <c r="L706" s="28" t="s">
        <v>4576</v>
      </c>
      <c r="M706" s="28" t="s">
        <v>4576</v>
      </c>
    </row>
    <row r="707" spans="1:13" hidden="1" x14ac:dyDescent="0.2">
      <c r="A707" s="23">
        <v>60945</v>
      </c>
      <c r="B707" s="28" t="s">
        <v>4573</v>
      </c>
      <c r="C707" s="28" t="s">
        <v>5135</v>
      </c>
      <c r="D707" s="25">
        <f t="shared" si="11"/>
        <v>39585</v>
      </c>
      <c r="E707" s="28" t="s">
        <v>4576</v>
      </c>
      <c r="F707" s="26">
        <v>97.75</v>
      </c>
      <c r="G707" s="28" t="s">
        <v>3360</v>
      </c>
      <c r="H707" s="28" t="s">
        <v>3370</v>
      </c>
      <c r="I707" s="28" t="s">
        <v>4576</v>
      </c>
      <c r="J707" s="28" t="s">
        <v>4576</v>
      </c>
      <c r="K707" s="29">
        <v>39585</v>
      </c>
      <c r="L707" s="28" t="s">
        <v>5658</v>
      </c>
      <c r="M707" s="28" t="s">
        <v>2133</v>
      </c>
    </row>
    <row r="708" spans="1:13" hidden="1" x14ac:dyDescent="0.2">
      <c r="A708" s="23">
        <v>61575</v>
      </c>
      <c r="B708" s="28" t="s">
        <v>4573</v>
      </c>
      <c r="C708" s="28" t="s">
        <v>4598</v>
      </c>
      <c r="D708" s="25">
        <f t="shared" si="11"/>
        <v>39586</v>
      </c>
      <c r="E708" s="28" t="s">
        <v>4576</v>
      </c>
      <c r="F708" s="26">
        <v>63.02</v>
      </c>
      <c r="G708" s="28" t="s">
        <v>1943</v>
      </c>
      <c r="H708" s="28" t="s">
        <v>7321</v>
      </c>
      <c r="I708" s="28" t="s">
        <v>4576</v>
      </c>
      <c r="J708" s="28" t="s">
        <v>4576</v>
      </c>
      <c r="K708" s="29">
        <v>39586</v>
      </c>
      <c r="L708" s="28" t="s">
        <v>5658</v>
      </c>
      <c r="M708" s="28" t="s">
        <v>5287</v>
      </c>
    </row>
    <row r="709" spans="1:13" x14ac:dyDescent="0.2">
      <c r="A709" s="23">
        <v>60340.1</v>
      </c>
      <c r="B709" s="28" t="s">
        <v>4573</v>
      </c>
      <c r="C709" s="28" t="s">
        <v>4574</v>
      </c>
      <c r="D709" s="25">
        <f t="shared" si="11"/>
        <v>39587</v>
      </c>
      <c r="E709" s="28" t="s">
        <v>7680</v>
      </c>
      <c r="F709" s="26">
        <v>-672.65</v>
      </c>
      <c r="G709" s="28" t="s">
        <v>5157</v>
      </c>
      <c r="H709" s="28" t="s">
        <v>7151</v>
      </c>
      <c r="I709" s="28" t="s">
        <v>4576</v>
      </c>
      <c r="J709" s="28" t="s">
        <v>4576</v>
      </c>
      <c r="K709" s="29">
        <v>39587</v>
      </c>
      <c r="L709" s="28" t="s">
        <v>6605</v>
      </c>
      <c r="M709" s="28" t="s">
        <v>7681</v>
      </c>
    </row>
    <row r="710" spans="1:13" x14ac:dyDescent="0.2">
      <c r="A710" s="23">
        <v>60340.2</v>
      </c>
      <c r="B710" s="28" t="s">
        <v>4573</v>
      </c>
      <c r="C710" s="28" t="s">
        <v>4574</v>
      </c>
      <c r="D710" s="25">
        <f t="shared" si="11"/>
        <v>39587</v>
      </c>
      <c r="E710" s="28" t="s">
        <v>7682</v>
      </c>
      <c r="F710" s="26">
        <v>-486.14</v>
      </c>
      <c r="G710" s="28" t="s">
        <v>5157</v>
      </c>
      <c r="H710" s="28" t="s">
        <v>7151</v>
      </c>
      <c r="I710" s="28" t="s">
        <v>4576</v>
      </c>
      <c r="J710" s="28" t="s">
        <v>4576</v>
      </c>
      <c r="K710" s="29">
        <v>39587</v>
      </c>
      <c r="L710" s="28" t="s">
        <v>6605</v>
      </c>
      <c r="M710" s="28" t="s">
        <v>7681</v>
      </c>
    </row>
    <row r="711" spans="1:13" x14ac:dyDescent="0.2">
      <c r="A711" s="23">
        <v>60340.3</v>
      </c>
      <c r="B711" s="28" t="s">
        <v>4573</v>
      </c>
      <c r="C711" s="28" t="s">
        <v>4574</v>
      </c>
      <c r="D711" s="25">
        <f t="shared" si="11"/>
        <v>39587</v>
      </c>
      <c r="E711" s="28" t="s">
        <v>7683</v>
      </c>
      <c r="F711" s="26">
        <v>-665.62</v>
      </c>
      <c r="G711" s="28" t="s">
        <v>5157</v>
      </c>
      <c r="H711" s="28" t="s">
        <v>7151</v>
      </c>
      <c r="I711" s="28" t="s">
        <v>4576</v>
      </c>
      <c r="J711" s="28" t="s">
        <v>4576</v>
      </c>
      <c r="K711" s="29">
        <v>39587</v>
      </c>
      <c r="L711" s="28" t="s">
        <v>6605</v>
      </c>
      <c r="M711" s="28" t="s">
        <v>7681</v>
      </c>
    </row>
    <row r="712" spans="1:13" hidden="1" x14ac:dyDescent="0.2">
      <c r="A712" s="23">
        <v>60948</v>
      </c>
      <c r="B712" s="28" t="s">
        <v>4573</v>
      </c>
      <c r="C712" s="28" t="s">
        <v>5135</v>
      </c>
      <c r="D712" s="25">
        <f t="shared" si="11"/>
        <v>39587</v>
      </c>
      <c r="E712" s="28" t="s">
        <v>4576</v>
      </c>
      <c r="F712" s="26">
        <v>28.51</v>
      </c>
      <c r="G712" s="28" t="s">
        <v>3363</v>
      </c>
      <c r="H712" s="28" t="s">
        <v>277</v>
      </c>
      <c r="I712" s="28" t="s">
        <v>4576</v>
      </c>
      <c r="J712" s="28" t="s">
        <v>4576</v>
      </c>
      <c r="K712" s="29">
        <v>39587</v>
      </c>
      <c r="L712" s="28" t="s">
        <v>5658</v>
      </c>
      <c r="M712" s="28" t="s">
        <v>5619</v>
      </c>
    </row>
    <row r="713" spans="1:13" hidden="1" x14ac:dyDescent="0.2">
      <c r="A713" s="23">
        <v>60339</v>
      </c>
      <c r="B713" s="28" t="s">
        <v>4579</v>
      </c>
      <c r="C713" s="28" t="s">
        <v>4574</v>
      </c>
      <c r="D713" s="25">
        <f t="shared" si="11"/>
        <v>39587</v>
      </c>
      <c r="E713" s="28" t="s">
        <v>4576</v>
      </c>
      <c r="F713" s="26">
        <v>50</v>
      </c>
      <c r="G713" s="28" t="s">
        <v>4580</v>
      </c>
      <c r="H713" s="28" t="s">
        <v>6667</v>
      </c>
      <c r="I713" s="28" t="s">
        <v>4576</v>
      </c>
      <c r="J713" s="28" t="s">
        <v>4576</v>
      </c>
      <c r="K713" s="29">
        <v>39587</v>
      </c>
      <c r="L713" s="28" t="s">
        <v>6602</v>
      </c>
      <c r="M713" s="28" t="s">
        <v>7679</v>
      </c>
    </row>
    <row r="714" spans="1:13" hidden="1" x14ac:dyDescent="0.2">
      <c r="A714" s="23">
        <v>60337</v>
      </c>
      <c r="B714" s="28" t="s">
        <v>4573</v>
      </c>
      <c r="C714" s="28" t="s">
        <v>4574</v>
      </c>
      <c r="D714" s="25">
        <f t="shared" si="11"/>
        <v>39587</v>
      </c>
      <c r="E714" s="28" t="s">
        <v>4576</v>
      </c>
      <c r="F714" s="26">
        <v>17.04</v>
      </c>
      <c r="G714" s="28" t="s">
        <v>5143</v>
      </c>
      <c r="H714" s="28" t="s">
        <v>3381</v>
      </c>
      <c r="I714" s="28" t="s">
        <v>4576</v>
      </c>
      <c r="J714" s="28" t="s">
        <v>4576</v>
      </c>
      <c r="K714" s="29">
        <v>39587</v>
      </c>
      <c r="L714" s="28" t="s">
        <v>2111</v>
      </c>
      <c r="M714" s="28" t="s">
        <v>4464</v>
      </c>
    </row>
    <row r="715" spans="1:13" hidden="1" x14ac:dyDescent="0.2">
      <c r="A715" s="23">
        <v>60949</v>
      </c>
      <c r="B715" s="33" t="s">
        <v>4573</v>
      </c>
      <c r="C715" s="28" t="s">
        <v>5135</v>
      </c>
      <c r="D715" s="25">
        <f t="shared" si="11"/>
        <v>39587</v>
      </c>
      <c r="E715" s="33" t="s">
        <v>4576</v>
      </c>
      <c r="F715" s="26">
        <v>8.34</v>
      </c>
      <c r="G715" s="28" t="s">
        <v>683</v>
      </c>
      <c r="H715" s="28" t="s">
        <v>3365</v>
      </c>
      <c r="I715" s="28" t="s">
        <v>4576</v>
      </c>
      <c r="J715" s="28" t="s">
        <v>4576</v>
      </c>
      <c r="K715" s="29">
        <v>39587</v>
      </c>
      <c r="L715" s="28" t="s">
        <v>5658</v>
      </c>
      <c r="M715" s="28" t="s">
        <v>1706</v>
      </c>
    </row>
    <row r="716" spans="1:13" hidden="1" x14ac:dyDescent="0.2">
      <c r="A716" s="23">
        <v>60338</v>
      </c>
      <c r="B716" s="28" t="s">
        <v>4585</v>
      </c>
      <c r="C716" s="28" t="s">
        <v>4574</v>
      </c>
      <c r="D716" s="25">
        <f t="shared" si="11"/>
        <v>39587</v>
      </c>
      <c r="E716" s="33" t="s">
        <v>4576</v>
      </c>
      <c r="F716" s="26">
        <v>79.790000000000006</v>
      </c>
      <c r="G716" s="28" t="s">
        <v>5142</v>
      </c>
      <c r="H716" s="28" t="s">
        <v>5948</v>
      </c>
      <c r="I716" s="28" t="s">
        <v>4576</v>
      </c>
      <c r="J716" s="28" t="s">
        <v>4576</v>
      </c>
      <c r="K716" s="29">
        <v>39587</v>
      </c>
      <c r="L716" s="28" t="s">
        <v>2111</v>
      </c>
      <c r="M716" s="28" t="s">
        <v>4463</v>
      </c>
    </row>
    <row r="717" spans="1:13" hidden="1" x14ac:dyDescent="0.2">
      <c r="A717" s="23">
        <v>61048</v>
      </c>
      <c r="B717" s="28" t="s">
        <v>4573</v>
      </c>
      <c r="C717" s="28" t="s">
        <v>5133</v>
      </c>
      <c r="D717" s="25">
        <f t="shared" si="11"/>
        <v>39587</v>
      </c>
      <c r="E717" s="28" t="s">
        <v>4896</v>
      </c>
      <c r="F717" s="26">
        <v>-6</v>
      </c>
      <c r="G717" s="28" t="s">
        <v>5137</v>
      </c>
      <c r="H717" s="28" t="s">
        <v>3365</v>
      </c>
      <c r="I717" s="28" t="s">
        <v>4576</v>
      </c>
      <c r="J717" s="28" t="s">
        <v>4576</v>
      </c>
      <c r="K717" s="29">
        <v>39587</v>
      </c>
      <c r="L717" s="28" t="s">
        <v>4576</v>
      </c>
      <c r="M717" s="28" t="s">
        <v>4576</v>
      </c>
    </row>
    <row r="718" spans="1:13" hidden="1" x14ac:dyDescent="0.2">
      <c r="A718" s="23">
        <v>61049</v>
      </c>
      <c r="B718" s="28" t="s">
        <v>4573</v>
      </c>
      <c r="C718" s="28" t="s">
        <v>5133</v>
      </c>
      <c r="D718" s="25">
        <f t="shared" si="11"/>
        <v>39587</v>
      </c>
      <c r="E718" s="28" t="s">
        <v>4576</v>
      </c>
      <c r="F718" s="26">
        <v>10.78</v>
      </c>
      <c r="G718" s="28" t="s">
        <v>5137</v>
      </c>
      <c r="H718" s="28" t="s">
        <v>3365</v>
      </c>
      <c r="I718" s="28" t="s">
        <v>4576</v>
      </c>
      <c r="J718" s="28" t="s">
        <v>4576</v>
      </c>
      <c r="K718" s="29">
        <v>39587</v>
      </c>
      <c r="L718" s="28" t="s">
        <v>4576</v>
      </c>
      <c r="M718" s="28" t="s">
        <v>4576</v>
      </c>
    </row>
    <row r="719" spans="1:13" hidden="1" x14ac:dyDescent="0.2">
      <c r="A719" s="23">
        <v>60946</v>
      </c>
      <c r="B719" s="28" t="s">
        <v>4573</v>
      </c>
      <c r="C719" s="28" t="s">
        <v>5135</v>
      </c>
      <c r="D719" s="25">
        <f t="shared" si="11"/>
        <v>39587</v>
      </c>
      <c r="E719" s="28" t="s">
        <v>4576</v>
      </c>
      <c r="F719" s="26">
        <v>361.02</v>
      </c>
      <c r="G719" s="28" t="s">
        <v>3360</v>
      </c>
      <c r="H719" s="28" t="s">
        <v>3370</v>
      </c>
      <c r="I719" s="28" t="s">
        <v>4576</v>
      </c>
      <c r="J719" s="28" t="s">
        <v>4576</v>
      </c>
      <c r="K719" s="29">
        <v>39587</v>
      </c>
      <c r="L719" s="28" t="s">
        <v>5658</v>
      </c>
      <c r="M719" s="28" t="s">
        <v>2133</v>
      </c>
    </row>
    <row r="720" spans="1:13" hidden="1" x14ac:dyDescent="0.2">
      <c r="A720" s="23">
        <v>60947</v>
      </c>
      <c r="B720" s="28" t="s">
        <v>4573</v>
      </c>
      <c r="C720" s="28" t="s">
        <v>5135</v>
      </c>
      <c r="D720" s="25">
        <f t="shared" si="11"/>
        <v>39587</v>
      </c>
      <c r="E720" s="28" t="s">
        <v>4576</v>
      </c>
      <c r="F720" s="26">
        <v>6.7</v>
      </c>
      <c r="G720" s="28" t="s">
        <v>3360</v>
      </c>
      <c r="H720" s="28" t="s">
        <v>3370</v>
      </c>
      <c r="I720" s="28" t="s">
        <v>4576</v>
      </c>
      <c r="J720" s="28" t="s">
        <v>4576</v>
      </c>
      <c r="K720" s="29">
        <v>39587</v>
      </c>
      <c r="L720" s="28" t="s">
        <v>5658</v>
      </c>
      <c r="M720" s="28" t="s">
        <v>2133</v>
      </c>
    </row>
    <row r="721" spans="1:13" hidden="1" x14ac:dyDescent="0.2">
      <c r="A721" s="23">
        <v>61465</v>
      </c>
      <c r="B721" s="28" t="s">
        <v>5150</v>
      </c>
      <c r="C721" s="28" t="s">
        <v>4580</v>
      </c>
      <c r="D721" s="25">
        <f t="shared" si="11"/>
        <v>39587</v>
      </c>
      <c r="E721" s="28" t="s">
        <v>4576</v>
      </c>
      <c r="F721" s="26">
        <v>-50</v>
      </c>
      <c r="G721" s="28" t="s">
        <v>4574</v>
      </c>
      <c r="H721" s="28" t="s">
        <v>6667</v>
      </c>
      <c r="I721" s="28" t="s">
        <v>4576</v>
      </c>
      <c r="J721" s="28" t="s">
        <v>4576</v>
      </c>
      <c r="K721" s="29">
        <v>39587</v>
      </c>
      <c r="L721" s="28" t="s">
        <v>6602</v>
      </c>
      <c r="M721" s="28" t="s">
        <v>7679</v>
      </c>
    </row>
    <row r="722" spans="1:13" hidden="1" x14ac:dyDescent="0.2">
      <c r="A722" s="23">
        <v>61718</v>
      </c>
      <c r="B722" s="28" t="s">
        <v>4579</v>
      </c>
      <c r="C722" s="28" t="s">
        <v>1961</v>
      </c>
      <c r="D722" s="25">
        <f t="shared" si="11"/>
        <v>39587</v>
      </c>
      <c r="E722" s="28" t="s">
        <v>4576</v>
      </c>
      <c r="F722" s="26">
        <v>1200</v>
      </c>
      <c r="G722" s="28" t="s">
        <v>4574</v>
      </c>
      <c r="H722" s="28" t="s">
        <v>6667</v>
      </c>
      <c r="I722" s="28" t="s">
        <v>4576</v>
      </c>
      <c r="J722" s="28" t="s">
        <v>4576</v>
      </c>
      <c r="K722" s="29">
        <v>39587</v>
      </c>
      <c r="L722" s="28" t="s">
        <v>5487</v>
      </c>
      <c r="M722" s="28" t="s">
        <v>4576</v>
      </c>
    </row>
    <row r="723" spans="1:13" hidden="1" x14ac:dyDescent="0.2">
      <c r="A723" s="23">
        <v>61719</v>
      </c>
      <c r="B723" s="28" t="s">
        <v>4579</v>
      </c>
      <c r="C723" s="28" t="s">
        <v>1962</v>
      </c>
      <c r="D723" s="25">
        <f t="shared" si="11"/>
        <v>39587</v>
      </c>
      <c r="E723" s="28" t="s">
        <v>4576</v>
      </c>
      <c r="F723" s="26">
        <v>140</v>
      </c>
      <c r="G723" s="28" t="s">
        <v>4574</v>
      </c>
      <c r="H723" s="28" t="s">
        <v>6667</v>
      </c>
      <c r="I723" s="28" t="s">
        <v>4576</v>
      </c>
      <c r="J723" s="28" t="s">
        <v>4576</v>
      </c>
      <c r="K723" s="29">
        <v>39587</v>
      </c>
      <c r="L723" s="28" t="s">
        <v>5487</v>
      </c>
      <c r="M723" s="28" t="s">
        <v>4576</v>
      </c>
    </row>
    <row r="724" spans="1:13" hidden="1" x14ac:dyDescent="0.2">
      <c r="A724" s="23">
        <v>61720</v>
      </c>
      <c r="B724" s="28" t="s">
        <v>4579</v>
      </c>
      <c r="C724" s="28" t="s">
        <v>8540</v>
      </c>
      <c r="D724" s="25">
        <f t="shared" si="11"/>
        <v>39587</v>
      </c>
      <c r="E724" s="28" t="s">
        <v>4576</v>
      </c>
      <c r="F724" s="26">
        <v>450</v>
      </c>
      <c r="G724" s="28" t="s">
        <v>4574</v>
      </c>
      <c r="H724" s="28" t="s">
        <v>6667</v>
      </c>
      <c r="I724" s="28" t="s">
        <v>4576</v>
      </c>
      <c r="J724" s="28" t="s">
        <v>4576</v>
      </c>
      <c r="K724" s="29">
        <v>39587</v>
      </c>
      <c r="L724" s="28" t="s">
        <v>5487</v>
      </c>
      <c r="M724" s="28" t="s">
        <v>4576</v>
      </c>
    </row>
    <row r="725" spans="1:13" hidden="1" x14ac:dyDescent="0.2">
      <c r="A725" s="23">
        <v>60335</v>
      </c>
      <c r="B725" s="28" t="s">
        <v>4573</v>
      </c>
      <c r="C725" s="28" t="s">
        <v>4574</v>
      </c>
      <c r="D725" s="25">
        <f t="shared" si="11"/>
        <v>39588</v>
      </c>
      <c r="E725" s="28" t="s">
        <v>4576</v>
      </c>
      <c r="F725" s="26">
        <v>1200</v>
      </c>
      <c r="G725" s="28" t="s">
        <v>5152</v>
      </c>
      <c r="H725" s="28" t="s">
        <v>7311</v>
      </c>
      <c r="I725" s="28" t="s">
        <v>4576</v>
      </c>
      <c r="J725" s="28" t="s">
        <v>4576</v>
      </c>
      <c r="K725" s="29">
        <v>39588</v>
      </c>
      <c r="L725" s="28" t="s">
        <v>6598</v>
      </c>
      <c r="M725" s="28" t="s">
        <v>4340</v>
      </c>
    </row>
    <row r="726" spans="1:13" hidden="1" x14ac:dyDescent="0.2">
      <c r="A726" s="23">
        <v>61050</v>
      </c>
      <c r="B726" s="28" t="s">
        <v>4573</v>
      </c>
      <c r="C726" s="28" t="s">
        <v>5133</v>
      </c>
      <c r="D726" s="25">
        <f t="shared" si="11"/>
        <v>39588</v>
      </c>
      <c r="E726" s="28" t="s">
        <v>4576</v>
      </c>
      <c r="F726" s="26">
        <v>96.42</v>
      </c>
      <c r="G726" s="28" t="s">
        <v>5137</v>
      </c>
      <c r="H726" s="28" t="s">
        <v>3365</v>
      </c>
      <c r="I726" s="28" t="s">
        <v>4576</v>
      </c>
      <c r="J726" s="28" t="s">
        <v>4576</v>
      </c>
      <c r="K726" s="29">
        <v>39588</v>
      </c>
      <c r="L726" s="28" t="s">
        <v>4576</v>
      </c>
      <c r="M726" s="28" t="s">
        <v>4576</v>
      </c>
    </row>
    <row r="727" spans="1:13" hidden="1" x14ac:dyDescent="0.2">
      <c r="A727" s="23">
        <v>60950</v>
      </c>
      <c r="B727" s="28" t="s">
        <v>4573</v>
      </c>
      <c r="C727" s="28" t="s">
        <v>5135</v>
      </c>
      <c r="D727" s="25">
        <f t="shared" si="11"/>
        <v>39588</v>
      </c>
      <c r="E727" s="28" t="s">
        <v>4576</v>
      </c>
      <c r="F727" s="26">
        <v>12.5</v>
      </c>
      <c r="G727" s="28" t="s">
        <v>2205</v>
      </c>
      <c r="H727" s="28" t="s">
        <v>7154</v>
      </c>
      <c r="I727" s="28" t="s">
        <v>4576</v>
      </c>
      <c r="J727" s="28" t="s">
        <v>4576</v>
      </c>
      <c r="K727" s="29">
        <v>39588</v>
      </c>
      <c r="L727" s="28" t="s">
        <v>5658</v>
      </c>
      <c r="M727" s="28" t="s">
        <v>7533</v>
      </c>
    </row>
    <row r="728" spans="1:13" hidden="1" x14ac:dyDescent="0.2">
      <c r="A728" s="23">
        <v>60951</v>
      </c>
      <c r="B728" s="28" t="s">
        <v>4573</v>
      </c>
      <c r="C728" s="28" t="s">
        <v>5135</v>
      </c>
      <c r="D728" s="25">
        <f t="shared" si="11"/>
        <v>39588</v>
      </c>
      <c r="E728" s="28" t="s">
        <v>4576</v>
      </c>
      <c r="F728" s="26">
        <v>9</v>
      </c>
      <c r="G728" s="28" t="s">
        <v>2205</v>
      </c>
      <c r="H728" s="28" t="s">
        <v>3484</v>
      </c>
      <c r="I728" s="28" t="s">
        <v>4576</v>
      </c>
      <c r="J728" s="28" t="s">
        <v>4576</v>
      </c>
      <c r="K728" s="29">
        <v>39588</v>
      </c>
      <c r="L728" s="28" t="s">
        <v>5658</v>
      </c>
      <c r="M728" s="28" t="s">
        <v>7533</v>
      </c>
    </row>
    <row r="729" spans="1:13" hidden="1" x14ac:dyDescent="0.2">
      <c r="A729" s="23">
        <v>60336</v>
      </c>
      <c r="B729" s="28" t="s">
        <v>4573</v>
      </c>
      <c r="C729" s="28" t="s">
        <v>4574</v>
      </c>
      <c r="D729" s="25">
        <f t="shared" si="11"/>
        <v>39588</v>
      </c>
      <c r="E729" s="28" t="s">
        <v>7677</v>
      </c>
      <c r="F729" s="26">
        <v>190</v>
      </c>
      <c r="G729" s="28" t="s">
        <v>680</v>
      </c>
      <c r="H729" s="28" t="s">
        <v>4599</v>
      </c>
      <c r="I729" s="28" t="s">
        <v>4576</v>
      </c>
      <c r="J729" s="28" t="s">
        <v>4576</v>
      </c>
      <c r="K729" s="29">
        <v>39588</v>
      </c>
      <c r="L729" s="28" t="s">
        <v>6598</v>
      </c>
      <c r="M729" s="28" t="s">
        <v>7678</v>
      </c>
    </row>
    <row r="730" spans="1:13" hidden="1" x14ac:dyDescent="0.2">
      <c r="A730" s="23">
        <v>60333</v>
      </c>
      <c r="B730" s="28" t="s">
        <v>4579</v>
      </c>
      <c r="C730" s="28" t="s">
        <v>4574</v>
      </c>
      <c r="D730" s="25">
        <f t="shared" si="11"/>
        <v>39589</v>
      </c>
      <c r="E730" s="28" t="s">
        <v>4576</v>
      </c>
      <c r="F730" s="26">
        <v>30</v>
      </c>
      <c r="G730" s="28" t="s">
        <v>4580</v>
      </c>
      <c r="H730" s="28" t="s">
        <v>6667</v>
      </c>
      <c r="I730" s="28" t="s">
        <v>4576</v>
      </c>
      <c r="J730" s="28" t="s">
        <v>4576</v>
      </c>
      <c r="K730" s="29">
        <v>39589</v>
      </c>
      <c r="L730" s="28" t="s">
        <v>6602</v>
      </c>
      <c r="M730" s="28" t="s">
        <v>4339</v>
      </c>
    </row>
    <row r="731" spans="1:13" hidden="1" x14ac:dyDescent="0.2">
      <c r="A731" s="23">
        <v>60331</v>
      </c>
      <c r="B731" s="28" t="s">
        <v>5150</v>
      </c>
      <c r="C731" s="28" t="s">
        <v>4574</v>
      </c>
      <c r="D731" s="25">
        <f t="shared" si="11"/>
        <v>39589</v>
      </c>
      <c r="E731" s="28" t="s">
        <v>4576</v>
      </c>
      <c r="F731" s="26">
        <v>-1200</v>
      </c>
      <c r="G731" s="28" t="s">
        <v>4587</v>
      </c>
      <c r="H731" s="28" t="s">
        <v>6667</v>
      </c>
      <c r="I731" s="28" t="s">
        <v>4576</v>
      </c>
      <c r="J731" s="28" t="s">
        <v>4576</v>
      </c>
      <c r="K731" s="29">
        <v>39589</v>
      </c>
      <c r="L731" s="28" t="s">
        <v>491</v>
      </c>
      <c r="M731" s="28" t="s">
        <v>4474</v>
      </c>
    </row>
    <row r="732" spans="1:13" hidden="1" x14ac:dyDescent="0.2">
      <c r="A732" s="23">
        <v>60332</v>
      </c>
      <c r="B732" s="28" t="s">
        <v>5150</v>
      </c>
      <c r="C732" s="28" t="s">
        <v>4574</v>
      </c>
      <c r="D732" s="25">
        <f t="shared" si="11"/>
        <v>39589</v>
      </c>
      <c r="E732" s="28" t="s">
        <v>4576</v>
      </c>
      <c r="F732" s="26">
        <v>-140</v>
      </c>
      <c r="G732" s="28" t="s">
        <v>4587</v>
      </c>
      <c r="H732" s="28" t="s">
        <v>6667</v>
      </c>
      <c r="I732" s="28" t="s">
        <v>4576</v>
      </c>
      <c r="J732" s="28" t="s">
        <v>4576</v>
      </c>
      <c r="K732" s="29">
        <v>39589</v>
      </c>
      <c r="L732" s="28" t="s">
        <v>491</v>
      </c>
      <c r="M732" s="28" t="s">
        <v>4474</v>
      </c>
    </row>
    <row r="733" spans="1:13" hidden="1" x14ac:dyDescent="0.2">
      <c r="A733" s="23">
        <v>60334</v>
      </c>
      <c r="B733" s="28" t="s">
        <v>5150</v>
      </c>
      <c r="C733" s="28" t="s">
        <v>4574</v>
      </c>
      <c r="D733" s="25">
        <f t="shared" si="11"/>
        <v>39589</v>
      </c>
      <c r="E733" s="28" t="s">
        <v>4576</v>
      </c>
      <c r="F733" s="26">
        <v>-450</v>
      </c>
      <c r="G733" s="28" t="s">
        <v>4587</v>
      </c>
      <c r="H733" s="28" t="s">
        <v>6667</v>
      </c>
      <c r="I733" s="28" t="s">
        <v>4576</v>
      </c>
      <c r="J733" s="28" t="s">
        <v>4576</v>
      </c>
      <c r="K733" s="29">
        <v>39589</v>
      </c>
      <c r="L733" s="28" t="s">
        <v>491</v>
      </c>
      <c r="M733" s="28" t="s">
        <v>4474</v>
      </c>
    </row>
    <row r="734" spans="1:13" x14ac:dyDescent="0.2">
      <c r="A734" s="23">
        <v>60953</v>
      </c>
      <c r="B734" s="28" t="s">
        <v>4573</v>
      </c>
      <c r="C734" s="28" t="s">
        <v>5135</v>
      </c>
      <c r="D734" s="25">
        <f t="shared" si="11"/>
        <v>39589</v>
      </c>
      <c r="E734" s="28" t="s">
        <v>4576</v>
      </c>
      <c r="F734" s="26">
        <v>20</v>
      </c>
      <c r="G734" s="28" t="s">
        <v>2201</v>
      </c>
      <c r="H734" s="28" t="s">
        <v>7151</v>
      </c>
      <c r="I734" s="28" t="s">
        <v>4576</v>
      </c>
      <c r="J734" s="28" t="s">
        <v>4576</v>
      </c>
      <c r="K734" s="29">
        <v>39589</v>
      </c>
      <c r="L734" s="28" t="s">
        <v>5658</v>
      </c>
      <c r="M734" s="28" t="s">
        <v>1760</v>
      </c>
    </row>
    <row r="735" spans="1:13" hidden="1" x14ac:dyDescent="0.2">
      <c r="A735" s="23">
        <v>60952</v>
      </c>
      <c r="B735" s="28" t="s">
        <v>4573</v>
      </c>
      <c r="C735" s="28" t="s">
        <v>5135</v>
      </c>
      <c r="D735" s="25">
        <f t="shared" si="11"/>
        <v>39589</v>
      </c>
      <c r="E735" s="28" t="s">
        <v>4576</v>
      </c>
      <c r="F735" s="26">
        <v>18.059999999999999</v>
      </c>
      <c r="G735" s="28" t="s">
        <v>3360</v>
      </c>
      <c r="H735" s="28" t="s">
        <v>3370</v>
      </c>
      <c r="I735" s="28" t="s">
        <v>4576</v>
      </c>
      <c r="J735" s="28" t="s">
        <v>4576</v>
      </c>
      <c r="K735" s="29">
        <v>39589</v>
      </c>
      <c r="L735" s="28" t="s">
        <v>5658</v>
      </c>
      <c r="M735" s="28" t="s">
        <v>2133</v>
      </c>
    </row>
    <row r="736" spans="1:13" hidden="1" x14ac:dyDescent="0.2">
      <c r="A736" s="23">
        <v>61464</v>
      </c>
      <c r="B736" s="28" t="s">
        <v>5150</v>
      </c>
      <c r="C736" s="28" t="s">
        <v>4580</v>
      </c>
      <c r="D736" s="25">
        <f t="shared" si="11"/>
        <v>39589</v>
      </c>
      <c r="E736" s="28" t="s">
        <v>4576</v>
      </c>
      <c r="F736" s="26">
        <v>-30</v>
      </c>
      <c r="G736" s="28" t="s">
        <v>4574</v>
      </c>
      <c r="H736" s="28" t="s">
        <v>6667</v>
      </c>
      <c r="I736" s="28" t="s">
        <v>4576</v>
      </c>
      <c r="J736" s="28" t="s">
        <v>4576</v>
      </c>
      <c r="K736" s="29">
        <v>39589</v>
      </c>
      <c r="L736" s="28" t="s">
        <v>6602</v>
      </c>
      <c r="M736" s="28" t="s">
        <v>4339</v>
      </c>
    </row>
    <row r="737" spans="1:13" hidden="1" x14ac:dyDescent="0.2">
      <c r="A737" s="23">
        <v>60330</v>
      </c>
      <c r="B737" s="28" t="s">
        <v>4579</v>
      </c>
      <c r="C737" s="28" t="s">
        <v>4574</v>
      </c>
      <c r="D737" s="25">
        <f t="shared" si="11"/>
        <v>39590</v>
      </c>
      <c r="E737" s="28" t="s">
        <v>4576</v>
      </c>
      <c r="F737" s="26">
        <v>30</v>
      </c>
      <c r="G737" s="28" t="s">
        <v>4580</v>
      </c>
      <c r="H737" s="28" t="s">
        <v>6667</v>
      </c>
      <c r="I737" s="28" t="s">
        <v>4576</v>
      </c>
      <c r="J737" s="28" t="s">
        <v>4576</v>
      </c>
      <c r="K737" s="29">
        <v>39590</v>
      </c>
      <c r="L737" s="28" t="s">
        <v>6602</v>
      </c>
      <c r="M737" s="28" t="s">
        <v>4338</v>
      </c>
    </row>
    <row r="738" spans="1:13" hidden="1" x14ac:dyDescent="0.2">
      <c r="A738" s="23">
        <v>60957</v>
      </c>
      <c r="B738" s="28" t="s">
        <v>4573</v>
      </c>
      <c r="C738" s="28" t="s">
        <v>5135</v>
      </c>
      <c r="D738" s="25">
        <f t="shared" si="11"/>
        <v>39590</v>
      </c>
      <c r="E738" s="28" t="s">
        <v>4576</v>
      </c>
      <c r="F738" s="26">
        <v>10.23</v>
      </c>
      <c r="G738" s="28" t="s">
        <v>683</v>
      </c>
      <c r="H738" s="28" t="s">
        <v>3365</v>
      </c>
      <c r="I738" s="28" t="s">
        <v>4576</v>
      </c>
      <c r="J738" s="28" t="s">
        <v>4576</v>
      </c>
      <c r="K738" s="29">
        <v>39590</v>
      </c>
      <c r="L738" s="28" t="s">
        <v>5658</v>
      </c>
      <c r="M738" s="28" t="s">
        <v>1706</v>
      </c>
    </row>
    <row r="739" spans="1:13" hidden="1" x14ac:dyDescent="0.2">
      <c r="A739" s="23">
        <v>60958</v>
      </c>
      <c r="B739" s="28" t="s">
        <v>4573</v>
      </c>
      <c r="C739" s="28" t="s">
        <v>5135</v>
      </c>
      <c r="D739" s="25">
        <f t="shared" si="11"/>
        <v>39590</v>
      </c>
      <c r="E739" s="28" t="s">
        <v>4576</v>
      </c>
      <c r="F739" s="26">
        <v>23.46</v>
      </c>
      <c r="G739" s="28" t="s">
        <v>683</v>
      </c>
      <c r="H739" s="28" t="s">
        <v>3365</v>
      </c>
      <c r="I739" s="28" t="s">
        <v>4576</v>
      </c>
      <c r="J739" s="28" t="s">
        <v>4576</v>
      </c>
      <c r="K739" s="29">
        <v>39590</v>
      </c>
      <c r="L739" s="28" t="s">
        <v>5658</v>
      </c>
      <c r="M739" s="28" t="s">
        <v>1706</v>
      </c>
    </row>
    <row r="740" spans="1:13" hidden="1" x14ac:dyDescent="0.2">
      <c r="A740" s="23">
        <v>60329</v>
      </c>
      <c r="B740" s="33" t="s">
        <v>4585</v>
      </c>
      <c r="C740" s="28" t="s">
        <v>4574</v>
      </c>
      <c r="D740" s="25">
        <f t="shared" si="11"/>
        <v>39590</v>
      </c>
      <c r="E740" s="28" t="s">
        <v>4576</v>
      </c>
      <c r="F740" s="26">
        <v>20.8</v>
      </c>
      <c r="G740" s="28" t="s">
        <v>5141</v>
      </c>
      <c r="H740" s="28" t="s">
        <v>5948</v>
      </c>
      <c r="I740" s="28" t="s">
        <v>4576</v>
      </c>
      <c r="J740" s="28" t="s">
        <v>4576</v>
      </c>
      <c r="K740" s="29">
        <v>39590</v>
      </c>
      <c r="L740" s="28" t="s">
        <v>2111</v>
      </c>
      <c r="M740" s="28" t="s">
        <v>4459</v>
      </c>
    </row>
    <row r="741" spans="1:13" hidden="1" x14ac:dyDescent="0.2">
      <c r="A741" s="23">
        <v>60954</v>
      </c>
      <c r="B741" s="28" t="s">
        <v>4573</v>
      </c>
      <c r="C741" s="28" t="s">
        <v>5135</v>
      </c>
      <c r="D741" s="25">
        <f t="shared" si="11"/>
        <v>39590</v>
      </c>
      <c r="E741" s="33" t="s">
        <v>4576</v>
      </c>
      <c r="F741" s="26">
        <v>29.29</v>
      </c>
      <c r="G741" s="28" t="s">
        <v>3360</v>
      </c>
      <c r="H741" s="28" t="s">
        <v>3370</v>
      </c>
      <c r="I741" s="28" t="s">
        <v>4576</v>
      </c>
      <c r="J741" s="28" t="s">
        <v>4576</v>
      </c>
      <c r="K741" s="29">
        <v>39590</v>
      </c>
      <c r="L741" s="28" t="s">
        <v>5658</v>
      </c>
      <c r="M741" s="28" t="s">
        <v>2133</v>
      </c>
    </row>
    <row r="742" spans="1:13" hidden="1" x14ac:dyDescent="0.2">
      <c r="A742" s="23">
        <v>61463</v>
      </c>
      <c r="B742" s="28" t="s">
        <v>5150</v>
      </c>
      <c r="C742" s="28" t="s">
        <v>4580</v>
      </c>
      <c r="D742" s="25">
        <f t="shared" si="11"/>
        <v>39590</v>
      </c>
      <c r="E742" s="28" t="s">
        <v>4576</v>
      </c>
      <c r="F742" s="26">
        <v>-30</v>
      </c>
      <c r="G742" s="28" t="s">
        <v>4574</v>
      </c>
      <c r="H742" s="28" t="s">
        <v>6667</v>
      </c>
      <c r="I742" s="28" t="s">
        <v>4576</v>
      </c>
      <c r="J742" s="28" t="s">
        <v>4576</v>
      </c>
      <c r="K742" s="29">
        <v>39590</v>
      </c>
      <c r="L742" s="28" t="s">
        <v>6602</v>
      </c>
      <c r="M742" s="28" t="s">
        <v>4338</v>
      </c>
    </row>
    <row r="743" spans="1:13" hidden="1" x14ac:dyDescent="0.2">
      <c r="A743" s="23">
        <v>60955</v>
      </c>
      <c r="B743" s="28" t="s">
        <v>4573</v>
      </c>
      <c r="C743" s="28" t="s">
        <v>5135</v>
      </c>
      <c r="D743" s="25">
        <f t="shared" si="11"/>
        <v>39590</v>
      </c>
      <c r="E743" s="28" t="s">
        <v>4576</v>
      </c>
      <c r="F743" s="26">
        <v>12.5</v>
      </c>
      <c r="G743" s="28" t="s">
        <v>2205</v>
      </c>
      <c r="H743" s="28" t="s">
        <v>7154</v>
      </c>
      <c r="I743" s="28" t="s">
        <v>4576</v>
      </c>
      <c r="J743" s="28" t="s">
        <v>4576</v>
      </c>
      <c r="K743" s="29">
        <v>39590</v>
      </c>
      <c r="L743" s="28" t="s">
        <v>5658</v>
      </c>
      <c r="M743" s="28" t="s">
        <v>7533</v>
      </c>
    </row>
    <row r="744" spans="1:13" hidden="1" x14ac:dyDescent="0.2">
      <c r="A744" s="23">
        <v>60956</v>
      </c>
      <c r="B744" s="28" t="s">
        <v>4573</v>
      </c>
      <c r="C744" s="28" t="s">
        <v>5135</v>
      </c>
      <c r="D744" s="25">
        <f t="shared" si="11"/>
        <v>39590</v>
      </c>
      <c r="E744" s="28" t="s">
        <v>4576</v>
      </c>
      <c r="F744" s="26">
        <v>12</v>
      </c>
      <c r="G744" s="28" t="s">
        <v>2205</v>
      </c>
      <c r="H744" s="28" t="s">
        <v>7154</v>
      </c>
      <c r="I744" s="28" t="s">
        <v>4576</v>
      </c>
      <c r="J744" s="28" t="s">
        <v>4576</v>
      </c>
      <c r="K744" s="29">
        <v>39590</v>
      </c>
      <c r="L744" s="28" t="s">
        <v>5658</v>
      </c>
      <c r="M744" s="28" t="s">
        <v>7533</v>
      </c>
    </row>
    <row r="745" spans="1:13" hidden="1" x14ac:dyDescent="0.2">
      <c r="A745" s="23">
        <v>60326</v>
      </c>
      <c r="B745" s="28" t="s">
        <v>4573</v>
      </c>
      <c r="C745" s="28" t="s">
        <v>4574</v>
      </c>
      <c r="D745" s="25">
        <f t="shared" si="11"/>
        <v>39591</v>
      </c>
      <c r="E745" s="28" t="s">
        <v>4333</v>
      </c>
      <c r="F745" s="26">
        <v>20</v>
      </c>
      <c r="G745" s="28" t="s">
        <v>5166</v>
      </c>
      <c r="H745" s="28" t="s">
        <v>4599</v>
      </c>
      <c r="I745" s="28" t="s">
        <v>4576</v>
      </c>
      <c r="J745" s="28" t="s">
        <v>4576</v>
      </c>
      <c r="K745" s="29">
        <v>39591</v>
      </c>
      <c r="L745" s="28" t="s">
        <v>6598</v>
      </c>
      <c r="M745" s="28" t="s">
        <v>4334</v>
      </c>
    </row>
    <row r="746" spans="1:13" hidden="1" x14ac:dyDescent="0.2">
      <c r="A746" s="23">
        <v>60327</v>
      </c>
      <c r="B746" s="28" t="s">
        <v>4573</v>
      </c>
      <c r="C746" s="28" t="s">
        <v>4574</v>
      </c>
      <c r="D746" s="25">
        <f t="shared" si="11"/>
        <v>39591</v>
      </c>
      <c r="E746" s="28" t="s">
        <v>1033</v>
      </c>
      <c r="F746" s="26">
        <v>816.62</v>
      </c>
      <c r="G746" s="28" t="s">
        <v>5179</v>
      </c>
      <c r="H746" s="28" t="s">
        <v>7324</v>
      </c>
      <c r="I746" s="28" t="s">
        <v>4576</v>
      </c>
      <c r="J746" s="28" t="s">
        <v>4909</v>
      </c>
      <c r="K746" s="29">
        <v>39591</v>
      </c>
      <c r="L746" s="28" t="s">
        <v>6598</v>
      </c>
      <c r="M746" s="28" t="s">
        <v>4335</v>
      </c>
    </row>
    <row r="747" spans="1:13" hidden="1" x14ac:dyDescent="0.2">
      <c r="A747" s="23">
        <v>60328</v>
      </c>
      <c r="B747" s="28" t="s">
        <v>4573</v>
      </c>
      <c r="C747" s="28" t="s">
        <v>4574</v>
      </c>
      <c r="D747" s="25">
        <f t="shared" si="11"/>
        <v>39591</v>
      </c>
      <c r="E747" s="28" t="s">
        <v>4336</v>
      </c>
      <c r="F747" s="26">
        <v>73.95</v>
      </c>
      <c r="G747" s="28" t="s">
        <v>5180</v>
      </c>
      <c r="H747" s="28" t="s">
        <v>4599</v>
      </c>
      <c r="I747" s="28" t="s">
        <v>4576</v>
      </c>
      <c r="J747" s="28" t="s">
        <v>4576</v>
      </c>
      <c r="K747" s="29">
        <v>39591</v>
      </c>
      <c r="L747" s="28" t="s">
        <v>6598</v>
      </c>
      <c r="M747" s="28" t="s">
        <v>4337</v>
      </c>
    </row>
    <row r="748" spans="1:13" hidden="1" x14ac:dyDescent="0.2">
      <c r="A748" s="23">
        <v>60960</v>
      </c>
      <c r="B748" s="28" t="s">
        <v>4573</v>
      </c>
      <c r="C748" s="28" t="s">
        <v>5135</v>
      </c>
      <c r="D748" s="25">
        <f t="shared" si="11"/>
        <v>39591</v>
      </c>
      <c r="E748" s="28" t="s">
        <v>4576</v>
      </c>
      <c r="F748" s="26">
        <v>22.97</v>
      </c>
      <c r="G748" s="28" t="s">
        <v>3350</v>
      </c>
      <c r="H748" s="28" t="s">
        <v>277</v>
      </c>
      <c r="I748" s="28" t="s">
        <v>4576</v>
      </c>
      <c r="J748" s="28" t="s">
        <v>4576</v>
      </c>
      <c r="K748" s="29">
        <v>39591</v>
      </c>
      <c r="L748" s="28" t="s">
        <v>5658</v>
      </c>
      <c r="M748" s="28" t="s">
        <v>5620</v>
      </c>
    </row>
    <row r="749" spans="1:13" hidden="1" x14ac:dyDescent="0.2">
      <c r="A749" s="23">
        <v>60961</v>
      </c>
      <c r="B749" s="33" t="s">
        <v>4573</v>
      </c>
      <c r="C749" s="28" t="s">
        <v>5135</v>
      </c>
      <c r="D749" s="25">
        <f t="shared" si="11"/>
        <v>39591</v>
      </c>
      <c r="E749" s="28" t="s">
        <v>4576</v>
      </c>
      <c r="F749" s="26">
        <v>29.86</v>
      </c>
      <c r="G749" s="28" t="s">
        <v>2208</v>
      </c>
      <c r="H749" s="28" t="s">
        <v>3365</v>
      </c>
      <c r="I749" s="28" t="s">
        <v>4576</v>
      </c>
      <c r="J749" s="28" t="s">
        <v>4576</v>
      </c>
      <c r="K749" s="29">
        <v>39591</v>
      </c>
      <c r="L749" s="28" t="s">
        <v>5658</v>
      </c>
      <c r="M749" s="28" t="s">
        <v>2288</v>
      </c>
    </row>
    <row r="750" spans="1:13" hidden="1" x14ac:dyDescent="0.2">
      <c r="A750" s="23">
        <v>60959</v>
      </c>
      <c r="B750" s="28" t="s">
        <v>4573</v>
      </c>
      <c r="C750" s="28" t="s">
        <v>5135</v>
      </c>
      <c r="D750" s="25">
        <f t="shared" si="11"/>
        <v>39591</v>
      </c>
      <c r="E750" s="28" t="s">
        <v>4576</v>
      </c>
      <c r="F750" s="26">
        <v>12.5</v>
      </c>
      <c r="G750" s="28" t="s">
        <v>2205</v>
      </c>
      <c r="H750" s="28" t="s">
        <v>7154</v>
      </c>
      <c r="I750" s="28" t="s">
        <v>4576</v>
      </c>
      <c r="J750" s="28" t="s">
        <v>4576</v>
      </c>
      <c r="K750" s="29">
        <v>39591</v>
      </c>
      <c r="L750" s="28" t="s">
        <v>5658</v>
      </c>
      <c r="M750" s="28" t="s">
        <v>7533</v>
      </c>
    </row>
    <row r="751" spans="1:13" hidden="1" x14ac:dyDescent="0.2">
      <c r="A751" s="23">
        <v>60962</v>
      </c>
      <c r="B751" s="28" t="s">
        <v>4573</v>
      </c>
      <c r="C751" s="28" t="s">
        <v>5135</v>
      </c>
      <c r="D751" s="25">
        <f t="shared" si="11"/>
        <v>39592</v>
      </c>
      <c r="E751" s="28" t="s">
        <v>4576</v>
      </c>
      <c r="F751" s="26">
        <v>59.08</v>
      </c>
      <c r="G751" s="28" t="s">
        <v>3701</v>
      </c>
      <c r="H751" s="28" t="s">
        <v>7322</v>
      </c>
      <c r="I751" s="28" t="s">
        <v>4576</v>
      </c>
      <c r="J751" s="28" t="s">
        <v>4576</v>
      </c>
      <c r="K751" s="29">
        <v>39592</v>
      </c>
      <c r="L751" s="28" t="s">
        <v>5658</v>
      </c>
      <c r="M751" s="28" t="s">
        <v>8295</v>
      </c>
    </row>
    <row r="752" spans="1:13" hidden="1" x14ac:dyDescent="0.2">
      <c r="A752" s="23">
        <v>60322</v>
      </c>
      <c r="B752" s="28" t="s">
        <v>4579</v>
      </c>
      <c r="C752" s="28" t="s">
        <v>4574</v>
      </c>
      <c r="D752" s="25">
        <f t="shared" si="11"/>
        <v>39595</v>
      </c>
      <c r="E752" s="28" t="s">
        <v>4576</v>
      </c>
      <c r="F752" s="26">
        <v>50</v>
      </c>
      <c r="G752" s="28" t="s">
        <v>4580</v>
      </c>
      <c r="H752" s="28" t="s">
        <v>6667</v>
      </c>
      <c r="I752" s="28" t="s">
        <v>4576</v>
      </c>
      <c r="J752" s="28" t="s">
        <v>4576</v>
      </c>
      <c r="K752" s="29">
        <v>39595</v>
      </c>
      <c r="L752" s="28" t="s">
        <v>6602</v>
      </c>
      <c r="M752" s="28" t="s">
        <v>4329</v>
      </c>
    </row>
    <row r="753" spans="1:13" hidden="1" x14ac:dyDescent="0.2">
      <c r="A753" s="23">
        <v>60323</v>
      </c>
      <c r="B753" s="28" t="s">
        <v>4579</v>
      </c>
      <c r="C753" s="28" t="s">
        <v>4574</v>
      </c>
      <c r="D753" s="25">
        <f t="shared" si="11"/>
        <v>39595</v>
      </c>
      <c r="E753" s="28" t="s">
        <v>4576</v>
      </c>
      <c r="F753" s="26">
        <v>50</v>
      </c>
      <c r="G753" s="28" t="s">
        <v>4580</v>
      </c>
      <c r="H753" s="28" t="s">
        <v>6667</v>
      </c>
      <c r="I753" s="28" t="s">
        <v>4576</v>
      </c>
      <c r="J753" s="28" t="s">
        <v>4576</v>
      </c>
      <c r="K753" s="29">
        <v>39595</v>
      </c>
      <c r="L753" s="28" t="s">
        <v>6602</v>
      </c>
      <c r="M753" s="28" t="s">
        <v>4330</v>
      </c>
    </row>
    <row r="754" spans="1:13" hidden="1" x14ac:dyDescent="0.2">
      <c r="A754" s="23">
        <v>60324</v>
      </c>
      <c r="B754" s="33" t="s">
        <v>4579</v>
      </c>
      <c r="C754" s="28" t="s">
        <v>4574</v>
      </c>
      <c r="D754" s="25">
        <f t="shared" si="11"/>
        <v>39595</v>
      </c>
      <c r="E754" s="28" t="s">
        <v>4576</v>
      </c>
      <c r="F754" s="26">
        <v>100</v>
      </c>
      <c r="G754" s="33" t="s">
        <v>4580</v>
      </c>
      <c r="H754" s="28" t="s">
        <v>6667</v>
      </c>
      <c r="I754" s="28" t="s">
        <v>4576</v>
      </c>
      <c r="J754" s="28" t="s">
        <v>4576</v>
      </c>
      <c r="K754" s="29">
        <v>39595</v>
      </c>
      <c r="L754" s="28" t="s">
        <v>6602</v>
      </c>
      <c r="M754" s="28" t="s">
        <v>4331</v>
      </c>
    </row>
    <row r="755" spans="1:13" hidden="1" x14ac:dyDescent="0.2">
      <c r="A755" s="23">
        <v>60969</v>
      </c>
      <c r="B755" s="28" t="s">
        <v>4573</v>
      </c>
      <c r="C755" s="28" t="s">
        <v>5135</v>
      </c>
      <c r="D755" s="25">
        <f t="shared" si="11"/>
        <v>39595</v>
      </c>
      <c r="E755" s="28" t="s">
        <v>4576</v>
      </c>
      <c r="F755" s="26">
        <v>10.66</v>
      </c>
      <c r="G755" s="28" t="s">
        <v>2208</v>
      </c>
      <c r="H755" s="28" t="s">
        <v>3365</v>
      </c>
      <c r="I755" s="28" t="s">
        <v>4576</v>
      </c>
      <c r="J755" s="28" t="s">
        <v>4576</v>
      </c>
      <c r="K755" s="29">
        <v>39595</v>
      </c>
      <c r="L755" s="28" t="s">
        <v>5658</v>
      </c>
      <c r="M755" s="28" t="s">
        <v>2706</v>
      </c>
    </row>
    <row r="756" spans="1:13" hidden="1" x14ac:dyDescent="0.2">
      <c r="A756" s="23">
        <v>60965</v>
      </c>
      <c r="B756" s="28" t="s">
        <v>4573</v>
      </c>
      <c r="C756" s="28" t="s">
        <v>5135</v>
      </c>
      <c r="D756" s="25">
        <f t="shared" si="11"/>
        <v>39595</v>
      </c>
      <c r="E756" s="28" t="s">
        <v>4576</v>
      </c>
      <c r="F756" s="26">
        <v>27.55</v>
      </c>
      <c r="G756" s="28" t="s">
        <v>5160</v>
      </c>
      <c r="H756" s="28" t="s">
        <v>7322</v>
      </c>
      <c r="I756" s="28" t="s">
        <v>4576</v>
      </c>
      <c r="J756" s="28" t="s">
        <v>4576</v>
      </c>
      <c r="K756" s="29">
        <v>39595</v>
      </c>
      <c r="L756" s="28" t="s">
        <v>5658</v>
      </c>
      <c r="M756" s="28" t="s">
        <v>5621</v>
      </c>
    </row>
    <row r="757" spans="1:13" hidden="1" x14ac:dyDescent="0.2">
      <c r="A757" s="23">
        <v>60967</v>
      </c>
      <c r="B757" s="28" t="s">
        <v>4573</v>
      </c>
      <c r="C757" s="28" t="s">
        <v>5135</v>
      </c>
      <c r="D757" s="25">
        <f t="shared" si="11"/>
        <v>39595</v>
      </c>
      <c r="E757" s="28" t="s">
        <v>4576</v>
      </c>
      <c r="F757" s="26">
        <v>53.94</v>
      </c>
      <c r="G757" s="28" t="s">
        <v>5160</v>
      </c>
      <c r="H757" s="28" t="s">
        <v>7322</v>
      </c>
      <c r="I757" s="28" t="s">
        <v>4576</v>
      </c>
      <c r="J757" s="28" t="s">
        <v>4576</v>
      </c>
      <c r="K757" s="29">
        <v>39595</v>
      </c>
      <c r="L757" s="28" t="s">
        <v>5658</v>
      </c>
      <c r="M757" s="28" t="s">
        <v>5623</v>
      </c>
    </row>
    <row r="758" spans="1:13" hidden="1" x14ac:dyDescent="0.2">
      <c r="A758" s="23">
        <v>61051</v>
      </c>
      <c r="B758" s="33" t="s">
        <v>4573</v>
      </c>
      <c r="C758" s="28" t="s">
        <v>5133</v>
      </c>
      <c r="D758" s="25">
        <f t="shared" si="11"/>
        <v>39595</v>
      </c>
      <c r="E758" s="28" t="s">
        <v>4576</v>
      </c>
      <c r="F758" s="26">
        <v>55.91</v>
      </c>
      <c r="G758" s="28" t="s">
        <v>5137</v>
      </c>
      <c r="H758" s="28" t="s">
        <v>3365</v>
      </c>
      <c r="I758" s="28" t="s">
        <v>4576</v>
      </c>
      <c r="J758" s="28" t="s">
        <v>4576</v>
      </c>
      <c r="K758" s="29">
        <v>39595</v>
      </c>
      <c r="L758" s="28" t="s">
        <v>4576</v>
      </c>
      <c r="M758" s="28" t="s">
        <v>4576</v>
      </c>
    </row>
    <row r="759" spans="1:13" hidden="1" x14ac:dyDescent="0.2">
      <c r="A759" s="23">
        <v>61052</v>
      </c>
      <c r="B759" s="28" t="s">
        <v>4573</v>
      </c>
      <c r="C759" s="28" t="s">
        <v>5133</v>
      </c>
      <c r="D759" s="25">
        <f t="shared" si="11"/>
        <v>39595</v>
      </c>
      <c r="E759" s="28" t="s">
        <v>4576</v>
      </c>
      <c r="F759" s="26">
        <v>28.57</v>
      </c>
      <c r="G759" s="28" t="s">
        <v>5137</v>
      </c>
      <c r="H759" s="28" t="s">
        <v>7322</v>
      </c>
      <c r="I759" s="28" t="s">
        <v>4576</v>
      </c>
      <c r="J759" s="28" t="s">
        <v>4576</v>
      </c>
      <c r="K759" s="29">
        <v>39595</v>
      </c>
      <c r="L759" s="28" t="s">
        <v>4576</v>
      </c>
      <c r="M759" s="28" t="s">
        <v>4576</v>
      </c>
    </row>
    <row r="760" spans="1:13" hidden="1" x14ac:dyDescent="0.2">
      <c r="A760" s="23">
        <v>60966</v>
      </c>
      <c r="B760" s="28" t="s">
        <v>4573</v>
      </c>
      <c r="C760" s="28" t="s">
        <v>5135</v>
      </c>
      <c r="D760" s="25">
        <f t="shared" si="11"/>
        <v>39595</v>
      </c>
      <c r="E760" s="28" t="s">
        <v>4576</v>
      </c>
      <c r="F760" s="26">
        <v>8.99</v>
      </c>
      <c r="G760" s="28" t="s">
        <v>4595</v>
      </c>
      <c r="H760" s="28" t="s">
        <v>4595</v>
      </c>
      <c r="I760" s="28" t="s">
        <v>4576</v>
      </c>
      <c r="J760" s="28" t="s">
        <v>4576</v>
      </c>
      <c r="K760" s="29">
        <v>39595</v>
      </c>
      <c r="L760" s="28" t="s">
        <v>5658</v>
      </c>
      <c r="M760" s="28" t="s">
        <v>5622</v>
      </c>
    </row>
    <row r="761" spans="1:13" hidden="1" x14ac:dyDescent="0.2">
      <c r="A761" s="23">
        <v>60970</v>
      </c>
      <c r="B761" s="28" t="s">
        <v>4573</v>
      </c>
      <c r="C761" s="28" t="s">
        <v>5135</v>
      </c>
      <c r="D761" s="25">
        <f t="shared" si="11"/>
        <v>39595</v>
      </c>
      <c r="E761" s="28" t="s">
        <v>4576</v>
      </c>
      <c r="F761" s="26">
        <v>32.950000000000003</v>
      </c>
      <c r="G761" s="28" t="s">
        <v>4595</v>
      </c>
      <c r="H761" s="28" t="s">
        <v>4595</v>
      </c>
      <c r="I761" s="28" t="s">
        <v>4576</v>
      </c>
      <c r="J761" s="28" t="s">
        <v>4576</v>
      </c>
      <c r="K761" s="29">
        <v>39595</v>
      </c>
      <c r="L761" s="28" t="s">
        <v>5658</v>
      </c>
      <c r="M761" s="28" t="s">
        <v>2707</v>
      </c>
    </row>
    <row r="762" spans="1:13" hidden="1" x14ac:dyDescent="0.2">
      <c r="A762" s="23">
        <v>60963</v>
      </c>
      <c r="B762" s="28" t="s">
        <v>4573</v>
      </c>
      <c r="C762" s="28" t="s">
        <v>5135</v>
      </c>
      <c r="D762" s="25">
        <f t="shared" si="11"/>
        <v>39595</v>
      </c>
      <c r="E762" s="28" t="s">
        <v>4576</v>
      </c>
      <c r="F762" s="26">
        <v>12.95</v>
      </c>
      <c r="G762" s="28" t="s">
        <v>3360</v>
      </c>
      <c r="H762" s="28" t="s">
        <v>3370</v>
      </c>
      <c r="I762" s="28" t="s">
        <v>4576</v>
      </c>
      <c r="J762" s="28" t="s">
        <v>4576</v>
      </c>
      <c r="K762" s="29">
        <v>39595</v>
      </c>
      <c r="L762" s="28" t="s">
        <v>5658</v>
      </c>
      <c r="M762" s="28" t="s">
        <v>2133</v>
      </c>
    </row>
    <row r="763" spans="1:13" hidden="1" x14ac:dyDescent="0.2">
      <c r="A763" s="23">
        <v>60325</v>
      </c>
      <c r="B763" s="28" t="s">
        <v>5138</v>
      </c>
      <c r="C763" s="28" t="s">
        <v>4574</v>
      </c>
      <c r="D763" s="25">
        <f t="shared" si="11"/>
        <v>39595</v>
      </c>
      <c r="E763" s="28" t="s">
        <v>4576</v>
      </c>
      <c r="F763" s="26">
        <v>383.16</v>
      </c>
      <c r="G763" s="28" t="s">
        <v>4574</v>
      </c>
      <c r="H763" s="28" t="s">
        <v>3381</v>
      </c>
      <c r="I763" s="28" t="s">
        <v>4576</v>
      </c>
      <c r="J763" s="28" t="s">
        <v>4909</v>
      </c>
      <c r="K763" s="29">
        <v>39595</v>
      </c>
      <c r="L763" s="28" t="s">
        <v>4453</v>
      </c>
      <c r="M763" s="28" t="s">
        <v>4332</v>
      </c>
    </row>
    <row r="764" spans="1:13" hidden="1" x14ac:dyDescent="0.2">
      <c r="A764" s="23">
        <v>61460</v>
      </c>
      <c r="B764" s="28" t="s">
        <v>5150</v>
      </c>
      <c r="C764" s="28" t="s">
        <v>4580</v>
      </c>
      <c r="D764" s="25">
        <f t="shared" si="11"/>
        <v>39595</v>
      </c>
      <c r="E764" s="28" t="s">
        <v>4576</v>
      </c>
      <c r="F764" s="26">
        <v>-50</v>
      </c>
      <c r="G764" s="28" t="s">
        <v>4574</v>
      </c>
      <c r="H764" s="28" t="s">
        <v>6667</v>
      </c>
      <c r="I764" s="28" t="s">
        <v>4576</v>
      </c>
      <c r="J764" s="28" t="s">
        <v>4576</v>
      </c>
      <c r="K764" s="29">
        <v>39595</v>
      </c>
      <c r="L764" s="28" t="s">
        <v>6602</v>
      </c>
      <c r="M764" s="28" t="s">
        <v>4329</v>
      </c>
    </row>
    <row r="765" spans="1:13" hidden="1" x14ac:dyDescent="0.2">
      <c r="A765" s="23">
        <v>61461</v>
      </c>
      <c r="B765" s="28" t="s">
        <v>5150</v>
      </c>
      <c r="C765" s="28" t="s">
        <v>4580</v>
      </c>
      <c r="D765" s="25">
        <f t="shared" si="11"/>
        <v>39595</v>
      </c>
      <c r="E765" s="28" t="s">
        <v>4576</v>
      </c>
      <c r="F765" s="26">
        <v>-50</v>
      </c>
      <c r="G765" s="28" t="s">
        <v>4574</v>
      </c>
      <c r="H765" s="28" t="s">
        <v>6667</v>
      </c>
      <c r="I765" s="28" t="s">
        <v>4576</v>
      </c>
      <c r="J765" s="28" t="s">
        <v>4576</v>
      </c>
      <c r="K765" s="29">
        <v>39595</v>
      </c>
      <c r="L765" s="28" t="s">
        <v>6602</v>
      </c>
      <c r="M765" s="28" t="s">
        <v>4330</v>
      </c>
    </row>
    <row r="766" spans="1:13" hidden="1" x14ac:dyDescent="0.2">
      <c r="A766" s="23">
        <v>61462</v>
      </c>
      <c r="B766" s="28" t="s">
        <v>5150</v>
      </c>
      <c r="C766" s="28" t="s">
        <v>4580</v>
      </c>
      <c r="D766" s="25">
        <f t="shared" si="11"/>
        <v>39595</v>
      </c>
      <c r="E766" s="28" t="s">
        <v>4576</v>
      </c>
      <c r="F766" s="26">
        <v>-100</v>
      </c>
      <c r="G766" s="28" t="s">
        <v>4574</v>
      </c>
      <c r="H766" s="28" t="s">
        <v>6667</v>
      </c>
      <c r="I766" s="28" t="s">
        <v>4576</v>
      </c>
      <c r="J766" s="28" t="s">
        <v>4576</v>
      </c>
      <c r="K766" s="29">
        <v>39595</v>
      </c>
      <c r="L766" s="28" t="s">
        <v>6602</v>
      </c>
      <c r="M766" s="28" t="s">
        <v>4331</v>
      </c>
    </row>
    <row r="767" spans="1:13" x14ac:dyDescent="0.2">
      <c r="A767" s="23">
        <v>60964</v>
      </c>
      <c r="B767" s="28" t="s">
        <v>4573</v>
      </c>
      <c r="C767" s="28" t="s">
        <v>5135</v>
      </c>
      <c r="D767" s="25">
        <f t="shared" si="11"/>
        <v>39595</v>
      </c>
      <c r="E767" s="28" t="s">
        <v>4576</v>
      </c>
      <c r="F767" s="26">
        <v>12.5</v>
      </c>
      <c r="G767" s="28" t="s">
        <v>2205</v>
      </c>
      <c r="H767" s="28" t="s">
        <v>7151</v>
      </c>
      <c r="I767" s="28" t="s">
        <v>4576</v>
      </c>
      <c r="J767" s="28" t="s">
        <v>4576</v>
      </c>
      <c r="K767" s="29">
        <v>39595</v>
      </c>
      <c r="L767" s="28" t="s">
        <v>5658</v>
      </c>
      <c r="M767" s="28" t="s">
        <v>7533</v>
      </c>
    </row>
    <row r="768" spans="1:13" hidden="1" x14ac:dyDescent="0.2">
      <c r="A768" s="23">
        <v>60968</v>
      </c>
      <c r="B768" s="28" t="s">
        <v>4573</v>
      </c>
      <c r="C768" s="28" t="s">
        <v>5135</v>
      </c>
      <c r="D768" s="25">
        <f t="shared" si="11"/>
        <v>39595</v>
      </c>
      <c r="E768" s="28" t="s">
        <v>2704</v>
      </c>
      <c r="F768" s="26">
        <v>5.49</v>
      </c>
      <c r="G768" s="28" t="s">
        <v>3364</v>
      </c>
      <c r="H768" s="28" t="s">
        <v>3370</v>
      </c>
      <c r="I768" s="28" t="s">
        <v>4576</v>
      </c>
      <c r="J768" s="28" t="s">
        <v>4576</v>
      </c>
      <c r="K768" s="29">
        <v>39595</v>
      </c>
      <c r="L768" s="28" t="s">
        <v>5658</v>
      </c>
      <c r="M768" s="28" t="s">
        <v>2705</v>
      </c>
    </row>
    <row r="769" spans="1:13" hidden="1" x14ac:dyDescent="0.2">
      <c r="A769" s="23">
        <v>60321</v>
      </c>
      <c r="B769" s="28" t="s">
        <v>4579</v>
      </c>
      <c r="C769" s="28" t="s">
        <v>4574</v>
      </c>
      <c r="D769" s="25">
        <f t="shared" si="11"/>
        <v>39596</v>
      </c>
      <c r="E769" s="28" t="s">
        <v>4576</v>
      </c>
      <c r="F769" s="26">
        <v>40</v>
      </c>
      <c r="G769" s="28" t="s">
        <v>4580</v>
      </c>
      <c r="H769" s="28" t="s">
        <v>6667</v>
      </c>
      <c r="I769" s="28" t="s">
        <v>4576</v>
      </c>
      <c r="J769" s="28" t="s">
        <v>4576</v>
      </c>
      <c r="K769" s="29">
        <v>39596</v>
      </c>
      <c r="L769" s="28" t="s">
        <v>6602</v>
      </c>
      <c r="M769" s="28" t="s">
        <v>4328</v>
      </c>
    </row>
    <row r="770" spans="1:13" hidden="1" x14ac:dyDescent="0.2">
      <c r="A770" s="23">
        <v>60320</v>
      </c>
      <c r="B770" s="28" t="s">
        <v>4573</v>
      </c>
      <c r="C770" s="28" t="s">
        <v>4574</v>
      </c>
      <c r="D770" s="25">
        <f t="shared" ref="D770:D833" si="12">K770</f>
        <v>39596</v>
      </c>
      <c r="E770" s="28" t="s">
        <v>4576</v>
      </c>
      <c r="F770" s="26">
        <v>39.86</v>
      </c>
      <c r="G770" s="28" t="s">
        <v>5139</v>
      </c>
      <c r="H770" s="28" t="s">
        <v>3381</v>
      </c>
      <c r="I770" s="28" t="s">
        <v>4576</v>
      </c>
      <c r="J770" s="28" t="s">
        <v>4576</v>
      </c>
      <c r="K770" s="29">
        <v>39596</v>
      </c>
      <c r="L770" s="28" t="s">
        <v>2111</v>
      </c>
      <c r="M770" s="28" t="s">
        <v>4457</v>
      </c>
    </row>
    <row r="771" spans="1:13" hidden="1" x14ac:dyDescent="0.2">
      <c r="A771" s="23">
        <v>60971</v>
      </c>
      <c r="B771" s="28" t="s">
        <v>4573</v>
      </c>
      <c r="C771" s="28" t="s">
        <v>5135</v>
      </c>
      <c r="D771" s="25">
        <f t="shared" si="12"/>
        <v>39596</v>
      </c>
      <c r="E771" s="28" t="s">
        <v>4576</v>
      </c>
      <c r="F771" s="26">
        <v>48.8</v>
      </c>
      <c r="G771" s="28" t="s">
        <v>3696</v>
      </c>
      <c r="H771" s="28" t="s">
        <v>3484</v>
      </c>
      <c r="I771" s="28" t="s">
        <v>4576</v>
      </c>
      <c r="J771" s="28" t="s">
        <v>4576</v>
      </c>
      <c r="K771" s="29">
        <v>39596</v>
      </c>
      <c r="L771" s="28" t="s">
        <v>5658</v>
      </c>
      <c r="M771" s="28" t="s">
        <v>2708</v>
      </c>
    </row>
    <row r="772" spans="1:13" hidden="1" x14ac:dyDescent="0.2">
      <c r="A772" s="23">
        <v>60972</v>
      </c>
      <c r="B772" s="28" t="s">
        <v>4573</v>
      </c>
      <c r="C772" s="28" t="s">
        <v>5135</v>
      </c>
      <c r="D772" s="25">
        <f t="shared" si="12"/>
        <v>39596</v>
      </c>
      <c r="E772" s="28" t="s">
        <v>4576</v>
      </c>
      <c r="F772" s="26">
        <v>22.98</v>
      </c>
      <c r="G772" s="28" t="s">
        <v>683</v>
      </c>
      <c r="H772" s="28" t="s">
        <v>3365</v>
      </c>
      <c r="I772" s="28" t="s">
        <v>4576</v>
      </c>
      <c r="J772" s="28" t="s">
        <v>4576</v>
      </c>
      <c r="K772" s="29">
        <v>39596</v>
      </c>
      <c r="L772" s="28" t="s">
        <v>5658</v>
      </c>
      <c r="M772" s="28" t="s">
        <v>1706</v>
      </c>
    </row>
    <row r="773" spans="1:13" hidden="1" x14ac:dyDescent="0.2">
      <c r="A773" s="23">
        <v>61459</v>
      </c>
      <c r="B773" s="28" t="s">
        <v>5150</v>
      </c>
      <c r="C773" s="28" t="s">
        <v>4580</v>
      </c>
      <c r="D773" s="25">
        <f t="shared" si="12"/>
        <v>39596</v>
      </c>
      <c r="E773" s="28" t="s">
        <v>4576</v>
      </c>
      <c r="F773" s="26">
        <v>-40</v>
      </c>
      <c r="G773" s="28" t="s">
        <v>4574</v>
      </c>
      <c r="H773" s="28" t="s">
        <v>6667</v>
      </c>
      <c r="I773" s="28" t="s">
        <v>4576</v>
      </c>
      <c r="J773" s="28" t="s">
        <v>4576</v>
      </c>
      <c r="K773" s="29">
        <v>39596</v>
      </c>
      <c r="L773" s="28" t="s">
        <v>6602</v>
      </c>
      <c r="M773" s="28" t="s">
        <v>4328</v>
      </c>
    </row>
    <row r="774" spans="1:13" x14ac:dyDescent="0.2">
      <c r="A774" s="23">
        <v>60319</v>
      </c>
      <c r="B774" s="28" t="s">
        <v>4573</v>
      </c>
      <c r="C774" s="28" t="s">
        <v>4574</v>
      </c>
      <c r="D774" s="25">
        <f t="shared" si="12"/>
        <v>39596</v>
      </c>
      <c r="E774" s="28" t="s">
        <v>4576</v>
      </c>
      <c r="F774" s="26">
        <v>31.38</v>
      </c>
      <c r="G774" s="28" t="s">
        <v>5136</v>
      </c>
      <c r="H774" s="28" t="s">
        <v>7151</v>
      </c>
      <c r="I774" s="28" t="s">
        <v>4576</v>
      </c>
      <c r="J774" s="28" t="s">
        <v>4576</v>
      </c>
      <c r="K774" s="29">
        <v>39596</v>
      </c>
      <c r="L774" s="28" t="s">
        <v>2111</v>
      </c>
      <c r="M774" s="28" t="s">
        <v>4495</v>
      </c>
    </row>
    <row r="775" spans="1:13" hidden="1" x14ac:dyDescent="0.2">
      <c r="A775" s="23">
        <v>60974</v>
      </c>
      <c r="B775" s="28" t="s">
        <v>4573</v>
      </c>
      <c r="C775" s="28" t="s">
        <v>5135</v>
      </c>
      <c r="D775" s="25">
        <f t="shared" si="12"/>
        <v>39597</v>
      </c>
      <c r="E775" s="28" t="s">
        <v>4576</v>
      </c>
      <c r="F775" s="26">
        <v>7.44</v>
      </c>
      <c r="G775" s="28" t="s">
        <v>1555</v>
      </c>
      <c r="H775" s="28" t="s">
        <v>4595</v>
      </c>
      <c r="I775" s="28" t="s">
        <v>4576</v>
      </c>
      <c r="J775" s="28" t="s">
        <v>4576</v>
      </c>
      <c r="K775" s="29">
        <v>39597</v>
      </c>
      <c r="L775" s="28" t="s">
        <v>5658</v>
      </c>
      <c r="M775" s="28" t="s">
        <v>2709</v>
      </c>
    </row>
    <row r="776" spans="1:13" hidden="1" x14ac:dyDescent="0.2">
      <c r="A776" s="23">
        <v>60318</v>
      </c>
      <c r="B776" s="28" t="s">
        <v>4573</v>
      </c>
      <c r="C776" s="28" t="s">
        <v>4574</v>
      </c>
      <c r="D776" s="25">
        <f t="shared" si="12"/>
        <v>39597</v>
      </c>
      <c r="E776" s="28" t="s">
        <v>4576</v>
      </c>
      <c r="F776" s="26">
        <v>24.22</v>
      </c>
      <c r="G776" s="28" t="s">
        <v>4577</v>
      </c>
      <c r="H776" s="28" t="s">
        <v>3365</v>
      </c>
      <c r="I776" s="28" t="s">
        <v>4576</v>
      </c>
      <c r="J776" s="28" t="s">
        <v>4576</v>
      </c>
      <c r="K776" s="29">
        <v>39597</v>
      </c>
      <c r="L776" s="28" t="s">
        <v>6598</v>
      </c>
      <c r="M776" s="28" t="s">
        <v>4327</v>
      </c>
    </row>
    <row r="777" spans="1:13" hidden="1" x14ac:dyDescent="0.2">
      <c r="A777" s="23">
        <v>60975</v>
      </c>
      <c r="B777" s="28" t="s">
        <v>4573</v>
      </c>
      <c r="C777" s="28" t="s">
        <v>5135</v>
      </c>
      <c r="D777" s="25">
        <f t="shared" si="12"/>
        <v>39597</v>
      </c>
      <c r="E777" s="28" t="s">
        <v>4576</v>
      </c>
      <c r="F777" s="26">
        <v>81</v>
      </c>
      <c r="G777" s="28" t="s">
        <v>2203</v>
      </c>
      <c r="H777" s="28" t="s">
        <v>4600</v>
      </c>
      <c r="I777" s="28" t="s">
        <v>4576</v>
      </c>
      <c r="J777" s="28" t="s">
        <v>4576</v>
      </c>
      <c r="K777" s="29">
        <v>39597</v>
      </c>
      <c r="L777" s="28" t="s">
        <v>5658</v>
      </c>
      <c r="M777" s="28" t="s">
        <v>2710</v>
      </c>
    </row>
    <row r="778" spans="1:13" hidden="1" x14ac:dyDescent="0.2">
      <c r="A778" s="23">
        <v>60979</v>
      </c>
      <c r="B778" s="28" t="s">
        <v>4573</v>
      </c>
      <c r="C778" s="28" t="s">
        <v>5135</v>
      </c>
      <c r="D778" s="25">
        <f t="shared" si="12"/>
        <v>39597</v>
      </c>
      <c r="E778" s="28" t="s">
        <v>4576</v>
      </c>
      <c r="F778" s="26">
        <v>34</v>
      </c>
      <c r="G778" s="28" t="s">
        <v>4595</v>
      </c>
      <c r="H778" s="28" t="s">
        <v>4595</v>
      </c>
      <c r="I778" s="28" t="s">
        <v>4576</v>
      </c>
      <c r="J778" s="28" t="s">
        <v>4576</v>
      </c>
      <c r="K778" s="29">
        <v>39597</v>
      </c>
      <c r="L778" s="28" t="s">
        <v>5658</v>
      </c>
      <c r="M778" s="28" t="s">
        <v>2711</v>
      </c>
    </row>
    <row r="779" spans="1:13" hidden="1" x14ac:dyDescent="0.2">
      <c r="A779" s="23">
        <v>60973</v>
      </c>
      <c r="B779" s="28" t="s">
        <v>4573</v>
      </c>
      <c r="C779" s="28" t="s">
        <v>5135</v>
      </c>
      <c r="D779" s="25">
        <f t="shared" si="12"/>
        <v>39597</v>
      </c>
      <c r="E779" s="28" t="s">
        <v>4576</v>
      </c>
      <c r="F779" s="26">
        <v>12.95</v>
      </c>
      <c r="G779" s="28" t="s">
        <v>3360</v>
      </c>
      <c r="H779" s="28" t="s">
        <v>3370</v>
      </c>
      <c r="I779" s="28" t="s">
        <v>4576</v>
      </c>
      <c r="J779" s="28" t="s">
        <v>4576</v>
      </c>
      <c r="K779" s="29">
        <v>39597</v>
      </c>
      <c r="L779" s="28" t="s">
        <v>5658</v>
      </c>
      <c r="M779" s="28" t="s">
        <v>2133</v>
      </c>
    </row>
    <row r="780" spans="1:13" x14ac:dyDescent="0.2">
      <c r="A780" s="23">
        <v>60976</v>
      </c>
      <c r="B780" s="28" t="s">
        <v>4573</v>
      </c>
      <c r="C780" s="28" t="s">
        <v>5135</v>
      </c>
      <c r="D780" s="25">
        <f t="shared" si="12"/>
        <v>39597</v>
      </c>
      <c r="E780" s="28" t="s">
        <v>4576</v>
      </c>
      <c r="F780" s="26">
        <v>25</v>
      </c>
      <c r="G780" s="28" t="s">
        <v>2205</v>
      </c>
      <c r="H780" s="28" t="s">
        <v>7151</v>
      </c>
      <c r="I780" s="28" t="s">
        <v>4576</v>
      </c>
      <c r="J780" s="28" t="s">
        <v>4576</v>
      </c>
      <c r="K780" s="29">
        <v>39597</v>
      </c>
      <c r="L780" s="28" t="s">
        <v>5658</v>
      </c>
      <c r="M780" s="28" t="s">
        <v>7533</v>
      </c>
    </row>
    <row r="781" spans="1:13" x14ac:dyDescent="0.2">
      <c r="A781" s="23">
        <v>60977</v>
      </c>
      <c r="B781" s="28" t="s">
        <v>4573</v>
      </c>
      <c r="C781" s="28" t="s">
        <v>5135</v>
      </c>
      <c r="D781" s="25">
        <f t="shared" si="12"/>
        <v>39597</v>
      </c>
      <c r="E781" s="28" t="s">
        <v>4576</v>
      </c>
      <c r="F781" s="26">
        <v>37</v>
      </c>
      <c r="G781" s="28" t="s">
        <v>2205</v>
      </c>
      <c r="H781" s="28" t="s">
        <v>7151</v>
      </c>
      <c r="I781" s="28" t="s">
        <v>4576</v>
      </c>
      <c r="J781" s="28" t="s">
        <v>4576</v>
      </c>
      <c r="K781" s="29">
        <v>39597</v>
      </c>
      <c r="L781" s="28" t="s">
        <v>5658</v>
      </c>
      <c r="M781" s="28" t="s">
        <v>7533</v>
      </c>
    </row>
    <row r="782" spans="1:13" hidden="1" x14ac:dyDescent="0.2">
      <c r="A782" s="23">
        <v>60978</v>
      </c>
      <c r="B782" s="28" t="s">
        <v>4573</v>
      </c>
      <c r="C782" s="28" t="s">
        <v>5135</v>
      </c>
      <c r="D782" s="25">
        <f t="shared" si="12"/>
        <v>39597</v>
      </c>
      <c r="E782" s="28" t="s">
        <v>4576</v>
      </c>
      <c r="F782" s="26">
        <v>12.5</v>
      </c>
      <c r="G782" s="28" t="s">
        <v>2205</v>
      </c>
      <c r="H782" s="28" t="s">
        <v>7154</v>
      </c>
      <c r="I782" s="28" t="s">
        <v>4576</v>
      </c>
      <c r="J782" s="28" t="s">
        <v>4576</v>
      </c>
      <c r="K782" s="29">
        <v>39597</v>
      </c>
      <c r="L782" s="28" t="s">
        <v>5658</v>
      </c>
      <c r="M782" s="28" t="s">
        <v>7533</v>
      </c>
    </row>
    <row r="783" spans="1:13" hidden="1" x14ac:dyDescent="0.2">
      <c r="A783" s="23">
        <v>60315</v>
      </c>
      <c r="B783" s="28" t="s">
        <v>4579</v>
      </c>
      <c r="C783" s="28" t="s">
        <v>4574</v>
      </c>
      <c r="D783" s="25">
        <f t="shared" si="12"/>
        <v>39598</v>
      </c>
      <c r="E783" s="28" t="s">
        <v>4576</v>
      </c>
      <c r="F783" s="26">
        <v>50</v>
      </c>
      <c r="G783" s="28" t="s">
        <v>4580</v>
      </c>
      <c r="H783" s="28" t="s">
        <v>6667</v>
      </c>
      <c r="I783" s="28" t="s">
        <v>4576</v>
      </c>
      <c r="J783" s="28" t="s">
        <v>4576</v>
      </c>
      <c r="K783" s="29">
        <v>39598</v>
      </c>
      <c r="L783" s="28" t="s">
        <v>6602</v>
      </c>
      <c r="M783" s="28" t="s">
        <v>4323</v>
      </c>
    </row>
    <row r="784" spans="1:13" hidden="1" x14ac:dyDescent="0.2">
      <c r="A784" s="23">
        <v>60317</v>
      </c>
      <c r="B784" s="28" t="s">
        <v>4579</v>
      </c>
      <c r="C784" s="28" t="s">
        <v>4574</v>
      </c>
      <c r="D784" s="25">
        <f t="shared" si="12"/>
        <v>39598</v>
      </c>
      <c r="E784" s="28" t="s">
        <v>4576</v>
      </c>
      <c r="F784" s="26">
        <v>300</v>
      </c>
      <c r="G784" s="28" t="s">
        <v>4580</v>
      </c>
      <c r="H784" s="28" t="s">
        <v>6667</v>
      </c>
      <c r="I784" s="28" t="s">
        <v>4576</v>
      </c>
      <c r="J784" s="28" t="s">
        <v>4576</v>
      </c>
      <c r="K784" s="29">
        <v>39598</v>
      </c>
      <c r="L784" s="28" t="s">
        <v>6602</v>
      </c>
      <c r="M784" s="28" t="s">
        <v>4326</v>
      </c>
    </row>
    <row r="785" spans="1:13" hidden="1" x14ac:dyDescent="0.2">
      <c r="A785" s="23">
        <v>60985</v>
      </c>
      <c r="B785" s="28" t="s">
        <v>4573</v>
      </c>
      <c r="C785" s="28" t="s">
        <v>5135</v>
      </c>
      <c r="D785" s="25">
        <f t="shared" si="12"/>
        <v>39598</v>
      </c>
      <c r="E785" s="28" t="s">
        <v>4576</v>
      </c>
      <c r="F785" s="26">
        <v>17</v>
      </c>
      <c r="G785" s="28" t="s">
        <v>3699</v>
      </c>
      <c r="H785" s="28" t="s">
        <v>4600</v>
      </c>
      <c r="I785" s="28" t="s">
        <v>4576</v>
      </c>
      <c r="J785" s="28" t="s">
        <v>4576</v>
      </c>
      <c r="K785" s="29">
        <v>39598</v>
      </c>
      <c r="L785" s="28" t="s">
        <v>5658</v>
      </c>
      <c r="M785" s="28" t="s">
        <v>8292</v>
      </c>
    </row>
    <row r="786" spans="1:13" hidden="1" x14ac:dyDescent="0.2">
      <c r="A786" s="23">
        <v>60981</v>
      </c>
      <c r="B786" s="28" t="s">
        <v>4573</v>
      </c>
      <c r="C786" s="28" t="s">
        <v>5135</v>
      </c>
      <c r="D786" s="25">
        <f t="shared" si="12"/>
        <v>39598</v>
      </c>
      <c r="E786" s="28" t="s">
        <v>4576</v>
      </c>
      <c r="F786" s="26">
        <v>32</v>
      </c>
      <c r="G786" s="28" t="s">
        <v>3698</v>
      </c>
      <c r="H786" s="28" t="s">
        <v>3484</v>
      </c>
      <c r="I786" s="28" t="s">
        <v>4576</v>
      </c>
      <c r="J786" s="28" t="s">
        <v>4576</v>
      </c>
      <c r="K786" s="29">
        <v>39598</v>
      </c>
      <c r="L786" s="28" t="s">
        <v>5658</v>
      </c>
      <c r="M786" s="28" t="s">
        <v>8324</v>
      </c>
    </row>
    <row r="787" spans="1:13" hidden="1" x14ac:dyDescent="0.2">
      <c r="A787" s="23">
        <v>61002</v>
      </c>
      <c r="B787" s="28" t="s">
        <v>4573</v>
      </c>
      <c r="C787" s="28" t="s">
        <v>5135</v>
      </c>
      <c r="D787" s="25">
        <f t="shared" si="12"/>
        <v>39598</v>
      </c>
      <c r="E787" s="28" t="s">
        <v>4576</v>
      </c>
      <c r="F787" s="26">
        <v>29</v>
      </c>
      <c r="G787" s="28" t="s">
        <v>1560</v>
      </c>
      <c r="H787" s="28" t="s">
        <v>4595</v>
      </c>
      <c r="I787" s="28" t="s">
        <v>4576</v>
      </c>
      <c r="J787" s="28" t="s">
        <v>4576</v>
      </c>
      <c r="K787" s="29">
        <v>39598</v>
      </c>
      <c r="L787" s="28" t="s">
        <v>5658</v>
      </c>
      <c r="M787" s="28" t="s">
        <v>1054</v>
      </c>
    </row>
    <row r="788" spans="1:13" hidden="1" x14ac:dyDescent="0.2">
      <c r="A788" s="23">
        <v>61003</v>
      </c>
      <c r="B788" s="28" t="s">
        <v>4573</v>
      </c>
      <c r="C788" s="28" t="s">
        <v>5135</v>
      </c>
      <c r="D788" s="25">
        <f t="shared" si="12"/>
        <v>39598</v>
      </c>
      <c r="E788" s="28" t="s">
        <v>4576</v>
      </c>
      <c r="F788" s="26">
        <v>15</v>
      </c>
      <c r="G788" s="28" t="s">
        <v>1560</v>
      </c>
      <c r="H788" s="28" t="s">
        <v>4595</v>
      </c>
      <c r="I788" s="28" t="s">
        <v>4576</v>
      </c>
      <c r="J788" s="28" t="s">
        <v>4576</v>
      </c>
      <c r="K788" s="29">
        <v>39598</v>
      </c>
      <c r="L788" s="28" t="s">
        <v>5658</v>
      </c>
      <c r="M788" s="28" t="s">
        <v>1054</v>
      </c>
    </row>
    <row r="789" spans="1:13" hidden="1" x14ac:dyDescent="0.2">
      <c r="A789" s="23">
        <v>60984</v>
      </c>
      <c r="B789" s="28" t="s">
        <v>4573</v>
      </c>
      <c r="C789" s="28" t="s">
        <v>5135</v>
      </c>
      <c r="D789" s="25">
        <f t="shared" si="12"/>
        <v>39598</v>
      </c>
      <c r="E789" s="28" t="s">
        <v>4576</v>
      </c>
      <c r="F789" s="26">
        <v>41</v>
      </c>
      <c r="G789" s="28" t="s">
        <v>3361</v>
      </c>
      <c r="H789" s="28" t="s">
        <v>4600</v>
      </c>
      <c r="I789" s="28" t="s">
        <v>4576</v>
      </c>
      <c r="J789" s="28" t="s">
        <v>4576</v>
      </c>
      <c r="K789" s="29">
        <v>39598</v>
      </c>
      <c r="L789" s="28" t="s">
        <v>5658</v>
      </c>
      <c r="M789" s="28" t="s">
        <v>5615</v>
      </c>
    </row>
    <row r="790" spans="1:13" hidden="1" x14ac:dyDescent="0.2">
      <c r="A790" s="23">
        <v>60983</v>
      </c>
      <c r="B790" s="28" t="s">
        <v>4573</v>
      </c>
      <c r="C790" s="28" t="s">
        <v>5135</v>
      </c>
      <c r="D790" s="25">
        <f t="shared" si="12"/>
        <v>39598</v>
      </c>
      <c r="E790" s="28" t="s">
        <v>4576</v>
      </c>
      <c r="F790" s="26">
        <v>23.87</v>
      </c>
      <c r="G790" s="28" t="s">
        <v>683</v>
      </c>
      <c r="H790" s="28" t="s">
        <v>3365</v>
      </c>
      <c r="I790" s="28" t="s">
        <v>4576</v>
      </c>
      <c r="J790" s="28" t="s">
        <v>4576</v>
      </c>
      <c r="K790" s="29">
        <v>39598</v>
      </c>
      <c r="L790" s="28" t="s">
        <v>5658</v>
      </c>
      <c r="M790" s="28" t="s">
        <v>1706</v>
      </c>
    </row>
    <row r="791" spans="1:13" hidden="1" x14ac:dyDescent="0.2">
      <c r="A791" s="23">
        <v>60982</v>
      </c>
      <c r="B791" s="28" t="s">
        <v>4573</v>
      </c>
      <c r="C791" s="28" t="s">
        <v>5135</v>
      </c>
      <c r="D791" s="25">
        <f t="shared" si="12"/>
        <v>39598</v>
      </c>
      <c r="E791" s="28" t="s">
        <v>4576</v>
      </c>
      <c r="F791" s="26">
        <v>18.05</v>
      </c>
      <c r="G791" s="28" t="s">
        <v>2211</v>
      </c>
      <c r="H791" s="28" t="s">
        <v>3370</v>
      </c>
      <c r="I791" s="28" t="s">
        <v>4576</v>
      </c>
      <c r="J791" s="28" t="s">
        <v>4576</v>
      </c>
      <c r="K791" s="29">
        <v>39598</v>
      </c>
      <c r="L791" s="28" t="s">
        <v>5658</v>
      </c>
      <c r="M791" s="28" t="s">
        <v>8273</v>
      </c>
    </row>
    <row r="792" spans="1:13" hidden="1" x14ac:dyDescent="0.2">
      <c r="A792" s="23">
        <v>60316</v>
      </c>
      <c r="B792" s="28" t="s">
        <v>4573</v>
      </c>
      <c r="C792" s="28" t="s">
        <v>4574</v>
      </c>
      <c r="D792" s="25">
        <f t="shared" si="12"/>
        <v>39598</v>
      </c>
      <c r="E792" s="28" t="s">
        <v>4324</v>
      </c>
      <c r="F792" s="26">
        <v>425.53</v>
      </c>
      <c r="G792" s="28" t="s">
        <v>5174</v>
      </c>
      <c r="H792" s="28" t="s">
        <v>4599</v>
      </c>
      <c r="I792" s="28" t="s">
        <v>4576</v>
      </c>
      <c r="J792" s="28" t="s">
        <v>4576</v>
      </c>
      <c r="K792" s="29">
        <v>39598</v>
      </c>
      <c r="L792" s="28" t="s">
        <v>4450</v>
      </c>
      <c r="M792" s="28" t="s">
        <v>4325</v>
      </c>
    </row>
    <row r="793" spans="1:13" hidden="1" x14ac:dyDescent="0.2">
      <c r="A793" s="23">
        <v>60980</v>
      </c>
      <c r="B793" s="28" t="s">
        <v>4573</v>
      </c>
      <c r="C793" s="28" t="s">
        <v>5135</v>
      </c>
      <c r="D793" s="25">
        <f t="shared" si="12"/>
        <v>39598</v>
      </c>
      <c r="E793" s="28" t="s">
        <v>4576</v>
      </c>
      <c r="F793" s="26">
        <v>65</v>
      </c>
      <c r="G793" s="28" t="s">
        <v>4595</v>
      </c>
      <c r="H793" s="28" t="s">
        <v>4595</v>
      </c>
      <c r="I793" s="28" t="s">
        <v>4576</v>
      </c>
      <c r="J793" s="28" t="s">
        <v>4576</v>
      </c>
      <c r="K793" s="29">
        <v>39598</v>
      </c>
      <c r="L793" s="28" t="s">
        <v>5658</v>
      </c>
      <c r="M793" s="28" t="s">
        <v>2712</v>
      </c>
    </row>
    <row r="794" spans="1:13" hidden="1" x14ac:dyDescent="0.2">
      <c r="A794" s="23">
        <v>61457</v>
      </c>
      <c r="B794" s="28" t="s">
        <v>5150</v>
      </c>
      <c r="C794" s="28" t="s">
        <v>4580</v>
      </c>
      <c r="D794" s="25">
        <f t="shared" si="12"/>
        <v>39598</v>
      </c>
      <c r="E794" s="28" t="s">
        <v>4576</v>
      </c>
      <c r="F794" s="26">
        <v>-50</v>
      </c>
      <c r="G794" s="28" t="s">
        <v>4574</v>
      </c>
      <c r="H794" s="28" t="s">
        <v>6667</v>
      </c>
      <c r="I794" s="28" t="s">
        <v>4576</v>
      </c>
      <c r="J794" s="28" t="s">
        <v>4576</v>
      </c>
      <c r="K794" s="29">
        <v>39598</v>
      </c>
      <c r="L794" s="28" t="s">
        <v>6602</v>
      </c>
      <c r="M794" s="28" t="s">
        <v>4323</v>
      </c>
    </row>
    <row r="795" spans="1:13" hidden="1" x14ac:dyDescent="0.2">
      <c r="A795" s="23">
        <v>61458</v>
      </c>
      <c r="B795" s="28" t="s">
        <v>5150</v>
      </c>
      <c r="C795" s="28" t="s">
        <v>4580</v>
      </c>
      <c r="D795" s="25">
        <f t="shared" si="12"/>
        <v>39598</v>
      </c>
      <c r="E795" s="28" t="s">
        <v>4576</v>
      </c>
      <c r="F795" s="26">
        <v>-300</v>
      </c>
      <c r="G795" s="28" t="s">
        <v>4574</v>
      </c>
      <c r="H795" s="28" t="s">
        <v>6667</v>
      </c>
      <c r="I795" s="28" t="s">
        <v>4576</v>
      </c>
      <c r="J795" s="28" t="s">
        <v>4576</v>
      </c>
      <c r="K795" s="29">
        <v>39598</v>
      </c>
      <c r="L795" s="28" t="s">
        <v>6602</v>
      </c>
      <c r="M795" s="28" t="s">
        <v>4326</v>
      </c>
    </row>
    <row r="796" spans="1:13" hidden="1" x14ac:dyDescent="0.2">
      <c r="A796" s="23">
        <v>61784</v>
      </c>
      <c r="B796" s="28" t="s">
        <v>7124</v>
      </c>
      <c r="C796" s="28" t="s">
        <v>1963</v>
      </c>
      <c r="D796" s="25">
        <f t="shared" si="12"/>
        <v>39599</v>
      </c>
      <c r="E796" s="28" t="s">
        <v>4576</v>
      </c>
      <c r="F796" s="26">
        <v>-1.24</v>
      </c>
      <c r="G796" s="28" t="s">
        <v>1963</v>
      </c>
      <c r="H796" s="28" t="s">
        <v>6666</v>
      </c>
      <c r="I796" s="28" t="s">
        <v>4576</v>
      </c>
      <c r="J796" s="28" t="s">
        <v>4576</v>
      </c>
      <c r="K796" s="29">
        <v>39599</v>
      </c>
      <c r="L796" s="28" t="s">
        <v>4453</v>
      </c>
      <c r="M796" s="28" t="s">
        <v>4576</v>
      </c>
    </row>
    <row r="797" spans="1:13" hidden="1" x14ac:dyDescent="0.2">
      <c r="A797" s="23">
        <v>61796</v>
      </c>
      <c r="B797" s="28" t="s">
        <v>7124</v>
      </c>
      <c r="C797" s="28" t="s">
        <v>8541</v>
      </c>
      <c r="D797" s="25">
        <f t="shared" si="12"/>
        <v>39599</v>
      </c>
      <c r="E797" s="28" t="s">
        <v>4576</v>
      </c>
      <c r="F797" s="26">
        <v>-2.81</v>
      </c>
      <c r="G797" s="28" t="s">
        <v>1963</v>
      </c>
      <c r="H797" s="28" t="s">
        <v>6666</v>
      </c>
      <c r="I797" s="28" t="s">
        <v>4576</v>
      </c>
      <c r="J797" s="28" t="s">
        <v>4576</v>
      </c>
      <c r="K797" s="29">
        <v>39599</v>
      </c>
      <c r="L797" s="28" t="s">
        <v>4453</v>
      </c>
      <c r="M797" s="28" t="s">
        <v>4576</v>
      </c>
    </row>
    <row r="798" spans="1:13" hidden="1" x14ac:dyDescent="0.2">
      <c r="A798" s="23">
        <v>61808</v>
      </c>
      <c r="B798" s="28" t="s">
        <v>7124</v>
      </c>
      <c r="C798" s="28" t="s">
        <v>8542</v>
      </c>
      <c r="D798" s="25">
        <f t="shared" si="12"/>
        <v>39599</v>
      </c>
      <c r="E798" s="28" t="s">
        <v>4576</v>
      </c>
      <c r="F798" s="26">
        <v>-2.67</v>
      </c>
      <c r="G798" s="28" t="s">
        <v>8542</v>
      </c>
      <c r="H798" s="28" t="s">
        <v>6666</v>
      </c>
      <c r="I798" s="28" t="s">
        <v>4576</v>
      </c>
      <c r="J798" s="28" t="s">
        <v>4576</v>
      </c>
      <c r="K798" s="29">
        <v>39599</v>
      </c>
      <c r="L798" s="28" t="s">
        <v>4453</v>
      </c>
      <c r="M798" s="28" t="s">
        <v>4576</v>
      </c>
    </row>
    <row r="799" spans="1:13" hidden="1" x14ac:dyDescent="0.2">
      <c r="A799" s="23">
        <v>61832</v>
      </c>
      <c r="B799" s="28" t="s">
        <v>7124</v>
      </c>
      <c r="C799" s="28" t="s">
        <v>1961</v>
      </c>
      <c r="D799" s="25">
        <f t="shared" si="12"/>
        <v>39599</v>
      </c>
      <c r="E799" s="28" t="s">
        <v>4576</v>
      </c>
      <c r="F799" s="26">
        <v>-2.34</v>
      </c>
      <c r="G799" s="28" t="s">
        <v>1961</v>
      </c>
      <c r="H799" s="28" t="s">
        <v>6666</v>
      </c>
      <c r="I799" s="28" t="s">
        <v>4576</v>
      </c>
      <c r="J799" s="28" t="s">
        <v>4576</v>
      </c>
      <c r="K799" s="29">
        <v>39599</v>
      </c>
      <c r="L799" s="28" t="s">
        <v>4453</v>
      </c>
      <c r="M799" s="28" t="s">
        <v>4576</v>
      </c>
    </row>
    <row r="800" spans="1:13" hidden="1" x14ac:dyDescent="0.2">
      <c r="A800" s="23">
        <v>61772</v>
      </c>
      <c r="B800" s="28" t="s">
        <v>7124</v>
      </c>
      <c r="C800" s="28" t="s">
        <v>1962</v>
      </c>
      <c r="D800" s="25">
        <f t="shared" si="12"/>
        <v>39599</v>
      </c>
      <c r="E800" s="28" t="s">
        <v>4576</v>
      </c>
      <c r="F800" s="26">
        <v>-16.309999999999999</v>
      </c>
      <c r="G800" s="28" t="s">
        <v>1962</v>
      </c>
      <c r="H800" s="28" t="s">
        <v>6666</v>
      </c>
      <c r="I800" s="28" t="s">
        <v>4576</v>
      </c>
      <c r="J800" s="28" t="s">
        <v>4576</v>
      </c>
      <c r="K800" s="29">
        <v>39599</v>
      </c>
      <c r="L800" s="28" t="s">
        <v>4453</v>
      </c>
      <c r="M800" s="28" t="s">
        <v>4576</v>
      </c>
    </row>
    <row r="801" spans="1:13" hidden="1" x14ac:dyDescent="0.2">
      <c r="A801" s="23">
        <v>61820</v>
      </c>
      <c r="B801" s="28" t="s">
        <v>7124</v>
      </c>
      <c r="C801" s="28" t="s">
        <v>8540</v>
      </c>
      <c r="D801" s="25">
        <f t="shared" si="12"/>
        <v>39599</v>
      </c>
      <c r="E801" s="28" t="s">
        <v>4576</v>
      </c>
      <c r="F801" s="26">
        <v>-2.13</v>
      </c>
      <c r="G801" s="28" t="s">
        <v>8540</v>
      </c>
      <c r="H801" s="28" t="s">
        <v>6666</v>
      </c>
      <c r="I801" s="28" t="s">
        <v>4576</v>
      </c>
      <c r="J801" s="28" t="s">
        <v>4576</v>
      </c>
      <c r="K801" s="29">
        <v>39599</v>
      </c>
      <c r="L801" s="28" t="s">
        <v>4453</v>
      </c>
      <c r="M801" s="28" t="s">
        <v>4576</v>
      </c>
    </row>
    <row r="802" spans="1:13" hidden="1" x14ac:dyDescent="0.2">
      <c r="A802" s="23">
        <v>61513</v>
      </c>
      <c r="B802" s="28" t="s">
        <v>4573</v>
      </c>
      <c r="C802" s="28" t="s">
        <v>4580</v>
      </c>
      <c r="D802" s="25">
        <f t="shared" si="12"/>
        <v>39599</v>
      </c>
      <c r="E802" s="28" t="s">
        <v>5265</v>
      </c>
      <c r="F802" s="26">
        <v>940</v>
      </c>
      <c r="G802" s="28" t="s">
        <v>4595</v>
      </c>
      <c r="H802" s="28" t="s">
        <v>4595</v>
      </c>
      <c r="I802" s="28" t="s">
        <v>4576</v>
      </c>
      <c r="J802" s="28" t="s">
        <v>4576</v>
      </c>
      <c r="K802" s="29">
        <v>39599</v>
      </c>
      <c r="L802" s="28" t="s">
        <v>4576</v>
      </c>
      <c r="M802" s="28" t="s">
        <v>4576</v>
      </c>
    </row>
    <row r="803" spans="1:13" hidden="1" x14ac:dyDescent="0.2">
      <c r="A803" s="23">
        <v>60313</v>
      </c>
      <c r="B803" s="28" t="s">
        <v>4573</v>
      </c>
      <c r="C803" s="28" t="s">
        <v>4574</v>
      </c>
      <c r="D803" s="25">
        <f t="shared" si="12"/>
        <v>39601</v>
      </c>
      <c r="E803" s="28" t="s">
        <v>4576</v>
      </c>
      <c r="F803" s="26">
        <v>37</v>
      </c>
      <c r="G803" s="28" t="s">
        <v>4594</v>
      </c>
      <c r="H803" s="28" t="s">
        <v>3381</v>
      </c>
      <c r="I803" s="28" t="s">
        <v>4576</v>
      </c>
      <c r="J803" s="28" t="s">
        <v>4576</v>
      </c>
      <c r="K803" s="29">
        <v>39601</v>
      </c>
      <c r="L803" s="28" t="s">
        <v>2111</v>
      </c>
      <c r="M803" s="28" t="s">
        <v>2165</v>
      </c>
    </row>
    <row r="804" spans="1:13" hidden="1" x14ac:dyDescent="0.2">
      <c r="A804" s="23">
        <v>60314</v>
      </c>
      <c r="B804" s="28" t="s">
        <v>4573</v>
      </c>
      <c r="C804" s="28" t="s">
        <v>4574</v>
      </c>
      <c r="D804" s="25">
        <f t="shared" si="12"/>
        <v>39601</v>
      </c>
      <c r="E804" s="28" t="s">
        <v>4576</v>
      </c>
      <c r="F804" s="26">
        <v>39</v>
      </c>
      <c r="G804" s="28" t="s">
        <v>4594</v>
      </c>
      <c r="H804" s="28" t="s">
        <v>3381</v>
      </c>
      <c r="I804" s="28" t="s">
        <v>4576</v>
      </c>
      <c r="J804" s="28" t="s">
        <v>4576</v>
      </c>
      <c r="K804" s="29">
        <v>39601</v>
      </c>
      <c r="L804" s="28" t="s">
        <v>2111</v>
      </c>
      <c r="M804" s="28" t="s">
        <v>2166</v>
      </c>
    </row>
    <row r="805" spans="1:13" hidden="1" x14ac:dyDescent="0.2">
      <c r="A805" s="23">
        <v>60309</v>
      </c>
      <c r="B805" s="28" t="s">
        <v>4579</v>
      </c>
      <c r="C805" s="28" t="s">
        <v>4574</v>
      </c>
      <c r="D805" s="25">
        <f t="shared" si="12"/>
        <v>39601</v>
      </c>
      <c r="E805" s="28" t="s">
        <v>4576</v>
      </c>
      <c r="F805" s="26">
        <v>285.52</v>
      </c>
      <c r="G805" s="28" t="s">
        <v>4598</v>
      </c>
      <c r="H805" s="28" t="s">
        <v>6667</v>
      </c>
      <c r="I805" s="28" t="s">
        <v>4576</v>
      </c>
      <c r="J805" s="28" t="s">
        <v>4576</v>
      </c>
      <c r="K805" s="29">
        <v>39601</v>
      </c>
      <c r="L805" s="28" t="s">
        <v>2111</v>
      </c>
      <c r="M805" s="28" t="s">
        <v>496</v>
      </c>
    </row>
    <row r="806" spans="1:13" hidden="1" x14ac:dyDescent="0.2">
      <c r="A806" s="23">
        <v>61004</v>
      </c>
      <c r="B806" s="28" t="s">
        <v>4573</v>
      </c>
      <c r="C806" s="28" t="s">
        <v>5135</v>
      </c>
      <c r="D806" s="25">
        <f t="shared" si="12"/>
        <v>39601</v>
      </c>
      <c r="E806" s="28" t="s">
        <v>4576</v>
      </c>
      <c r="F806" s="26">
        <v>44.95</v>
      </c>
      <c r="G806" s="28" t="s">
        <v>1560</v>
      </c>
      <c r="H806" s="28" t="s">
        <v>4595</v>
      </c>
      <c r="I806" s="28" t="s">
        <v>4576</v>
      </c>
      <c r="J806" s="28" t="s">
        <v>4576</v>
      </c>
      <c r="K806" s="29">
        <v>39601</v>
      </c>
      <c r="L806" s="28" t="s">
        <v>5658</v>
      </c>
      <c r="M806" s="28" t="s">
        <v>1054</v>
      </c>
    </row>
    <row r="807" spans="1:13" hidden="1" x14ac:dyDescent="0.2">
      <c r="A807" s="23">
        <v>60994</v>
      </c>
      <c r="B807" s="28" t="s">
        <v>4573</v>
      </c>
      <c r="C807" s="28" t="s">
        <v>5135</v>
      </c>
      <c r="D807" s="25">
        <f t="shared" si="12"/>
        <v>39601</v>
      </c>
      <c r="E807" s="28" t="s">
        <v>4576</v>
      </c>
      <c r="F807" s="26">
        <v>39.99</v>
      </c>
      <c r="G807" s="28" t="s">
        <v>2203</v>
      </c>
      <c r="H807" s="28" t="s">
        <v>4600</v>
      </c>
      <c r="I807" s="28" t="s">
        <v>4576</v>
      </c>
      <c r="J807" s="28" t="s">
        <v>4576</v>
      </c>
      <c r="K807" s="29">
        <v>39601</v>
      </c>
      <c r="L807" s="28" t="s">
        <v>5658</v>
      </c>
      <c r="M807" s="28" t="s">
        <v>2717</v>
      </c>
    </row>
    <row r="808" spans="1:13" hidden="1" x14ac:dyDescent="0.2">
      <c r="A808" s="23">
        <v>60995</v>
      </c>
      <c r="B808" s="28" t="s">
        <v>4573</v>
      </c>
      <c r="C808" s="28" t="s">
        <v>5135</v>
      </c>
      <c r="D808" s="25">
        <f t="shared" si="12"/>
        <v>39601</v>
      </c>
      <c r="E808" s="28" t="s">
        <v>4884</v>
      </c>
      <c r="F808" s="26">
        <v>29</v>
      </c>
      <c r="G808" s="28" t="s">
        <v>2203</v>
      </c>
      <c r="H808" s="28" t="s">
        <v>4599</v>
      </c>
      <c r="I808" s="28" t="s">
        <v>4576</v>
      </c>
      <c r="J808" s="28" t="s">
        <v>4576</v>
      </c>
      <c r="K808" s="29">
        <v>39601</v>
      </c>
      <c r="L808" s="28" t="s">
        <v>5658</v>
      </c>
      <c r="M808" s="28" t="s">
        <v>4885</v>
      </c>
    </row>
    <row r="809" spans="1:13" hidden="1" x14ac:dyDescent="0.2">
      <c r="A809" s="23">
        <v>60302</v>
      </c>
      <c r="B809" s="28" t="s">
        <v>4579</v>
      </c>
      <c r="C809" s="28" t="s">
        <v>4574</v>
      </c>
      <c r="D809" s="25">
        <f t="shared" si="12"/>
        <v>39601</v>
      </c>
      <c r="E809" s="28" t="s">
        <v>4576</v>
      </c>
      <c r="F809" s="26">
        <v>5</v>
      </c>
      <c r="G809" s="28" t="s">
        <v>6025</v>
      </c>
      <c r="H809" s="28" t="s">
        <v>6667</v>
      </c>
      <c r="I809" s="28" t="s">
        <v>4576</v>
      </c>
      <c r="J809" s="28" t="s">
        <v>4576</v>
      </c>
      <c r="K809" s="29">
        <v>39601</v>
      </c>
      <c r="L809" s="28" t="s">
        <v>2117</v>
      </c>
      <c r="M809" s="28" t="s">
        <v>2163</v>
      </c>
    </row>
    <row r="810" spans="1:13" hidden="1" x14ac:dyDescent="0.2">
      <c r="A810" s="23">
        <v>60303</v>
      </c>
      <c r="B810" s="33" t="s">
        <v>4579</v>
      </c>
      <c r="C810" s="28" t="s">
        <v>4574</v>
      </c>
      <c r="D810" s="25">
        <f t="shared" si="12"/>
        <v>39601</v>
      </c>
      <c r="E810" s="28" t="s">
        <v>4576</v>
      </c>
      <c r="F810" s="26">
        <v>5</v>
      </c>
      <c r="G810" s="28" t="s">
        <v>6024</v>
      </c>
      <c r="H810" s="28" t="s">
        <v>6667</v>
      </c>
      <c r="I810" s="28" t="s">
        <v>4576</v>
      </c>
      <c r="J810" s="28" t="s">
        <v>4576</v>
      </c>
      <c r="K810" s="29">
        <v>39601</v>
      </c>
      <c r="L810" s="28" t="s">
        <v>2117</v>
      </c>
      <c r="M810" s="28" t="s">
        <v>2162</v>
      </c>
    </row>
    <row r="811" spans="1:13" hidden="1" x14ac:dyDescent="0.2">
      <c r="A811" s="23">
        <v>60993</v>
      </c>
      <c r="B811" s="28" t="s">
        <v>4573</v>
      </c>
      <c r="C811" s="28" t="s">
        <v>5135</v>
      </c>
      <c r="D811" s="25">
        <f t="shared" si="12"/>
        <v>39601</v>
      </c>
      <c r="E811" s="28" t="s">
        <v>4576</v>
      </c>
      <c r="F811" s="26">
        <v>25</v>
      </c>
      <c r="G811" s="28" t="s">
        <v>1659</v>
      </c>
      <c r="H811" s="28" t="s">
        <v>4600</v>
      </c>
      <c r="I811" s="28" t="s">
        <v>4576</v>
      </c>
      <c r="J811" s="28" t="s">
        <v>4576</v>
      </c>
      <c r="K811" s="29">
        <v>39601</v>
      </c>
      <c r="L811" s="28" t="s">
        <v>5658</v>
      </c>
      <c r="M811" s="28" t="s">
        <v>1364</v>
      </c>
    </row>
    <row r="812" spans="1:13" hidden="1" x14ac:dyDescent="0.2">
      <c r="A812" s="23">
        <v>60310</v>
      </c>
      <c r="B812" s="28" t="s">
        <v>4579</v>
      </c>
      <c r="C812" s="28" t="s">
        <v>4574</v>
      </c>
      <c r="D812" s="25">
        <f t="shared" si="12"/>
        <v>39601</v>
      </c>
      <c r="E812" s="28" t="s">
        <v>4576</v>
      </c>
      <c r="F812" s="26">
        <v>1866.61</v>
      </c>
      <c r="G812" s="28" t="s">
        <v>5135</v>
      </c>
      <c r="H812" s="28" t="s">
        <v>6667</v>
      </c>
      <c r="I812" s="28" t="s">
        <v>4576</v>
      </c>
      <c r="J812" s="28" t="s">
        <v>4576</v>
      </c>
      <c r="K812" s="29">
        <v>39601</v>
      </c>
      <c r="L812" s="28" t="s">
        <v>2111</v>
      </c>
      <c r="M812" s="28" t="s">
        <v>4494</v>
      </c>
    </row>
    <row r="813" spans="1:13" hidden="1" x14ac:dyDescent="0.2">
      <c r="A813" s="23">
        <v>60304</v>
      </c>
      <c r="B813" s="28" t="s">
        <v>4585</v>
      </c>
      <c r="C813" s="28" t="s">
        <v>4574</v>
      </c>
      <c r="D813" s="25">
        <f t="shared" si="12"/>
        <v>39601</v>
      </c>
      <c r="E813" s="28" t="s">
        <v>4576</v>
      </c>
      <c r="F813" s="26">
        <v>250</v>
      </c>
      <c r="G813" s="28" t="s">
        <v>6408</v>
      </c>
      <c r="H813" s="28" t="s">
        <v>5948</v>
      </c>
      <c r="I813" s="28" t="s">
        <v>4576</v>
      </c>
      <c r="J813" s="28" t="s">
        <v>4576</v>
      </c>
      <c r="K813" s="29">
        <v>39601</v>
      </c>
      <c r="L813" s="28" t="s">
        <v>2117</v>
      </c>
      <c r="M813" s="28" t="s">
        <v>4322</v>
      </c>
    </row>
    <row r="814" spans="1:13" hidden="1" x14ac:dyDescent="0.2">
      <c r="A814" s="23">
        <v>60986</v>
      </c>
      <c r="B814" s="28" t="s">
        <v>4573</v>
      </c>
      <c r="C814" s="28" t="s">
        <v>5135</v>
      </c>
      <c r="D814" s="25">
        <f t="shared" si="12"/>
        <v>39601</v>
      </c>
      <c r="E814" s="28" t="s">
        <v>2713</v>
      </c>
      <c r="F814" s="26">
        <v>264.98</v>
      </c>
      <c r="G814" s="28" t="s">
        <v>1658</v>
      </c>
      <c r="H814" s="28" t="s">
        <v>7321</v>
      </c>
      <c r="I814" s="28" t="s">
        <v>4576</v>
      </c>
      <c r="J814" s="28" t="s">
        <v>4576</v>
      </c>
      <c r="K814" s="29">
        <v>39601</v>
      </c>
      <c r="L814" s="28" t="s">
        <v>5658</v>
      </c>
      <c r="M814" s="28" t="s">
        <v>2714</v>
      </c>
    </row>
    <row r="815" spans="1:13" hidden="1" x14ac:dyDescent="0.2">
      <c r="A815" s="23">
        <v>60988</v>
      </c>
      <c r="B815" s="28" t="s">
        <v>4573</v>
      </c>
      <c r="C815" s="28" t="s">
        <v>5135</v>
      </c>
      <c r="D815" s="25">
        <f t="shared" si="12"/>
        <v>39601</v>
      </c>
      <c r="E815" s="28" t="s">
        <v>4576</v>
      </c>
      <c r="F815" s="26">
        <v>29.53</v>
      </c>
      <c r="G815" s="28" t="s">
        <v>683</v>
      </c>
      <c r="H815" s="28" t="s">
        <v>7322</v>
      </c>
      <c r="I815" s="28" t="s">
        <v>4576</v>
      </c>
      <c r="J815" s="28" t="s">
        <v>4576</v>
      </c>
      <c r="K815" s="29">
        <v>39601</v>
      </c>
      <c r="L815" s="28" t="s">
        <v>5658</v>
      </c>
      <c r="M815" s="28" t="s">
        <v>2715</v>
      </c>
    </row>
    <row r="816" spans="1:13" hidden="1" x14ac:dyDescent="0.2">
      <c r="A816" s="23">
        <v>60991</v>
      </c>
      <c r="B816" s="28" t="s">
        <v>4573</v>
      </c>
      <c r="C816" s="28" t="s">
        <v>5135</v>
      </c>
      <c r="D816" s="25">
        <f t="shared" si="12"/>
        <v>39601</v>
      </c>
      <c r="E816" s="28" t="s">
        <v>4576</v>
      </c>
      <c r="F816" s="26">
        <v>25.88</v>
      </c>
      <c r="G816" s="28" t="s">
        <v>683</v>
      </c>
      <c r="H816" s="28" t="s">
        <v>3365</v>
      </c>
      <c r="I816" s="28" t="s">
        <v>4576</v>
      </c>
      <c r="J816" s="28" t="s">
        <v>4576</v>
      </c>
      <c r="K816" s="29">
        <v>39601</v>
      </c>
      <c r="L816" s="28" t="s">
        <v>5658</v>
      </c>
      <c r="M816" s="28" t="s">
        <v>1706</v>
      </c>
    </row>
    <row r="817" spans="1:13" hidden="1" x14ac:dyDescent="0.2">
      <c r="A817" s="23">
        <v>60308</v>
      </c>
      <c r="B817" s="28" t="s">
        <v>4573</v>
      </c>
      <c r="C817" s="28" t="s">
        <v>4574</v>
      </c>
      <c r="D817" s="25">
        <f t="shared" si="12"/>
        <v>39601</v>
      </c>
      <c r="E817" s="28" t="s">
        <v>4576</v>
      </c>
      <c r="F817" s="26">
        <v>26.95</v>
      </c>
      <c r="G817" s="28" t="s">
        <v>6020</v>
      </c>
      <c r="H817" s="28" t="s">
        <v>3381</v>
      </c>
      <c r="I817" s="28" t="s">
        <v>4576</v>
      </c>
      <c r="J817" s="28" t="s">
        <v>4576</v>
      </c>
      <c r="K817" s="29">
        <v>39601</v>
      </c>
      <c r="L817" s="28" t="s">
        <v>2111</v>
      </c>
      <c r="M817" s="28" t="s">
        <v>497</v>
      </c>
    </row>
    <row r="818" spans="1:13" hidden="1" x14ac:dyDescent="0.2">
      <c r="A818" s="23">
        <v>60992</v>
      </c>
      <c r="B818" s="28" t="s">
        <v>4573</v>
      </c>
      <c r="C818" s="28" t="s">
        <v>5135</v>
      </c>
      <c r="D818" s="25">
        <f t="shared" si="12"/>
        <v>39601</v>
      </c>
      <c r="E818" s="28" t="s">
        <v>4576</v>
      </c>
      <c r="F818" s="26">
        <v>20.87</v>
      </c>
      <c r="G818" s="28" t="s">
        <v>2211</v>
      </c>
      <c r="H818" s="28" t="s">
        <v>3370</v>
      </c>
      <c r="I818" s="28" t="s">
        <v>4576</v>
      </c>
      <c r="J818" s="28" t="s">
        <v>4576</v>
      </c>
      <c r="K818" s="29">
        <v>39601</v>
      </c>
      <c r="L818" s="28" t="s">
        <v>5658</v>
      </c>
      <c r="M818" s="28" t="s">
        <v>8273</v>
      </c>
    </row>
    <row r="819" spans="1:13" hidden="1" x14ac:dyDescent="0.2">
      <c r="A819" s="23">
        <v>60312</v>
      </c>
      <c r="B819" s="28" t="s">
        <v>4579</v>
      </c>
      <c r="C819" s="28" t="s">
        <v>4574</v>
      </c>
      <c r="D819" s="25">
        <f t="shared" si="12"/>
        <v>39601</v>
      </c>
      <c r="E819" s="28" t="s">
        <v>4576</v>
      </c>
      <c r="F819" s="26">
        <v>300</v>
      </c>
      <c r="G819" s="28" t="s">
        <v>5133</v>
      </c>
      <c r="H819" s="28" t="s">
        <v>6667</v>
      </c>
      <c r="I819" s="28" t="s">
        <v>4576</v>
      </c>
      <c r="J819" s="28" t="s">
        <v>4576</v>
      </c>
      <c r="K819" s="29">
        <v>39601</v>
      </c>
      <c r="L819" s="28" t="s">
        <v>2111</v>
      </c>
      <c r="M819" s="28" t="s">
        <v>2164</v>
      </c>
    </row>
    <row r="820" spans="1:13" hidden="1" x14ac:dyDescent="0.2">
      <c r="A820" s="23">
        <v>60307</v>
      </c>
      <c r="B820" s="28" t="s">
        <v>4573</v>
      </c>
      <c r="C820" s="28" t="s">
        <v>4574</v>
      </c>
      <c r="D820" s="25">
        <f t="shared" si="12"/>
        <v>39601</v>
      </c>
      <c r="E820" s="28" t="s">
        <v>4576</v>
      </c>
      <c r="F820" s="26">
        <v>31.39</v>
      </c>
      <c r="G820" s="28" t="s">
        <v>6021</v>
      </c>
      <c r="H820" s="28" t="s">
        <v>3381</v>
      </c>
      <c r="I820" s="28" t="s">
        <v>4576</v>
      </c>
      <c r="J820" s="28" t="s">
        <v>4576</v>
      </c>
      <c r="K820" s="29">
        <v>39601</v>
      </c>
      <c r="L820" s="28" t="s">
        <v>2111</v>
      </c>
      <c r="M820" s="28" t="s">
        <v>498</v>
      </c>
    </row>
    <row r="821" spans="1:13" hidden="1" x14ac:dyDescent="0.2">
      <c r="A821" s="23">
        <v>60305</v>
      </c>
      <c r="B821" s="28" t="s">
        <v>4573</v>
      </c>
      <c r="C821" s="28" t="s">
        <v>4574</v>
      </c>
      <c r="D821" s="25">
        <f t="shared" si="12"/>
        <v>39601</v>
      </c>
      <c r="E821" s="28" t="s">
        <v>4576</v>
      </c>
      <c r="F821" s="26">
        <v>25</v>
      </c>
      <c r="G821" s="28" t="s">
        <v>6023</v>
      </c>
      <c r="H821" s="28" t="s">
        <v>3379</v>
      </c>
      <c r="I821" s="28" t="s">
        <v>4576</v>
      </c>
      <c r="J821" s="28" t="s">
        <v>4576</v>
      </c>
      <c r="K821" s="29">
        <v>39601</v>
      </c>
      <c r="L821" s="28" t="s">
        <v>2111</v>
      </c>
      <c r="M821" s="28" t="s">
        <v>4483</v>
      </c>
    </row>
    <row r="822" spans="1:13" hidden="1" x14ac:dyDescent="0.2">
      <c r="A822" s="23">
        <v>60306</v>
      </c>
      <c r="B822" s="28" t="s">
        <v>4573</v>
      </c>
      <c r="C822" s="28" t="s">
        <v>4574</v>
      </c>
      <c r="D822" s="25">
        <f t="shared" si="12"/>
        <v>39601</v>
      </c>
      <c r="E822" s="28" t="s">
        <v>4576</v>
      </c>
      <c r="F822" s="26">
        <v>11.61</v>
      </c>
      <c r="G822" s="28" t="s">
        <v>6022</v>
      </c>
      <c r="H822" s="28" t="s">
        <v>3381</v>
      </c>
      <c r="I822" s="28" t="s">
        <v>4576</v>
      </c>
      <c r="J822" s="28" t="s">
        <v>4576</v>
      </c>
      <c r="K822" s="29">
        <v>39601</v>
      </c>
      <c r="L822" s="28" t="s">
        <v>2111</v>
      </c>
      <c r="M822" s="28" t="s">
        <v>499</v>
      </c>
    </row>
    <row r="823" spans="1:13" hidden="1" x14ac:dyDescent="0.2">
      <c r="A823" s="23">
        <v>60989</v>
      </c>
      <c r="B823" s="28" t="s">
        <v>4573</v>
      </c>
      <c r="C823" s="28" t="s">
        <v>5135</v>
      </c>
      <c r="D823" s="25">
        <f t="shared" si="12"/>
        <v>39601</v>
      </c>
      <c r="E823" s="28" t="s">
        <v>4576</v>
      </c>
      <c r="F823" s="26">
        <v>33.39</v>
      </c>
      <c r="G823" s="28" t="s">
        <v>4595</v>
      </c>
      <c r="H823" s="28" t="s">
        <v>4595</v>
      </c>
      <c r="I823" s="28" t="s">
        <v>4576</v>
      </c>
      <c r="J823" s="28" t="s">
        <v>4576</v>
      </c>
      <c r="K823" s="29">
        <v>39601</v>
      </c>
      <c r="L823" s="28" t="s">
        <v>5658</v>
      </c>
      <c r="M823" s="28" t="s">
        <v>2716</v>
      </c>
    </row>
    <row r="824" spans="1:13" hidden="1" x14ac:dyDescent="0.2">
      <c r="A824" s="23">
        <v>60987</v>
      </c>
      <c r="B824" s="28" t="s">
        <v>4573</v>
      </c>
      <c r="C824" s="28" t="s">
        <v>5135</v>
      </c>
      <c r="D824" s="25">
        <f t="shared" si="12"/>
        <v>39601</v>
      </c>
      <c r="E824" s="28" t="s">
        <v>4576</v>
      </c>
      <c r="F824" s="26">
        <v>11.71</v>
      </c>
      <c r="G824" s="28" t="s">
        <v>3360</v>
      </c>
      <c r="H824" s="28" t="s">
        <v>3370</v>
      </c>
      <c r="I824" s="28" t="s">
        <v>4576</v>
      </c>
      <c r="J824" s="28" t="s">
        <v>4576</v>
      </c>
      <c r="K824" s="29">
        <v>39601</v>
      </c>
      <c r="L824" s="28" t="s">
        <v>5658</v>
      </c>
      <c r="M824" s="28" t="s">
        <v>2133</v>
      </c>
    </row>
    <row r="825" spans="1:13" hidden="1" x14ac:dyDescent="0.2">
      <c r="A825" s="23">
        <v>61053</v>
      </c>
      <c r="B825" s="28" t="s">
        <v>5150</v>
      </c>
      <c r="C825" s="28" t="s">
        <v>5133</v>
      </c>
      <c r="D825" s="25">
        <f t="shared" si="12"/>
        <v>39601</v>
      </c>
      <c r="E825" s="28" t="s">
        <v>4576</v>
      </c>
      <c r="F825" s="26">
        <v>-300</v>
      </c>
      <c r="G825" s="28" t="s">
        <v>4574</v>
      </c>
      <c r="H825" s="28" t="s">
        <v>6667</v>
      </c>
      <c r="I825" s="28" t="s">
        <v>4576</v>
      </c>
      <c r="J825" s="28" t="s">
        <v>4576</v>
      </c>
      <c r="K825" s="29">
        <v>39601</v>
      </c>
      <c r="L825" s="28" t="s">
        <v>4576</v>
      </c>
      <c r="M825" s="28" t="s">
        <v>4576</v>
      </c>
    </row>
    <row r="826" spans="1:13" hidden="1" x14ac:dyDescent="0.2">
      <c r="A826" s="23">
        <v>61576</v>
      </c>
      <c r="B826" s="28" t="s">
        <v>5150</v>
      </c>
      <c r="C826" s="28" t="s">
        <v>4598</v>
      </c>
      <c r="D826" s="25">
        <f t="shared" si="12"/>
        <v>39601</v>
      </c>
      <c r="E826" s="28" t="s">
        <v>4576</v>
      </c>
      <c r="F826" s="26">
        <v>-285.52</v>
      </c>
      <c r="G826" s="28" t="s">
        <v>4574</v>
      </c>
      <c r="H826" s="28" t="s">
        <v>6667</v>
      </c>
      <c r="I826" s="28" t="s">
        <v>4576</v>
      </c>
      <c r="J826" s="28" t="s">
        <v>4576</v>
      </c>
      <c r="K826" s="29">
        <v>39601</v>
      </c>
      <c r="L826" s="28" t="s">
        <v>4576</v>
      </c>
      <c r="M826" s="28" t="s">
        <v>5273</v>
      </c>
    </row>
    <row r="827" spans="1:13" hidden="1" x14ac:dyDescent="0.2">
      <c r="A827" s="23">
        <v>61674</v>
      </c>
      <c r="B827" s="28" t="s">
        <v>5150</v>
      </c>
      <c r="C827" s="28" t="s">
        <v>5135</v>
      </c>
      <c r="D827" s="25">
        <f t="shared" si="12"/>
        <v>39601</v>
      </c>
      <c r="E827" s="28" t="s">
        <v>4576</v>
      </c>
      <c r="F827" s="26">
        <v>-1866.61</v>
      </c>
      <c r="G827" s="28" t="s">
        <v>4574</v>
      </c>
      <c r="H827" s="28" t="s">
        <v>6667</v>
      </c>
      <c r="I827" s="28" t="s">
        <v>4576</v>
      </c>
      <c r="J827" s="28" t="s">
        <v>4576</v>
      </c>
      <c r="K827" s="29">
        <v>39601</v>
      </c>
      <c r="L827" s="28" t="s">
        <v>2111</v>
      </c>
      <c r="M827" s="28" t="s">
        <v>4494</v>
      </c>
    </row>
    <row r="828" spans="1:13" hidden="1" x14ac:dyDescent="0.2">
      <c r="A828" s="23">
        <v>60990</v>
      </c>
      <c r="B828" s="28" t="s">
        <v>4573</v>
      </c>
      <c r="C828" s="28" t="s">
        <v>5135</v>
      </c>
      <c r="D828" s="25">
        <f t="shared" si="12"/>
        <v>39601</v>
      </c>
      <c r="E828" s="28" t="s">
        <v>4576</v>
      </c>
      <c r="F828" s="26">
        <v>16</v>
      </c>
      <c r="G828" s="28" t="s">
        <v>2205</v>
      </c>
      <c r="H828" s="28" t="s">
        <v>7154</v>
      </c>
      <c r="I828" s="28" t="s">
        <v>4576</v>
      </c>
      <c r="J828" s="28" t="s">
        <v>4576</v>
      </c>
      <c r="K828" s="29">
        <v>39601</v>
      </c>
      <c r="L828" s="28" t="s">
        <v>5658</v>
      </c>
      <c r="M828" s="28" t="s">
        <v>7533</v>
      </c>
    </row>
    <row r="829" spans="1:13" hidden="1" x14ac:dyDescent="0.2">
      <c r="A829" s="23">
        <v>60311</v>
      </c>
      <c r="B829" s="28" t="s">
        <v>4573</v>
      </c>
      <c r="C829" s="28" t="s">
        <v>4574</v>
      </c>
      <c r="D829" s="25">
        <f t="shared" si="12"/>
        <v>39601</v>
      </c>
      <c r="E829" s="28" t="s">
        <v>4576</v>
      </c>
      <c r="F829" s="26">
        <v>174</v>
      </c>
      <c r="G829" s="28" t="s">
        <v>4597</v>
      </c>
      <c r="H829" s="28" t="s">
        <v>3381</v>
      </c>
      <c r="I829" s="28" t="s">
        <v>4576</v>
      </c>
      <c r="J829" s="28" t="s">
        <v>4576</v>
      </c>
      <c r="K829" s="29">
        <v>39601</v>
      </c>
      <c r="L829" s="28" t="s">
        <v>2111</v>
      </c>
      <c r="M829" s="28" t="s">
        <v>495</v>
      </c>
    </row>
    <row r="830" spans="1:13" hidden="1" x14ac:dyDescent="0.2">
      <c r="A830" s="23">
        <v>60301</v>
      </c>
      <c r="B830" s="28" t="s">
        <v>4573</v>
      </c>
      <c r="C830" s="28" t="s">
        <v>4574</v>
      </c>
      <c r="D830" s="25">
        <f t="shared" si="12"/>
        <v>39602</v>
      </c>
      <c r="E830" s="28" t="s">
        <v>4576</v>
      </c>
      <c r="F830" s="26">
        <v>12</v>
      </c>
      <c r="G830" s="28" t="s">
        <v>4594</v>
      </c>
      <c r="H830" s="28" t="s">
        <v>4595</v>
      </c>
      <c r="I830" s="28" t="s">
        <v>4576</v>
      </c>
      <c r="J830" s="28" t="s">
        <v>4576</v>
      </c>
      <c r="K830" s="29">
        <v>39602</v>
      </c>
      <c r="L830" s="28" t="s">
        <v>2111</v>
      </c>
      <c r="M830" s="28" t="s">
        <v>493</v>
      </c>
    </row>
    <row r="831" spans="1:13" hidden="1" x14ac:dyDescent="0.2">
      <c r="A831" s="23">
        <v>60996</v>
      </c>
      <c r="B831" s="28" t="s">
        <v>4573</v>
      </c>
      <c r="C831" s="28" t="s">
        <v>5135</v>
      </c>
      <c r="D831" s="25">
        <f t="shared" si="12"/>
        <v>39602</v>
      </c>
      <c r="E831" s="28" t="s">
        <v>4576</v>
      </c>
      <c r="F831" s="26">
        <v>55.59</v>
      </c>
      <c r="G831" s="28" t="s">
        <v>889</v>
      </c>
      <c r="H831" s="28" t="s">
        <v>4599</v>
      </c>
      <c r="I831" s="28" t="s">
        <v>4576</v>
      </c>
      <c r="J831" s="28" t="s">
        <v>4576</v>
      </c>
      <c r="K831" s="29">
        <v>39602</v>
      </c>
      <c r="L831" s="28" t="s">
        <v>5658</v>
      </c>
      <c r="M831" s="28" t="s">
        <v>3269</v>
      </c>
    </row>
    <row r="832" spans="1:13" hidden="1" x14ac:dyDescent="0.2">
      <c r="A832" s="23">
        <v>60300</v>
      </c>
      <c r="B832" s="33" t="s">
        <v>4573</v>
      </c>
      <c r="C832" s="28" t="s">
        <v>4574</v>
      </c>
      <c r="D832" s="25">
        <f t="shared" si="12"/>
        <v>39603</v>
      </c>
      <c r="E832" s="28" t="s">
        <v>4576</v>
      </c>
      <c r="F832" s="26">
        <v>12</v>
      </c>
      <c r="G832" s="28" t="s">
        <v>4596</v>
      </c>
      <c r="H832" s="28" t="s">
        <v>5954</v>
      </c>
      <c r="I832" s="28" t="s">
        <v>4576</v>
      </c>
      <c r="J832" s="28" t="s">
        <v>4576</v>
      </c>
      <c r="K832" s="29">
        <v>39603</v>
      </c>
      <c r="L832" s="28" t="s">
        <v>2111</v>
      </c>
      <c r="M832" s="28" t="s">
        <v>494</v>
      </c>
    </row>
    <row r="833" spans="1:13" hidden="1" x14ac:dyDescent="0.2">
      <c r="A833" s="23">
        <v>60299</v>
      </c>
      <c r="B833" s="28" t="s">
        <v>4573</v>
      </c>
      <c r="C833" s="28" t="s">
        <v>4574</v>
      </c>
      <c r="D833" s="25">
        <f t="shared" si="12"/>
        <v>39603</v>
      </c>
      <c r="E833" s="28" t="s">
        <v>4320</v>
      </c>
      <c r="F833" s="26">
        <v>20</v>
      </c>
      <c r="G833" s="28" t="s">
        <v>5144</v>
      </c>
      <c r="H833" s="28" t="s">
        <v>3379</v>
      </c>
      <c r="I833" s="28" t="s">
        <v>4576</v>
      </c>
      <c r="J833" s="28" t="s">
        <v>4576</v>
      </c>
      <c r="K833" s="29">
        <v>39603</v>
      </c>
      <c r="L833" s="28" t="s">
        <v>6598</v>
      </c>
      <c r="M833" s="28" t="s">
        <v>4321</v>
      </c>
    </row>
    <row r="834" spans="1:13" hidden="1" x14ac:dyDescent="0.2">
      <c r="A834" s="23">
        <v>61054</v>
      </c>
      <c r="B834" s="28" t="s">
        <v>7124</v>
      </c>
      <c r="C834" s="28" t="s">
        <v>5133</v>
      </c>
      <c r="D834" s="25">
        <f t="shared" ref="D834:D897" si="13">K834</f>
        <v>39603</v>
      </c>
      <c r="E834" s="28" t="s">
        <v>4576</v>
      </c>
      <c r="F834" s="26">
        <v>-0.16</v>
      </c>
      <c r="G834" s="28" t="s">
        <v>5133</v>
      </c>
      <c r="H834" s="28" t="s">
        <v>6666</v>
      </c>
      <c r="I834" s="28" t="s">
        <v>4576</v>
      </c>
      <c r="J834" s="28" t="s">
        <v>4576</v>
      </c>
      <c r="K834" s="29">
        <v>39603</v>
      </c>
      <c r="L834" s="28" t="s">
        <v>4576</v>
      </c>
      <c r="M834" s="28" t="s">
        <v>4576</v>
      </c>
    </row>
    <row r="835" spans="1:13" hidden="1" x14ac:dyDescent="0.2">
      <c r="A835" s="23">
        <v>60998</v>
      </c>
      <c r="B835" s="28" t="s">
        <v>4573</v>
      </c>
      <c r="C835" s="28" t="s">
        <v>5135</v>
      </c>
      <c r="D835" s="25">
        <f t="shared" si="13"/>
        <v>39604</v>
      </c>
      <c r="E835" s="28" t="s">
        <v>4576</v>
      </c>
      <c r="F835" s="26">
        <v>36.32</v>
      </c>
      <c r="G835" s="28" t="s">
        <v>889</v>
      </c>
      <c r="H835" s="28" t="s">
        <v>4599</v>
      </c>
      <c r="I835" s="28" t="s">
        <v>4576</v>
      </c>
      <c r="J835" s="28" t="s">
        <v>4576</v>
      </c>
      <c r="K835" s="29">
        <v>39604</v>
      </c>
      <c r="L835" s="28" t="s">
        <v>5658</v>
      </c>
      <c r="M835" s="28" t="s">
        <v>4886</v>
      </c>
    </row>
    <row r="836" spans="1:13" hidden="1" x14ac:dyDescent="0.2">
      <c r="A836" s="23">
        <v>60298</v>
      </c>
      <c r="B836" s="28" t="s">
        <v>4573</v>
      </c>
      <c r="C836" s="28" t="s">
        <v>4574</v>
      </c>
      <c r="D836" s="25">
        <f t="shared" si="13"/>
        <v>39604</v>
      </c>
      <c r="E836" s="28" t="s">
        <v>4576</v>
      </c>
      <c r="F836" s="26">
        <v>14.99</v>
      </c>
      <c r="G836" s="28" t="s">
        <v>4591</v>
      </c>
      <c r="H836" s="28" t="s">
        <v>3381</v>
      </c>
      <c r="I836" s="28" t="s">
        <v>4576</v>
      </c>
      <c r="J836" s="28" t="s">
        <v>4576</v>
      </c>
      <c r="K836" s="29">
        <v>39604</v>
      </c>
      <c r="L836" s="28" t="s">
        <v>2111</v>
      </c>
      <c r="M836" s="28" t="s">
        <v>488</v>
      </c>
    </row>
    <row r="837" spans="1:13" hidden="1" x14ac:dyDescent="0.2">
      <c r="A837" s="23">
        <v>60297</v>
      </c>
      <c r="B837" s="28" t="s">
        <v>4573</v>
      </c>
      <c r="C837" s="28" t="s">
        <v>4574</v>
      </c>
      <c r="D837" s="25">
        <f t="shared" si="13"/>
        <v>39605</v>
      </c>
      <c r="E837" s="28" t="s">
        <v>4576</v>
      </c>
      <c r="F837" s="26">
        <v>313</v>
      </c>
      <c r="G837" s="28" t="s">
        <v>5152</v>
      </c>
      <c r="H837" s="28" t="s">
        <v>3379</v>
      </c>
      <c r="I837" s="28" t="s">
        <v>4576</v>
      </c>
      <c r="J837" s="28" t="s">
        <v>4576</v>
      </c>
      <c r="K837" s="29">
        <v>39605</v>
      </c>
      <c r="L837" s="28" t="s">
        <v>6598</v>
      </c>
      <c r="M837" s="28" t="s">
        <v>4319</v>
      </c>
    </row>
    <row r="838" spans="1:13" hidden="1" x14ac:dyDescent="0.2">
      <c r="A838" s="23">
        <v>60296</v>
      </c>
      <c r="B838" s="28" t="s">
        <v>4573</v>
      </c>
      <c r="C838" s="28" t="s">
        <v>4574</v>
      </c>
      <c r="D838" s="25">
        <f t="shared" si="13"/>
        <v>39605</v>
      </c>
      <c r="E838" s="28" t="s">
        <v>4576</v>
      </c>
      <c r="F838" s="26">
        <v>10.73</v>
      </c>
      <c r="G838" s="28" t="s">
        <v>5137</v>
      </c>
      <c r="H838" s="28" t="s">
        <v>3381</v>
      </c>
      <c r="I838" s="28" t="s">
        <v>4576</v>
      </c>
      <c r="J838" s="28" t="s">
        <v>4576</v>
      </c>
      <c r="K838" s="29">
        <v>39605</v>
      </c>
      <c r="L838" s="28" t="s">
        <v>2111</v>
      </c>
      <c r="M838" s="28" t="s">
        <v>4274</v>
      </c>
    </row>
    <row r="839" spans="1:13" hidden="1" x14ac:dyDescent="0.2">
      <c r="A839" s="23">
        <v>60295</v>
      </c>
      <c r="B839" s="28" t="s">
        <v>4573</v>
      </c>
      <c r="C839" s="28" t="s">
        <v>4574</v>
      </c>
      <c r="D839" s="25">
        <f t="shared" si="13"/>
        <v>39608</v>
      </c>
      <c r="E839" s="28" t="s">
        <v>4576</v>
      </c>
      <c r="F839" s="26">
        <v>14.25</v>
      </c>
      <c r="G839" s="28" t="s">
        <v>5163</v>
      </c>
      <c r="H839" s="28" t="s">
        <v>3381</v>
      </c>
      <c r="I839" s="28" t="s">
        <v>4576</v>
      </c>
      <c r="J839" s="28" t="s">
        <v>4576</v>
      </c>
      <c r="K839" s="29">
        <v>39608</v>
      </c>
      <c r="L839" s="28" t="s">
        <v>2111</v>
      </c>
      <c r="M839" s="28" t="s">
        <v>4296</v>
      </c>
    </row>
    <row r="840" spans="1:13" hidden="1" x14ac:dyDescent="0.2">
      <c r="A840" s="23">
        <v>60292</v>
      </c>
      <c r="B840" s="28" t="s">
        <v>4585</v>
      </c>
      <c r="C840" s="28" t="s">
        <v>4574</v>
      </c>
      <c r="D840" s="25">
        <f t="shared" si="13"/>
        <v>39608</v>
      </c>
      <c r="E840" s="28" t="s">
        <v>4576</v>
      </c>
      <c r="F840" s="26">
        <v>50</v>
      </c>
      <c r="G840" s="28" t="s">
        <v>4586</v>
      </c>
      <c r="H840" s="28" t="s">
        <v>5948</v>
      </c>
      <c r="I840" s="28" t="s">
        <v>4576</v>
      </c>
      <c r="J840" s="28" t="s">
        <v>4576</v>
      </c>
      <c r="K840" s="29">
        <v>39608</v>
      </c>
      <c r="L840" s="28" t="s">
        <v>2111</v>
      </c>
      <c r="M840" s="28" t="s">
        <v>2112</v>
      </c>
    </row>
    <row r="841" spans="1:13" hidden="1" x14ac:dyDescent="0.2">
      <c r="A841" s="23">
        <v>60286</v>
      </c>
      <c r="B841" s="28" t="s">
        <v>4579</v>
      </c>
      <c r="C841" s="28" t="s">
        <v>4574</v>
      </c>
      <c r="D841" s="25">
        <f t="shared" si="13"/>
        <v>39608</v>
      </c>
      <c r="E841" s="28" t="s">
        <v>4576</v>
      </c>
      <c r="F841" s="26">
        <v>100</v>
      </c>
      <c r="G841" s="28" t="s">
        <v>4587</v>
      </c>
      <c r="H841" s="28" t="s">
        <v>6667</v>
      </c>
      <c r="I841" s="28" t="s">
        <v>4576</v>
      </c>
      <c r="J841" s="28" t="s">
        <v>4576</v>
      </c>
      <c r="K841" s="29">
        <v>39608</v>
      </c>
      <c r="L841" s="28" t="s">
        <v>2111</v>
      </c>
      <c r="M841" s="28" t="s">
        <v>2113</v>
      </c>
    </row>
    <row r="842" spans="1:13" hidden="1" x14ac:dyDescent="0.2">
      <c r="A842" s="23">
        <v>60287</v>
      </c>
      <c r="B842" s="28" t="s">
        <v>4579</v>
      </c>
      <c r="C842" s="28" t="s">
        <v>4574</v>
      </c>
      <c r="D842" s="25">
        <f t="shared" si="13"/>
        <v>39608</v>
      </c>
      <c r="E842" s="28" t="s">
        <v>4576</v>
      </c>
      <c r="F842" s="26">
        <v>100</v>
      </c>
      <c r="G842" s="28" t="s">
        <v>4587</v>
      </c>
      <c r="H842" s="28" t="s">
        <v>6667</v>
      </c>
      <c r="I842" s="28" t="s">
        <v>4576</v>
      </c>
      <c r="J842" s="28" t="s">
        <v>4576</v>
      </c>
      <c r="K842" s="29">
        <v>39608</v>
      </c>
      <c r="L842" s="28" t="s">
        <v>2111</v>
      </c>
      <c r="M842" s="28" t="s">
        <v>2113</v>
      </c>
    </row>
    <row r="843" spans="1:13" hidden="1" x14ac:dyDescent="0.2">
      <c r="A843" s="23">
        <v>60288</v>
      </c>
      <c r="B843" s="28" t="s">
        <v>4579</v>
      </c>
      <c r="C843" s="28" t="s">
        <v>4574</v>
      </c>
      <c r="D843" s="25">
        <f t="shared" si="13"/>
        <v>39608</v>
      </c>
      <c r="E843" s="28" t="s">
        <v>4576</v>
      </c>
      <c r="F843" s="26">
        <v>500</v>
      </c>
      <c r="G843" s="28" t="s">
        <v>4587</v>
      </c>
      <c r="H843" s="28" t="s">
        <v>6667</v>
      </c>
      <c r="I843" s="28" t="s">
        <v>4576</v>
      </c>
      <c r="J843" s="28" t="s">
        <v>4576</v>
      </c>
      <c r="K843" s="29">
        <v>39608</v>
      </c>
      <c r="L843" s="28" t="s">
        <v>2111</v>
      </c>
      <c r="M843" s="28" t="s">
        <v>2113</v>
      </c>
    </row>
    <row r="844" spans="1:13" hidden="1" x14ac:dyDescent="0.2">
      <c r="A844" s="23">
        <v>60290</v>
      </c>
      <c r="B844" s="28" t="s">
        <v>4579</v>
      </c>
      <c r="C844" s="28" t="s">
        <v>4574</v>
      </c>
      <c r="D844" s="25">
        <f t="shared" si="13"/>
        <v>39608</v>
      </c>
      <c r="E844" s="28" t="s">
        <v>4576</v>
      </c>
      <c r="F844" s="26">
        <v>150</v>
      </c>
      <c r="G844" s="28" t="s">
        <v>4587</v>
      </c>
      <c r="H844" s="28" t="s">
        <v>6667</v>
      </c>
      <c r="I844" s="28" t="s">
        <v>4576</v>
      </c>
      <c r="J844" s="28" t="s">
        <v>4576</v>
      </c>
      <c r="K844" s="29">
        <v>39608</v>
      </c>
      <c r="L844" s="28" t="s">
        <v>2111</v>
      </c>
      <c r="M844" s="28" t="s">
        <v>2113</v>
      </c>
    </row>
    <row r="845" spans="1:13" hidden="1" x14ac:dyDescent="0.2">
      <c r="A845" s="23">
        <v>60291</v>
      </c>
      <c r="B845" s="28" t="s">
        <v>4579</v>
      </c>
      <c r="C845" s="28" t="s">
        <v>4574</v>
      </c>
      <c r="D845" s="25">
        <f t="shared" si="13"/>
        <v>39608</v>
      </c>
      <c r="E845" s="28" t="s">
        <v>4576</v>
      </c>
      <c r="F845" s="26">
        <v>60</v>
      </c>
      <c r="G845" s="28" t="s">
        <v>4587</v>
      </c>
      <c r="H845" s="28" t="s">
        <v>6667</v>
      </c>
      <c r="I845" s="28" t="s">
        <v>4576</v>
      </c>
      <c r="J845" s="28" t="s">
        <v>4576</v>
      </c>
      <c r="K845" s="29">
        <v>39608</v>
      </c>
      <c r="L845" s="28" t="s">
        <v>2111</v>
      </c>
      <c r="M845" s="28" t="s">
        <v>2113</v>
      </c>
    </row>
    <row r="846" spans="1:13" hidden="1" x14ac:dyDescent="0.2">
      <c r="A846" s="23">
        <v>60293</v>
      </c>
      <c r="B846" s="28" t="s">
        <v>4579</v>
      </c>
      <c r="C846" s="28" t="s">
        <v>4574</v>
      </c>
      <c r="D846" s="25">
        <f t="shared" si="13"/>
        <v>39608</v>
      </c>
      <c r="E846" s="28" t="s">
        <v>4576</v>
      </c>
      <c r="F846" s="26">
        <v>250</v>
      </c>
      <c r="G846" s="28" t="s">
        <v>4587</v>
      </c>
      <c r="H846" s="28" t="s">
        <v>6667</v>
      </c>
      <c r="I846" s="28" t="s">
        <v>4576</v>
      </c>
      <c r="J846" s="28" t="s">
        <v>4576</v>
      </c>
      <c r="K846" s="29">
        <v>39608</v>
      </c>
      <c r="L846" s="28" t="s">
        <v>2111</v>
      </c>
      <c r="M846" s="28" t="s">
        <v>2113</v>
      </c>
    </row>
    <row r="847" spans="1:13" hidden="1" x14ac:dyDescent="0.2">
      <c r="A847" s="23">
        <v>60294</v>
      </c>
      <c r="B847" s="33" t="s">
        <v>4573</v>
      </c>
      <c r="C847" s="33" t="s">
        <v>4574</v>
      </c>
      <c r="D847" s="25">
        <f t="shared" si="13"/>
        <v>39608</v>
      </c>
      <c r="E847" s="28" t="s">
        <v>4576</v>
      </c>
      <c r="F847" s="26">
        <v>5</v>
      </c>
      <c r="G847" s="28" t="s">
        <v>4590</v>
      </c>
      <c r="H847" s="28" t="s">
        <v>5954</v>
      </c>
      <c r="I847" s="28" t="s">
        <v>4576</v>
      </c>
      <c r="J847" s="28" t="s">
        <v>4576</v>
      </c>
      <c r="K847" s="29">
        <v>39608</v>
      </c>
      <c r="L847" s="33" t="s">
        <v>2117</v>
      </c>
      <c r="M847" s="28" t="s">
        <v>4318</v>
      </c>
    </row>
    <row r="848" spans="1:13" hidden="1" x14ac:dyDescent="0.2">
      <c r="A848" s="23">
        <v>60289</v>
      </c>
      <c r="B848" s="28" t="s">
        <v>4573</v>
      </c>
      <c r="C848" s="28" t="s">
        <v>4574</v>
      </c>
      <c r="D848" s="25">
        <f t="shared" si="13"/>
        <v>39608</v>
      </c>
      <c r="E848" s="28" t="s">
        <v>4576</v>
      </c>
      <c r="F848" s="26">
        <v>8.19</v>
      </c>
      <c r="G848" s="28" t="s">
        <v>4589</v>
      </c>
      <c r="H848" s="28" t="s">
        <v>3381</v>
      </c>
      <c r="I848" s="28" t="s">
        <v>4576</v>
      </c>
      <c r="J848" s="28" t="s">
        <v>4576</v>
      </c>
      <c r="K848" s="29">
        <v>39608</v>
      </c>
      <c r="L848" s="28" t="s">
        <v>2111</v>
      </c>
      <c r="M848" s="28" t="s">
        <v>2116</v>
      </c>
    </row>
    <row r="849" spans="1:13" hidden="1" x14ac:dyDescent="0.2">
      <c r="A849" s="23">
        <v>61721</v>
      </c>
      <c r="B849" s="28" t="s">
        <v>5150</v>
      </c>
      <c r="C849" s="28" t="s">
        <v>8541</v>
      </c>
      <c r="D849" s="25">
        <f t="shared" si="13"/>
        <v>39608</v>
      </c>
      <c r="E849" s="28" t="s">
        <v>4576</v>
      </c>
      <c r="F849" s="26">
        <v>-100</v>
      </c>
      <c r="G849" s="28" t="s">
        <v>4574</v>
      </c>
      <c r="H849" s="28" t="s">
        <v>6667</v>
      </c>
      <c r="I849" s="28" t="s">
        <v>4576</v>
      </c>
      <c r="J849" s="28" t="s">
        <v>4576</v>
      </c>
      <c r="K849" s="29">
        <v>39608</v>
      </c>
      <c r="L849" s="28" t="s">
        <v>5486</v>
      </c>
      <c r="M849" s="28" t="s">
        <v>4576</v>
      </c>
    </row>
    <row r="850" spans="1:13" hidden="1" x14ac:dyDescent="0.2">
      <c r="A850" s="23">
        <v>61722</v>
      </c>
      <c r="B850" s="33" t="s">
        <v>5150</v>
      </c>
      <c r="C850" s="28" t="s">
        <v>8542</v>
      </c>
      <c r="D850" s="25">
        <f t="shared" si="13"/>
        <v>39608</v>
      </c>
      <c r="E850" s="28" t="s">
        <v>4576</v>
      </c>
      <c r="F850" s="26">
        <v>-100</v>
      </c>
      <c r="G850" s="28" t="s">
        <v>4574</v>
      </c>
      <c r="H850" s="28" t="s">
        <v>6667</v>
      </c>
      <c r="I850" s="28" t="s">
        <v>4576</v>
      </c>
      <c r="J850" s="28" t="s">
        <v>4576</v>
      </c>
      <c r="K850" s="29">
        <v>39608</v>
      </c>
      <c r="L850" s="28" t="s">
        <v>5486</v>
      </c>
      <c r="M850" s="28" t="s">
        <v>4576</v>
      </c>
    </row>
    <row r="851" spans="1:13" hidden="1" x14ac:dyDescent="0.2">
      <c r="A851" s="23">
        <v>61723</v>
      </c>
      <c r="B851" s="28" t="s">
        <v>5150</v>
      </c>
      <c r="C851" s="28" t="s">
        <v>1962</v>
      </c>
      <c r="D851" s="25">
        <f t="shared" si="13"/>
        <v>39608</v>
      </c>
      <c r="E851" s="28" t="s">
        <v>4576</v>
      </c>
      <c r="F851" s="26">
        <v>-500</v>
      </c>
      <c r="G851" s="28" t="s">
        <v>4574</v>
      </c>
      <c r="H851" s="28" t="s">
        <v>6667</v>
      </c>
      <c r="I851" s="28" t="s">
        <v>4576</v>
      </c>
      <c r="J851" s="28" t="s">
        <v>4576</v>
      </c>
      <c r="K851" s="29">
        <v>39608</v>
      </c>
      <c r="L851" s="28" t="s">
        <v>5486</v>
      </c>
      <c r="M851" s="28" t="s">
        <v>4576</v>
      </c>
    </row>
    <row r="852" spans="1:13" hidden="1" x14ac:dyDescent="0.2">
      <c r="A852" s="23">
        <v>61724</v>
      </c>
      <c r="B852" s="28" t="s">
        <v>5150</v>
      </c>
      <c r="C852" s="28" t="s">
        <v>8540</v>
      </c>
      <c r="D852" s="25">
        <f t="shared" si="13"/>
        <v>39608</v>
      </c>
      <c r="E852" s="28" t="s">
        <v>4576</v>
      </c>
      <c r="F852" s="26">
        <v>-150</v>
      </c>
      <c r="G852" s="28" t="s">
        <v>4574</v>
      </c>
      <c r="H852" s="28" t="s">
        <v>6667</v>
      </c>
      <c r="I852" s="28" t="s">
        <v>4576</v>
      </c>
      <c r="J852" s="28" t="s">
        <v>4576</v>
      </c>
      <c r="K852" s="29">
        <v>39608</v>
      </c>
      <c r="L852" s="28" t="s">
        <v>5486</v>
      </c>
      <c r="M852" s="28" t="s">
        <v>4576</v>
      </c>
    </row>
    <row r="853" spans="1:13" hidden="1" x14ac:dyDescent="0.2">
      <c r="A853" s="23">
        <v>61725</v>
      </c>
      <c r="B853" s="28" t="s">
        <v>5150</v>
      </c>
      <c r="C853" s="28" t="s">
        <v>1963</v>
      </c>
      <c r="D853" s="25">
        <f t="shared" si="13"/>
        <v>39608</v>
      </c>
      <c r="E853" s="28" t="s">
        <v>4576</v>
      </c>
      <c r="F853" s="26">
        <v>-60</v>
      </c>
      <c r="G853" s="28" t="s">
        <v>4574</v>
      </c>
      <c r="H853" s="28" t="s">
        <v>6667</v>
      </c>
      <c r="I853" s="28" t="s">
        <v>4576</v>
      </c>
      <c r="J853" s="28" t="s">
        <v>4576</v>
      </c>
      <c r="K853" s="29">
        <v>39608</v>
      </c>
      <c r="L853" s="28" t="s">
        <v>5486</v>
      </c>
      <c r="M853" s="28" t="s">
        <v>4576</v>
      </c>
    </row>
    <row r="854" spans="1:13" hidden="1" x14ac:dyDescent="0.2">
      <c r="A854" s="23">
        <v>61726</v>
      </c>
      <c r="B854" s="28" t="s">
        <v>5150</v>
      </c>
      <c r="C854" s="28" t="s">
        <v>1961</v>
      </c>
      <c r="D854" s="25">
        <f t="shared" si="13"/>
        <v>39608</v>
      </c>
      <c r="E854" s="28" t="s">
        <v>4576</v>
      </c>
      <c r="F854" s="26">
        <v>-250</v>
      </c>
      <c r="G854" s="28" t="s">
        <v>4574</v>
      </c>
      <c r="H854" s="28" t="s">
        <v>6667</v>
      </c>
      <c r="I854" s="28" t="s">
        <v>4576</v>
      </c>
      <c r="J854" s="28" t="s">
        <v>4576</v>
      </c>
      <c r="K854" s="29">
        <v>39608</v>
      </c>
      <c r="L854" s="28" t="s">
        <v>5486</v>
      </c>
      <c r="M854" s="28" t="s">
        <v>4576</v>
      </c>
    </row>
    <row r="855" spans="1:13" hidden="1" x14ac:dyDescent="0.2">
      <c r="A855" s="23">
        <v>60285</v>
      </c>
      <c r="B855" s="28" t="s">
        <v>4579</v>
      </c>
      <c r="C855" s="28" t="s">
        <v>4574</v>
      </c>
      <c r="D855" s="25">
        <f t="shared" si="13"/>
        <v>39610</v>
      </c>
      <c r="E855" s="28" t="s">
        <v>4576</v>
      </c>
      <c r="F855" s="26">
        <v>30</v>
      </c>
      <c r="G855" s="28" t="s">
        <v>4580</v>
      </c>
      <c r="H855" s="28" t="s">
        <v>6667</v>
      </c>
      <c r="I855" s="28" t="s">
        <v>4576</v>
      </c>
      <c r="J855" s="28" t="s">
        <v>4576</v>
      </c>
      <c r="K855" s="29">
        <v>39610</v>
      </c>
      <c r="L855" s="28" t="s">
        <v>6602</v>
      </c>
      <c r="M855" s="28" t="s">
        <v>4317</v>
      </c>
    </row>
    <row r="856" spans="1:13" hidden="1" x14ac:dyDescent="0.2">
      <c r="A856" s="23">
        <v>60884</v>
      </c>
      <c r="B856" s="28" t="s">
        <v>4573</v>
      </c>
      <c r="C856" s="28" t="s">
        <v>5135</v>
      </c>
      <c r="D856" s="25">
        <f t="shared" si="13"/>
        <v>39610</v>
      </c>
      <c r="E856" s="28" t="s">
        <v>4576</v>
      </c>
      <c r="F856" s="26">
        <v>542.38</v>
      </c>
      <c r="G856" s="28" t="s">
        <v>889</v>
      </c>
      <c r="H856" s="28" t="s">
        <v>4599</v>
      </c>
      <c r="I856" s="28" t="s">
        <v>4576</v>
      </c>
      <c r="J856" s="28" t="s">
        <v>4576</v>
      </c>
      <c r="K856" s="29">
        <v>39610</v>
      </c>
      <c r="L856" s="28" t="s">
        <v>5658</v>
      </c>
      <c r="M856" s="28" t="s">
        <v>3267</v>
      </c>
    </row>
    <row r="857" spans="1:13" hidden="1" x14ac:dyDescent="0.2">
      <c r="A857" s="23">
        <v>60887</v>
      </c>
      <c r="B857" s="28" t="s">
        <v>4573</v>
      </c>
      <c r="C857" s="28" t="s">
        <v>5135</v>
      </c>
      <c r="D857" s="25">
        <f t="shared" si="13"/>
        <v>39610</v>
      </c>
      <c r="E857" s="28" t="s">
        <v>4576</v>
      </c>
      <c r="F857" s="26">
        <v>10</v>
      </c>
      <c r="G857" s="28" t="s">
        <v>2201</v>
      </c>
      <c r="H857" s="28" t="s">
        <v>7154</v>
      </c>
      <c r="I857" s="28" t="s">
        <v>4576</v>
      </c>
      <c r="J857" s="28" t="s">
        <v>4576</v>
      </c>
      <c r="K857" s="29">
        <v>39610</v>
      </c>
      <c r="L857" s="28" t="s">
        <v>5658</v>
      </c>
      <c r="M857" s="28" t="s">
        <v>1760</v>
      </c>
    </row>
    <row r="858" spans="1:13" x14ac:dyDescent="0.2">
      <c r="A858" s="23">
        <v>60888</v>
      </c>
      <c r="B858" s="28" t="s">
        <v>4573</v>
      </c>
      <c r="C858" s="28" t="s">
        <v>5135</v>
      </c>
      <c r="D858" s="25">
        <f t="shared" si="13"/>
        <v>39610</v>
      </c>
      <c r="E858" s="28" t="s">
        <v>4576</v>
      </c>
      <c r="F858" s="26">
        <v>20</v>
      </c>
      <c r="G858" s="28" t="s">
        <v>2201</v>
      </c>
      <c r="H858" s="28" t="s">
        <v>7151</v>
      </c>
      <c r="I858" s="28" t="s">
        <v>4576</v>
      </c>
      <c r="J858" s="28" t="s">
        <v>4576</v>
      </c>
      <c r="K858" s="29">
        <v>39610</v>
      </c>
      <c r="L858" s="28" t="s">
        <v>5658</v>
      </c>
      <c r="M858" s="28" t="s">
        <v>1760</v>
      </c>
    </row>
    <row r="859" spans="1:13" hidden="1" x14ac:dyDescent="0.2">
      <c r="A859" s="23">
        <v>60885</v>
      </c>
      <c r="B859" s="33" t="s">
        <v>4573</v>
      </c>
      <c r="C859" s="28" t="s">
        <v>5135</v>
      </c>
      <c r="D859" s="25">
        <f t="shared" si="13"/>
        <v>39610</v>
      </c>
      <c r="E859" s="28" t="s">
        <v>4576</v>
      </c>
      <c r="F859" s="26">
        <v>0</v>
      </c>
      <c r="G859" s="28" t="s">
        <v>4595</v>
      </c>
      <c r="H859" s="28" t="s">
        <v>4595</v>
      </c>
      <c r="I859" s="28" t="s">
        <v>4576</v>
      </c>
      <c r="J859" s="28" t="s">
        <v>4576</v>
      </c>
      <c r="K859" s="29">
        <v>39610</v>
      </c>
      <c r="L859" s="28" t="s">
        <v>5658</v>
      </c>
      <c r="M859" s="28" t="s">
        <v>3268</v>
      </c>
    </row>
    <row r="860" spans="1:13" hidden="1" x14ac:dyDescent="0.2">
      <c r="A860" s="23">
        <v>61456</v>
      </c>
      <c r="B860" s="28" t="s">
        <v>5150</v>
      </c>
      <c r="C860" s="28" t="s">
        <v>4580</v>
      </c>
      <c r="D860" s="25">
        <f t="shared" si="13"/>
        <v>39610</v>
      </c>
      <c r="E860" s="28" t="s">
        <v>4576</v>
      </c>
      <c r="F860" s="26">
        <v>-30</v>
      </c>
      <c r="G860" s="28" t="s">
        <v>4574</v>
      </c>
      <c r="H860" s="28" t="s">
        <v>6667</v>
      </c>
      <c r="I860" s="28" t="s">
        <v>4576</v>
      </c>
      <c r="J860" s="28" t="s">
        <v>4576</v>
      </c>
      <c r="K860" s="29">
        <v>39610</v>
      </c>
      <c r="L860" s="28" t="s">
        <v>6602</v>
      </c>
      <c r="M860" s="28" t="s">
        <v>4317</v>
      </c>
    </row>
    <row r="861" spans="1:13" x14ac:dyDescent="0.2">
      <c r="A861" s="23">
        <v>60886</v>
      </c>
      <c r="B861" s="28" t="s">
        <v>4573</v>
      </c>
      <c r="C861" s="28" t="s">
        <v>5135</v>
      </c>
      <c r="D861" s="25">
        <f t="shared" si="13"/>
        <v>39610</v>
      </c>
      <c r="E861" s="28" t="s">
        <v>4576</v>
      </c>
      <c r="F861" s="26">
        <v>16.399999999999999</v>
      </c>
      <c r="G861" s="28" t="s">
        <v>2205</v>
      </c>
      <c r="H861" s="28" t="s">
        <v>7151</v>
      </c>
      <c r="I861" s="28" t="s">
        <v>4576</v>
      </c>
      <c r="J861" s="28" t="s">
        <v>4576</v>
      </c>
      <c r="K861" s="29">
        <v>39610</v>
      </c>
      <c r="L861" s="28" t="s">
        <v>5658</v>
      </c>
      <c r="M861" s="28" t="s">
        <v>7533</v>
      </c>
    </row>
    <row r="862" spans="1:13" hidden="1" x14ac:dyDescent="0.2">
      <c r="A862" s="23">
        <v>60894</v>
      </c>
      <c r="B862" s="28" t="s">
        <v>4573</v>
      </c>
      <c r="C862" s="28" t="s">
        <v>5135</v>
      </c>
      <c r="D862" s="25">
        <f t="shared" si="13"/>
        <v>39611</v>
      </c>
      <c r="E862" s="28" t="s">
        <v>4576</v>
      </c>
      <c r="F862" s="26">
        <v>163</v>
      </c>
      <c r="G862" s="28" t="s">
        <v>899</v>
      </c>
      <c r="H862" s="28" t="s">
        <v>4595</v>
      </c>
      <c r="I862" s="28" t="s">
        <v>4576</v>
      </c>
      <c r="J862" s="28" t="s">
        <v>4576</v>
      </c>
      <c r="K862" s="29">
        <v>39611</v>
      </c>
      <c r="L862" s="28" t="s">
        <v>5658</v>
      </c>
      <c r="M862" s="28" t="s">
        <v>3247</v>
      </c>
    </row>
    <row r="863" spans="1:13" hidden="1" x14ac:dyDescent="0.2">
      <c r="A863" s="23">
        <v>60892</v>
      </c>
      <c r="B863" s="28" t="s">
        <v>4573</v>
      </c>
      <c r="C863" s="28" t="s">
        <v>5135</v>
      </c>
      <c r="D863" s="25">
        <f t="shared" si="13"/>
        <v>39611</v>
      </c>
      <c r="E863" s="28" t="s">
        <v>4576</v>
      </c>
      <c r="F863" s="26">
        <v>59.99</v>
      </c>
      <c r="G863" s="28" t="s">
        <v>3354</v>
      </c>
      <c r="H863" s="28" t="s">
        <v>4595</v>
      </c>
      <c r="I863" s="28" t="s">
        <v>4576</v>
      </c>
      <c r="J863" s="28" t="s">
        <v>4576</v>
      </c>
      <c r="K863" s="29">
        <v>39611</v>
      </c>
      <c r="L863" s="28" t="s">
        <v>5658</v>
      </c>
      <c r="M863" s="28" t="s">
        <v>3270</v>
      </c>
    </row>
    <row r="864" spans="1:13" hidden="1" x14ac:dyDescent="0.2">
      <c r="A864" s="23">
        <v>60889</v>
      </c>
      <c r="B864" s="28" t="s">
        <v>4573</v>
      </c>
      <c r="C864" s="28" t="s">
        <v>5135</v>
      </c>
      <c r="D864" s="25">
        <f t="shared" si="13"/>
        <v>39611</v>
      </c>
      <c r="E864" s="28" t="s">
        <v>4576</v>
      </c>
      <c r="F864" s="26">
        <v>65.489999999999995</v>
      </c>
      <c r="G864" s="28" t="s">
        <v>889</v>
      </c>
      <c r="H864" s="28" t="s">
        <v>4599</v>
      </c>
      <c r="I864" s="28" t="s">
        <v>4576</v>
      </c>
      <c r="J864" s="28" t="s">
        <v>4576</v>
      </c>
      <c r="K864" s="29">
        <v>39611</v>
      </c>
      <c r="L864" s="28" t="s">
        <v>5658</v>
      </c>
      <c r="M864" s="28" t="s">
        <v>3269</v>
      </c>
    </row>
    <row r="865" spans="1:13" hidden="1" x14ac:dyDescent="0.2">
      <c r="A865" s="23">
        <v>60893</v>
      </c>
      <c r="B865" s="28" t="s">
        <v>4573</v>
      </c>
      <c r="C865" s="28" t="s">
        <v>5135</v>
      </c>
      <c r="D865" s="25">
        <f t="shared" si="13"/>
        <v>39611</v>
      </c>
      <c r="E865" s="28" t="s">
        <v>4576</v>
      </c>
      <c r="F865" s="26">
        <v>81.44</v>
      </c>
      <c r="G865" s="28" t="s">
        <v>898</v>
      </c>
      <c r="H865" s="28" t="s">
        <v>3365</v>
      </c>
      <c r="I865" s="28" t="s">
        <v>4576</v>
      </c>
      <c r="J865" s="28" t="s">
        <v>4576</v>
      </c>
      <c r="K865" s="29">
        <v>39611</v>
      </c>
      <c r="L865" s="28" t="s">
        <v>5658</v>
      </c>
      <c r="M865" s="28" t="s">
        <v>8323</v>
      </c>
    </row>
    <row r="866" spans="1:13" hidden="1" x14ac:dyDescent="0.2">
      <c r="A866" s="23">
        <v>60891</v>
      </c>
      <c r="B866" s="28" t="s">
        <v>4573</v>
      </c>
      <c r="C866" s="28" t="s">
        <v>5135</v>
      </c>
      <c r="D866" s="25">
        <f t="shared" si="13"/>
        <v>39611</v>
      </c>
      <c r="E866" s="28" t="s">
        <v>4576</v>
      </c>
      <c r="F866" s="26">
        <v>63.59</v>
      </c>
      <c r="G866" s="28" t="s">
        <v>5160</v>
      </c>
      <c r="H866" s="28" t="s">
        <v>7322</v>
      </c>
      <c r="I866" s="28" t="s">
        <v>4576</v>
      </c>
      <c r="J866" s="28" t="s">
        <v>4576</v>
      </c>
      <c r="K866" s="29">
        <v>39611</v>
      </c>
      <c r="L866" s="28" t="s">
        <v>5658</v>
      </c>
      <c r="M866" s="28" t="s">
        <v>1731</v>
      </c>
    </row>
    <row r="867" spans="1:13" hidden="1" x14ac:dyDescent="0.2">
      <c r="A867" s="23">
        <v>60284</v>
      </c>
      <c r="B867" s="33" t="s">
        <v>4579</v>
      </c>
      <c r="C867" s="28" t="s">
        <v>4574</v>
      </c>
      <c r="D867" s="25">
        <f t="shared" si="13"/>
        <v>39612</v>
      </c>
      <c r="E867" s="28" t="s">
        <v>4576</v>
      </c>
      <c r="F867" s="26">
        <v>50</v>
      </c>
      <c r="G867" s="28" t="s">
        <v>4580</v>
      </c>
      <c r="H867" s="28" t="s">
        <v>6667</v>
      </c>
      <c r="I867" s="28" t="s">
        <v>4576</v>
      </c>
      <c r="J867" s="28" t="s">
        <v>4576</v>
      </c>
      <c r="K867" s="29">
        <v>39612</v>
      </c>
      <c r="L867" s="28" t="s">
        <v>6602</v>
      </c>
      <c r="M867" s="28" t="s">
        <v>4316</v>
      </c>
    </row>
    <row r="868" spans="1:13" hidden="1" x14ac:dyDescent="0.2">
      <c r="A868" s="23">
        <v>61455</v>
      </c>
      <c r="B868" s="28" t="s">
        <v>5150</v>
      </c>
      <c r="C868" s="28" t="s">
        <v>4580</v>
      </c>
      <c r="D868" s="25">
        <f t="shared" si="13"/>
        <v>39612</v>
      </c>
      <c r="E868" s="28" t="s">
        <v>4576</v>
      </c>
      <c r="F868" s="26">
        <v>-50</v>
      </c>
      <c r="G868" s="28" t="s">
        <v>4574</v>
      </c>
      <c r="H868" s="28" t="s">
        <v>6667</v>
      </c>
      <c r="I868" s="28" t="s">
        <v>4576</v>
      </c>
      <c r="J868" s="28" t="s">
        <v>4576</v>
      </c>
      <c r="K868" s="29">
        <v>39612</v>
      </c>
      <c r="L868" s="28" t="s">
        <v>6602</v>
      </c>
      <c r="M868" s="28" t="s">
        <v>4316</v>
      </c>
    </row>
    <row r="869" spans="1:13" hidden="1" x14ac:dyDescent="0.2">
      <c r="A869" s="23">
        <v>60895</v>
      </c>
      <c r="B869" s="28" t="s">
        <v>4573</v>
      </c>
      <c r="C869" s="28" t="s">
        <v>5135</v>
      </c>
      <c r="D869" s="25">
        <f t="shared" si="13"/>
        <v>39612</v>
      </c>
      <c r="E869" s="28" t="s">
        <v>4576</v>
      </c>
      <c r="F869" s="26">
        <v>12.5</v>
      </c>
      <c r="G869" s="28" t="s">
        <v>2205</v>
      </c>
      <c r="H869" s="28" t="s">
        <v>7154</v>
      </c>
      <c r="I869" s="28" t="s">
        <v>4576</v>
      </c>
      <c r="J869" s="28" t="s">
        <v>4576</v>
      </c>
      <c r="K869" s="29">
        <v>39612</v>
      </c>
      <c r="L869" s="28" t="s">
        <v>5658</v>
      </c>
      <c r="M869" s="28" t="s">
        <v>7533</v>
      </c>
    </row>
    <row r="870" spans="1:13" hidden="1" x14ac:dyDescent="0.2">
      <c r="A870" s="23">
        <v>60899</v>
      </c>
      <c r="B870" s="28" t="s">
        <v>4573</v>
      </c>
      <c r="C870" s="28" t="s">
        <v>5135</v>
      </c>
      <c r="D870" s="25">
        <f t="shared" si="13"/>
        <v>39613</v>
      </c>
      <c r="E870" s="28" t="s">
        <v>4576</v>
      </c>
      <c r="F870" s="26">
        <v>30.06</v>
      </c>
      <c r="G870" s="28" t="s">
        <v>3701</v>
      </c>
      <c r="H870" s="28" t="s">
        <v>7322</v>
      </c>
      <c r="I870" s="28" t="s">
        <v>4576</v>
      </c>
      <c r="J870" s="28" t="s">
        <v>4576</v>
      </c>
      <c r="K870" s="29">
        <v>39613</v>
      </c>
      <c r="L870" s="28" t="s">
        <v>5658</v>
      </c>
      <c r="M870" s="28" t="s">
        <v>8295</v>
      </c>
    </row>
    <row r="871" spans="1:13" hidden="1" x14ac:dyDescent="0.2">
      <c r="A871" s="23">
        <v>60898</v>
      </c>
      <c r="B871" s="28" t="s">
        <v>4573</v>
      </c>
      <c r="C871" s="28" t="s">
        <v>5135</v>
      </c>
      <c r="D871" s="25">
        <f t="shared" si="13"/>
        <v>39613</v>
      </c>
      <c r="E871" s="33" t="s">
        <v>4576</v>
      </c>
      <c r="F871" s="26">
        <v>25.45</v>
      </c>
      <c r="G871" s="28" t="s">
        <v>898</v>
      </c>
      <c r="H871" s="28" t="s">
        <v>3365</v>
      </c>
      <c r="I871" s="28" t="s">
        <v>4576</v>
      </c>
      <c r="J871" s="28" t="s">
        <v>4576</v>
      </c>
      <c r="K871" s="29">
        <v>39613</v>
      </c>
      <c r="L871" s="28" t="s">
        <v>5658</v>
      </c>
      <c r="M871" s="28" t="s">
        <v>8323</v>
      </c>
    </row>
    <row r="872" spans="1:13" hidden="1" x14ac:dyDescent="0.2">
      <c r="A872" s="23">
        <v>60897</v>
      </c>
      <c r="B872" s="28" t="s">
        <v>4573</v>
      </c>
      <c r="C872" s="28" t="s">
        <v>5135</v>
      </c>
      <c r="D872" s="25">
        <f t="shared" si="13"/>
        <v>39613</v>
      </c>
      <c r="E872" s="28" t="s">
        <v>4576</v>
      </c>
      <c r="F872" s="26">
        <v>34.549999999999997</v>
      </c>
      <c r="G872" s="28" t="s">
        <v>683</v>
      </c>
      <c r="H872" s="28" t="s">
        <v>3365</v>
      </c>
      <c r="I872" s="28" t="s">
        <v>4576</v>
      </c>
      <c r="J872" s="28" t="s">
        <v>4576</v>
      </c>
      <c r="K872" s="29">
        <v>39613</v>
      </c>
      <c r="L872" s="28" t="s">
        <v>5658</v>
      </c>
      <c r="M872" s="28" t="s">
        <v>1706</v>
      </c>
    </row>
    <row r="873" spans="1:13" hidden="1" x14ac:dyDescent="0.2">
      <c r="A873" s="23">
        <v>60896</v>
      </c>
      <c r="B873" s="28" t="s">
        <v>4573</v>
      </c>
      <c r="C873" s="28" t="s">
        <v>5135</v>
      </c>
      <c r="D873" s="25">
        <f t="shared" si="13"/>
        <v>39613</v>
      </c>
      <c r="E873" s="28" t="s">
        <v>4576</v>
      </c>
      <c r="F873" s="26">
        <v>12.5</v>
      </c>
      <c r="G873" s="28" t="s">
        <v>2205</v>
      </c>
      <c r="H873" s="28" t="s">
        <v>7154</v>
      </c>
      <c r="I873" s="28" t="s">
        <v>4576</v>
      </c>
      <c r="J873" s="28" t="s">
        <v>4576</v>
      </c>
      <c r="K873" s="29">
        <v>39613</v>
      </c>
      <c r="L873" s="28" t="s">
        <v>5658</v>
      </c>
      <c r="M873" s="28" t="s">
        <v>7533</v>
      </c>
    </row>
    <row r="874" spans="1:13" hidden="1" x14ac:dyDescent="0.2">
      <c r="A874" s="23">
        <v>60901</v>
      </c>
      <c r="B874" s="28" t="s">
        <v>4573</v>
      </c>
      <c r="C874" s="28" t="s">
        <v>5135</v>
      </c>
      <c r="D874" s="25">
        <f t="shared" si="13"/>
        <v>39615</v>
      </c>
      <c r="E874" s="28" t="s">
        <v>4576</v>
      </c>
      <c r="F874" s="26">
        <v>28.68</v>
      </c>
      <c r="G874" s="28" t="s">
        <v>2203</v>
      </c>
      <c r="H874" s="28" t="s">
        <v>4595</v>
      </c>
      <c r="I874" s="28" t="s">
        <v>4576</v>
      </c>
      <c r="J874" s="28" t="s">
        <v>4576</v>
      </c>
      <c r="K874" s="29">
        <v>39615</v>
      </c>
      <c r="L874" s="28" t="s">
        <v>5658</v>
      </c>
      <c r="M874" s="28" t="s">
        <v>3272</v>
      </c>
    </row>
    <row r="875" spans="1:13" hidden="1" x14ac:dyDescent="0.2">
      <c r="A875" s="23">
        <v>61055</v>
      </c>
      <c r="B875" s="28" t="s">
        <v>4573</v>
      </c>
      <c r="C875" s="28" t="s">
        <v>5133</v>
      </c>
      <c r="D875" s="25">
        <f t="shared" si="13"/>
        <v>39615</v>
      </c>
      <c r="E875" s="28" t="s">
        <v>4576</v>
      </c>
      <c r="F875" s="26">
        <v>7.48</v>
      </c>
      <c r="G875" s="28" t="s">
        <v>5137</v>
      </c>
      <c r="H875" s="28" t="s">
        <v>3365</v>
      </c>
      <c r="I875" s="28" t="s">
        <v>4576</v>
      </c>
      <c r="J875" s="28" t="s">
        <v>4576</v>
      </c>
      <c r="K875" s="29">
        <v>39615</v>
      </c>
      <c r="L875" s="28" t="s">
        <v>4576</v>
      </c>
      <c r="M875" s="28" t="s">
        <v>4576</v>
      </c>
    </row>
    <row r="876" spans="1:13" hidden="1" x14ac:dyDescent="0.2">
      <c r="A876" s="23">
        <v>60900</v>
      </c>
      <c r="B876" s="28" t="s">
        <v>4573</v>
      </c>
      <c r="C876" s="28" t="s">
        <v>5135</v>
      </c>
      <c r="D876" s="25">
        <f t="shared" si="13"/>
        <v>39615</v>
      </c>
      <c r="E876" s="28" t="s">
        <v>3271</v>
      </c>
      <c r="F876" s="26">
        <v>62</v>
      </c>
      <c r="G876" s="28" t="s">
        <v>3353</v>
      </c>
      <c r="H876" s="28" t="s">
        <v>3484</v>
      </c>
      <c r="I876" s="28" t="s">
        <v>4576</v>
      </c>
      <c r="J876" s="28" t="s">
        <v>4576</v>
      </c>
      <c r="K876" s="29">
        <v>39615</v>
      </c>
      <c r="L876" s="28" t="s">
        <v>5658</v>
      </c>
      <c r="M876" s="28" t="s">
        <v>8309</v>
      </c>
    </row>
    <row r="877" spans="1:13" hidden="1" x14ac:dyDescent="0.2">
      <c r="A877" s="23">
        <v>60927</v>
      </c>
      <c r="B877" s="28" t="s">
        <v>4573</v>
      </c>
      <c r="C877" s="28" t="s">
        <v>5135</v>
      </c>
      <c r="D877" s="25">
        <f t="shared" si="13"/>
        <v>39615</v>
      </c>
      <c r="E877" s="28" t="s">
        <v>4576</v>
      </c>
      <c r="F877" s="26">
        <v>22.76</v>
      </c>
      <c r="G877" s="28" t="s">
        <v>5167</v>
      </c>
      <c r="H877" s="28" t="s">
        <v>3365</v>
      </c>
      <c r="I877" s="28" t="s">
        <v>4576</v>
      </c>
      <c r="J877" s="28" t="s">
        <v>4576</v>
      </c>
      <c r="K877" s="29">
        <v>39615</v>
      </c>
      <c r="L877" s="28" t="s">
        <v>5658</v>
      </c>
      <c r="M877" s="28" t="s">
        <v>3239</v>
      </c>
    </row>
    <row r="878" spans="1:13" hidden="1" x14ac:dyDescent="0.2">
      <c r="A878" s="23">
        <v>60280</v>
      </c>
      <c r="B878" s="28" t="s">
        <v>4579</v>
      </c>
      <c r="C878" s="28" t="s">
        <v>4574</v>
      </c>
      <c r="D878" s="25">
        <f t="shared" si="13"/>
        <v>39616</v>
      </c>
      <c r="E878" s="33" t="s">
        <v>4576</v>
      </c>
      <c r="F878" s="26">
        <v>40</v>
      </c>
      <c r="G878" s="28" t="s">
        <v>4580</v>
      </c>
      <c r="H878" s="28" t="s">
        <v>6667</v>
      </c>
      <c r="I878" s="28" t="s">
        <v>4576</v>
      </c>
      <c r="J878" s="28" t="s">
        <v>4576</v>
      </c>
      <c r="K878" s="29">
        <v>39616</v>
      </c>
      <c r="L878" s="28" t="s">
        <v>6602</v>
      </c>
      <c r="M878" s="28" t="s">
        <v>4314</v>
      </c>
    </row>
    <row r="879" spans="1:13" hidden="1" x14ac:dyDescent="0.2">
      <c r="A879" s="23">
        <v>60283</v>
      </c>
      <c r="B879" s="28" t="s">
        <v>4573</v>
      </c>
      <c r="C879" s="28" t="s">
        <v>4574</v>
      </c>
      <c r="D879" s="25">
        <f t="shared" si="13"/>
        <v>39616</v>
      </c>
      <c r="E879" s="28" t="s">
        <v>4576</v>
      </c>
      <c r="F879" s="26">
        <v>17.04</v>
      </c>
      <c r="G879" s="28" t="s">
        <v>5143</v>
      </c>
      <c r="H879" s="28" t="s">
        <v>3381</v>
      </c>
      <c r="I879" s="28" t="s">
        <v>4576</v>
      </c>
      <c r="J879" s="28" t="s">
        <v>4576</v>
      </c>
      <c r="K879" s="29">
        <v>39616</v>
      </c>
      <c r="L879" s="28" t="s">
        <v>2111</v>
      </c>
      <c r="M879" s="28" t="s">
        <v>4464</v>
      </c>
    </row>
    <row r="880" spans="1:13" hidden="1" x14ac:dyDescent="0.2">
      <c r="A880" s="23">
        <v>60281</v>
      </c>
      <c r="B880" s="28" t="s">
        <v>4573</v>
      </c>
      <c r="C880" s="28" t="s">
        <v>4574</v>
      </c>
      <c r="D880" s="25">
        <f t="shared" si="13"/>
        <v>39616</v>
      </c>
      <c r="E880" s="28" t="s">
        <v>4014</v>
      </c>
      <c r="F880" s="26">
        <v>22</v>
      </c>
      <c r="G880" s="28" t="s">
        <v>5155</v>
      </c>
      <c r="H880" s="28" t="s">
        <v>7154</v>
      </c>
      <c r="I880" s="28" t="s">
        <v>4576</v>
      </c>
      <c r="J880" s="28" t="s">
        <v>4576</v>
      </c>
      <c r="K880" s="29">
        <v>39616</v>
      </c>
      <c r="L880" s="28" t="s">
        <v>6598</v>
      </c>
      <c r="M880" s="28" t="s">
        <v>4315</v>
      </c>
    </row>
    <row r="881" spans="1:13" hidden="1" x14ac:dyDescent="0.2">
      <c r="A881" s="23">
        <v>60282</v>
      </c>
      <c r="B881" s="28" t="s">
        <v>4585</v>
      </c>
      <c r="C881" s="28" t="s">
        <v>4574</v>
      </c>
      <c r="D881" s="25">
        <f t="shared" si="13"/>
        <v>39616</v>
      </c>
      <c r="E881" s="28" t="s">
        <v>4576</v>
      </c>
      <c r="F881" s="26">
        <v>79.790000000000006</v>
      </c>
      <c r="G881" s="28" t="s">
        <v>5142</v>
      </c>
      <c r="H881" s="28" t="s">
        <v>5948</v>
      </c>
      <c r="I881" s="28" t="s">
        <v>4576</v>
      </c>
      <c r="J881" s="28" t="s">
        <v>4576</v>
      </c>
      <c r="K881" s="29">
        <v>39616</v>
      </c>
      <c r="L881" s="28" t="s">
        <v>2111</v>
      </c>
      <c r="M881" s="28" t="s">
        <v>4463</v>
      </c>
    </row>
    <row r="882" spans="1:13" hidden="1" x14ac:dyDescent="0.2">
      <c r="A882" s="23">
        <v>61454</v>
      </c>
      <c r="B882" s="28" t="s">
        <v>5150</v>
      </c>
      <c r="C882" s="28" t="s">
        <v>4580</v>
      </c>
      <c r="D882" s="25">
        <f t="shared" si="13"/>
        <v>39616</v>
      </c>
      <c r="E882" s="28" t="s">
        <v>4576</v>
      </c>
      <c r="F882" s="26">
        <v>-40</v>
      </c>
      <c r="G882" s="28" t="s">
        <v>4574</v>
      </c>
      <c r="H882" s="28" t="s">
        <v>6667</v>
      </c>
      <c r="I882" s="28" t="s">
        <v>4576</v>
      </c>
      <c r="J882" s="28" t="s">
        <v>4576</v>
      </c>
      <c r="K882" s="29">
        <v>39616</v>
      </c>
      <c r="L882" s="28" t="s">
        <v>6602</v>
      </c>
      <c r="M882" s="28" t="s">
        <v>4314</v>
      </c>
    </row>
    <row r="883" spans="1:13" x14ac:dyDescent="0.2">
      <c r="A883" s="23">
        <v>60902</v>
      </c>
      <c r="B883" s="33" t="s">
        <v>4573</v>
      </c>
      <c r="C883" s="28" t="s">
        <v>5135</v>
      </c>
      <c r="D883" s="25">
        <f t="shared" si="13"/>
        <v>39616</v>
      </c>
      <c r="E883" s="28" t="s">
        <v>4576</v>
      </c>
      <c r="F883" s="26">
        <v>54</v>
      </c>
      <c r="G883" s="28" t="s">
        <v>2205</v>
      </c>
      <c r="H883" s="28" t="s">
        <v>7151</v>
      </c>
      <c r="I883" s="28" t="s">
        <v>4576</v>
      </c>
      <c r="J883" s="28" t="s">
        <v>4576</v>
      </c>
      <c r="K883" s="29">
        <v>39616</v>
      </c>
      <c r="L883" s="28" t="s">
        <v>5658</v>
      </c>
      <c r="M883" s="28" t="s">
        <v>7533</v>
      </c>
    </row>
    <row r="884" spans="1:13" hidden="1" x14ac:dyDescent="0.2">
      <c r="A884" s="23">
        <v>60277</v>
      </c>
      <c r="B884" s="28" t="s">
        <v>4573</v>
      </c>
      <c r="C884" s="28" t="s">
        <v>4574</v>
      </c>
      <c r="D884" s="25">
        <f t="shared" si="13"/>
        <v>39617</v>
      </c>
      <c r="E884" s="28" t="s">
        <v>4576</v>
      </c>
      <c r="F884" s="26">
        <v>10</v>
      </c>
      <c r="G884" s="28" t="s">
        <v>5165</v>
      </c>
      <c r="H884" s="28" t="s">
        <v>3370</v>
      </c>
      <c r="I884" s="28" t="s">
        <v>4576</v>
      </c>
      <c r="J884" s="28" t="s">
        <v>4576</v>
      </c>
      <c r="K884" s="29">
        <v>39617</v>
      </c>
      <c r="L884" s="28" t="s">
        <v>6598</v>
      </c>
      <c r="M884" s="28" t="s">
        <v>4310</v>
      </c>
    </row>
    <row r="885" spans="1:13" hidden="1" x14ac:dyDescent="0.2">
      <c r="A885" s="23">
        <v>60279</v>
      </c>
      <c r="B885" s="28" t="s">
        <v>4573</v>
      </c>
      <c r="C885" s="28" t="s">
        <v>4574</v>
      </c>
      <c r="D885" s="25">
        <f t="shared" si="13"/>
        <v>39617</v>
      </c>
      <c r="E885" s="28" t="s">
        <v>4312</v>
      </c>
      <c r="F885" s="26">
        <v>8</v>
      </c>
      <c r="G885" s="28" t="s">
        <v>5153</v>
      </c>
      <c r="H885" s="28" t="s">
        <v>3379</v>
      </c>
      <c r="I885" s="28" t="s">
        <v>4576</v>
      </c>
      <c r="J885" s="28" t="s">
        <v>4576</v>
      </c>
      <c r="K885" s="29">
        <v>39617</v>
      </c>
      <c r="L885" s="28" t="s">
        <v>6598</v>
      </c>
      <c r="M885" s="28" t="s">
        <v>4313</v>
      </c>
    </row>
    <row r="886" spans="1:13" hidden="1" x14ac:dyDescent="0.2">
      <c r="A886" s="23">
        <v>61056</v>
      </c>
      <c r="B886" s="28" t="s">
        <v>4573</v>
      </c>
      <c r="C886" s="28" t="s">
        <v>5133</v>
      </c>
      <c r="D886" s="25">
        <f t="shared" si="13"/>
        <v>39617</v>
      </c>
      <c r="E886" s="28" t="s">
        <v>4576</v>
      </c>
      <c r="F886" s="26">
        <v>75.239999999999995</v>
      </c>
      <c r="G886" s="28" t="s">
        <v>5137</v>
      </c>
      <c r="H886" s="28" t="s">
        <v>3365</v>
      </c>
      <c r="I886" s="28" t="s">
        <v>4576</v>
      </c>
      <c r="J886" s="28" t="s">
        <v>4576</v>
      </c>
      <c r="K886" s="29">
        <v>39617</v>
      </c>
      <c r="L886" s="28" t="s">
        <v>4576</v>
      </c>
      <c r="M886" s="28" t="s">
        <v>4576</v>
      </c>
    </row>
    <row r="887" spans="1:13" hidden="1" x14ac:dyDescent="0.2">
      <c r="A887" s="23">
        <v>60278</v>
      </c>
      <c r="B887" s="28" t="s">
        <v>4573</v>
      </c>
      <c r="C887" s="28" t="s">
        <v>4574</v>
      </c>
      <c r="D887" s="25">
        <f t="shared" si="13"/>
        <v>39617</v>
      </c>
      <c r="E887" s="28" t="s">
        <v>4576</v>
      </c>
      <c r="F887" s="26">
        <v>5</v>
      </c>
      <c r="G887" s="28" t="s">
        <v>4595</v>
      </c>
      <c r="H887" s="28" t="s">
        <v>4595</v>
      </c>
      <c r="I887" s="28" t="s">
        <v>4576</v>
      </c>
      <c r="J887" s="28" t="s">
        <v>4576</v>
      </c>
      <c r="K887" s="29">
        <v>39617</v>
      </c>
      <c r="L887" s="28" t="s">
        <v>6598</v>
      </c>
      <c r="M887" s="28" t="s">
        <v>4311</v>
      </c>
    </row>
    <row r="888" spans="1:13" hidden="1" x14ac:dyDescent="0.2">
      <c r="A888" s="23">
        <v>61727</v>
      </c>
      <c r="B888" s="28" t="s">
        <v>4579</v>
      </c>
      <c r="C888" s="28" t="s">
        <v>1963</v>
      </c>
      <c r="D888" s="25">
        <f t="shared" si="13"/>
        <v>39617</v>
      </c>
      <c r="E888" s="28" t="s">
        <v>4576</v>
      </c>
      <c r="F888" s="26">
        <v>400</v>
      </c>
      <c r="G888" s="28" t="s">
        <v>4574</v>
      </c>
      <c r="H888" s="28" t="s">
        <v>6667</v>
      </c>
      <c r="I888" s="28" t="s">
        <v>4576</v>
      </c>
      <c r="J888" s="28" t="s">
        <v>4576</v>
      </c>
      <c r="K888" s="29">
        <v>39617</v>
      </c>
      <c r="L888" s="28" t="s">
        <v>5487</v>
      </c>
      <c r="M888" s="28" t="s">
        <v>4576</v>
      </c>
    </row>
    <row r="889" spans="1:13" hidden="1" x14ac:dyDescent="0.2">
      <c r="A889" s="23">
        <v>61728</v>
      </c>
      <c r="B889" s="28" t="s">
        <v>4579</v>
      </c>
      <c r="C889" s="28" t="s">
        <v>8540</v>
      </c>
      <c r="D889" s="25">
        <f t="shared" si="13"/>
        <v>39617</v>
      </c>
      <c r="E889" s="28" t="s">
        <v>4576</v>
      </c>
      <c r="F889" s="26">
        <v>300</v>
      </c>
      <c r="G889" s="28" t="s">
        <v>4574</v>
      </c>
      <c r="H889" s="28" t="s">
        <v>6667</v>
      </c>
      <c r="I889" s="28" t="s">
        <v>4576</v>
      </c>
      <c r="J889" s="28" t="s">
        <v>4576</v>
      </c>
      <c r="K889" s="29">
        <v>39617</v>
      </c>
      <c r="L889" s="28" t="s">
        <v>491</v>
      </c>
      <c r="M889" s="28" t="s">
        <v>4576</v>
      </c>
    </row>
    <row r="890" spans="1:13" hidden="1" x14ac:dyDescent="0.2">
      <c r="A890" s="23">
        <v>61729</v>
      </c>
      <c r="B890" s="28" t="s">
        <v>4579</v>
      </c>
      <c r="C890" s="28" t="s">
        <v>8542</v>
      </c>
      <c r="D890" s="25">
        <f t="shared" si="13"/>
        <v>39617</v>
      </c>
      <c r="E890" s="28" t="s">
        <v>4576</v>
      </c>
      <c r="F890" s="26">
        <v>200</v>
      </c>
      <c r="G890" s="28" t="s">
        <v>4574</v>
      </c>
      <c r="H890" s="28" t="s">
        <v>6667</v>
      </c>
      <c r="I890" s="28" t="s">
        <v>4576</v>
      </c>
      <c r="J890" s="28" t="s">
        <v>4576</v>
      </c>
      <c r="K890" s="29">
        <v>39617</v>
      </c>
      <c r="L890" s="28" t="s">
        <v>5487</v>
      </c>
      <c r="M890" s="28" t="s">
        <v>4576</v>
      </c>
    </row>
    <row r="891" spans="1:13" hidden="1" x14ac:dyDescent="0.2">
      <c r="A891" s="23">
        <v>60904</v>
      </c>
      <c r="B891" s="28" t="s">
        <v>4573</v>
      </c>
      <c r="C891" s="28" t="s">
        <v>5135</v>
      </c>
      <c r="D891" s="25">
        <f t="shared" si="13"/>
        <v>39618</v>
      </c>
      <c r="E891" s="28" t="s">
        <v>4576</v>
      </c>
      <c r="F891" s="26">
        <v>6.65</v>
      </c>
      <c r="G891" s="28" t="s">
        <v>8281</v>
      </c>
      <c r="H891" s="28" t="s">
        <v>3365</v>
      </c>
      <c r="I891" s="28" t="s">
        <v>4576</v>
      </c>
      <c r="J891" s="28" t="s">
        <v>4576</v>
      </c>
      <c r="K891" s="29">
        <v>39618</v>
      </c>
      <c r="L891" s="28" t="s">
        <v>5658</v>
      </c>
      <c r="M891" s="28" t="s">
        <v>3262</v>
      </c>
    </row>
    <row r="892" spans="1:13" hidden="1" x14ac:dyDescent="0.2">
      <c r="A892" s="23">
        <v>60276</v>
      </c>
      <c r="B892" s="28" t="s">
        <v>4573</v>
      </c>
      <c r="C892" s="28" t="s">
        <v>4574</v>
      </c>
      <c r="D892" s="25">
        <f t="shared" si="13"/>
        <v>39618</v>
      </c>
      <c r="E892" s="28" t="s">
        <v>4576</v>
      </c>
      <c r="F892" s="26">
        <v>30.75</v>
      </c>
      <c r="G892" s="28" t="s">
        <v>5156</v>
      </c>
      <c r="H892" s="28" t="s">
        <v>277</v>
      </c>
      <c r="I892" s="28" t="s">
        <v>4576</v>
      </c>
      <c r="J892" s="28" t="s">
        <v>4576</v>
      </c>
      <c r="K892" s="29">
        <v>39618</v>
      </c>
      <c r="L892" s="28" t="s">
        <v>2111</v>
      </c>
      <c r="M892" s="28" t="s">
        <v>4345</v>
      </c>
    </row>
    <row r="893" spans="1:13" hidden="1" x14ac:dyDescent="0.2">
      <c r="A893" s="23">
        <v>60905</v>
      </c>
      <c r="B893" s="33" t="s">
        <v>4573</v>
      </c>
      <c r="C893" s="28" t="s">
        <v>5135</v>
      </c>
      <c r="D893" s="25">
        <f t="shared" si="13"/>
        <v>39618</v>
      </c>
      <c r="E893" s="28" t="s">
        <v>4576</v>
      </c>
      <c r="F893" s="26">
        <v>47.96</v>
      </c>
      <c r="G893" s="28" t="s">
        <v>1557</v>
      </c>
      <c r="H893" s="28" t="s">
        <v>3370</v>
      </c>
      <c r="I893" s="28" t="s">
        <v>4576</v>
      </c>
      <c r="J893" s="28" t="s">
        <v>4576</v>
      </c>
      <c r="K893" s="29">
        <v>39618</v>
      </c>
      <c r="L893" s="28" t="s">
        <v>5658</v>
      </c>
      <c r="M893" s="28" t="s">
        <v>8279</v>
      </c>
    </row>
    <row r="894" spans="1:13" hidden="1" x14ac:dyDescent="0.2">
      <c r="A894" s="23">
        <v>60903</v>
      </c>
      <c r="B894" s="28" t="s">
        <v>4573</v>
      </c>
      <c r="C894" s="28" t="s">
        <v>5135</v>
      </c>
      <c r="D894" s="25">
        <f t="shared" si="13"/>
        <v>39618</v>
      </c>
      <c r="E894" s="28" t="s">
        <v>1031</v>
      </c>
      <c r="F894" s="26">
        <v>349</v>
      </c>
      <c r="G894" s="28" t="s">
        <v>5137</v>
      </c>
      <c r="H894" s="28" t="s">
        <v>7321</v>
      </c>
      <c r="I894" s="28" t="s">
        <v>4576</v>
      </c>
      <c r="J894" s="28" t="s">
        <v>4907</v>
      </c>
      <c r="K894" s="29">
        <v>39618</v>
      </c>
      <c r="L894" s="28" t="s">
        <v>5658</v>
      </c>
      <c r="M894" s="28" t="s">
        <v>3273</v>
      </c>
    </row>
    <row r="895" spans="1:13" hidden="1" x14ac:dyDescent="0.2">
      <c r="A895" s="23">
        <v>60275</v>
      </c>
      <c r="B895" s="28" t="s">
        <v>4579</v>
      </c>
      <c r="C895" s="28" t="s">
        <v>4574</v>
      </c>
      <c r="D895" s="25">
        <f t="shared" si="13"/>
        <v>39619</v>
      </c>
      <c r="E895" s="28" t="s">
        <v>4576</v>
      </c>
      <c r="F895" s="26">
        <v>30</v>
      </c>
      <c r="G895" s="28" t="s">
        <v>4580</v>
      </c>
      <c r="H895" s="28" t="s">
        <v>6667</v>
      </c>
      <c r="I895" s="28" t="s">
        <v>4576</v>
      </c>
      <c r="J895" s="28" t="s">
        <v>4576</v>
      </c>
      <c r="K895" s="29">
        <v>39619</v>
      </c>
      <c r="L895" s="28" t="s">
        <v>6602</v>
      </c>
      <c r="M895" s="28" t="s">
        <v>4309</v>
      </c>
    </row>
    <row r="896" spans="1:13" hidden="1" x14ac:dyDescent="0.2">
      <c r="A896" s="23">
        <v>60272</v>
      </c>
      <c r="B896" s="28" t="s">
        <v>5150</v>
      </c>
      <c r="C896" s="28" t="s">
        <v>4574</v>
      </c>
      <c r="D896" s="25">
        <f t="shared" si="13"/>
        <v>39619</v>
      </c>
      <c r="E896" s="28" t="s">
        <v>4576</v>
      </c>
      <c r="F896" s="26">
        <v>-400</v>
      </c>
      <c r="G896" s="28" t="s">
        <v>4587</v>
      </c>
      <c r="H896" s="28" t="s">
        <v>6667</v>
      </c>
      <c r="I896" s="28" t="s">
        <v>4576</v>
      </c>
      <c r="J896" s="28" t="s">
        <v>4576</v>
      </c>
      <c r="K896" s="29">
        <v>39619</v>
      </c>
      <c r="L896" s="28" t="s">
        <v>491</v>
      </c>
      <c r="M896" s="28" t="s">
        <v>4474</v>
      </c>
    </row>
    <row r="897" spans="1:13" hidden="1" x14ac:dyDescent="0.2">
      <c r="A897" s="23">
        <v>60273</v>
      </c>
      <c r="B897" s="28" t="s">
        <v>5150</v>
      </c>
      <c r="C897" s="28" t="s">
        <v>4574</v>
      </c>
      <c r="D897" s="25">
        <f t="shared" si="13"/>
        <v>39619</v>
      </c>
      <c r="E897" s="28" t="s">
        <v>4576</v>
      </c>
      <c r="F897" s="26">
        <v>-300</v>
      </c>
      <c r="G897" s="28" t="s">
        <v>4587</v>
      </c>
      <c r="H897" s="28" t="s">
        <v>6667</v>
      </c>
      <c r="I897" s="28" t="s">
        <v>4576</v>
      </c>
      <c r="J897" s="28" t="s">
        <v>4576</v>
      </c>
      <c r="K897" s="29">
        <v>39619</v>
      </c>
      <c r="L897" s="28" t="s">
        <v>491</v>
      </c>
      <c r="M897" s="28" t="s">
        <v>4474</v>
      </c>
    </row>
    <row r="898" spans="1:13" hidden="1" x14ac:dyDescent="0.2">
      <c r="A898" s="23">
        <v>60274</v>
      </c>
      <c r="B898" s="28" t="s">
        <v>5150</v>
      </c>
      <c r="C898" s="28" t="s">
        <v>4574</v>
      </c>
      <c r="D898" s="25">
        <f t="shared" ref="D898:D961" si="14">K898</f>
        <v>39619</v>
      </c>
      <c r="E898" s="28" t="s">
        <v>4576</v>
      </c>
      <c r="F898" s="26">
        <v>-200</v>
      </c>
      <c r="G898" s="28" t="s">
        <v>4587</v>
      </c>
      <c r="H898" s="28" t="s">
        <v>6667</v>
      </c>
      <c r="I898" s="28" t="s">
        <v>4576</v>
      </c>
      <c r="J898" s="28" t="s">
        <v>4576</v>
      </c>
      <c r="K898" s="29">
        <v>39619</v>
      </c>
      <c r="L898" s="28" t="s">
        <v>491</v>
      </c>
      <c r="M898" s="28" t="s">
        <v>4474</v>
      </c>
    </row>
    <row r="899" spans="1:13" hidden="1" x14ac:dyDescent="0.2">
      <c r="A899" s="23">
        <v>60906</v>
      </c>
      <c r="B899" s="28" t="s">
        <v>4573</v>
      </c>
      <c r="C899" s="28" t="s">
        <v>5135</v>
      </c>
      <c r="D899" s="25">
        <f t="shared" si="14"/>
        <v>39619</v>
      </c>
      <c r="E899" s="28" t="s">
        <v>4576</v>
      </c>
      <c r="F899" s="26">
        <v>35.4</v>
      </c>
      <c r="G899" s="28" t="s">
        <v>688</v>
      </c>
      <c r="H899" s="28" t="s">
        <v>3484</v>
      </c>
      <c r="I899" s="28" t="s">
        <v>4576</v>
      </c>
      <c r="J899" s="28" t="s">
        <v>4576</v>
      </c>
      <c r="K899" s="29">
        <v>39619</v>
      </c>
      <c r="L899" s="28" t="s">
        <v>5658</v>
      </c>
      <c r="M899" s="28" t="s">
        <v>1263</v>
      </c>
    </row>
    <row r="900" spans="1:13" hidden="1" x14ac:dyDescent="0.2">
      <c r="A900" s="23">
        <v>61453</v>
      </c>
      <c r="B900" s="28" t="s">
        <v>5150</v>
      </c>
      <c r="C900" s="28" t="s">
        <v>4580</v>
      </c>
      <c r="D900" s="25">
        <f t="shared" si="14"/>
        <v>39619</v>
      </c>
      <c r="E900" s="28" t="s">
        <v>4576</v>
      </c>
      <c r="F900" s="26">
        <v>-30</v>
      </c>
      <c r="G900" s="28" t="s">
        <v>4574</v>
      </c>
      <c r="H900" s="28" t="s">
        <v>6667</v>
      </c>
      <c r="I900" s="28" t="s">
        <v>4576</v>
      </c>
      <c r="J900" s="28" t="s">
        <v>4576</v>
      </c>
      <c r="K900" s="29">
        <v>39619</v>
      </c>
      <c r="L900" s="28" t="s">
        <v>6602</v>
      </c>
      <c r="M900" s="28" t="s">
        <v>4309</v>
      </c>
    </row>
    <row r="901" spans="1:13" hidden="1" x14ac:dyDescent="0.2">
      <c r="A901" s="23">
        <v>60271.199999999997</v>
      </c>
      <c r="B901" s="28" t="s">
        <v>4582</v>
      </c>
      <c r="C901" s="28" t="s">
        <v>4574</v>
      </c>
      <c r="D901" s="25">
        <f t="shared" si="14"/>
        <v>39622</v>
      </c>
      <c r="E901" s="28" t="s">
        <v>4576</v>
      </c>
      <c r="F901" s="26">
        <v>-17.940000000000001</v>
      </c>
      <c r="G901" s="28" t="s">
        <v>4583</v>
      </c>
      <c r="H901" s="28" t="s">
        <v>6666</v>
      </c>
      <c r="I901" s="28" t="s">
        <v>4576</v>
      </c>
      <c r="J901" s="28" t="s">
        <v>4576</v>
      </c>
      <c r="K901" s="29">
        <v>39622</v>
      </c>
      <c r="L901" s="28" t="s">
        <v>6605</v>
      </c>
      <c r="M901" s="28" t="s">
        <v>4307</v>
      </c>
    </row>
    <row r="902" spans="1:13" hidden="1" x14ac:dyDescent="0.2">
      <c r="A902" s="23">
        <v>60908</v>
      </c>
      <c r="B902" s="28" t="s">
        <v>4573</v>
      </c>
      <c r="C902" s="28" t="s">
        <v>5135</v>
      </c>
      <c r="D902" s="25">
        <f t="shared" si="14"/>
        <v>39622</v>
      </c>
      <c r="E902" s="28" t="s">
        <v>4576</v>
      </c>
      <c r="F902" s="26">
        <v>84.98</v>
      </c>
      <c r="G902" s="28" t="s">
        <v>893</v>
      </c>
      <c r="H902" s="28" t="s">
        <v>4595</v>
      </c>
      <c r="I902" s="28" t="s">
        <v>4576</v>
      </c>
      <c r="J902" s="28" t="s">
        <v>4576</v>
      </c>
      <c r="K902" s="29">
        <v>39622</v>
      </c>
      <c r="L902" s="28" t="s">
        <v>5658</v>
      </c>
      <c r="M902" s="28" t="s">
        <v>3431</v>
      </c>
    </row>
    <row r="903" spans="1:13" hidden="1" x14ac:dyDescent="0.2">
      <c r="A903" s="23">
        <v>60271.3</v>
      </c>
      <c r="B903" s="28" t="s">
        <v>4582</v>
      </c>
      <c r="C903" s="28" t="s">
        <v>4574</v>
      </c>
      <c r="D903" s="25">
        <f t="shared" si="14"/>
        <v>39622</v>
      </c>
      <c r="E903" s="28" t="s">
        <v>4576</v>
      </c>
      <c r="F903" s="26">
        <v>-42.63</v>
      </c>
      <c r="G903" s="28" t="s">
        <v>5171</v>
      </c>
      <c r="H903" s="28" t="s">
        <v>6666</v>
      </c>
      <c r="I903" s="28" t="s">
        <v>4576</v>
      </c>
      <c r="J903" s="28" t="s">
        <v>4576</v>
      </c>
      <c r="K903" s="29">
        <v>39622</v>
      </c>
      <c r="L903" s="28" t="s">
        <v>6605</v>
      </c>
      <c r="M903" s="28" t="s">
        <v>4307</v>
      </c>
    </row>
    <row r="904" spans="1:13" hidden="1" x14ac:dyDescent="0.2">
      <c r="A904" s="23">
        <v>60271.1</v>
      </c>
      <c r="B904" s="28" t="s">
        <v>4582</v>
      </c>
      <c r="C904" s="28" t="s">
        <v>4574</v>
      </c>
      <c r="D904" s="25">
        <f t="shared" si="14"/>
        <v>39622</v>
      </c>
      <c r="E904" s="28" t="s">
        <v>4576</v>
      </c>
      <c r="F904" s="26">
        <v>-53.82</v>
      </c>
      <c r="G904" s="28" t="s">
        <v>5170</v>
      </c>
      <c r="H904" s="28" t="s">
        <v>6666</v>
      </c>
      <c r="I904" s="28" t="s">
        <v>4576</v>
      </c>
      <c r="J904" s="28" t="s">
        <v>4576</v>
      </c>
      <c r="K904" s="29">
        <v>39622</v>
      </c>
      <c r="L904" s="28" t="s">
        <v>6605</v>
      </c>
      <c r="M904" s="28" t="s">
        <v>4307</v>
      </c>
    </row>
    <row r="905" spans="1:13" hidden="1" x14ac:dyDescent="0.2">
      <c r="A905" s="23">
        <v>60271.4</v>
      </c>
      <c r="B905" s="28" t="s">
        <v>5172</v>
      </c>
      <c r="C905" s="28" t="s">
        <v>4574</v>
      </c>
      <c r="D905" s="25">
        <f t="shared" si="14"/>
        <v>39622</v>
      </c>
      <c r="E905" s="28" t="s">
        <v>4308</v>
      </c>
      <c r="F905" s="26">
        <v>-549.99</v>
      </c>
      <c r="G905" s="28" t="s">
        <v>5173</v>
      </c>
      <c r="H905" s="28" t="s">
        <v>277</v>
      </c>
      <c r="I905" s="28" t="s">
        <v>4576</v>
      </c>
      <c r="J905" s="28" t="s">
        <v>4576</v>
      </c>
      <c r="K905" s="29">
        <v>39622</v>
      </c>
      <c r="L905" s="28" t="s">
        <v>6605</v>
      </c>
      <c r="M905" s="28" t="s">
        <v>4307</v>
      </c>
    </row>
    <row r="906" spans="1:13" hidden="1" x14ac:dyDescent="0.2">
      <c r="A906" s="23">
        <v>60907</v>
      </c>
      <c r="B906" s="28" t="s">
        <v>4573</v>
      </c>
      <c r="C906" s="28" t="s">
        <v>5135</v>
      </c>
      <c r="D906" s="25">
        <f t="shared" si="14"/>
        <v>39622</v>
      </c>
      <c r="E906" s="28" t="s">
        <v>4576</v>
      </c>
      <c r="F906" s="26">
        <v>7.06</v>
      </c>
      <c r="G906" s="28" t="s">
        <v>2203</v>
      </c>
      <c r="H906" s="28" t="s">
        <v>4595</v>
      </c>
      <c r="I906" s="28" t="s">
        <v>4576</v>
      </c>
      <c r="J906" s="28" t="s">
        <v>4576</v>
      </c>
      <c r="K906" s="29">
        <v>39622</v>
      </c>
      <c r="L906" s="28" t="s">
        <v>5658</v>
      </c>
      <c r="M906" s="28" t="s">
        <v>3244</v>
      </c>
    </row>
    <row r="907" spans="1:13" hidden="1" x14ac:dyDescent="0.2">
      <c r="A907" s="23">
        <v>61057</v>
      </c>
      <c r="B907" s="28" t="s">
        <v>4573</v>
      </c>
      <c r="C907" s="28" t="s">
        <v>5133</v>
      </c>
      <c r="D907" s="25">
        <f t="shared" si="14"/>
        <v>39622</v>
      </c>
      <c r="E907" s="28" t="s">
        <v>4576</v>
      </c>
      <c r="F907" s="26">
        <v>41.82</v>
      </c>
      <c r="G907" s="28" t="s">
        <v>5137</v>
      </c>
      <c r="H907" s="28" t="s">
        <v>3365</v>
      </c>
      <c r="I907" s="28" t="s">
        <v>4576</v>
      </c>
      <c r="J907" s="28" t="s">
        <v>4576</v>
      </c>
      <c r="K907" s="29">
        <v>39622</v>
      </c>
      <c r="L907" s="28" t="s">
        <v>4576</v>
      </c>
      <c r="M907" s="28" t="s">
        <v>4576</v>
      </c>
    </row>
    <row r="908" spans="1:13" hidden="1" x14ac:dyDescent="0.2">
      <c r="A908" s="23">
        <v>60909</v>
      </c>
      <c r="B908" s="28" t="s">
        <v>4573</v>
      </c>
      <c r="C908" s="28" t="s">
        <v>5135</v>
      </c>
      <c r="D908" s="25">
        <f t="shared" si="14"/>
        <v>39622</v>
      </c>
      <c r="E908" s="28" t="s">
        <v>4576</v>
      </c>
      <c r="F908" s="26">
        <v>25.25</v>
      </c>
      <c r="G908" s="28" t="s">
        <v>3353</v>
      </c>
      <c r="H908" s="28" t="s">
        <v>4595</v>
      </c>
      <c r="I908" s="28" t="s">
        <v>4576</v>
      </c>
      <c r="J908" s="28" t="s">
        <v>4576</v>
      </c>
      <c r="K908" s="29">
        <v>39622</v>
      </c>
      <c r="L908" s="28" t="s">
        <v>5658</v>
      </c>
      <c r="M908" s="28" t="s">
        <v>8309</v>
      </c>
    </row>
    <row r="909" spans="1:13" hidden="1" x14ac:dyDescent="0.2">
      <c r="A909" s="23">
        <v>60912</v>
      </c>
      <c r="B909" s="28" t="s">
        <v>4573</v>
      </c>
      <c r="C909" s="28" t="s">
        <v>5135</v>
      </c>
      <c r="D909" s="25">
        <f t="shared" si="14"/>
        <v>39623</v>
      </c>
      <c r="E909" s="28" t="s">
        <v>4576</v>
      </c>
      <c r="F909" s="26">
        <v>24.15</v>
      </c>
      <c r="G909" s="28" t="s">
        <v>3348</v>
      </c>
      <c r="H909" s="28" t="s">
        <v>3484</v>
      </c>
      <c r="I909" s="28" t="s">
        <v>4576</v>
      </c>
      <c r="J909" s="28" t="s">
        <v>4576</v>
      </c>
      <c r="K909" s="29">
        <v>39623</v>
      </c>
      <c r="L909" s="28" t="s">
        <v>5658</v>
      </c>
      <c r="M909" s="28" t="s">
        <v>3274</v>
      </c>
    </row>
    <row r="910" spans="1:13" hidden="1" x14ac:dyDescent="0.2">
      <c r="A910" s="23">
        <v>60268</v>
      </c>
      <c r="B910" s="28" t="s">
        <v>4573</v>
      </c>
      <c r="C910" s="28" t="s">
        <v>4574</v>
      </c>
      <c r="D910" s="25">
        <f t="shared" si="14"/>
        <v>39623</v>
      </c>
      <c r="E910" s="28" t="s">
        <v>4576</v>
      </c>
      <c r="F910" s="26">
        <v>39.86</v>
      </c>
      <c r="G910" s="28" t="s">
        <v>5139</v>
      </c>
      <c r="H910" s="28" t="s">
        <v>3381</v>
      </c>
      <c r="I910" s="28" t="s">
        <v>4576</v>
      </c>
      <c r="J910" s="28" t="s">
        <v>4576</v>
      </c>
      <c r="K910" s="29">
        <v>39623</v>
      </c>
      <c r="L910" s="28" t="s">
        <v>2111</v>
      </c>
      <c r="M910" s="28" t="s">
        <v>4457</v>
      </c>
    </row>
    <row r="911" spans="1:13" hidden="1" x14ac:dyDescent="0.2">
      <c r="A911" s="23">
        <v>60911</v>
      </c>
      <c r="B911" s="28" t="s">
        <v>4573</v>
      </c>
      <c r="C911" s="28" t="s">
        <v>5135</v>
      </c>
      <c r="D911" s="25">
        <f t="shared" si="14"/>
        <v>39623</v>
      </c>
      <c r="E911" s="28" t="s">
        <v>4576</v>
      </c>
      <c r="F911" s="26">
        <v>26.52</v>
      </c>
      <c r="G911" s="28" t="s">
        <v>683</v>
      </c>
      <c r="H911" s="28" t="s">
        <v>3365</v>
      </c>
      <c r="I911" s="28" t="s">
        <v>4576</v>
      </c>
      <c r="J911" s="28" t="s">
        <v>4576</v>
      </c>
      <c r="K911" s="29">
        <v>39623</v>
      </c>
      <c r="L911" s="28" t="s">
        <v>5658</v>
      </c>
      <c r="M911" s="28" t="s">
        <v>1706</v>
      </c>
    </row>
    <row r="912" spans="1:13" hidden="1" x14ac:dyDescent="0.2">
      <c r="A912" s="23">
        <v>60269</v>
      </c>
      <c r="B912" s="33" t="s">
        <v>4585</v>
      </c>
      <c r="C912" s="28" t="s">
        <v>4574</v>
      </c>
      <c r="D912" s="25">
        <f t="shared" si="14"/>
        <v>39623</v>
      </c>
      <c r="E912" s="28" t="s">
        <v>4576</v>
      </c>
      <c r="F912" s="26">
        <v>20.8</v>
      </c>
      <c r="G912" s="28" t="s">
        <v>5141</v>
      </c>
      <c r="H912" s="28" t="s">
        <v>5948</v>
      </c>
      <c r="I912" s="28" t="s">
        <v>4576</v>
      </c>
      <c r="J912" s="28" t="s">
        <v>4576</v>
      </c>
      <c r="K912" s="29">
        <v>39623</v>
      </c>
      <c r="L912" s="28" t="s">
        <v>2111</v>
      </c>
      <c r="M912" s="28" t="s">
        <v>4459</v>
      </c>
    </row>
    <row r="913" spans="1:13" hidden="1" x14ac:dyDescent="0.2">
      <c r="A913" s="23">
        <v>60270</v>
      </c>
      <c r="B913" s="28" t="s">
        <v>5138</v>
      </c>
      <c r="C913" s="28" t="s">
        <v>4574</v>
      </c>
      <c r="D913" s="25">
        <f t="shared" si="14"/>
        <v>39623</v>
      </c>
      <c r="E913" s="28" t="s">
        <v>4576</v>
      </c>
      <c r="F913" s="26">
        <v>424.45</v>
      </c>
      <c r="G913" s="28" t="s">
        <v>4574</v>
      </c>
      <c r="H913" s="28" t="s">
        <v>3381</v>
      </c>
      <c r="I913" s="28" t="s">
        <v>4576</v>
      </c>
      <c r="J913" s="28" t="s">
        <v>4909</v>
      </c>
      <c r="K913" s="29">
        <v>39623</v>
      </c>
      <c r="L913" s="28" t="s">
        <v>4453</v>
      </c>
      <c r="M913" s="28" t="s">
        <v>4306</v>
      </c>
    </row>
    <row r="914" spans="1:13" x14ac:dyDescent="0.2">
      <c r="A914" s="23">
        <v>60910</v>
      </c>
      <c r="B914" s="28" t="s">
        <v>4573</v>
      </c>
      <c r="C914" s="28" t="s">
        <v>5135</v>
      </c>
      <c r="D914" s="25">
        <f t="shared" si="14"/>
        <v>39623</v>
      </c>
      <c r="E914" s="28" t="s">
        <v>4576</v>
      </c>
      <c r="F914" s="26">
        <v>54</v>
      </c>
      <c r="G914" s="28" t="s">
        <v>2205</v>
      </c>
      <c r="H914" s="28" t="s">
        <v>7151</v>
      </c>
      <c r="I914" s="28" t="s">
        <v>4576</v>
      </c>
      <c r="J914" s="28" t="s">
        <v>4576</v>
      </c>
      <c r="K914" s="29">
        <v>39623</v>
      </c>
      <c r="L914" s="28" t="s">
        <v>5658</v>
      </c>
      <c r="M914" s="28" t="s">
        <v>7533</v>
      </c>
    </row>
    <row r="915" spans="1:13" hidden="1" x14ac:dyDescent="0.2">
      <c r="A915" s="23">
        <v>61577</v>
      </c>
      <c r="B915" s="28" t="s">
        <v>4573</v>
      </c>
      <c r="C915" s="28" t="s">
        <v>4598</v>
      </c>
      <c r="D915" s="25">
        <f t="shared" si="14"/>
        <v>39624</v>
      </c>
      <c r="E915" s="28" t="s">
        <v>4576</v>
      </c>
      <c r="F915" s="26">
        <v>317.48</v>
      </c>
      <c r="G915" s="28" t="s">
        <v>884</v>
      </c>
      <c r="H915" s="28" t="s">
        <v>7322</v>
      </c>
      <c r="I915" s="28" t="s">
        <v>4576</v>
      </c>
      <c r="J915" s="28" t="s">
        <v>4576</v>
      </c>
      <c r="K915" s="29">
        <v>39624</v>
      </c>
      <c r="L915" s="28" t="s">
        <v>5658</v>
      </c>
      <c r="M915" s="28" t="s">
        <v>6485</v>
      </c>
    </row>
    <row r="916" spans="1:13" hidden="1" x14ac:dyDescent="0.2">
      <c r="A916" s="23">
        <v>60913</v>
      </c>
      <c r="B916" s="28" t="s">
        <v>4573</v>
      </c>
      <c r="C916" s="28" t="s">
        <v>5135</v>
      </c>
      <c r="D916" s="25">
        <f t="shared" si="14"/>
        <v>39624</v>
      </c>
      <c r="E916" s="28" t="s">
        <v>4576</v>
      </c>
      <c r="F916" s="26">
        <v>6.08</v>
      </c>
      <c r="G916" s="28" t="s">
        <v>683</v>
      </c>
      <c r="H916" s="28" t="s">
        <v>3365</v>
      </c>
      <c r="I916" s="28" t="s">
        <v>4576</v>
      </c>
      <c r="J916" s="28" t="s">
        <v>4576</v>
      </c>
      <c r="K916" s="29">
        <v>39624</v>
      </c>
      <c r="L916" s="28" t="s">
        <v>5658</v>
      </c>
      <c r="M916" s="28" t="s">
        <v>1706</v>
      </c>
    </row>
    <row r="917" spans="1:13" hidden="1" x14ac:dyDescent="0.2">
      <c r="A917" s="23">
        <v>60266</v>
      </c>
      <c r="B917" s="28" t="s">
        <v>4579</v>
      </c>
      <c r="C917" s="28" t="s">
        <v>4574</v>
      </c>
      <c r="D917" s="25">
        <f t="shared" si="14"/>
        <v>39625</v>
      </c>
      <c r="E917" s="28" t="s">
        <v>4576</v>
      </c>
      <c r="F917" s="26">
        <v>30</v>
      </c>
      <c r="G917" s="28" t="s">
        <v>4580</v>
      </c>
      <c r="H917" s="28" t="s">
        <v>6667</v>
      </c>
      <c r="I917" s="28" t="s">
        <v>4576</v>
      </c>
      <c r="J917" s="28" t="s">
        <v>4576</v>
      </c>
      <c r="K917" s="29">
        <v>39625</v>
      </c>
      <c r="L917" s="28" t="s">
        <v>6602</v>
      </c>
      <c r="M917" s="28" t="s">
        <v>4305</v>
      </c>
    </row>
    <row r="918" spans="1:13" hidden="1" x14ac:dyDescent="0.2">
      <c r="A918" s="23">
        <v>60914</v>
      </c>
      <c r="B918" s="28" t="s">
        <v>4573</v>
      </c>
      <c r="C918" s="28" t="s">
        <v>5135</v>
      </c>
      <c r="D918" s="25">
        <f t="shared" si="14"/>
        <v>39625</v>
      </c>
      <c r="E918" s="28" t="s">
        <v>4576</v>
      </c>
      <c r="F918" s="26">
        <v>14.97</v>
      </c>
      <c r="G918" s="28" t="s">
        <v>3355</v>
      </c>
      <c r="H918" s="28" t="s">
        <v>7324</v>
      </c>
      <c r="I918" s="28" t="s">
        <v>4576</v>
      </c>
      <c r="J918" s="28" t="s">
        <v>4909</v>
      </c>
      <c r="K918" s="29">
        <v>39625</v>
      </c>
      <c r="L918" s="28" t="s">
        <v>5658</v>
      </c>
      <c r="M918" s="28" t="s">
        <v>3275</v>
      </c>
    </row>
    <row r="919" spans="1:13" hidden="1" x14ac:dyDescent="0.2">
      <c r="A919" s="23">
        <v>60915</v>
      </c>
      <c r="B919" s="28" t="s">
        <v>4573</v>
      </c>
      <c r="C919" s="28" t="s">
        <v>5135</v>
      </c>
      <c r="D919" s="25">
        <f t="shared" si="14"/>
        <v>39625</v>
      </c>
      <c r="E919" s="28" t="s">
        <v>4576</v>
      </c>
      <c r="F919" s="26">
        <v>122.96</v>
      </c>
      <c r="G919" s="28" t="s">
        <v>895</v>
      </c>
      <c r="H919" s="28" t="s">
        <v>3488</v>
      </c>
      <c r="I919" s="28" t="s">
        <v>4576</v>
      </c>
      <c r="J919" s="28" t="s">
        <v>4576</v>
      </c>
      <c r="K919" s="29">
        <v>39625</v>
      </c>
      <c r="L919" s="28" t="s">
        <v>5658</v>
      </c>
      <c r="M919" s="28" t="s">
        <v>1744</v>
      </c>
    </row>
    <row r="920" spans="1:13" hidden="1" x14ac:dyDescent="0.2">
      <c r="A920" s="23">
        <v>61058</v>
      </c>
      <c r="B920" s="28" t="s">
        <v>4573</v>
      </c>
      <c r="C920" s="28" t="s">
        <v>5133</v>
      </c>
      <c r="D920" s="25">
        <f t="shared" si="14"/>
        <v>39625</v>
      </c>
      <c r="E920" s="28" t="s">
        <v>4576</v>
      </c>
      <c r="F920" s="26">
        <v>107.61</v>
      </c>
      <c r="G920" s="28" t="s">
        <v>5137</v>
      </c>
      <c r="H920" s="28" t="s">
        <v>3365</v>
      </c>
      <c r="I920" s="28" t="s">
        <v>4576</v>
      </c>
      <c r="J920" s="28" t="s">
        <v>4576</v>
      </c>
      <c r="K920" s="29">
        <v>39625</v>
      </c>
      <c r="L920" s="28" t="s">
        <v>4576</v>
      </c>
      <c r="M920" s="28" t="s">
        <v>4576</v>
      </c>
    </row>
    <row r="921" spans="1:13" hidden="1" x14ac:dyDescent="0.2">
      <c r="A921" s="23">
        <v>61452</v>
      </c>
      <c r="B921" s="28" t="s">
        <v>5150</v>
      </c>
      <c r="C921" s="28" t="s">
        <v>4580</v>
      </c>
      <c r="D921" s="25">
        <f t="shared" si="14"/>
        <v>39625</v>
      </c>
      <c r="E921" s="28" t="s">
        <v>4576</v>
      </c>
      <c r="F921" s="26">
        <v>-30</v>
      </c>
      <c r="G921" s="28" t="s">
        <v>4574</v>
      </c>
      <c r="H921" s="28" t="s">
        <v>6667</v>
      </c>
      <c r="I921" s="28" t="s">
        <v>4576</v>
      </c>
      <c r="J921" s="28" t="s">
        <v>4576</v>
      </c>
      <c r="K921" s="29">
        <v>39625</v>
      </c>
      <c r="L921" s="28" t="s">
        <v>6602</v>
      </c>
      <c r="M921" s="28" t="s">
        <v>4305</v>
      </c>
    </row>
    <row r="922" spans="1:13" x14ac:dyDescent="0.2">
      <c r="A922" s="23">
        <v>60267</v>
      </c>
      <c r="B922" s="33" t="s">
        <v>4573</v>
      </c>
      <c r="C922" s="28" t="s">
        <v>4574</v>
      </c>
      <c r="D922" s="25">
        <f t="shared" si="14"/>
        <v>39625</v>
      </c>
      <c r="E922" s="28" t="s">
        <v>4576</v>
      </c>
      <c r="F922" s="26">
        <v>22.92</v>
      </c>
      <c r="G922" s="28" t="s">
        <v>5136</v>
      </c>
      <c r="H922" s="28" t="s">
        <v>7151</v>
      </c>
      <c r="I922" s="28" t="s">
        <v>4576</v>
      </c>
      <c r="J922" s="28" t="s">
        <v>4576</v>
      </c>
      <c r="K922" s="29">
        <v>39625</v>
      </c>
      <c r="L922" s="28" t="s">
        <v>2111</v>
      </c>
      <c r="M922" s="28" t="s">
        <v>4495</v>
      </c>
    </row>
    <row r="923" spans="1:13" hidden="1" x14ac:dyDescent="0.2">
      <c r="A923" s="23">
        <v>60916</v>
      </c>
      <c r="B923" s="28" t="s">
        <v>4573</v>
      </c>
      <c r="C923" s="28" t="s">
        <v>5135</v>
      </c>
      <c r="D923" s="25">
        <f t="shared" si="14"/>
        <v>39626</v>
      </c>
      <c r="E923" s="28" t="s">
        <v>4576</v>
      </c>
      <c r="F923" s="26">
        <v>19.95</v>
      </c>
      <c r="G923" s="28" t="s">
        <v>895</v>
      </c>
      <c r="H923" s="28" t="s">
        <v>3488</v>
      </c>
      <c r="I923" s="28" t="s">
        <v>4576</v>
      </c>
      <c r="J923" s="28" t="s">
        <v>4576</v>
      </c>
      <c r="K923" s="29">
        <v>39626</v>
      </c>
      <c r="L923" s="28" t="s">
        <v>5658</v>
      </c>
      <c r="M923" s="28" t="s">
        <v>1744</v>
      </c>
    </row>
    <row r="924" spans="1:13" hidden="1" x14ac:dyDescent="0.2">
      <c r="A924" s="23">
        <v>60918</v>
      </c>
      <c r="B924" s="28" t="s">
        <v>4573</v>
      </c>
      <c r="C924" s="28" t="s">
        <v>5135</v>
      </c>
      <c r="D924" s="25">
        <f t="shared" si="14"/>
        <v>39627</v>
      </c>
      <c r="E924" s="28" t="s">
        <v>4576</v>
      </c>
      <c r="F924" s="26">
        <v>25.38</v>
      </c>
      <c r="G924" s="28" t="s">
        <v>3356</v>
      </c>
      <c r="H924" s="28" t="s">
        <v>7324</v>
      </c>
      <c r="I924" s="28" t="s">
        <v>4576</v>
      </c>
      <c r="J924" s="28" t="s">
        <v>4909</v>
      </c>
      <c r="K924" s="29">
        <v>39627</v>
      </c>
      <c r="L924" s="28" t="s">
        <v>5658</v>
      </c>
      <c r="M924" s="28" t="s">
        <v>3276</v>
      </c>
    </row>
    <row r="925" spans="1:13" hidden="1" x14ac:dyDescent="0.2">
      <c r="A925" s="23">
        <v>60919</v>
      </c>
      <c r="B925" s="28" t="s">
        <v>4573</v>
      </c>
      <c r="C925" s="28" t="s">
        <v>5135</v>
      </c>
      <c r="D925" s="25">
        <f t="shared" si="14"/>
        <v>39627</v>
      </c>
      <c r="E925" s="28" t="s">
        <v>4576</v>
      </c>
      <c r="F925" s="26">
        <v>39.799999999999997</v>
      </c>
      <c r="G925" s="28" t="s">
        <v>3357</v>
      </c>
      <c r="H925" s="28" t="s">
        <v>4600</v>
      </c>
      <c r="I925" s="28" t="s">
        <v>4576</v>
      </c>
      <c r="J925" s="28" t="s">
        <v>4576</v>
      </c>
      <c r="K925" s="29">
        <v>39627</v>
      </c>
      <c r="L925" s="28" t="s">
        <v>5658</v>
      </c>
      <c r="M925" s="28" t="s">
        <v>3277</v>
      </c>
    </row>
    <row r="926" spans="1:13" hidden="1" x14ac:dyDescent="0.2">
      <c r="A926" s="23">
        <v>61578</v>
      </c>
      <c r="B926" s="28" t="s">
        <v>4573</v>
      </c>
      <c r="C926" s="28" t="s">
        <v>4598</v>
      </c>
      <c r="D926" s="25">
        <f t="shared" si="14"/>
        <v>39627</v>
      </c>
      <c r="E926" s="28" t="s">
        <v>4576</v>
      </c>
      <c r="F926" s="26">
        <v>41.71</v>
      </c>
      <c r="G926" s="28" t="s">
        <v>6486</v>
      </c>
      <c r="H926" s="28" t="s">
        <v>3365</v>
      </c>
      <c r="I926" s="28" t="s">
        <v>4576</v>
      </c>
      <c r="J926" s="28" t="s">
        <v>4576</v>
      </c>
      <c r="K926" s="29">
        <v>39627</v>
      </c>
      <c r="L926" s="28" t="s">
        <v>5658</v>
      </c>
      <c r="M926" s="28" t="s">
        <v>6487</v>
      </c>
    </row>
    <row r="927" spans="1:13" hidden="1" x14ac:dyDescent="0.2">
      <c r="A927" s="23">
        <v>60920</v>
      </c>
      <c r="B927" s="28" t="s">
        <v>4573</v>
      </c>
      <c r="C927" s="28" t="s">
        <v>5135</v>
      </c>
      <c r="D927" s="25">
        <f t="shared" si="14"/>
        <v>39627</v>
      </c>
      <c r="E927" s="33" t="s">
        <v>3278</v>
      </c>
      <c r="F927" s="26">
        <v>40.15</v>
      </c>
      <c r="G927" s="28" t="s">
        <v>2203</v>
      </c>
      <c r="H927" s="28" t="s">
        <v>3370</v>
      </c>
      <c r="I927" s="28" t="s">
        <v>4576</v>
      </c>
      <c r="J927" s="28" t="s">
        <v>4576</v>
      </c>
      <c r="K927" s="29">
        <v>39627</v>
      </c>
      <c r="L927" s="28" t="s">
        <v>5658</v>
      </c>
      <c r="M927" s="28" t="s">
        <v>3279</v>
      </c>
    </row>
    <row r="928" spans="1:13" hidden="1" x14ac:dyDescent="0.2">
      <c r="A928" s="23">
        <v>60264</v>
      </c>
      <c r="B928" s="28" t="s">
        <v>4579</v>
      </c>
      <c r="C928" s="28" t="s">
        <v>4574</v>
      </c>
      <c r="D928" s="25">
        <f t="shared" si="14"/>
        <v>39629</v>
      </c>
      <c r="E928" s="28" t="s">
        <v>4576</v>
      </c>
      <c r="F928" s="26">
        <v>40</v>
      </c>
      <c r="G928" s="28" t="s">
        <v>4580</v>
      </c>
      <c r="H928" s="28" t="s">
        <v>6667</v>
      </c>
      <c r="I928" s="28" t="s">
        <v>4576</v>
      </c>
      <c r="J928" s="28" t="s">
        <v>4576</v>
      </c>
      <c r="K928" s="29">
        <v>39629</v>
      </c>
      <c r="L928" s="28" t="s">
        <v>6602</v>
      </c>
      <c r="M928" s="28" t="s">
        <v>4303</v>
      </c>
    </row>
    <row r="929" spans="1:13" hidden="1" x14ac:dyDescent="0.2">
      <c r="A929" s="23">
        <v>60265</v>
      </c>
      <c r="B929" s="28" t="s">
        <v>4579</v>
      </c>
      <c r="C929" s="28" t="s">
        <v>4574</v>
      </c>
      <c r="D929" s="25">
        <f t="shared" si="14"/>
        <v>39629</v>
      </c>
      <c r="E929" s="28" t="s">
        <v>4576</v>
      </c>
      <c r="F929" s="26">
        <v>50</v>
      </c>
      <c r="G929" s="28" t="s">
        <v>4580</v>
      </c>
      <c r="H929" s="28" t="s">
        <v>6667</v>
      </c>
      <c r="I929" s="28" t="s">
        <v>4576</v>
      </c>
      <c r="J929" s="28" t="s">
        <v>4576</v>
      </c>
      <c r="K929" s="29">
        <v>39629</v>
      </c>
      <c r="L929" s="28" t="s">
        <v>6602</v>
      </c>
      <c r="M929" s="28" t="s">
        <v>4304</v>
      </c>
    </row>
    <row r="930" spans="1:13" hidden="1" x14ac:dyDescent="0.2">
      <c r="A930" s="23">
        <v>61785</v>
      </c>
      <c r="B930" s="28" t="s">
        <v>7124</v>
      </c>
      <c r="C930" s="28" t="s">
        <v>1963</v>
      </c>
      <c r="D930" s="25">
        <f t="shared" si="14"/>
        <v>39629</v>
      </c>
      <c r="E930" s="28" t="s">
        <v>4576</v>
      </c>
      <c r="F930" s="26">
        <v>-0.84</v>
      </c>
      <c r="G930" s="28" t="s">
        <v>1963</v>
      </c>
      <c r="H930" s="28" t="s">
        <v>6666</v>
      </c>
      <c r="I930" s="28" t="s">
        <v>4576</v>
      </c>
      <c r="J930" s="28" t="s">
        <v>4576</v>
      </c>
      <c r="K930" s="29">
        <v>39629</v>
      </c>
      <c r="L930" s="28" t="s">
        <v>4453</v>
      </c>
      <c r="M930" s="28" t="s">
        <v>4576</v>
      </c>
    </row>
    <row r="931" spans="1:13" hidden="1" x14ac:dyDescent="0.2">
      <c r="A931" s="23">
        <v>61797</v>
      </c>
      <c r="B931" s="28" t="s">
        <v>7124</v>
      </c>
      <c r="C931" s="28" t="s">
        <v>8541</v>
      </c>
      <c r="D931" s="25">
        <f t="shared" si="14"/>
        <v>39629</v>
      </c>
      <c r="E931" s="28" t="s">
        <v>4576</v>
      </c>
      <c r="F931" s="26">
        <v>-3.02</v>
      </c>
      <c r="G931" s="28" t="s">
        <v>1963</v>
      </c>
      <c r="H931" s="28" t="s">
        <v>6666</v>
      </c>
      <c r="I931" s="28" t="s">
        <v>4576</v>
      </c>
      <c r="J931" s="28" t="s">
        <v>4576</v>
      </c>
      <c r="K931" s="29">
        <v>39629</v>
      </c>
      <c r="L931" s="28" t="s">
        <v>4453</v>
      </c>
      <c r="M931" s="28" t="s">
        <v>4576</v>
      </c>
    </row>
    <row r="932" spans="1:13" hidden="1" x14ac:dyDescent="0.2">
      <c r="A932" s="23">
        <v>61809</v>
      </c>
      <c r="B932" s="28" t="s">
        <v>7124</v>
      </c>
      <c r="C932" s="28" t="s">
        <v>8542</v>
      </c>
      <c r="D932" s="25">
        <f t="shared" si="14"/>
        <v>39629</v>
      </c>
      <c r="E932" s="28" t="s">
        <v>4576</v>
      </c>
      <c r="F932" s="26">
        <v>-2.63</v>
      </c>
      <c r="G932" s="28" t="s">
        <v>8542</v>
      </c>
      <c r="H932" s="28" t="s">
        <v>6666</v>
      </c>
      <c r="I932" s="28" t="s">
        <v>4576</v>
      </c>
      <c r="J932" s="28" t="s">
        <v>4576</v>
      </c>
      <c r="K932" s="29">
        <v>39629</v>
      </c>
      <c r="L932" s="28" t="s">
        <v>4453</v>
      </c>
      <c r="M932" s="28" t="s">
        <v>4576</v>
      </c>
    </row>
    <row r="933" spans="1:13" hidden="1" x14ac:dyDescent="0.2">
      <c r="A933" s="23">
        <v>61833</v>
      </c>
      <c r="B933" s="28" t="s">
        <v>7124</v>
      </c>
      <c r="C933" s="28" t="s">
        <v>1961</v>
      </c>
      <c r="D933" s="25">
        <f t="shared" si="14"/>
        <v>39629</v>
      </c>
      <c r="E933" s="28" t="s">
        <v>4576</v>
      </c>
      <c r="F933" s="26">
        <v>-0.85</v>
      </c>
      <c r="G933" s="28" t="s">
        <v>1961</v>
      </c>
      <c r="H933" s="28" t="s">
        <v>6666</v>
      </c>
      <c r="I933" s="28" t="s">
        <v>4576</v>
      </c>
      <c r="J933" s="28" t="s">
        <v>4576</v>
      </c>
      <c r="K933" s="29">
        <v>39629</v>
      </c>
      <c r="L933" s="28" t="s">
        <v>4453</v>
      </c>
      <c r="M933" s="28" t="s">
        <v>4576</v>
      </c>
    </row>
    <row r="934" spans="1:13" hidden="1" x14ac:dyDescent="0.2">
      <c r="A934" s="23">
        <v>61773</v>
      </c>
      <c r="B934" s="28" t="s">
        <v>7124</v>
      </c>
      <c r="C934" s="28" t="s">
        <v>1962</v>
      </c>
      <c r="D934" s="25">
        <f t="shared" si="14"/>
        <v>39629</v>
      </c>
      <c r="E934" s="28" t="s">
        <v>4576</v>
      </c>
      <c r="F934" s="26">
        <v>-17</v>
      </c>
      <c r="G934" s="28" t="s">
        <v>1962</v>
      </c>
      <c r="H934" s="28" t="s">
        <v>6666</v>
      </c>
      <c r="I934" s="28" t="s">
        <v>4576</v>
      </c>
      <c r="J934" s="28" t="s">
        <v>4576</v>
      </c>
      <c r="K934" s="29">
        <v>39629</v>
      </c>
      <c r="L934" s="28" t="s">
        <v>4453</v>
      </c>
      <c r="M934" s="28" t="s">
        <v>4576</v>
      </c>
    </row>
    <row r="935" spans="1:13" hidden="1" x14ac:dyDescent="0.2">
      <c r="A935" s="23">
        <v>61821</v>
      </c>
      <c r="B935" s="28" t="s">
        <v>7124</v>
      </c>
      <c r="C935" s="28" t="s">
        <v>8540</v>
      </c>
      <c r="D935" s="25">
        <f t="shared" si="14"/>
        <v>39629</v>
      </c>
      <c r="E935" s="28" t="s">
        <v>4576</v>
      </c>
      <c r="F935" s="26">
        <v>-1.3</v>
      </c>
      <c r="G935" s="28" t="s">
        <v>8540</v>
      </c>
      <c r="H935" s="28" t="s">
        <v>6666</v>
      </c>
      <c r="I935" s="28" t="s">
        <v>4576</v>
      </c>
      <c r="J935" s="28" t="s">
        <v>4576</v>
      </c>
      <c r="K935" s="29">
        <v>39629</v>
      </c>
      <c r="L935" s="28" t="s">
        <v>4453</v>
      </c>
      <c r="M935" s="28" t="s">
        <v>4576</v>
      </c>
    </row>
    <row r="936" spans="1:13" hidden="1" x14ac:dyDescent="0.2">
      <c r="A936" s="23">
        <v>60917</v>
      </c>
      <c r="B936" s="28" t="s">
        <v>4573</v>
      </c>
      <c r="C936" s="28" t="s">
        <v>5135</v>
      </c>
      <c r="D936" s="25">
        <f t="shared" si="14"/>
        <v>39629</v>
      </c>
      <c r="E936" s="28" t="s">
        <v>4576</v>
      </c>
      <c r="F936" s="26">
        <v>20</v>
      </c>
      <c r="G936" s="28" t="s">
        <v>2201</v>
      </c>
      <c r="H936" s="28" t="s">
        <v>7154</v>
      </c>
      <c r="I936" s="28" t="s">
        <v>4576</v>
      </c>
      <c r="J936" s="28" t="s">
        <v>4576</v>
      </c>
      <c r="K936" s="29">
        <v>39629</v>
      </c>
      <c r="L936" s="28" t="s">
        <v>5658</v>
      </c>
      <c r="M936" s="28" t="s">
        <v>1760</v>
      </c>
    </row>
    <row r="937" spans="1:13" hidden="1" x14ac:dyDescent="0.2">
      <c r="A937" s="23">
        <v>61580</v>
      </c>
      <c r="B937" s="28" t="s">
        <v>4573</v>
      </c>
      <c r="C937" s="28" t="s">
        <v>4598</v>
      </c>
      <c r="D937" s="25">
        <f t="shared" si="14"/>
        <v>39629</v>
      </c>
      <c r="E937" s="28" t="s">
        <v>4576</v>
      </c>
      <c r="F937" s="26">
        <v>125.38</v>
      </c>
      <c r="G937" s="28" t="s">
        <v>683</v>
      </c>
      <c r="H937" s="28" t="s">
        <v>3365</v>
      </c>
      <c r="I937" s="28" t="s">
        <v>4576</v>
      </c>
      <c r="J937" s="28" t="s">
        <v>4576</v>
      </c>
      <c r="K937" s="29">
        <v>39629</v>
      </c>
      <c r="L937" s="28" t="s">
        <v>5658</v>
      </c>
      <c r="M937" s="28" t="s">
        <v>6488</v>
      </c>
    </row>
    <row r="938" spans="1:13" hidden="1" x14ac:dyDescent="0.2">
      <c r="A938" s="23">
        <v>61059</v>
      </c>
      <c r="B938" s="28" t="s">
        <v>4573</v>
      </c>
      <c r="C938" s="28" t="s">
        <v>5133</v>
      </c>
      <c r="D938" s="25">
        <f t="shared" si="14"/>
        <v>39629</v>
      </c>
      <c r="E938" s="28" t="s">
        <v>4576</v>
      </c>
      <c r="F938" s="26">
        <v>10.34</v>
      </c>
      <c r="G938" s="28" t="s">
        <v>5137</v>
      </c>
      <c r="H938" s="28" t="s">
        <v>3365</v>
      </c>
      <c r="I938" s="28" t="s">
        <v>4576</v>
      </c>
      <c r="J938" s="28" t="s">
        <v>4576</v>
      </c>
      <c r="K938" s="29">
        <v>39629</v>
      </c>
      <c r="L938" s="28" t="s">
        <v>4576</v>
      </c>
      <c r="M938" s="28" t="s">
        <v>4576</v>
      </c>
    </row>
    <row r="939" spans="1:13" hidden="1" x14ac:dyDescent="0.2">
      <c r="A939" s="23">
        <v>61579</v>
      </c>
      <c r="B939" s="28" t="s">
        <v>4573</v>
      </c>
      <c r="C939" s="28" t="s">
        <v>4598</v>
      </c>
      <c r="D939" s="25">
        <f t="shared" si="14"/>
        <v>39629</v>
      </c>
      <c r="E939" s="28" t="s">
        <v>4576</v>
      </c>
      <c r="F939" s="26">
        <v>19.149999999999999</v>
      </c>
      <c r="G939" s="28" t="s">
        <v>878</v>
      </c>
      <c r="H939" s="28" t="s">
        <v>7322</v>
      </c>
      <c r="I939" s="28" t="s">
        <v>4576</v>
      </c>
      <c r="J939" s="28" t="s">
        <v>4576</v>
      </c>
      <c r="K939" s="29">
        <v>39629</v>
      </c>
      <c r="L939" s="28" t="s">
        <v>5658</v>
      </c>
      <c r="M939" s="28" t="s">
        <v>5274</v>
      </c>
    </row>
    <row r="940" spans="1:13" hidden="1" x14ac:dyDescent="0.2">
      <c r="A940" s="23">
        <v>61514</v>
      </c>
      <c r="B940" s="28" t="s">
        <v>4573</v>
      </c>
      <c r="C940" s="28" t="s">
        <v>4580</v>
      </c>
      <c r="D940" s="25">
        <f t="shared" si="14"/>
        <v>39629</v>
      </c>
      <c r="E940" s="28" t="s">
        <v>5265</v>
      </c>
      <c r="F940" s="26">
        <v>270</v>
      </c>
      <c r="G940" s="28" t="s">
        <v>4595</v>
      </c>
      <c r="H940" s="28" t="s">
        <v>4595</v>
      </c>
      <c r="I940" s="28" t="s">
        <v>4576</v>
      </c>
      <c r="J940" s="28" t="s">
        <v>4576</v>
      </c>
      <c r="K940" s="29">
        <v>39629</v>
      </c>
      <c r="L940" s="28" t="s">
        <v>4576</v>
      </c>
      <c r="M940" s="28" t="s">
        <v>4576</v>
      </c>
    </row>
    <row r="941" spans="1:13" hidden="1" x14ac:dyDescent="0.2">
      <c r="A941" s="23">
        <v>61450</v>
      </c>
      <c r="B941" s="28" t="s">
        <v>5150</v>
      </c>
      <c r="C941" s="28" t="s">
        <v>4580</v>
      </c>
      <c r="D941" s="25">
        <f t="shared" si="14"/>
        <v>39629</v>
      </c>
      <c r="E941" s="28" t="s">
        <v>4576</v>
      </c>
      <c r="F941" s="26">
        <v>-40</v>
      </c>
      <c r="G941" s="28" t="s">
        <v>4574</v>
      </c>
      <c r="H941" s="28" t="s">
        <v>6667</v>
      </c>
      <c r="I941" s="28" t="s">
        <v>4576</v>
      </c>
      <c r="J941" s="28" t="s">
        <v>4576</v>
      </c>
      <c r="K941" s="29">
        <v>39629</v>
      </c>
      <c r="L941" s="28" t="s">
        <v>6602</v>
      </c>
      <c r="M941" s="28" t="s">
        <v>4303</v>
      </c>
    </row>
    <row r="942" spans="1:13" hidden="1" x14ac:dyDescent="0.2">
      <c r="A942" s="23">
        <v>61451</v>
      </c>
      <c r="B942" s="28" t="s">
        <v>5150</v>
      </c>
      <c r="C942" s="28" t="s">
        <v>4580</v>
      </c>
      <c r="D942" s="25">
        <f t="shared" si="14"/>
        <v>39629</v>
      </c>
      <c r="E942" s="28" t="s">
        <v>4576</v>
      </c>
      <c r="F942" s="26">
        <v>-50</v>
      </c>
      <c r="G942" s="28" t="s">
        <v>4574</v>
      </c>
      <c r="H942" s="28" t="s">
        <v>6667</v>
      </c>
      <c r="I942" s="28" t="s">
        <v>4576</v>
      </c>
      <c r="J942" s="28" t="s">
        <v>4576</v>
      </c>
      <c r="K942" s="29">
        <v>39629</v>
      </c>
      <c r="L942" s="28" t="s">
        <v>6602</v>
      </c>
      <c r="M942" s="28" t="s">
        <v>4304</v>
      </c>
    </row>
    <row r="943" spans="1:13" x14ac:dyDescent="0.2">
      <c r="A943" s="23">
        <v>61581</v>
      </c>
      <c r="B943" s="28" t="s">
        <v>4573</v>
      </c>
      <c r="C943" s="28" t="s">
        <v>4598</v>
      </c>
      <c r="D943" s="25">
        <f t="shared" si="14"/>
        <v>39629</v>
      </c>
      <c r="E943" s="28" t="s">
        <v>4576</v>
      </c>
      <c r="F943" s="26">
        <v>54</v>
      </c>
      <c r="G943" s="28" t="s">
        <v>2205</v>
      </c>
      <c r="H943" s="28" t="s">
        <v>7151</v>
      </c>
      <c r="I943" s="28" t="s">
        <v>4576</v>
      </c>
      <c r="J943" s="28" t="s">
        <v>4576</v>
      </c>
      <c r="K943" s="29">
        <v>39629</v>
      </c>
      <c r="L943" s="28" t="s">
        <v>5658</v>
      </c>
      <c r="M943" s="28" t="s">
        <v>5272</v>
      </c>
    </row>
    <row r="944" spans="1:13" hidden="1" x14ac:dyDescent="0.2">
      <c r="A944" s="23">
        <v>60262</v>
      </c>
      <c r="B944" s="28" t="s">
        <v>4592</v>
      </c>
      <c r="C944" s="28" t="s">
        <v>4574</v>
      </c>
      <c r="D944" s="25">
        <f t="shared" si="14"/>
        <v>39630</v>
      </c>
      <c r="E944" s="28" t="s">
        <v>4576</v>
      </c>
      <c r="F944" s="26">
        <v>-2475</v>
      </c>
      <c r="G944" s="28" t="s">
        <v>4593</v>
      </c>
      <c r="H944" s="28" t="s">
        <v>6666</v>
      </c>
      <c r="I944" s="28" t="s">
        <v>4576</v>
      </c>
      <c r="J944" s="28" t="s">
        <v>4576</v>
      </c>
      <c r="K944" s="29">
        <v>39630</v>
      </c>
      <c r="L944" s="28" t="s">
        <v>491</v>
      </c>
      <c r="M944" s="28" t="s">
        <v>492</v>
      </c>
    </row>
    <row r="945" spans="1:13" hidden="1" x14ac:dyDescent="0.2">
      <c r="A945" s="23">
        <v>60256</v>
      </c>
      <c r="B945" s="28" t="s">
        <v>4573</v>
      </c>
      <c r="C945" s="28" t="s">
        <v>4574</v>
      </c>
      <c r="D945" s="25">
        <f t="shared" si="14"/>
        <v>39630</v>
      </c>
      <c r="E945" s="28" t="s">
        <v>4576</v>
      </c>
      <c r="F945" s="26">
        <v>5</v>
      </c>
      <c r="G945" s="28" t="s">
        <v>5134</v>
      </c>
      <c r="H945" s="28" t="s">
        <v>5954</v>
      </c>
      <c r="I945" s="28" t="s">
        <v>4576</v>
      </c>
      <c r="J945" s="28" t="s">
        <v>4576</v>
      </c>
      <c r="K945" s="29">
        <v>39630</v>
      </c>
      <c r="L945" s="28" t="s">
        <v>2111</v>
      </c>
      <c r="M945" s="28" t="s">
        <v>4492</v>
      </c>
    </row>
    <row r="946" spans="1:13" hidden="1" x14ac:dyDescent="0.2">
      <c r="A946" s="23">
        <v>61583</v>
      </c>
      <c r="B946" s="28" t="s">
        <v>4573</v>
      </c>
      <c r="C946" s="28" t="s">
        <v>4598</v>
      </c>
      <c r="D946" s="25">
        <f t="shared" si="14"/>
        <v>39630</v>
      </c>
      <c r="E946" s="28" t="s">
        <v>4576</v>
      </c>
      <c r="F946" s="26">
        <v>83.5</v>
      </c>
      <c r="G946" s="28" t="s">
        <v>1560</v>
      </c>
      <c r="H946" s="28" t="s">
        <v>4595</v>
      </c>
      <c r="I946" s="28" t="s">
        <v>4576</v>
      </c>
      <c r="J946" s="28" t="s">
        <v>4576</v>
      </c>
      <c r="K946" s="29">
        <v>39630</v>
      </c>
      <c r="L946" s="28" t="s">
        <v>5658</v>
      </c>
      <c r="M946" s="28" t="s">
        <v>5284</v>
      </c>
    </row>
    <row r="947" spans="1:13" hidden="1" x14ac:dyDescent="0.2">
      <c r="A947" s="23">
        <v>60261</v>
      </c>
      <c r="B947" s="28" t="s">
        <v>4579</v>
      </c>
      <c r="C947" s="28" t="s">
        <v>4574</v>
      </c>
      <c r="D947" s="25">
        <f t="shared" si="14"/>
        <v>39630</v>
      </c>
      <c r="E947" s="28" t="s">
        <v>4576</v>
      </c>
      <c r="F947" s="26">
        <v>10</v>
      </c>
      <c r="G947" s="28" t="s">
        <v>6025</v>
      </c>
      <c r="H947" s="28" t="s">
        <v>6667</v>
      </c>
      <c r="I947" s="28" t="s">
        <v>4576</v>
      </c>
      <c r="J947" s="28" t="s">
        <v>4576</v>
      </c>
      <c r="K947" s="29">
        <v>39630</v>
      </c>
      <c r="L947" s="28" t="s">
        <v>2117</v>
      </c>
      <c r="M947" s="28" t="s">
        <v>2163</v>
      </c>
    </row>
    <row r="948" spans="1:13" hidden="1" x14ac:dyDescent="0.2">
      <c r="A948" s="23">
        <v>60260</v>
      </c>
      <c r="B948" s="28" t="s">
        <v>4579</v>
      </c>
      <c r="C948" s="28" t="s">
        <v>4574</v>
      </c>
      <c r="D948" s="25">
        <f t="shared" si="14"/>
        <v>39630</v>
      </c>
      <c r="E948" s="28" t="s">
        <v>4576</v>
      </c>
      <c r="F948" s="26">
        <v>10</v>
      </c>
      <c r="G948" s="28" t="s">
        <v>6024</v>
      </c>
      <c r="H948" s="28" t="s">
        <v>6667</v>
      </c>
      <c r="I948" s="28" t="s">
        <v>4576</v>
      </c>
      <c r="J948" s="28" t="s">
        <v>4576</v>
      </c>
      <c r="K948" s="29">
        <v>39630</v>
      </c>
      <c r="L948" s="28" t="s">
        <v>2117</v>
      </c>
      <c r="M948" s="28" t="s">
        <v>2162</v>
      </c>
    </row>
    <row r="949" spans="1:13" hidden="1" x14ac:dyDescent="0.2">
      <c r="A949" s="23">
        <v>61582</v>
      </c>
      <c r="B949" s="28" t="s">
        <v>4573</v>
      </c>
      <c r="C949" s="28" t="s">
        <v>4598</v>
      </c>
      <c r="D949" s="25">
        <f t="shared" si="14"/>
        <v>39630</v>
      </c>
      <c r="E949" s="28" t="s">
        <v>4576</v>
      </c>
      <c r="F949" s="26">
        <v>9.99</v>
      </c>
      <c r="G949" s="28" t="s">
        <v>1944</v>
      </c>
      <c r="H949" s="28" t="s">
        <v>4600</v>
      </c>
      <c r="I949" s="28" t="s">
        <v>4576</v>
      </c>
      <c r="J949" s="28" t="s">
        <v>4576</v>
      </c>
      <c r="K949" s="29">
        <v>39630</v>
      </c>
      <c r="L949" s="28" t="s">
        <v>5658</v>
      </c>
      <c r="M949" s="28" t="s">
        <v>6489</v>
      </c>
    </row>
    <row r="950" spans="1:13" hidden="1" x14ac:dyDescent="0.2">
      <c r="A950" s="23">
        <v>60259</v>
      </c>
      <c r="B950" s="28" t="s">
        <v>4579</v>
      </c>
      <c r="C950" s="28" t="s">
        <v>4574</v>
      </c>
      <c r="D950" s="25">
        <f t="shared" si="14"/>
        <v>39630</v>
      </c>
      <c r="E950" s="28" t="s">
        <v>4576</v>
      </c>
      <c r="F950" s="26">
        <v>300</v>
      </c>
      <c r="G950" s="28" t="s">
        <v>5133</v>
      </c>
      <c r="H950" s="28" t="s">
        <v>6667</v>
      </c>
      <c r="I950" s="28" t="s">
        <v>4576</v>
      </c>
      <c r="J950" s="28" t="s">
        <v>4576</v>
      </c>
      <c r="K950" s="29">
        <v>39630</v>
      </c>
      <c r="L950" s="28" t="s">
        <v>2111</v>
      </c>
      <c r="M950" s="28" t="s">
        <v>2164</v>
      </c>
    </row>
    <row r="951" spans="1:13" hidden="1" x14ac:dyDescent="0.2">
      <c r="A951" s="23">
        <v>60257</v>
      </c>
      <c r="B951" s="33" t="s">
        <v>4573</v>
      </c>
      <c r="C951" s="28" t="s">
        <v>4574</v>
      </c>
      <c r="D951" s="25">
        <f t="shared" si="14"/>
        <v>39630</v>
      </c>
      <c r="E951" s="28" t="s">
        <v>4576</v>
      </c>
      <c r="F951" s="26">
        <v>31.39</v>
      </c>
      <c r="G951" s="28" t="s">
        <v>6021</v>
      </c>
      <c r="H951" s="28" t="s">
        <v>3381</v>
      </c>
      <c r="I951" s="28" t="s">
        <v>4576</v>
      </c>
      <c r="J951" s="28" t="s">
        <v>4576</v>
      </c>
      <c r="K951" s="29">
        <v>39630</v>
      </c>
      <c r="L951" s="28" t="s">
        <v>2111</v>
      </c>
      <c r="M951" s="28" t="s">
        <v>498</v>
      </c>
    </row>
    <row r="952" spans="1:13" hidden="1" x14ac:dyDescent="0.2">
      <c r="A952" s="23">
        <v>60263</v>
      </c>
      <c r="B952" s="28" t="s">
        <v>4573</v>
      </c>
      <c r="C952" s="28" t="s">
        <v>4574</v>
      </c>
      <c r="D952" s="25">
        <f t="shared" si="14"/>
        <v>39630</v>
      </c>
      <c r="E952" s="28" t="s">
        <v>4576</v>
      </c>
      <c r="F952" s="26">
        <v>25</v>
      </c>
      <c r="G952" s="28" t="s">
        <v>6023</v>
      </c>
      <c r="H952" s="28" t="s">
        <v>3379</v>
      </c>
      <c r="I952" s="28" t="s">
        <v>4576</v>
      </c>
      <c r="J952" s="28" t="s">
        <v>4576</v>
      </c>
      <c r="K952" s="29">
        <v>39630</v>
      </c>
      <c r="L952" s="28" t="s">
        <v>2111</v>
      </c>
      <c r="M952" s="28" t="s">
        <v>4483</v>
      </c>
    </row>
    <row r="953" spans="1:13" hidden="1" x14ac:dyDescent="0.2">
      <c r="A953" s="23">
        <v>60258</v>
      </c>
      <c r="B953" s="28" t="s">
        <v>4573</v>
      </c>
      <c r="C953" s="28" t="s">
        <v>4574</v>
      </c>
      <c r="D953" s="25">
        <f t="shared" si="14"/>
        <v>39630</v>
      </c>
      <c r="E953" s="28" t="s">
        <v>4576</v>
      </c>
      <c r="F953" s="26">
        <v>11.61</v>
      </c>
      <c r="G953" s="28" t="s">
        <v>6022</v>
      </c>
      <c r="H953" s="28" t="s">
        <v>3381</v>
      </c>
      <c r="I953" s="28" t="s">
        <v>4576</v>
      </c>
      <c r="J953" s="28" t="s">
        <v>4576</v>
      </c>
      <c r="K953" s="29">
        <v>39630</v>
      </c>
      <c r="L953" s="28" t="s">
        <v>2111</v>
      </c>
      <c r="M953" s="28" t="s">
        <v>499</v>
      </c>
    </row>
    <row r="954" spans="1:13" hidden="1" x14ac:dyDescent="0.2">
      <c r="A954" s="23">
        <v>60255</v>
      </c>
      <c r="B954" s="28" t="s">
        <v>4573</v>
      </c>
      <c r="C954" s="28" t="s">
        <v>4574</v>
      </c>
      <c r="D954" s="25">
        <f t="shared" si="14"/>
        <v>39630</v>
      </c>
      <c r="E954" s="28" t="s">
        <v>4576</v>
      </c>
      <c r="F954" s="26">
        <v>174</v>
      </c>
      <c r="G954" s="28" t="s">
        <v>4597</v>
      </c>
      <c r="H954" s="28" t="s">
        <v>3381</v>
      </c>
      <c r="I954" s="28" t="s">
        <v>4576</v>
      </c>
      <c r="J954" s="28" t="s">
        <v>4576</v>
      </c>
      <c r="K954" s="29">
        <v>39630</v>
      </c>
      <c r="L954" s="28" t="s">
        <v>2111</v>
      </c>
      <c r="M954" s="28" t="s">
        <v>495</v>
      </c>
    </row>
    <row r="955" spans="1:13" hidden="1" x14ac:dyDescent="0.2">
      <c r="A955" s="23">
        <v>60252</v>
      </c>
      <c r="B955" s="28" t="s">
        <v>4573</v>
      </c>
      <c r="C955" s="28" t="s">
        <v>4574</v>
      </c>
      <c r="D955" s="25">
        <f t="shared" si="14"/>
        <v>39631</v>
      </c>
      <c r="E955" s="28" t="s">
        <v>4576</v>
      </c>
      <c r="F955" s="26">
        <v>37</v>
      </c>
      <c r="G955" s="28" t="s">
        <v>4594</v>
      </c>
      <c r="H955" s="28" t="s">
        <v>3381</v>
      </c>
      <c r="I955" s="28" t="s">
        <v>4576</v>
      </c>
      <c r="J955" s="28" t="s">
        <v>4576</v>
      </c>
      <c r="K955" s="29">
        <v>39631</v>
      </c>
      <c r="L955" s="28" t="s">
        <v>2111</v>
      </c>
      <c r="M955" s="28" t="s">
        <v>2165</v>
      </c>
    </row>
    <row r="956" spans="1:13" hidden="1" x14ac:dyDescent="0.2">
      <c r="A956" s="23">
        <v>60253</v>
      </c>
      <c r="B956" s="28" t="s">
        <v>4573</v>
      </c>
      <c r="C956" s="28" t="s">
        <v>4574</v>
      </c>
      <c r="D956" s="25">
        <f t="shared" si="14"/>
        <v>39631</v>
      </c>
      <c r="E956" s="28" t="s">
        <v>4576</v>
      </c>
      <c r="F956" s="26">
        <v>39</v>
      </c>
      <c r="G956" s="28" t="s">
        <v>4594</v>
      </c>
      <c r="H956" s="28" t="s">
        <v>3381</v>
      </c>
      <c r="I956" s="28" t="s">
        <v>4576</v>
      </c>
      <c r="J956" s="28" t="s">
        <v>4576</v>
      </c>
      <c r="K956" s="29">
        <v>39631</v>
      </c>
      <c r="L956" s="28" t="s">
        <v>2111</v>
      </c>
      <c r="M956" s="28" t="s">
        <v>2166</v>
      </c>
    </row>
    <row r="957" spans="1:13" hidden="1" x14ac:dyDescent="0.2">
      <c r="A957" s="23">
        <v>60254</v>
      </c>
      <c r="B957" s="28" t="s">
        <v>4573</v>
      </c>
      <c r="C957" s="28" t="s">
        <v>4574</v>
      </c>
      <c r="D957" s="25">
        <f t="shared" si="14"/>
        <v>39631</v>
      </c>
      <c r="E957" s="28" t="s">
        <v>4576</v>
      </c>
      <c r="F957" s="26">
        <v>12</v>
      </c>
      <c r="G957" s="28" t="s">
        <v>4594</v>
      </c>
      <c r="H957" s="28" t="s">
        <v>4595</v>
      </c>
      <c r="I957" s="28" t="s">
        <v>4576</v>
      </c>
      <c r="J957" s="28" t="s">
        <v>4576</v>
      </c>
      <c r="K957" s="29">
        <v>39631</v>
      </c>
      <c r="L957" s="28" t="s">
        <v>2111</v>
      </c>
      <c r="M957" s="28" t="s">
        <v>493</v>
      </c>
    </row>
    <row r="958" spans="1:13" hidden="1" x14ac:dyDescent="0.2">
      <c r="A958" s="23">
        <v>60251</v>
      </c>
      <c r="B958" s="28" t="s">
        <v>4579</v>
      </c>
      <c r="C958" s="28" t="s">
        <v>4574</v>
      </c>
      <c r="D958" s="25">
        <f t="shared" si="14"/>
        <v>39631</v>
      </c>
      <c r="E958" s="28" t="s">
        <v>4576</v>
      </c>
      <c r="F958" s="26">
        <v>63.02</v>
      </c>
      <c r="G958" s="28" t="s">
        <v>4598</v>
      </c>
      <c r="H958" s="28" t="s">
        <v>6667</v>
      </c>
      <c r="I958" s="28" t="s">
        <v>4576</v>
      </c>
      <c r="J958" s="28" t="s">
        <v>4576</v>
      </c>
      <c r="K958" s="29">
        <v>39631</v>
      </c>
      <c r="L958" s="28" t="s">
        <v>2111</v>
      </c>
      <c r="M958" s="28" t="s">
        <v>496</v>
      </c>
    </row>
    <row r="959" spans="1:13" hidden="1" x14ac:dyDescent="0.2">
      <c r="A959" s="23">
        <v>61585</v>
      </c>
      <c r="B959" s="28" t="s">
        <v>4573</v>
      </c>
      <c r="C959" s="28" t="s">
        <v>4598</v>
      </c>
      <c r="D959" s="25">
        <f t="shared" si="14"/>
        <v>39631</v>
      </c>
      <c r="E959" s="28" t="s">
        <v>4576</v>
      </c>
      <c r="F959" s="26">
        <v>8</v>
      </c>
      <c r="G959" s="28" t="s">
        <v>3702</v>
      </c>
      <c r="H959" s="28" t="s">
        <v>3484</v>
      </c>
      <c r="I959" s="28" t="s">
        <v>4576</v>
      </c>
      <c r="J959" s="28" t="s">
        <v>4576</v>
      </c>
      <c r="K959" s="29">
        <v>39631</v>
      </c>
      <c r="L959" s="28" t="s">
        <v>5658</v>
      </c>
      <c r="M959" s="28" t="s">
        <v>6491</v>
      </c>
    </row>
    <row r="960" spans="1:13" hidden="1" x14ac:dyDescent="0.2">
      <c r="A960" s="23">
        <v>60249</v>
      </c>
      <c r="B960" s="28" t="s">
        <v>4573</v>
      </c>
      <c r="C960" s="28" t="s">
        <v>4574</v>
      </c>
      <c r="D960" s="25">
        <f t="shared" si="14"/>
        <v>39631</v>
      </c>
      <c r="E960" s="28" t="s">
        <v>4576</v>
      </c>
      <c r="F960" s="26">
        <v>8.85</v>
      </c>
      <c r="G960" s="28" t="s">
        <v>5151</v>
      </c>
      <c r="H960" s="28" t="s">
        <v>277</v>
      </c>
      <c r="I960" s="28" t="s">
        <v>4576</v>
      </c>
      <c r="J960" s="28" t="s">
        <v>4576</v>
      </c>
      <c r="K960" s="29">
        <v>39631</v>
      </c>
      <c r="L960" s="28" t="s">
        <v>2111</v>
      </c>
      <c r="M960" s="28" t="s">
        <v>4480</v>
      </c>
    </row>
    <row r="961" spans="1:13" hidden="1" x14ac:dyDescent="0.2">
      <c r="A961" s="23">
        <v>61584</v>
      </c>
      <c r="B961" s="28" t="s">
        <v>4573</v>
      </c>
      <c r="C961" s="28" t="s">
        <v>4598</v>
      </c>
      <c r="D961" s="25">
        <f t="shared" si="14"/>
        <v>39631</v>
      </c>
      <c r="E961" s="28" t="s">
        <v>4576</v>
      </c>
      <c r="F961" s="26">
        <v>259.45</v>
      </c>
      <c r="G961" s="28" t="s">
        <v>884</v>
      </c>
      <c r="H961" s="28" t="s">
        <v>7322</v>
      </c>
      <c r="I961" s="28" t="s">
        <v>4576</v>
      </c>
      <c r="J961" s="28" t="s">
        <v>4576</v>
      </c>
      <c r="K961" s="29">
        <v>39631</v>
      </c>
      <c r="L961" s="28" t="s">
        <v>5658</v>
      </c>
      <c r="M961" s="28" t="s">
        <v>6490</v>
      </c>
    </row>
    <row r="962" spans="1:13" hidden="1" x14ac:dyDescent="0.2">
      <c r="A962" s="23">
        <v>61586</v>
      </c>
      <c r="B962" s="33" t="s">
        <v>4573</v>
      </c>
      <c r="C962" s="28" t="s">
        <v>4598</v>
      </c>
      <c r="D962" s="25">
        <f t="shared" ref="D962:D1025" si="15">K962</f>
        <v>39631</v>
      </c>
      <c r="E962" s="28" t="s">
        <v>4576</v>
      </c>
      <c r="F962" s="26">
        <v>11.37</v>
      </c>
      <c r="G962" s="28" t="s">
        <v>683</v>
      </c>
      <c r="H962" s="28" t="s">
        <v>3365</v>
      </c>
      <c r="I962" s="28" t="s">
        <v>4576</v>
      </c>
      <c r="J962" s="28" t="s">
        <v>4576</v>
      </c>
      <c r="K962" s="29">
        <v>39631</v>
      </c>
      <c r="L962" s="28" t="s">
        <v>5658</v>
      </c>
      <c r="M962" s="28" t="s">
        <v>5277</v>
      </c>
    </row>
    <row r="963" spans="1:13" hidden="1" x14ac:dyDescent="0.2">
      <c r="A963" s="23">
        <v>60250</v>
      </c>
      <c r="B963" s="28" t="s">
        <v>4573</v>
      </c>
      <c r="C963" s="28" t="s">
        <v>4574</v>
      </c>
      <c r="D963" s="25">
        <f t="shared" si="15"/>
        <v>39631</v>
      </c>
      <c r="E963" s="28" t="s">
        <v>4576</v>
      </c>
      <c r="F963" s="26">
        <v>26.95</v>
      </c>
      <c r="G963" s="28" t="s">
        <v>6020</v>
      </c>
      <c r="H963" s="28" t="s">
        <v>3381</v>
      </c>
      <c r="I963" s="28" t="s">
        <v>4576</v>
      </c>
      <c r="J963" s="28" t="s">
        <v>4576</v>
      </c>
      <c r="K963" s="29">
        <v>39631</v>
      </c>
      <c r="L963" s="28" t="s">
        <v>2111</v>
      </c>
      <c r="M963" s="28" t="s">
        <v>497</v>
      </c>
    </row>
    <row r="964" spans="1:13" hidden="1" x14ac:dyDescent="0.2">
      <c r="A964" s="23">
        <v>61060</v>
      </c>
      <c r="B964" s="28" t="s">
        <v>5150</v>
      </c>
      <c r="C964" s="28" t="s">
        <v>5133</v>
      </c>
      <c r="D964" s="25">
        <f t="shared" si="15"/>
        <v>39631</v>
      </c>
      <c r="E964" s="28" t="s">
        <v>4576</v>
      </c>
      <c r="F964" s="26">
        <v>-300</v>
      </c>
      <c r="G964" s="28" t="s">
        <v>4574</v>
      </c>
      <c r="H964" s="28" t="s">
        <v>6667</v>
      </c>
      <c r="I964" s="28" t="s">
        <v>4576</v>
      </c>
      <c r="J964" s="28" t="s">
        <v>4576</v>
      </c>
      <c r="K964" s="29">
        <v>39631</v>
      </c>
      <c r="L964" s="28" t="s">
        <v>4576</v>
      </c>
      <c r="M964" s="28" t="s">
        <v>4576</v>
      </c>
    </row>
    <row r="965" spans="1:13" hidden="1" x14ac:dyDescent="0.2">
      <c r="A965" s="23">
        <v>61588</v>
      </c>
      <c r="B965" s="28" t="s">
        <v>5150</v>
      </c>
      <c r="C965" s="28" t="s">
        <v>4598</v>
      </c>
      <c r="D965" s="25">
        <f t="shared" si="15"/>
        <v>39631</v>
      </c>
      <c r="E965" s="28" t="s">
        <v>4576</v>
      </c>
      <c r="F965" s="26">
        <v>-63.02</v>
      </c>
      <c r="G965" s="28" t="s">
        <v>4574</v>
      </c>
      <c r="H965" s="28" t="s">
        <v>6667</v>
      </c>
      <c r="I965" s="28" t="s">
        <v>4576</v>
      </c>
      <c r="J965" s="28" t="s">
        <v>4576</v>
      </c>
      <c r="K965" s="29">
        <v>39631</v>
      </c>
      <c r="L965" s="28" t="s">
        <v>4576</v>
      </c>
      <c r="M965" s="28" t="s">
        <v>5273</v>
      </c>
    </row>
    <row r="966" spans="1:13" x14ac:dyDescent="0.2">
      <c r="A966" s="23">
        <v>61587</v>
      </c>
      <c r="B966" s="28" t="s">
        <v>4573</v>
      </c>
      <c r="C966" s="28" t="s">
        <v>4598</v>
      </c>
      <c r="D966" s="25">
        <f t="shared" si="15"/>
        <v>39631</v>
      </c>
      <c r="E966" s="28" t="s">
        <v>4576</v>
      </c>
      <c r="F966" s="26">
        <v>9</v>
      </c>
      <c r="G966" s="28" t="s">
        <v>2205</v>
      </c>
      <c r="H966" s="28" t="s">
        <v>7151</v>
      </c>
      <c r="I966" s="28" t="s">
        <v>4576</v>
      </c>
      <c r="J966" s="28" t="s">
        <v>4576</v>
      </c>
      <c r="K966" s="29">
        <v>39631</v>
      </c>
      <c r="L966" s="28" t="s">
        <v>5658</v>
      </c>
      <c r="M966" s="28" t="s">
        <v>5272</v>
      </c>
    </row>
    <row r="967" spans="1:13" hidden="1" x14ac:dyDescent="0.2">
      <c r="A967" s="23">
        <v>60248</v>
      </c>
      <c r="B967" s="28" t="s">
        <v>4592</v>
      </c>
      <c r="C967" s="28" t="s">
        <v>4574</v>
      </c>
      <c r="D967" s="25">
        <f t="shared" si="15"/>
        <v>39632</v>
      </c>
      <c r="E967" s="28" t="s">
        <v>4576</v>
      </c>
      <c r="F967" s="26">
        <v>-825</v>
      </c>
      <c r="G967" s="28" t="s">
        <v>4593</v>
      </c>
      <c r="H967" s="28" t="s">
        <v>6666</v>
      </c>
      <c r="I967" s="28" t="s">
        <v>4576</v>
      </c>
      <c r="J967" s="28" t="s">
        <v>4576</v>
      </c>
      <c r="K967" s="29">
        <v>39632</v>
      </c>
      <c r="L967" s="28" t="s">
        <v>491</v>
      </c>
      <c r="M967" s="28" t="s">
        <v>492</v>
      </c>
    </row>
    <row r="968" spans="1:13" hidden="1" x14ac:dyDescent="0.2">
      <c r="A968" s="23">
        <v>61589</v>
      </c>
      <c r="B968" s="28" t="s">
        <v>4573</v>
      </c>
      <c r="C968" s="28" t="s">
        <v>4598</v>
      </c>
      <c r="D968" s="25">
        <f t="shared" si="15"/>
        <v>39632</v>
      </c>
      <c r="E968" s="28" t="s">
        <v>4576</v>
      </c>
      <c r="F968" s="26">
        <v>337.74</v>
      </c>
      <c r="G968" s="28" t="s">
        <v>1948</v>
      </c>
      <c r="H968" s="28" t="s">
        <v>7322</v>
      </c>
      <c r="I968" s="28" t="s">
        <v>4576</v>
      </c>
      <c r="J968" s="28" t="s">
        <v>4576</v>
      </c>
      <c r="K968" s="29">
        <v>39632</v>
      </c>
      <c r="L968" s="28" t="s">
        <v>5658</v>
      </c>
      <c r="M968" s="28" t="s">
        <v>6492</v>
      </c>
    </row>
    <row r="969" spans="1:13" hidden="1" x14ac:dyDescent="0.2">
      <c r="A969" s="23">
        <v>61590</v>
      </c>
      <c r="B969" s="28" t="s">
        <v>4573</v>
      </c>
      <c r="C969" s="28" t="s">
        <v>4598</v>
      </c>
      <c r="D969" s="25">
        <f t="shared" si="15"/>
        <v>39632</v>
      </c>
      <c r="E969" s="28" t="s">
        <v>4576</v>
      </c>
      <c r="F969" s="26">
        <v>187.5</v>
      </c>
      <c r="G969" s="28" t="s">
        <v>685</v>
      </c>
      <c r="H969" s="28" t="s">
        <v>7322</v>
      </c>
      <c r="I969" s="28" t="s">
        <v>4576</v>
      </c>
      <c r="J969" s="28" t="s">
        <v>4576</v>
      </c>
      <c r="K969" s="29">
        <v>39632</v>
      </c>
      <c r="L969" s="28" t="s">
        <v>5658</v>
      </c>
      <c r="M969" s="28" t="s">
        <v>6493</v>
      </c>
    </row>
    <row r="970" spans="1:13" hidden="1" x14ac:dyDescent="0.2">
      <c r="A970" s="23">
        <v>60247</v>
      </c>
      <c r="B970" s="28" t="s">
        <v>4579</v>
      </c>
      <c r="C970" s="28" t="s">
        <v>4574</v>
      </c>
      <c r="D970" s="25">
        <f t="shared" si="15"/>
        <v>39632</v>
      </c>
      <c r="E970" s="28" t="s">
        <v>4576</v>
      </c>
      <c r="F970" s="26">
        <v>3121.13</v>
      </c>
      <c r="G970" s="28" t="s">
        <v>5135</v>
      </c>
      <c r="H970" s="28" t="s">
        <v>6667</v>
      </c>
      <c r="I970" s="28" t="s">
        <v>4576</v>
      </c>
      <c r="J970" s="28" t="s">
        <v>4576</v>
      </c>
      <c r="K970" s="29">
        <v>39632</v>
      </c>
      <c r="L970" s="28" t="s">
        <v>2111</v>
      </c>
      <c r="M970" s="28" t="s">
        <v>4494</v>
      </c>
    </row>
    <row r="971" spans="1:13" hidden="1" x14ac:dyDescent="0.2">
      <c r="A971" s="23">
        <v>61675</v>
      </c>
      <c r="B971" s="28" t="s">
        <v>5150</v>
      </c>
      <c r="C971" s="28" t="s">
        <v>5135</v>
      </c>
      <c r="D971" s="25">
        <f t="shared" si="15"/>
        <v>39632</v>
      </c>
      <c r="E971" s="28" t="s">
        <v>4576</v>
      </c>
      <c r="F971" s="26">
        <v>-3121.13</v>
      </c>
      <c r="G971" s="28" t="s">
        <v>4574</v>
      </c>
      <c r="H971" s="28" t="s">
        <v>6667</v>
      </c>
      <c r="I971" s="28" t="s">
        <v>4576</v>
      </c>
      <c r="J971" s="28" t="s">
        <v>4576</v>
      </c>
      <c r="K971" s="29">
        <v>39632</v>
      </c>
      <c r="L971" s="28" t="s">
        <v>2111</v>
      </c>
      <c r="M971" s="28" t="s">
        <v>4494</v>
      </c>
    </row>
    <row r="972" spans="1:13" hidden="1" x14ac:dyDescent="0.2">
      <c r="A972" s="23">
        <v>60244</v>
      </c>
      <c r="B972" s="28" t="s">
        <v>4579</v>
      </c>
      <c r="C972" s="28" t="s">
        <v>4574</v>
      </c>
      <c r="D972" s="25">
        <f t="shared" si="15"/>
        <v>39633</v>
      </c>
      <c r="E972" s="28" t="s">
        <v>4576</v>
      </c>
      <c r="F972" s="26">
        <v>30</v>
      </c>
      <c r="G972" s="28" t="s">
        <v>4580</v>
      </c>
      <c r="H972" s="28" t="s">
        <v>6667</v>
      </c>
      <c r="I972" s="28" t="s">
        <v>4576</v>
      </c>
      <c r="J972" s="28" t="s">
        <v>4576</v>
      </c>
      <c r="K972" s="29">
        <v>39633</v>
      </c>
      <c r="L972" s="28" t="s">
        <v>6602</v>
      </c>
      <c r="M972" s="28" t="s">
        <v>4301</v>
      </c>
    </row>
    <row r="973" spans="1:13" hidden="1" x14ac:dyDescent="0.2">
      <c r="A973" s="23">
        <v>60242</v>
      </c>
      <c r="B973" s="28" t="s">
        <v>4573</v>
      </c>
      <c r="C973" s="28" t="s">
        <v>4574</v>
      </c>
      <c r="D973" s="25">
        <f t="shared" si="15"/>
        <v>39633</v>
      </c>
      <c r="E973" s="28" t="s">
        <v>4576</v>
      </c>
      <c r="F973" s="26">
        <v>12</v>
      </c>
      <c r="G973" s="28" t="s">
        <v>4596</v>
      </c>
      <c r="H973" s="28" t="s">
        <v>5954</v>
      </c>
      <c r="I973" s="28" t="s">
        <v>4576</v>
      </c>
      <c r="J973" s="28" t="s">
        <v>4576</v>
      </c>
      <c r="K973" s="29">
        <v>39633</v>
      </c>
      <c r="L973" s="28" t="s">
        <v>2111</v>
      </c>
      <c r="M973" s="28" t="s">
        <v>494</v>
      </c>
    </row>
    <row r="974" spans="1:13" hidden="1" x14ac:dyDescent="0.2">
      <c r="A974" s="23">
        <v>60246</v>
      </c>
      <c r="B974" s="28" t="s">
        <v>4573</v>
      </c>
      <c r="C974" s="28" t="s">
        <v>4574</v>
      </c>
      <c r="D974" s="25">
        <f t="shared" si="15"/>
        <v>39633</v>
      </c>
      <c r="E974" s="28" t="s">
        <v>4576</v>
      </c>
      <c r="F974" s="26">
        <v>75</v>
      </c>
      <c r="G974" s="28" t="s">
        <v>5169</v>
      </c>
      <c r="H974" s="28" t="s">
        <v>3379</v>
      </c>
      <c r="I974" s="28" t="s">
        <v>4576</v>
      </c>
      <c r="J974" s="28" t="s">
        <v>4576</v>
      </c>
      <c r="K974" s="29">
        <v>39633</v>
      </c>
      <c r="L974" s="28" t="s">
        <v>6598</v>
      </c>
      <c r="M974" s="28" t="s">
        <v>4302</v>
      </c>
    </row>
    <row r="975" spans="1:13" hidden="1" x14ac:dyDescent="0.2">
      <c r="A975" s="23">
        <v>60243</v>
      </c>
      <c r="B975" s="33" t="s">
        <v>4582</v>
      </c>
      <c r="C975" s="28" t="s">
        <v>4574</v>
      </c>
      <c r="D975" s="25">
        <f t="shared" si="15"/>
        <v>39633</v>
      </c>
      <c r="E975" s="28" t="s">
        <v>4576</v>
      </c>
      <c r="F975" s="26">
        <v>-474.25</v>
      </c>
      <c r="G975" s="28" t="s">
        <v>5137</v>
      </c>
      <c r="H975" s="28" t="s">
        <v>6666</v>
      </c>
      <c r="I975" s="28" t="s">
        <v>4576</v>
      </c>
      <c r="J975" s="28" t="s">
        <v>4576</v>
      </c>
      <c r="K975" s="29">
        <v>39633</v>
      </c>
      <c r="L975" s="28" t="s">
        <v>4299</v>
      </c>
      <c r="M975" s="28" t="s">
        <v>4300</v>
      </c>
    </row>
    <row r="976" spans="1:13" hidden="1" x14ac:dyDescent="0.2">
      <c r="A976" s="23">
        <v>61061</v>
      </c>
      <c r="B976" s="28" t="s">
        <v>7124</v>
      </c>
      <c r="C976" s="28" t="s">
        <v>5133</v>
      </c>
      <c r="D976" s="25">
        <f t="shared" si="15"/>
        <v>39633</v>
      </c>
      <c r="E976" s="28" t="s">
        <v>4576</v>
      </c>
      <c r="F976" s="26">
        <v>-0.17</v>
      </c>
      <c r="G976" s="28" t="s">
        <v>5133</v>
      </c>
      <c r="H976" s="28" t="s">
        <v>6666</v>
      </c>
      <c r="I976" s="28" t="s">
        <v>4576</v>
      </c>
      <c r="J976" s="28" t="s">
        <v>4576</v>
      </c>
      <c r="K976" s="29">
        <v>39633</v>
      </c>
      <c r="L976" s="28" t="s">
        <v>4576</v>
      </c>
      <c r="M976" s="28" t="s">
        <v>4576</v>
      </c>
    </row>
    <row r="977" spans="1:13" hidden="1" x14ac:dyDescent="0.2">
      <c r="A977" s="23">
        <v>60245</v>
      </c>
      <c r="B977" s="28" t="s">
        <v>4573</v>
      </c>
      <c r="C977" s="28" t="s">
        <v>4574</v>
      </c>
      <c r="D977" s="25">
        <f t="shared" si="15"/>
        <v>39633</v>
      </c>
      <c r="E977" s="28" t="s">
        <v>4576</v>
      </c>
      <c r="F977" s="26">
        <v>14.99</v>
      </c>
      <c r="G977" s="28" t="s">
        <v>4591</v>
      </c>
      <c r="H977" s="28" t="s">
        <v>3381</v>
      </c>
      <c r="I977" s="28" t="s">
        <v>4576</v>
      </c>
      <c r="J977" s="28" t="s">
        <v>4576</v>
      </c>
      <c r="K977" s="29">
        <v>39633</v>
      </c>
      <c r="L977" s="28" t="s">
        <v>2111</v>
      </c>
      <c r="M977" s="28" t="s">
        <v>488</v>
      </c>
    </row>
    <row r="978" spans="1:13" hidden="1" x14ac:dyDescent="0.2">
      <c r="A978" s="23">
        <v>61449</v>
      </c>
      <c r="B978" s="28" t="s">
        <v>5150</v>
      </c>
      <c r="C978" s="28" t="s">
        <v>4580</v>
      </c>
      <c r="D978" s="25">
        <f t="shared" si="15"/>
        <v>39633</v>
      </c>
      <c r="E978" s="28" t="s">
        <v>4576</v>
      </c>
      <c r="F978" s="26">
        <v>-30</v>
      </c>
      <c r="G978" s="28" t="s">
        <v>4574</v>
      </c>
      <c r="H978" s="28" t="s">
        <v>6667</v>
      </c>
      <c r="I978" s="28" t="s">
        <v>4576</v>
      </c>
      <c r="J978" s="28" t="s">
        <v>4576</v>
      </c>
      <c r="K978" s="29">
        <v>39633</v>
      </c>
      <c r="L978" s="28" t="s">
        <v>6602</v>
      </c>
      <c r="M978" s="28" t="s">
        <v>4301</v>
      </c>
    </row>
    <row r="979" spans="1:13" hidden="1" x14ac:dyDescent="0.2">
      <c r="A979" s="23">
        <v>61591</v>
      </c>
      <c r="B979" s="28" t="s">
        <v>4573</v>
      </c>
      <c r="C979" s="28" t="s">
        <v>4598</v>
      </c>
      <c r="D979" s="25">
        <f t="shared" si="15"/>
        <v>39633</v>
      </c>
      <c r="E979" s="28" t="s">
        <v>4576</v>
      </c>
      <c r="F979" s="26">
        <v>19.46</v>
      </c>
      <c r="G979" s="28" t="s">
        <v>1949</v>
      </c>
      <c r="H979" s="28" t="s">
        <v>4595</v>
      </c>
      <c r="I979" s="28" t="s">
        <v>4576</v>
      </c>
      <c r="J979" s="28" t="s">
        <v>4576</v>
      </c>
      <c r="K979" s="29">
        <v>39633</v>
      </c>
      <c r="L979" s="28" t="s">
        <v>5658</v>
      </c>
      <c r="M979" s="28" t="s">
        <v>6494</v>
      </c>
    </row>
    <row r="980" spans="1:13" hidden="1" x14ac:dyDescent="0.2">
      <c r="A980" s="23">
        <v>60922</v>
      </c>
      <c r="B980" s="28" t="s">
        <v>4573</v>
      </c>
      <c r="C980" s="28" t="s">
        <v>5135</v>
      </c>
      <c r="D980" s="25">
        <f t="shared" si="15"/>
        <v>39634</v>
      </c>
      <c r="E980" s="28" t="s">
        <v>4576</v>
      </c>
      <c r="F980" s="26">
        <v>40.99</v>
      </c>
      <c r="G980" s="28" t="s">
        <v>2208</v>
      </c>
      <c r="H980" s="28" t="s">
        <v>4595</v>
      </c>
      <c r="I980" s="28" t="s">
        <v>4576</v>
      </c>
      <c r="J980" s="28" t="s">
        <v>4576</v>
      </c>
      <c r="K980" s="29">
        <v>39634</v>
      </c>
      <c r="L980" s="28" t="s">
        <v>5658</v>
      </c>
      <c r="M980" s="28" t="s">
        <v>2289</v>
      </c>
    </row>
    <row r="981" spans="1:13" hidden="1" x14ac:dyDescent="0.2">
      <c r="A981" s="23">
        <v>60921</v>
      </c>
      <c r="B981" s="28" t="s">
        <v>4573</v>
      </c>
      <c r="C981" s="28" t="s">
        <v>5135</v>
      </c>
      <c r="D981" s="25">
        <f t="shared" si="15"/>
        <v>39634</v>
      </c>
      <c r="E981" s="28" t="s">
        <v>4576</v>
      </c>
      <c r="F981" s="26">
        <v>19.98</v>
      </c>
      <c r="G981" s="28" t="s">
        <v>3358</v>
      </c>
      <c r="H981" s="28" t="s">
        <v>4600</v>
      </c>
      <c r="I981" s="28" t="s">
        <v>4576</v>
      </c>
      <c r="J981" s="28" t="s">
        <v>4576</v>
      </c>
      <c r="K981" s="29">
        <v>39634</v>
      </c>
      <c r="L981" s="28" t="s">
        <v>5658</v>
      </c>
      <c r="M981" s="28" t="s">
        <v>3280</v>
      </c>
    </row>
    <row r="982" spans="1:13" hidden="1" x14ac:dyDescent="0.2">
      <c r="A982" s="23">
        <v>60237</v>
      </c>
      <c r="B982" s="28" t="s">
        <v>4573</v>
      </c>
      <c r="C982" s="28" t="s">
        <v>4574</v>
      </c>
      <c r="D982" s="25">
        <f t="shared" si="15"/>
        <v>39636</v>
      </c>
      <c r="E982" s="28" t="s">
        <v>4576</v>
      </c>
      <c r="F982" s="26">
        <v>14.4</v>
      </c>
      <c r="G982" s="28" t="s">
        <v>5163</v>
      </c>
      <c r="H982" s="28" t="s">
        <v>3381</v>
      </c>
      <c r="I982" s="28" t="s">
        <v>4576</v>
      </c>
      <c r="J982" s="28" t="s">
        <v>4576</v>
      </c>
      <c r="K982" s="29">
        <v>39636</v>
      </c>
      <c r="L982" s="28" t="s">
        <v>2111</v>
      </c>
      <c r="M982" s="28" t="s">
        <v>4296</v>
      </c>
    </row>
    <row r="983" spans="1:13" hidden="1" x14ac:dyDescent="0.2">
      <c r="A983" s="23">
        <v>60238</v>
      </c>
      <c r="B983" s="28" t="s">
        <v>4579</v>
      </c>
      <c r="C983" s="28" t="s">
        <v>4574</v>
      </c>
      <c r="D983" s="25">
        <f t="shared" si="15"/>
        <v>39636</v>
      </c>
      <c r="E983" s="28" t="s">
        <v>4576</v>
      </c>
      <c r="F983" s="26">
        <v>30</v>
      </c>
      <c r="G983" s="28" t="s">
        <v>4580</v>
      </c>
      <c r="H983" s="28" t="s">
        <v>6667</v>
      </c>
      <c r="I983" s="28" t="s">
        <v>4576</v>
      </c>
      <c r="J983" s="28" t="s">
        <v>4576</v>
      </c>
      <c r="K983" s="29">
        <v>39636</v>
      </c>
      <c r="L983" s="28" t="s">
        <v>6602</v>
      </c>
      <c r="M983" s="28" t="s">
        <v>4297</v>
      </c>
    </row>
    <row r="984" spans="1:13" hidden="1" x14ac:dyDescent="0.2">
      <c r="A984" s="23">
        <v>60239</v>
      </c>
      <c r="B984" s="33" t="s">
        <v>4579</v>
      </c>
      <c r="C984" s="28" t="s">
        <v>4574</v>
      </c>
      <c r="D984" s="25">
        <f t="shared" si="15"/>
        <v>39636</v>
      </c>
      <c r="E984" s="28" t="s">
        <v>4576</v>
      </c>
      <c r="F984" s="26">
        <v>100</v>
      </c>
      <c r="G984" s="28" t="s">
        <v>4580</v>
      </c>
      <c r="H984" s="28" t="s">
        <v>6667</v>
      </c>
      <c r="I984" s="28" t="s">
        <v>4576</v>
      </c>
      <c r="J984" s="28" t="s">
        <v>4576</v>
      </c>
      <c r="K984" s="29">
        <v>39636</v>
      </c>
      <c r="L984" s="28" t="s">
        <v>6602</v>
      </c>
      <c r="M984" s="28" t="s">
        <v>4298</v>
      </c>
    </row>
    <row r="985" spans="1:13" hidden="1" x14ac:dyDescent="0.2">
      <c r="A985" s="23">
        <v>60233</v>
      </c>
      <c r="B985" s="28" t="s">
        <v>4579</v>
      </c>
      <c r="C985" s="28" t="s">
        <v>4574</v>
      </c>
      <c r="D985" s="25">
        <f t="shared" si="15"/>
        <v>39636</v>
      </c>
      <c r="E985" s="28" t="s">
        <v>4576</v>
      </c>
      <c r="F985" s="26">
        <v>250</v>
      </c>
      <c r="G985" s="28" t="s">
        <v>4587</v>
      </c>
      <c r="H985" s="28" t="s">
        <v>6667</v>
      </c>
      <c r="I985" s="28" t="s">
        <v>4576</v>
      </c>
      <c r="J985" s="28" t="s">
        <v>4576</v>
      </c>
      <c r="K985" s="29">
        <v>39636</v>
      </c>
      <c r="L985" s="28" t="s">
        <v>2111</v>
      </c>
      <c r="M985" s="28" t="s">
        <v>2113</v>
      </c>
    </row>
    <row r="986" spans="1:13" hidden="1" x14ac:dyDescent="0.2">
      <c r="A986" s="23">
        <v>60234</v>
      </c>
      <c r="B986" s="28" t="s">
        <v>4579</v>
      </c>
      <c r="C986" s="28" t="s">
        <v>4574</v>
      </c>
      <c r="D986" s="25">
        <f t="shared" si="15"/>
        <v>39636</v>
      </c>
      <c r="E986" s="28" t="s">
        <v>4576</v>
      </c>
      <c r="F986" s="26">
        <v>60</v>
      </c>
      <c r="G986" s="28" t="s">
        <v>4587</v>
      </c>
      <c r="H986" s="28" t="s">
        <v>6667</v>
      </c>
      <c r="I986" s="28" t="s">
        <v>4576</v>
      </c>
      <c r="J986" s="28" t="s">
        <v>4576</v>
      </c>
      <c r="K986" s="29">
        <v>39636</v>
      </c>
      <c r="L986" s="28" t="s">
        <v>2111</v>
      </c>
      <c r="M986" s="28" t="s">
        <v>2113</v>
      </c>
    </row>
    <row r="987" spans="1:13" hidden="1" x14ac:dyDescent="0.2">
      <c r="A987" s="23">
        <v>60235</v>
      </c>
      <c r="B987" s="28" t="s">
        <v>4579</v>
      </c>
      <c r="C987" s="28" t="s">
        <v>4574</v>
      </c>
      <c r="D987" s="25">
        <f t="shared" si="15"/>
        <v>39636</v>
      </c>
      <c r="E987" s="28" t="s">
        <v>4576</v>
      </c>
      <c r="F987" s="26">
        <v>500</v>
      </c>
      <c r="G987" s="28" t="s">
        <v>4587</v>
      </c>
      <c r="H987" s="28" t="s">
        <v>6667</v>
      </c>
      <c r="I987" s="28" t="s">
        <v>4576</v>
      </c>
      <c r="J987" s="28" t="s">
        <v>4576</v>
      </c>
      <c r="K987" s="29">
        <v>39636</v>
      </c>
      <c r="L987" s="28" t="s">
        <v>2111</v>
      </c>
      <c r="M987" s="28" t="s">
        <v>2113</v>
      </c>
    </row>
    <row r="988" spans="1:13" hidden="1" x14ac:dyDescent="0.2">
      <c r="A988" s="23">
        <v>60241</v>
      </c>
      <c r="B988" s="28" t="s">
        <v>4579</v>
      </c>
      <c r="C988" s="28" t="s">
        <v>4574</v>
      </c>
      <c r="D988" s="25">
        <f t="shared" si="15"/>
        <v>39636</v>
      </c>
      <c r="E988" s="28" t="s">
        <v>4576</v>
      </c>
      <c r="F988" s="26">
        <v>150</v>
      </c>
      <c r="G988" s="28" t="s">
        <v>4587</v>
      </c>
      <c r="H988" s="28" t="s">
        <v>6667</v>
      </c>
      <c r="I988" s="28" t="s">
        <v>4576</v>
      </c>
      <c r="J988" s="28" t="s">
        <v>4576</v>
      </c>
      <c r="K988" s="29">
        <v>39636</v>
      </c>
      <c r="L988" s="28" t="s">
        <v>2111</v>
      </c>
      <c r="M988" s="28" t="s">
        <v>2113</v>
      </c>
    </row>
    <row r="989" spans="1:13" hidden="1" x14ac:dyDescent="0.2">
      <c r="A989" s="23">
        <v>60240</v>
      </c>
      <c r="B989" s="33" t="s">
        <v>4573</v>
      </c>
      <c r="C989" s="33" t="s">
        <v>4574</v>
      </c>
      <c r="D989" s="25">
        <f t="shared" si="15"/>
        <v>39636</v>
      </c>
      <c r="E989" s="28" t="s">
        <v>4576</v>
      </c>
      <c r="F989" s="26">
        <v>5</v>
      </c>
      <c r="G989" s="28" t="s">
        <v>4590</v>
      </c>
      <c r="H989" s="28" t="s">
        <v>5954</v>
      </c>
      <c r="I989" s="28" t="s">
        <v>4576</v>
      </c>
      <c r="J989" s="28" t="s">
        <v>4576</v>
      </c>
      <c r="K989" s="29">
        <v>39636</v>
      </c>
      <c r="L989" s="33" t="s">
        <v>2117</v>
      </c>
      <c r="M989" s="28" t="s">
        <v>7183</v>
      </c>
    </row>
    <row r="990" spans="1:13" hidden="1" x14ac:dyDescent="0.2">
      <c r="A990" s="23">
        <v>60924</v>
      </c>
      <c r="B990" s="28" t="s">
        <v>4573</v>
      </c>
      <c r="C990" s="28" t="s">
        <v>5135</v>
      </c>
      <c r="D990" s="25">
        <f t="shared" si="15"/>
        <v>39636</v>
      </c>
      <c r="E990" s="28" t="s">
        <v>4576</v>
      </c>
      <c r="F990" s="26">
        <v>11.95</v>
      </c>
      <c r="G990" s="28" t="s">
        <v>2203</v>
      </c>
      <c r="H990" s="28" t="s">
        <v>7311</v>
      </c>
      <c r="I990" s="28" t="s">
        <v>4576</v>
      </c>
      <c r="J990" s="28" t="s">
        <v>4576</v>
      </c>
      <c r="K990" s="29">
        <v>39636</v>
      </c>
      <c r="L990" s="28" t="s">
        <v>5658</v>
      </c>
      <c r="M990" s="28" t="s">
        <v>7547</v>
      </c>
    </row>
    <row r="991" spans="1:13" hidden="1" x14ac:dyDescent="0.2">
      <c r="A991" s="23">
        <v>60236</v>
      </c>
      <c r="B991" s="28" t="s">
        <v>4573</v>
      </c>
      <c r="C991" s="28" t="s">
        <v>4574</v>
      </c>
      <c r="D991" s="25">
        <f t="shared" si="15"/>
        <v>39636</v>
      </c>
      <c r="E991" s="28" t="s">
        <v>4576</v>
      </c>
      <c r="F991" s="26">
        <v>8.19</v>
      </c>
      <c r="G991" s="28" t="s">
        <v>4589</v>
      </c>
      <c r="H991" s="28" t="s">
        <v>3381</v>
      </c>
      <c r="I991" s="28" t="s">
        <v>4576</v>
      </c>
      <c r="J991" s="28" t="s">
        <v>4576</v>
      </c>
      <c r="K991" s="29">
        <v>39636</v>
      </c>
      <c r="L991" s="28" t="s">
        <v>2111</v>
      </c>
      <c r="M991" s="28" t="s">
        <v>2116</v>
      </c>
    </row>
    <row r="992" spans="1:13" hidden="1" x14ac:dyDescent="0.2">
      <c r="A992" s="23">
        <v>60923</v>
      </c>
      <c r="B992" s="28" t="s">
        <v>4573</v>
      </c>
      <c r="C992" s="28" t="s">
        <v>5135</v>
      </c>
      <c r="D992" s="25">
        <f t="shared" si="15"/>
        <v>39636</v>
      </c>
      <c r="E992" s="28" t="s">
        <v>4576</v>
      </c>
      <c r="F992" s="26">
        <v>66.98</v>
      </c>
      <c r="G992" s="28" t="s">
        <v>5137</v>
      </c>
      <c r="H992" s="28" t="s">
        <v>3365</v>
      </c>
      <c r="I992" s="28" t="s">
        <v>4576</v>
      </c>
      <c r="J992" s="28" t="s">
        <v>4576</v>
      </c>
      <c r="K992" s="29">
        <v>39636</v>
      </c>
      <c r="L992" s="28" t="s">
        <v>5658</v>
      </c>
      <c r="M992" s="28" t="s">
        <v>8266</v>
      </c>
    </row>
    <row r="993" spans="1:13" hidden="1" x14ac:dyDescent="0.2">
      <c r="A993" s="23">
        <v>61062</v>
      </c>
      <c r="B993" s="28" t="s">
        <v>4573</v>
      </c>
      <c r="C993" s="28" t="s">
        <v>5133</v>
      </c>
      <c r="D993" s="25">
        <f t="shared" si="15"/>
        <v>39636</v>
      </c>
      <c r="E993" s="28" t="s">
        <v>4576</v>
      </c>
      <c r="F993" s="26">
        <v>121.9</v>
      </c>
      <c r="G993" s="28" t="s">
        <v>5137</v>
      </c>
      <c r="H993" s="28" t="s">
        <v>3365</v>
      </c>
      <c r="I993" s="28" t="s">
        <v>4576</v>
      </c>
      <c r="J993" s="28" t="s">
        <v>4576</v>
      </c>
      <c r="K993" s="29">
        <v>39636</v>
      </c>
      <c r="L993" s="28" t="s">
        <v>4576</v>
      </c>
      <c r="M993" s="28" t="s">
        <v>4576</v>
      </c>
    </row>
    <row r="994" spans="1:13" hidden="1" x14ac:dyDescent="0.2">
      <c r="A994" s="23">
        <v>61447</v>
      </c>
      <c r="B994" s="33" t="s">
        <v>5150</v>
      </c>
      <c r="C994" s="28" t="s">
        <v>4580</v>
      </c>
      <c r="D994" s="25">
        <f t="shared" si="15"/>
        <v>39636</v>
      </c>
      <c r="E994" s="28" t="s">
        <v>4576</v>
      </c>
      <c r="F994" s="26">
        <v>-30</v>
      </c>
      <c r="G994" s="28" t="s">
        <v>4574</v>
      </c>
      <c r="H994" s="28" t="s">
        <v>6667</v>
      </c>
      <c r="I994" s="28" t="s">
        <v>4576</v>
      </c>
      <c r="J994" s="28" t="s">
        <v>4576</v>
      </c>
      <c r="K994" s="29">
        <v>39636</v>
      </c>
      <c r="L994" s="28" t="s">
        <v>6602</v>
      </c>
      <c r="M994" s="28" t="s">
        <v>4297</v>
      </c>
    </row>
    <row r="995" spans="1:13" hidden="1" x14ac:dyDescent="0.2">
      <c r="A995" s="23">
        <v>61448</v>
      </c>
      <c r="B995" s="28" t="s">
        <v>5150</v>
      </c>
      <c r="C995" s="28" t="s">
        <v>4580</v>
      </c>
      <c r="D995" s="25">
        <f t="shared" si="15"/>
        <v>39636</v>
      </c>
      <c r="E995" s="28" t="s">
        <v>4576</v>
      </c>
      <c r="F995" s="26">
        <v>-100</v>
      </c>
      <c r="G995" s="28" t="s">
        <v>4574</v>
      </c>
      <c r="H995" s="28" t="s">
        <v>6667</v>
      </c>
      <c r="I995" s="28" t="s">
        <v>4576</v>
      </c>
      <c r="J995" s="28" t="s">
        <v>4576</v>
      </c>
      <c r="K995" s="29">
        <v>39636</v>
      </c>
      <c r="L995" s="28" t="s">
        <v>6602</v>
      </c>
      <c r="M995" s="28" t="s">
        <v>4298</v>
      </c>
    </row>
    <row r="996" spans="1:13" hidden="1" x14ac:dyDescent="0.2">
      <c r="A996" s="23">
        <v>61730</v>
      </c>
      <c r="B996" s="28" t="s">
        <v>5150</v>
      </c>
      <c r="C996" s="28" t="s">
        <v>1961</v>
      </c>
      <c r="D996" s="25">
        <f t="shared" si="15"/>
        <v>39636</v>
      </c>
      <c r="E996" s="28" t="s">
        <v>4576</v>
      </c>
      <c r="F996" s="26">
        <v>-250</v>
      </c>
      <c r="G996" s="28" t="s">
        <v>4574</v>
      </c>
      <c r="H996" s="28" t="s">
        <v>6667</v>
      </c>
      <c r="I996" s="28" t="s">
        <v>4576</v>
      </c>
      <c r="J996" s="28" t="s">
        <v>4576</v>
      </c>
      <c r="K996" s="29">
        <v>39636</v>
      </c>
      <c r="L996" s="28" t="s">
        <v>5486</v>
      </c>
      <c r="M996" s="28" t="s">
        <v>4576</v>
      </c>
    </row>
    <row r="997" spans="1:13" hidden="1" x14ac:dyDescent="0.2">
      <c r="A997" s="23">
        <v>61731</v>
      </c>
      <c r="B997" s="28" t="s">
        <v>5150</v>
      </c>
      <c r="C997" s="28" t="s">
        <v>1963</v>
      </c>
      <c r="D997" s="25">
        <f t="shared" si="15"/>
        <v>39636</v>
      </c>
      <c r="E997" s="28" t="s">
        <v>4576</v>
      </c>
      <c r="F997" s="26">
        <v>-60</v>
      </c>
      <c r="G997" s="28" t="s">
        <v>4574</v>
      </c>
      <c r="H997" s="28" t="s">
        <v>6667</v>
      </c>
      <c r="I997" s="28" t="s">
        <v>4576</v>
      </c>
      <c r="J997" s="28" t="s">
        <v>4576</v>
      </c>
      <c r="K997" s="29">
        <v>39636</v>
      </c>
      <c r="L997" s="28" t="s">
        <v>5486</v>
      </c>
      <c r="M997" s="28" t="s">
        <v>4576</v>
      </c>
    </row>
    <row r="998" spans="1:13" hidden="1" x14ac:dyDescent="0.2">
      <c r="A998" s="23">
        <v>61732</v>
      </c>
      <c r="B998" s="28" t="s">
        <v>5150</v>
      </c>
      <c r="C998" s="28" t="s">
        <v>1962</v>
      </c>
      <c r="D998" s="25">
        <f t="shared" si="15"/>
        <v>39636</v>
      </c>
      <c r="E998" s="28" t="s">
        <v>4576</v>
      </c>
      <c r="F998" s="26">
        <v>-500</v>
      </c>
      <c r="G998" s="28" t="s">
        <v>4574</v>
      </c>
      <c r="H998" s="28" t="s">
        <v>6667</v>
      </c>
      <c r="I998" s="28" t="s">
        <v>4576</v>
      </c>
      <c r="J998" s="28" t="s">
        <v>4576</v>
      </c>
      <c r="K998" s="29">
        <v>39636</v>
      </c>
      <c r="L998" s="28" t="s">
        <v>5486</v>
      </c>
      <c r="M998" s="28" t="s">
        <v>4576</v>
      </c>
    </row>
    <row r="999" spans="1:13" hidden="1" x14ac:dyDescent="0.2">
      <c r="A999" s="23">
        <v>61733</v>
      </c>
      <c r="B999" s="28" t="s">
        <v>5150</v>
      </c>
      <c r="C999" s="28" t="s">
        <v>8540</v>
      </c>
      <c r="D999" s="25">
        <f t="shared" si="15"/>
        <v>39636</v>
      </c>
      <c r="E999" s="28" t="s">
        <v>4576</v>
      </c>
      <c r="F999" s="26">
        <v>-150</v>
      </c>
      <c r="G999" s="28" t="s">
        <v>4574</v>
      </c>
      <c r="H999" s="28" t="s">
        <v>6667</v>
      </c>
      <c r="I999" s="28" t="s">
        <v>4576</v>
      </c>
      <c r="J999" s="28" t="s">
        <v>4576</v>
      </c>
      <c r="K999" s="29">
        <v>39636</v>
      </c>
      <c r="L999" s="28" t="s">
        <v>5486</v>
      </c>
      <c r="M999" s="28" t="s">
        <v>4576</v>
      </c>
    </row>
    <row r="1000" spans="1:13" hidden="1" x14ac:dyDescent="0.2">
      <c r="A1000" s="23">
        <v>60926</v>
      </c>
      <c r="B1000" s="28" t="s">
        <v>4573</v>
      </c>
      <c r="C1000" s="28" t="s">
        <v>5135</v>
      </c>
      <c r="D1000" s="25">
        <f t="shared" si="15"/>
        <v>39637</v>
      </c>
      <c r="E1000" s="28" t="s">
        <v>4576</v>
      </c>
      <c r="F1000" s="26">
        <v>48.5</v>
      </c>
      <c r="G1000" s="28" t="s">
        <v>2203</v>
      </c>
      <c r="H1000" s="28" t="s">
        <v>4595</v>
      </c>
      <c r="I1000" s="28" t="s">
        <v>4576</v>
      </c>
      <c r="J1000" s="28" t="s">
        <v>4576</v>
      </c>
      <c r="K1000" s="29">
        <v>39637</v>
      </c>
      <c r="L1000" s="28" t="s">
        <v>5658</v>
      </c>
      <c r="M1000" s="28" t="s">
        <v>3281</v>
      </c>
    </row>
    <row r="1001" spans="1:13" hidden="1" x14ac:dyDescent="0.2">
      <c r="A1001" s="23">
        <v>60231</v>
      </c>
      <c r="B1001" s="28" t="s">
        <v>4573</v>
      </c>
      <c r="C1001" s="28" t="s">
        <v>4574</v>
      </c>
      <c r="D1001" s="25">
        <f t="shared" si="15"/>
        <v>39637</v>
      </c>
      <c r="E1001" s="28" t="s">
        <v>4576</v>
      </c>
      <c r="F1001" s="26">
        <v>82</v>
      </c>
      <c r="G1001" s="28" t="s">
        <v>5168</v>
      </c>
      <c r="H1001" s="28" t="s">
        <v>3379</v>
      </c>
      <c r="I1001" s="28" t="s">
        <v>4576</v>
      </c>
      <c r="J1001" s="28" t="s">
        <v>4576</v>
      </c>
      <c r="K1001" s="29">
        <v>39637</v>
      </c>
      <c r="L1001" s="28" t="s">
        <v>2111</v>
      </c>
      <c r="M1001" s="28" t="s">
        <v>4295</v>
      </c>
    </row>
    <row r="1002" spans="1:13" hidden="1" x14ac:dyDescent="0.2">
      <c r="A1002" s="23">
        <v>60232</v>
      </c>
      <c r="B1002" s="28" t="s">
        <v>4573</v>
      </c>
      <c r="C1002" s="28" t="s">
        <v>4574</v>
      </c>
      <c r="D1002" s="25">
        <f t="shared" si="15"/>
        <v>39637</v>
      </c>
      <c r="E1002" s="28" t="s">
        <v>4576</v>
      </c>
      <c r="F1002" s="26">
        <v>12.61</v>
      </c>
      <c r="G1002" s="28" t="s">
        <v>5137</v>
      </c>
      <c r="H1002" s="28" t="s">
        <v>3381</v>
      </c>
      <c r="I1002" s="28" t="s">
        <v>4576</v>
      </c>
      <c r="J1002" s="28" t="s">
        <v>4576</v>
      </c>
      <c r="K1002" s="29">
        <v>39637</v>
      </c>
      <c r="L1002" s="28" t="s">
        <v>2111</v>
      </c>
      <c r="M1002" s="28" t="s">
        <v>4274</v>
      </c>
    </row>
    <row r="1003" spans="1:13" x14ac:dyDescent="0.2">
      <c r="A1003" s="23">
        <v>60925</v>
      </c>
      <c r="B1003" s="28" t="s">
        <v>4573</v>
      </c>
      <c r="C1003" s="28" t="s">
        <v>5135</v>
      </c>
      <c r="D1003" s="25">
        <f t="shared" si="15"/>
        <v>39637</v>
      </c>
      <c r="E1003" s="28" t="s">
        <v>4576</v>
      </c>
      <c r="F1003" s="26">
        <v>54</v>
      </c>
      <c r="G1003" s="28" t="s">
        <v>2205</v>
      </c>
      <c r="H1003" s="28" t="s">
        <v>7151</v>
      </c>
      <c r="I1003" s="28" t="s">
        <v>4576</v>
      </c>
      <c r="J1003" s="28" t="s">
        <v>4576</v>
      </c>
      <c r="K1003" s="29">
        <v>39637</v>
      </c>
      <c r="L1003" s="28" t="s">
        <v>5658</v>
      </c>
      <c r="M1003" s="28" t="s">
        <v>7533</v>
      </c>
    </row>
    <row r="1004" spans="1:13" hidden="1" x14ac:dyDescent="0.2">
      <c r="A1004" s="23">
        <v>60230</v>
      </c>
      <c r="B1004" s="28" t="s">
        <v>4585</v>
      </c>
      <c r="C1004" s="28" t="s">
        <v>4574</v>
      </c>
      <c r="D1004" s="25">
        <f t="shared" si="15"/>
        <v>39638</v>
      </c>
      <c r="E1004" s="28" t="s">
        <v>4576</v>
      </c>
      <c r="F1004" s="26">
        <v>50</v>
      </c>
      <c r="G1004" s="28" t="s">
        <v>4586</v>
      </c>
      <c r="H1004" s="28" t="s">
        <v>5948</v>
      </c>
      <c r="I1004" s="28" t="s">
        <v>4576</v>
      </c>
      <c r="J1004" s="28" t="s">
        <v>4576</v>
      </c>
      <c r="K1004" s="29">
        <v>39638</v>
      </c>
      <c r="L1004" s="28" t="s">
        <v>2111</v>
      </c>
      <c r="M1004" s="28" t="s">
        <v>2112</v>
      </c>
    </row>
    <row r="1005" spans="1:13" hidden="1" x14ac:dyDescent="0.2">
      <c r="A1005" s="23">
        <v>60227</v>
      </c>
      <c r="B1005" s="28" t="s">
        <v>4579</v>
      </c>
      <c r="C1005" s="28" t="s">
        <v>4574</v>
      </c>
      <c r="D1005" s="25">
        <f t="shared" si="15"/>
        <v>39638</v>
      </c>
      <c r="E1005" s="28" t="s">
        <v>4576</v>
      </c>
      <c r="F1005" s="26">
        <v>100</v>
      </c>
      <c r="G1005" s="28" t="s">
        <v>4587</v>
      </c>
      <c r="H1005" s="28" t="s">
        <v>6667</v>
      </c>
      <c r="I1005" s="28" t="s">
        <v>4576</v>
      </c>
      <c r="J1005" s="28" t="s">
        <v>4576</v>
      </c>
      <c r="K1005" s="29">
        <v>39638</v>
      </c>
      <c r="L1005" s="28" t="s">
        <v>2111</v>
      </c>
      <c r="M1005" s="28" t="s">
        <v>2113</v>
      </c>
    </row>
    <row r="1006" spans="1:13" hidden="1" x14ac:dyDescent="0.2">
      <c r="A1006" s="23">
        <v>60228</v>
      </c>
      <c r="B1006" s="28" t="s">
        <v>4579</v>
      </c>
      <c r="C1006" s="28" t="s">
        <v>4574</v>
      </c>
      <c r="D1006" s="25">
        <f t="shared" si="15"/>
        <v>39638</v>
      </c>
      <c r="E1006" s="33" t="s">
        <v>4576</v>
      </c>
      <c r="F1006" s="26">
        <v>100</v>
      </c>
      <c r="G1006" s="28" t="s">
        <v>4587</v>
      </c>
      <c r="H1006" s="28" t="s">
        <v>6667</v>
      </c>
      <c r="I1006" s="28" t="s">
        <v>4576</v>
      </c>
      <c r="J1006" s="28" t="s">
        <v>4576</v>
      </c>
      <c r="K1006" s="29">
        <v>39638</v>
      </c>
      <c r="L1006" s="28" t="s">
        <v>2111</v>
      </c>
      <c r="M1006" s="28" t="s">
        <v>2113</v>
      </c>
    </row>
    <row r="1007" spans="1:13" hidden="1" x14ac:dyDescent="0.2">
      <c r="A1007" s="23">
        <v>60229</v>
      </c>
      <c r="B1007" s="28" t="s">
        <v>4573</v>
      </c>
      <c r="C1007" s="28" t="s">
        <v>4574</v>
      </c>
      <c r="D1007" s="25">
        <f t="shared" si="15"/>
        <v>39638</v>
      </c>
      <c r="E1007" s="28" t="s">
        <v>4576</v>
      </c>
      <c r="F1007" s="26">
        <v>20.65</v>
      </c>
      <c r="G1007" s="28" t="s">
        <v>4595</v>
      </c>
      <c r="H1007" s="28" t="s">
        <v>4595</v>
      </c>
      <c r="I1007" s="28" t="s">
        <v>4576</v>
      </c>
      <c r="J1007" s="28" t="s">
        <v>4576</v>
      </c>
      <c r="K1007" s="29">
        <v>39638</v>
      </c>
      <c r="L1007" s="28" t="s">
        <v>6598</v>
      </c>
      <c r="M1007" s="28" t="s">
        <v>4294</v>
      </c>
    </row>
    <row r="1008" spans="1:13" hidden="1" x14ac:dyDescent="0.2">
      <c r="A1008" s="23">
        <v>61734</v>
      </c>
      <c r="B1008" s="28" t="s">
        <v>5150</v>
      </c>
      <c r="C1008" s="28" t="s">
        <v>8541</v>
      </c>
      <c r="D1008" s="25">
        <f t="shared" si="15"/>
        <v>39638</v>
      </c>
      <c r="E1008" s="28" t="s">
        <v>4576</v>
      </c>
      <c r="F1008" s="26">
        <v>-100</v>
      </c>
      <c r="G1008" s="28" t="s">
        <v>4574</v>
      </c>
      <c r="H1008" s="28" t="s">
        <v>6667</v>
      </c>
      <c r="I1008" s="28" t="s">
        <v>4576</v>
      </c>
      <c r="J1008" s="28" t="s">
        <v>4576</v>
      </c>
      <c r="K1008" s="29">
        <v>39638</v>
      </c>
      <c r="L1008" s="28" t="s">
        <v>5486</v>
      </c>
      <c r="M1008" s="28" t="s">
        <v>4576</v>
      </c>
    </row>
    <row r="1009" spans="1:13" hidden="1" x14ac:dyDescent="0.2">
      <c r="A1009" s="23">
        <v>61735</v>
      </c>
      <c r="B1009" s="28" t="s">
        <v>5150</v>
      </c>
      <c r="C1009" s="28" t="s">
        <v>8542</v>
      </c>
      <c r="D1009" s="25">
        <f t="shared" si="15"/>
        <v>39638</v>
      </c>
      <c r="E1009" s="28" t="s">
        <v>4576</v>
      </c>
      <c r="F1009" s="26">
        <v>-100</v>
      </c>
      <c r="G1009" s="28" t="s">
        <v>4574</v>
      </c>
      <c r="H1009" s="28" t="s">
        <v>6667</v>
      </c>
      <c r="I1009" s="28" t="s">
        <v>4576</v>
      </c>
      <c r="J1009" s="28" t="s">
        <v>4576</v>
      </c>
      <c r="K1009" s="29">
        <v>39638</v>
      </c>
      <c r="L1009" s="28" t="s">
        <v>5486</v>
      </c>
      <c r="M1009" s="28" t="s">
        <v>4576</v>
      </c>
    </row>
    <row r="1010" spans="1:13" hidden="1" x14ac:dyDescent="0.2">
      <c r="A1010" s="23">
        <v>60226</v>
      </c>
      <c r="B1010" s="28" t="s">
        <v>4579</v>
      </c>
      <c r="C1010" s="28" t="s">
        <v>4574</v>
      </c>
      <c r="D1010" s="25">
        <f t="shared" si="15"/>
        <v>39639</v>
      </c>
      <c r="E1010" s="28" t="s">
        <v>4576</v>
      </c>
      <c r="F1010" s="26">
        <v>50</v>
      </c>
      <c r="G1010" s="28" t="s">
        <v>4580</v>
      </c>
      <c r="H1010" s="28" t="s">
        <v>6667</v>
      </c>
      <c r="I1010" s="28" t="s">
        <v>4576</v>
      </c>
      <c r="J1010" s="28" t="s">
        <v>4576</v>
      </c>
      <c r="K1010" s="29">
        <v>39639</v>
      </c>
      <c r="L1010" s="28" t="s">
        <v>6602</v>
      </c>
      <c r="M1010" s="28" t="s">
        <v>4293</v>
      </c>
    </row>
    <row r="1011" spans="1:13" x14ac:dyDescent="0.2">
      <c r="A1011" s="23">
        <v>60810</v>
      </c>
      <c r="B1011" s="28" t="s">
        <v>4573</v>
      </c>
      <c r="C1011" s="28" t="s">
        <v>5135</v>
      </c>
      <c r="D1011" s="25">
        <f t="shared" si="15"/>
        <v>39639</v>
      </c>
      <c r="E1011" s="28" t="s">
        <v>4576</v>
      </c>
      <c r="F1011" s="26">
        <v>20</v>
      </c>
      <c r="G1011" s="28" t="s">
        <v>2201</v>
      </c>
      <c r="H1011" s="28" t="s">
        <v>7151</v>
      </c>
      <c r="I1011" s="28" t="s">
        <v>4576</v>
      </c>
      <c r="J1011" s="28" t="s">
        <v>4576</v>
      </c>
      <c r="K1011" s="29">
        <v>39639</v>
      </c>
      <c r="L1011" s="28" t="s">
        <v>5658</v>
      </c>
      <c r="M1011" s="28" t="s">
        <v>1760</v>
      </c>
    </row>
    <row r="1012" spans="1:13" hidden="1" x14ac:dyDescent="0.2">
      <c r="A1012" s="23">
        <v>60809</v>
      </c>
      <c r="B1012" s="28" t="s">
        <v>4573</v>
      </c>
      <c r="C1012" s="28" t="s">
        <v>5135</v>
      </c>
      <c r="D1012" s="25">
        <f t="shared" si="15"/>
        <v>39639</v>
      </c>
      <c r="E1012" s="28" t="s">
        <v>4576</v>
      </c>
      <c r="F1012" s="26">
        <v>49.75</v>
      </c>
      <c r="G1012" s="28" t="s">
        <v>4595</v>
      </c>
      <c r="H1012" s="28" t="s">
        <v>4595</v>
      </c>
      <c r="I1012" s="28" t="s">
        <v>4576</v>
      </c>
      <c r="J1012" s="28" t="s">
        <v>4576</v>
      </c>
      <c r="K1012" s="29">
        <v>39639</v>
      </c>
      <c r="L1012" s="28" t="s">
        <v>5658</v>
      </c>
      <c r="M1012" s="28" t="s">
        <v>8316</v>
      </c>
    </row>
    <row r="1013" spans="1:13" hidden="1" x14ac:dyDescent="0.2">
      <c r="A1013" s="23">
        <v>61446</v>
      </c>
      <c r="B1013" s="28" t="s">
        <v>5150</v>
      </c>
      <c r="C1013" s="28" t="s">
        <v>4580</v>
      </c>
      <c r="D1013" s="25">
        <f t="shared" si="15"/>
        <v>39639</v>
      </c>
      <c r="E1013" s="28" t="s">
        <v>4576</v>
      </c>
      <c r="F1013" s="26">
        <v>-50</v>
      </c>
      <c r="G1013" s="28" t="s">
        <v>4574</v>
      </c>
      <c r="H1013" s="28" t="s">
        <v>6667</v>
      </c>
      <c r="I1013" s="28" t="s">
        <v>4576</v>
      </c>
      <c r="J1013" s="28" t="s">
        <v>4576</v>
      </c>
      <c r="K1013" s="29">
        <v>39639</v>
      </c>
      <c r="L1013" s="28" t="s">
        <v>6602</v>
      </c>
      <c r="M1013" s="28" t="s">
        <v>4293</v>
      </c>
    </row>
    <row r="1014" spans="1:13" hidden="1" x14ac:dyDescent="0.2">
      <c r="A1014" s="23">
        <v>60224</v>
      </c>
      <c r="B1014" s="28" t="s">
        <v>4573</v>
      </c>
      <c r="C1014" s="28" t="s">
        <v>4574</v>
      </c>
      <c r="D1014" s="25">
        <f t="shared" si="15"/>
        <v>39640</v>
      </c>
      <c r="E1014" s="28" t="s">
        <v>4290</v>
      </c>
      <c r="F1014" s="26">
        <v>20.5</v>
      </c>
      <c r="G1014" s="28" t="s">
        <v>4584</v>
      </c>
      <c r="H1014" s="28" t="s">
        <v>7154</v>
      </c>
      <c r="I1014" s="28" t="s">
        <v>4576</v>
      </c>
      <c r="J1014" s="28" t="s">
        <v>4576</v>
      </c>
      <c r="K1014" s="29">
        <v>39640</v>
      </c>
      <c r="L1014" s="28" t="s">
        <v>6598</v>
      </c>
      <c r="M1014" s="28" t="s">
        <v>4291</v>
      </c>
    </row>
    <row r="1015" spans="1:13" hidden="1" x14ac:dyDescent="0.2">
      <c r="A1015" s="23">
        <v>60225</v>
      </c>
      <c r="B1015" s="28" t="s">
        <v>4579</v>
      </c>
      <c r="C1015" s="28" t="s">
        <v>4574</v>
      </c>
      <c r="D1015" s="25">
        <f t="shared" si="15"/>
        <v>39640</v>
      </c>
      <c r="E1015" s="28" t="s">
        <v>4576</v>
      </c>
      <c r="F1015" s="26">
        <v>100</v>
      </c>
      <c r="G1015" s="28" t="s">
        <v>4580</v>
      </c>
      <c r="H1015" s="28" t="s">
        <v>6667</v>
      </c>
      <c r="I1015" s="28" t="s">
        <v>4576</v>
      </c>
      <c r="J1015" s="28" t="s">
        <v>4576</v>
      </c>
      <c r="K1015" s="29">
        <v>39640</v>
      </c>
      <c r="L1015" s="28" t="s">
        <v>6602</v>
      </c>
      <c r="M1015" s="28" t="s">
        <v>4292</v>
      </c>
    </row>
    <row r="1016" spans="1:13" hidden="1" x14ac:dyDescent="0.2">
      <c r="A1016" s="23">
        <v>60812</v>
      </c>
      <c r="B1016" s="33" t="s">
        <v>4573</v>
      </c>
      <c r="C1016" s="28" t="s">
        <v>5135</v>
      </c>
      <c r="D1016" s="25">
        <f t="shared" si="15"/>
        <v>39640</v>
      </c>
      <c r="E1016" s="33" t="s">
        <v>8317</v>
      </c>
      <c r="F1016" s="26">
        <v>71.989999999999995</v>
      </c>
      <c r="G1016" s="28" t="s">
        <v>2203</v>
      </c>
      <c r="H1016" s="28" t="s">
        <v>4600</v>
      </c>
      <c r="I1016" s="28" t="s">
        <v>4576</v>
      </c>
      <c r="J1016" s="28" t="s">
        <v>4576</v>
      </c>
      <c r="K1016" s="29">
        <v>39640</v>
      </c>
      <c r="L1016" s="28" t="s">
        <v>5658</v>
      </c>
      <c r="M1016" s="28" t="s">
        <v>8318</v>
      </c>
    </row>
    <row r="1017" spans="1:13" hidden="1" x14ac:dyDescent="0.2">
      <c r="A1017" s="23">
        <v>60811</v>
      </c>
      <c r="B1017" s="33" t="s">
        <v>4573</v>
      </c>
      <c r="C1017" s="28" t="s">
        <v>5135</v>
      </c>
      <c r="D1017" s="25">
        <f t="shared" si="15"/>
        <v>39640</v>
      </c>
      <c r="E1017" s="28" t="s">
        <v>4576</v>
      </c>
      <c r="F1017" s="26">
        <v>29.39</v>
      </c>
      <c r="G1017" s="28" t="s">
        <v>683</v>
      </c>
      <c r="H1017" s="28" t="s">
        <v>3365</v>
      </c>
      <c r="I1017" s="28" t="s">
        <v>4576</v>
      </c>
      <c r="J1017" s="28" t="s">
        <v>4576</v>
      </c>
      <c r="K1017" s="29">
        <v>39640</v>
      </c>
      <c r="L1017" s="28" t="s">
        <v>5658</v>
      </c>
      <c r="M1017" s="28" t="s">
        <v>1706</v>
      </c>
    </row>
    <row r="1018" spans="1:13" hidden="1" x14ac:dyDescent="0.2">
      <c r="A1018" s="23">
        <v>61445</v>
      </c>
      <c r="B1018" s="28" t="s">
        <v>5150</v>
      </c>
      <c r="C1018" s="28" t="s">
        <v>4580</v>
      </c>
      <c r="D1018" s="25">
        <f t="shared" si="15"/>
        <v>39640</v>
      </c>
      <c r="E1018" s="28" t="s">
        <v>4576</v>
      </c>
      <c r="F1018" s="26">
        <v>-100</v>
      </c>
      <c r="G1018" s="28" t="s">
        <v>4574</v>
      </c>
      <c r="H1018" s="28" t="s">
        <v>6667</v>
      </c>
      <c r="I1018" s="28" t="s">
        <v>4576</v>
      </c>
      <c r="J1018" s="28" t="s">
        <v>4576</v>
      </c>
      <c r="K1018" s="29">
        <v>39640</v>
      </c>
      <c r="L1018" s="28" t="s">
        <v>6602</v>
      </c>
      <c r="M1018" s="28" t="s">
        <v>4292</v>
      </c>
    </row>
    <row r="1019" spans="1:13" hidden="1" x14ac:dyDescent="0.2">
      <c r="A1019" s="23">
        <v>60813</v>
      </c>
      <c r="B1019" s="28" t="s">
        <v>4573</v>
      </c>
      <c r="C1019" s="28" t="s">
        <v>5135</v>
      </c>
      <c r="D1019" s="25">
        <f t="shared" si="15"/>
        <v>39641</v>
      </c>
      <c r="E1019" s="28" t="s">
        <v>4576</v>
      </c>
      <c r="F1019" s="26">
        <v>290.24</v>
      </c>
      <c r="G1019" s="28" t="s">
        <v>885</v>
      </c>
      <c r="H1019" s="28" t="s">
        <v>7322</v>
      </c>
      <c r="I1019" s="28" t="s">
        <v>4576</v>
      </c>
      <c r="J1019" s="28" t="s">
        <v>4576</v>
      </c>
      <c r="K1019" s="29">
        <v>39641</v>
      </c>
      <c r="L1019" s="28" t="s">
        <v>5658</v>
      </c>
      <c r="M1019" s="28" t="s">
        <v>7456</v>
      </c>
    </row>
    <row r="1020" spans="1:13" hidden="1" x14ac:dyDescent="0.2">
      <c r="A1020" s="23">
        <v>60221</v>
      </c>
      <c r="B1020" s="28" t="s">
        <v>4573</v>
      </c>
      <c r="C1020" s="28" t="s">
        <v>4574</v>
      </c>
      <c r="D1020" s="25">
        <f t="shared" si="15"/>
        <v>39643</v>
      </c>
      <c r="E1020" s="28" t="s">
        <v>4286</v>
      </c>
      <c r="F1020" s="26">
        <v>36</v>
      </c>
      <c r="G1020" s="28" t="s">
        <v>5166</v>
      </c>
      <c r="H1020" s="28" t="s">
        <v>4599</v>
      </c>
      <c r="I1020" s="28" t="s">
        <v>4576</v>
      </c>
      <c r="J1020" s="28" t="s">
        <v>4576</v>
      </c>
      <c r="K1020" s="29">
        <v>39643</v>
      </c>
      <c r="L1020" s="28" t="s">
        <v>4450</v>
      </c>
      <c r="M1020" s="28" t="s">
        <v>4287</v>
      </c>
    </row>
    <row r="1021" spans="1:13" hidden="1" x14ac:dyDescent="0.2">
      <c r="A1021" s="23">
        <v>60223</v>
      </c>
      <c r="B1021" s="28" t="s">
        <v>4579</v>
      </c>
      <c r="C1021" s="28" t="s">
        <v>4574</v>
      </c>
      <c r="D1021" s="25">
        <f t="shared" si="15"/>
        <v>39643</v>
      </c>
      <c r="E1021" s="28" t="s">
        <v>4576</v>
      </c>
      <c r="F1021" s="26">
        <v>30</v>
      </c>
      <c r="G1021" s="28" t="s">
        <v>4580</v>
      </c>
      <c r="H1021" s="28" t="s">
        <v>6667</v>
      </c>
      <c r="I1021" s="28" t="s">
        <v>4576</v>
      </c>
      <c r="J1021" s="28" t="s">
        <v>4576</v>
      </c>
      <c r="K1021" s="29">
        <v>39643</v>
      </c>
      <c r="L1021" s="28" t="s">
        <v>4450</v>
      </c>
      <c r="M1021" s="28" t="s">
        <v>4289</v>
      </c>
    </row>
    <row r="1022" spans="1:13" hidden="1" x14ac:dyDescent="0.2">
      <c r="A1022" s="23">
        <v>60814</v>
      </c>
      <c r="B1022" s="28" t="s">
        <v>4573</v>
      </c>
      <c r="C1022" s="28" t="s">
        <v>5135</v>
      </c>
      <c r="D1022" s="25">
        <f t="shared" si="15"/>
        <v>39643</v>
      </c>
      <c r="E1022" s="28" t="s">
        <v>4576</v>
      </c>
      <c r="F1022" s="26">
        <v>10.8</v>
      </c>
      <c r="G1022" s="28" t="s">
        <v>3698</v>
      </c>
      <c r="H1022" s="28" t="s">
        <v>3484</v>
      </c>
      <c r="I1022" s="28" t="s">
        <v>4576</v>
      </c>
      <c r="J1022" s="28" t="s">
        <v>4576</v>
      </c>
      <c r="K1022" s="29">
        <v>39643</v>
      </c>
      <c r="L1022" s="28" t="s">
        <v>5658</v>
      </c>
      <c r="M1022" s="28" t="s">
        <v>1046</v>
      </c>
    </row>
    <row r="1023" spans="1:13" hidden="1" x14ac:dyDescent="0.2">
      <c r="A1023" s="23">
        <v>60816</v>
      </c>
      <c r="B1023" s="28" t="s">
        <v>4573</v>
      </c>
      <c r="C1023" s="28" t="s">
        <v>5135</v>
      </c>
      <c r="D1023" s="25">
        <f t="shared" si="15"/>
        <v>39643</v>
      </c>
      <c r="E1023" s="28" t="s">
        <v>4576</v>
      </c>
      <c r="F1023" s="26">
        <v>32.299999999999997</v>
      </c>
      <c r="G1023" s="28" t="s">
        <v>3696</v>
      </c>
      <c r="H1023" s="28" t="s">
        <v>3484</v>
      </c>
      <c r="I1023" s="28" t="s">
        <v>4576</v>
      </c>
      <c r="J1023" s="28" t="s">
        <v>4576</v>
      </c>
      <c r="K1023" s="29">
        <v>39643</v>
      </c>
      <c r="L1023" s="28" t="s">
        <v>5658</v>
      </c>
      <c r="M1023" s="28" t="s">
        <v>8320</v>
      </c>
    </row>
    <row r="1024" spans="1:13" hidden="1" x14ac:dyDescent="0.2">
      <c r="A1024" s="23">
        <v>61444</v>
      </c>
      <c r="B1024" s="28" t="s">
        <v>5150</v>
      </c>
      <c r="C1024" s="28" t="s">
        <v>4580</v>
      </c>
      <c r="D1024" s="25">
        <f t="shared" si="15"/>
        <v>39643</v>
      </c>
      <c r="E1024" s="28" t="s">
        <v>4576</v>
      </c>
      <c r="F1024" s="26">
        <v>-30</v>
      </c>
      <c r="G1024" s="28" t="s">
        <v>4574</v>
      </c>
      <c r="H1024" s="28" t="s">
        <v>6667</v>
      </c>
      <c r="I1024" s="28" t="s">
        <v>4576</v>
      </c>
      <c r="J1024" s="28" t="s">
        <v>4576</v>
      </c>
      <c r="K1024" s="29">
        <v>39643</v>
      </c>
      <c r="L1024" s="28" t="s">
        <v>4450</v>
      </c>
      <c r="M1024" s="28" t="s">
        <v>4289</v>
      </c>
    </row>
    <row r="1025" spans="1:13" hidden="1" x14ac:dyDescent="0.2">
      <c r="A1025" s="23">
        <v>60222</v>
      </c>
      <c r="B1025" s="28" t="s">
        <v>4573</v>
      </c>
      <c r="C1025" s="28" t="s">
        <v>4574</v>
      </c>
      <c r="D1025" s="25">
        <f t="shared" si="15"/>
        <v>39643</v>
      </c>
      <c r="E1025" s="28" t="s">
        <v>4576</v>
      </c>
      <c r="F1025" s="26">
        <v>35.79</v>
      </c>
      <c r="G1025" s="28" t="s">
        <v>5167</v>
      </c>
      <c r="H1025" s="28" t="s">
        <v>3365</v>
      </c>
      <c r="I1025" s="28" t="s">
        <v>4576</v>
      </c>
      <c r="J1025" s="28" t="s">
        <v>4576</v>
      </c>
      <c r="K1025" s="29">
        <v>39643</v>
      </c>
      <c r="L1025" s="28" t="s">
        <v>4450</v>
      </c>
      <c r="M1025" s="28" t="s">
        <v>4288</v>
      </c>
    </row>
    <row r="1026" spans="1:13" hidden="1" x14ac:dyDescent="0.2">
      <c r="A1026" s="23">
        <v>60815</v>
      </c>
      <c r="B1026" s="28" t="s">
        <v>4573</v>
      </c>
      <c r="C1026" s="28" t="s">
        <v>5135</v>
      </c>
      <c r="D1026" s="25">
        <f t="shared" ref="D1026:D1089" si="16">K1026</f>
        <v>39644</v>
      </c>
      <c r="E1026" s="28" t="s">
        <v>4576</v>
      </c>
      <c r="F1026" s="26">
        <v>2.36</v>
      </c>
      <c r="G1026" s="28" t="s">
        <v>2203</v>
      </c>
      <c r="H1026" s="28" t="s">
        <v>4595</v>
      </c>
      <c r="I1026" s="28" t="s">
        <v>4576</v>
      </c>
      <c r="J1026" s="28" t="s">
        <v>4576</v>
      </c>
      <c r="K1026" s="29">
        <v>39644</v>
      </c>
      <c r="L1026" s="28" t="s">
        <v>5658</v>
      </c>
      <c r="M1026" s="28" t="s">
        <v>8319</v>
      </c>
    </row>
    <row r="1027" spans="1:13" hidden="1" x14ac:dyDescent="0.2">
      <c r="A1027" s="23">
        <v>60220</v>
      </c>
      <c r="B1027" s="28" t="s">
        <v>4573</v>
      </c>
      <c r="C1027" s="28" t="s">
        <v>4574</v>
      </c>
      <c r="D1027" s="25">
        <f t="shared" si="16"/>
        <v>39644</v>
      </c>
      <c r="E1027" s="28" t="s">
        <v>4576</v>
      </c>
      <c r="F1027" s="26">
        <v>19.989999999999998</v>
      </c>
      <c r="G1027" s="28" t="s">
        <v>5145</v>
      </c>
      <c r="H1027" s="28" t="s">
        <v>277</v>
      </c>
      <c r="I1027" s="28" t="s">
        <v>4576</v>
      </c>
      <c r="J1027" s="28" t="s">
        <v>4576</v>
      </c>
      <c r="K1027" s="29">
        <v>39644</v>
      </c>
      <c r="L1027" s="28" t="s">
        <v>2111</v>
      </c>
      <c r="M1027" s="28" t="s">
        <v>4471</v>
      </c>
    </row>
    <row r="1028" spans="1:13" hidden="1" x14ac:dyDescent="0.2">
      <c r="A1028" s="23">
        <v>60820</v>
      </c>
      <c r="B1028" s="28" t="s">
        <v>4573</v>
      </c>
      <c r="C1028" s="28" t="s">
        <v>5135</v>
      </c>
      <c r="D1028" s="25">
        <f t="shared" si="16"/>
        <v>39644</v>
      </c>
      <c r="E1028" s="28" t="s">
        <v>4576</v>
      </c>
      <c r="F1028" s="26">
        <v>28.02</v>
      </c>
      <c r="G1028" s="28" t="s">
        <v>683</v>
      </c>
      <c r="H1028" s="28" t="s">
        <v>3365</v>
      </c>
      <c r="I1028" s="28" t="s">
        <v>4576</v>
      </c>
      <c r="J1028" s="28" t="s">
        <v>4576</v>
      </c>
      <c r="K1028" s="29">
        <v>39644</v>
      </c>
      <c r="L1028" s="28" t="s">
        <v>5658</v>
      </c>
      <c r="M1028" s="28" t="s">
        <v>1706</v>
      </c>
    </row>
    <row r="1029" spans="1:13" hidden="1" x14ac:dyDescent="0.2">
      <c r="A1029" s="23">
        <v>60819</v>
      </c>
      <c r="B1029" s="28" t="s">
        <v>4573</v>
      </c>
      <c r="C1029" s="28" t="s">
        <v>5135</v>
      </c>
      <c r="D1029" s="25">
        <f t="shared" si="16"/>
        <v>39644</v>
      </c>
      <c r="E1029" s="28" t="s">
        <v>4576</v>
      </c>
      <c r="F1029" s="26">
        <v>16.28</v>
      </c>
      <c r="G1029" s="28" t="s">
        <v>2211</v>
      </c>
      <c r="H1029" s="28" t="s">
        <v>4595</v>
      </c>
      <c r="I1029" s="28" t="s">
        <v>4576</v>
      </c>
      <c r="J1029" s="28" t="s">
        <v>4576</v>
      </c>
      <c r="K1029" s="29">
        <v>39644</v>
      </c>
      <c r="L1029" s="28" t="s">
        <v>5658</v>
      </c>
      <c r="M1029" s="28" t="s">
        <v>8273</v>
      </c>
    </row>
    <row r="1030" spans="1:13" x14ac:dyDescent="0.2">
      <c r="A1030" s="23">
        <v>60817</v>
      </c>
      <c r="B1030" s="28" t="s">
        <v>4573</v>
      </c>
      <c r="C1030" s="28" t="s">
        <v>5135</v>
      </c>
      <c r="D1030" s="25">
        <f t="shared" si="16"/>
        <v>39644</v>
      </c>
      <c r="E1030" s="28" t="s">
        <v>4576</v>
      </c>
      <c r="F1030" s="26">
        <v>54</v>
      </c>
      <c r="G1030" s="28" t="s">
        <v>2205</v>
      </c>
      <c r="H1030" s="28" t="s">
        <v>7151</v>
      </c>
      <c r="I1030" s="28" t="s">
        <v>4576</v>
      </c>
      <c r="J1030" s="28" t="s">
        <v>4576</v>
      </c>
      <c r="K1030" s="29">
        <v>39644</v>
      </c>
      <c r="L1030" s="28" t="s">
        <v>5658</v>
      </c>
      <c r="M1030" s="28" t="s">
        <v>7533</v>
      </c>
    </row>
    <row r="1031" spans="1:13" hidden="1" x14ac:dyDescent="0.2">
      <c r="A1031" s="23">
        <v>60818</v>
      </c>
      <c r="B1031" s="28" t="s">
        <v>4573</v>
      </c>
      <c r="C1031" s="28" t="s">
        <v>5135</v>
      </c>
      <c r="D1031" s="25">
        <f t="shared" si="16"/>
        <v>39644</v>
      </c>
      <c r="E1031" s="28" t="s">
        <v>4576</v>
      </c>
      <c r="F1031" s="26">
        <v>9</v>
      </c>
      <c r="G1031" s="28" t="s">
        <v>2205</v>
      </c>
      <c r="H1031" s="28" t="s">
        <v>7154</v>
      </c>
      <c r="I1031" s="28" t="s">
        <v>4576</v>
      </c>
      <c r="J1031" s="28" t="s">
        <v>4576</v>
      </c>
      <c r="K1031" s="29">
        <v>39644</v>
      </c>
      <c r="L1031" s="28" t="s">
        <v>5658</v>
      </c>
      <c r="M1031" s="28" t="s">
        <v>7533</v>
      </c>
    </row>
    <row r="1032" spans="1:13" hidden="1" x14ac:dyDescent="0.2">
      <c r="A1032" s="23">
        <v>60821</v>
      </c>
      <c r="B1032" s="28" t="s">
        <v>4573</v>
      </c>
      <c r="C1032" s="28" t="s">
        <v>5135</v>
      </c>
      <c r="D1032" s="25">
        <f t="shared" si="16"/>
        <v>39645</v>
      </c>
      <c r="E1032" s="28" t="s">
        <v>4576</v>
      </c>
      <c r="F1032" s="26">
        <v>15</v>
      </c>
      <c r="G1032" s="28" t="s">
        <v>897</v>
      </c>
      <c r="H1032" s="28" t="s">
        <v>3484</v>
      </c>
      <c r="I1032" s="28" t="s">
        <v>4576</v>
      </c>
      <c r="J1032" s="28" t="s">
        <v>4576</v>
      </c>
      <c r="K1032" s="29">
        <v>39645</v>
      </c>
      <c r="L1032" s="28" t="s">
        <v>5658</v>
      </c>
      <c r="M1032" s="28" t="s">
        <v>8321</v>
      </c>
    </row>
    <row r="1033" spans="1:13" hidden="1" x14ac:dyDescent="0.2">
      <c r="A1033" s="23">
        <v>60219</v>
      </c>
      <c r="B1033" s="28" t="s">
        <v>4573</v>
      </c>
      <c r="C1033" s="28" t="s">
        <v>4574</v>
      </c>
      <c r="D1033" s="25">
        <f t="shared" si="16"/>
        <v>39645</v>
      </c>
      <c r="E1033" s="28" t="s">
        <v>4576</v>
      </c>
      <c r="F1033" s="26">
        <v>384</v>
      </c>
      <c r="G1033" s="28" t="s">
        <v>5140</v>
      </c>
      <c r="H1033" s="28" t="s">
        <v>3370</v>
      </c>
      <c r="I1033" s="28" t="s">
        <v>4576</v>
      </c>
      <c r="J1033" s="28" t="s">
        <v>4576</v>
      </c>
      <c r="K1033" s="29">
        <v>39645</v>
      </c>
      <c r="L1033" s="28" t="s">
        <v>6598</v>
      </c>
      <c r="M1033" s="28" t="s">
        <v>4285</v>
      </c>
    </row>
    <row r="1034" spans="1:13" hidden="1" x14ac:dyDescent="0.2">
      <c r="A1034" s="23">
        <v>60823</v>
      </c>
      <c r="B1034" s="28" t="s">
        <v>4573</v>
      </c>
      <c r="C1034" s="28" t="s">
        <v>5135</v>
      </c>
      <c r="D1034" s="25">
        <f t="shared" si="16"/>
        <v>39645</v>
      </c>
      <c r="E1034" s="28" t="s">
        <v>4576</v>
      </c>
      <c r="F1034" s="26">
        <v>5.14</v>
      </c>
      <c r="G1034" s="28" t="s">
        <v>683</v>
      </c>
      <c r="H1034" s="28" t="s">
        <v>3365</v>
      </c>
      <c r="I1034" s="28" t="s">
        <v>4576</v>
      </c>
      <c r="J1034" s="28" t="s">
        <v>4576</v>
      </c>
      <c r="K1034" s="29">
        <v>39645</v>
      </c>
      <c r="L1034" s="28" t="s">
        <v>5658</v>
      </c>
      <c r="M1034" s="28" t="s">
        <v>1706</v>
      </c>
    </row>
    <row r="1035" spans="1:13" hidden="1" x14ac:dyDescent="0.2">
      <c r="A1035" s="23">
        <v>60822</v>
      </c>
      <c r="B1035" s="28" t="s">
        <v>4573</v>
      </c>
      <c r="C1035" s="28" t="s">
        <v>5135</v>
      </c>
      <c r="D1035" s="25">
        <f t="shared" si="16"/>
        <v>39645</v>
      </c>
      <c r="E1035" s="28" t="s">
        <v>4576</v>
      </c>
      <c r="F1035" s="26">
        <v>15.22</v>
      </c>
      <c r="G1035" s="28" t="s">
        <v>3697</v>
      </c>
      <c r="H1035" s="28" t="s">
        <v>4595</v>
      </c>
      <c r="I1035" s="28" t="s">
        <v>4576</v>
      </c>
      <c r="J1035" s="28" t="s">
        <v>4576</v>
      </c>
      <c r="K1035" s="29">
        <v>39645</v>
      </c>
      <c r="L1035" s="28" t="s">
        <v>5658</v>
      </c>
      <c r="M1035" s="28" t="s">
        <v>8291</v>
      </c>
    </row>
    <row r="1036" spans="1:13" hidden="1" x14ac:dyDescent="0.2">
      <c r="A1036" s="23">
        <v>60217</v>
      </c>
      <c r="B1036" s="28" t="s">
        <v>4573</v>
      </c>
      <c r="C1036" s="28" t="s">
        <v>4574</v>
      </c>
      <c r="D1036" s="25">
        <f t="shared" si="16"/>
        <v>39646</v>
      </c>
      <c r="E1036" s="28" t="s">
        <v>4576</v>
      </c>
      <c r="F1036" s="26">
        <v>17.04</v>
      </c>
      <c r="G1036" s="28" t="s">
        <v>5143</v>
      </c>
      <c r="H1036" s="28" t="s">
        <v>3381</v>
      </c>
      <c r="I1036" s="28" t="s">
        <v>4576</v>
      </c>
      <c r="J1036" s="28" t="s">
        <v>4576</v>
      </c>
      <c r="K1036" s="29">
        <v>39646</v>
      </c>
      <c r="L1036" s="28" t="s">
        <v>2111</v>
      </c>
      <c r="M1036" s="28" t="s">
        <v>4464</v>
      </c>
    </row>
    <row r="1037" spans="1:13" hidden="1" x14ac:dyDescent="0.2">
      <c r="A1037" s="23">
        <v>60824</v>
      </c>
      <c r="B1037" s="28" t="s">
        <v>4573</v>
      </c>
      <c r="C1037" s="28" t="s">
        <v>5135</v>
      </c>
      <c r="D1037" s="25">
        <f t="shared" si="16"/>
        <v>39646</v>
      </c>
      <c r="E1037" s="28" t="s">
        <v>4576</v>
      </c>
      <c r="F1037" s="26">
        <v>30.15</v>
      </c>
      <c r="G1037" s="28" t="s">
        <v>898</v>
      </c>
      <c r="H1037" s="28" t="s">
        <v>3365</v>
      </c>
      <c r="I1037" s="28" t="s">
        <v>4576</v>
      </c>
      <c r="J1037" s="28" t="s">
        <v>4576</v>
      </c>
      <c r="K1037" s="29">
        <v>39646</v>
      </c>
      <c r="L1037" s="28" t="s">
        <v>5658</v>
      </c>
      <c r="M1037" s="28" t="s">
        <v>8322</v>
      </c>
    </row>
    <row r="1038" spans="1:13" hidden="1" x14ac:dyDescent="0.2">
      <c r="A1038" s="23">
        <v>60825</v>
      </c>
      <c r="B1038" s="28" t="s">
        <v>4573</v>
      </c>
      <c r="C1038" s="28" t="s">
        <v>5135</v>
      </c>
      <c r="D1038" s="25">
        <f t="shared" si="16"/>
        <v>39646</v>
      </c>
      <c r="E1038" s="28" t="s">
        <v>4576</v>
      </c>
      <c r="F1038" s="26">
        <v>33.53</v>
      </c>
      <c r="G1038" s="28" t="s">
        <v>898</v>
      </c>
      <c r="H1038" s="28" t="s">
        <v>7322</v>
      </c>
      <c r="I1038" s="28" t="s">
        <v>4576</v>
      </c>
      <c r="J1038" s="28" t="s">
        <v>4576</v>
      </c>
      <c r="K1038" s="29">
        <v>39646</v>
      </c>
      <c r="L1038" s="28" t="s">
        <v>5658</v>
      </c>
      <c r="M1038" s="28" t="s">
        <v>8323</v>
      </c>
    </row>
    <row r="1039" spans="1:13" hidden="1" x14ac:dyDescent="0.2">
      <c r="A1039" s="23">
        <v>60218</v>
      </c>
      <c r="B1039" s="28" t="s">
        <v>4585</v>
      </c>
      <c r="C1039" s="28" t="s">
        <v>4574</v>
      </c>
      <c r="D1039" s="25">
        <f t="shared" si="16"/>
        <v>39646</v>
      </c>
      <c r="E1039" s="28" t="s">
        <v>4576</v>
      </c>
      <c r="F1039" s="26">
        <v>79.790000000000006</v>
      </c>
      <c r="G1039" s="28" t="s">
        <v>5142</v>
      </c>
      <c r="H1039" s="28" t="s">
        <v>5948</v>
      </c>
      <c r="I1039" s="28" t="s">
        <v>4576</v>
      </c>
      <c r="J1039" s="28" t="s">
        <v>4576</v>
      </c>
      <c r="K1039" s="29">
        <v>39646</v>
      </c>
      <c r="L1039" s="28" t="s">
        <v>2111</v>
      </c>
      <c r="M1039" s="28" t="s">
        <v>4463</v>
      </c>
    </row>
    <row r="1040" spans="1:13" hidden="1" x14ac:dyDescent="0.2">
      <c r="A1040" s="23">
        <v>60216</v>
      </c>
      <c r="B1040" s="28" t="s">
        <v>4579</v>
      </c>
      <c r="C1040" s="28" t="s">
        <v>4574</v>
      </c>
      <c r="D1040" s="25">
        <f t="shared" si="16"/>
        <v>39647</v>
      </c>
      <c r="E1040" s="28" t="s">
        <v>4576</v>
      </c>
      <c r="F1040" s="26">
        <v>50</v>
      </c>
      <c r="G1040" s="28" t="s">
        <v>4580</v>
      </c>
      <c r="H1040" s="28" t="s">
        <v>6667</v>
      </c>
      <c r="I1040" s="28" t="s">
        <v>4576</v>
      </c>
      <c r="J1040" s="28" t="s">
        <v>4576</v>
      </c>
      <c r="K1040" s="29">
        <v>39647</v>
      </c>
      <c r="L1040" s="28" t="s">
        <v>6602</v>
      </c>
      <c r="M1040" s="28" t="s">
        <v>4284</v>
      </c>
    </row>
    <row r="1041" spans="1:13" hidden="1" x14ac:dyDescent="0.2">
      <c r="A1041" s="23">
        <v>60826</v>
      </c>
      <c r="B1041" s="28" t="s">
        <v>4573</v>
      </c>
      <c r="C1041" s="28" t="s">
        <v>5135</v>
      </c>
      <c r="D1041" s="25">
        <f t="shared" si="16"/>
        <v>39647</v>
      </c>
      <c r="E1041" s="28" t="s">
        <v>4576</v>
      </c>
      <c r="F1041" s="26">
        <v>54.07</v>
      </c>
      <c r="G1041" s="28" t="s">
        <v>683</v>
      </c>
      <c r="H1041" s="28" t="s">
        <v>3365</v>
      </c>
      <c r="I1041" s="28" t="s">
        <v>4576</v>
      </c>
      <c r="J1041" s="28" t="s">
        <v>4576</v>
      </c>
      <c r="K1041" s="29">
        <v>39647</v>
      </c>
      <c r="L1041" s="28" t="s">
        <v>5658</v>
      </c>
      <c r="M1041" s="28" t="s">
        <v>1703</v>
      </c>
    </row>
    <row r="1042" spans="1:13" hidden="1" x14ac:dyDescent="0.2">
      <c r="A1042" s="23">
        <v>61443</v>
      </c>
      <c r="B1042" s="28" t="s">
        <v>5150</v>
      </c>
      <c r="C1042" s="28" t="s">
        <v>4580</v>
      </c>
      <c r="D1042" s="25">
        <f t="shared" si="16"/>
        <v>39647</v>
      </c>
      <c r="E1042" s="28" t="s">
        <v>4576</v>
      </c>
      <c r="F1042" s="26">
        <v>-50</v>
      </c>
      <c r="G1042" s="28" t="s">
        <v>4574</v>
      </c>
      <c r="H1042" s="28" t="s">
        <v>6667</v>
      </c>
      <c r="I1042" s="28" t="s">
        <v>4576</v>
      </c>
      <c r="J1042" s="28" t="s">
        <v>4576</v>
      </c>
      <c r="K1042" s="29">
        <v>39647</v>
      </c>
      <c r="L1042" s="28" t="s">
        <v>6602</v>
      </c>
      <c r="M1042" s="28" t="s">
        <v>4284</v>
      </c>
    </row>
    <row r="1043" spans="1:13" hidden="1" x14ac:dyDescent="0.2">
      <c r="A1043" s="23">
        <v>60827</v>
      </c>
      <c r="B1043" s="28" t="s">
        <v>4573</v>
      </c>
      <c r="C1043" s="28" t="s">
        <v>5135</v>
      </c>
      <c r="D1043" s="25">
        <f t="shared" si="16"/>
        <v>39648</v>
      </c>
      <c r="E1043" s="28" t="s">
        <v>4576</v>
      </c>
      <c r="F1043" s="26">
        <v>28.3</v>
      </c>
      <c r="G1043" s="33" t="s">
        <v>3698</v>
      </c>
      <c r="H1043" s="28" t="s">
        <v>3484</v>
      </c>
      <c r="I1043" s="28" t="s">
        <v>4576</v>
      </c>
      <c r="J1043" s="28" t="s">
        <v>4576</v>
      </c>
      <c r="K1043" s="29">
        <v>39648</v>
      </c>
      <c r="L1043" s="28" t="s">
        <v>5658</v>
      </c>
      <c r="M1043" s="28" t="s">
        <v>8324</v>
      </c>
    </row>
    <row r="1044" spans="1:13" hidden="1" x14ac:dyDescent="0.2">
      <c r="A1044" s="23">
        <v>60215</v>
      </c>
      <c r="B1044" s="28" t="s">
        <v>4579</v>
      </c>
      <c r="C1044" s="28" t="s">
        <v>4574</v>
      </c>
      <c r="D1044" s="25">
        <f t="shared" si="16"/>
        <v>39650</v>
      </c>
      <c r="E1044" s="28" t="s">
        <v>4576</v>
      </c>
      <c r="F1044" s="26">
        <v>50</v>
      </c>
      <c r="G1044" s="28" t="s">
        <v>4580</v>
      </c>
      <c r="H1044" s="28" t="s">
        <v>6667</v>
      </c>
      <c r="I1044" s="28" t="s">
        <v>4576</v>
      </c>
      <c r="J1044" s="28" t="s">
        <v>4576</v>
      </c>
      <c r="K1044" s="29">
        <v>39650</v>
      </c>
      <c r="L1044" s="28" t="s">
        <v>6602</v>
      </c>
      <c r="M1044" s="28" t="s">
        <v>4283</v>
      </c>
    </row>
    <row r="1045" spans="1:13" hidden="1" x14ac:dyDescent="0.2">
      <c r="A1045" s="23">
        <v>60883</v>
      </c>
      <c r="B1045" s="28" t="s">
        <v>4573</v>
      </c>
      <c r="C1045" s="28" t="s">
        <v>5135</v>
      </c>
      <c r="D1045" s="25">
        <f t="shared" si="16"/>
        <v>39650</v>
      </c>
      <c r="E1045" s="28" t="s">
        <v>4576</v>
      </c>
      <c r="F1045" s="26">
        <v>199</v>
      </c>
      <c r="G1045" s="28" t="s">
        <v>1560</v>
      </c>
      <c r="H1045" s="28" t="s">
        <v>4595</v>
      </c>
      <c r="I1045" s="28" t="s">
        <v>4576</v>
      </c>
      <c r="J1045" s="28" t="s">
        <v>4576</v>
      </c>
      <c r="K1045" s="29">
        <v>39650</v>
      </c>
      <c r="L1045" s="28" t="s">
        <v>5658</v>
      </c>
      <c r="M1045" s="28" t="s">
        <v>1054</v>
      </c>
    </row>
    <row r="1046" spans="1:13" hidden="1" x14ac:dyDescent="0.2">
      <c r="A1046" s="23">
        <v>60829</v>
      </c>
      <c r="B1046" s="28" t="s">
        <v>4573</v>
      </c>
      <c r="C1046" s="28" t="s">
        <v>5135</v>
      </c>
      <c r="D1046" s="25">
        <f t="shared" si="16"/>
        <v>39650</v>
      </c>
      <c r="E1046" s="28" t="s">
        <v>4576</v>
      </c>
      <c r="F1046" s="26">
        <v>47.53</v>
      </c>
      <c r="G1046" s="28" t="s">
        <v>5160</v>
      </c>
      <c r="H1046" s="28" t="s">
        <v>7322</v>
      </c>
      <c r="I1046" s="28" t="s">
        <v>4576</v>
      </c>
      <c r="J1046" s="28" t="s">
        <v>4576</v>
      </c>
      <c r="K1046" s="29">
        <v>39650</v>
      </c>
      <c r="L1046" s="28" t="s">
        <v>5658</v>
      </c>
      <c r="M1046" s="28" t="s">
        <v>3242</v>
      </c>
    </row>
    <row r="1047" spans="1:13" hidden="1" x14ac:dyDescent="0.2">
      <c r="A1047" s="23">
        <v>60828</v>
      </c>
      <c r="B1047" s="28" t="s">
        <v>4573</v>
      </c>
      <c r="C1047" s="28" t="s">
        <v>5135</v>
      </c>
      <c r="D1047" s="25">
        <f t="shared" si="16"/>
        <v>39650</v>
      </c>
      <c r="E1047" s="33" t="s">
        <v>4576</v>
      </c>
      <c r="F1047" s="26">
        <v>29.46</v>
      </c>
      <c r="G1047" s="28" t="s">
        <v>683</v>
      </c>
      <c r="H1047" s="28" t="s">
        <v>3365</v>
      </c>
      <c r="I1047" s="28" t="s">
        <v>4576</v>
      </c>
      <c r="J1047" s="28" t="s">
        <v>4576</v>
      </c>
      <c r="K1047" s="29">
        <v>39650</v>
      </c>
      <c r="L1047" s="28" t="s">
        <v>5658</v>
      </c>
      <c r="M1047" s="28" t="s">
        <v>1706</v>
      </c>
    </row>
    <row r="1048" spans="1:13" hidden="1" x14ac:dyDescent="0.2">
      <c r="A1048" s="23">
        <v>61442</v>
      </c>
      <c r="B1048" s="28" t="s">
        <v>5150</v>
      </c>
      <c r="C1048" s="28" t="s">
        <v>4580</v>
      </c>
      <c r="D1048" s="25">
        <f t="shared" si="16"/>
        <v>39650</v>
      </c>
      <c r="E1048" s="28" t="s">
        <v>4576</v>
      </c>
      <c r="F1048" s="26">
        <v>-50</v>
      </c>
      <c r="G1048" s="28" t="s">
        <v>4574</v>
      </c>
      <c r="H1048" s="28" t="s">
        <v>6667</v>
      </c>
      <c r="I1048" s="28" t="s">
        <v>4576</v>
      </c>
      <c r="J1048" s="28" t="s">
        <v>4576</v>
      </c>
      <c r="K1048" s="29">
        <v>39650</v>
      </c>
      <c r="L1048" s="28" t="s">
        <v>6602</v>
      </c>
      <c r="M1048" s="28" t="s">
        <v>4283</v>
      </c>
    </row>
    <row r="1049" spans="1:13" hidden="1" x14ac:dyDescent="0.2">
      <c r="A1049" s="23">
        <v>61592</v>
      </c>
      <c r="B1049" s="28" t="s">
        <v>4573</v>
      </c>
      <c r="C1049" s="28" t="s">
        <v>4598</v>
      </c>
      <c r="D1049" s="25">
        <f t="shared" si="16"/>
        <v>39651</v>
      </c>
      <c r="E1049" s="28" t="s">
        <v>4576</v>
      </c>
      <c r="F1049" s="26">
        <v>26.07</v>
      </c>
      <c r="G1049" s="28" t="s">
        <v>1943</v>
      </c>
      <c r="H1049" s="28" t="s">
        <v>277</v>
      </c>
      <c r="I1049" s="28" t="s">
        <v>4576</v>
      </c>
      <c r="J1049" s="28" t="s">
        <v>4576</v>
      </c>
      <c r="K1049" s="29">
        <v>39651</v>
      </c>
      <c r="L1049" s="28" t="s">
        <v>5658</v>
      </c>
      <c r="M1049" s="28" t="s">
        <v>5287</v>
      </c>
    </row>
    <row r="1050" spans="1:13" hidden="1" x14ac:dyDescent="0.2">
      <c r="A1050" s="23">
        <v>60831</v>
      </c>
      <c r="B1050" s="28" t="s">
        <v>4573</v>
      </c>
      <c r="C1050" s="28" t="s">
        <v>5135</v>
      </c>
      <c r="D1050" s="25">
        <f t="shared" si="16"/>
        <v>39651</v>
      </c>
      <c r="E1050" s="28" t="s">
        <v>4576</v>
      </c>
      <c r="F1050" s="26">
        <v>24</v>
      </c>
      <c r="G1050" s="28" t="s">
        <v>1564</v>
      </c>
      <c r="H1050" s="28" t="s">
        <v>4600</v>
      </c>
      <c r="I1050" s="28" t="s">
        <v>4576</v>
      </c>
      <c r="J1050" s="28" t="s">
        <v>4576</v>
      </c>
      <c r="K1050" s="29">
        <v>39651</v>
      </c>
      <c r="L1050" s="28" t="s">
        <v>5658</v>
      </c>
      <c r="M1050" s="28" t="s">
        <v>812</v>
      </c>
    </row>
    <row r="1051" spans="1:13" hidden="1" x14ac:dyDescent="0.2">
      <c r="A1051" s="23">
        <v>60214</v>
      </c>
      <c r="B1051" s="28" t="s">
        <v>4585</v>
      </c>
      <c r="C1051" s="28" t="s">
        <v>4574</v>
      </c>
      <c r="D1051" s="25">
        <f t="shared" si="16"/>
        <v>39651</v>
      </c>
      <c r="E1051" s="28" t="s">
        <v>4576</v>
      </c>
      <c r="F1051" s="26">
        <v>20.8</v>
      </c>
      <c r="G1051" s="28" t="s">
        <v>5141</v>
      </c>
      <c r="H1051" s="28" t="s">
        <v>5948</v>
      </c>
      <c r="I1051" s="28" t="s">
        <v>4576</v>
      </c>
      <c r="J1051" s="28" t="s">
        <v>4576</v>
      </c>
      <c r="K1051" s="29">
        <v>39651</v>
      </c>
      <c r="L1051" s="28" t="s">
        <v>2111</v>
      </c>
      <c r="M1051" s="28" t="s">
        <v>4459</v>
      </c>
    </row>
    <row r="1052" spans="1:13" hidden="1" x14ac:dyDescent="0.2">
      <c r="A1052" s="23">
        <v>61063</v>
      </c>
      <c r="B1052" s="28" t="s">
        <v>4573</v>
      </c>
      <c r="C1052" s="28" t="s">
        <v>5133</v>
      </c>
      <c r="D1052" s="25">
        <f t="shared" si="16"/>
        <v>39651</v>
      </c>
      <c r="E1052" s="28" t="s">
        <v>4576</v>
      </c>
      <c r="F1052" s="26">
        <v>94.62</v>
      </c>
      <c r="G1052" s="28" t="s">
        <v>5137</v>
      </c>
      <c r="H1052" s="28" t="s">
        <v>3365</v>
      </c>
      <c r="I1052" s="28" t="s">
        <v>4576</v>
      </c>
      <c r="J1052" s="28" t="s">
        <v>4576</v>
      </c>
      <c r="K1052" s="29">
        <v>39651</v>
      </c>
      <c r="L1052" s="28" t="s">
        <v>4576</v>
      </c>
      <c r="M1052" s="28" t="s">
        <v>4576</v>
      </c>
    </row>
    <row r="1053" spans="1:13" hidden="1" x14ac:dyDescent="0.2">
      <c r="A1053" s="23">
        <v>60832</v>
      </c>
      <c r="B1053" s="28" t="s">
        <v>4573</v>
      </c>
      <c r="C1053" s="28" t="s">
        <v>5135</v>
      </c>
      <c r="D1053" s="25">
        <f t="shared" si="16"/>
        <v>39651</v>
      </c>
      <c r="E1053" s="28" t="s">
        <v>4576</v>
      </c>
      <c r="F1053" s="26">
        <v>15</v>
      </c>
      <c r="G1053" s="28" t="s">
        <v>2205</v>
      </c>
      <c r="H1053" s="28" t="s">
        <v>7154</v>
      </c>
      <c r="I1053" s="28" t="s">
        <v>4576</v>
      </c>
      <c r="J1053" s="28" t="s">
        <v>4576</v>
      </c>
      <c r="K1053" s="29">
        <v>39651</v>
      </c>
      <c r="L1053" s="28" t="s">
        <v>5658</v>
      </c>
      <c r="M1053" s="28" t="s">
        <v>7533</v>
      </c>
    </row>
    <row r="1054" spans="1:13" x14ac:dyDescent="0.2">
      <c r="A1054" s="23">
        <v>60833</v>
      </c>
      <c r="B1054" s="28" t="s">
        <v>4573</v>
      </c>
      <c r="C1054" s="28" t="s">
        <v>5135</v>
      </c>
      <c r="D1054" s="25">
        <f t="shared" si="16"/>
        <v>39651</v>
      </c>
      <c r="E1054" s="28" t="s">
        <v>4576</v>
      </c>
      <c r="F1054" s="26">
        <v>54</v>
      </c>
      <c r="G1054" s="28" t="s">
        <v>2205</v>
      </c>
      <c r="H1054" s="28" t="s">
        <v>7151</v>
      </c>
      <c r="I1054" s="28" t="s">
        <v>4576</v>
      </c>
      <c r="J1054" s="28" t="s">
        <v>4576</v>
      </c>
      <c r="K1054" s="29">
        <v>39651</v>
      </c>
      <c r="L1054" s="28" t="s">
        <v>5658</v>
      </c>
      <c r="M1054" s="28" t="s">
        <v>7533</v>
      </c>
    </row>
    <row r="1055" spans="1:13" hidden="1" x14ac:dyDescent="0.2">
      <c r="A1055" s="23">
        <v>60212</v>
      </c>
      <c r="B1055" s="28" t="s">
        <v>4573</v>
      </c>
      <c r="C1055" s="28" t="s">
        <v>4574</v>
      </c>
      <c r="D1055" s="25">
        <f t="shared" si="16"/>
        <v>39652</v>
      </c>
      <c r="E1055" s="28" t="s">
        <v>4576</v>
      </c>
      <c r="F1055" s="26">
        <v>18</v>
      </c>
      <c r="G1055" s="28" t="s">
        <v>5165</v>
      </c>
      <c r="H1055" s="28" t="s">
        <v>3370</v>
      </c>
      <c r="I1055" s="28" t="s">
        <v>4576</v>
      </c>
      <c r="J1055" s="28" t="s">
        <v>4576</v>
      </c>
      <c r="K1055" s="29">
        <v>39652</v>
      </c>
      <c r="L1055" s="28" t="s">
        <v>6598</v>
      </c>
      <c r="M1055" s="28" t="s">
        <v>4282</v>
      </c>
    </row>
    <row r="1056" spans="1:13" hidden="1" x14ac:dyDescent="0.2">
      <c r="A1056" s="23">
        <v>60836</v>
      </c>
      <c r="B1056" s="28" t="s">
        <v>4573</v>
      </c>
      <c r="C1056" s="28" t="s">
        <v>5135</v>
      </c>
      <c r="D1056" s="25">
        <f t="shared" si="16"/>
        <v>39652</v>
      </c>
      <c r="E1056" s="28" t="s">
        <v>4576</v>
      </c>
      <c r="F1056" s="26">
        <v>17</v>
      </c>
      <c r="G1056" s="28" t="s">
        <v>3699</v>
      </c>
      <c r="H1056" s="28" t="s">
        <v>4600</v>
      </c>
      <c r="I1056" s="28" t="s">
        <v>4576</v>
      </c>
      <c r="J1056" s="28" t="s">
        <v>4576</v>
      </c>
      <c r="K1056" s="29">
        <v>39652</v>
      </c>
      <c r="L1056" s="28" t="s">
        <v>5658</v>
      </c>
      <c r="M1056" s="28" t="s">
        <v>8292</v>
      </c>
    </row>
    <row r="1057" spans="1:13" hidden="1" x14ac:dyDescent="0.2">
      <c r="A1057" s="23">
        <v>60834</v>
      </c>
      <c r="B1057" s="28" t="s">
        <v>4573</v>
      </c>
      <c r="C1057" s="28" t="s">
        <v>5135</v>
      </c>
      <c r="D1057" s="25">
        <f t="shared" si="16"/>
        <v>39652</v>
      </c>
      <c r="E1057" s="28" t="s">
        <v>4576</v>
      </c>
      <c r="F1057" s="26">
        <v>13.36</v>
      </c>
      <c r="G1057" s="28" t="s">
        <v>2203</v>
      </c>
      <c r="H1057" s="28" t="s">
        <v>4595</v>
      </c>
      <c r="I1057" s="28" t="s">
        <v>4576</v>
      </c>
      <c r="J1057" s="28" t="s">
        <v>4576</v>
      </c>
      <c r="K1057" s="29">
        <v>39652</v>
      </c>
      <c r="L1057" s="28" t="s">
        <v>5658</v>
      </c>
      <c r="M1057" s="28" t="s">
        <v>3244</v>
      </c>
    </row>
    <row r="1058" spans="1:13" hidden="1" x14ac:dyDescent="0.2">
      <c r="A1058" s="23">
        <v>60213</v>
      </c>
      <c r="B1058" s="28" t="s">
        <v>4573</v>
      </c>
      <c r="C1058" s="28" t="s">
        <v>4574</v>
      </c>
      <c r="D1058" s="25">
        <f t="shared" si="16"/>
        <v>39652</v>
      </c>
      <c r="E1058" s="28" t="s">
        <v>4576</v>
      </c>
      <c r="F1058" s="26">
        <v>39.86</v>
      </c>
      <c r="G1058" s="28" t="s">
        <v>5139</v>
      </c>
      <c r="H1058" s="28" t="s">
        <v>3381</v>
      </c>
      <c r="I1058" s="28" t="s">
        <v>4576</v>
      </c>
      <c r="J1058" s="28" t="s">
        <v>4576</v>
      </c>
      <c r="K1058" s="29">
        <v>39652</v>
      </c>
      <c r="L1058" s="28" t="s">
        <v>2111</v>
      </c>
      <c r="M1058" s="28" t="s">
        <v>4457</v>
      </c>
    </row>
    <row r="1059" spans="1:13" hidden="1" x14ac:dyDescent="0.2">
      <c r="A1059" s="23">
        <v>60211</v>
      </c>
      <c r="B1059" s="28" t="s">
        <v>4573</v>
      </c>
      <c r="C1059" s="28" t="s">
        <v>4574</v>
      </c>
      <c r="D1059" s="25">
        <f t="shared" si="16"/>
        <v>39652</v>
      </c>
      <c r="E1059" s="28" t="s">
        <v>4576</v>
      </c>
      <c r="F1059" s="26">
        <v>130</v>
      </c>
      <c r="G1059" s="28" t="s">
        <v>5152</v>
      </c>
      <c r="H1059" s="28" t="s">
        <v>3379</v>
      </c>
      <c r="I1059" s="28" t="s">
        <v>4576</v>
      </c>
      <c r="J1059" s="28" t="s">
        <v>4576</v>
      </c>
      <c r="K1059" s="29">
        <v>39652</v>
      </c>
      <c r="L1059" s="28" t="s">
        <v>6598</v>
      </c>
      <c r="M1059" s="28" t="s">
        <v>4281</v>
      </c>
    </row>
    <row r="1060" spans="1:13" hidden="1" x14ac:dyDescent="0.2">
      <c r="A1060" s="23">
        <v>60835</v>
      </c>
      <c r="B1060" s="28" t="s">
        <v>4573</v>
      </c>
      <c r="C1060" s="28" t="s">
        <v>5135</v>
      </c>
      <c r="D1060" s="25">
        <f t="shared" si="16"/>
        <v>39652</v>
      </c>
      <c r="E1060" s="28" t="s">
        <v>4576</v>
      </c>
      <c r="F1060" s="26">
        <v>16.579999999999998</v>
      </c>
      <c r="G1060" s="28" t="s">
        <v>2211</v>
      </c>
      <c r="H1060" s="28" t="s">
        <v>4595</v>
      </c>
      <c r="I1060" s="28" t="s">
        <v>4576</v>
      </c>
      <c r="J1060" s="28" t="s">
        <v>4576</v>
      </c>
      <c r="K1060" s="29">
        <v>39652</v>
      </c>
      <c r="L1060" s="28" t="s">
        <v>5658</v>
      </c>
      <c r="M1060" s="28" t="s">
        <v>8273</v>
      </c>
    </row>
    <row r="1061" spans="1:13" hidden="1" x14ac:dyDescent="0.2">
      <c r="A1061" s="23">
        <v>60837</v>
      </c>
      <c r="B1061" s="28" t="s">
        <v>4573</v>
      </c>
      <c r="C1061" s="28" t="s">
        <v>5135</v>
      </c>
      <c r="D1061" s="25">
        <f t="shared" si="16"/>
        <v>39653</v>
      </c>
      <c r="E1061" s="28" t="s">
        <v>4576</v>
      </c>
      <c r="F1061" s="26">
        <v>20.49</v>
      </c>
      <c r="G1061" s="28" t="s">
        <v>2208</v>
      </c>
      <c r="H1061" s="28" t="s">
        <v>4600</v>
      </c>
      <c r="I1061" s="28" t="s">
        <v>4576</v>
      </c>
      <c r="J1061" s="28" t="s">
        <v>4576</v>
      </c>
      <c r="K1061" s="29">
        <v>39653</v>
      </c>
      <c r="L1061" s="28" t="s">
        <v>5658</v>
      </c>
      <c r="M1061" s="28" t="s">
        <v>3245</v>
      </c>
    </row>
    <row r="1062" spans="1:13" hidden="1" x14ac:dyDescent="0.2">
      <c r="A1062" s="23">
        <v>60838</v>
      </c>
      <c r="B1062" s="28" t="s">
        <v>4573</v>
      </c>
      <c r="C1062" s="28" t="s">
        <v>5135</v>
      </c>
      <c r="D1062" s="25">
        <f t="shared" si="16"/>
        <v>39653</v>
      </c>
      <c r="E1062" s="28" t="s">
        <v>4576</v>
      </c>
      <c r="F1062" s="26">
        <v>20</v>
      </c>
      <c r="G1062" s="28" t="s">
        <v>2201</v>
      </c>
      <c r="H1062" s="28" t="s">
        <v>7154</v>
      </c>
      <c r="I1062" s="28" t="s">
        <v>4576</v>
      </c>
      <c r="J1062" s="28" t="s">
        <v>4576</v>
      </c>
      <c r="K1062" s="29">
        <v>39653</v>
      </c>
      <c r="L1062" s="28" t="s">
        <v>5658</v>
      </c>
      <c r="M1062" s="28" t="s">
        <v>1760</v>
      </c>
    </row>
    <row r="1063" spans="1:13" hidden="1" x14ac:dyDescent="0.2">
      <c r="A1063" s="23">
        <v>60210</v>
      </c>
      <c r="B1063" s="28" t="s">
        <v>4573</v>
      </c>
      <c r="C1063" s="28" t="s">
        <v>4574</v>
      </c>
      <c r="D1063" s="25">
        <f t="shared" si="16"/>
        <v>39654</v>
      </c>
      <c r="E1063" s="28" t="s">
        <v>4576</v>
      </c>
      <c r="F1063" s="26">
        <v>11.32</v>
      </c>
      <c r="G1063" s="28" t="s">
        <v>5164</v>
      </c>
      <c r="H1063" s="28" t="s">
        <v>3365</v>
      </c>
      <c r="I1063" s="28" t="s">
        <v>4576</v>
      </c>
      <c r="J1063" s="28" t="s">
        <v>4576</v>
      </c>
      <c r="K1063" s="29">
        <v>39654</v>
      </c>
      <c r="L1063" s="28" t="s">
        <v>4450</v>
      </c>
      <c r="M1063" s="28" t="s">
        <v>4280</v>
      </c>
    </row>
    <row r="1064" spans="1:13" hidden="1" x14ac:dyDescent="0.2">
      <c r="A1064" s="23">
        <v>60840</v>
      </c>
      <c r="B1064" s="28" t="s">
        <v>4573</v>
      </c>
      <c r="C1064" s="28" t="s">
        <v>5135</v>
      </c>
      <c r="D1064" s="25">
        <f t="shared" si="16"/>
        <v>39654</v>
      </c>
      <c r="E1064" s="28" t="s">
        <v>3246</v>
      </c>
      <c r="F1064" s="26">
        <v>110</v>
      </c>
      <c r="G1064" s="28" t="s">
        <v>899</v>
      </c>
      <c r="H1064" s="28" t="s">
        <v>7321</v>
      </c>
      <c r="I1064" s="28" t="s">
        <v>4576</v>
      </c>
      <c r="J1064" s="28" t="s">
        <v>4576</v>
      </c>
      <c r="K1064" s="29">
        <v>39654</v>
      </c>
      <c r="L1064" s="28" t="s">
        <v>5658</v>
      </c>
      <c r="M1064" s="28" t="s">
        <v>3247</v>
      </c>
    </row>
    <row r="1065" spans="1:13" hidden="1" x14ac:dyDescent="0.2">
      <c r="A1065" s="23">
        <v>60839</v>
      </c>
      <c r="B1065" s="28" t="s">
        <v>4573</v>
      </c>
      <c r="C1065" s="28" t="s">
        <v>5135</v>
      </c>
      <c r="D1065" s="25">
        <f t="shared" si="16"/>
        <v>39654</v>
      </c>
      <c r="E1065" s="28" t="s">
        <v>4576</v>
      </c>
      <c r="F1065" s="26">
        <v>10.039999999999999</v>
      </c>
      <c r="G1065" s="28" t="s">
        <v>8228</v>
      </c>
      <c r="H1065" s="28" t="s">
        <v>3365</v>
      </c>
      <c r="I1065" s="28" t="s">
        <v>4576</v>
      </c>
      <c r="J1065" s="28" t="s">
        <v>4576</v>
      </c>
      <c r="K1065" s="29">
        <v>39654</v>
      </c>
      <c r="L1065" s="28" t="s">
        <v>5658</v>
      </c>
      <c r="M1065" s="28" t="s">
        <v>1735</v>
      </c>
    </row>
    <row r="1066" spans="1:13" hidden="1" x14ac:dyDescent="0.2">
      <c r="A1066" s="23">
        <v>60209</v>
      </c>
      <c r="B1066" s="28" t="s">
        <v>5138</v>
      </c>
      <c r="C1066" s="28" t="s">
        <v>4574</v>
      </c>
      <c r="D1066" s="25">
        <f t="shared" si="16"/>
        <v>39654</v>
      </c>
      <c r="E1066" s="28" t="s">
        <v>4576</v>
      </c>
      <c r="F1066" s="26">
        <v>411</v>
      </c>
      <c r="G1066" s="28" t="s">
        <v>4574</v>
      </c>
      <c r="H1066" s="28" t="s">
        <v>3381</v>
      </c>
      <c r="I1066" s="28" t="s">
        <v>4576</v>
      </c>
      <c r="J1066" s="28" t="s">
        <v>4909</v>
      </c>
      <c r="K1066" s="29">
        <v>39654</v>
      </c>
      <c r="L1066" s="28" t="s">
        <v>4453</v>
      </c>
      <c r="M1066" s="28" t="s">
        <v>4279</v>
      </c>
    </row>
    <row r="1067" spans="1:13" hidden="1" x14ac:dyDescent="0.2">
      <c r="A1067" s="23">
        <v>60841</v>
      </c>
      <c r="B1067" s="28" t="s">
        <v>4573</v>
      </c>
      <c r="C1067" s="28" t="s">
        <v>5135</v>
      </c>
      <c r="D1067" s="25">
        <f t="shared" si="16"/>
        <v>39654</v>
      </c>
      <c r="E1067" s="28" t="s">
        <v>4576</v>
      </c>
      <c r="F1067" s="26">
        <v>23.96</v>
      </c>
      <c r="G1067" s="28" t="s">
        <v>1563</v>
      </c>
      <c r="H1067" s="28" t="s">
        <v>277</v>
      </c>
      <c r="I1067" s="28" t="s">
        <v>4576</v>
      </c>
      <c r="J1067" s="28" t="s">
        <v>4576</v>
      </c>
      <c r="K1067" s="29">
        <v>39654</v>
      </c>
      <c r="L1067" s="28" t="s">
        <v>5658</v>
      </c>
      <c r="M1067" s="28" t="s">
        <v>8285</v>
      </c>
    </row>
    <row r="1068" spans="1:13" hidden="1" x14ac:dyDescent="0.2">
      <c r="A1068" s="23">
        <v>60842</v>
      </c>
      <c r="B1068" s="28" t="s">
        <v>4573</v>
      </c>
      <c r="C1068" s="28" t="s">
        <v>5135</v>
      </c>
      <c r="D1068" s="25">
        <f t="shared" si="16"/>
        <v>39655</v>
      </c>
      <c r="E1068" s="28" t="s">
        <v>4576</v>
      </c>
      <c r="F1068" s="26">
        <v>15.93</v>
      </c>
      <c r="G1068" s="28" t="s">
        <v>1566</v>
      </c>
      <c r="H1068" s="28" t="s">
        <v>4595</v>
      </c>
      <c r="I1068" s="28" t="s">
        <v>4576</v>
      </c>
      <c r="J1068" s="28" t="s">
        <v>4576</v>
      </c>
      <c r="K1068" s="29">
        <v>39655</v>
      </c>
      <c r="L1068" s="28" t="s">
        <v>5658</v>
      </c>
      <c r="M1068" s="28" t="s">
        <v>8286</v>
      </c>
    </row>
    <row r="1069" spans="1:13" hidden="1" x14ac:dyDescent="0.2">
      <c r="A1069" s="23">
        <v>60843</v>
      </c>
      <c r="B1069" s="28" t="s">
        <v>4573</v>
      </c>
      <c r="C1069" s="28" t="s">
        <v>5135</v>
      </c>
      <c r="D1069" s="25">
        <f t="shared" si="16"/>
        <v>39655</v>
      </c>
      <c r="E1069" s="28" t="s">
        <v>4576</v>
      </c>
      <c r="F1069" s="26">
        <v>4.2</v>
      </c>
      <c r="G1069" s="28" t="s">
        <v>1566</v>
      </c>
      <c r="H1069" s="28" t="s">
        <v>4595</v>
      </c>
      <c r="I1069" s="28" t="s">
        <v>4576</v>
      </c>
      <c r="J1069" s="28" t="s">
        <v>4576</v>
      </c>
      <c r="K1069" s="29">
        <v>39655</v>
      </c>
      <c r="L1069" s="28" t="s">
        <v>5658</v>
      </c>
      <c r="M1069" s="28" t="s">
        <v>8286</v>
      </c>
    </row>
    <row r="1070" spans="1:13" hidden="1" x14ac:dyDescent="0.2">
      <c r="A1070" s="23">
        <v>60844</v>
      </c>
      <c r="B1070" s="28" t="s">
        <v>4573</v>
      </c>
      <c r="C1070" s="28" t="s">
        <v>5135</v>
      </c>
      <c r="D1070" s="25">
        <f t="shared" si="16"/>
        <v>39655</v>
      </c>
      <c r="E1070" s="28" t="s">
        <v>4576</v>
      </c>
      <c r="F1070" s="26">
        <v>136.91999999999999</v>
      </c>
      <c r="G1070" s="28" t="s">
        <v>2212</v>
      </c>
      <c r="H1070" s="28" t="s">
        <v>7311</v>
      </c>
      <c r="I1070" s="28" t="s">
        <v>4576</v>
      </c>
      <c r="J1070" s="28" t="s">
        <v>4576</v>
      </c>
      <c r="K1070" s="29">
        <v>39655</v>
      </c>
      <c r="L1070" s="28" t="s">
        <v>5658</v>
      </c>
      <c r="M1070" s="28" t="s">
        <v>8274</v>
      </c>
    </row>
    <row r="1071" spans="1:13" hidden="1" x14ac:dyDescent="0.2">
      <c r="A1071" s="23">
        <v>60830</v>
      </c>
      <c r="B1071" s="28" t="s">
        <v>4573</v>
      </c>
      <c r="C1071" s="28" t="s">
        <v>5135</v>
      </c>
      <c r="D1071" s="25">
        <f t="shared" si="16"/>
        <v>39655</v>
      </c>
      <c r="E1071" s="28" t="s">
        <v>4576</v>
      </c>
      <c r="F1071" s="26">
        <v>27.5</v>
      </c>
      <c r="G1071" s="28" t="s">
        <v>1562</v>
      </c>
      <c r="H1071" s="28" t="s">
        <v>3484</v>
      </c>
      <c r="I1071" s="28" t="s">
        <v>4576</v>
      </c>
      <c r="J1071" s="28" t="s">
        <v>4576</v>
      </c>
      <c r="K1071" s="29">
        <v>39655</v>
      </c>
      <c r="L1071" s="28" t="s">
        <v>5658</v>
      </c>
      <c r="M1071" s="28" t="s">
        <v>3243</v>
      </c>
    </row>
    <row r="1072" spans="1:13" hidden="1" x14ac:dyDescent="0.2">
      <c r="A1072" s="23">
        <v>60207</v>
      </c>
      <c r="B1072" s="28" t="s">
        <v>4573</v>
      </c>
      <c r="C1072" s="28" t="s">
        <v>4574</v>
      </c>
      <c r="D1072" s="25">
        <f t="shared" si="16"/>
        <v>39657</v>
      </c>
      <c r="E1072" s="28" t="s">
        <v>4576</v>
      </c>
      <c r="F1072" s="26">
        <v>3.74</v>
      </c>
      <c r="G1072" s="28" t="s">
        <v>5163</v>
      </c>
      <c r="H1072" s="28" t="s">
        <v>3381</v>
      </c>
      <c r="I1072" s="28" t="s">
        <v>4576</v>
      </c>
      <c r="J1072" s="28" t="s">
        <v>4576</v>
      </c>
      <c r="K1072" s="29">
        <v>39657</v>
      </c>
      <c r="L1072" s="28" t="s">
        <v>2111</v>
      </c>
      <c r="M1072" s="28" t="s">
        <v>4277</v>
      </c>
    </row>
    <row r="1073" spans="1:13" hidden="1" x14ac:dyDescent="0.2">
      <c r="A1073" s="23">
        <v>60206</v>
      </c>
      <c r="B1073" s="28" t="s">
        <v>4579</v>
      </c>
      <c r="C1073" s="28" t="s">
        <v>4574</v>
      </c>
      <c r="D1073" s="25">
        <f t="shared" si="16"/>
        <v>39657</v>
      </c>
      <c r="E1073" s="28" t="s">
        <v>4576</v>
      </c>
      <c r="F1073" s="26">
        <v>100</v>
      </c>
      <c r="G1073" s="28" t="s">
        <v>4580</v>
      </c>
      <c r="H1073" s="28" t="s">
        <v>6667</v>
      </c>
      <c r="I1073" s="28" t="s">
        <v>4576</v>
      </c>
      <c r="J1073" s="28" t="s">
        <v>4576</v>
      </c>
      <c r="K1073" s="29">
        <v>39657</v>
      </c>
      <c r="L1073" s="28" t="s">
        <v>6602</v>
      </c>
      <c r="M1073" s="28" t="s">
        <v>4276</v>
      </c>
    </row>
    <row r="1074" spans="1:13" hidden="1" x14ac:dyDescent="0.2">
      <c r="A1074" s="23">
        <v>60208</v>
      </c>
      <c r="B1074" s="28" t="s">
        <v>4579</v>
      </c>
      <c r="C1074" s="28" t="s">
        <v>4574</v>
      </c>
      <c r="D1074" s="25">
        <f t="shared" si="16"/>
        <v>39657</v>
      </c>
      <c r="E1074" s="28" t="s">
        <v>4576</v>
      </c>
      <c r="F1074" s="26">
        <v>50</v>
      </c>
      <c r="G1074" s="28" t="s">
        <v>4580</v>
      </c>
      <c r="H1074" s="28" t="s">
        <v>6667</v>
      </c>
      <c r="I1074" s="28" t="s">
        <v>4576</v>
      </c>
      <c r="J1074" s="28" t="s">
        <v>4576</v>
      </c>
      <c r="K1074" s="29">
        <v>39657</v>
      </c>
      <c r="L1074" s="28" t="s">
        <v>6602</v>
      </c>
      <c r="M1074" s="28" t="s">
        <v>4278</v>
      </c>
    </row>
    <row r="1075" spans="1:13" hidden="1" x14ac:dyDescent="0.2">
      <c r="A1075" s="23">
        <v>60847</v>
      </c>
      <c r="B1075" s="28" t="s">
        <v>4573</v>
      </c>
      <c r="C1075" s="28" t="s">
        <v>5135</v>
      </c>
      <c r="D1075" s="25">
        <f t="shared" si="16"/>
        <v>39657</v>
      </c>
      <c r="E1075" s="28" t="s">
        <v>3248</v>
      </c>
      <c r="F1075" s="26">
        <v>288.99</v>
      </c>
      <c r="G1075" s="28" t="s">
        <v>3346</v>
      </c>
      <c r="H1075" s="28" t="s">
        <v>7321</v>
      </c>
      <c r="I1075" s="28" t="s">
        <v>4576</v>
      </c>
      <c r="J1075" s="28" t="s">
        <v>4576</v>
      </c>
      <c r="K1075" s="29">
        <v>39657</v>
      </c>
      <c r="L1075" s="28" t="s">
        <v>5658</v>
      </c>
      <c r="M1075" s="28" t="s">
        <v>3249</v>
      </c>
    </row>
    <row r="1076" spans="1:13" hidden="1" x14ac:dyDescent="0.2">
      <c r="A1076" s="23">
        <v>60855</v>
      </c>
      <c r="B1076" s="28" t="s">
        <v>4573</v>
      </c>
      <c r="C1076" s="28" t="s">
        <v>5135</v>
      </c>
      <c r="D1076" s="25">
        <f t="shared" si="16"/>
        <v>39657</v>
      </c>
      <c r="E1076" s="28" t="s">
        <v>4576</v>
      </c>
      <c r="F1076" s="26">
        <v>25.8</v>
      </c>
      <c r="G1076" s="28" t="s">
        <v>3348</v>
      </c>
      <c r="H1076" s="28" t="s">
        <v>3484</v>
      </c>
      <c r="I1076" s="28" t="s">
        <v>4576</v>
      </c>
      <c r="J1076" s="28" t="s">
        <v>4576</v>
      </c>
      <c r="K1076" s="29">
        <v>39657</v>
      </c>
      <c r="L1076" s="28" t="s">
        <v>5658</v>
      </c>
      <c r="M1076" s="28" t="s">
        <v>3252</v>
      </c>
    </row>
    <row r="1077" spans="1:13" hidden="1" x14ac:dyDescent="0.2">
      <c r="A1077" s="23">
        <v>60851</v>
      </c>
      <c r="B1077" s="28" t="s">
        <v>4573</v>
      </c>
      <c r="C1077" s="28" t="s">
        <v>5135</v>
      </c>
      <c r="D1077" s="25">
        <f t="shared" si="16"/>
        <v>39657</v>
      </c>
      <c r="E1077" s="28" t="s">
        <v>4576</v>
      </c>
      <c r="F1077" s="26">
        <v>70</v>
      </c>
      <c r="G1077" s="28" t="s">
        <v>899</v>
      </c>
      <c r="H1077" s="28" t="s">
        <v>4595</v>
      </c>
      <c r="I1077" s="28" t="s">
        <v>4576</v>
      </c>
      <c r="J1077" s="28" t="s">
        <v>4576</v>
      </c>
      <c r="K1077" s="29">
        <v>39657</v>
      </c>
      <c r="L1077" s="28" t="s">
        <v>5658</v>
      </c>
      <c r="M1077" s="28" t="s">
        <v>3247</v>
      </c>
    </row>
    <row r="1078" spans="1:13" hidden="1" x14ac:dyDescent="0.2">
      <c r="A1078" s="23">
        <v>60852</v>
      </c>
      <c r="B1078" s="28" t="s">
        <v>4573</v>
      </c>
      <c r="C1078" s="28" t="s">
        <v>5135</v>
      </c>
      <c r="D1078" s="25">
        <f t="shared" si="16"/>
        <v>39657</v>
      </c>
      <c r="E1078" s="33" t="s">
        <v>4576</v>
      </c>
      <c r="F1078" s="26">
        <v>35</v>
      </c>
      <c r="G1078" s="28" t="s">
        <v>899</v>
      </c>
      <c r="H1078" s="28" t="s">
        <v>4595</v>
      </c>
      <c r="I1078" s="28" t="s">
        <v>4576</v>
      </c>
      <c r="J1078" s="28" t="s">
        <v>4576</v>
      </c>
      <c r="K1078" s="29">
        <v>39657</v>
      </c>
      <c r="L1078" s="28" t="s">
        <v>5658</v>
      </c>
      <c r="M1078" s="28" t="s">
        <v>3247</v>
      </c>
    </row>
    <row r="1079" spans="1:13" hidden="1" x14ac:dyDescent="0.2">
      <c r="A1079" s="23">
        <v>60850</v>
      </c>
      <c r="B1079" s="28" t="s">
        <v>4573</v>
      </c>
      <c r="C1079" s="28" t="s">
        <v>5135</v>
      </c>
      <c r="D1079" s="25">
        <f t="shared" si="16"/>
        <v>39657</v>
      </c>
      <c r="E1079" s="28" t="s">
        <v>4576</v>
      </c>
      <c r="F1079" s="26">
        <v>38.5</v>
      </c>
      <c r="G1079" s="28" t="s">
        <v>2207</v>
      </c>
      <c r="H1079" s="28" t="s">
        <v>4600</v>
      </c>
      <c r="I1079" s="28" t="s">
        <v>4576</v>
      </c>
      <c r="J1079" s="28" t="s">
        <v>4576</v>
      </c>
      <c r="K1079" s="29">
        <v>39657</v>
      </c>
      <c r="L1079" s="28" t="s">
        <v>5658</v>
      </c>
      <c r="M1079" s="28" t="s">
        <v>3251</v>
      </c>
    </row>
    <row r="1080" spans="1:13" hidden="1" x14ac:dyDescent="0.2">
      <c r="A1080" s="23">
        <v>60849</v>
      </c>
      <c r="B1080" s="28" t="s">
        <v>4573</v>
      </c>
      <c r="C1080" s="28" t="s">
        <v>5135</v>
      </c>
      <c r="D1080" s="25">
        <f t="shared" si="16"/>
        <v>39657</v>
      </c>
      <c r="E1080" s="28" t="s">
        <v>4576</v>
      </c>
      <c r="F1080" s="26">
        <v>24.83</v>
      </c>
      <c r="G1080" s="28" t="s">
        <v>683</v>
      </c>
      <c r="H1080" s="28" t="s">
        <v>3365</v>
      </c>
      <c r="I1080" s="28" t="s">
        <v>4576</v>
      </c>
      <c r="J1080" s="28" t="s">
        <v>4576</v>
      </c>
      <c r="K1080" s="29">
        <v>39657</v>
      </c>
      <c r="L1080" s="28" t="s">
        <v>5658</v>
      </c>
      <c r="M1080" s="28" t="s">
        <v>1706</v>
      </c>
    </row>
    <row r="1081" spans="1:13" hidden="1" x14ac:dyDescent="0.2">
      <c r="A1081" s="23">
        <v>60854</v>
      </c>
      <c r="B1081" s="28" t="s">
        <v>4573</v>
      </c>
      <c r="C1081" s="28" t="s">
        <v>5135</v>
      </c>
      <c r="D1081" s="25">
        <f t="shared" si="16"/>
        <v>39657</v>
      </c>
      <c r="E1081" s="28" t="s">
        <v>4576</v>
      </c>
      <c r="F1081" s="26">
        <v>14.39</v>
      </c>
      <c r="G1081" s="28" t="s">
        <v>683</v>
      </c>
      <c r="H1081" s="28" t="s">
        <v>3365</v>
      </c>
      <c r="I1081" s="28" t="s">
        <v>4576</v>
      </c>
      <c r="J1081" s="28" t="s">
        <v>4576</v>
      </c>
      <c r="K1081" s="29">
        <v>39657</v>
      </c>
      <c r="L1081" s="28" t="s">
        <v>5658</v>
      </c>
      <c r="M1081" s="28" t="s">
        <v>1706</v>
      </c>
    </row>
    <row r="1082" spans="1:13" hidden="1" x14ac:dyDescent="0.2">
      <c r="A1082" s="23">
        <v>60848</v>
      </c>
      <c r="B1082" s="28" t="s">
        <v>4573</v>
      </c>
      <c r="C1082" s="28" t="s">
        <v>5135</v>
      </c>
      <c r="D1082" s="25">
        <f t="shared" si="16"/>
        <v>39657</v>
      </c>
      <c r="E1082" s="28" t="s">
        <v>4576</v>
      </c>
      <c r="F1082" s="26">
        <v>9.6</v>
      </c>
      <c r="G1082" s="28" t="s">
        <v>2210</v>
      </c>
      <c r="H1082" s="28" t="s">
        <v>3484</v>
      </c>
      <c r="I1082" s="28" t="s">
        <v>4576</v>
      </c>
      <c r="J1082" s="28" t="s">
        <v>4576</v>
      </c>
      <c r="K1082" s="29">
        <v>39657</v>
      </c>
      <c r="L1082" s="28" t="s">
        <v>5658</v>
      </c>
      <c r="M1082" s="28" t="s">
        <v>3250</v>
      </c>
    </row>
    <row r="1083" spans="1:13" hidden="1" x14ac:dyDescent="0.2">
      <c r="A1083" s="23">
        <v>60846</v>
      </c>
      <c r="B1083" s="28" t="s">
        <v>4573</v>
      </c>
      <c r="C1083" s="28" t="s">
        <v>5135</v>
      </c>
      <c r="D1083" s="25">
        <f t="shared" si="16"/>
        <v>39657</v>
      </c>
      <c r="E1083" s="28" t="s">
        <v>4576</v>
      </c>
      <c r="F1083" s="26">
        <v>40.549999999999997</v>
      </c>
      <c r="G1083" s="28" t="s">
        <v>878</v>
      </c>
      <c r="H1083" s="28" t="s">
        <v>7322</v>
      </c>
      <c r="I1083" s="28" t="s">
        <v>4576</v>
      </c>
      <c r="J1083" s="28" t="s">
        <v>4576</v>
      </c>
      <c r="K1083" s="29">
        <v>39657</v>
      </c>
      <c r="L1083" s="28" t="s">
        <v>5658</v>
      </c>
      <c r="M1083" s="28" t="s">
        <v>1748</v>
      </c>
    </row>
    <row r="1084" spans="1:13" hidden="1" x14ac:dyDescent="0.2">
      <c r="A1084" s="23">
        <v>61440</v>
      </c>
      <c r="B1084" s="28" t="s">
        <v>5150</v>
      </c>
      <c r="C1084" s="28" t="s">
        <v>4580</v>
      </c>
      <c r="D1084" s="25">
        <f t="shared" si="16"/>
        <v>39657</v>
      </c>
      <c r="E1084" s="28" t="s">
        <v>4576</v>
      </c>
      <c r="F1084" s="26">
        <v>-100</v>
      </c>
      <c r="G1084" s="28" t="s">
        <v>4574</v>
      </c>
      <c r="H1084" s="28" t="s">
        <v>6667</v>
      </c>
      <c r="I1084" s="28" t="s">
        <v>4576</v>
      </c>
      <c r="J1084" s="28" t="s">
        <v>4576</v>
      </c>
      <c r="K1084" s="29">
        <v>39657</v>
      </c>
      <c r="L1084" s="28" t="s">
        <v>6602</v>
      </c>
      <c r="M1084" s="28" t="s">
        <v>4276</v>
      </c>
    </row>
    <row r="1085" spans="1:13" hidden="1" x14ac:dyDescent="0.2">
      <c r="A1085" s="23">
        <v>61441</v>
      </c>
      <c r="B1085" s="28" t="s">
        <v>5150</v>
      </c>
      <c r="C1085" s="28" t="s">
        <v>4580</v>
      </c>
      <c r="D1085" s="25">
        <f t="shared" si="16"/>
        <v>39657</v>
      </c>
      <c r="E1085" s="28" t="s">
        <v>4576</v>
      </c>
      <c r="F1085" s="26">
        <v>-50</v>
      </c>
      <c r="G1085" s="28" t="s">
        <v>4574</v>
      </c>
      <c r="H1085" s="28" t="s">
        <v>6667</v>
      </c>
      <c r="I1085" s="28" t="s">
        <v>4576</v>
      </c>
      <c r="J1085" s="28" t="s">
        <v>4576</v>
      </c>
      <c r="K1085" s="29">
        <v>39657</v>
      </c>
      <c r="L1085" s="28" t="s">
        <v>6602</v>
      </c>
      <c r="M1085" s="28" t="s">
        <v>4278</v>
      </c>
    </row>
    <row r="1086" spans="1:13" x14ac:dyDescent="0.2">
      <c r="A1086" s="23">
        <v>60205</v>
      </c>
      <c r="B1086" s="28" t="s">
        <v>4573</v>
      </c>
      <c r="C1086" s="28" t="s">
        <v>4574</v>
      </c>
      <c r="D1086" s="25">
        <f t="shared" si="16"/>
        <v>39657</v>
      </c>
      <c r="E1086" s="28" t="s">
        <v>4576</v>
      </c>
      <c r="F1086" s="26">
        <v>23.76</v>
      </c>
      <c r="G1086" s="28" t="s">
        <v>5136</v>
      </c>
      <c r="H1086" s="28" t="s">
        <v>7151</v>
      </c>
      <c r="I1086" s="28" t="s">
        <v>4576</v>
      </c>
      <c r="J1086" s="28" t="s">
        <v>4576</v>
      </c>
      <c r="K1086" s="29">
        <v>39657</v>
      </c>
      <c r="L1086" s="28" t="s">
        <v>2111</v>
      </c>
      <c r="M1086" s="28" t="s">
        <v>4495</v>
      </c>
    </row>
    <row r="1087" spans="1:13" hidden="1" x14ac:dyDescent="0.2">
      <c r="A1087" s="23">
        <v>60845</v>
      </c>
      <c r="B1087" s="28" t="s">
        <v>4573</v>
      </c>
      <c r="C1087" s="28" t="s">
        <v>5135</v>
      </c>
      <c r="D1087" s="25">
        <f t="shared" si="16"/>
        <v>39657</v>
      </c>
      <c r="E1087" s="28" t="s">
        <v>4576</v>
      </c>
      <c r="F1087" s="26">
        <v>12.3</v>
      </c>
      <c r="G1087" s="28" t="s">
        <v>2205</v>
      </c>
      <c r="H1087" s="28" t="s">
        <v>7154</v>
      </c>
      <c r="I1087" s="28" t="s">
        <v>4576</v>
      </c>
      <c r="J1087" s="28" t="s">
        <v>4576</v>
      </c>
      <c r="K1087" s="29">
        <v>39657</v>
      </c>
      <c r="L1087" s="28" t="s">
        <v>5658</v>
      </c>
      <c r="M1087" s="28" t="s">
        <v>7533</v>
      </c>
    </row>
    <row r="1088" spans="1:13" hidden="1" x14ac:dyDescent="0.2">
      <c r="A1088" s="23">
        <v>60858</v>
      </c>
      <c r="B1088" s="28" t="s">
        <v>4573</v>
      </c>
      <c r="C1088" s="28" t="s">
        <v>5135</v>
      </c>
      <c r="D1088" s="25">
        <f t="shared" si="16"/>
        <v>39658</v>
      </c>
      <c r="E1088" s="28" t="s">
        <v>4576</v>
      </c>
      <c r="F1088" s="26">
        <v>17.88</v>
      </c>
      <c r="G1088" s="28" t="s">
        <v>683</v>
      </c>
      <c r="H1088" s="28" t="s">
        <v>3365</v>
      </c>
      <c r="I1088" s="28" t="s">
        <v>4576</v>
      </c>
      <c r="J1088" s="28" t="s">
        <v>4576</v>
      </c>
      <c r="K1088" s="29">
        <v>39658</v>
      </c>
      <c r="L1088" s="28" t="s">
        <v>5658</v>
      </c>
      <c r="M1088" s="28" t="s">
        <v>1706</v>
      </c>
    </row>
    <row r="1089" spans="1:13" hidden="1" x14ac:dyDescent="0.2">
      <c r="A1089" s="23">
        <v>60853</v>
      </c>
      <c r="B1089" s="28" t="s">
        <v>4573</v>
      </c>
      <c r="C1089" s="28" t="s">
        <v>5135</v>
      </c>
      <c r="D1089" s="25">
        <f t="shared" si="16"/>
        <v>39658</v>
      </c>
      <c r="E1089" s="28" t="s">
        <v>4576</v>
      </c>
      <c r="F1089" s="26">
        <v>15</v>
      </c>
      <c r="G1089" s="28" t="s">
        <v>3347</v>
      </c>
      <c r="H1089" s="28" t="s">
        <v>4595</v>
      </c>
      <c r="I1089" s="28" t="s">
        <v>4576</v>
      </c>
      <c r="J1089" s="28" t="s">
        <v>4576</v>
      </c>
      <c r="K1089" s="29">
        <v>39658</v>
      </c>
      <c r="L1089" s="28" t="s">
        <v>5658</v>
      </c>
      <c r="M1089" s="28" t="s">
        <v>8307</v>
      </c>
    </row>
    <row r="1090" spans="1:13" hidden="1" x14ac:dyDescent="0.2">
      <c r="A1090" s="23">
        <v>60856</v>
      </c>
      <c r="B1090" s="28" t="s">
        <v>4573</v>
      </c>
      <c r="C1090" s="28" t="s">
        <v>5135</v>
      </c>
      <c r="D1090" s="25">
        <f t="shared" ref="D1090:D1153" si="17">K1090</f>
        <v>39658</v>
      </c>
      <c r="E1090" s="28" t="s">
        <v>4576</v>
      </c>
      <c r="F1090" s="26">
        <v>59.41</v>
      </c>
      <c r="G1090" s="28" t="s">
        <v>5137</v>
      </c>
      <c r="H1090" s="28" t="s">
        <v>7322</v>
      </c>
      <c r="I1090" s="28" t="s">
        <v>4576</v>
      </c>
      <c r="J1090" s="28" t="s">
        <v>4576</v>
      </c>
      <c r="K1090" s="29">
        <v>39658</v>
      </c>
      <c r="L1090" s="28" t="s">
        <v>5658</v>
      </c>
      <c r="M1090" s="28" t="s">
        <v>3253</v>
      </c>
    </row>
    <row r="1091" spans="1:13" x14ac:dyDescent="0.2">
      <c r="A1091" s="23">
        <v>60857</v>
      </c>
      <c r="B1091" s="28" t="s">
        <v>4573</v>
      </c>
      <c r="C1091" s="28" t="s">
        <v>5135</v>
      </c>
      <c r="D1091" s="25">
        <f t="shared" si="17"/>
        <v>39658</v>
      </c>
      <c r="E1091" s="28" t="s">
        <v>4576</v>
      </c>
      <c r="F1091" s="26">
        <v>54</v>
      </c>
      <c r="G1091" s="28" t="s">
        <v>2205</v>
      </c>
      <c r="H1091" s="28" t="s">
        <v>7151</v>
      </c>
      <c r="I1091" s="28" t="s">
        <v>4576</v>
      </c>
      <c r="J1091" s="28" t="s">
        <v>4576</v>
      </c>
      <c r="K1091" s="29">
        <v>39658</v>
      </c>
      <c r="L1091" s="28" t="s">
        <v>5658</v>
      </c>
      <c r="M1091" s="28" t="s">
        <v>7533</v>
      </c>
    </row>
    <row r="1092" spans="1:13" hidden="1" x14ac:dyDescent="0.2">
      <c r="A1092" s="23">
        <v>61786</v>
      </c>
      <c r="B1092" s="28" t="s">
        <v>7124</v>
      </c>
      <c r="C1092" s="28" t="s">
        <v>1963</v>
      </c>
      <c r="D1092" s="25">
        <f t="shared" si="17"/>
        <v>39660</v>
      </c>
      <c r="E1092" s="28" t="s">
        <v>4576</v>
      </c>
      <c r="F1092" s="26">
        <v>-0.36</v>
      </c>
      <c r="G1092" s="28" t="s">
        <v>1963</v>
      </c>
      <c r="H1092" s="28" t="s">
        <v>6666</v>
      </c>
      <c r="I1092" s="28" t="s">
        <v>4576</v>
      </c>
      <c r="J1092" s="28" t="s">
        <v>4576</v>
      </c>
      <c r="K1092" s="29">
        <v>39660</v>
      </c>
      <c r="L1092" s="28" t="s">
        <v>4453</v>
      </c>
      <c r="M1092" s="28" t="s">
        <v>4576</v>
      </c>
    </row>
    <row r="1093" spans="1:13" hidden="1" x14ac:dyDescent="0.2">
      <c r="A1093" s="23">
        <v>61798</v>
      </c>
      <c r="B1093" s="28" t="s">
        <v>7124</v>
      </c>
      <c r="C1093" s="28" t="s">
        <v>8541</v>
      </c>
      <c r="D1093" s="25">
        <f t="shared" si="17"/>
        <v>39660</v>
      </c>
      <c r="E1093" s="28" t="s">
        <v>4576</v>
      </c>
      <c r="F1093" s="26">
        <v>-3.46</v>
      </c>
      <c r="G1093" s="28" t="s">
        <v>1963</v>
      </c>
      <c r="H1093" s="28" t="s">
        <v>6666</v>
      </c>
      <c r="I1093" s="28" t="s">
        <v>4576</v>
      </c>
      <c r="J1093" s="28" t="s">
        <v>4576</v>
      </c>
      <c r="K1093" s="29">
        <v>39660</v>
      </c>
      <c r="L1093" s="28" t="s">
        <v>4453</v>
      </c>
      <c r="M1093" s="28" t="s">
        <v>4576</v>
      </c>
    </row>
    <row r="1094" spans="1:13" hidden="1" x14ac:dyDescent="0.2">
      <c r="A1094" s="23">
        <v>61810</v>
      </c>
      <c r="B1094" s="28" t="s">
        <v>7124</v>
      </c>
      <c r="C1094" s="28" t="s">
        <v>8542</v>
      </c>
      <c r="D1094" s="25">
        <f t="shared" si="17"/>
        <v>39660</v>
      </c>
      <c r="E1094" s="28" t="s">
        <v>4576</v>
      </c>
      <c r="F1094" s="26">
        <v>-2.69</v>
      </c>
      <c r="G1094" s="28" t="s">
        <v>8542</v>
      </c>
      <c r="H1094" s="28" t="s">
        <v>6666</v>
      </c>
      <c r="I1094" s="28" t="s">
        <v>4576</v>
      </c>
      <c r="J1094" s="28" t="s">
        <v>4576</v>
      </c>
      <c r="K1094" s="29">
        <v>39660</v>
      </c>
      <c r="L1094" s="28" t="s">
        <v>4453</v>
      </c>
      <c r="M1094" s="28" t="s">
        <v>4576</v>
      </c>
    </row>
    <row r="1095" spans="1:13" hidden="1" x14ac:dyDescent="0.2">
      <c r="A1095" s="23">
        <v>61834</v>
      </c>
      <c r="B1095" s="28" t="s">
        <v>7124</v>
      </c>
      <c r="C1095" s="28" t="s">
        <v>1961</v>
      </c>
      <c r="D1095" s="25">
        <f t="shared" si="17"/>
        <v>39660</v>
      </c>
      <c r="E1095" s="28" t="s">
        <v>4576</v>
      </c>
      <c r="F1095" s="26">
        <v>-1.73</v>
      </c>
      <c r="G1095" s="28" t="s">
        <v>1961</v>
      </c>
      <c r="H1095" s="28" t="s">
        <v>6666</v>
      </c>
      <c r="I1095" s="28" t="s">
        <v>4576</v>
      </c>
      <c r="J1095" s="28" t="s">
        <v>4576</v>
      </c>
      <c r="K1095" s="29">
        <v>39660</v>
      </c>
      <c r="L1095" s="28" t="s">
        <v>4453</v>
      </c>
      <c r="M1095" s="28" t="s">
        <v>4576</v>
      </c>
    </row>
    <row r="1096" spans="1:13" hidden="1" x14ac:dyDescent="0.2">
      <c r="A1096" s="23">
        <v>61774</v>
      </c>
      <c r="B1096" s="28" t="s">
        <v>7124</v>
      </c>
      <c r="C1096" s="28" t="s">
        <v>1962</v>
      </c>
      <c r="D1096" s="25">
        <f t="shared" si="17"/>
        <v>39660</v>
      </c>
      <c r="E1096" s="28" t="s">
        <v>4576</v>
      </c>
      <c r="F1096" s="26">
        <v>-19.309999999999999</v>
      </c>
      <c r="G1096" s="28" t="s">
        <v>1962</v>
      </c>
      <c r="H1096" s="28" t="s">
        <v>6666</v>
      </c>
      <c r="I1096" s="28" t="s">
        <v>4576</v>
      </c>
      <c r="J1096" s="28" t="s">
        <v>4576</v>
      </c>
      <c r="K1096" s="29">
        <v>39660</v>
      </c>
      <c r="L1096" s="28" t="s">
        <v>4453</v>
      </c>
      <c r="M1096" s="28" t="s">
        <v>4576</v>
      </c>
    </row>
    <row r="1097" spans="1:13" hidden="1" x14ac:dyDescent="0.2">
      <c r="A1097" s="23">
        <v>61822</v>
      </c>
      <c r="B1097" s="28" t="s">
        <v>7124</v>
      </c>
      <c r="C1097" s="28" t="s">
        <v>8540</v>
      </c>
      <c r="D1097" s="25">
        <f t="shared" si="17"/>
        <v>39660</v>
      </c>
      <c r="E1097" s="28" t="s">
        <v>4576</v>
      </c>
      <c r="F1097" s="26">
        <v>-1.31</v>
      </c>
      <c r="G1097" s="28" t="s">
        <v>8540</v>
      </c>
      <c r="H1097" s="28" t="s">
        <v>6666</v>
      </c>
      <c r="I1097" s="28" t="s">
        <v>4576</v>
      </c>
      <c r="J1097" s="28" t="s">
        <v>4576</v>
      </c>
      <c r="K1097" s="29">
        <v>39660</v>
      </c>
      <c r="L1097" s="28" t="s">
        <v>4453</v>
      </c>
      <c r="M1097" s="28" t="s">
        <v>4576</v>
      </c>
    </row>
    <row r="1098" spans="1:13" hidden="1" x14ac:dyDescent="0.2">
      <c r="A1098" s="23">
        <v>60859</v>
      </c>
      <c r="B1098" s="28" t="s">
        <v>4573</v>
      </c>
      <c r="C1098" s="28" t="s">
        <v>5135</v>
      </c>
      <c r="D1098" s="25">
        <f t="shared" si="17"/>
        <v>39660</v>
      </c>
      <c r="E1098" s="28" t="s">
        <v>4576</v>
      </c>
      <c r="F1098" s="26">
        <v>20.6</v>
      </c>
      <c r="G1098" s="28" t="s">
        <v>688</v>
      </c>
      <c r="H1098" s="28" t="s">
        <v>3484</v>
      </c>
      <c r="I1098" s="28" t="s">
        <v>4576</v>
      </c>
      <c r="J1098" s="28" t="s">
        <v>4576</v>
      </c>
      <c r="K1098" s="29">
        <v>39660</v>
      </c>
      <c r="L1098" s="28" t="s">
        <v>5658</v>
      </c>
      <c r="M1098" s="28" t="s">
        <v>5326</v>
      </c>
    </row>
    <row r="1099" spans="1:13" hidden="1" x14ac:dyDescent="0.2">
      <c r="A1099" s="23">
        <v>61064</v>
      </c>
      <c r="B1099" s="28" t="s">
        <v>4573</v>
      </c>
      <c r="C1099" s="28" t="s">
        <v>5133</v>
      </c>
      <c r="D1099" s="25">
        <f t="shared" si="17"/>
        <v>39660</v>
      </c>
      <c r="E1099" s="28" t="s">
        <v>4576</v>
      </c>
      <c r="F1099" s="26">
        <v>50.38</v>
      </c>
      <c r="G1099" s="28" t="s">
        <v>5137</v>
      </c>
      <c r="H1099" s="28" t="s">
        <v>3365</v>
      </c>
      <c r="I1099" s="28" t="s">
        <v>4576</v>
      </c>
      <c r="J1099" s="28" t="s">
        <v>4576</v>
      </c>
      <c r="K1099" s="29">
        <v>39660</v>
      </c>
      <c r="L1099" s="28" t="s">
        <v>4576</v>
      </c>
      <c r="M1099" s="28" t="s">
        <v>4576</v>
      </c>
    </row>
    <row r="1100" spans="1:13" hidden="1" x14ac:dyDescent="0.2">
      <c r="A1100" s="23">
        <v>61515</v>
      </c>
      <c r="B1100" s="28" t="s">
        <v>4573</v>
      </c>
      <c r="C1100" s="28" t="s">
        <v>4580</v>
      </c>
      <c r="D1100" s="25">
        <f t="shared" si="17"/>
        <v>39660</v>
      </c>
      <c r="E1100" s="28" t="s">
        <v>5265</v>
      </c>
      <c r="F1100" s="26">
        <v>590</v>
      </c>
      <c r="G1100" s="28" t="s">
        <v>4595</v>
      </c>
      <c r="H1100" s="28" t="s">
        <v>4595</v>
      </c>
      <c r="I1100" s="28" t="s">
        <v>4576</v>
      </c>
      <c r="J1100" s="28" t="s">
        <v>4576</v>
      </c>
      <c r="K1100" s="29">
        <v>39660</v>
      </c>
      <c r="L1100" s="28" t="s">
        <v>4576</v>
      </c>
      <c r="M1100" s="28" t="s">
        <v>4576</v>
      </c>
    </row>
    <row r="1101" spans="1:13" hidden="1" x14ac:dyDescent="0.2">
      <c r="A1101" s="23">
        <v>60201</v>
      </c>
      <c r="B1101" s="28" t="s">
        <v>4579</v>
      </c>
      <c r="C1101" s="28" t="s">
        <v>4574</v>
      </c>
      <c r="D1101" s="25">
        <f t="shared" si="17"/>
        <v>39661</v>
      </c>
      <c r="E1101" s="28" t="s">
        <v>4576</v>
      </c>
      <c r="F1101" s="26">
        <v>1483.73</v>
      </c>
      <c r="G1101" s="28" t="s">
        <v>4598</v>
      </c>
      <c r="H1101" s="28" t="s">
        <v>6667</v>
      </c>
      <c r="I1101" s="28" t="s">
        <v>4576</v>
      </c>
      <c r="J1101" s="28" t="s">
        <v>4576</v>
      </c>
      <c r="K1101" s="29">
        <v>39661</v>
      </c>
      <c r="L1101" s="28" t="s">
        <v>2111</v>
      </c>
      <c r="M1101" s="28" t="s">
        <v>496</v>
      </c>
    </row>
    <row r="1102" spans="1:13" hidden="1" x14ac:dyDescent="0.2">
      <c r="A1102" s="23">
        <v>60200</v>
      </c>
      <c r="B1102" s="28" t="s">
        <v>4573</v>
      </c>
      <c r="C1102" s="28" t="s">
        <v>4574</v>
      </c>
      <c r="D1102" s="25">
        <f t="shared" si="17"/>
        <v>39661</v>
      </c>
      <c r="E1102" s="28" t="s">
        <v>4576</v>
      </c>
      <c r="F1102" s="26">
        <v>5</v>
      </c>
      <c r="G1102" s="28" t="s">
        <v>5134</v>
      </c>
      <c r="H1102" s="28" t="s">
        <v>5954</v>
      </c>
      <c r="I1102" s="28" t="s">
        <v>4576</v>
      </c>
      <c r="J1102" s="28" t="s">
        <v>4576</v>
      </c>
      <c r="K1102" s="29">
        <v>39661</v>
      </c>
      <c r="L1102" s="28" t="s">
        <v>2111</v>
      </c>
      <c r="M1102" s="28" t="s">
        <v>4492</v>
      </c>
    </row>
    <row r="1103" spans="1:13" hidden="1" x14ac:dyDescent="0.2">
      <c r="A1103" s="23">
        <v>60860</v>
      </c>
      <c r="B1103" s="28" t="s">
        <v>4573</v>
      </c>
      <c r="C1103" s="28" t="s">
        <v>5135</v>
      </c>
      <c r="D1103" s="25">
        <f t="shared" si="17"/>
        <v>39661</v>
      </c>
      <c r="E1103" s="28" t="s">
        <v>4576</v>
      </c>
      <c r="F1103" s="26">
        <v>4.13</v>
      </c>
      <c r="G1103" s="28" t="s">
        <v>2203</v>
      </c>
      <c r="H1103" s="28" t="s">
        <v>3370</v>
      </c>
      <c r="I1103" s="28" t="s">
        <v>4576</v>
      </c>
      <c r="J1103" s="28" t="s">
        <v>4576</v>
      </c>
      <c r="K1103" s="29">
        <v>39661</v>
      </c>
      <c r="L1103" s="28" t="s">
        <v>5658</v>
      </c>
      <c r="M1103" s="28" t="s">
        <v>3254</v>
      </c>
    </row>
    <row r="1104" spans="1:13" hidden="1" x14ac:dyDescent="0.2">
      <c r="A1104" s="23">
        <v>60195</v>
      </c>
      <c r="B1104" s="28" t="s">
        <v>4579</v>
      </c>
      <c r="C1104" s="28" t="s">
        <v>4574</v>
      </c>
      <c r="D1104" s="25">
        <f t="shared" si="17"/>
        <v>39661</v>
      </c>
      <c r="E1104" s="28" t="s">
        <v>4576</v>
      </c>
      <c r="F1104" s="26">
        <v>10</v>
      </c>
      <c r="G1104" s="28" t="s">
        <v>6025</v>
      </c>
      <c r="H1104" s="28" t="s">
        <v>6667</v>
      </c>
      <c r="I1104" s="28" t="s">
        <v>4576</v>
      </c>
      <c r="J1104" s="28" t="s">
        <v>4576</v>
      </c>
      <c r="K1104" s="29">
        <v>39661</v>
      </c>
      <c r="L1104" s="28" t="s">
        <v>2117</v>
      </c>
      <c r="M1104" s="28" t="s">
        <v>2163</v>
      </c>
    </row>
    <row r="1105" spans="1:13" hidden="1" x14ac:dyDescent="0.2">
      <c r="A1105" s="23">
        <v>60196</v>
      </c>
      <c r="B1105" s="33" t="s">
        <v>4579</v>
      </c>
      <c r="C1105" s="28" t="s">
        <v>4574</v>
      </c>
      <c r="D1105" s="25">
        <f t="shared" si="17"/>
        <v>39661</v>
      </c>
      <c r="E1105" s="28" t="s">
        <v>4576</v>
      </c>
      <c r="F1105" s="26">
        <v>10</v>
      </c>
      <c r="G1105" s="28" t="s">
        <v>6024</v>
      </c>
      <c r="H1105" s="28" t="s">
        <v>6667</v>
      </c>
      <c r="I1105" s="28" t="s">
        <v>4576</v>
      </c>
      <c r="J1105" s="28" t="s">
        <v>4576</v>
      </c>
      <c r="K1105" s="29">
        <v>39661</v>
      </c>
      <c r="L1105" s="28" t="s">
        <v>2117</v>
      </c>
      <c r="M1105" s="28" t="s">
        <v>2162</v>
      </c>
    </row>
    <row r="1106" spans="1:13" hidden="1" x14ac:dyDescent="0.2">
      <c r="A1106" s="23">
        <v>60202</v>
      </c>
      <c r="B1106" s="28" t="s">
        <v>4579</v>
      </c>
      <c r="C1106" s="28" t="s">
        <v>4574</v>
      </c>
      <c r="D1106" s="25">
        <f t="shared" si="17"/>
        <v>39661</v>
      </c>
      <c r="E1106" s="28" t="s">
        <v>4576</v>
      </c>
      <c r="F1106" s="26">
        <v>2497.4499999999998</v>
      </c>
      <c r="G1106" s="28" t="s">
        <v>5135</v>
      </c>
      <c r="H1106" s="28" t="s">
        <v>6667</v>
      </c>
      <c r="I1106" s="28" t="s">
        <v>4576</v>
      </c>
      <c r="J1106" s="28" t="s">
        <v>4576</v>
      </c>
      <c r="K1106" s="29">
        <v>39661</v>
      </c>
      <c r="L1106" s="28" t="s">
        <v>2111</v>
      </c>
      <c r="M1106" s="28" t="s">
        <v>4494</v>
      </c>
    </row>
    <row r="1107" spans="1:13" hidden="1" x14ac:dyDescent="0.2">
      <c r="A1107" s="23">
        <v>60862</v>
      </c>
      <c r="B1107" s="28" t="s">
        <v>4573</v>
      </c>
      <c r="C1107" s="28" t="s">
        <v>5135</v>
      </c>
      <c r="D1107" s="25">
        <f t="shared" si="17"/>
        <v>39661</v>
      </c>
      <c r="E1107" s="28" t="s">
        <v>4576</v>
      </c>
      <c r="F1107" s="26">
        <v>4.63</v>
      </c>
      <c r="G1107" s="28" t="s">
        <v>683</v>
      </c>
      <c r="H1107" s="28" t="s">
        <v>3365</v>
      </c>
      <c r="I1107" s="28" t="s">
        <v>4576</v>
      </c>
      <c r="J1107" s="28" t="s">
        <v>4576</v>
      </c>
      <c r="K1107" s="29">
        <v>39661</v>
      </c>
      <c r="L1107" s="28" t="s">
        <v>5658</v>
      </c>
      <c r="M1107" s="28" t="s">
        <v>1706</v>
      </c>
    </row>
    <row r="1108" spans="1:13" hidden="1" x14ac:dyDescent="0.2">
      <c r="A1108" s="23">
        <v>60203</v>
      </c>
      <c r="B1108" s="28" t="s">
        <v>4579</v>
      </c>
      <c r="C1108" s="28" t="s">
        <v>4574</v>
      </c>
      <c r="D1108" s="25">
        <f t="shared" si="17"/>
        <v>39661</v>
      </c>
      <c r="E1108" s="28" t="s">
        <v>4576</v>
      </c>
      <c r="F1108" s="26">
        <v>300</v>
      </c>
      <c r="G1108" s="28" t="s">
        <v>5133</v>
      </c>
      <c r="H1108" s="28" t="s">
        <v>6667</v>
      </c>
      <c r="I1108" s="28" t="s">
        <v>4576</v>
      </c>
      <c r="J1108" s="28" t="s">
        <v>4576</v>
      </c>
      <c r="K1108" s="29">
        <v>39661</v>
      </c>
      <c r="L1108" s="28" t="s">
        <v>2111</v>
      </c>
      <c r="M1108" s="28" t="s">
        <v>2164</v>
      </c>
    </row>
    <row r="1109" spans="1:13" hidden="1" x14ac:dyDescent="0.2">
      <c r="A1109" s="23">
        <v>61066</v>
      </c>
      <c r="B1109" s="28" t="s">
        <v>7124</v>
      </c>
      <c r="C1109" s="28" t="s">
        <v>5133</v>
      </c>
      <c r="D1109" s="25">
        <f t="shared" si="17"/>
        <v>39661</v>
      </c>
      <c r="E1109" s="28" t="s">
        <v>4576</v>
      </c>
      <c r="F1109" s="26">
        <v>-0.17</v>
      </c>
      <c r="G1109" s="28" t="s">
        <v>5133</v>
      </c>
      <c r="H1109" s="28" t="s">
        <v>6666</v>
      </c>
      <c r="I1109" s="28" t="s">
        <v>4576</v>
      </c>
      <c r="J1109" s="28" t="s">
        <v>4576</v>
      </c>
      <c r="K1109" s="29">
        <v>39661</v>
      </c>
      <c r="L1109" s="28" t="s">
        <v>4576</v>
      </c>
      <c r="M1109" s="28" t="s">
        <v>4576</v>
      </c>
    </row>
    <row r="1110" spans="1:13" hidden="1" x14ac:dyDescent="0.2">
      <c r="A1110" s="23">
        <v>60199</v>
      </c>
      <c r="B1110" s="28" t="s">
        <v>4573</v>
      </c>
      <c r="C1110" s="28" t="s">
        <v>4574</v>
      </c>
      <c r="D1110" s="25">
        <f t="shared" si="17"/>
        <v>39661</v>
      </c>
      <c r="E1110" s="28" t="s">
        <v>4576</v>
      </c>
      <c r="F1110" s="26">
        <v>31.39</v>
      </c>
      <c r="G1110" s="28" t="s">
        <v>6021</v>
      </c>
      <c r="H1110" s="28" t="s">
        <v>3381</v>
      </c>
      <c r="I1110" s="28" t="s">
        <v>4576</v>
      </c>
      <c r="J1110" s="28" t="s">
        <v>4576</v>
      </c>
      <c r="K1110" s="29">
        <v>39661</v>
      </c>
      <c r="L1110" s="28" t="s">
        <v>2111</v>
      </c>
      <c r="M1110" s="28" t="s">
        <v>498</v>
      </c>
    </row>
    <row r="1111" spans="1:13" hidden="1" x14ac:dyDescent="0.2">
      <c r="A1111" s="23">
        <v>60197</v>
      </c>
      <c r="B1111" s="28" t="s">
        <v>4573</v>
      </c>
      <c r="C1111" s="28" t="s">
        <v>4574</v>
      </c>
      <c r="D1111" s="25">
        <f t="shared" si="17"/>
        <v>39661</v>
      </c>
      <c r="E1111" s="28" t="s">
        <v>4576</v>
      </c>
      <c r="F1111" s="26">
        <v>25</v>
      </c>
      <c r="G1111" s="28" t="s">
        <v>6023</v>
      </c>
      <c r="H1111" s="28" t="s">
        <v>3379</v>
      </c>
      <c r="I1111" s="28" t="s">
        <v>4576</v>
      </c>
      <c r="J1111" s="28" t="s">
        <v>4576</v>
      </c>
      <c r="K1111" s="29">
        <v>39661</v>
      </c>
      <c r="L1111" s="28" t="s">
        <v>2111</v>
      </c>
      <c r="M1111" s="28" t="s">
        <v>4483</v>
      </c>
    </row>
    <row r="1112" spans="1:13" hidden="1" x14ac:dyDescent="0.2">
      <c r="A1112" s="23">
        <v>60198</v>
      </c>
      <c r="B1112" s="28" t="s">
        <v>4573</v>
      </c>
      <c r="C1112" s="28" t="s">
        <v>4574</v>
      </c>
      <c r="D1112" s="25">
        <f t="shared" si="17"/>
        <v>39661</v>
      </c>
      <c r="E1112" s="28" t="s">
        <v>4576</v>
      </c>
      <c r="F1112" s="26">
        <v>11.61</v>
      </c>
      <c r="G1112" s="28" t="s">
        <v>6022</v>
      </c>
      <c r="H1112" s="28" t="s">
        <v>3381</v>
      </c>
      <c r="I1112" s="28" t="s">
        <v>4576</v>
      </c>
      <c r="J1112" s="28" t="s">
        <v>4576</v>
      </c>
      <c r="K1112" s="29">
        <v>39661</v>
      </c>
      <c r="L1112" s="28" t="s">
        <v>2111</v>
      </c>
      <c r="M1112" s="28" t="s">
        <v>499</v>
      </c>
    </row>
    <row r="1113" spans="1:13" hidden="1" x14ac:dyDescent="0.2">
      <c r="A1113" s="23">
        <v>61065</v>
      </c>
      <c r="B1113" s="28" t="s">
        <v>5150</v>
      </c>
      <c r="C1113" s="28" t="s">
        <v>5133</v>
      </c>
      <c r="D1113" s="25">
        <f t="shared" si="17"/>
        <v>39661</v>
      </c>
      <c r="E1113" s="28" t="s">
        <v>4576</v>
      </c>
      <c r="F1113" s="26">
        <v>-300</v>
      </c>
      <c r="G1113" s="28" t="s">
        <v>4574</v>
      </c>
      <c r="H1113" s="28" t="s">
        <v>6667</v>
      </c>
      <c r="I1113" s="28" t="s">
        <v>4576</v>
      </c>
      <c r="J1113" s="28" t="s">
        <v>4576</v>
      </c>
      <c r="K1113" s="29">
        <v>39661</v>
      </c>
      <c r="L1113" s="28" t="s">
        <v>4576</v>
      </c>
      <c r="M1113" s="28" t="s">
        <v>4576</v>
      </c>
    </row>
    <row r="1114" spans="1:13" hidden="1" x14ac:dyDescent="0.2">
      <c r="A1114" s="23">
        <v>61593</v>
      </c>
      <c r="B1114" s="28" t="s">
        <v>5150</v>
      </c>
      <c r="C1114" s="28" t="s">
        <v>4598</v>
      </c>
      <c r="D1114" s="25">
        <f t="shared" si="17"/>
        <v>39661</v>
      </c>
      <c r="E1114" s="28" t="s">
        <v>4576</v>
      </c>
      <c r="F1114" s="26">
        <v>-1483.73</v>
      </c>
      <c r="G1114" s="28" t="s">
        <v>4574</v>
      </c>
      <c r="H1114" s="28" t="s">
        <v>6667</v>
      </c>
      <c r="I1114" s="28" t="s">
        <v>4576</v>
      </c>
      <c r="J1114" s="28" t="s">
        <v>4576</v>
      </c>
      <c r="K1114" s="29">
        <v>39661</v>
      </c>
      <c r="L1114" s="28" t="s">
        <v>4576</v>
      </c>
      <c r="M1114" s="28" t="s">
        <v>5273</v>
      </c>
    </row>
    <row r="1115" spans="1:13" hidden="1" x14ac:dyDescent="0.2">
      <c r="A1115" s="23">
        <v>61676</v>
      </c>
      <c r="B1115" s="28" t="s">
        <v>5150</v>
      </c>
      <c r="C1115" s="28" t="s">
        <v>5135</v>
      </c>
      <c r="D1115" s="25">
        <f t="shared" si="17"/>
        <v>39661</v>
      </c>
      <c r="E1115" s="28" t="s">
        <v>4576</v>
      </c>
      <c r="F1115" s="26">
        <v>-2497.4499999999998</v>
      </c>
      <c r="G1115" s="28" t="s">
        <v>4574</v>
      </c>
      <c r="H1115" s="28" t="s">
        <v>6667</v>
      </c>
      <c r="I1115" s="28" t="s">
        <v>4576</v>
      </c>
      <c r="J1115" s="28" t="s">
        <v>4576</v>
      </c>
      <c r="K1115" s="29">
        <v>39661</v>
      </c>
      <c r="L1115" s="28" t="s">
        <v>2111</v>
      </c>
      <c r="M1115" s="28" t="s">
        <v>4494</v>
      </c>
    </row>
    <row r="1116" spans="1:13" hidden="1" x14ac:dyDescent="0.2">
      <c r="A1116" s="23">
        <v>60204</v>
      </c>
      <c r="B1116" s="33" t="s">
        <v>4573</v>
      </c>
      <c r="C1116" s="28" t="s">
        <v>4574</v>
      </c>
      <c r="D1116" s="25">
        <f t="shared" si="17"/>
        <v>39661</v>
      </c>
      <c r="E1116" s="28" t="s">
        <v>4576</v>
      </c>
      <c r="F1116" s="26">
        <v>174</v>
      </c>
      <c r="G1116" s="28" t="s">
        <v>4597</v>
      </c>
      <c r="H1116" s="28" t="s">
        <v>3381</v>
      </c>
      <c r="I1116" s="28" t="s">
        <v>4576</v>
      </c>
      <c r="J1116" s="28" t="s">
        <v>4576</v>
      </c>
      <c r="K1116" s="29">
        <v>39661</v>
      </c>
      <c r="L1116" s="28" t="s">
        <v>2111</v>
      </c>
      <c r="M1116" s="28" t="s">
        <v>495</v>
      </c>
    </row>
    <row r="1117" spans="1:13" hidden="1" x14ac:dyDescent="0.2">
      <c r="A1117" s="23">
        <v>60863</v>
      </c>
      <c r="B1117" s="28" t="s">
        <v>4573</v>
      </c>
      <c r="C1117" s="28" t="s">
        <v>5135</v>
      </c>
      <c r="D1117" s="25">
        <f t="shared" si="17"/>
        <v>39662</v>
      </c>
      <c r="E1117" s="28" t="s">
        <v>4576</v>
      </c>
      <c r="F1117" s="26">
        <v>17.3</v>
      </c>
      <c r="G1117" s="28" t="s">
        <v>1562</v>
      </c>
      <c r="H1117" s="28" t="s">
        <v>3484</v>
      </c>
      <c r="I1117" s="28" t="s">
        <v>4576</v>
      </c>
      <c r="J1117" s="28" t="s">
        <v>4576</v>
      </c>
      <c r="K1117" s="29">
        <v>39662</v>
      </c>
      <c r="L1117" s="28" t="s">
        <v>5658</v>
      </c>
      <c r="M1117" s="28" t="s">
        <v>3255</v>
      </c>
    </row>
    <row r="1118" spans="1:13" x14ac:dyDescent="0.2">
      <c r="A1118" s="23">
        <v>60864</v>
      </c>
      <c r="B1118" s="28" t="s">
        <v>4573</v>
      </c>
      <c r="C1118" s="28" t="s">
        <v>5135</v>
      </c>
      <c r="D1118" s="25">
        <f t="shared" si="17"/>
        <v>39662</v>
      </c>
      <c r="E1118" s="28" t="s">
        <v>4576</v>
      </c>
      <c r="F1118" s="26">
        <v>20</v>
      </c>
      <c r="G1118" s="28" t="s">
        <v>2201</v>
      </c>
      <c r="H1118" s="28" t="s">
        <v>7151</v>
      </c>
      <c r="I1118" s="28" t="s">
        <v>4576</v>
      </c>
      <c r="J1118" s="28" t="s">
        <v>4576</v>
      </c>
      <c r="K1118" s="29">
        <v>39662</v>
      </c>
      <c r="L1118" s="28" t="s">
        <v>5658</v>
      </c>
      <c r="M1118" s="28" t="s">
        <v>1760</v>
      </c>
    </row>
    <row r="1119" spans="1:13" hidden="1" x14ac:dyDescent="0.2">
      <c r="A1119" s="23">
        <v>60191</v>
      </c>
      <c r="B1119" s="28" t="s">
        <v>4573</v>
      </c>
      <c r="C1119" s="28" t="s">
        <v>4574</v>
      </c>
      <c r="D1119" s="25">
        <f t="shared" si="17"/>
        <v>39664</v>
      </c>
      <c r="E1119" s="28" t="s">
        <v>4576</v>
      </c>
      <c r="F1119" s="26">
        <v>12</v>
      </c>
      <c r="G1119" s="28" t="s">
        <v>4594</v>
      </c>
      <c r="H1119" s="28" t="s">
        <v>4595</v>
      </c>
      <c r="I1119" s="28" t="s">
        <v>4576</v>
      </c>
      <c r="J1119" s="28" t="s">
        <v>4576</v>
      </c>
      <c r="K1119" s="29">
        <v>39664</v>
      </c>
      <c r="L1119" s="28" t="s">
        <v>2111</v>
      </c>
      <c r="M1119" s="28" t="s">
        <v>493</v>
      </c>
    </row>
    <row r="1120" spans="1:13" hidden="1" x14ac:dyDescent="0.2">
      <c r="A1120" s="23">
        <v>60193</v>
      </c>
      <c r="B1120" s="28" t="s">
        <v>4573</v>
      </c>
      <c r="C1120" s="28" t="s">
        <v>4574</v>
      </c>
      <c r="D1120" s="25">
        <f t="shared" si="17"/>
        <v>39664</v>
      </c>
      <c r="E1120" s="28" t="s">
        <v>4576</v>
      </c>
      <c r="F1120" s="26">
        <v>37</v>
      </c>
      <c r="G1120" s="28" t="s">
        <v>4594</v>
      </c>
      <c r="H1120" s="28" t="s">
        <v>3381</v>
      </c>
      <c r="I1120" s="28" t="s">
        <v>4576</v>
      </c>
      <c r="J1120" s="28" t="s">
        <v>4576</v>
      </c>
      <c r="K1120" s="29">
        <v>39664</v>
      </c>
      <c r="L1120" s="28" t="s">
        <v>2111</v>
      </c>
      <c r="M1120" s="28" t="s">
        <v>2165</v>
      </c>
    </row>
    <row r="1121" spans="1:13" hidden="1" x14ac:dyDescent="0.2">
      <c r="A1121" s="23">
        <v>60194</v>
      </c>
      <c r="B1121" s="28" t="s">
        <v>4573</v>
      </c>
      <c r="C1121" s="28" t="s">
        <v>4574</v>
      </c>
      <c r="D1121" s="25">
        <f t="shared" si="17"/>
        <v>39664</v>
      </c>
      <c r="E1121" s="28" t="s">
        <v>4576</v>
      </c>
      <c r="F1121" s="26">
        <v>39</v>
      </c>
      <c r="G1121" s="28" t="s">
        <v>4594</v>
      </c>
      <c r="H1121" s="28" t="s">
        <v>3381</v>
      </c>
      <c r="I1121" s="28" t="s">
        <v>4576</v>
      </c>
      <c r="J1121" s="28" t="s">
        <v>4576</v>
      </c>
      <c r="K1121" s="29">
        <v>39664</v>
      </c>
      <c r="L1121" s="28" t="s">
        <v>2111</v>
      </c>
      <c r="M1121" s="28" t="s">
        <v>2166</v>
      </c>
    </row>
    <row r="1122" spans="1:13" hidden="1" x14ac:dyDescent="0.2">
      <c r="A1122" s="23">
        <v>60868</v>
      </c>
      <c r="B1122" s="33" t="s">
        <v>4573</v>
      </c>
      <c r="C1122" s="28" t="s">
        <v>5135</v>
      </c>
      <c r="D1122" s="25">
        <f t="shared" si="17"/>
        <v>39664</v>
      </c>
      <c r="E1122" s="28" t="s">
        <v>4576</v>
      </c>
      <c r="F1122" s="26">
        <v>63.85</v>
      </c>
      <c r="G1122" s="28" t="s">
        <v>5160</v>
      </c>
      <c r="H1122" s="28" t="s">
        <v>7322</v>
      </c>
      <c r="I1122" s="28" t="s">
        <v>4576</v>
      </c>
      <c r="J1122" s="28" t="s">
        <v>4576</v>
      </c>
      <c r="K1122" s="29">
        <v>39664</v>
      </c>
      <c r="L1122" s="28" t="s">
        <v>5658</v>
      </c>
      <c r="M1122" s="28" t="s">
        <v>3257</v>
      </c>
    </row>
    <row r="1123" spans="1:13" hidden="1" x14ac:dyDescent="0.2">
      <c r="A1123" s="23">
        <v>60867</v>
      </c>
      <c r="B1123" s="28" t="s">
        <v>4573</v>
      </c>
      <c r="C1123" s="28" t="s">
        <v>5135</v>
      </c>
      <c r="D1123" s="25">
        <f t="shared" si="17"/>
        <v>39664</v>
      </c>
      <c r="E1123" s="28" t="s">
        <v>4576</v>
      </c>
      <c r="F1123" s="26">
        <v>51.71</v>
      </c>
      <c r="G1123" s="28" t="s">
        <v>683</v>
      </c>
      <c r="H1123" s="28" t="s">
        <v>3365</v>
      </c>
      <c r="I1123" s="28" t="s">
        <v>4576</v>
      </c>
      <c r="J1123" s="28" t="s">
        <v>4576</v>
      </c>
      <c r="K1123" s="29">
        <v>39664</v>
      </c>
      <c r="L1123" s="28" t="s">
        <v>5658</v>
      </c>
      <c r="M1123" s="28" t="s">
        <v>1706</v>
      </c>
    </row>
    <row r="1124" spans="1:13" hidden="1" x14ac:dyDescent="0.2">
      <c r="A1124" s="23">
        <v>60192</v>
      </c>
      <c r="B1124" s="28" t="s">
        <v>4573</v>
      </c>
      <c r="C1124" s="28" t="s">
        <v>4574</v>
      </c>
      <c r="D1124" s="25">
        <f t="shared" si="17"/>
        <v>39664</v>
      </c>
      <c r="E1124" s="28" t="s">
        <v>4576</v>
      </c>
      <c r="F1124" s="26">
        <v>26.95</v>
      </c>
      <c r="G1124" s="28" t="s">
        <v>6020</v>
      </c>
      <c r="H1124" s="28" t="s">
        <v>3381</v>
      </c>
      <c r="I1124" s="28" t="s">
        <v>4576</v>
      </c>
      <c r="J1124" s="28" t="s">
        <v>4576</v>
      </c>
      <c r="K1124" s="29">
        <v>39664</v>
      </c>
      <c r="L1124" s="28" t="s">
        <v>2111</v>
      </c>
      <c r="M1124" s="28" t="s">
        <v>497</v>
      </c>
    </row>
    <row r="1125" spans="1:13" hidden="1" x14ac:dyDescent="0.2">
      <c r="A1125" s="23">
        <v>61067</v>
      </c>
      <c r="B1125" s="28" t="s">
        <v>4573</v>
      </c>
      <c r="C1125" s="28" t="s">
        <v>5133</v>
      </c>
      <c r="D1125" s="25">
        <f t="shared" si="17"/>
        <v>39664</v>
      </c>
      <c r="E1125" s="28" t="s">
        <v>4576</v>
      </c>
      <c r="F1125" s="26">
        <v>12.72</v>
      </c>
      <c r="G1125" s="28" t="s">
        <v>5137</v>
      </c>
      <c r="H1125" s="28" t="s">
        <v>3365</v>
      </c>
      <c r="I1125" s="28" t="s">
        <v>4576</v>
      </c>
      <c r="J1125" s="28" t="s">
        <v>4576</v>
      </c>
      <c r="K1125" s="29">
        <v>39664</v>
      </c>
      <c r="L1125" s="28" t="s">
        <v>4576</v>
      </c>
      <c r="M1125" s="28" t="s">
        <v>4576</v>
      </c>
    </row>
    <row r="1126" spans="1:13" hidden="1" x14ac:dyDescent="0.2">
      <c r="A1126" s="23">
        <v>61068</v>
      </c>
      <c r="B1126" s="28" t="s">
        <v>4573</v>
      </c>
      <c r="C1126" s="28" t="s">
        <v>5133</v>
      </c>
      <c r="D1126" s="25">
        <f t="shared" si="17"/>
        <v>39664</v>
      </c>
      <c r="E1126" s="28" t="s">
        <v>4576</v>
      </c>
      <c r="F1126" s="26">
        <v>46.61</v>
      </c>
      <c r="G1126" s="28" t="s">
        <v>5137</v>
      </c>
      <c r="H1126" s="28" t="s">
        <v>3365</v>
      </c>
      <c r="I1126" s="28" t="s">
        <v>4576</v>
      </c>
      <c r="J1126" s="28" t="s">
        <v>4576</v>
      </c>
      <c r="K1126" s="29">
        <v>39664</v>
      </c>
      <c r="L1126" s="28" t="s">
        <v>4576</v>
      </c>
      <c r="M1126" s="28" t="s">
        <v>4576</v>
      </c>
    </row>
    <row r="1127" spans="1:13" hidden="1" x14ac:dyDescent="0.2">
      <c r="A1127" s="23">
        <v>60866</v>
      </c>
      <c r="B1127" s="28" t="s">
        <v>4573</v>
      </c>
      <c r="C1127" s="28" t="s">
        <v>5135</v>
      </c>
      <c r="D1127" s="25">
        <f t="shared" si="17"/>
        <v>39664</v>
      </c>
      <c r="E1127" s="28" t="s">
        <v>4576</v>
      </c>
      <c r="F1127" s="26">
        <v>27.5</v>
      </c>
      <c r="G1127" s="28" t="s">
        <v>2204</v>
      </c>
      <c r="H1127" s="28" t="s">
        <v>3379</v>
      </c>
      <c r="I1127" s="28" t="s">
        <v>4576</v>
      </c>
      <c r="J1127" s="28" t="s">
        <v>4576</v>
      </c>
      <c r="K1127" s="29">
        <v>39664</v>
      </c>
      <c r="L1127" s="28" t="s">
        <v>5658</v>
      </c>
      <c r="M1127" s="28" t="s">
        <v>3256</v>
      </c>
    </row>
    <row r="1128" spans="1:13" hidden="1" x14ac:dyDescent="0.2">
      <c r="A1128" s="23">
        <v>60865</v>
      </c>
      <c r="B1128" s="28" t="s">
        <v>4573</v>
      </c>
      <c r="C1128" s="28" t="s">
        <v>5135</v>
      </c>
      <c r="D1128" s="25">
        <f t="shared" si="17"/>
        <v>39664</v>
      </c>
      <c r="E1128" s="28" t="s">
        <v>4576</v>
      </c>
      <c r="F1128" s="26">
        <v>37.99</v>
      </c>
      <c r="G1128" s="28" t="s">
        <v>892</v>
      </c>
      <c r="H1128" s="28" t="s">
        <v>7324</v>
      </c>
      <c r="I1128" s="28" t="s">
        <v>4576</v>
      </c>
      <c r="J1128" s="28" t="s">
        <v>4909</v>
      </c>
      <c r="K1128" s="29">
        <v>39664</v>
      </c>
      <c r="L1128" s="28" t="s">
        <v>5658</v>
      </c>
      <c r="M1128" s="28" t="s">
        <v>8311</v>
      </c>
    </row>
    <row r="1129" spans="1:13" hidden="1" x14ac:dyDescent="0.2">
      <c r="A1129" s="23">
        <v>60189</v>
      </c>
      <c r="B1129" s="28" t="s">
        <v>4592</v>
      </c>
      <c r="C1129" s="28" t="s">
        <v>4574</v>
      </c>
      <c r="D1129" s="25">
        <f t="shared" si="17"/>
        <v>39665</v>
      </c>
      <c r="E1129" s="28" t="s">
        <v>4576</v>
      </c>
      <c r="F1129" s="26">
        <v>-825</v>
      </c>
      <c r="G1129" s="28" t="s">
        <v>4593</v>
      </c>
      <c r="H1129" s="28" t="s">
        <v>6666</v>
      </c>
      <c r="I1129" s="28" t="s">
        <v>4576</v>
      </c>
      <c r="J1129" s="28" t="s">
        <v>4576</v>
      </c>
      <c r="K1129" s="29">
        <v>39665</v>
      </c>
      <c r="L1129" s="28" t="s">
        <v>491</v>
      </c>
      <c r="M1129" s="28" t="s">
        <v>492</v>
      </c>
    </row>
    <row r="1130" spans="1:13" hidden="1" x14ac:dyDescent="0.2">
      <c r="A1130" s="23">
        <v>60188</v>
      </c>
      <c r="B1130" s="28" t="s">
        <v>4573</v>
      </c>
      <c r="C1130" s="28" t="s">
        <v>4574</v>
      </c>
      <c r="D1130" s="25">
        <f t="shared" si="17"/>
        <v>39665</v>
      </c>
      <c r="E1130" s="28" t="s">
        <v>4576</v>
      </c>
      <c r="F1130" s="26">
        <v>12</v>
      </c>
      <c r="G1130" s="28" t="s">
        <v>4596</v>
      </c>
      <c r="H1130" s="28" t="s">
        <v>5954</v>
      </c>
      <c r="I1130" s="28" t="s">
        <v>4576</v>
      </c>
      <c r="J1130" s="28" t="s">
        <v>4576</v>
      </c>
      <c r="K1130" s="29">
        <v>39665</v>
      </c>
      <c r="L1130" s="28" t="s">
        <v>2111</v>
      </c>
      <c r="M1130" s="28" t="s">
        <v>494</v>
      </c>
    </row>
    <row r="1131" spans="1:13" hidden="1" x14ac:dyDescent="0.2">
      <c r="A1131" s="23">
        <v>60870</v>
      </c>
      <c r="B1131" s="28" t="s">
        <v>4573</v>
      </c>
      <c r="C1131" s="28" t="s">
        <v>5135</v>
      </c>
      <c r="D1131" s="25">
        <f t="shared" si="17"/>
        <v>39665</v>
      </c>
      <c r="E1131" s="28" t="s">
        <v>4576</v>
      </c>
      <c r="F1131" s="26">
        <v>20.54</v>
      </c>
      <c r="G1131" s="28" t="s">
        <v>683</v>
      </c>
      <c r="H1131" s="28" t="s">
        <v>3365</v>
      </c>
      <c r="I1131" s="28" t="s">
        <v>4576</v>
      </c>
      <c r="J1131" s="28" t="s">
        <v>4576</v>
      </c>
      <c r="K1131" s="29">
        <v>39665</v>
      </c>
      <c r="L1131" s="28" t="s">
        <v>5658</v>
      </c>
      <c r="M1131" s="28" t="s">
        <v>8306</v>
      </c>
    </row>
    <row r="1132" spans="1:13" hidden="1" x14ac:dyDescent="0.2">
      <c r="A1132" s="23">
        <v>61069</v>
      </c>
      <c r="B1132" s="28" t="s">
        <v>4573</v>
      </c>
      <c r="C1132" s="28" t="s">
        <v>5133</v>
      </c>
      <c r="D1132" s="25">
        <f t="shared" si="17"/>
        <v>39665</v>
      </c>
      <c r="E1132" s="28" t="s">
        <v>4576</v>
      </c>
      <c r="F1132" s="26">
        <v>86.39</v>
      </c>
      <c r="G1132" s="28" t="s">
        <v>5137</v>
      </c>
      <c r="H1132" s="28" t="s">
        <v>3365</v>
      </c>
      <c r="I1132" s="28" t="s">
        <v>4576</v>
      </c>
      <c r="J1132" s="28" t="s">
        <v>4576</v>
      </c>
      <c r="K1132" s="29">
        <v>39665</v>
      </c>
      <c r="L1132" s="28" t="s">
        <v>4576</v>
      </c>
      <c r="M1132" s="28" t="s">
        <v>4576</v>
      </c>
    </row>
    <row r="1133" spans="1:13" hidden="1" x14ac:dyDescent="0.2">
      <c r="A1133" s="23">
        <v>60190</v>
      </c>
      <c r="B1133" s="28" t="s">
        <v>4573</v>
      </c>
      <c r="C1133" s="28" t="s">
        <v>4574</v>
      </c>
      <c r="D1133" s="25">
        <f t="shared" si="17"/>
        <v>39665</v>
      </c>
      <c r="E1133" s="28" t="s">
        <v>4576</v>
      </c>
      <c r="F1133" s="26">
        <v>-270</v>
      </c>
      <c r="G1133" s="28" t="s">
        <v>4595</v>
      </c>
      <c r="H1133" s="28" t="s">
        <v>4595</v>
      </c>
      <c r="I1133" s="28" t="s">
        <v>4576</v>
      </c>
      <c r="J1133" s="28" t="s">
        <v>4576</v>
      </c>
      <c r="K1133" s="29">
        <v>39665</v>
      </c>
      <c r="L1133" s="28" t="s">
        <v>6605</v>
      </c>
      <c r="M1133" s="28" t="s">
        <v>4275</v>
      </c>
    </row>
    <row r="1134" spans="1:13" x14ac:dyDescent="0.2">
      <c r="A1134" s="23">
        <v>60869</v>
      </c>
      <c r="B1134" s="28" t="s">
        <v>4573</v>
      </c>
      <c r="C1134" s="28" t="s">
        <v>5135</v>
      </c>
      <c r="D1134" s="25">
        <f t="shared" si="17"/>
        <v>39665</v>
      </c>
      <c r="E1134" s="28" t="s">
        <v>4576</v>
      </c>
      <c r="F1134" s="26">
        <v>54</v>
      </c>
      <c r="G1134" s="28" t="s">
        <v>2205</v>
      </c>
      <c r="H1134" s="28" t="s">
        <v>7151</v>
      </c>
      <c r="I1134" s="28" t="s">
        <v>4576</v>
      </c>
      <c r="J1134" s="28" t="s">
        <v>4576</v>
      </c>
      <c r="K1134" s="29">
        <v>39665</v>
      </c>
      <c r="L1134" s="28" t="s">
        <v>5658</v>
      </c>
      <c r="M1134" s="28" t="s">
        <v>7533</v>
      </c>
    </row>
    <row r="1135" spans="1:13" x14ac:dyDescent="0.2">
      <c r="A1135" s="23">
        <v>60871</v>
      </c>
      <c r="B1135" s="28" t="s">
        <v>4573</v>
      </c>
      <c r="C1135" s="28" t="s">
        <v>5135</v>
      </c>
      <c r="D1135" s="25">
        <f t="shared" si="17"/>
        <v>39666</v>
      </c>
      <c r="E1135" s="28" t="s">
        <v>4576</v>
      </c>
      <c r="F1135" s="26">
        <v>15</v>
      </c>
      <c r="G1135" s="28" t="s">
        <v>3349</v>
      </c>
      <c r="H1135" s="28" t="s">
        <v>7151</v>
      </c>
      <c r="I1135" s="28" t="s">
        <v>4576</v>
      </c>
      <c r="J1135" s="28" t="s">
        <v>4576</v>
      </c>
      <c r="K1135" s="29">
        <v>39666</v>
      </c>
      <c r="L1135" s="28" t="s">
        <v>5658</v>
      </c>
      <c r="M1135" s="28" t="s">
        <v>3258</v>
      </c>
    </row>
    <row r="1136" spans="1:13" hidden="1" x14ac:dyDescent="0.2">
      <c r="A1136" s="23">
        <v>60875</v>
      </c>
      <c r="B1136" s="28" t="s">
        <v>4573</v>
      </c>
      <c r="C1136" s="28" t="s">
        <v>5135</v>
      </c>
      <c r="D1136" s="25">
        <f t="shared" si="17"/>
        <v>39666</v>
      </c>
      <c r="E1136" s="28" t="s">
        <v>4576</v>
      </c>
      <c r="F1136" s="26">
        <v>6.99</v>
      </c>
      <c r="G1136" s="28" t="s">
        <v>3350</v>
      </c>
      <c r="H1136" s="28" t="s">
        <v>277</v>
      </c>
      <c r="I1136" s="28" t="s">
        <v>4576</v>
      </c>
      <c r="J1136" s="28" t="s">
        <v>4576</v>
      </c>
      <c r="K1136" s="29">
        <v>39666</v>
      </c>
      <c r="L1136" s="28" t="s">
        <v>5658</v>
      </c>
      <c r="M1136" s="28" t="s">
        <v>2287</v>
      </c>
    </row>
    <row r="1137" spans="1:13" hidden="1" x14ac:dyDescent="0.2">
      <c r="A1137" s="23">
        <v>60187</v>
      </c>
      <c r="B1137" s="33" t="s">
        <v>4573</v>
      </c>
      <c r="C1137" s="28" t="s">
        <v>4574</v>
      </c>
      <c r="D1137" s="25">
        <f t="shared" si="17"/>
        <v>39666</v>
      </c>
      <c r="E1137" s="28" t="s">
        <v>4576</v>
      </c>
      <c r="F1137" s="26">
        <v>14.99</v>
      </c>
      <c r="G1137" s="28" t="s">
        <v>4591</v>
      </c>
      <c r="H1137" s="28" t="s">
        <v>3381</v>
      </c>
      <c r="I1137" s="28" t="s">
        <v>4576</v>
      </c>
      <c r="J1137" s="28" t="s">
        <v>4576</v>
      </c>
      <c r="K1137" s="29">
        <v>39666</v>
      </c>
      <c r="L1137" s="28" t="s">
        <v>2111</v>
      </c>
      <c r="M1137" s="28" t="s">
        <v>488</v>
      </c>
    </row>
    <row r="1138" spans="1:13" hidden="1" x14ac:dyDescent="0.2">
      <c r="A1138" s="23">
        <v>60873</v>
      </c>
      <c r="B1138" s="28" t="s">
        <v>4573</v>
      </c>
      <c r="C1138" s="28" t="s">
        <v>5135</v>
      </c>
      <c r="D1138" s="25">
        <f t="shared" si="17"/>
        <v>39666</v>
      </c>
      <c r="E1138" s="28" t="s">
        <v>4576</v>
      </c>
      <c r="F1138" s="26">
        <v>9.49</v>
      </c>
      <c r="G1138" s="28" t="s">
        <v>4595</v>
      </c>
      <c r="H1138" s="28" t="s">
        <v>4595</v>
      </c>
      <c r="I1138" s="28" t="s">
        <v>4576</v>
      </c>
      <c r="J1138" s="28" t="s">
        <v>4576</v>
      </c>
      <c r="K1138" s="29">
        <v>39666</v>
      </c>
      <c r="L1138" s="28" t="s">
        <v>5658</v>
      </c>
      <c r="M1138" s="28" t="s">
        <v>3260</v>
      </c>
    </row>
    <row r="1139" spans="1:13" hidden="1" x14ac:dyDescent="0.2">
      <c r="A1139" s="23">
        <v>60874</v>
      </c>
      <c r="B1139" s="28" t="s">
        <v>4573</v>
      </c>
      <c r="C1139" s="28" t="s">
        <v>5135</v>
      </c>
      <c r="D1139" s="25">
        <f t="shared" si="17"/>
        <v>39666</v>
      </c>
      <c r="E1139" s="28" t="s">
        <v>4576</v>
      </c>
      <c r="F1139" s="26">
        <v>43</v>
      </c>
      <c r="G1139" s="28" t="s">
        <v>4595</v>
      </c>
      <c r="H1139" s="28" t="s">
        <v>4595</v>
      </c>
      <c r="I1139" s="28" t="s">
        <v>4576</v>
      </c>
      <c r="J1139" s="28" t="s">
        <v>4576</v>
      </c>
      <c r="K1139" s="29">
        <v>39666</v>
      </c>
      <c r="L1139" s="28" t="s">
        <v>5658</v>
      </c>
      <c r="M1139" s="28" t="s">
        <v>3261</v>
      </c>
    </row>
    <row r="1140" spans="1:13" hidden="1" x14ac:dyDescent="0.2">
      <c r="A1140" s="23">
        <v>60872</v>
      </c>
      <c r="B1140" s="28" t="s">
        <v>4573</v>
      </c>
      <c r="C1140" s="28" t="s">
        <v>5135</v>
      </c>
      <c r="D1140" s="25">
        <f t="shared" si="17"/>
        <v>39666</v>
      </c>
      <c r="E1140" s="28" t="s">
        <v>4576</v>
      </c>
      <c r="F1140" s="26">
        <v>55.95</v>
      </c>
      <c r="G1140" s="28" t="s">
        <v>883</v>
      </c>
      <c r="H1140" s="28" t="s">
        <v>4599</v>
      </c>
      <c r="I1140" s="28" t="s">
        <v>4576</v>
      </c>
      <c r="J1140" s="28" t="s">
        <v>4576</v>
      </c>
      <c r="K1140" s="29">
        <v>39666</v>
      </c>
      <c r="L1140" s="28" t="s">
        <v>5658</v>
      </c>
      <c r="M1140" s="28" t="s">
        <v>3259</v>
      </c>
    </row>
    <row r="1141" spans="1:13" hidden="1" x14ac:dyDescent="0.2">
      <c r="A1141" s="23">
        <v>60876</v>
      </c>
      <c r="B1141" s="28" t="s">
        <v>4573</v>
      </c>
      <c r="C1141" s="28" t="s">
        <v>5135</v>
      </c>
      <c r="D1141" s="25">
        <f t="shared" si="17"/>
        <v>39667</v>
      </c>
      <c r="E1141" s="28" t="s">
        <v>4576</v>
      </c>
      <c r="F1141" s="26">
        <v>13.81</v>
      </c>
      <c r="G1141" s="28" t="s">
        <v>8281</v>
      </c>
      <c r="H1141" s="28" t="s">
        <v>3365</v>
      </c>
      <c r="I1141" s="28" t="s">
        <v>4576</v>
      </c>
      <c r="J1141" s="28" t="s">
        <v>4576</v>
      </c>
      <c r="K1141" s="29">
        <v>39667</v>
      </c>
      <c r="L1141" s="28" t="s">
        <v>5658</v>
      </c>
      <c r="M1141" s="28" t="s">
        <v>3262</v>
      </c>
    </row>
    <row r="1142" spans="1:13" hidden="1" x14ac:dyDescent="0.2">
      <c r="A1142" s="23">
        <v>60182</v>
      </c>
      <c r="B1142" s="28" t="s">
        <v>4573</v>
      </c>
      <c r="C1142" s="28" t="s">
        <v>4574</v>
      </c>
      <c r="D1142" s="25">
        <f t="shared" si="17"/>
        <v>39667</v>
      </c>
      <c r="E1142" s="28" t="s">
        <v>4486</v>
      </c>
      <c r="F1142" s="26">
        <v>13</v>
      </c>
      <c r="G1142" s="28" t="s">
        <v>5154</v>
      </c>
      <c r="H1142" s="28" t="s">
        <v>7311</v>
      </c>
      <c r="I1142" s="28" t="s">
        <v>4576</v>
      </c>
      <c r="J1142" s="28" t="s">
        <v>4576</v>
      </c>
      <c r="K1142" s="29">
        <v>39667</v>
      </c>
      <c r="L1142" s="28" t="s">
        <v>6598</v>
      </c>
      <c r="M1142" s="28" t="s">
        <v>4273</v>
      </c>
    </row>
    <row r="1143" spans="1:13" hidden="1" x14ac:dyDescent="0.2">
      <c r="A1143" s="23">
        <v>60877</v>
      </c>
      <c r="B1143" s="28" t="s">
        <v>4573</v>
      </c>
      <c r="C1143" s="28" t="s">
        <v>5135</v>
      </c>
      <c r="D1143" s="25">
        <f t="shared" si="17"/>
        <v>39667</v>
      </c>
      <c r="E1143" s="28" t="s">
        <v>4576</v>
      </c>
      <c r="F1143" s="26">
        <v>17.5</v>
      </c>
      <c r="G1143" s="28" t="s">
        <v>3351</v>
      </c>
      <c r="H1143" s="28" t="s">
        <v>3484</v>
      </c>
      <c r="I1143" s="28" t="s">
        <v>4576</v>
      </c>
      <c r="J1143" s="28" t="s">
        <v>4576</v>
      </c>
      <c r="K1143" s="29">
        <v>39667</v>
      </c>
      <c r="L1143" s="28" t="s">
        <v>5658</v>
      </c>
      <c r="M1143" s="28" t="s">
        <v>3263</v>
      </c>
    </row>
    <row r="1144" spans="1:13" hidden="1" x14ac:dyDescent="0.2">
      <c r="A1144" s="23">
        <v>60178</v>
      </c>
      <c r="B1144" s="28" t="s">
        <v>4579</v>
      </c>
      <c r="C1144" s="28" t="s">
        <v>4574</v>
      </c>
      <c r="D1144" s="25">
        <f t="shared" si="17"/>
        <v>39667</v>
      </c>
      <c r="E1144" s="28" t="s">
        <v>4576</v>
      </c>
      <c r="F1144" s="26">
        <v>250</v>
      </c>
      <c r="G1144" s="28" t="s">
        <v>4587</v>
      </c>
      <c r="H1144" s="28" t="s">
        <v>6667</v>
      </c>
      <c r="I1144" s="28" t="s">
        <v>4576</v>
      </c>
      <c r="J1144" s="28" t="s">
        <v>4576</v>
      </c>
      <c r="K1144" s="29">
        <v>39667</v>
      </c>
      <c r="L1144" s="28" t="s">
        <v>2111</v>
      </c>
      <c r="M1144" s="28" t="s">
        <v>2113</v>
      </c>
    </row>
    <row r="1145" spans="1:13" hidden="1" x14ac:dyDescent="0.2">
      <c r="A1145" s="23">
        <v>60179</v>
      </c>
      <c r="B1145" s="28" t="s">
        <v>4579</v>
      </c>
      <c r="C1145" s="28" t="s">
        <v>4574</v>
      </c>
      <c r="D1145" s="25">
        <f t="shared" si="17"/>
        <v>39667</v>
      </c>
      <c r="E1145" s="28" t="s">
        <v>4576</v>
      </c>
      <c r="F1145" s="26">
        <v>150</v>
      </c>
      <c r="G1145" s="28" t="s">
        <v>4587</v>
      </c>
      <c r="H1145" s="28" t="s">
        <v>6667</v>
      </c>
      <c r="I1145" s="28" t="s">
        <v>4576</v>
      </c>
      <c r="J1145" s="28" t="s">
        <v>4576</v>
      </c>
      <c r="K1145" s="29">
        <v>39667</v>
      </c>
      <c r="L1145" s="28" t="s">
        <v>2111</v>
      </c>
      <c r="M1145" s="28" t="s">
        <v>2113</v>
      </c>
    </row>
    <row r="1146" spans="1:13" hidden="1" x14ac:dyDescent="0.2">
      <c r="A1146" s="23">
        <v>60180</v>
      </c>
      <c r="B1146" s="28" t="s">
        <v>4579</v>
      </c>
      <c r="C1146" s="28" t="s">
        <v>4574</v>
      </c>
      <c r="D1146" s="25">
        <f t="shared" si="17"/>
        <v>39667</v>
      </c>
      <c r="E1146" s="28" t="s">
        <v>4576</v>
      </c>
      <c r="F1146" s="26">
        <v>500</v>
      </c>
      <c r="G1146" s="28" t="s">
        <v>4587</v>
      </c>
      <c r="H1146" s="28" t="s">
        <v>6667</v>
      </c>
      <c r="I1146" s="28" t="s">
        <v>4576</v>
      </c>
      <c r="J1146" s="28" t="s">
        <v>4576</v>
      </c>
      <c r="K1146" s="29">
        <v>39667</v>
      </c>
      <c r="L1146" s="28" t="s">
        <v>2111</v>
      </c>
      <c r="M1146" s="28" t="s">
        <v>2113</v>
      </c>
    </row>
    <row r="1147" spans="1:13" hidden="1" x14ac:dyDescent="0.2">
      <c r="A1147" s="23">
        <v>60186</v>
      </c>
      <c r="B1147" s="28" t="s">
        <v>4579</v>
      </c>
      <c r="C1147" s="28" t="s">
        <v>4574</v>
      </c>
      <c r="D1147" s="25">
        <f t="shared" si="17"/>
        <v>39667</v>
      </c>
      <c r="E1147" s="28" t="s">
        <v>4576</v>
      </c>
      <c r="F1147" s="26">
        <v>60</v>
      </c>
      <c r="G1147" s="28" t="s">
        <v>4587</v>
      </c>
      <c r="H1147" s="28" t="s">
        <v>6667</v>
      </c>
      <c r="I1147" s="28" t="s">
        <v>4576</v>
      </c>
      <c r="J1147" s="28" t="s">
        <v>4576</v>
      </c>
      <c r="K1147" s="29">
        <v>39667</v>
      </c>
      <c r="L1147" s="28" t="s">
        <v>2111</v>
      </c>
      <c r="M1147" s="28" t="s">
        <v>2113</v>
      </c>
    </row>
    <row r="1148" spans="1:13" hidden="1" x14ac:dyDescent="0.2">
      <c r="A1148" s="23">
        <v>60185</v>
      </c>
      <c r="B1148" s="33" t="s">
        <v>4573</v>
      </c>
      <c r="C1148" s="33" t="s">
        <v>4574</v>
      </c>
      <c r="D1148" s="25">
        <f t="shared" si="17"/>
        <v>39667</v>
      </c>
      <c r="E1148" s="28" t="s">
        <v>4576</v>
      </c>
      <c r="F1148" s="26">
        <v>5</v>
      </c>
      <c r="G1148" s="28" t="s">
        <v>4590</v>
      </c>
      <c r="H1148" s="28" t="s">
        <v>5954</v>
      </c>
      <c r="I1148" s="28" t="s">
        <v>4576</v>
      </c>
      <c r="J1148" s="28" t="s">
        <v>4576</v>
      </c>
      <c r="K1148" s="29">
        <v>39667</v>
      </c>
      <c r="L1148" s="33" t="s">
        <v>2117</v>
      </c>
      <c r="M1148" s="28" t="s">
        <v>7183</v>
      </c>
    </row>
    <row r="1149" spans="1:13" hidden="1" x14ac:dyDescent="0.2">
      <c r="A1149" s="23">
        <v>60184</v>
      </c>
      <c r="B1149" s="33" t="s">
        <v>4573</v>
      </c>
      <c r="C1149" s="28" t="s">
        <v>4574</v>
      </c>
      <c r="D1149" s="25">
        <f t="shared" si="17"/>
        <v>39667</v>
      </c>
      <c r="E1149" s="28" t="s">
        <v>4576</v>
      </c>
      <c r="F1149" s="26">
        <v>21.99</v>
      </c>
      <c r="G1149" s="28" t="s">
        <v>5145</v>
      </c>
      <c r="H1149" s="28" t="s">
        <v>277</v>
      </c>
      <c r="I1149" s="28" t="s">
        <v>4576</v>
      </c>
      <c r="J1149" s="28" t="s">
        <v>4576</v>
      </c>
      <c r="K1149" s="29">
        <v>39667</v>
      </c>
      <c r="L1149" s="28" t="s">
        <v>2111</v>
      </c>
      <c r="M1149" s="28" t="s">
        <v>4471</v>
      </c>
    </row>
    <row r="1150" spans="1:13" hidden="1" x14ac:dyDescent="0.2">
      <c r="A1150" s="23">
        <v>60181</v>
      </c>
      <c r="B1150" s="28" t="s">
        <v>4573</v>
      </c>
      <c r="C1150" s="28" t="s">
        <v>4574</v>
      </c>
      <c r="D1150" s="25">
        <f t="shared" si="17"/>
        <v>39667</v>
      </c>
      <c r="E1150" s="28" t="s">
        <v>4576</v>
      </c>
      <c r="F1150" s="26">
        <v>8.19</v>
      </c>
      <c r="G1150" s="28" t="s">
        <v>4589</v>
      </c>
      <c r="H1150" s="28" t="s">
        <v>3381</v>
      </c>
      <c r="I1150" s="28" t="s">
        <v>4576</v>
      </c>
      <c r="J1150" s="28" t="s">
        <v>4576</v>
      </c>
      <c r="K1150" s="29">
        <v>39667</v>
      </c>
      <c r="L1150" s="28" t="s">
        <v>2111</v>
      </c>
      <c r="M1150" s="28" t="s">
        <v>2116</v>
      </c>
    </row>
    <row r="1151" spans="1:13" hidden="1" x14ac:dyDescent="0.2">
      <c r="A1151" s="23">
        <v>60183</v>
      </c>
      <c r="B1151" s="28" t="s">
        <v>4573</v>
      </c>
      <c r="C1151" s="28" t="s">
        <v>4574</v>
      </c>
      <c r="D1151" s="25">
        <f t="shared" si="17"/>
        <v>39667</v>
      </c>
      <c r="E1151" s="28" t="s">
        <v>4576</v>
      </c>
      <c r="F1151" s="26">
        <v>11.36</v>
      </c>
      <c r="G1151" s="28" t="s">
        <v>5137</v>
      </c>
      <c r="H1151" s="28" t="s">
        <v>3381</v>
      </c>
      <c r="I1151" s="28" t="s">
        <v>4576</v>
      </c>
      <c r="J1151" s="28" t="s">
        <v>4576</v>
      </c>
      <c r="K1151" s="29">
        <v>39667</v>
      </c>
      <c r="L1151" s="28" t="s">
        <v>2111</v>
      </c>
      <c r="M1151" s="28" t="s">
        <v>4274</v>
      </c>
    </row>
    <row r="1152" spans="1:13" hidden="1" x14ac:dyDescent="0.2">
      <c r="A1152" s="23">
        <v>61736</v>
      </c>
      <c r="B1152" s="28" t="s">
        <v>5150</v>
      </c>
      <c r="C1152" s="28" t="s">
        <v>1961</v>
      </c>
      <c r="D1152" s="25">
        <f t="shared" si="17"/>
        <v>39667</v>
      </c>
      <c r="E1152" s="28" t="s">
        <v>4576</v>
      </c>
      <c r="F1152" s="26">
        <v>-250</v>
      </c>
      <c r="G1152" s="28" t="s">
        <v>4574</v>
      </c>
      <c r="H1152" s="28" t="s">
        <v>6667</v>
      </c>
      <c r="I1152" s="28" t="s">
        <v>4576</v>
      </c>
      <c r="J1152" s="28" t="s">
        <v>4576</v>
      </c>
      <c r="K1152" s="29">
        <v>39667</v>
      </c>
      <c r="L1152" s="28" t="s">
        <v>5486</v>
      </c>
      <c r="M1152" s="28" t="s">
        <v>4576</v>
      </c>
    </row>
    <row r="1153" spans="1:13" hidden="1" x14ac:dyDescent="0.2">
      <c r="A1153" s="23">
        <v>61737</v>
      </c>
      <c r="B1153" s="28" t="s">
        <v>5150</v>
      </c>
      <c r="C1153" s="28" t="s">
        <v>8540</v>
      </c>
      <c r="D1153" s="25">
        <f t="shared" si="17"/>
        <v>39667</v>
      </c>
      <c r="E1153" s="28" t="s">
        <v>4576</v>
      </c>
      <c r="F1153" s="26">
        <v>-150</v>
      </c>
      <c r="G1153" s="28" t="s">
        <v>4574</v>
      </c>
      <c r="H1153" s="28" t="s">
        <v>6667</v>
      </c>
      <c r="I1153" s="28" t="s">
        <v>4576</v>
      </c>
      <c r="J1153" s="28" t="s">
        <v>4576</v>
      </c>
      <c r="K1153" s="29">
        <v>39667</v>
      </c>
      <c r="L1153" s="28" t="s">
        <v>5486</v>
      </c>
      <c r="M1153" s="28" t="s">
        <v>4576</v>
      </c>
    </row>
    <row r="1154" spans="1:13" hidden="1" x14ac:dyDescent="0.2">
      <c r="A1154" s="23">
        <v>61738</v>
      </c>
      <c r="B1154" s="33" t="s">
        <v>5150</v>
      </c>
      <c r="C1154" s="28" t="s">
        <v>1962</v>
      </c>
      <c r="D1154" s="25">
        <f t="shared" ref="D1154:D1217" si="18">K1154</f>
        <v>39667</v>
      </c>
      <c r="E1154" s="28" t="s">
        <v>4576</v>
      </c>
      <c r="F1154" s="26">
        <v>-500</v>
      </c>
      <c r="G1154" s="28" t="s">
        <v>4574</v>
      </c>
      <c r="H1154" s="28" t="s">
        <v>6667</v>
      </c>
      <c r="I1154" s="28" t="s">
        <v>4576</v>
      </c>
      <c r="J1154" s="28" t="s">
        <v>4576</v>
      </c>
      <c r="K1154" s="29">
        <v>39667</v>
      </c>
      <c r="L1154" s="28" t="s">
        <v>5486</v>
      </c>
      <c r="M1154" s="28" t="s">
        <v>4576</v>
      </c>
    </row>
    <row r="1155" spans="1:13" hidden="1" x14ac:dyDescent="0.2">
      <c r="A1155" s="23">
        <v>61739</v>
      </c>
      <c r="B1155" s="28" t="s">
        <v>5150</v>
      </c>
      <c r="C1155" s="28" t="s">
        <v>1963</v>
      </c>
      <c r="D1155" s="25">
        <f t="shared" si="18"/>
        <v>39667</v>
      </c>
      <c r="E1155" s="28" t="s">
        <v>4576</v>
      </c>
      <c r="F1155" s="26">
        <v>-60</v>
      </c>
      <c r="G1155" s="28" t="s">
        <v>4574</v>
      </c>
      <c r="H1155" s="28" t="s">
        <v>6667</v>
      </c>
      <c r="I1155" s="28" t="s">
        <v>4576</v>
      </c>
      <c r="J1155" s="28" t="s">
        <v>4576</v>
      </c>
      <c r="K1155" s="29">
        <v>39667</v>
      </c>
      <c r="L1155" s="28" t="s">
        <v>5486</v>
      </c>
      <c r="M1155" s="28" t="s">
        <v>4576</v>
      </c>
    </row>
    <row r="1156" spans="1:13" hidden="1" x14ac:dyDescent="0.2">
      <c r="A1156" s="23">
        <v>61742</v>
      </c>
      <c r="B1156" s="28" t="s">
        <v>4579</v>
      </c>
      <c r="C1156" s="28" t="s">
        <v>1962</v>
      </c>
      <c r="D1156" s="25">
        <f t="shared" si="18"/>
        <v>39667</v>
      </c>
      <c r="E1156" s="28" t="s">
        <v>4576</v>
      </c>
      <c r="F1156" s="26">
        <v>1000</v>
      </c>
      <c r="G1156" s="28" t="s">
        <v>4574</v>
      </c>
      <c r="H1156" s="28" t="s">
        <v>6667</v>
      </c>
      <c r="I1156" s="28" t="s">
        <v>4576</v>
      </c>
      <c r="J1156" s="28" t="s">
        <v>4576</v>
      </c>
      <c r="K1156" s="29">
        <v>39667</v>
      </c>
      <c r="L1156" s="28" t="s">
        <v>5487</v>
      </c>
      <c r="M1156" s="28" t="s">
        <v>4576</v>
      </c>
    </row>
    <row r="1157" spans="1:13" hidden="1" x14ac:dyDescent="0.2">
      <c r="A1157" s="23">
        <v>61743</v>
      </c>
      <c r="B1157" s="33" t="s">
        <v>4579</v>
      </c>
      <c r="C1157" s="28" t="s">
        <v>8542</v>
      </c>
      <c r="D1157" s="25">
        <f t="shared" si="18"/>
        <v>39667</v>
      </c>
      <c r="E1157" s="28" t="s">
        <v>4576</v>
      </c>
      <c r="F1157" s="26">
        <v>350</v>
      </c>
      <c r="G1157" s="28" t="s">
        <v>4574</v>
      </c>
      <c r="H1157" s="28" t="s">
        <v>6667</v>
      </c>
      <c r="I1157" s="28" t="s">
        <v>4576</v>
      </c>
      <c r="J1157" s="28" t="s">
        <v>4576</v>
      </c>
      <c r="K1157" s="29">
        <v>39667</v>
      </c>
      <c r="L1157" s="28" t="s">
        <v>5487</v>
      </c>
      <c r="M1157" s="28" t="s">
        <v>4576</v>
      </c>
    </row>
    <row r="1158" spans="1:13" hidden="1" x14ac:dyDescent="0.2">
      <c r="A1158" s="23">
        <v>61744</v>
      </c>
      <c r="B1158" s="28" t="s">
        <v>4579</v>
      </c>
      <c r="C1158" s="28" t="s">
        <v>8541</v>
      </c>
      <c r="D1158" s="25">
        <f t="shared" si="18"/>
        <v>39667</v>
      </c>
      <c r="E1158" s="28" t="s">
        <v>4576</v>
      </c>
      <c r="F1158" s="26">
        <v>1000</v>
      </c>
      <c r="G1158" s="28" t="s">
        <v>4574</v>
      </c>
      <c r="H1158" s="28" t="s">
        <v>6667</v>
      </c>
      <c r="I1158" s="28" t="s">
        <v>4576</v>
      </c>
      <c r="J1158" s="28" t="s">
        <v>4576</v>
      </c>
      <c r="K1158" s="29">
        <v>39667</v>
      </c>
      <c r="L1158" s="28" t="s">
        <v>5487</v>
      </c>
      <c r="M1158" s="28" t="s">
        <v>4576</v>
      </c>
    </row>
    <row r="1159" spans="1:13" hidden="1" x14ac:dyDescent="0.2">
      <c r="A1159" s="23">
        <v>60177</v>
      </c>
      <c r="B1159" s="28" t="s">
        <v>4579</v>
      </c>
      <c r="C1159" s="28" t="s">
        <v>4574</v>
      </c>
      <c r="D1159" s="25">
        <f t="shared" si="18"/>
        <v>39668</v>
      </c>
      <c r="E1159" s="28" t="s">
        <v>4576</v>
      </c>
      <c r="F1159" s="26">
        <v>100</v>
      </c>
      <c r="G1159" s="28" t="s">
        <v>4580</v>
      </c>
      <c r="H1159" s="28" t="s">
        <v>6667</v>
      </c>
      <c r="I1159" s="28" t="s">
        <v>4576</v>
      </c>
      <c r="J1159" s="28" t="s">
        <v>4576</v>
      </c>
      <c r="K1159" s="29">
        <v>39668</v>
      </c>
      <c r="L1159" s="28" t="s">
        <v>6602</v>
      </c>
      <c r="M1159" s="28" t="s">
        <v>4272</v>
      </c>
    </row>
    <row r="1160" spans="1:13" hidden="1" x14ac:dyDescent="0.2">
      <c r="A1160" s="23">
        <v>60878</v>
      </c>
      <c r="B1160" s="28" t="s">
        <v>4573</v>
      </c>
      <c r="C1160" s="28" t="s">
        <v>5135</v>
      </c>
      <c r="D1160" s="25">
        <f t="shared" si="18"/>
        <v>39668</v>
      </c>
      <c r="E1160" s="28" t="s">
        <v>4576</v>
      </c>
      <c r="F1160" s="26">
        <v>16.28</v>
      </c>
      <c r="G1160" s="28" t="s">
        <v>2208</v>
      </c>
      <c r="H1160" s="28" t="s">
        <v>3365</v>
      </c>
      <c r="I1160" s="28" t="s">
        <v>4576</v>
      </c>
      <c r="J1160" s="28" t="s">
        <v>4576</v>
      </c>
      <c r="K1160" s="29">
        <v>39668</v>
      </c>
      <c r="L1160" s="28" t="s">
        <v>5658</v>
      </c>
      <c r="M1160" s="28" t="s">
        <v>2288</v>
      </c>
    </row>
    <row r="1161" spans="1:13" hidden="1" x14ac:dyDescent="0.2">
      <c r="A1161" s="23">
        <v>60879</v>
      </c>
      <c r="B1161" s="28" t="s">
        <v>4573</v>
      </c>
      <c r="C1161" s="28" t="s">
        <v>5135</v>
      </c>
      <c r="D1161" s="25">
        <f t="shared" si="18"/>
        <v>39668</v>
      </c>
      <c r="E1161" s="28" t="s">
        <v>4576</v>
      </c>
      <c r="F1161" s="26">
        <v>6.9</v>
      </c>
      <c r="G1161" s="28" t="s">
        <v>3352</v>
      </c>
      <c r="H1161" s="28" t="s">
        <v>7323</v>
      </c>
      <c r="I1161" s="28" t="s">
        <v>4576</v>
      </c>
      <c r="J1161" s="28" t="s">
        <v>4576</v>
      </c>
      <c r="K1161" s="29">
        <v>39668</v>
      </c>
      <c r="L1161" s="28" t="s">
        <v>5658</v>
      </c>
      <c r="M1161" s="28" t="s">
        <v>3264</v>
      </c>
    </row>
    <row r="1162" spans="1:13" hidden="1" x14ac:dyDescent="0.2">
      <c r="A1162" s="23">
        <v>60882</v>
      </c>
      <c r="B1162" s="28" t="s">
        <v>4573</v>
      </c>
      <c r="C1162" s="28" t="s">
        <v>5135</v>
      </c>
      <c r="D1162" s="25">
        <f t="shared" si="18"/>
        <v>39668</v>
      </c>
      <c r="E1162" s="28" t="s">
        <v>4576</v>
      </c>
      <c r="F1162" s="26">
        <v>20.98</v>
      </c>
      <c r="G1162" s="28" t="s">
        <v>3353</v>
      </c>
      <c r="H1162" s="28" t="s">
        <v>4595</v>
      </c>
      <c r="I1162" s="28" t="s">
        <v>4576</v>
      </c>
      <c r="J1162" s="28" t="s">
        <v>4576</v>
      </c>
      <c r="K1162" s="29">
        <v>39668</v>
      </c>
      <c r="L1162" s="28" t="s">
        <v>5658</v>
      </c>
      <c r="M1162" s="28" t="s">
        <v>8309</v>
      </c>
    </row>
    <row r="1163" spans="1:13" hidden="1" x14ac:dyDescent="0.2">
      <c r="A1163" s="23">
        <v>60880</v>
      </c>
      <c r="B1163" s="28" t="s">
        <v>4573</v>
      </c>
      <c r="C1163" s="28" t="s">
        <v>5135</v>
      </c>
      <c r="D1163" s="25">
        <f t="shared" si="18"/>
        <v>39668</v>
      </c>
      <c r="E1163" s="28" t="s">
        <v>4576</v>
      </c>
      <c r="F1163" s="26">
        <v>14.99</v>
      </c>
      <c r="G1163" s="28" t="s">
        <v>4595</v>
      </c>
      <c r="H1163" s="28" t="s">
        <v>4595</v>
      </c>
      <c r="I1163" s="28" t="s">
        <v>4576</v>
      </c>
      <c r="J1163" s="28" t="s">
        <v>4576</v>
      </c>
      <c r="K1163" s="29">
        <v>39668</v>
      </c>
      <c r="L1163" s="28" t="s">
        <v>5658</v>
      </c>
      <c r="M1163" s="28" t="s">
        <v>3265</v>
      </c>
    </row>
    <row r="1164" spans="1:13" hidden="1" x14ac:dyDescent="0.2">
      <c r="A1164" s="23">
        <v>60881</v>
      </c>
      <c r="B1164" s="28" t="s">
        <v>4573</v>
      </c>
      <c r="C1164" s="28" t="s">
        <v>5135</v>
      </c>
      <c r="D1164" s="25">
        <f t="shared" si="18"/>
        <v>39668</v>
      </c>
      <c r="E1164" s="28" t="s">
        <v>4576</v>
      </c>
      <c r="F1164" s="26">
        <v>46.38</v>
      </c>
      <c r="G1164" s="28" t="s">
        <v>4595</v>
      </c>
      <c r="H1164" s="28" t="s">
        <v>4595</v>
      </c>
      <c r="I1164" s="28" t="s">
        <v>4576</v>
      </c>
      <c r="J1164" s="28" t="s">
        <v>4576</v>
      </c>
      <c r="K1164" s="29">
        <v>39668</v>
      </c>
      <c r="L1164" s="28" t="s">
        <v>5658</v>
      </c>
      <c r="M1164" s="28" t="s">
        <v>3266</v>
      </c>
    </row>
    <row r="1165" spans="1:13" hidden="1" x14ac:dyDescent="0.2">
      <c r="A1165" s="23">
        <v>61439</v>
      </c>
      <c r="B1165" s="28" t="s">
        <v>5150</v>
      </c>
      <c r="C1165" s="28" t="s">
        <v>4580</v>
      </c>
      <c r="D1165" s="25">
        <f t="shared" si="18"/>
        <v>39668</v>
      </c>
      <c r="E1165" s="33" t="s">
        <v>4576</v>
      </c>
      <c r="F1165" s="26">
        <v>-100</v>
      </c>
      <c r="G1165" s="28" t="s">
        <v>4574</v>
      </c>
      <c r="H1165" s="28" t="s">
        <v>6667</v>
      </c>
      <c r="I1165" s="28" t="s">
        <v>4576</v>
      </c>
      <c r="J1165" s="28" t="s">
        <v>4576</v>
      </c>
      <c r="K1165" s="29">
        <v>39668</v>
      </c>
      <c r="L1165" s="28" t="s">
        <v>6602</v>
      </c>
      <c r="M1165" s="28" t="s">
        <v>4272</v>
      </c>
    </row>
    <row r="1166" spans="1:13" hidden="1" x14ac:dyDescent="0.2">
      <c r="A1166" s="23">
        <v>60744</v>
      </c>
      <c r="B1166" s="28" t="s">
        <v>4573</v>
      </c>
      <c r="C1166" s="28" t="s">
        <v>5135</v>
      </c>
      <c r="D1166" s="25">
        <f t="shared" si="18"/>
        <v>39669</v>
      </c>
      <c r="E1166" s="28" t="s">
        <v>4576</v>
      </c>
      <c r="F1166" s="26">
        <v>15.84</v>
      </c>
      <c r="G1166" s="28" t="s">
        <v>4595</v>
      </c>
      <c r="H1166" s="28" t="s">
        <v>4595</v>
      </c>
      <c r="I1166" s="28" t="s">
        <v>4576</v>
      </c>
      <c r="J1166" s="28" t="s">
        <v>4576</v>
      </c>
      <c r="K1166" s="29">
        <v>39669</v>
      </c>
      <c r="L1166" s="28" t="s">
        <v>5658</v>
      </c>
      <c r="M1166" s="28" t="s">
        <v>3240</v>
      </c>
    </row>
    <row r="1167" spans="1:13" hidden="1" x14ac:dyDescent="0.2">
      <c r="A1167" s="23">
        <v>60747</v>
      </c>
      <c r="B1167" s="28" t="s">
        <v>4573</v>
      </c>
      <c r="C1167" s="28" t="s">
        <v>5135</v>
      </c>
      <c r="D1167" s="25">
        <f t="shared" si="18"/>
        <v>39671</v>
      </c>
      <c r="E1167" s="28" t="s">
        <v>4576</v>
      </c>
      <c r="F1167" s="26">
        <v>12</v>
      </c>
      <c r="G1167" s="28" t="s">
        <v>3700</v>
      </c>
      <c r="H1167" s="28" t="s">
        <v>7324</v>
      </c>
      <c r="I1167" s="28" t="s">
        <v>4576</v>
      </c>
      <c r="J1167" s="28" t="s">
        <v>4909</v>
      </c>
      <c r="K1167" s="29">
        <v>39671</v>
      </c>
      <c r="L1167" s="28" t="s">
        <v>5658</v>
      </c>
      <c r="M1167" s="28" t="s">
        <v>5239</v>
      </c>
    </row>
    <row r="1168" spans="1:13" hidden="1" x14ac:dyDescent="0.2">
      <c r="A1168" s="23">
        <v>60175</v>
      </c>
      <c r="B1168" s="28" t="s">
        <v>4585</v>
      </c>
      <c r="C1168" s="28" t="s">
        <v>4574</v>
      </c>
      <c r="D1168" s="25">
        <f t="shared" si="18"/>
        <v>39671</v>
      </c>
      <c r="E1168" s="28" t="s">
        <v>4576</v>
      </c>
      <c r="F1168" s="26">
        <v>50</v>
      </c>
      <c r="G1168" s="28" t="s">
        <v>4586</v>
      </c>
      <c r="H1168" s="28" t="s">
        <v>5948</v>
      </c>
      <c r="I1168" s="28" t="s">
        <v>4576</v>
      </c>
      <c r="J1168" s="28" t="s">
        <v>4576</v>
      </c>
      <c r="K1168" s="29">
        <v>39671</v>
      </c>
      <c r="L1168" s="28" t="s">
        <v>2111</v>
      </c>
      <c r="M1168" s="28" t="s">
        <v>2112</v>
      </c>
    </row>
    <row r="1169" spans="1:13" hidden="1" x14ac:dyDescent="0.2">
      <c r="A1169" s="23">
        <v>60746</v>
      </c>
      <c r="B1169" s="28" t="s">
        <v>4573</v>
      </c>
      <c r="C1169" s="28" t="s">
        <v>5135</v>
      </c>
      <c r="D1169" s="25">
        <f t="shared" si="18"/>
        <v>39671</v>
      </c>
      <c r="E1169" s="28" t="s">
        <v>4576</v>
      </c>
      <c r="F1169" s="26">
        <v>33.299999999999997</v>
      </c>
      <c r="G1169" s="28" t="s">
        <v>1558</v>
      </c>
      <c r="H1169" s="28" t="s">
        <v>3370</v>
      </c>
      <c r="I1169" s="28" t="s">
        <v>4576</v>
      </c>
      <c r="J1169" s="28" t="s">
        <v>4576</v>
      </c>
      <c r="K1169" s="29">
        <v>39671</v>
      </c>
      <c r="L1169" s="28" t="s">
        <v>5658</v>
      </c>
      <c r="M1169" s="28" t="s">
        <v>6536</v>
      </c>
    </row>
    <row r="1170" spans="1:13" hidden="1" x14ac:dyDescent="0.2">
      <c r="A1170" s="23">
        <v>60171</v>
      </c>
      <c r="B1170" s="28" t="s">
        <v>5150</v>
      </c>
      <c r="C1170" s="28" t="s">
        <v>4574</v>
      </c>
      <c r="D1170" s="25">
        <f t="shared" si="18"/>
        <v>39671</v>
      </c>
      <c r="E1170" s="28" t="s">
        <v>4576</v>
      </c>
      <c r="F1170" s="26">
        <v>-1000</v>
      </c>
      <c r="G1170" s="28" t="s">
        <v>4587</v>
      </c>
      <c r="H1170" s="28" t="s">
        <v>6667</v>
      </c>
      <c r="I1170" s="28" t="s">
        <v>4576</v>
      </c>
      <c r="J1170" s="28" t="s">
        <v>4576</v>
      </c>
      <c r="K1170" s="29">
        <v>39671</v>
      </c>
      <c r="L1170" s="28" t="s">
        <v>491</v>
      </c>
      <c r="M1170" s="28" t="s">
        <v>4474</v>
      </c>
    </row>
    <row r="1171" spans="1:13" hidden="1" x14ac:dyDescent="0.2">
      <c r="A1171" s="23">
        <v>60172</v>
      </c>
      <c r="B1171" s="28" t="s">
        <v>4579</v>
      </c>
      <c r="C1171" s="28" t="s">
        <v>4574</v>
      </c>
      <c r="D1171" s="25">
        <f t="shared" si="18"/>
        <v>39671</v>
      </c>
      <c r="E1171" s="28" t="s">
        <v>4576</v>
      </c>
      <c r="F1171" s="26">
        <v>100</v>
      </c>
      <c r="G1171" s="28" t="s">
        <v>4587</v>
      </c>
      <c r="H1171" s="28" t="s">
        <v>6667</v>
      </c>
      <c r="I1171" s="28" t="s">
        <v>4576</v>
      </c>
      <c r="J1171" s="28" t="s">
        <v>4576</v>
      </c>
      <c r="K1171" s="29">
        <v>39671</v>
      </c>
      <c r="L1171" s="28" t="s">
        <v>2111</v>
      </c>
      <c r="M1171" s="28" t="s">
        <v>2113</v>
      </c>
    </row>
    <row r="1172" spans="1:13" hidden="1" x14ac:dyDescent="0.2">
      <c r="A1172" s="23">
        <v>60173</v>
      </c>
      <c r="B1172" s="28" t="s">
        <v>5150</v>
      </c>
      <c r="C1172" s="28" t="s">
        <v>4574</v>
      </c>
      <c r="D1172" s="25">
        <f t="shared" si="18"/>
        <v>39671</v>
      </c>
      <c r="E1172" s="28" t="s">
        <v>4576</v>
      </c>
      <c r="F1172" s="26">
        <v>-350</v>
      </c>
      <c r="G1172" s="28" t="s">
        <v>4587</v>
      </c>
      <c r="H1172" s="28" t="s">
        <v>6667</v>
      </c>
      <c r="I1172" s="28" t="s">
        <v>4576</v>
      </c>
      <c r="J1172" s="28" t="s">
        <v>4576</v>
      </c>
      <c r="K1172" s="29">
        <v>39671</v>
      </c>
      <c r="L1172" s="28" t="s">
        <v>491</v>
      </c>
      <c r="M1172" s="28" t="s">
        <v>4474</v>
      </c>
    </row>
    <row r="1173" spans="1:13" hidden="1" x14ac:dyDescent="0.2">
      <c r="A1173" s="23">
        <v>60174</v>
      </c>
      <c r="B1173" s="28" t="s">
        <v>5150</v>
      </c>
      <c r="C1173" s="28" t="s">
        <v>4574</v>
      </c>
      <c r="D1173" s="25">
        <f t="shared" si="18"/>
        <v>39671</v>
      </c>
      <c r="E1173" s="28" t="s">
        <v>4576</v>
      </c>
      <c r="F1173" s="26">
        <v>-1000</v>
      </c>
      <c r="G1173" s="28" t="s">
        <v>4587</v>
      </c>
      <c r="H1173" s="28" t="s">
        <v>6667</v>
      </c>
      <c r="I1173" s="28" t="s">
        <v>4576</v>
      </c>
      <c r="J1173" s="28" t="s">
        <v>4576</v>
      </c>
      <c r="K1173" s="29">
        <v>39671</v>
      </c>
      <c r="L1173" s="28" t="s">
        <v>491</v>
      </c>
      <c r="M1173" s="28" t="s">
        <v>4474</v>
      </c>
    </row>
    <row r="1174" spans="1:13" hidden="1" x14ac:dyDescent="0.2">
      <c r="A1174" s="23">
        <v>60176</v>
      </c>
      <c r="B1174" s="28" t="s">
        <v>4579</v>
      </c>
      <c r="C1174" s="28" t="s">
        <v>4574</v>
      </c>
      <c r="D1174" s="25">
        <f t="shared" si="18"/>
        <v>39671</v>
      </c>
      <c r="E1174" s="28" t="s">
        <v>4576</v>
      </c>
      <c r="F1174" s="26">
        <v>100</v>
      </c>
      <c r="G1174" s="28" t="s">
        <v>4587</v>
      </c>
      <c r="H1174" s="28" t="s">
        <v>6667</v>
      </c>
      <c r="I1174" s="28" t="s">
        <v>4576</v>
      </c>
      <c r="J1174" s="28" t="s">
        <v>4576</v>
      </c>
      <c r="K1174" s="29">
        <v>39671</v>
      </c>
      <c r="L1174" s="28" t="s">
        <v>2111</v>
      </c>
      <c r="M1174" s="28" t="s">
        <v>2113</v>
      </c>
    </row>
    <row r="1175" spans="1:13" hidden="1" x14ac:dyDescent="0.2">
      <c r="A1175" s="23">
        <v>61070</v>
      </c>
      <c r="B1175" s="28" t="s">
        <v>4573</v>
      </c>
      <c r="C1175" s="28" t="s">
        <v>5133</v>
      </c>
      <c r="D1175" s="25">
        <f t="shared" si="18"/>
        <v>39671</v>
      </c>
      <c r="E1175" s="28" t="s">
        <v>4576</v>
      </c>
      <c r="F1175" s="26">
        <v>180.95</v>
      </c>
      <c r="G1175" s="28" t="s">
        <v>5137</v>
      </c>
      <c r="H1175" s="28" t="s">
        <v>3365</v>
      </c>
      <c r="I1175" s="28" t="s">
        <v>4576</v>
      </c>
      <c r="J1175" s="28" t="s">
        <v>4576</v>
      </c>
      <c r="K1175" s="29">
        <v>39671</v>
      </c>
      <c r="L1175" s="28" t="s">
        <v>4576</v>
      </c>
      <c r="M1175" s="28" t="s">
        <v>4576</v>
      </c>
    </row>
    <row r="1176" spans="1:13" hidden="1" x14ac:dyDescent="0.2">
      <c r="A1176" s="23">
        <v>61740</v>
      </c>
      <c r="B1176" s="28" t="s">
        <v>5150</v>
      </c>
      <c r="C1176" s="28" t="s">
        <v>8541</v>
      </c>
      <c r="D1176" s="25">
        <f t="shared" si="18"/>
        <v>39671</v>
      </c>
      <c r="E1176" s="28" t="s">
        <v>4576</v>
      </c>
      <c r="F1176" s="26">
        <v>-100</v>
      </c>
      <c r="G1176" s="28" t="s">
        <v>4574</v>
      </c>
      <c r="H1176" s="28" t="s">
        <v>6667</v>
      </c>
      <c r="I1176" s="28" t="s">
        <v>4576</v>
      </c>
      <c r="J1176" s="28" t="s">
        <v>4576</v>
      </c>
      <c r="K1176" s="29">
        <v>39671</v>
      </c>
      <c r="L1176" s="28" t="s">
        <v>5486</v>
      </c>
      <c r="M1176" s="28" t="s">
        <v>4576</v>
      </c>
    </row>
    <row r="1177" spans="1:13" hidden="1" x14ac:dyDescent="0.2">
      <c r="A1177" s="23">
        <v>61741</v>
      </c>
      <c r="B1177" s="28" t="s">
        <v>5150</v>
      </c>
      <c r="C1177" s="28" t="s">
        <v>8542</v>
      </c>
      <c r="D1177" s="25">
        <f t="shared" si="18"/>
        <v>39671</v>
      </c>
      <c r="E1177" s="28" t="s">
        <v>4576</v>
      </c>
      <c r="F1177" s="26">
        <v>-100</v>
      </c>
      <c r="G1177" s="28" t="s">
        <v>4574</v>
      </c>
      <c r="H1177" s="28" t="s">
        <v>6667</v>
      </c>
      <c r="I1177" s="28" t="s">
        <v>4576</v>
      </c>
      <c r="J1177" s="28" t="s">
        <v>4576</v>
      </c>
      <c r="K1177" s="29">
        <v>39671</v>
      </c>
      <c r="L1177" s="28" t="s">
        <v>5486</v>
      </c>
      <c r="M1177" s="28" t="s">
        <v>4576</v>
      </c>
    </row>
    <row r="1178" spans="1:13" hidden="1" x14ac:dyDescent="0.2">
      <c r="A1178" s="23">
        <v>60748</v>
      </c>
      <c r="B1178" s="28" t="s">
        <v>4573</v>
      </c>
      <c r="C1178" s="28" t="s">
        <v>5135</v>
      </c>
      <c r="D1178" s="25">
        <f t="shared" si="18"/>
        <v>39672</v>
      </c>
      <c r="E1178" s="28" t="s">
        <v>4576</v>
      </c>
      <c r="F1178" s="26">
        <v>70</v>
      </c>
      <c r="G1178" s="28" t="s">
        <v>882</v>
      </c>
      <c r="H1178" s="28" t="s">
        <v>3484</v>
      </c>
      <c r="I1178" s="28" t="s">
        <v>4576</v>
      </c>
      <c r="J1178" s="28" t="s">
        <v>4576</v>
      </c>
      <c r="K1178" s="29">
        <v>39672</v>
      </c>
      <c r="L1178" s="28" t="s">
        <v>5658</v>
      </c>
      <c r="M1178" s="28" t="s">
        <v>3241</v>
      </c>
    </row>
    <row r="1179" spans="1:13" hidden="1" x14ac:dyDescent="0.2">
      <c r="A1179" s="23">
        <v>60749</v>
      </c>
      <c r="B1179" s="28" t="s">
        <v>4573</v>
      </c>
      <c r="C1179" s="28" t="s">
        <v>5135</v>
      </c>
      <c r="D1179" s="25">
        <f t="shared" si="18"/>
        <v>39672</v>
      </c>
      <c r="E1179" s="28" t="s">
        <v>4576</v>
      </c>
      <c r="F1179" s="26">
        <v>13.84</v>
      </c>
      <c r="G1179" s="28" t="s">
        <v>2208</v>
      </c>
      <c r="H1179" s="28" t="s">
        <v>3365</v>
      </c>
      <c r="I1179" s="28" t="s">
        <v>4576</v>
      </c>
      <c r="J1179" s="28" t="s">
        <v>4576</v>
      </c>
      <c r="K1179" s="29">
        <v>39672</v>
      </c>
      <c r="L1179" s="28" t="s">
        <v>5658</v>
      </c>
      <c r="M1179" s="28" t="s">
        <v>5955</v>
      </c>
    </row>
    <row r="1180" spans="1:13" hidden="1" x14ac:dyDescent="0.2">
      <c r="A1180" s="23">
        <v>60751</v>
      </c>
      <c r="B1180" s="33" t="s">
        <v>4573</v>
      </c>
      <c r="C1180" s="28" t="s">
        <v>5135</v>
      </c>
      <c r="D1180" s="25">
        <f t="shared" si="18"/>
        <v>39672</v>
      </c>
      <c r="E1180" s="28" t="s">
        <v>4576</v>
      </c>
      <c r="F1180" s="26">
        <v>47.07</v>
      </c>
      <c r="G1180" s="28" t="s">
        <v>878</v>
      </c>
      <c r="H1180" s="28" t="s">
        <v>7322</v>
      </c>
      <c r="I1180" s="28" t="s">
        <v>4576</v>
      </c>
      <c r="J1180" s="28" t="s">
        <v>4576</v>
      </c>
      <c r="K1180" s="29">
        <v>39672</v>
      </c>
      <c r="L1180" s="28" t="s">
        <v>5658</v>
      </c>
      <c r="M1180" s="28" t="s">
        <v>1748</v>
      </c>
    </row>
    <row r="1181" spans="1:13" hidden="1" x14ac:dyDescent="0.2">
      <c r="A1181" s="23">
        <v>60750</v>
      </c>
      <c r="B1181" s="28" t="s">
        <v>4573</v>
      </c>
      <c r="C1181" s="28" t="s">
        <v>5135</v>
      </c>
      <c r="D1181" s="25">
        <f t="shared" si="18"/>
        <v>39672</v>
      </c>
      <c r="E1181" s="28" t="s">
        <v>4576</v>
      </c>
      <c r="F1181" s="26">
        <v>17.899999999999999</v>
      </c>
      <c r="G1181" s="28" t="s">
        <v>883</v>
      </c>
      <c r="H1181" s="28" t="s">
        <v>4599</v>
      </c>
      <c r="I1181" s="28" t="s">
        <v>4576</v>
      </c>
      <c r="J1181" s="28" t="s">
        <v>4576</v>
      </c>
      <c r="K1181" s="29">
        <v>39672</v>
      </c>
      <c r="L1181" s="28" t="s">
        <v>5658</v>
      </c>
      <c r="M1181" s="28" t="s">
        <v>5956</v>
      </c>
    </row>
    <row r="1182" spans="1:13" hidden="1" x14ac:dyDescent="0.2">
      <c r="A1182" s="23">
        <v>60753</v>
      </c>
      <c r="B1182" s="28" t="s">
        <v>4573</v>
      </c>
      <c r="C1182" s="28" t="s">
        <v>5135</v>
      </c>
      <c r="D1182" s="25">
        <f t="shared" si="18"/>
        <v>39673</v>
      </c>
      <c r="E1182" s="28" t="s">
        <v>4576</v>
      </c>
      <c r="F1182" s="26">
        <v>260.14999999999998</v>
      </c>
      <c r="G1182" s="28" t="s">
        <v>885</v>
      </c>
      <c r="H1182" s="28" t="s">
        <v>3381</v>
      </c>
      <c r="I1182" s="28" t="s">
        <v>4576</v>
      </c>
      <c r="J1182" s="28" t="s">
        <v>4576</v>
      </c>
      <c r="K1182" s="29">
        <v>39673</v>
      </c>
      <c r="L1182" s="28" t="s">
        <v>5658</v>
      </c>
      <c r="M1182" s="28" t="s">
        <v>3285</v>
      </c>
    </row>
    <row r="1183" spans="1:13" hidden="1" x14ac:dyDescent="0.2">
      <c r="A1183" s="23">
        <v>60752</v>
      </c>
      <c r="B1183" s="28" t="s">
        <v>4573</v>
      </c>
      <c r="C1183" s="28" t="s">
        <v>5135</v>
      </c>
      <c r="D1183" s="25">
        <f t="shared" si="18"/>
        <v>39673</v>
      </c>
      <c r="E1183" s="28" t="s">
        <v>4576</v>
      </c>
      <c r="F1183" s="26">
        <v>256.51</v>
      </c>
      <c r="G1183" s="28" t="s">
        <v>884</v>
      </c>
      <c r="H1183" s="28" t="s">
        <v>7322</v>
      </c>
      <c r="I1183" s="28" t="s">
        <v>4576</v>
      </c>
      <c r="J1183" s="28" t="s">
        <v>4576</v>
      </c>
      <c r="K1183" s="29">
        <v>39673</v>
      </c>
      <c r="L1183" s="28" t="s">
        <v>5658</v>
      </c>
      <c r="M1183" s="28" t="s">
        <v>5957</v>
      </c>
    </row>
    <row r="1184" spans="1:13" hidden="1" x14ac:dyDescent="0.2">
      <c r="A1184" s="23">
        <v>60754</v>
      </c>
      <c r="B1184" s="28" t="s">
        <v>4573</v>
      </c>
      <c r="C1184" s="28" t="s">
        <v>5135</v>
      </c>
      <c r="D1184" s="25">
        <f t="shared" si="18"/>
        <v>39673</v>
      </c>
      <c r="E1184" s="28" t="s">
        <v>4576</v>
      </c>
      <c r="F1184" s="26">
        <v>5.15</v>
      </c>
      <c r="G1184" s="28" t="s">
        <v>8228</v>
      </c>
      <c r="H1184" s="28" t="s">
        <v>3365</v>
      </c>
      <c r="I1184" s="28" t="s">
        <v>4576</v>
      </c>
      <c r="J1184" s="28" t="s">
        <v>4576</v>
      </c>
      <c r="K1184" s="29">
        <v>39673</v>
      </c>
      <c r="L1184" s="28" t="s">
        <v>5658</v>
      </c>
      <c r="M1184" s="28" t="s">
        <v>3286</v>
      </c>
    </row>
    <row r="1185" spans="1:13" hidden="1" x14ac:dyDescent="0.2">
      <c r="A1185" s="23">
        <v>60756</v>
      </c>
      <c r="B1185" s="28" t="s">
        <v>4573</v>
      </c>
      <c r="C1185" s="28" t="s">
        <v>5135</v>
      </c>
      <c r="D1185" s="25">
        <f t="shared" si="18"/>
        <v>39673</v>
      </c>
      <c r="E1185" s="28" t="s">
        <v>4576</v>
      </c>
      <c r="F1185" s="26">
        <v>14.99</v>
      </c>
      <c r="G1185" s="28" t="s">
        <v>886</v>
      </c>
      <c r="H1185" s="28" t="s">
        <v>277</v>
      </c>
      <c r="I1185" s="28" t="s">
        <v>4576</v>
      </c>
      <c r="J1185" s="28" t="s">
        <v>4576</v>
      </c>
      <c r="K1185" s="29">
        <v>39673</v>
      </c>
      <c r="L1185" s="28" t="s">
        <v>5658</v>
      </c>
      <c r="M1185" s="28" t="s">
        <v>3287</v>
      </c>
    </row>
    <row r="1186" spans="1:13" hidden="1" x14ac:dyDescent="0.2">
      <c r="A1186" s="23">
        <v>60755</v>
      </c>
      <c r="B1186" s="28" t="s">
        <v>4573</v>
      </c>
      <c r="C1186" s="28" t="s">
        <v>5135</v>
      </c>
      <c r="D1186" s="25">
        <f t="shared" si="18"/>
        <v>39673</v>
      </c>
      <c r="E1186" s="28" t="s">
        <v>4576</v>
      </c>
      <c r="F1186" s="26">
        <v>50.9</v>
      </c>
      <c r="G1186" s="28" t="s">
        <v>883</v>
      </c>
      <c r="H1186" s="28" t="s">
        <v>4599</v>
      </c>
      <c r="I1186" s="28" t="s">
        <v>4576</v>
      </c>
      <c r="J1186" s="28" t="s">
        <v>4576</v>
      </c>
      <c r="K1186" s="29">
        <v>39673</v>
      </c>
      <c r="L1186" s="28" t="s">
        <v>5658</v>
      </c>
      <c r="M1186" s="28" t="s">
        <v>5956</v>
      </c>
    </row>
    <row r="1187" spans="1:13" hidden="1" x14ac:dyDescent="0.2">
      <c r="A1187" s="23">
        <v>60758</v>
      </c>
      <c r="B1187" s="28" t="s">
        <v>4573</v>
      </c>
      <c r="C1187" s="28" t="s">
        <v>5135</v>
      </c>
      <c r="D1187" s="25">
        <f t="shared" si="18"/>
        <v>39674</v>
      </c>
      <c r="E1187" s="28" t="s">
        <v>4576</v>
      </c>
      <c r="F1187" s="26">
        <v>41.17</v>
      </c>
      <c r="G1187" s="28" t="s">
        <v>879</v>
      </c>
      <c r="H1187" s="28" t="s">
        <v>4599</v>
      </c>
      <c r="I1187" s="28" t="s">
        <v>4576</v>
      </c>
      <c r="J1187" s="28" t="s">
        <v>4576</v>
      </c>
      <c r="K1187" s="29">
        <v>39674</v>
      </c>
      <c r="L1187" s="28" t="s">
        <v>5658</v>
      </c>
      <c r="M1187" s="28" t="s">
        <v>3289</v>
      </c>
    </row>
    <row r="1188" spans="1:13" hidden="1" x14ac:dyDescent="0.2">
      <c r="A1188" s="23">
        <v>60169</v>
      </c>
      <c r="B1188" s="28" t="s">
        <v>4573</v>
      </c>
      <c r="C1188" s="28" t="s">
        <v>4574</v>
      </c>
      <c r="D1188" s="25">
        <f t="shared" si="18"/>
        <v>39674</v>
      </c>
      <c r="E1188" s="28" t="s">
        <v>4269</v>
      </c>
      <c r="F1188" s="26">
        <v>6</v>
      </c>
      <c r="G1188" s="28" t="s">
        <v>5162</v>
      </c>
      <c r="H1188" s="28" t="s">
        <v>5954</v>
      </c>
      <c r="I1188" s="28" t="s">
        <v>4576</v>
      </c>
      <c r="J1188" s="28" t="s">
        <v>4576</v>
      </c>
      <c r="K1188" s="29">
        <v>39674</v>
      </c>
      <c r="L1188" s="28" t="s">
        <v>6598</v>
      </c>
      <c r="M1188" s="28" t="s">
        <v>4270</v>
      </c>
    </row>
    <row r="1189" spans="1:13" hidden="1" x14ac:dyDescent="0.2">
      <c r="A1189" s="23">
        <v>60170</v>
      </c>
      <c r="B1189" s="28" t="s">
        <v>4573</v>
      </c>
      <c r="C1189" s="28" t="s">
        <v>4574</v>
      </c>
      <c r="D1189" s="25">
        <f t="shared" si="18"/>
        <v>39674</v>
      </c>
      <c r="E1189" s="28" t="s">
        <v>4576</v>
      </c>
      <c r="F1189" s="26">
        <v>192</v>
      </c>
      <c r="G1189" s="28" t="s">
        <v>5140</v>
      </c>
      <c r="H1189" s="28" t="s">
        <v>3370</v>
      </c>
      <c r="I1189" s="28" t="s">
        <v>4576</v>
      </c>
      <c r="J1189" s="28" t="s">
        <v>4576</v>
      </c>
      <c r="K1189" s="29">
        <v>39674</v>
      </c>
      <c r="L1189" s="28" t="s">
        <v>6598</v>
      </c>
      <c r="M1189" s="28" t="s">
        <v>4271</v>
      </c>
    </row>
    <row r="1190" spans="1:13" hidden="1" x14ac:dyDescent="0.2">
      <c r="A1190" s="23">
        <v>60757</v>
      </c>
      <c r="B1190" s="28" t="s">
        <v>4573</v>
      </c>
      <c r="C1190" s="28" t="s">
        <v>5135</v>
      </c>
      <c r="D1190" s="25">
        <f t="shared" si="18"/>
        <v>39674</v>
      </c>
      <c r="E1190" s="28" t="s">
        <v>4576</v>
      </c>
      <c r="F1190" s="26">
        <v>46.48</v>
      </c>
      <c r="G1190" s="28" t="s">
        <v>4595</v>
      </c>
      <c r="H1190" s="28" t="s">
        <v>4595</v>
      </c>
      <c r="I1190" s="28" t="s">
        <v>4576</v>
      </c>
      <c r="J1190" s="28" t="s">
        <v>4576</v>
      </c>
      <c r="K1190" s="29">
        <v>39674</v>
      </c>
      <c r="L1190" s="28" t="s">
        <v>5658</v>
      </c>
      <c r="M1190" s="28" t="s">
        <v>3288</v>
      </c>
    </row>
    <row r="1191" spans="1:13" hidden="1" x14ac:dyDescent="0.2">
      <c r="A1191" s="23">
        <v>60759</v>
      </c>
      <c r="B1191" s="28" t="s">
        <v>4573</v>
      </c>
      <c r="C1191" s="28" t="s">
        <v>5135</v>
      </c>
      <c r="D1191" s="25">
        <f t="shared" si="18"/>
        <v>39674</v>
      </c>
      <c r="E1191" s="28" t="s">
        <v>4576</v>
      </c>
      <c r="F1191" s="26">
        <v>26</v>
      </c>
      <c r="G1191" s="28" t="s">
        <v>4595</v>
      </c>
      <c r="H1191" s="28" t="s">
        <v>4595</v>
      </c>
      <c r="I1191" s="28" t="s">
        <v>4576</v>
      </c>
      <c r="J1191" s="28" t="s">
        <v>4576</v>
      </c>
      <c r="K1191" s="29">
        <v>39674</v>
      </c>
      <c r="L1191" s="28" t="s">
        <v>5658</v>
      </c>
      <c r="M1191" s="28" t="s">
        <v>3290</v>
      </c>
    </row>
    <row r="1192" spans="1:13" hidden="1" x14ac:dyDescent="0.2">
      <c r="A1192" s="23">
        <v>60166</v>
      </c>
      <c r="B1192" s="28" t="s">
        <v>4579</v>
      </c>
      <c r="C1192" s="28" t="s">
        <v>4574</v>
      </c>
      <c r="D1192" s="25">
        <f t="shared" si="18"/>
        <v>39675</v>
      </c>
      <c r="E1192" s="28" t="s">
        <v>4576</v>
      </c>
      <c r="F1192" s="26">
        <v>50</v>
      </c>
      <c r="G1192" s="28" t="s">
        <v>4580</v>
      </c>
      <c r="H1192" s="28" t="s">
        <v>6667</v>
      </c>
      <c r="I1192" s="28" t="s">
        <v>4576</v>
      </c>
      <c r="J1192" s="28" t="s">
        <v>4576</v>
      </c>
      <c r="K1192" s="29">
        <v>39675</v>
      </c>
      <c r="L1192" s="28" t="s">
        <v>4450</v>
      </c>
      <c r="M1192" s="28" t="s">
        <v>4265</v>
      </c>
    </row>
    <row r="1193" spans="1:13" hidden="1" x14ac:dyDescent="0.2">
      <c r="A1193" s="23">
        <v>60167</v>
      </c>
      <c r="B1193" s="28" t="s">
        <v>4573</v>
      </c>
      <c r="C1193" s="28" t="s">
        <v>4574</v>
      </c>
      <c r="D1193" s="25">
        <f t="shared" si="18"/>
        <v>39675</v>
      </c>
      <c r="E1193" s="28" t="s">
        <v>4266</v>
      </c>
      <c r="F1193" s="26">
        <v>40</v>
      </c>
      <c r="G1193" s="28" t="s">
        <v>5161</v>
      </c>
      <c r="H1193" s="28" t="s">
        <v>3370</v>
      </c>
      <c r="I1193" s="28" t="s">
        <v>4576</v>
      </c>
      <c r="J1193" s="28" t="s">
        <v>4576</v>
      </c>
      <c r="K1193" s="29">
        <v>39675</v>
      </c>
      <c r="L1193" s="28" t="s">
        <v>6598</v>
      </c>
      <c r="M1193" s="28" t="s">
        <v>4267</v>
      </c>
    </row>
    <row r="1194" spans="1:13" hidden="1" x14ac:dyDescent="0.2">
      <c r="A1194" s="23">
        <v>60168</v>
      </c>
      <c r="B1194" s="28" t="s">
        <v>4573</v>
      </c>
      <c r="C1194" s="28" t="s">
        <v>4574</v>
      </c>
      <c r="D1194" s="25">
        <f t="shared" si="18"/>
        <v>39675</v>
      </c>
      <c r="E1194" s="28" t="s">
        <v>4576</v>
      </c>
      <c r="F1194" s="26">
        <v>16.52</v>
      </c>
      <c r="G1194" s="28" t="s">
        <v>4577</v>
      </c>
      <c r="H1194" s="28" t="s">
        <v>3365</v>
      </c>
      <c r="I1194" s="28" t="s">
        <v>4576</v>
      </c>
      <c r="J1194" s="28" t="s">
        <v>4576</v>
      </c>
      <c r="K1194" s="29">
        <v>39675</v>
      </c>
      <c r="L1194" s="28" t="s">
        <v>6598</v>
      </c>
      <c r="M1194" s="28" t="s">
        <v>4268</v>
      </c>
    </row>
    <row r="1195" spans="1:13" hidden="1" x14ac:dyDescent="0.2">
      <c r="A1195" s="23">
        <v>60165</v>
      </c>
      <c r="B1195" s="28" t="s">
        <v>4573</v>
      </c>
      <c r="C1195" s="28" t="s">
        <v>4574</v>
      </c>
      <c r="D1195" s="25">
        <f t="shared" si="18"/>
        <v>39675</v>
      </c>
      <c r="E1195" s="28" t="s">
        <v>4576</v>
      </c>
      <c r="F1195" s="26">
        <v>56</v>
      </c>
      <c r="G1195" s="28" t="s">
        <v>5160</v>
      </c>
      <c r="H1195" s="28" t="s">
        <v>4599</v>
      </c>
      <c r="I1195" s="28" t="s">
        <v>4576</v>
      </c>
      <c r="J1195" s="28" t="s">
        <v>4576</v>
      </c>
      <c r="K1195" s="29">
        <v>39675</v>
      </c>
      <c r="L1195" s="28" t="s">
        <v>4450</v>
      </c>
      <c r="M1195" s="28" t="s">
        <v>4362</v>
      </c>
    </row>
    <row r="1196" spans="1:13" hidden="1" x14ac:dyDescent="0.2">
      <c r="A1196" s="23">
        <v>60760</v>
      </c>
      <c r="B1196" s="28" t="s">
        <v>4573</v>
      </c>
      <c r="C1196" s="28" t="s">
        <v>5135</v>
      </c>
      <c r="D1196" s="25">
        <f t="shared" si="18"/>
        <v>39675</v>
      </c>
      <c r="E1196" s="28" t="s">
        <v>4576</v>
      </c>
      <c r="F1196" s="26">
        <v>18.46</v>
      </c>
      <c r="G1196" s="28" t="s">
        <v>688</v>
      </c>
      <c r="H1196" s="28" t="s">
        <v>4599</v>
      </c>
      <c r="I1196" s="28" t="s">
        <v>4576</v>
      </c>
      <c r="J1196" s="28" t="s">
        <v>4576</v>
      </c>
      <c r="K1196" s="29">
        <v>39675</v>
      </c>
      <c r="L1196" s="28" t="s">
        <v>5658</v>
      </c>
      <c r="M1196" s="28" t="s">
        <v>3291</v>
      </c>
    </row>
    <row r="1197" spans="1:13" hidden="1" x14ac:dyDescent="0.2">
      <c r="A1197" s="23">
        <v>61438</v>
      </c>
      <c r="B1197" s="33" t="s">
        <v>5150</v>
      </c>
      <c r="C1197" s="28" t="s">
        <v>4580</v>
      </c>
      <c r="D1197" s="25">
        <f t="shared" si="18"/>
        <v>39675</v>
      </c>
      <c r="E1197" s="28" t="s">
        <v>4576</v>
      </c>
      <c r="F1197" s="26">
        <v>-50</v>
      </c>
      <c r="G1197" s="28" t="s">
        <v>4574</v>
      </c>
      <c r="H1197" s="28" t="s">
        <v>6667</v>
      </c>
      <c r="I1197" s="28" t="s">
        <v>4576</v>
      </c>
      <c r="J1197" s="28" t="s">
        <v>4576</v>
      </c>
      <c r="K1197" s="29">
        <v>39675</v>
      </c>
      <c r="L1197" s="28" t="s">
        <v>4450</v>
      </c>
      <c r="M1197" s="28" t="s">
        <v>4265</v>
      </c>
    </row>
    <row r="1198" spans="1:13" hidden="1" x14ac:dyDescent="0.2">
      <c r="A1198" s="23">
        <v>60761</v>
      </c>
      <c r="B1198" s="28" t="s">
        <v>4573</v>
      </c>
      <c r="C1198" s="28" t="s">
        <v>5135</v>
      </c>
      <c r="D1198" s="25">
        <f t="shared" si="18"/>
        <v>39676</v>
      </c>
      <c r="E1198" s="28" t="s">
        <v>4576</v>
      </c>
      <c r="F1198" s="26">
        <v>47.8</v>
      </c>
      <c r="G1198" s="28" t="s">
        <v>3696</v>
      </c>
      <c r="H1198" s="28" t="s">
        <v>4599</v>
      </c>
      <c r="I1198" s="28" t="s">
        <v>4576</v>
      </c>
      <c r="J1198" s="28" t="s">
        <v>4576</v>
      </c>
      <c r="K1198" s="29">
        <v>39676</v>
      </c>
      <c r="L1198" s="28" t="s">
        <v>5658</v>
      </c>
      <c r="M1198" s="28" t="s">
        <v>3292</v>
      </c>
    </row>
    <row r="1199" spans="1:13" hidden="1" x14ac:dyDescent="0.2">
      <c r="A1199" s="23">
        <v>60762</v>
      </c>
      <c r="B1199" s="28" t="s">
        <v>4573</v>
      </c>
      <c r="C1199" s="28" t="s">
        <v>5135</v>
      </c>
      <c r="D1199" s="25">
        <f t="shared" si="18"/>
        <v>39676</v>
      </c>
      <c r="E1199" s="28" t="s">
        <v>4576</v>
      </c>
      <c r="F1199" s="26">
        <v>32.549999999999997</v>
      </c>
      <c r="G1199" s="28" t="s">
        <v>3696</v>
      </c>
      <c r="H1199" s="28" t="s">
        <v>4599</v>
      </c>
      <c r="I1199" s="28" t="s">
        <v>4576</v>
      </c>
      <c r="J1199" s="28" t="s">
        <v>4576</v>
      </c>
      <c r="K1199" s="29">
        <v>39676</v>
      </c>
      <c r="L1199" s="28" t="s">
        <v>5658</v>
      </c>
      <c r="M1199" s="28" t="s">
        <v>3292</v>
      </c>
    </row>
    <row r="1200" spans="1:13" hidden="1" x14ac:dyDescent="0.2">
      <c r="A1200" s="23">
        <v>60764</v>
      </c>
      <c r="B1200" s="28" t="s">
        <v>4573</v>
      </c>
      <c r="C1200" s="28" t="s">
        <v>5135</v>
      </c>
      <c r="D1200" s="25">
        <f t="shared" si="18"/>
        <v>39678</v>
      </c>
      <c r="E1200" s="28" t="s">
        <v>4576</v>
      </c>
      <c r="F1200" s="26">
        <v>16.98</v>
      </c>
      <c r="G1200" s="28" t="s">
        <v>880</v>
      </c>
      <c r="H1200" s="28" t="s">
        <v>277</v>
      </c>
      <c r="I1200" s="28" t="s">
        <v>4576</v>
      </c>
      <c r="J1200" s="28" t="s">
        <v>4576</v>
      </c>
      <c r="K1200" s="29">
        <v>39678</v>
      </c>
      <c r="L1200" s="28" t="s">
        <v>5658</v>
      </c>
      <c r="M1200" s="28" t="s">
        <v>4732</v>
      </c>
    </row>
    <row r="1201" spans="1:13" hidden="1" x14ac:dyDescent="0.2">
      <c r="A1201" s="23">
        <v>60164</v>
      </c>
      <c r="B1201" s="28" t="s">
        <v>4579</v>
      </c>
      <c r="C1201" s="28" t="s">
        <v>4574</v>
      </c>
      <c r="D1201" s="25">
        <f t="shared" si="18"/>
        <v>39678</v>
      </c>
      <c r="E1201" s="28" t="s">
        <v>4576</v>
      </c>
      <c r="F1201" s="26">
        <v>50</v>
      </c>
      <c r="G1201" s="28" t="s">
        <v>4580</v>
      </c>
      <c r="H1201" s="28" t="s">
        <v>6667</v>
      </c>
      <c r="I1201" s="28" t="s">
        <v>4576</v>
      </c>
      <c r="J1201" s="28" t="s">
        <v>4576</v>
      </c>
      <c r="K1201" s="29">
        <v>39678</v>
      </c>
      <c r="L1201" s="28" t="s">
        <v>4450</v>
      </c>
      <c r="M1201" s="28" t="s">
        <v>4361</v>
      </c>
    </row>
    <row r="1202" spans="1:13" hidden="1" x14ac:dyDescent="0.2">
      <c r="A1202" s="23">
        <v>60765</v>
      </c>
      <c r="B1202" s="28" t="s">
        <v>4573</v>
      </c>
      <c r="C1202" s="28" t="s">
        <v>5135</v>
      </c>
      <c r="D1202" s="25">
        <f t="shared" si="18"/>
        <v>39678</v>
      </c>
      <c r="E1202" s="28" t="s">
        <v>4576</v>
      </c>
      <c r="F1202" s="26">
        <v>36.28</v>
      </c>
      <c r="G1202" s="28" t="s">
        <v>879</v>
      </c>
      <c r="H1202" s="28" t="s">
        <v>4599</v>
      </c>
      <c r="I1202" s="28" t="s">
        <v>4576</v>
      </c>
      <c r="J1202" s="28" t="s">
        <v>4576</v>
      </c>
      <c r="K1202" s="29">
        <v>39678</v>
      </c>
      <c r="L1202" s="28" t="s">
        <v>5658</v>
      </c>
      <c r="M1202" s="28" t="s">
        <v>4733</v>
      </c>
    </row>
    <row r="1203" spans="1:13" hidden="1" x14ac:dyDescent="0.2">
      <c r="A1203" s="23">
        <v>60766</v>
      </c>
      <c r="B1203" s="28" t="s">
        <v>4573</v>
      </c>
      <c r="C1203" s="28" t="s">
        <v>5135</v>
      </c>
      <c r="D1203" s="25">
        <f t="shared" si="18"/>
        <v>39678</v>
      </c>
      <c r="E1203" s="28" t="s">
        <v>4576</v>
      </c>
      <c r="F1203" s="26">
        <v>34</v>
      </c>
      <c r="G1203" s="28" t="s">
        <v>5168</v>
      </c>
      <c r="H1203" s="28" t="s">
        <v>3379</v>
      </c>
      <c r="I1203" s="28" t="s">
        <v>4576</v>
      </c>
      <c r="J1203" s="28" t="s">
        <v>4576</v>
      </c>
      <c r="K1203" s="29">
        <v>39678</v>
      </c>
      <c r="L1203" s="28" t="s">
        <v>5658</v>
      </c>
      <c r="M1203" s="28" t="s">
        <v>4734</v>
      </c>
    </row>
    <row r="1204" spans="1:13" hidden="1" x14ac:dyDescent="0.2">
      <c r="A1204" s="23">
        <v>60763</v>
      </c>
      <c r="B1204" s="28" t="s">
        <v>4573</v>
      </c>
      <c r="C1204" s="28" t="s">
        <v>5135</v>
      </c>
      <c r="D1204" s="25">
        <f t="shared" si="18"/>
        <v>39678</v>
      </c>
      <c r="E1204" s="28" t="s">
        <v>4576</v>
      </c>
      <c r="F1204" s="26">
        <v>22.3</v>
      </c>
      <c r="G1204" s="28" t="s">
        <v>887</v>
      </c>
      <c r="H1204" s="28" t="s">
        <v>7321</v>
      </c>
      <c r="I1204" s="28" t="s">
        <v>4576</v>
      </c>
      <c r="J1204" s="28" t="s">
        <v>4576</v>
      </c>
      <c r="K1204" s="29">
        <v>39678</v>
      </c>
      <c r="L1204" s="28" t="s">
        <v>5658</v>
      </c>
      <c r="M1204" s="28" t="s">
        <v>1116</v>
      </c>
    </row>
    <row r="1205" spans="1:13" hidden="1" x14ac:dyDescent="0.2">
      <c r="A1205" s="23">
        <v>60163</v>
      </c>
      <c r="B1205" s="28" t="s">
        <v>4573</v>
      </c>
      <c r="C1205" s="28" t="s">
        <v>4574</v>
      </c>
      <c r="D1205" s="25">
        <f t="shared" si="18"/>
        <v>39678</v>
      </c>
      <c r="E1205" s="28" t="s">
        <v>4576</v>
      </c>
      <c r="F1205" s="26">
        <v>25.49</v>
      </c>
      <c r="G1205" s="28" t="s">
        <v>5159</v>
      </c>
      <c r="H1205" s="28" t="s">
        <v>4599</v>
      </c>
      <c r="I1205" s="28" t="s">
        <v>4576</v>
      </c>
      <c r="J1205" s="28" t="s">
        <v>4576</v>
      </c>
      <c r="K1205" s="29">
        <v>39678</v>
      </c>
      <c r="L1205" s="28" t="s">
        <v>4450</v>
      </c>
      <c r="M1205" s="28" t="s">
        <v>4360</v>
      </c>
    </row>
    <row r="1206" spans="1:13" hidden="1" x14ac:dyDescent="0.2">
      <c r="A1206" s="23">
        <v>60162</v>
      </c>
      <c r="B1206" s="28" t="s">
        <v>4585</v>
      </c>
      <c r="C1206" s="28" t="s">
        <v>4574</v>
      </c>
      <c r="D1206" s="25">
        <f t="shared" si="18"/>
        <v>39678</v>
      </c>
      <c r="E1206" s="28" t="s">
        <v>4576</v>
      </c>
      <c r="F1206" s="26">
        <v>79.790000000000006</v>
      </c>
      <c r="G1206" s="28" t="s">
        <v>5142</v>
      </c>
      <c r="H1206" s="28" t="s">
        <v>5948</v>
      </c>
      <c r="I1206" s="28" t="s">
        <v>4576</v>
      </c>
      <c r="J1206" s="28" t="s">
        <v>4576</v>
      </c>
      <c r="K1206" s="29">
        <v>39678</v>
      </c>
      <c r="L1206" s="28" t="s">
        <v>2111</v>
      </c>
      <c r="M1206" s="28" t="s">
        <v>4463</v>
      </c>
    </row>
    <row r="1207" spans="1:13" hidden="1" x14ac:dyDescent="0.2">
      <c r="A1207" s="23">
        <v>61437</v>
      </c>
      <c r="B1207" s="28" t="s">
        <v>5150</v>
      </c>
      <c r="C1207" s="28" t="s">
        <v>4580</v>
      </c>
      <c r="D1207" s="25">
        <f t="shared" si="18"/>
        <v>39678</v>
      </c>
      <c r="E1207" s="28" t="s">
        <v>4576</v>
      </c>
      <c r="F1207" s="26">
        <v>-50</v>
      </c>
      <c r="G1207" s="28" t="s">
        <v>4574</v>
      </c>
      <c r="H1207" s="28" t="s">
        <v>6667</v>
      </c>
      <c r="I1207" s="28" t="s">
        <v>4576</v>
      </c>
      <c r="J1207" s="28" t="s">
        <v>4576</v>
      </c>
      <c r="K1207" s="29">
        <v>39678</v>
      </c>
      <c r="L1207" s="28" t="s">
        <v>4450</v>
      </c>
      <c r="M1207" s="28" t="s">
        <v>4361</v>
      </c>
    </row>
    <row r="1208" spans="1:13" hidden="1" x14ac:dyDescent="0.2">
      <c r="A1208" s="23">
        <v>60161</v>
      </c>
      <c r="B1208" s="28" t="s">
        <v>4573</v>
      </c>
      <c r="C1208" s="28" t="s">
        <v>4574</v>
      </c>
      <c r="D1208" s="25">
        <f t="shared" si="18"/>
        <v>39679</v>
      </c>
      <c r="E1208" s="28" t="s">
        <v>4576</v>
      </c>
      <c r="F1208" s="26">
        <v>17.04</v>
      </c>
      <c r="G1208" s="28" t="s">
        <v>5143</v>
      </c>
      <c r="H1208" s="28" t="s">
        <v>3381</v>
      </c>
      <c r="I1208" s="28" t="s">
        <v>4576</v>
      </c>
      <c r="J1208" s="28" t="s">
        <v>4576</v>
      </c>
      <c r="K1208" s="29">
        <v>39679</v>
      </c>
      <c r="L1208" s="28" t="s">
        <v>2111</v>
      </c>
      <c r="M1208" s="28" t="s">
        <v>4464</v>
      </c>
    </row>
    <row r="1209" spans="1:13" hidden="1" x14ac:dyDescent="0.2">
      <c r="A1209" s="23">
        <v>60767</v>
      </c>
      <c r="B1209" s="28" t="s">
        <v>4573</v>
      </c>
      <c r="C1209" s="28" t="s">
        <v>5135</v>
      </c>
      <c r="D1209" s="25">
        <f t="shared" si="18"/>
        <v>39679</v>
      </c>
      <c r="E1209" s="28" t="s">
        <v>4576</v>
      </c>
      <c r="F1209" s="26">
        <v>39.979999999999997</v>
      </c>
      <c r="G1209" s="28" t="s">
        <v>888</v>
      </c>
      <c r="H1209" s="28" t="s">
        <v>7321</v>
      </c>
      <c r="I1209" s="28" t="s">
        <v>4576</v>
      </c>
      <c r="J1209" s="28" t="s">
        <v>4576</v>
      </c>
      <c r="K1209" s="29">
        <v>39679</v>
      </c>
      <c r="L1209" s="28" t="s">
        <v>5658</v>
      </c>
      <c r="M1209" s="28" t="s">
        <v>4735</v>
      </c>
    </row>
    <row r="1210" spans="1:13" hidden="1" x14ac:dyDescent="0.2">
      <c r="A1210" s="23">
        <v>60160</v>
      </c>
      <c r="B1210" s="28" t="s">
        <v>4579</v>
      </c>
      <c r="C1210" s="28" t="s">
        <v>4574</v>
      </c>
      <c r="D1210" s="25">
        <f t="shared" si="18"/>
        <v>39680</v>
      </c>
      <c r="E1210" s="28" t="s">
        <v>4576</v>
      </c>
      <c r="F1210" s="26">
        <v>80</v>
      </c>
      <c r="G1210" s="28" t="s">
        <v>4580</v>
      </c>
      <c r="H1210" s="28" t="s">
        <v>6667</v>
      </c>
      <c r="I1210" s="28" t="s">
        <v>4576</v>
      </c>
      <c r="J1210" s="28" t="s">
        <v>4576</v>
      </c>
      <c r="K1210" s="29">
        <v>39680</v>
      </c>
      <c r="L1210" s="28" t="s">
        <v>6602</v>
      </c>
      <c r="M1210" s="28" t="s">
        <v>4359</v>
      </c>
    </row>
    <row r="1211" spans="1:13" hidden="1" x14ac:dyDescent="0.2">
      <c r="A1211" s="23">
        <v>61071</v>
      </c>
      <c r="B1211" s="28" t="s">
        <v>4573</v>
      </c>
      <c r="C1211" s="28" t="s">
        <v>5133</v>
      </c>
      <c r="D1211" s="25">
        <f t="shared" si="18"/>
        <v>39680</v>
      </c>
      <c r="E1211" s="28" t="s">
        <v>4576</v>
      </c>
      <c r="F1211" s="26">
        <v>16.510000000000002</v>
      </c>
      <c r="G1211" s="28" t="s">
        <v>5137</v>
      </c>
      <c r="H1211" s="28" t="s">
        <v>3365</v>
      </c>
      <c r="I1211" s="28" t="s">
        <v>4576</v>
      </c>
      <c r="J1211" s="28" t="s">
        <v>4576</v>
      </c>
      <c r="K1211" s="29">
        <v>39680</v>
      </c>
      <c r="L1211" s="28" t="s">
        <v>4576</v>
      </c>
      <c r="M1211" s="28" t="s">
        <v>4576</v>
      </c>
    </row>
    <row r="1212" spans="1:13" hidden="1" x14ac:dyDescent="0.2">
      <c r="A1212" s="23">
        <v>61436</v>
      </c>
      <c r="B1212" s="28" t="s">
        <v>5150</v>
      </c>
      <c r="C1212" s="28" t="s">
        <v>4580</v>
      </c>
      <c r="D1212" s="25">
        <f t="shared" si="18"/>
        <v>39680</v>
      </c>
      <c r="E1212" s="28" t="s">
        <v>4576</v>
      </c>
      <c r="F1212" s="26">
        <v>-80</v>
      </c>
      <c r="G1212" s="28" t="s">
        <v>4574</v>
      </c>
      <c r="H1212" s="28" t="s">
        <v>6667</v>
      </c>
      <c r="I1212" s="28" t="s">
        <v>4576</v>
      </c>
      <c r="J1212" s="28" t="s">
        <v>4576</v>
      </c>
      <c r="K1212" s="29">
        <v>39680</v>
      </c>
      <c r="L1212" s="28" t="s">
        <v>6602</v>
      </c>
      <c r="M1212" s="28" t="s">
        <v>4359</v>
      </c>
    </row>
    <row r="1213" spans="1:13" hidden="1" x14ac:dyDescent="0.2">
      <c r="A1213" s="23">
        <v>60159</v>
      </c>
      <c r="B1213" s="28" t="s">
        <v>4573</v>
      </c>
      <c r="C1213" s="28" t="s">
        <v>4574</v>
      </c>
      <c r="D1213" s="25">
        <f t="shared" si="18"/>
        <v>39681</v>
      </c>
      <c r="E1213" s="28" t="s">
        <v>4357</v>
      </c>
      <c r="F1213" s="26">
        <v>10</v>
      </c>
      <c r="G1213" s="28" t="s">
        <v>5158</v>
      </c>
      <c r="H1213" s="28" t="s">
        <v>7154</v>
      </c>
      <c r="I1213" s="28" t="s">
        <v>4576</v>
      </c>
      <c r="J1213" s="28" t="s">
        <v>4576</v>
      </c>
      <c r="K1213" s="29">
        <v>39681</v>
      </c>
      <c r="L1213" s="28" t="s">
        <v>6598</v>
      </c>
      <c r="M1213" s="28" t="s">
        <v>4358</v>
      </c>
    </row>
    <row r="1214" spans="1:13" hidden="1" x14ac:dyDescent="0.2">
      <c r="A1214" s="23">
        <v>60768</v>
      </c>
      <c r="B1214" s="28" t="s">
        <v>4573</v>
      </c>
      <c r="C1214" s="28" t="s">
        <v>5135</v>
      </c>
      <c r="D1214" s="25">
        <f t="shared" si="18"/>
        <v>39681</v>
      </c>
      <c r="E1214" s="28" t="s">
        <v>4576</v>
      </c>
      <c r="F1214" s="26">
        <v>120</v>
      </c>
      <c r="G1214" s="28" t="s">
        <v>889</v>
      </c>
      <c r="H1214" s="28" t="s">
        <v>4599</v>
      </c>
      <c r="I1214" s="28" t="s">
        <v>4576</v>
      </c>
      <c r="J1214" s="28" t="s">
        <v>4576</v>
      </c>
      <c r="K1214" s="29">
        <v>39681</v>
      </c>
      <c r="L1214" s="28" t="s">
        <v>5658</v>
      </c>
      <c r="M1214" s="28" t="s">
        <v>8302</v>
      </c>
    </row>
    <row r="1215" spans="1:13" hidden="1" x14ac:dyDescent="0.2">
      <c r="A1215" s="23">
        <v>60769</v>
      </c>
      <c r="B1215" s="28" t="s">
        <v>4573</v>
      </c>
      <c r="C1215" s="28" t="s">
        <v>5135</v>
      </c>
      <c r="D1215" s="25">
        <f t="shared" si="18"/>
        <v>39681</v>
      </c>
      <c r="E1215" s="28" t="s">
        <v>4576</v>
      </c>
      <c r="F1215" s="26">
        <v>43.4</v>
      </c>
      <c r="G1215" s="28" t="s">
        <v>688</v>
      </c>
      <c r="H1215" s="28" t="s">
        <v>4599</v>
      </c>
      <c r="I1215" s="28" t="s">
        <v>4576</v>
      </c>
      <c r="J1215" s="28" t="s">
        <v>4576</v>
      </c>
      <c r="K1215" s="29">
        <v>39681</v>
      </c>
      <c r="L1215" s="28" t="s">
        <v>5658</v>
      </c>
      <c r="M1215" s="28" t="s">
        <v>8303</v>
      </c>
    </row>
    <row r="1216" spans="1:13" hidden="1" x14ac:dyDescent="0.2">
      <c r="A1216" s="23">
        <v>60770</v>
      </c>
      <c r="B1216" s="28" t="s">
        <v>4573</v>
      </c>
      <c r="C1216" s="28" t="s">
        <v>5135</v>
      </c>
      <c r="D1216" s="25">
        <f t="shared" si="18"/>
        <v>39681</v>
      </c>
      <c r="E1216" s="28" t="s">
        <v>4576</v>
      </c>
      <c r="F1216" s="26">
        <v>10.55</v>
      </c>
      <c r="G1216" s="28" t="s">
        <v>2211</v>
      </c>
      <c r="H1216" s="28" t="s">
        <v>3370</v>
      </c>
      <c r="I1216" s="28" t="s">
        <v>4576</v>
      </c>
      <c r="J1216" s="28" t="s">
        <v>4576</v>
      </c>
      <c r="K1216" s="29">
        <v>39681</v>
      </c>
      <c r="L1216" s="28" t="s">
        <v>5658</v>
      </c>
      <c r="M1216" s="28" t="s">
        <v>8273</v>
      </c>
    </row>
    <row r="1217" spans="1:13" hidden="1" x14ac:dyDescent="0.2">
      <c r="A1217" s="23">
        <v>60772</v>
      </c>
      <c r="B1217" s="28" t="s">
        <v>4573</v>
      </c>
      <c r="C1217" s="28" t="s">
        <v>5135</v>
      </c>
      <c r="D1217" s="25">
        <f t="shared" si="18"/>
        <v>39681</v>
      </c>
      <c r="E1217" s="28" t="s">
        <v>4576</v>
      </c>
      <c r="F1217" s="26">
        <v>30.96</v>
      </c>
      <c r="G1217" s="28" t="s">
        <v>1563</v>
      </c>
      <c r="H1217" s="28" t="s">
        <v>277</v>
      </c>
      <c r="I1217" s="28" t="s">
        <v>4576</v>
      </c>
      <c r="J1217" s="28" t="s">
        <v>4576</v>
      </c>
      <c r="K1217" s="29">
        <v>39681</v>
      </c>
      <c r="L1217" s="28" t="s">
        <v>5658</v>
      </c>
      <c r="M1217" s="28" t="s">
        <v>8285</v>
      </c>
    </row>
    <row r="1218" spans="1:13" hidden="1" x14ac:dyDescent="0.2">
      <c r="A1218" s="23">
        <v>60771</v>
      </c>
      <c r="B1218" s="28" t="s">
        <v>4573</v>
      </c>
      <c r="C1218" s="28" t="s">
        <v>5135</v>
      </c>
      <c r="D1218" s="25">
        <f t="shared" ref="D1218:D1281" si="19">K1218</f>
        <v>39681</v>
      </c>
      <c r="E1218" s="28" t="s">
        <v>4576</v>
      </c>
      <c r="F1218" s="26">
        <v>57.95</v>
      </c>
      <c r="G1218" s="28" t="s">
        <v>883</v>
      </c>
      <c r="H1218" s="28" t="s">
        <v>4599</v>
      </c>
      <c r="I1218" s="28" t="s">
        <v>4576</v>
      </c>
      <c r="J1218" s="28" t="s">
        <v>4576</v>
      </c>
      <c r="K1218" s="29">
        <v>39681</v>
      </c>
      <c r="L1218" s="28" t="s">
        <v>5658</v>
      </c>
      <c r="M1218" s="28" t="s">
        <v>5956</v>
      </c>
    </row>
    <row r="1219" spans="1:13" hidden="1" x14ac:dyDescent="0.2">
      <c r="A1219" s="23">
        <v>60158</v>
      </c>
      <c r="B1219" s="28" t="s">
        <v>4579</v>
      </c>
      <c r="C1219" s="28" t="s">
        <v>4574</v>
      </c>
      <c r="D1219" s="25">
        <f t="shared" si="19"/>
        <v>39682</v>
      </c>
      <c r="E1219" s="28" t="s">
        <v>4576</v>
      </c>
      <c r="F1219" s="26">
        <v>40</v>
      </c>
      <c r="G1219" s="28" t="s">
        <v>4580</v>
      </c>
      <c r="H1219" s="28" t="s">
        <v>6667</v>
      </c>
      <c r="I1219" s="28" t="s">
        <v>4576</v>
      </c>
      <c r="J1219" s="28" t="s">
        <v>4576</v>
      </c>
      <c r="K1219" s="29">
        <v>39682</v>
      </c>
      <c r="L1219" s="28" t="s">
        <v>6602</v>
      </c>
      <c r="M1219" s="28" t="s">
        <v>4356</v>
      </c>
    </row>
    <row r="1220" spans="1:13" hidden="1" x14ac:dyDescent="0.2">
      <c r="A1220" s="23">
        <v>60157</v>
      </c>
      <c r="B1220" s="28" t="s">
        <v>4585</v>
      </c>
      <c r="C1220" s="28" t="s">
        <v>4574</v>
      </c>
      <c r="D1220" s="25">
        <f t="shared" si="19"/>
        <v>39682</v>
      </c>
      <c r="E1220" s="28" t="s">
        <v>4576</v>
      </c>
      <c r="F1220" s="26">
        <v>20.8</v>
      </c>
      <c r="G1220" s="28" t="s">
        <v>5141</v>
      </c>
      <c r="H1220" s="28" t="s">
        <v>5948</v>
      </c>
      <c r="I1220" s="28" t="s">
        <v>4576</v>
      </c>
      <c r="J1220" s="28" t="s">
        <v>4576</v>
      </c>
      <c r="K1220" s="29">
        <v>39682</v>
      </c>
      <c r="L1220" s="28" t="s">
        <v>2111</v>
      </c>
      <c r="M1220" s="28" t="s">
        <v>4459</v>
      </c>
    </row>
    <row r="1221" spans="1:13" hidden="1" x14ac:dyDescent="0.2">
      <c r="A1221" s="23">
        <v>60773</v>
      </c>
      <c r="B1221" s="28" t="s">
        <v>4573</v>
      </c>
      <c r="C1221" s="28" t="s">
        <v>5135</v>
      </c>
      <c r="D1221" s="25">
        <f t="shared" si="19"/>
        <v>39682</v>
      </c>
      <c r="E1221" s="28" t="s">
        <v>4576</v>
      </c>
      <c r="F1221" s="26">
        <v>18.39</v>
      </c>
      <c r="G1221" s="28" t="s">
        <v>8228</v>
      </c>
      <c r="H1221" s="28" t="s">
        <v>3365</v>
      </c>
      <c r="I1221" s="28" t="s">
        <v>4576</v>
      </c>
      <c r="J1221" s="28" t="s">
        <v>4576</v>
      </c>
      <c r="K1221" s="29">
        <v>39682</v>
      </c>
      <c r="L1221" s="28" t="s">
        <v>5658</v>
      </c>
      <c r="M1221" s="28" t="s">
        <v>8304</v>
      </c>
    </row>
    <row r="1222" spans="1:13" hidden="1" x14ac:dyDescent="0.2">
      <c r="A1222" s="23">
        <v>60774</v>
      </c>
      <c r="B1222" s="28" t="s">
        <v>4573</v>
      </c>
      <c r="C1222" s="28" t="s">
        <v>5135</v>
      </c>
      <c r="D1222" s="25">
        <f t="shared" si="19"/>
        <v>39682</v>
      </c>
      <c r="E1222" s="28" t="s">
        <v>4576</v>
      </c>
      <c r="F1222" s="26">
        <v>52.55</v>
      </c>
      <c r="G1222" s="28" t="s">
        <v>4595</v>
      </c>
      <c r="H1222" s="28" t="s">
        <v>4595</v>
      </c>
      <c r="I1222" s="28" t="s">
        <v>4576</v>
      </c>
      <c r="J1222" s="28" t="s">
        <v>4576</v>
      </c>
      <c r="K1222" s="29">
        <v>39682</v>
      </c>
      <c r="L1222" s="28" t="s">
        <v>5658</v>
      </c>
      <c r="M1222" s="28" t="s">
        <v>8305</v>
      </c>
    </row>
    <row r="1223" spans="1:13" hidden="1" x14ac:dyDescent="0.2">
      <c r="A1223" s="23">
        <v>61435</v>
      </c>
      <c r="B1223" s="28" t="s">
        <v>5150</v>
      </c>
      <c r="C1223" s="28" t="s">
        <v>4580</v>
      </c>
      <c r="D1223" s="25">
        <f t="shared" si="19"/>
        <v>39682</v>
      </c>
      <c r="E1223" s="28" t="s">
        <v>4576</v>
      </c>
      <c r="F1223" s="26">
        <v>-40</v>
      </c>
      <c r="G1223" s="28" t="s">
        <v>4574</v>
      </c>
      <c r="H1223" s="28" t="s">
        <v>6667</v>
      </c>
      <c r="I1223" s="28" t="s">
        <v>4576</v>
      </c>
      <c r="J1223" s="28" t="s">
        <v>4576</v>
      </c>
      <c r="K1223" s="29">
        <v>39682</v>
      </c>
      <c r="L1223" s="28" t="s">
        <v>6602</v>
      </c>
      <c r="M1223" s="28" t="s">
        <v>4356</v>
      </c>
    </row>
    <row r="1224" spans="1:13" hidden="1" x14ac:dyDescent="0.2">
      <c r="A1224" s="23">
        <v>60776</v>
      </c>
      <c r="B1224" s="28" t="s">
        <v>4573</v>
      </c>
      <c r="C1224" s="28" t="s">
        <v>5135</v>
      </c>
      <c r="D1224" s="25">
        <f t="shared" si="19"/>
        <v>39683</v>
      </c>
      <c r="E1224" s="28" t="s">
        <v>4576</v>
      </c>
      <c r="F1224" s="26">
        <v>14.99</v>
      </c>
      <c r="G1224" s="28" t="s">
        <v>890</v>
      </c>
      <c r="H1224" s="28" t="s">
        <v>4600</v>
      </c>
      <c r="I1224" s="28" t="s">
        <v>4576</v>
      </c>
      <c r="J1224" s="28" t="s">
        <v>4576</v>
      </c>
      <c r="K1224" s="29">
        <v>39683</v>
      </c>
      <c r="L1224" s="28" t="s">
        <v>5658</v>
      </c>
      <c r="M1224" s="28" t="s">
        <v>1048</v>
      </c>
    </row>
    <row r="1225" spans="1:13" hidden="1" x14ac:dyDescent="0.2">
      <c r="A1225" s="23">
        <v>60777</v>
      </c>
      <c r="B1225" s="28" t="s">
        <v>4573</v>
      </c>
      <c r="C1225" s="28" t="s">
        <v>5135</v>
      </c>
      <c r="D1225" s="25">
        <f t="shared" si="19"/>
        <v>39683</v>
      </c>
      <c r="E1225" s="28" t="s">
        <v>4576</v>
      </c>
      <c r="F1225" s="26">
        <v>37.19</v>
      </c>
      <c r="G1225" s="28" t="s">
        <v>2208</v>
      </c>
      <c r="H1225" s="28" t="s">
        <v>4600</v>
      </c>
      <c r="I1225" s="28" t="s">
        <v>4576</v>
      </c>
      <c r="J1225" s="28" t="s">
        <v>4576</v>
      </c>
      <c r="K1225" s="29">
        <v>39683</v>
      </c>
      <c r="L1225" s="28" t="s">
        <v>5658</v>
      </c>
      <c r="M1225" s="28" t="s">
        <v>2288</v>
      </c>
    </row>
    <row r="1226" spans="1:13" hidden="1" x14ac:dyDescent="0.2">
      <c r="A1226" s="23">
        <v>60775</v>
      </c>
      <c r="B1226" s="28" t="s">
        <v>4573</v>
      </c>
      <c r="C1226" s="28" t="s">
        <v>5135</v>
      </c>
      <c r="D1226" s="25">
        <f t="shared" si="19"/>
        <v>39683</v>
      </c>
      <c r="E1226" s="28" t="s">
        <v>4576</v>
      </c>
      <c r="F1226" s="26">
        <v>29.93</v>
      </c>
      <c r="G1226" s="28" t="s">
        <v>683</v>
      </c>
      <c r="H1226" s="28" t="s">
        <v>3365</v>
      </c>
      <c r="I1226" s="28" t="s">
        <v>4576</v>
      </c>
      <c r="J1226" s="28" t="s">
        <v>4576</v>
      </c>
      <c r="K1226" s="29">
        <v>39683</v>
      </c>
      <c r="L1226" s="28" t="s">
        <v>5658</v>
      </c>
      <c r="M1226" s="28" t="s">
        <v>8306</v>
      </c>
    </row>
    <row r="1227" spans="1:13" hidden="1" x14ac:dyDescent="0.2">
      <c r="A1227" s="23">
        <v>60778</v>
      </c>
      <c r="B1227" s="28" t="s">
        <v>4573</v>
      </c>
      <c r="C1227" s="28" t="s">
        <v>5135</v>
      </c>
      <c r="D1227" s="25">
        <f t="shared" si="19"/>
        <v>39683</v>
      </c>
      <c r="E1227" s="33" t="s">
        <v>4576</v>
      </c>
      <c r="F1227" s="26">
        <v>17.739999999999998</v>
      </c>
      <c r="G1227" s="28" t="s">
        <v>3697</v>
      </c>
      <c r="H1227" s="28" t="s">
        <v>277</v>
      </c>
      <c r="I1227" s="28" t="s">
        <v>4576</v>
      </c>
      <c r="J1227" s="28" t="s">
        <v>4576</v>
      </c>
      <c r="K1227" s="29">
        <v>39683</v>
      </c>
      <c r="L1227" s="28" t="s">
        <v>5658</v>
      </c>
      <c r="M1227" s="28" t="s">
        <v>8291</v>
      </c>
    </row>
    <row r="1228" spans="1:13" hidden="1" x14ac:dyDescent="0.2">
      <c r="A1228" s="23">
        <v>60780</v>
      </c>
      <c r="B1228" s="28" t="s">
        <v>4573</v>
      </c>
      <c r="C1228" s="28" t="s">
        <v>5135</v>
      </c>
      <c r="D1228" s="25">
        <f t="shared" si="19"/>
        <v>39686</v>
      </c>
      <c r="E1228" s="28" t="s">
        <v>4576</v>
      </c>
      <c r="F1228" s="26">
        <v>27.98</v>
      </c>
      <c r="G1228" s="28" t="s">
        <v>3700</v>
      </c>
      <c r="H1228" s="28" t="s">
        <v>7324</v>
      </c>
      <c r="I1228" s="28" t="s">
        <v>4576</v>
      </c>
      <c r="J1228" s="28" t="s">
        <v>4909</v>
      </c>
      <c r="K1228" s="29">
        <v>39686</v>
      </c>
      <c r="L1228" s="28" t="s">
        <v>5658</v>
      </c>
      <c r="M1228" s="28" t="s">
        <v>5239</v>
      </c>
    </row>
    <row r="1229" spans="1:13" hidden="1" x14ac:dyDescent="0.2">
      <c r="A1229" s="23">
        <v>60781</v>
      </c>
      <c r="B1229" s="28" t="s">
        <v>4573</v>
      </c>
      <c r="C1229" s="28" t="s">
        <v>5135</v>
      </c>
      <c r="D1229" s="25">
        <f t="shared" si="19"/>
        <v>39686</v>
      </c>
      <c r="E1229" s="28" t="s">
        <v>4576</v>
      </c>
      <c r="F1229" s="26">
        <v>17.36</v>
      </c>
      <c r="G1229" s="28" t="s">
        <v>3700</v>
      </c>
      <c r="H1229" s="28" t="s">
        <v>7324</v>
      </c>
      <c r="I1229" s="28" t="s">
        <v>4576</v>
      </c>
      <c r="J1229" s="28" t="s">
        <v>4909</v>
      </c>
      <c r="K1229" s="29">
        <v>39686</v>
      </c>
      <c r="L1229" s="28" t="s">
        <v>5658</v>
      </c>
      <c r="M1229" s="28" t="s">
        <v>5239</v>
      </c>
    </row>
    <row r="1230" spans="1:13" hidden="1" x14ac:dyDescent="0.2">
      <c r="A1230" s="23">
        <v>60156</v>
      </c>
      <c r="B1230" s="28" t="s">
        <v>4579</v>
      </c>
      <c r="C1230" s="28" t="s">
        <v>4574</v>
      </c>
      <c r="D1230" s="25">
        <f t="shared" si="19"/>
        <v>39686</v>
      </c>
      <c r="E1230" s="28" t="s">
        <v>4576</v>
      </c>
      <c r="F1230" s="26">
        <v>20</v>
      </c>
      <c r="G1230" s="28" t="s">
        <v>4580</v>
      </c>
      <c r="H1230" s="28" t="s">
        <v>6667</v>
      </c>
      <c r="I1230" s="28" t="s">
        <v>4576</v>
      </c>
      <c r="J1230" s="28" t="s">
        <v>4576</v>
      </c>
      <c r="K1230" s="29">
        <v>39686</v>
      </c>
      <c r="L1230" s="28" t="s">
        <v>6602</v>
      </c>
      <c r="M1230" s="28" t="s">
        <v>4355</v>
      </c>
    </row>
    <row r="1231" spans="1:13" hidden="1" x14ac:dyDescent="0.2">
      <c r="A1231" s="23">
        <v>60782</v>
      </c>
      <c r="B1231" s="28" t="s">
        <v>4573</v>
      </c>
      <c r="C1231" s="28" t="s">
        <v>5135</v>
      </c>
      <c r="D1231" s="25">
        <f t="shared" si="19"/>
        <v>39686</v>
      </c>
      <c r="E1231" s="28" t="s">
        <v>4576</v>
      </c>
      <c r="F1231" s="26">
        <v>9.09</v>
      </c>
      <c r="G1231" s="28" t="s">
        <v>3701</v>
      </c>
      <c r="H1231" s="28" t="s">
        <v>7322</v>
      </c>
      <c r="I1231" s="28" t="s">
        <v>4576</v>
      </c>
      <c r="J1231" s="28" t="s">
        <v>4576</v>
      </c>
      <c r="K1231" s="29">
        <v>39686</v>
      </c>
      <c r="L1231" s="28" t="s">
        <v>5658</v>
      </c>
      <c r="M1231" s="28" t="s">
        <v>8295</v>
      </c>
    </row>
    <row r="1232" spans="1:13" hidden="1" x14ac:dyDescent="0.2">
      <c r="A1232" s="23">
        <v>60779</v>
      </c>
      <c r="B1232" s="28" t="s">
        <v>4573</v>
      </c>
      <c r="C1232" s="28" t="s">
        <v>5135</v>
      </c>
      <c r="D1232" s="25">
        <f t="shared" si="19"/>
        <v>39686</v>
      </c>
      <c r="E1232" s="28" t="s">
        <v>4576</v>
      </c>
      <c r="F1232" s="26">
        <v>26.57</v>
      </c>
      <c r="G1232" s="28" t="s">
        <v>683</v>
      </c>
      <c r="H1232" s="28" t="s">
        <v>3365</v>
      </c>
      <c r="I1232" s="28" t="s">
        <v>4576</v>
      </c>
      <c r="J1232" s="28" t="s">
        <v>4576</v>
      </c>
      <c r="K1232" s="29">
        <v>39686</v>
      </c>
      <c r="L1232" s="28" t="s">
        <v>5658</v>
      </c>
      <c r="M1232" s="28" t="s">
        <v>1706</v>
      </c>
    </row>
    <row r="1233" spans="1:13" hidden="1" x14ac:dyDescent="0.2">
      <c r="A1233" s="23">
        <v>60155</v>
      </c>
      <c r="B1233" s="28" t="s">
        <v>5138</v>
      </c>
      <c r="C1233" s="28" t="s">
        <v>4574</v>
      </c>
      <c r="D1233" s="25">
        <f t="shared" si="19"/>
        <v>39686</v>
      </c>
      <c r="E1233" s="28" t="s">
        <v>4576</v>
      </c>
      <c r="F1233" s="26">
        <v>463.73</v>
      </c>
      <c r="G1233" s="28" t="s">
        <v>4574</v>
      </c>
      <c r="H1233" s="28" t="s">
        <v>3381</v>
      </c>
      <c r="I1233" s="28" t="s">
        <v>4576</v>
      </c>
      <c r="J1233" s="28" t="s">
        <v>4909</v>
      </c>
      <c r="K1233" s="29">
        <v>39686</v>
      </c>
      <c r="L1233" s="28" t="s">
        <v>4453</v>
      </c>
      <c r="M1233" s="28" t="s">
        <v>4354</v>
      </c>
    </row>
    <row r="1234" spans="1:13" hidden="1" x14ac:dyDescent="0.2">
      <c r="A1234" s="23">
        <v>61434</v>
      </c>
      <c r="B1234" s="28" t="s">
        <v>5150</v>
      </c>
      <c r="C1234" s="28" t="s">
        <v>4580</v>
      </c>
      <c r="D1234" s="25">
        <f t="shared" si="19"/>
        <v>39686</v>
      </c>
      <c r="E1234" s="28" t="s">
        <v>4576</v>
      </c>
      <c r="F1234" s="26">
        <v>-20</v>
      </c>
      <c r="G1234" s="28" t="s">
        <v>4574</v>
      </c>
      <c r="H1234" s="28" t="s">
        <v>6667</v>
      </c>
      <c r="I1234" s="28" t="s">
        <v>4576</v>
      </c>
      <c r="J1234" s="28" t="s">
        <v>4576</v>
      </c>
      <c r="K1234" s="29">
        <v>39686</v>
      </c>
      <c r="L1234" s="28" t="s">
        <v>6602</v>
      </c>
      <c r="M1234" s="28" t="s">
        <v>4355</v>
      </c>
    </row>
    <row r="1235" spans="1:13" hidden="1" x14ac:dyDescent="0.2">
      <c r="A1235" s="23">
        <v>60151</v>
      </c>
      <c r="B1235" s="28" t="s">
        <v>4582</v>
      </c>
      <c r="C1235" s="28" t="s">
        <v>4574</v>
      </c>
      <c r="D1235" s="25">
        <f t="shared" si="19"/>
        <v>39687</v>
      </c>
      <c r="E1235" s="28" t="s">
        <v>4576</v>
      </c>
      <c r="F1235" s="26">
        <v>-18000</v>
      </c>
      <c r="G1235" s="28" t="s">
        <v>5157</v>
      </c>
      <c r="H1235" s="28" t="s">
        <v>6666</v>
      </c>
      <c r="I1235" s="28" t="s">
        <v>4576</v>
      </c>
      <c r="J1235" s="28" t="s">
        <v>4576</v>
      </c>
      <c r="K1235" s="29">
        <v>39687</v>
      </c>
      <c r="L1235" s="28" t="s">
        <v>491</v>
      </c>
      <c r="M1235" s="28" t="s">
        <v>492</v>
      </c>
    </row>
    <row r="1236" spans="1:13" x14ac:dyDescent="0.2">
      <c r="A1236" s="23">
        <v>60152</v>
      </c>
      <c r="B1236" s="28" t="s">
        <v>4573</v>
      </c>
      <c r="C1236" s="28" t="s">
        <v>4574</v>
      </c>
      <c r="D1236" s="25">
        <f t="shared" si="19"/>
        <v>39687</v>
      </c>
      <c r="E1236" s="28" t="s">
        <v>4576</v>
      </c>
      <c r="F1236" s="26">
        <v>-901.56</v>
      </c>
      <c r="G1236" s="28" t="s">
        <v>5157</v>
      </c>
      <c r="H1236" s="28" t="s">
        <v>7151</v>
      </c>
      <c r="I1236" s="28" t="s">
        <v>4576</v>
      </c>
      <c r="J1236" s="28" t="s">
        <v>4576</v>
      </c>
      <c r="K1236" s="29">
        <v>39687</v>
      </c>
      <c r="L1236" s="28" t="s">
        <v>491</v>
      </c>
      <c r="M1236" s="28" t="s">
        <v>492</v>
      </c>
    </row>
    <row r="1237" spans="1:13" hidden="1" x14ac:dyDescent="0.2">
      <c r="A1237" s="23">
        <v>61841</v>
      </c>
      <c r="B1237" s="28" t="s">
        <v>4582</v>
      </c>
      <c r="C1237" s="28" t="s">
        <v>1961</v>
      </c>
      <c r="D1237" s="25">
        <f t="shared" si="19"/>
        <v>39687</v>
      </c>
      <c r="E1237" s="28" t="s">
        <v>5489</v>
      </c>
      <c r="F1237" s="26">
        <v>-12000</v>
      </c>
      <c r="G1237" s="28" t="s">
        <v>5157</v>
      </c>
      <c r="H1237" s="28" t="s">
        <v>6666</v>
      </c>
      <c r="I1237" s="28" t="s">
        <v>4576</v>
      </c>
      <c r="J1237" s="28" t="s">
        <v>4576</v>
      </c>
      <c r="K1237" s="29">
        <v>39687</v>
      </c>
      <c r="L1237" s="28" t="s">
        <v>5486</v>
      </c>
      <c r="M1237" s="28" t="s">
        <v>4576</v>
      </c>
    </row>
    <row r="1238" spans="1:13" hidden="1" x14ac:dyDescent="0.2">
      <c r="A1238" s="23">
        <v>60154</v>
      </c>
      <c r="B1238" s="28" t="s">
        <v>4573</v>
      </c>
      <c r="C1238" s="28" t="s">
        <v>4574</v>
      </c>
      <c r="D1238" s="25">
        <f t="shared" si="19"/>
        <v>39687</v>
      </c>
      <c r="E1238" s="28" t="s">
        <v>4576</v>
      </c>
      <c r="F1238" s="26">
        <v>39.86</v>
      </c>
      <c r="G1238" s="28" t="s">
        <v>5139</v>
      </c>
      <c r="H1238" s="28" t="s">
        <v>3381</v>
      </c>
      <c r="I1238" s="28" t="s">
        <v>4576</v>
      </c>
      <c r="J1238" s="28" t="s">
        <v>4576</v>
      </c>
      <c r="K1238" s="29">
        <v>39687</v>
      </c>
      <c r="L1238" s="28" t="s">
        <v>2111</v>
      </c>
      <c r="M1238" s="28" t="s">
        <v>4457</v>
      </c>
    </row>
    <row r="1239" spans="1:13" hidden="1" x14ac:dyDescent="0.2">
      <c r="A1239" s="23">
        <v>60784</v>
      </c>
      <c r="B1239" s="28" t="s">
        <v>4573</v>
      </c>
      <c r="C1239" s="28" t="s">
        <v>5135</v>
      </c>
      <c r="D1239" s="25">
        <f t="shared" si="19"/>
        <v>39687</v>
      </c>
      <c r="E1239" s="28" t="s">
        <v>4576</v>
      </c>
      <c r="F1239" s="26">
        <v>179.83</v>
      </c>
      <c r="G1239" s="28" t="s">
        <v>5137</v>
      </c>
      <c r="H1239" s="28" t="s">
        <v>3365</v>
      </c>
      <c r="I1239" s="28" t="s">
        <v>4576</v>
      </c>
      <c r="J1239" s="28" t="s">
        <v>4576</v>
      </c>
      <c r="K1239" s="29">
        <v>39687</v>
      </c>
      <c r="L1239" s="28" t="s">
        <v>5658</v>
      </c>
      <c r="M1239" s="28" t="s">
        <v>1754</v>
      </c>
    </row>
    <row r="1240" spans="1:13" hidden="1" x14ac:dyDescent="0.2">
      <c r="A1240" s="23">
        <v>60785</v>
      </c>
      <c r="B1240" s="28" t="s">
        <v>4573</v>
      </c>
      <c r="C1240" s="28" t="s">
        <v>5135</v>
      </c>
      <c r="D1240" s="25">
        <f t="shared" si="19"/>
        <v>39687</v>
      </c>
      <c r="E1240" s="28" t="s">
        <v>4576</v>
      </c>
      <c r="F1240" s="26">
        <v>-15.99</v>
      </c>
      <c r="G1240" s="28" t="s">
        <v>5137</v>
      </c>
      <c r="H1240" s="28" t="s">
        <v>3365</v>
      </c>
      <c r="I1240" s="28" t="s">
        <v>4576</v>
      </c>
      <c r="J1240" s="28" t="s">
        <v>4576</v>
      </c>
      <c r="K1240" s="29">
        <v>39687</v>
      </c>
      <c r="L1240" s="28" t="s">
        <v>5658</v>
      </c>
      <c r="M1240" s="28" t="s">
        <v>1754</v>
      </c>
    </row>
    <row r="1241" spans="1:13" x14ac:dyDescent="0.2">
      <c r="A1241" s="23">
        <v>60153</v>
      </c>
      <c r="B1241" s="33" t="s">
        <v>4573</v>
      </c>
      <c r="C1241" s="28" t="s">
        <v>4574</v>
      </c>
      <c r="D1241" s="25">
        <f t="shared" si="19"/>
        <v>39687</v>
      </c>
      <c r="E1241" s="33" t="s">
        <v>4576</v>
      </c>
      <c r="F1241" s="26">
        <v>23.11</v>
      </c>
      <c r="G1241" s="28" t="s">
        <v>5136</v>
      </c>
      <c r="H1241" s="28" t="s">
        <v>7151</v>
      </c>
      <c r="I1241" s="28" t="s">
        <v>4576</v>
      </c>
      <c r="J1241" s="28" t="s">
        <v>4576</v>
      </c>
      <c r="K1241" s="29">
        <v>39687</v>
      </c>
      <c r="L1241" s="28" t="s">
        <v>2111</v>
      </c>
      <c r="M1241" s="28" t="s">
        <v>4495</v>
      </c>
    </row>
    <row r="1242" spans="1:13" x14ac:dyDescent="0.2">
      <c r="A1242" s="23">
        <v>60783</v>
      </c>
      <c r="B1242" s="28" t="s">
        <v>4573</v>
      </c>
      <c r="C1242" s="28" t="s">
        <v>5135</v>
      </c>
      <c r="D1242" s="25">
        <f t="shared" si="19"/>
        <v>39687</v>
      </c>
      <c r="E1242" s="28" t="s">
        <v>4576</v>
      </c>
      <c r="F1242" s="26">
        <v>54</v>
      </c>
      <c r="G1242" s="28" t="s">
        <v>2205</v>
      </c>
      <c r="H1242" s="28" t="s">
        <v>7151</v>
      </c>
      <c r="I1242" s="28" t="s">
        <v>4576</v>
      </c>
      <c r="J1242" s="28" t="s">
        <v>4576</v>
      </c>
      <c r="K1242" s="29">
        <v>39687</v>
      </c>
      <c r="L1242" s="28" t="s">
        <v>5658</v>
      </c>
      <c r="M1242" s="28" t="s">
        <v>7533</v>
      </c>
    </row>
    <row r="1243" spans="1:13" hidden="1" x14ac:dyDescent="0.2">
      <c r="A1243" s="23">
        <v>61597</v>
      </c>
      <c r="B1243" s="28" t="s">
        <v>4573</v>
      </c>
      <c r="C1243" s="28" t="s">
        <v>4598</v>
      </c>
      <c r="D1243" s="25">
        <f t="shared" si="19"/>
        <v>39688</v>
      </c>
      <c r="E1243" s="28" t="s">
        <v>4576</v>
      </c>
      <c r="F1243" s="26">
        <v>96.5</v>
      </c>
      <c r="G1243" s="28" t="s">
        <v>1952</v>
      </c>
      <c r="H1243" s="28" t="s">
        <v>4595</v>
      </c>
      <c r="I1243" s="28" t="s">
        <v>4576</v>
      </c>
      <c r="J1243" s="28" t="s">
        <v>4576</v>
      </c>
      <c r="K1243" s="29">
        <v>39688</v>
      </c>
      <c r="L1243" s="28" t="s">
        <v>5658</v>
      </c>
      <c r="M1243" s="28" t="s">
        <v>6498</v>
      </c>
    </row>
    <row r="1244" spans="1:13" hidden="1" x14ac:dyDescent="0.2">
      <c r="A1244" s="23">
        <v>61595</v>
      </c>
      <c r="B1244" s="28" t="s">
        <v>4573</v>
      </c>
      <c r="C1244" s="28" t="s">
        <v>4598</v>
      </c>
      <c r="D1244" s="25">
        <f t="shared" si="19"/>
        <v>39688</v>
      </c>
      <c r="E1244" s="28" t="s">
        <v>4576</v>
      </c>
      <c r="F1244" s="26">
        <v>55</v>
      </c>
      <c r="G1244" s="28" t="s">
        <v>3698</v>
      </c>
      <c r="H1244" s="28" t="s">
        <v>3484</v>
      </c>
      <c r="I1244" s="28" t="s">
        <v>4576</v>
      </c>
      <c r="J1244" s="28" t="s">
        <v>4576</v>
      </c>
      <c r="K1244" s="29">
        <v>39688</v>
      </c>
      <c r="L1244" s="28" t="s">
        <v>5658</v>
      </c>
      <c r="M1244" s="28" t="s">
        <v>6496</v>
      </c>
    </row>
    <row r="1245" spans="1:13" hidden="1" x14ac:dyDescent="0.2">
      <c r="A1245" s="23">
        <v>60806</v>
      </c>
      <c r="B1245" s="33" t="s">
        <v>4573</v>
      </c>
      <c r="C1245" s="28" t="s">
        <v>5135</v>
      </c>
      <c r="D1245" s="25">
        <f t="shared" si="19"/>
        <v>39688</v>
      </c>
      <c r="E1245" s="28" t="s">
        <v>4576</v>
      </c>
      <c r="F1245" s="26">
        <v>16</v>
      </c>
      <c r="G1245" s="28" t="s">
        <v>1560</v>
      </c>
      <c r="H1245" s="28" t="s">
        <v>4595</v>
      </c>
      <c r="I1245" s="28" t="s">
        <v>4576</v>
      </c>
      <c r="J1245" s="28" t="s">
        <v>4576</v>
      </c>
      <c r="K1245" s="29">
        <v>39688</v>
      </c>
      <c r="L1245" s="28" t="s">
        <v>5658</v>
      </c>
      <c r="M1245" s="28" t="s">
        <v>1054</v>
      </c>
    </row>
    <row r="1246" spans="1:13" hidden="1" x14ac:dyDescent="0.2">
      <c r="A1246" s="23">
        <v>60789</v>
      </c>
      <c r="B1246" s="28" t="s">
        <v>4573</v>
      </c>
      <c r="C1246" s="28" t="s">
        <v>5135</v>
      </c>
      <c r="D1246" s="25">
        <f t="shared" si="19"/>
        <v>39688</v>
      </c>
      <c r="E1246" s="28" t="s">
        <v>4576</v>
      </c>
      <c r="F1246" s="26">
        <v>75</v>
      </c>
      <c r="G1246" s="28" t="s">
        <v>891</v>
      </c>
      <c r="H1246" s="28" t="s">
        <v>7154</v>
      </c>
      <c r="I1246" s="28" t="s">
        <v>4576</v>
      </c>
      <c r="J1246" s="28" t="s">
        <v>4576</v>
      </c>
      <c r="K1246" s="29">
        <v>39688</v>
      </c>
      <c r="L1246" s="28" t="s">
        <v>5658</v>
      </c>
      <c r="M1246" s="28" t="s">
        <v>8308</v>
      </c>
    </row>
    <row r="1247" spans="1:13" hidden="1" x14ac:dyDescent="0.2">
      <c r="A1247" s="23">
        <v>60787</v>
      </c>
      <c r="B1247" s="28" t="s">
        <v>4573</v>
      </c>
      <c r="C1247" s="28" t="s">
        <v>5135</v>
      </c>
      <c r="D1247" s="25">
        <f t="shared" si="19"/>
        <v>39688</v>
      </c>
      <c r="E1247" s="28" t="s">
        <v>4576</v>
      </c>
      <c r="F1247" s="26">
        <v>21.19</v>
      </c>
      <c r="G1247" s="28" t="s">
        <v>2208</v>
      </c>
      <c r="H1247" s="28" t="s">
        <v>4600</v>
      </c>
      <c r="I1247" s="28" t="s">
        <v>4576</v>
      </c>
      <c r="J1247" s="28" t="s">
        <v>4576</v>
      </c>
      <c r="K1247" s="29">
        <v>39688</v>
      </c>
      <c r="L1247" s="28" t="s">
        <v>5658</v>
      </c>
      <c r="M1247" s="28" t="s">
        <v>2288</v>
      </c>
    </row>
    <row r="1248" spans="1:13" hidden="1" x14ac:dyDescent="0.2">
      <c r="A1248" s="23">
        <v>60786</v>
      </c>
      <c r="B1248" s="28" t="s">
        <v>4573</v>
      </c>
      <c r="C1248" s="28" t="s">
        <v>5135</v>
      </c>
      <c r="D1248" s="25">
        <f t="shared" si="19"/>
        <v>39688</v>
      </c>
      <c r="E1248" s="28" t="s">
        <v>4576</v>
      </c>
      <c r="F1248" s="26">
        <v>45.74</v>
      </c>
      <c r="G1248" s="28" t="s">
        <v>2203</v>
      </c>
      <c r="H1248" s="28" t="s">
        <v>4600</v>
      </c>
      <c r="I1248" s="28" t="s">
        <v>4576</v>
      </c>
      <c r="J1248" s="28" t="s">
        <v>4576</v>
      </c>
      <c r="K1248" s="29">
        <v>39688</v>
      </c>
      <c r="L1248" s="28" t="s">
        <v>5658</v>
      </c>
      <c r="M1248" s="28" t="s">
        <v>8307</v>
      </c>
    </row>
    <row r="1249" spans="1:13" hidden="1" x14ac:dyDescent="0.2">
      <c r="A1249" s="23">
        <v>60788</v>
      </c>
      <c r="B1249" s="28" t="s">
        <v>4573</v>
      </c>
      <c r="C1249" s="28" t="s">
        <v>5135</v>
      </c>
      <c r="D1249" s="25">
        <f t="shared" si="19"/>
        <v>39688</v>
      </c>
      <c r="E1249" s="28" t="s">
        <v>4576</v>
      </c>
      <c r="F1249" s="26">
        <v>22.36</v>
      </c>
      <c r="G1249" s="28" t="s">
        <v>683</v>
      </c>
      <c r="H1249" s="28" t="s">
        <v>3365</v>
      </c>
      <c r="I1249" s="28" t="s">
        <v>4576</v>
      </c>
      <c r="J1249" s="28" t="s">
        <v>4576</v>
      </c>
      <c r="K1249" s="29">
        <v>39688</v>
      </c>
      <c r="L1249" s="28" t="s">
        <v>5658</v>
      </c>
      <c r="M1249" s="28" t="s">
        <v>1706</v>
      </c>
    </row>
    <row r="1250" spans="1:13" hidden="1" x14ac:dyDescent="0.2">
      <c r="A1250" s="23">
        <v>61596</v>
      </c>
      <c r="B1250" s="28" t="s">
        <v>4573</v>
      </c>
      <c r="C1250" s="28" t="s">
        <v>4598</v>
      </c>
      <c r="D1250" s="25">
        <f t="shared" si="19"/>
        <v>39688</v>
      </c>
      <c r="E1250" s="28" t="s">
        <v>4576</v>
      </c>
      <c r="F1250" s="26">
        <v>7.66</v>
      </c>
      <c r="G1250" s="28" t="s">
        <v>1951</v>
      </c>
      <c r="H1250" s="28" t="s">
        <v>3370</v>
      </c>
      <c r="I1250" s="28" t="s">
        <v>4576</v>
      </c>
      <c r="J1250" s="28" t="s">
        <v>4576</v>
      </c>
      <c r="K1250" s="29">
        <v>39688</v>
      </c>
      <c r="L1250" s="28" t="s">
        <v>5658</v>
      </c>
      <c r="M1250" s="28" t="s">
        <v>6497</v>
      </c>
    </row>
    <row r="1251" spans="1:13" hidden="1" x14ac:dyDescent="0.2">
      <c r="A1251" s="23">
        <v>61594</v>
      </c>
      <c r="B1251" s="28" t="s">
        <v>4573</v>
      </c>
      <c r="C1251" s="28" t="s">
        <v>4598</v>
      </c>
      <c r="D1251" s="25">
        <f t="shared" si="19"/>
        <v>39688</v>
      </c>
      <c r="E1251" s="28" t="s">
        <v>4576</v>
      </c>
      <c r="F1251" s="26">
        <v>18.55</v>
      </c>
      <c r="G1251" s="28" t="s">
        <v>1950</v>
      </c>
      <c r="H1251" s="28" t="s">
        <v>4595</v>
      </c>
      <c r="I1251" s="28" t="s">
        <v>4576</v>
      </c>
      <c r="J1251" s="28" t="s">
        <v>4576</v>
      </c>
      <c r="K1251" s="29">
        <v>39688</v>
      </c>
      <c r="L1251" s="28" t="s">
        <v>5658</v>
      </c>
      <c r="M1251" s="28" t="s">
        <v>6495</v>
      </c>
    </row>
    <row r="1252" spans="1:13" hidden="1" x14ac:dyDescent="0.2">
      <c r="A1252" s="23">
        <v>60791</v>
      </c>
      <c r="B1252" s="28" t="s">
        <v>4573</v>
      </c>
      <c r="C1252" s="28" t="s">
        <v>5135</v>
      </c>
      <c r="D1252" s="25">
        <f t="shared" si="19"/>
        <v>39688</v>
      </c>
      <c r="E1252" s="28" t="s">
        <v>4576</v>
      </c>
      <c r="F1252" s="26">
        <v>12.98</v>
      </c>
      <c r="G1252" s="28" t="s">
        <v>886</v>
      </c>
      <c r="H1252" s="28" t="s">
        <v>4595</v>
      </c>
      <c r="I1252" s="28" t="s">
        <v>4576</v>
      </c>
      <c r="J1252" s="28" t="s">
        <v>4576</v>
      </c>
      <c r="K1252" s="29">
        <v>39688</v>
      </c>
      <c r="L1252" s="28" t="s">
        <v>5658</v>
      </c>
      <c r="M1252" s="28" t="s">
        <v>8309</v>
      </c>
    </row>
    <row r="1253" spans="1:13" hidden="1" x14ac:dyDescent="0.2">
      <c r="A1253" s="23">
        <v>60790</v>
      </c>
      <c r="B1253" s="28" t="s">
        <v>4573</v>
      </c>
      <c r="C1253" s="28" t="s">
        <v>5135</v>
      </c>
      <c r="D1253" s="25">
        <f t="shared" si="19"/>
        <v>39688</v>
      </c>
      <c r="E1253" s="28" t="s">
        <v>4576</v>
      </c>
      <c r="F1253" s="26">
        <v>88</v>
      </c>
      <c r="G1253" s="28" t="s">
        <v>4595</v>
      </c>
      <c r="H1253" s="28" t="s">
        <v>4595</v>
      </c>
      <c r="I1253" s="28" t="s">
        <v>4576</v>
      </c>
      <c r="J1253" s="28" t="s">
        <v>4576</v>
      </c>
      <c r="K1253" s="29">
        <v>39688</v>
      </c>
      <c r="L1253" s="28" t="s">
        <v>5658</v>
      </c>
      <c r="M1253" s="28" t="s">
        <v>1377</v>
      </c>
    </row>
    <row r="1254" spans="1:13" hidden="1" x14ac:dyDescent="0.2">
      <c r="A1254" s="23">
        <v>61598</v>
      </c>
      <c r="B1254" s="33" t="s">
        <v>4573</v>
      </c>
      <c r="C1254" s="28" t="s">
        <v>4598</v>
      </c>
      <c r="D1254" s="25">
        <f t="shared" si="19"/>
        <v>39689</v>
      </c>
      <c r="E1254" s="28" t="s">
        <v>4576</v>
      </c>
      <c r="F1254" s="26">
        <v>20.25</v>
      </c>
      <c r="G1254" s="28" t="s">
        <v>5160</v>
      </c>
      <c r="H1254" s="28" t="s">
        <v>7322</v>
      </c>
      <c r="I1254" s="28" t="s">
        <v>4576</v>
      </c>
      <c r="J1254" s="28" t="s">
        <v>4576</v>
      </c>
      <c r="K1254" s="29">
        <v>39689</v>
      </c>
      <c r="L1254" s="28" t="s">
        <v>5658</v>
      </c>
      <c r="M1254" s="28" t="s">
        <v>6499</v>
      </c>
    </row>
    <row r="1255" spans="1:13" hidden="1" x14ac:dyDescent="0.2">
      <c r="A1255" s="23">
        <v>60792</v>
      </c>
      <c r="B1255" s="28" t="s">
        <v>4573</v>
      </c>
      <c r="C1255" s="28" t="s">
        <v>5135</v>
      </c>
      <c r="D1255" s="25">
        <f t="shared" si="19"/>
        <v>39690</v>
      </c>
      <c r="E1255" s="28" t="s">
        <v>4576</v>
      </c>
      <c r="F1255" s="26">
        <v>20.29</v>
      </c>
      <c r="G1255" s="28" t="s">
        <v>1555</v>
      </c>
      <c r="H1255" s="28" t="s">
        <v>4595</v>
      </c>
      <c r="I1255" s="28" t="s">
        <v>4576</v>
      </c>
      <c r="J1255" s="28" t="s">
        <v>4576</v>
      </c>
      <c r="K1255" s="29">
        <v>39690</v>
      </c>
      <c r="L1255" s="28" t="s">
        <v>5658</v>
      </c>
      <c r="M1255" s="28" t="s">
        <v>8310</v>
      </c>
    </row>
    <row r="1256" spans="1:13" hidden="1" x14ac:dyDescent="0.2">
      <c r="A1256" s="23">
        <v>61787</v>
      </c>
      <c r="B1256" s="28" t="s">
        <v>7124</v>
      </c>
      <c r="C1256" s="28" t="s">
        <v>1963</v>
      </c>
      <c r="D1256" s="25">
        <f t="shared" si="19"/>
        <v>39691</v>
      </c>
      <c r="E1256" s="28" t="s">
        <v>4576</v>
      </c>
      <c r="F1256" s="26">
        <v>-0.55000000000000004</v>
      </c>
      <c r="G1256" s="28" t="s">
        <v>1963</v>
      </c>
      <c r="H1256" s="28" t="s">
        <v>6666</v>
      </c>
      <c r="I1256" s="28" t="s">
        <v>4576</v>
      </c>
      <c r="J1256" s="28" t="s">
        <v>4576</v>
      </c>
      <c r="K1256" s="29">
        <v>39691</v>
      </c>
      <c r="L1256" s="28" t="s">
        <v>4453</v>
      </c>
      <c r="M1256" s="28" t="s">
        <v>4576</v>
      </c>
    </row>
    <row r="1257" spans="1:13" hidden="1" x14ac:dyDescent="0.2">
      <c r="A1257" s="23">
        <v>61799</v>
      </c>
      <c r="B1257" s="28" t="s">
        <v>7124</v>
      </c>
      <c r="C1257" s="28" t="s">
        <v>8541</v>
      </c>
      <c r="D1257" s="25">
        <f t="shared" si="19"/>
        <v>39691</v>
      </c>
      <c r="E1257" s="28" t="s">
        <v>4576</v>
      </c>
      <c r="F1257" s="26">
        <v>-1.22</v>
      </c>
      <c r="G1257" s="28" t="s">
        <v>1963</v>
      </c>
      <c r="H1257" s="28" t="s">
        <v>6666</v>
      </c>
      <c r="I1257" s="28" t="s">
        <v>4576</v>
      </c>
      <c r="J1257" s="28" t="s">
        <v>4576</v>
      </c>
      <c r="K1257" s="29">
        <v>39691</v>
      </c>
      <c r="L1257" s="28" t="s">
        <v>4453</v>
      </c>
      <c r="M1257" s="28" t="s">
        <v>4576</v>
      </c>
    </row>
    <row r="1258" spans="1:13" hidden="1" x14ac:dyDescent="0.2">
      <c r="A1258" s="23">
        <v>61811</v>
      </c>
      <c r="B1258" s="28" t="s">
        <v>7124</v>
      </c>
      <c r="C1258" s="28" t="s">
        <v>8542</v>
      </c>
      <c r="D1258" s="25">
        <f t="shared" si="19"/>
        <v>39691</v>
      </c>
      <c r="E1258" s="28" t="s">
        <v>4576</v>
      </c>
      <c r="F1258" s="26">
        <v>-2.1</v>
      </c>
      <c r="G1258" s="28" t="s">
        <v>8542</v>
      </c>
      <c r="H1258" s="28" t="s">
        <v>6666</v>
      </c>
      <c r="I1258" s="28" t="s">
        <v>4576</v>
      </c>
      <c r="J1258" s="28" t="s">
        <v>4576</v>
      </c>
      <c r="K1258" s="29">
        <v>39691</v>
      </c>
      <c r="L1258" s="28" t="s">
        <v>4453</v>
      </c>
      <c r="M1258" s="28" t="s">
        <v>4576</v>
      </c>
    </row>
    <row r="1259" spans="1:13" hidden="1" x14ac:dyDescent="0.2">
      <c r="A1259" s="23">
        <v>61835</v>
      </c>
      <c r="B1259" s="28" t="s">
        <v>7124</v>
      </c>
      <c r="C1259" s="28" t="s">
        <v>1961</v>
      </c>
      <c r="D1259" s="25">
        <f t="shared" si="19"/>
        <v>39691</v>
      </c>
      <c r="E1259" s="28" t="s">
        <v>4576</v>
      </c>
      <c r="F1259" s="26">
        <v>-8.6199999999999992</v>
      </c>
      <c r="G1259" s="28" t="s">
        <v>1961</v>
      </c>
      <c r="H1259" s="28" t="s">
        <v>6666</v>
      </c>
      <c r="I1259" s="28" t="s">
        <v>4576</v>
      </c>
      <c r="J1259" s="28" t="s">
        <v>4576</v>
      </c>
      <c r="K1259" s="29">
        <v>39691</v>
      </c>
      <c r="L1259" s="28" t="s">
        <v>4453</v>
      </c>
      <c r="M1259" s="28" t="s">
        <v>4576</v>
      </c>
    </row>
    <row r="1260" spans="1:13" hidden="1" x14ac:dyDescent="0.2">
      <c r="A1260" s="23">
        <v>61775</v>
      </c>
      <c r="B1260" s="28" t="s">
        <v>7124</v>
      </c>
      <c r="C1260" s="28" t="s">
        <v>1962</v>
      </c>
      <c r="D1260" s="25">
        <f t="shared" si="19"/>
        <v>39691</v>
      </c>
      <c r="E1260" s="28" t="s">
        <v>4576</v>
      </c>
      <c r="F1260" s="26">
        <v>-18.399999999999999</v>
      </c>
      <c r="G1260" s="28" t="s">
        <v>1962</v>
      </c>
      <c r="H1260" s="28" t="s">
        <v>6666</v>
      </c>
      <c r="I1260" s="28" t="s">
        <v>4576</v>
      </c>
      <c r="J1260" s="28" t="s">
        <v>4576</v>
      </c>
      <c r="K1260" s="29">
        <v>39691</v>
      </c>
      <c r="L1260" s="28" t="s">
        <v>4453</v>
      </c>
      <c r="M1260" s="28" t="s">
        <v>4576</v>
      </c>
    </row>
    <row r="1261" spans="1:13" hidden="1" x14ac:dyDescent="0.2">
      <c r="A1261" s="23">
        <v>61823</v>
      </c>
      <c r="B1261" s="28" t="s">
        <v>7124</v>
      </c>
      <c r="C1261" s="28" t="s">
        <v>8540</v>
      </c>
      <c r="D1261" s="25">
        <f t="shared" si="19"/>
        <v>39691</v>
      </c>
      <c r="E1261" s="28" t="s">
        <v>4576</v>
      </c>
      <c r="F1261" s="26">
        <v>-1.79</v>
      </c>
      <c r="G1261" s="28" t="s">
        <v>8540</v>
      </c>
      <c r="H1261" s="28" t="s">
        <v>6666</v>
      </c>
      <c r="I1261" s="28" t="s">
        <v>4576</v>
      </c>
      <c r="J1261" s="28" t="s">
        <v>4576</v>
      </c>
      <c r="K1261" s="29">
        <v>39691</v>
      </c>
      <c r="L1261" s="28" t="s">
        <v>4453</v>
      </c>
      <c r="M1261" s="28" t="s">
        <v>4576</v>
      </c>
    </row>
    <row r="1262" spans="1:13" hidden="1" x14ac:dyDescent="0.2">
      <c r="A1262" s="23">
        <v>61516</v>
      </c>
      <c r="B1262" s="28" t="s">
        <v>4573</v>
      </c>
      <c r="C1262" s="28" t="s">
        <v>4580</v>
      </c>
      <c r="D1262" s="25">
        <f t="shared" si="19"/>
        <v>39691</v>
      </c>
      <c r="E1262" s="28" t="s">
        <v>5265</v>
      </c>
      <c r="F1262" s="26">
        <v>340</v>
      </c>
      <c r="G1262" s="28" t="s">
        <v>4595</v>
      </c>
      <c r="H1262" s="28" t="s">
        <v>4595</v>
      </c>
      <c r="I1262" s="28" t="s">
        <v>4576</v>
      </c>
      <c r="J1262" s="28" t="s">
        <v>4576</v>
      </c>
      <c r="K1262" s="29">
        <v>39691</v>
      </c>
      <c r="L1262" s="28" t="s">
        <v>4576</v>
      </c>
      <c r="M1262" s="28" t="s">
        <v>4576</v>
      </c>
    </row>
    <row r="1263" spans="1:13" hidden="1" x14ac:dyDescent="0.2">
      <c r="A1263" s="23">
        <v>60794</v>
      </c>
      <c r="B1263" s="28" t="s">
        <v>4573</v>
      </c>
      <c r="C1263" s="28" t="s">
        <v>5135</v>
      </c>
      <c r="D1263" s="25">
        <f t="shared" si="19"/>
        <v>39692</v>
      </c>
      <c r="E1263" s="28" t="s">
        <v>6801</v>
      </c>
      <c r="F1263" s="26">
        <v>57.49</v>
      </c>
      <c r="G1263" s="28" t="s">
        <v>893</v>
      </c>
      <c r="H1263" s="28" t="s">
        <v>7321</v>
      </c>
      <c r="I1263" s="28" t="s">
        <v>4576</v>
      </c>
      <c r="J1263" s="28" t="s">
        <v>4576</v>
      </c>
      <c r="K1263" s="29">
        <v>39692</v>
      </c>
      <c r="L1263" s="28" t="s">
        <v>5658</v>
      </c>
      <c r="M1263" s="28" t="s">
        <v>3431</v>
      </c>
    </row>
    <row r="1264" spans="1:13" hidden="1" x14ac:dyDescent="0.2">
      <c r="A1264" s="23">
        <v>60149</v>
      </c>
      <c r="B1264" s="28" t="s">
        <v>4579</v>
      </c>
      <c r="C1264" s="28" t="s">
        <v>4574</v>
      </c>
      <c r="D1264" s="25">
        <f t="shared" si="19"/>
        <v>39692</v>
      </c>
      <c r="E1264" s="28" t="s">
        <v>4576</v>
      </c>
      <c r="F1264" s="26">
        <v>20</v>
      </c>
      <c r="G1264" s="28" t="s">
        <v>4580</v>
      </c>
      <c r="H1264" s="28" t="s">
        <v>6667</v>
      </c>
      <c r="I1264" s="28" t="s">
        <v>4576</v>
      </c>
      <c r="J1264" s="28" t="s">
        <v>4576</v>
      </c>
      <c r="K1264" s="29">
        <v>39692</v>
      </c>
      <c r="L1264" s="28" t="s">
        <v>6602</v>
      </c>
      <c r="M1264" s="28" t="s">
        <v>4353</v>
      </c>
    </row>
    <row r="1265" spans="1:13" hidden="1" x14ac:dyDescent="0.2">
      <c r="A1265" s="23">
        <v>60142</v>
      </c>
      <c r="B1265" s="33" t="s">
        <v>4579</v>
      </c>
      <c r="C1265" s="28" t="s">
        <v>4574</v>
      </c>
      <c r="D1265" s="25">
        <f t="shared" si="19"/>
        <v>39692</v>
      </c>
      <c r="E1265" s="28" t="s">
        <v>4576</v>
      </c>
      <c r="F1265" s="26">
        <v>26.07</v>
      </c>
      <c r="G1265" s="28" t="s">
        <v>4598</v>
      </c>
      <c r="H1265" s="28" t="s">
        <v>6667</v>
      </c>
      <c r="I1265" s="28" t="s">
        <v>4576</v>
      </c>
      <c r="J1265" s="28" t="s">
        <v>4576</v>
      </c>
      <c r="K1265" s="29">
        <v>39692</v>
      </c>
      <c r="L1265" s="28" t="s">
        <v>2111</v>
      </c>
      <c r="M1265" s="28" t="s">
        <v>496</v>
      </c>
    </row>
    <row r="1266" spans="1:13" hidden="1" x14ac:dyDescent="0.2">
      <c r="A1266" s="23">
        <v>60147</v>
      </c>
      <c r="B1266" s="28" t="s">
        <v>4573</v>
      </c>
      <c r="C1266" s="28" t="s">
        <v>4574</v>
      </c>
      <c r="D1266" s="25">
        <f t="shared" si="19"/>
        <v>39692</v>
      </c>
      <c r="E1266" s="28" t="s">
        <v>4576</v>
      </c>
      <c r="F1266" s="26">
        <v>5</v>
      </c>
      <c r="G1266" s="28" t="s">
        <v>5134</v>
      </c>
      <c r="H1266" s="28" t="s">
        <v>5954</v>
      </c>
      <c r="I1266" s="28" t="s">
        <v>4576</v>
      </c>
      <c r="J1266" s="28" t="s">
        <v>4576</v>
      </c>
      <c r="K1266" s="29">
        <v>39692</v>
      </c>
      <c r="L1266" s="28" t="s">
        <v>2111</v>
      </c>
      <c r="M1266" s="28" t="s">
        <v>4492</v>
      </c>
    </row>
    <row r="1267" spans="1:13" hidden="1" x14ac:dyDescent="0.2">
      <c r="A1267" s="23">
        <v>60150</v>
      </c>
      <c r="B1267" s="28" t="s">
        <v>4579</v>
      </c>
      <c r="C1267" s="28" t="s">
        <v>4574</v>
      </c>
      <c r="D1267" s="25">
        <f t="shared" si="19"/>
        <v>39692</v>
      </c>
      <c r="E1267" s="28" t="s">
        <v>4576</v>
      </c>
      <c r="F1267" s="26">
        <v>10</v>
      </c>
      <c r="G1267" s="28" t="s">
        <v>6025</v>
      </c>
      <c r="H1267" s="28" t="s">
        <v>6667</v>
      </c>
      <c r="I1267" s="28" t="s">
        <v>4576</v>
      </c>
      <c r="J1267" s="28" t="s">
        <v>4576</v>
      </c>
      <c r="K1267" s="29">
        <v>39692</v>
      </c>
      <c r="L1267" s="28" t="s">
        <v>2117</v>
      </c>
      <c r="M1267" s="28" t="s">
        <v>2163</v>
      </c>
    </row>
    <row r="1268" spans="1:13" hidden="1" x14ac:dyDescent="0.2">
      <c r="A1268" s="23">
        <v>60148</v>
      </c>
      <c r="B1268" s="28" t="s">
        <v>4579</v>
      </c>
      <c r="C1268" s="28" t="s">
        <v>4574</v>
      </c>
      <c r="D1268" s="25">
        <f t="shared" si="19"/>
        <v>39692</v>
      </c>
      <c r="E1268" s="28" t="s">
        <v>4576</v>
      </c>
      <c r="F1268" s="26">
        <v>10</v>
      </c>
      <c r="G1268" s="28" t="s">
        <v>6024</v>
      </c>
      <c r="H1268" s="28" t="s">
        <v>6667</v>
      </c>
      <c r="I1268" s="28" t="s">
        <v>4576</v>
      </c>
      <c r="J1268" s="28" t="s">
        <v>4576</v>
      </c>
      <c r="K1268" s="29">
        <v>39692</v>
      </c>
      <c r="L1268" s="28" t="s">
        <v>2117</v>
      </c>
      <c r="M1268" s="28" t="s">
        <v>2162</v>
      </c>
    </row>
    <row r="1269" spans="1:13" hidden="1" x14ac:dyDescent="0.2">
      <c r="A1269" s="23">
        <v>60145</v>
      </c>
      <c r="B1269" s="28" t="s">
        <v>4579</v>
      </c>
      <c r="C1269" s="28" t="s">
        <v>4574</v>
      </c>
      <c r="D1269" s="25">
        <f t="shared" si="19"/>
        <v>39692</v>
      </c>
      <c r="E1269" s="28" t="s">
        <v>4576</v>
      </c>
      <c r="F1269" s="26">
        <v>300</v>
      </c>
      <c r="G1269" s="28" t="s">
        <v>5133</v>
      </c>
      <c r="H1269" s="28" t="s">
        <v>6667</v>
      </c>
      <c r="I1269" s="28" t="s">
        <v>4576</v>
      </c>
      <c r="J1269" s="28" t="s">
        <v>4576</v>
      </c>
      <c r="K1269" s="29">
        <v>39692</v>
      </c>
      <c r="L1269" s="28" t="s">
        <v>2111</v>
      </c>
      <c r="M1269" s="28" t="s">
        <v>2164</v>
      </c>
    </row>
    <row r="1270" spans="1:13" hidden="1" x14ac:dyDescent="0.2">
      <c r="A1270" s="23">
        <v>60146</v>
      </c>
      <c r="B1270" s="28" t="s">
        <v>4573</v>
      </c>
      <c r="C1270" s="28" t="s">
        <v>4574</v>
      </c>
      <c r="D1270" s="25">
        <f t="shared" si="19"/>
        <v>39692</v>
      </c>
      <c r="E1270" s="28" t="s">
        <v>4576</v>
      </c>
      <c r="F1270" s="26">
        <v>31.39</v>
      </c>
      <c r="G1270" s="28" t="s">
        <v>6021</v>
      </c>
      <c r="H1270" s="28" t="s">
        <v>3381</v>
      </c>
      <c r="I1270" s="28" t="s">
        <v>4576</v>
      </c>
      <c r="J1270" s="28" t="s">
        <v>4576</v>
      </c>
      <c r="K1270" s="29">
        <v>39692</v>
      </c>
      <c r="L1270" s="28" t="s">
        <v>2111</v>
      </c>
      <c r="M1270" s="28" t="s">
        <v>498</v>
      </c>
    </row>
    <row r="1271" spans="1:13" hidden="1" x14ac:dyDescent="0.2">
      <c r="A1271" s="23">
        <v>60143</v>
      </c>
      <c r="B1271" s="28" t="s">
        <v>4573</v>
      </c>
      <c r="C1271" s="28" t="s">
        <v>4574</v>
      </c>
      <c r="D1271" s="25">
        <f t="shared" si="19"/>
        <v>39692</v>
      </c>
      <c r="E1271" s="28" t="s">
        <v>4576</v>
      </c>
      <c r="F1271" s="26">
        <v>25</v>
      </c>
      <c r="G1271" s="28" t="s">
        <v>6023</v>
      </c>
      <c r="H1271" s="28" t="s">
        <v>3379</v>
      </c>
      <c r="I1271" s="28" t="s">
        <v>4576</v>
      </c>
      <c r="J1271" s="28" t="s">
        <v>4576</v>
      </c>
      <c r="K1271" s="29">
        <v>39692</v>
      </c>
      <c r="L1271" s="28" t="s">
        <v>2111</v>
      </c>
      <c r="M1271" s="28" t="s">
        <v>4483</v>
      </c>
    </row>
    <row r="1272" spans="1:13" hidden="1" x14ac:dyDescent="0.2">
      <c r="A1272" s="23">
        <v>60144</v>
      </c>
      <c r="B1272" s="28" t="s">
        <v>4573</v>
      </c>
      <c r="C1272" s="28" t="s">
        <v>4574</v>
      </c>
      <c r="D1272" s="25">
        <f t="shared" si="19"/>
        <v>39692</v>
      </c>
      <c r="E1272" s="28" t="s">
        <v>4576</v>
      </c>
      <c r="F1272" s="26">
        <v>11.61</v>
      </c>
      <c r="G1272" s="28" t="s">
        <v>6022</v>
      </c>
      <c r="H1272" s="28" t="s">
        <v>3381</v>
      </c>
      <c r="I1272" s="28" t="s">
        <v>4576</v>
      </c>
      <c r="J1272" s="28" t="s">
        <v>4576</v>
      </c>
      <c r="K1272" s="29">
        <v>39692</v>
      </c>
      <c r="L1272" s="28" t="s">
        <v>2111</v>
      </c>
      <c r="M1272" s="28" t="s">
        <v>499</v>
      </c>
    </row>
    <row r="1273" spans="1:13" hidden="1" x14ac:dyDescent="0.2">
      <c r="A1273" s="23">
        <v>61072</v>
      </c>
      <c r="B1273" s="28" t="s">
        <v>5150</v>
      </c>
      <c r="C1273" s="28" t="s">
        <v>5133</v>
      </c>
      <c r="D1273" s="25">
        <f t="shared" si="19"/>
        <v>39692</v>
      </c>
      <c r="E1273" s="28" t="s">
        <v>4576</v>
      </c>
      <c r="F1273" s="26">
        <v>-300</v>
      </c>
      <c r="G1273" s="28" t="s">
        <v>4574</v>
      </c>
      <c r="H1273" s="28" t="s">
        <v>6667</v>
      </c>
      <c r="I1273" s="28" t="s">
        <v>4576</v>
      </c>
      <c r="J1273" s="28" t="s">
        <v>4576</v>
      </c>
      <c r="K1273" s="29">
        <v>39692</v>
      </c>
      <c r="L1273" s="28" t="s">
        <v>4576</v>
      </c>
      <c r="M1273" s="28" t="s">
        <v>4576</v>
      </c>
    </row>
    <row r="1274" spans="1:13" hidden="1" x14ac:dyDescent="0.2">
      <c r="A1274" s="23">
        <v>61433</v>
      </c>
      <c r="B1274" s="28" t="s">
        <v>5150</v>
      </c>
      <c r="C1274" s="28" t="s">
        <v>4580</v>
      </c>
      <c r="D1274" s="25">
        <f t="shared" si="19"/>
        <v>39692</v>
      </c>
      <c r="E1274" s="28" t="s">
        <v>4576</v>
      </c>
      <c r="F1274" s="26">
        <v>-20</v>
      </c>
      <c r="G1274" s="28" t="s">
        <v>4574</v>
      </c>
      <c r="H1274" s="28" t="s">
        <v>6667</v>
      </c>
      <c r="I1274" s="28" t="s">
        <v>4576</v>
      </c>
      <c r="J1274" s="28" t="s">
        <v>4576</v>
      </c>
      <c r="K1274" s="29">
        <v>39692</v>
      </c>
      <c r="L1274" s="28" t="s">
        <v>6602</v>
      </c>
      <c r="M1274" s="28" t="s">
        <v>4353</v>
      </c>
    </row>
    <row r="1275" spans="1:13" hidden="1" x14ac:dyDescent="0.2">
      <c r="A1275" s="23">
        <v>61600</v>
      </c>
      <c r="B1275" s="28" t="s">
        <v>5150</v>
      </c>
      <c r="C1275" s="28" t="s">
        <v>4598</v>
      </c>
      <c r="D1275" s="25">
        <f t="shared" si="19"/>
        <v>39692</v>
      </c>
      <c r="E1275" s="28" t="s">
        <v>4576</v>
      </c>
      <c r="F1275" s="26">
        <v>-26.07</v>
      </c>
      <c r="G1275" s="28" t="s">
        <v>4574</v>
      </c>
      <c r="H1275" s="28" t="s">
        <v>6667</v>
      </c>
      <c r="I1275" s="28" t="s">
        <v>4576</v>
      </c>
      <c r="J1275" s="28" t="s">
        <v>4576</v>
      </c>
      <c r="K1275" s="29">
        <v>39692</v>
      </c>
      <c r="L1275" s="28" t="s">
        <v>4576</v>
      </c>
      <c r="M1275" s="28" t="s">
        <v>5273</v>
      </c>
    </row>
    <row r="1276" spans="1:13" hidden="1" x14ac:dyDescent="0.2">
      <c r="A1276" s="23">
        <v>61599</v>
      </c>
      <c r="B1276" s="28" t="s">
        <v>4573</v>
      </c>
      <c r="C1276" s="28" t="s">
        <v>4598</v>
      </c>
      <c r="D1276" s="25">
        <f t="shared" si="19"/>
        <v>39692</v>
      </c>
      <c r="E1276" s="33" t="s">
        <v>4576</v>
      </c>
      <c r="F1276" s="26">
        <v>10</v>
      </c>
      <c r="G1276" s="28" t="s">
        <v>5136</v>
      </c>
      <c r="H1276" s="28" t="s">
        <v>3381</v>
      </c>
      <c r="I1276" s="28" t="s">
        <v>4576</v>
      </c>
      <c r="J1276" s="28" t="s">
        <v>4576</v>
      </c>
      <c r="K1276" s="29">
        <v>39692</v>
      </c>
      <c r="L1276" s="28" t="s">
        <v>5658</v>
      </c>
      <c r="M1276" s="28" t="s">
        <v>6500</v>
      </c>
    </row>
    <row r="1277" spans="1:13" hidden="1" x14ac:dyDescent="0.2">
      <c r="A1277" s="23">
        <v>60141</v>
      </c>
      <c r="B1277" s="28" t="s">
        <v>4573</v>
      </c>
      <c r="C1277" s="28" t="s">
        <v>4574</v>
      </c>
      <c r="D1277" s="25">
        <f t="shared" si="19"/>
        <v>39692</v>
      </c>
      <c r="E1277" s="28" t="s">
        <v>4576</v>
      </c>
      <c r="F1277" s="26">
        <v>174</v>
      </c>
      <c r="G1277" s="28" t="s">
        <v>4597</v>
      </c>
      <c r="H1277" s="28" t="s">
        <v>3381</v>
      </c>
      <c r="I1277" s="28" t="s">
        <v>4576</v>
      </c>
      <c r="J1277" s="28" t="s">
        <v>4576</v>
      </c>
      <c r="K1277" s="29">
        <v>39692</v>
      </c>
      <c r="L1277" s="28" t="s">
        <v>2111</v>
      </c>
      <c r="M1277" s="28" t="s">
        <v>495</v>
      </c>
    </row>
    <row r="1278" spans="1:13" hidden="1" x14ac:dyDescent="0.2">
      <c r="A1278" s="23">
        <v>60793</v>
      </c>
      <c r="B1278" s="28" t="s">
        <v>4573</v>
      </c>
      <c r="C1278" s="28" t="s">
        <v>5135</v>
      </c>
      <c r="D1278" s="25">
        <f t="shared" si="19"/>
        <v>39692</v>
      </c>
      <c r="E1278" s="28" t="s">
        <v>4576</v>
      </c>
      <c r="F1278" s="26">
        <v>7.59</v>
      </c>
      <c r="G1278" s="28" t="s">
        <v>892</v>
      </c>
      <c r="H1278" s="28" t="s">
        <v>7324</v>
      </c>
      <c r="I1278" s="28" t="s">
        <v>4576</v>
      </c>
      <c r="J1278" s="28" t="s">
        <v>4909</v>
      </c>
      <c r="K1278" s="29">
        <v>39692</v>
      </c>
      <c r="L1278" s="28" t="s">
        <v>5658</v>
      </c>
      <c r="M1278" s="28" t="s">
        <v>8311</v>
      </c>
    </row>
    <row r="1279" spans="1:13" hidden="1" x14ac:dyDescent="0.2">
      <c r="A1279" s="23">
        <v>60138</v>
      </c>
      <c r="B1279" s="28" t="s">
        <v>4573</v>
      </c>
      <c r="C1279" s="28" t="s">
        <v>4574</v>
      </c>
      <c r="D1279" s="25">
        <f t="shared" si="19"/>
        <v>39693</v>
      </c>
      <c r="E1279" s="28" t="s">
        <v>4576</v>
      </c>
      <c r="F1279" s="26">
        <v>37</v>
      </c>
      <c r="G1279" s="28" t="s">
        <v>4594</v>
      </c>
      <c r="H1279" s="28" t="s">
        <v>3381</v>
      </c>
      <c r="I1279" s="28" t="s">
        <v>4576</v>
      </c>
      <c r="J1279" s="28" t="s">
        <v>4576</v>
      </c>
      <c r="K1279" s="29">
        <v>39693</v>
      </c>
      <c r="L1279" s="28" t="s">
        <v>2111</v>
      </c>
      <c r="M1279" s="28" t="s">
        <v>2165</v>
      </c>
    </row>
    <row r="1280" spans="1:13" hidden="1" x14ac:dyDescent="0.2">
      <c r="A1280" s="23">
        <v>60139</v>
      </c>
      <c r="B1280" s="28" t="s">
        <v>4573</v>
      </c>
      <c r="C1280" s="28" t="s">
        <v>4574</v>
      </c>
      <c r="D1280" s="25">
        <f t="shared" si="19"/>
        <v>39693</v>
      </c>
      <c r="E1280" s="28" t="s">
        <v>4576</v>
      </c>
      <c r="F1280" s="26">
        <v>39</v>
      </c>
      <c r="G1280" s="28" t="s">
        <v>4594</v>
      </c>
      <c r="H1280" s="28" t="s">
        <v>3381</v>
      </c>
      <c r="I1280" s="28" t="s">
        <v>4576</v>
      </c>
      <c r="J1280" s="28" t="s">
        <v>4576</v>
      </c>
      <c r="K1280" s="29">
        <v>39693</v>
      </c>
      <c r="L1280" s="28" t="s">
        <v>2111</v>
      </c>
      <c r="M1280" s="28" t="s">
        <v>2166</v>
      </c>
    </row>
    <row r="1281" spans="1:13" hidden="1" x14ac:dyDescent="0.2">
      <c r="A1281" s="23">
        <v>60140</v>
      </c>
      <c r="B1281" s="28" t="s">
        <v>4579</v>
      </c>
      <c r="C1281" s="28" t="s">
        <v>4574</v>
      </c>
      <c r="D1281" s="25">
        <f t="shared" si="19"/>
        <v>39693</v>
      </c>
      <c r="E1281" s="28" t="s">
        <v>4576</v>
      </c>
      <c r="F1281" s="26">
        <v>40</v>
      </c>
      <c r="G1281" s="28" t="s">
        <v>4580</v>
      </c>
      <c r="H1281" s="28" t="s">
        <v>6667</v>
      </c>
      <c r="I1281" s="28" t="s">
        <v>4576</v>
      </c>
      <c r="J1281" s="28" t="s">
        <v>4576</v>
      </c>
      <c r="K1281" s="29">
        <v>39693</v>
      </c>
      <c r="L1281" s="28" t="s">
        <v>6602</v>
      </c>
      <c r="M1281" s="28" t="s">
        <v>4352</v>
      </c>
    </row>
    <row r="1282" spans="1:13" hidden="1" x14ac:dyDescent="0.2">
      <c r="A1282" s="23">
        <v>60137</v>
      </c>
      <c r="B1282" s="28" t="s">
        <v>4579</v>
      </c>
      <c r="C1282" s="28" t="s">
        <v>4574</v>
      </c>
      <c r="D1282" s="25">
        <f t="shared" ref="D1282:D1345" si="20">K1282</f>
        <v>39693</v>
      </c>
      <c r="E1282" s="28" t="s">
        <v>4576</v>
      </c>
      <c r="F1282" s="26">
        <v>2876.28</v>
      </c>
      <c r="G1282" s="28" t="s">
        <v>5135</v>
      </c>
      <c r="H1282" s="28" t="s">
        <v>6667</v>
      </c>
      <c r="I1282" s="28" t="s">
        <v>4576</v>
      </c>
      <c r="J1282" s="28" t="s">
        <v>4576</v>
      </c>
      <c r="K1282" s="29">
        <v>39693</v>
      </c>
      <c r="L1282" s="28" t="s">
        <v>2111</v>
      </c>
      <c r="M1282" s="28" t="s">
        <v>4494</v>
      </c>
    </row>
    <row r="1283" spans="1:13" hidden="1" x14ac:dyDescent="0.2">
      <c r="A1283" s="23">
        <v>60136</v>
      </c>
      <c r="B1283" s="28" t="s">
        <v>4573</v>
      </c>
      <c r="C1283" s="28" t="s">
        <v>4574</v>
      </c>
      <c r="D1283" s="25">
        <f t="shared" si="20"/>
        <v>39693</v>
      </c>
      <c r="E1283" s="28" t="s">
        <v>4576</v>
      </c>
      <c r="F1283" s="26">
        <v>26.95</v>
      </c>
      <c r="G1283" s="28" t="s">
        <v>6020</v>
      </c>
      <c r="H1283" s="28" t="s">
        <v>3381</v>
      </c>
      <c r="I1283" s="28" t="s">
        <v>4576</v>
      </c>
      <c r="J1283" s="28" t="s">
        <v>4576</v>
      </c>
      <c r="K1283" s="29">
        <v>39693</v>
      </c>
      <c r="L1283" s="28" t="s">
        <v>2111</v>
      </c>
      <c r="M1283" s="28" t="s">
        <v>497</v>
      </c>
    </row>
    <row r="1284" spans="1:13" hidden="1" x14ac:dyDescent="0.2">
      <c r="A1284" s="23">
        <v>61073</v>
      </c>
      <c r="B1284" s="28" t="s">
        <v>4573</v>
      </c>
      <c r="C1284" s="28" t="s">
        <v>5133</v>
      </c>
      <c r="D1284" s="25">
        <f t="shared" si="20"/>
        <v>39693</v>
      </c>
      <c r="E1284" s="28" t="s">
        <v>4576</v>
      </c>
      <c r="F1284" s="26">
        <v>80.58</v>
      </c>
      <c r="G1284" s="28" t="s">
        <v>5137</v>
      </c>
      <c r="H1284" s="28" t="s">
        <v>3365</v>
      </c>
      <c r="I1284" s="28" t="s">
        <v>4576</v>
      </c>
      <c r="J1284" s="28" t="s">
        <v>4576</v>
      </c>
      <c r="K1284" s="29">
        <v>39693</v>
      </c>
      <c r="L1284" s="28" t="s">
        <v>4576</v>
      </c>
      <c r="M1284" s="28" t="s">
        <v>4576</v>
      </c>
    </row>
    <row r="1285" spans="1:13" hidden="1" x14ac:dyDescent="0.2">
      <c r="A1285" s="23">
        <v>61074</v>
      </c>
      <c r="B1285" s="28" t="s">
        <v>7124</v>
      </c>
      <c r="C1285" s="28" t="s">
        <v>5133</v>
      </c>
      <c r="D1285" s="25">
        <f t="shared" si="20"/>
        <v>39693</v>
      </c>
      <c r="E1285" s="28" t="s">
        <v>4576</v>
      </c>
      <c r="F1285" s="26">
        <v>-0.1</v>
      </c>
      <c r="G1285" s="28" t="s">
        <v>5133</v>
      </c>
      <c r="H1285" s="28" t="s">
        <v>6666</v>
      </c>
      <c r="I1285" s="28" t="s">
        <v>4576</v>
      </c>
      <c r="J1285" s="28" t="s">
        <v>4576</v>
      </c>
      <c r="K1285" s="29">
        <v>39693</v>
      </c>
      <c r="L1285" s="28" t="s">
        <v>4576</v>
      </c>
      <c r="M1285" s="28" t="s">
        <v>4576</v>
      </c>
    </row>
    <row r="1286" spans="1:13" hidden="1" x14ac:dyDescent="0.2">
      <c r="A1286" s="23">
        <v>61432</v>
      </c>
      <c r="B1286" s="28" t="s">
        <v>5150</v>
      </c>
      <c r="C1286" s="28" t="s">
        <v>4580</v>
      </c>
      <c r="D1286" s="25">
        <f t="shared" si="20"/>
        <v>39693</v>
      </c>
      <c r="E1286" s="28" t="s">
        <v>4576</v>
      </c>
      <c r="F1286" s="26">
        <v>-40</v>
      </c>
      <c r="G1286" s="28" t="s">
        <v>4574</v>
      </c>
      <c r="H1286" s="28" t="s">
        <v>6667</v>
      </c>
      <c r="I1286" s="28" t="s">
        <v>4576</v>
      </c>
      <c r="J1286" s="28" t="s">
        <v>4576</v>
      </c>
      <c r="K1286" s="29">
        <v>39693</v>
      </c>
      <c r="L1286" s="28" t="s">
        <v>6602</v>
      </c>
      <c r="M1286" s="28" t="s">
        <v>4352</v>
      </c>
    </row>
    <row r="1287" spans="1:13" hidden="1" x14ac:dyDescent="0.2">
      <c r="A1287" s="23">
        <v>61677</v>
      </c>
      <c r="B1287" s="28" t="s">
        <v>5150</v>
      </c>
      <c r="C1287" s="28" t="s">
        <v>5135</v>
      </c>
      <c r="D1287" s="25">
        <f t="shared" si="20"/>
        <v>39693</v>
      </c>
      <c r="E1287" s="28" t="s">
        <v>4576</v>
      </c>
      <c r="F1287" s="26">
        <v>-2876.28</v>
      </c>
      <c r="G1287" s="28" t="s">
        <v>4574</v>
      </c>
      <c r="H1287" s="28" t="s">
        <v>6667</v>
      </c>
      <c r="I1287" s="28" t="s">
        <v>4576</v>
      </c>
      <c r="J1287" s="28" t="s">
        <v>4576</v>
      </c>
      <c r="K1287" s="29">
        <v>39693</v>
      </c>
      <c r="L1287" s="28" t="s">
        <v>2111</v>
      </c>
      <c r="M1287" s="28" t="s">
        <v>4494</v>
      </c>
    </row>
    <row r="1288" spans="1:13" x14ac:dyDescent="0.2">
      <c r="A1288" s="23">
        <v>60795</v>
      </c>
      <c r="B1288" s="28" t="s">
        <v>4573</v>
      </c>
      <c r="C1288" s="28" t="s">
        <v>5135</v>
      </c>
      <c r="D1288" s="25">
        <f t="shared" si="20"/>
        <v>39693</v>
      </c>
      <c r="E1288" s="28" t="s">
        <v>4576</v>
      </c>
      <c r="F1288" s="26">
        <v>54</v>
      </c>
      <c r="G1288" s="28" t="s">
        <v>2205</v>
      </c>
      <c r="H1288" s="28" t="s">
        <v>7151</v>
      </c>
      <c r="I1288" s="28" t="s">
        <v>4576</v>
      </c>
      <c r="J1288" s="28" t="s">
        <v>4576</v>
      </c>
      <c r="K1288" s="29">
        <v>39693</v>
      </c>
      <c r="L1288" s="28" t="s">
        <v>5658</v>
      </c>
      <c r="M1288" s="28" t="s">
        <v>7533</v>
      </c>
    </row>
    <row r="1289" spans="1:13" hidden="1" x14ac:dyDescent="0.2">
      <c r="A1289" s="23">
        <v>60135</v>
      </c>
      <c r="B1289" s="28" t="s">
        <v>4592</v>
      </c>
      <c r="C1289" s="28" t="s">
        <v>4574</v>
      </c>
      <c r="D1289" s="25">
        <f t="shared" si="20"/>
        <v>39694</v>
      </c>
      <c r="E1289" s="28" t="s">
        <v>4576</v>
      </c>
      <c r="F1289" s="26">
        <v>-825</v>
      </c>
      <c r="G1289" s="28" t="s">
        <v>4593</v>
      </c>
      <c r="H1289" s="28" t="s">
        <v>6666</v>
      </c>
      <c r="I1289" s="28" t="s">
        <v>4576</v>
      </c>
      <c r="J1289" s="28" t="s">
        <v>4576</v>
      </c>
      <c r="K1289" s="29">
        <v>39694</v>
      </c>
      <c r="L1289" s="28" t="s">
        <v>491</v>
      </c>
      <c r="M1289" s="28" t="s">
        <v>492</v>
      </c>
    </row>
    <row r="1290" spans="1:13" hidden="1" x14ac:dyDescent="0.2">
      <c r="A1290" s="23">
        <v>60133</v>
      </c>
      <c r="B1290" s="28" t="s">
        <v>4573</v>
      </c>
      <c r="C1290" s="28" t="s">
        <v>4574</v>
      </c>
      <c r="D1290" s="25">
        <f t="shared" si="20"/>
        <v>39694</v>
      </c>
      <c r="E1290" s="28" t="s">
        <v>4576</v>
      </c>
      <c r="F1290" s="26">
        <v>12</v>
      </c>
      <c r="G1290" s="28" t="s">
        <v>4594</v>
      </c>
      <c r="H1290" s="28" t="s">
        <v>4595</v>
      </c>
      <c r="I1290" s="28" t="s">
        <v>4576</v>
      </c>
      <c r="J1290" s="28" t="s">
        <v>4576</v>
      </c>
      <c r="K1290" s="29">
        <v>39694</v>
      </c>
      <c r="L1290" s="28" t="s">
        <v>2111</v>
      </c>
      <c r="M1290" s="28" t="s">
        <v>493</v>
      </c>
    </row>
    <row r="1291" spans="1:13" hidden="1" x14ac:dyDescent="0.2">
      <c r="A1291" s="23">
        <v>60134</v>
      </c>
      <c r="B1291" s="28" t="s">
        <v>4579</v>
      </c>
      <c r="C1291" s="28" t="s">
        <v>4574</v>
      </c>
      <c r="D1291" s="25">
        <f t="shared" si="20"/>
        <v>39694</v>
      </c>
      <c r="E1291" s="28" t="s">
        <v>4576</v>
      </c>
      <c r="F1291" s="26">
        <v>20</v>
      </c>
      <c r="G1291" s="28" t="s">
        <v>4580</v>
      </c>
      <c r="H1291" s="28" t="s">
        <v>6667</v>
      </c>
      <c r="I1291" s="28" t="s">
        <v>4576</v>
      </c>
      <c r="J1291" s="28" t="s">
        <v>4576</v>
      </c>
      <c r="K1291" s="29">
        <v>39694</v>
      </c>
      <c r="L1291" s="28" t="s">
        <v>6602</v>
      </c>
      <c r="M1291" s="28" t="s">
        <v>4351</v>
      </c>
    </row>
    <row r="1292" spans="1:13" x14ac:dyDescent="0.2">
      <c r="A1292" s="23">
        <v>60798</v>
      </c>
      <c r="B1292" s="28" t="s">
        <v>4573</v>
      </c>
      <c r="C1292" s="28" t="s">
        <v>5135</v>
      </c>
      <c r="D1292" s="25">
        <f t="shared" si="20"/>
        <v>39694</v>
      </c>
      <c r="E1292" s="28" t="s">
        <v>4576</v>
      </c>
      <c r="F1292" s="26">
        <v>20</v>
      </c>
      <c r="G1292" s="28" t="s">
        <v>2201</v>
      </c>
      <c r="H1292" s="28" t="s">
        <v>7151</v>
      </c>
      <c r="I1292" s="28" t="s">
        <v>4576</v>
      </c>
      <c r="J1292" s="28" t="s">
        <v>4576</v>
      </c>
      <c r="K1292" s="29">
        <v>39694</v>
      </c>
      <c r="L1292" s="28" t="s">
        <v>5658</v>
      </c>
      <c r="M1292" s="28" t="s">
        <v>1760</v>
      </c>
    </row>
    <row r="1293" spans="1:13" hidden="1" x14ac:dyDescent="0.2">
      <c r="A1293" s="23">
        <v>60797</v>
      </c>
      <c r="B1293" s="28" t="s">
        <v>4573</v>
      </c>
      <c r="C1293" s="28" t="s">
        <v>5135</v>
      </c>
      <c r="D1293" s="25">
        <f t="shared" si="20"/>
        <v>39694</v>
      </c>
      <c r="E1293" s="28" t="s">
        <v>4576</v>
      </c>
      <c r="F1293" s="26">
        <v>26.66</v>
      </c>
      <c r="G1293" s="28" t="s">
        <v>894</v>
      </c>
      <c r="H1293" s="28" t="s">
        <v>3370</v>
      </c>
      <c r="I1293" s="28" t="s">
        <v>4576</v>
      </c>
      <c r="J1293" s="28" t="s">
        <v>4576</v>
      </c>
      <c r="K1293" s="29">
        <v>39694</v>
      </c>
      <c r="L1293" s="28" t="s">
        <v>5658</v>
      </c>
      <c r="M1293" s="28" t="s">
        <v>1378</v>
      </c>
    </row>
    <row r="1294" spans="1:13" hidden="1" x14ac:dyDescent="0.2">
      <c r="A1294" s="23">
        <v>60796</v>
      </c>
      <c r="B1294" s="28" t="s">
        <v>4573</v>
      </c>
      <c r="C1294" s="28" t="s">
        <v>5135</v>
      </c>
      <c r="D1294" s="25">
        <f t="shared" si="20"/>
        <v>39694</v>
      </c>
      <c r="E1294" s="28" t="s">
        <v>4576</v>
      </c>
      <c r="F1294" s="26">
        <v>23.03</v>
      </c>
      <c r="G1294" s="28" t="s">
        <v>683</v>
      </c>
      <c r="H1294" s="28" t="s">
        <v>3365</v>
      </c>
      <c r="I1294" s="28" t="s">
        <v>4576</v>
      </c>
      <c r="J1294" s="28" t="s">
        <v>4576</v>
      </c>
      <c r="K1294" s="29">
        <v>39694</v>
      </c>
      <c r="L1294" s="28" t="s">
        <v>5658</v>
      </c>
      <c r="M1294" s="28" t="s">
        <v>1706</v>
      </c>
    </row>
    <row r="1295" spans="1:13" hidden="1" x14ac:dyDescent="0.2">
      <c r="A1295" s="23">
        <v>61431</v>
      </c>
      <c r="B1295" s="28" t="s">
        <v>5150</v>
      </c>
      <c r="C1295" s="28" t="s">
        <v>4580</v>
      </c>
      <c r="D1295" s="25">
        <f t="shared" si="20"/>
        <v>39694</v>
      </c>
      <c r="E1295" s="28" t="s">
        <v>4576</v>
      </c>
      <c r="F1295" s="26">
        <v>-20</v>
      </c>
      <c r="G1295" s="28" t="s">
        <v>4574</v>
      </c>
      <c r="H1295" s="28" t="s">
        <v>6667</v>
      </c>
      <c r="I1295" s="28" t="s">
        <v>4576</v>
      </c>
      <c r="J1295" s="28" t="s">
        <v>4576</v>
      </c>
      <c r="K1295" s="29">
        <v>39694</v>
      </c>
      <c r="L1295" s="28" t="s">
        <v>6602</v>
      </c>
      <c r="M1295" s="28" t="s">
        <v>4351</v>
      </c>
    </row>
    <row r="1296" spans="1:13" hidden="1" x14ac:dyDescent="0.2">
      <c r="A1296" s="23">
        <v>61745</v>
      </c>
      <c r="B1296" s="33" t="s">
        <v>4579</v>
      </c>
      <c r="C1296" s="28" t="s">
        <v>1961</v>
      </c>
      <c r="D1296" s="25">
        <f t="shared" si="20"/>
        <v>39694</v>
      </c>
      <c r="E1296" s="28" t="s">
        <v>4576</v>
      </c>
      <c r="F1296" s="26">
        <v>12000</v>
      </c>
      <c r="G1296" s="28" t="s">
        <v>4574</v>
      </c>
      <c r="H1296" s="28" t="s">
        <v>6667</v>
      </c>
      <c r="I1296" s="28" t="s">
        <v>4576</v>
      </c>
      <c r="J1296" s="28" t="s">
        <v>4576</v>
      </c>
      <c r="K1296" s="29">
        <v>39694</v>
      </c>
      <c r="L1296" s="28" t="s">
        <v>5487</v>
      </c>
      <c r="M1296" s="28" t="s">
        <v>4576</v>
      </c>
    </row>
    <row r="1297" spans="1:13" hidden="1" x14ac:dyDescent="0.2">
      <c r="A1297" s="23">
        <v>60131</v>
      </c>
      <c r="B1297" s="28" t="s">
        <v>4579</v>
      </c>
      <c r="C1297" s="28" t="s">
        <v>4574</v>
      </c>
      <c r="D1297" s="25">
        <f t="shared" si="20"/>
        <v>39695</v>
      </c>
      <c r="E1297" s="28" t="s">
        <v>4576</v>
      </c>
      <c r="F1297" s="26">
        <v>100</v>
      </c>
      <c r="G1297" s="28" t="s">
        <v>4580</v>
      </c>
      <c r="H1297" s="28" t="s">
        <v>6667</v>
      </c>
      <c r="I1297" s="28" t="s">
        <v>4576</v>
      </c>
      <c r="J1297" s="28" t="s">
        <v>4576</v>
      </c>
      <c r="K1297" s="29">
        <v>39695</v>
      </c>
      <c r="L1297" s="28" t="s">
        <v>6602</v>
      </c>
      <c r="M1297" s="28" t="s">
        <v>4350</v>
      </c>
    </row>
    <row r="1298" spans="1:13" hidden="1" x14ac:dyDescent="0.2">
      <c r="A1298" s="23">
        <v>60807</v>
      </c>
      <c r="B1298" s="28" t="s">
        <v>4573</v>
      </c>
      <c r="C1298" s="28" t="s">
        <v>5135</v>
      </c>
      <c r="D1298" s="25">
        <f t="shared" si="20"/>
        <v>39695</v>
      </c>
      <c r="E1298" s="28" t="s">
        <v>8315</v>
      </c>
      <c r="F1298" s="26">
        <v>359</v>
      </c>
      <c r="G1298" s="28" t="s">
        <v>1560</v>
      </c>
      <c r="H1298" s="28" t="s">
        <v>7321</v>
      </c>
      <c r="I1298" s="28" t="s">
        <v>4576</v>
      </c>
      <c r="J1298" s="28" t="s">
        <v>4576</v>
      </c>
      <c r="K1298" s="29">
        <v>39695</v>
      </c>
      <c r="L1298" s="28" t="s">
        <v>5658</v>
      </c>
      <c r="M1298" s="28" t="s">
        <v>1054</v>
      </c>
    </row>
    <row r="1299" spans="1:13" hidden="1" x14ac:dyDescent="0.2">
      <c r="A1299" s="23">
        <v>60132</v>
      </c>
      <c r="B1299" s="28" t="s">
        <v>4573</v>
      </c>
      <c r="C1299" s="28" t="s">
        <v>4574</v>
      </c>
      <c r="D1299" s="25">
        <f t="shared" si="20"/>
        <v>39695</v>
      </c>
      <c r="E1299" s="28" t="s">
        <v>4576</v>
      </c>
      <c r="F1299" s="26">
        <v>12</v>
      </c>
      <c r="G1299" s="28" t="s">
        <v>4596</v>
      </c>
      <c r="H1299" s="28" t="s">
        <v>5954</v>
      </c>
      <c r="I1299" s="28" t="s">
        <v>4576</v>
      </c>
      <c r="J1299" s="28" t="s">
        <v>4576</v>
      </c>
      <c r="K1299" s="29">
        <v>39695</v>
      </c>
      <c r="L1299" s="28" t="s">
        <v>2111</v>
      </c>
      <c r="M1299" s="28" t="s">
        <v>494</v>
      </c>
    </row>
    <row r="1300" spans="1:13" hidden="1" x14ac:dyDescent="0.2">
      <c r="A1300" s="23">
        <v>60799</v>
      </c>
      <c r="B1300" s="28" t="s">
        <v>4573</v>
      </c>
      <c r="C1300" s="28" t="s">
        <v>5135</v>
      </c>
      <c r="D1300" s="25">
        <f t="shared" si="20"/>
        <v>39695</v>
      </c>
      <c r="E1300" s="28" t="s">
        <v>4576</v>
      </c>
      <c r="F1300" s="26">
        <v>32.01</v>
      </c>
      <c r="G1300" s="28" t="s">
        <v>683</v>
      </c>
      <c r="H1300" s="28" t="s">
        <v>3365</v>
      </c>
      <c r="I1300" s="28" t="s">
        <v>4576</v>
      </c>
      <c r="J1300" s="28" t="s">
        <v>4576</v>
      </c>
      <c r="K1300" s="29">
        <v>39695</v>
      </c>
      <c r="L1300" s="28" t="s">
        <v>5658</v>
      </c>
      <c r="M1300" s="28" t="s">
        <v>1706</v>
      </c>
    </row>
    <row r="1301" spans="1:13" hidden="1" x14ac:dyDescent="0.2">
      <c r="A1301" s="23">
        <v>60130</v>
      </c>
      <c r="B1301" s="28" t="s">
        <v>4573</v>
      </c>
      <c r="C1301" s="28" t="s">
        <v>4574</v>
      </c>
      <c r="D1301" s="25">
        <f t="shared" si="20"/>
        <v>39695</v>
      </c>
      <c r="E1301" s="28" t="s">
        <v>4576</v>
      </c>
      <c r="F1301" s="26">
        <v>46.51</v>
      </c>
      <c r="G1301" s="28" t="s">
        <v>4591</v>
      </c>
      <c r="H1301" s="28" t="s">
        <v>3381</v>
      </c>
      <c r="I1301" s="28" t="s">
        <v>4576</v>
      </c>
      <c r="J1301" s="28" t="s">
        <v>4576</v>
      </c>
      <c r="K1301" s="29">
        <v>39695</v>
      </c>
      <c r="L1301" s="28" t="s">
        <v>2111</v>
      </c>
      <c r="M1301" s="28" t="s">
        <v>488</v>
      </c>
    </row>
    <row r="1302" spans="1:13" hidden="1" x14ac:dyDescent="0.2">
      <c r="A1302" s="23">
        <v>60800</v>
      </c>
      <c r="B1302" s="28" t="s">
        <v>4573</v>
      </c>
      <c r="C1302" s="28" t="s">
        <v>5135</v>
      </c>
      <c r="D1302" s="25">
        <f t="shared" si="20"/>
        <v>39695</v>
      </c>
      <c r="E1302" s="28" t="s">
        <v>4576</v>
      </c>
      <c r="F1302" s="26">
        <v>45</v>
      </c>
      <c r="G1302" s="28" t="s">
        <v>4595</v>
      </c>
      <c r="H1302" s="28" t="s">
        <v>4595</v>
      </c>
      <c r="I1302" s="28" t="s">
        <v>4576</v>
      </c>
      <c r="J1302" s="28" t="s">
        <v>4576</v>
      </c>
      <c r="K1302" s="29">
        <v>39695</v>
      </c>
      <c r="L1302" s="28" t="s">
        <v>5658</v>
      </c>
      <c r="M1302" s="28" t="s">
        <v>1377</v>
      </c>
    </row>
    <row r="1303" spans="1:13" hidden="1" x14ac:dyDescent="0.2">
      <c r="A1303" s="23">
        <v>61430</v>
      </c>
      <c r="B1303" s="28" t="s">
        <v>5150</v>
      </c>
      <c r="C1303" s="28" t="s">
        <v>4580</v>
      </c>
      <c r="D1303" s="25">
        <f t="shared" si="20"/>
        <v>39695</v>
      </c>
      <c r="E1303" s="28" t="s">
        <v>4576</v>
      </c>
      <c r="F1303" s="26">
        <v>-100</v>
      </c>
      <c r="G1303" s="28" t="s">
        <v>4574</v>
      </c>
      <c r="H1303" s="28" t="s">
        <v>6667</v>
      </c>
      <c r="I1303" s="28" t="s">
        <v>4576</v>
      </c>
      <c r="J1303" s="28" t="s">
        <v>4576</v>
      </c>
      <c r="K1303" s="29">
        <v>39695</v>
      </c>
      <c r="L1303" s="28" t="s">
        <v>6602</v>
      </c>
      <c r="M1303" s="28" t="s">
        <v>4350</v>
      </c>
    </row>
    <row r="1304" spans="1:13" hidden="1" x14ac:dyDescent="0.2">
      <c r="A1304" s="23">
        <v>60129</v>
      </c>
      <c r="B1304" s="28" t="s">
        <v>5150</v>
      </c>
      <c r="C1304" s="28" t="s">
        <v>4574</v>
      </c>
      <c r="D1304" s="25">
        <f t="shared" si="20"/>
        <v>39696</v>
      </c>
      <c r="E1304" s="28" t="s">
        <v>4576</v>
      </c>
      <c r="F1304" s="26">
        <v>-12000</v>
      </c>
      <c r="G1304" s="28" t="s">
        <v>4587</v>
      </c>
      <c r="H1304" s="28" t="s">
        <v>6667</v>
      </c>
      <c r="I1304" s="28" t="s">
        <v>4576</v>
      </c>
      <c r="J1304" s="28" t="s">
        <v>4576</v>
      </c>
      <c r="K1304" s="29">
        <v>39696</v>
      </c>
      <c r="L1304" s="28" t="s">
        <v>491</v>
      </c>
      <c r="M1304" s="28" t="s">
        <v>4474</v>
      </c>
    </row>
    <row r="1305" spans="1:13" hidden="1" x14ac:dyDescent="0.2">
      <c r="A1305" s="23">
        <v>60808</v>
      </c>
      <c r="B1305" s="28" t="s">
        <v>4573</v>
      </c>
      <c r="C1305" s="28" t="s">
        <v>5135</v>
      </c>
      <c r="D1305" s="25">
        <f t="shared" si="20"/>
        <v>39696</v>
      </c>
      <c r="E1305" s="28" t="s">
        <v>4576</v>
      </c>
      <c r="F1305" s="26">
        <v>19.899999999999999</v>
      </c>
      <c r="G1305" s="28" t="s">
        <v>1560</v>
      </c>
      <c r="H1305" s="28" t="s">
        <v>4595</v>
      </c>
      <c r="I1305" s="28" t="s">
        <v>4576</v>
      </c>
      <c r="J1305" s="28" t="s">
        <v>4576</v>
      </c>
      <c r="K1305" s="29">
        <v>39696</v>
      </c>
      <c r="L1305" s="28" t="s">
        <v>5658</v>
      </c>
      <c r="M1305" s="28" t="s">
        <v>1054</v>
      </c>
    </row>
    <row r="1306" spans="1:13" hidden="1" x14ac:dyDescent="0.2">
      <c r="A1306" s="23">
        <v>60801</v>
      </c>
      <c r="B1306" s="28" t="s">
        <v>4573</v>
      </c>
      <c r="C1306" s="28" t="s">
        <v>5135</v>
      </c>
      <c r="D1306" s="25">
        <f t="shared" si="20"/>
        <v>39697</v>
      </c>
      <c r="E1306" s="28" t="s">
        <v>4576</v>
      </c>
      <c r="F1306" s="26">
        <v>115.98</v>
      </c>
      <c r="G1306" s="28" t="s">
        <v>895</v>
      </c>
      <c r="H1306" s="28" t="s">
        <v>3488</v>
      </c>
      <c r="I1306" s="28" t="s">
        <v>4576</v>
      </c>
      <c r="J1306" s="28" t="s">
        <v>4576</v>
      </c>
      <c r="K1306" s="29">
        <v>39697</v>
      </c>
      <c r="L1306" s="28" t="s">
        <v>5658</v>
      </c>
      <c r="M1306" s="28" t="s">
        <v>1744</v>
      </c>
    </row>
    <row r="1307" spans="1:13" hidden="1" x14ac:dyDescent="0.2">
      <c r="A1307" s="23">
        <v>60803</v>
      </c>
      <c r="B1307" s="28" t="s">
        <v>4573</v>
      </c>
      <c r="C1307" s="28" t="s">
        <v>5135</v>
      </c>
      <c r="D1307" s="25">
        <f t="shared" si="20"/>
        <v>39699</v>
      </c>
      <c r="E1307" s="28" t="s">
        <v>4576</v>
      </c>
      <c r="F1307" s="26">
        <v>61.04</v>
      </c>
      <c r="G1307" s="28" t="s">
        <v>8281</v>
      </c>
      <c r="H1307" s="28" t="s">
        <v>7322</v>
      </c>
      <c r="I1307" s="28" t="s">
        <v>4576</v>
      </c>
      <c r="J1307" s="28" t="s">
        <v>4576</v>
      </c>
      <c r="K1307" s="29">
        <v>39699</v>
      </c>
      <c r="L1307" s="28" t="s">
        <v>5658</v>
      </c>
      <c r="M1307" s="28" t="s">
        <v>8312</v>
      </c>
    </row>
    <row r="1308" spans="1:13" hidden="1" x14ac:dyDescent="0.2">
      <c r="A1308" s="23">
        <v>60127</v>
      </c>
      <c r="B1308" s="28" t="s">
        <v>4579</v>
      </c>
      <c r="C1308" s="28" t="s">
        <v>4574</v>
      </c>
      <c r="D1308" s="25">
        <f t="shared" si="20"/>
        <v>39699</v>
      </c>
      <c r="E1308" s="33" t="s">
        <v>4576</v>
      </c>
      <c r="F1308" s="26">
        <v>80</v>
      </c>
      <c r="G1308" s="28" t="s">
        <v>4580</v>
      </c>
      <c r="H1308" s="28" t="s">
        <v>6667</v>
      </c>
      <c r="I1308" s="28" t="s">
        <v>4576</v>
      </c>
      <c r="J1308" s="28" t="s">
        <v>4576</v>
      </c>
      <c r="K1308" s="29">
        <v>39699</v>
      </c>
      <c r="L1308" s="28" t="s">
        <v>6602</v>
      </c>
      <c r="M1308" s="28" t="s">
        <v>4349</v>
      </c>
    </row>
    <row r="1309" spans="1:13" hidden="1" x14ac:dyDescent="0.2">
      <c r="A1309" s="23">
        <v>60805</v>
      </c>
      <c r="B1309" s="28" t="s">
        <v>4573</v>
      </c>
      <c r="C1309" s="28" t="s">
        <v>5135</v>
      </c>
      <c r="D1309" s="25">
        <f t="shared" si="20"/>
        <v>39699</v>
      </c>
      <c r="E1309" s="28" t="s">
        <v>4576</v>
      </c>
      <c r="F1309" s="26">
        <v>12.65</v>
      </c>
      <c r="G1309" s="28" t="s">
        <v>896</v>
      </c>
      <c r="H1309" s="28" t="s">
        <v>3484</v>
      </c>
      <c r="I1309" s="28" t="s">
        <v>4576</v>
      </c>
      <c r="J1309" s="28" t="s">
        <v>4576</v>
      </c>
      <c r="K1309" s="29">
        <v>39699</v>
      </c>
      <c r="L1309" s="28" t="s">
        <v>5658</v>
      </c>
      <c r="M1309" s="28" t="s">
        <v>8314</v>
      </c>
    </row>
    <row r="1310" spans="1:13" hidden="1" x14ac:dyDescent="0.2">
      <c r="A1310" s="23">
        <v>60121</v>
      </c>
      <c r="B1310" s="28" t="s">
        <v>4573</v>
      </c>
      <c r="C1310" s="28" t="s">
        <v>4574</v>
      </c>
      <c r="D1310" s="25">
        <f t="shared" si="20"/>
        <v>39699</v>
      </c>
      <c r="E1310" s="28" t="s">
        <v>4576</v>
      </c>
      <c r="F1310" s="26">
        <v>31.3</v>
      </c>
      <c r="G1310" s="28" t="s">
        <v>5154</v>
      </c>
      <c r="H1310" s="28" t="s">
        <v>7311</v>
      </c>
      <c r="I1310" s="28" t="s">
        <v>4576</v>
      </c>
      <c r="J1310" s="28" t="s">
        <v>4576</v>
      </c>
      <c r="K1310" s="29">
        <v>39699</v>
      </c>
      <c r="L1310" s="28" t="s">
        <v>6598</v>
      </c>
      <c r="M1310" s="28" t="s">
        <v>4348</v>
      </c>
    </row>
    <row r="1311" spans="1:13" hidden="1" x14ac:dyDescent="0.2">
      <c r="A1311" s="23">
        <v>60122</v>
      </c>
      <c r="B1311" s="28" t="s">
        <v>4579</v>
      </c>
      <c r="C1311" s="28" t="s">
        <v>4574</v>
      </c>
      <c r="D1311" s="25">
        <f t="shared" si="20"/>
        <v>39699</v>
      </c>
      <c r="E1311" s="28" t="s">
        <v>4576</v>
      </c>
      <c r="F1311" s="26">
        <v>250</v>
      </c>
      <c r="G1311" s="28" t="s">
        <v>4587</v>
      </c>
      <c r="H1311" s="28" t="s">
        <v>6667</v>
      </c>
      <c r="I1311" s="28" t="s">
        <v>4576</v>
      </c>
      <c r="J1311" s="28" t="s">
        <v>4576</v>
      </c>
      <c r="K1311" s="29">
        <v>39699</v>
      </c>
      <c r="L1311" s="28" t="s">
        <v>2111</v>
      </c>
      <c r="M1311" s="28" t="s">
        <v>2113</v>
      </c>
    </row>
    <row r="1312" spans="1:13" hidden="1" x14ac:dyDescent="0.2">
      <c r="A1312" s="23">
        <v>60123</v>
      </c>
      <c r="B1312" s="28" t="s">
        <v>4579</v>
      </c>
      <c r="C1312" s="28" t="s">
        <v>4574</v>
      </c>
      <c r="D1312" s="25">
        <f t="shared" si="20"/>
        <v>39699</v>
      </c>
      <c r="E1312" s="28" t="s">
        <v>4576</v>
      </c>
      <c r="F1312" s="26">
        <v>60</v>
      </c>
      <c r="G1312" s="28" t="s">
        <v>4587</v>
      </c>
      <c r="H1312" s="28" t="s">
        <v>6667</v>
      </c>
      <c r="I1312" s="28" t="s">
        <v>4576</v>
      </c>
      <c r="J1312" s="28" t="s">
        <v>4576</v>
      </c>
      <c r="K1312" s="29">
        <v>39699</v>
      </c>
      <c r="L1312" s="28" t="s">
        <v>2111</v>
      </c>
      <c r="M1312" s="28" t="s">
        <v>2113</v>
      </c>
    </row>
    <row r="1313" spans="1:13" hidden="1" x14ac:dyDescent="0.2">
      <c r="A1313" s="23">
        <v>60124</v>
      </c>
      <c r="B1313" s="28" t="s">
        <v>4579</v>
      </c>
      <c r="C1313" s="28" t="s">
        <v>4574</v>
      </c>
      <c r="D1313" s="25">
        <f t="shared" si="20"/>
        <v>39699</v>
      </c>
      <c r="E1313" s="28" t="s">
        <v>4576</v>
      </c>
      <c r="F1313" s="26">
        <v>150</v>
      </c>
      <c r="G1313" s="28" t="s">
        <v>4587</v>
      </c>
      <c r="H1313" s="28" t="s">
        <v>6667</v>
      </c>
      <c r="I1313" s="28" t="s">
        <v>4576</v>
      </c>
      <c r="J1313" s="28" t="s">
        <v>4576</v>
      </c>
      <c r="K1313" s="29">
        <v>39699</v>
      </c>
      <c r="L1313" s="28" t="s">
        <v>2111</v>
      </c>
      <c r="M1313" s="28" t="s">
        <v>2113</v>
      </c>
    </row>
    <row r="1314" spans="1:13" hidden="1" x14ac:dyDescent="0.2">
      <c r="A1314" s="23">
        <v>60125</v>
      </c>
      <c r="B1314" s="28" t="s">
        <v>4579</v>
      </c>
      <c r="C1314" s="28" t="s">
        <v>4574</v>
      </c>
      <c r="D1314" s="25">
        <f t="shared" si="20"/>
        <v>39699</v>
      </c>
      <c r="E1314" s="28" t="s">
        <v>4576</v>
      </c>
      <c r="F1314" s="26">
        <v>500</v>
      </c>
      <c r="G1314" s="28" t="s">
        <v>4587</v>
      </c>
      <c r="H1314" s="28" t="s">
        <v>6667</v>
      </c>
      <c r="I1314" s="28" t="s">
        <v>4576</v>
      </c>
      <c r="J1314" s="28" t="s">
        <v>4576</v>
      </c>
      <c r="K1314" s="29">
        <v>39699</v>
      </c>
      <c r="L1314" s="28" t="s">
        <v>2111</v>
      </c>
      <c r="M1314" s="28" t="s">
        <v>2113</v>
      </c>
    </row>
    <row r="1315" spans="1:13" hidden="1" x14ac:dyDescent="0.2">
      <c r="A1315" s="23">
        <v>60804</v>
      </c>
      <c r="B1315" s="33" t="s">
        <v>4573</v>
      </c>
      <c r="C1315" s="28" t="s">
        <v>5135</v>
      </c>
      <c r="D1315" s="25">
        <f t="shared" si="20"/>
        <v>39699</v>
      </c>
      <c r="E1315" s="28" t="s">
        <v>4576</v>
      </c>
      <c r="F1315" s="26">
        <v>14.99</v>
      </c>
      <c r="G1315" s="28" t="s">
        <v>890</v>
      </c>
      <c r="H1315" s="28" t="s">
        <v>4600</v>
      </c>
      <c r="I1315" s="28" t="s">
        <v>4576</v>
      </c>
      <c r="J1315" s="28" t="s">
        <v>4576</v>
      </c>
      <c r="K1315" s="29">
        <v>39699</v>
      </c>
      <c r="L1315" s="28" t="s">
        <v>5658</v>
      </c>
      <c r="M1315" s="28" t="s">
        <v>8313</v>
      </c>
    </row>
    <row r="1316" spans="1:13" hidden="1" x14ac:dyDescent="0.2">
      <c r="A1316" s="23">
        <v>60128</v>
      </c>
      <c r="B1316" s="33" t="s">
        <v>4573</v>
      </c>
      <c r="C1316" s="33" t="s">
        <v>4574</v>
      </c>
      <c r="D1316" s="25">
        <f t="shared" si="20"/>
        <v>39699</v>
      </c>
      <c r="E1316" s="28" t="s">
        <v>4576</v>
      </c>
      <c r="F1316" s="26">
        <v>5</v>
      </c>
      <c r="G1316" s="28" t="s">
        <v>4590</v>
      </c>
      <c r="H1316" s="28" t="s">
        <v>5954</v>
      </c>
      <c r="I1316" s="28" t="s">
        <v>4576</v>
      </c>
      <c r="J1316" s="28" t="s">
        <v>4576</v>
      </c>
      <c r="K1316" s="29">
        <v>39699</v>
      </c>
      <c r="L1316" s="33" t="s">
        <v>2117</v>
      </c>
      <c r="M1316" s="28" t="s">
        <v>7183</v>
      </c>
    </row>
    <row r="1317" spans="1:13" hidden="1" x14ac:dyDescent="0.2">
      <c r="A1317" s="23">
        <v>60802</v>
      </c>
      <c r="B1317" s="28" t="s">
        <v>4573</v>
      </c>
      <c r="C1317" s="28" t="s">
        <v>5135</v>
      </c>
      <c r="D1317" s="25">
        <f t="shared" si="20"/>
        <v>39699</v>
      </c>
      <c r="E1317" s="28" t="s">
        <v>4576</v>
      </c>
      <c r="F1317" s="26">
        <v>54.98</v>
      </c>
      <c r="G1317" s="28" t="s">
        <v>3694</v>
      </c>
      <c r="H1317" s="28" t="s">
        <v>4595</v>
      </c>
      <c r="I1317" s="28" t="s">
        <v>4576</v>
      </c>
      <c r="J1317" s="28" t="s">
        <v>4576</v>
      </c>
      <c r="K1317" s="29">
        <v>39699</v>
      </c>
      <c r="L1317" s="28" t="s">
        <v>5658</v>
      </c>
      <c r="M1317" s="28" t="s">
        <v>8287</v>
      </c>
    </row>
    <row r="1318" spans="1:13" hidden="1" x14ac:dyDescent="0.2">
      <c r="A1318" s="23">
        <v>60126</v>
      </c>
      <c r="B1318" s="28" t="s">
        <v>4573</v>
      </c>
      <c r="C1318" s="28" t="s">
        <v>4574</v>
      </c>
      <c r="D1318" s="25">
        <f t="shared" si="20"/>
        <v>39699</v>
      </c>
      <c r="E1318" s="28" t="s">
        <v>4576</v>
      </c>
      <c r="F1318" s="26">
        <v>8.19</v>
      </c>
      <c r="G1318" s="28" t="s">
        <v>4589</v>
      </c>
      <c r="H1318" s="28" t="s">
        <v>3381</v>
      </c>
      <c r="I1318" s="28" t="s">
        <v>4576</v>
      </c>
      <c r="J1318" s="28" t="s">
        <v>4576</v>
      </c>
      <c r="K1318" s="29">
        <v>39699</v>
      </c>
      <c r="L1318" s="28" t="s">
        <v>2111</v>
      </c>
      <c r="M1318" s="28" t="s">
        <v>2116</v>
      </c>
    </row>
    <row r="1319" spans="1:13" hidden="1" x14ac:dyDescent="0.2">
      <c r="A1319" s="23">
        <v>61075</v>
      </c>
      <c r="B1319" s="28" t="s">
        <v>4573</v>
      </c>
      <c r="C1319" s="28" t="s">
        <v>5133</v>
      </c>
      <c r="D1319" s="25">
        <f t="shared" si="20"/>
        <v>39699</v>
      </c>
      <c r="E1319" s="28" t="s">
        <v>4576</v>
      </c>
      <c r="F1319" s="26">
        <v>100.42</v>
      </c>
      <c r="G1319" s="28" t="s">
        <v>5137</v>
      </c>
      <c r="H1319" s="28" t="s">
        <v>3365</v>
      </c>
      <c r="I1319" s="28" t="s">
        <v>4576</v>
      </c>
      <c r="J1319" s="28" t="s">
        <v>4576</v>
      </c>
      <c r="K1319" s="29">
        <v>39699</v>
      </c>
      <c r="L1319" s="28" t="s">
        <v>4576</v>
      </c>
      <c r="M1319" s="28" t="s">
        <v>4576</v>
      </c>
    </row>
    <row r="1320" spans="1:13" hidden="1" x14ac:dyDescent="0.2">
      <c r="A1320" s="23">
        <v>61429</v>
      </c>
      <c r="B1320" s="28" t="s">
        <v>5150</v>
      </c>
      <c r="C1320" s="28" t="s">
        <v>4580</v>
      </c>
      <c r="D1320" s="25">
        <f t="shared" si="20"/>
        <v>39699</v>
      </c>
      <c r="E1320" s="28" t="s">
        <v>4576</v>
      </c>
      <c r="F1320" s="26">
        <v>-80</v>
      </c>
      <c r="G1320" s="28" t="s">
        <v>4574</v>
      </c>
      <c r="H1320" s="28" t="s">
        <v>6667</v>
      </c>
      <c r="I1320" s="28" t="s">
        <v>4576</v>
      </c>
      <c r="J1320" s="28" t="s">
        <v>4576</v>
      </c>
      <c r="K1320" s="29">
        <v>39699</v>
      </c>
      <c r="L1320" s="28" t="s">
        <v>6602</v>
      </c>
      <c r="M1320" s="28" t="s">
        <v>4349</v>
      </c>
    </row>
    <row r="1321" spans="1:13" hidden="1" x14ac:dyDescent="0.2">
      <c r="A1321" s="23">
        <v>61746</v>
      </c>
      <c r="B1321" s="28" t="s">
        <v>5150</v>
      </c>
      <c r="C1321" s="28" t="s">
        <v>1961</v>
      </c>
      <c r="D1321" s="25">
        <f t="shared" si="20"/>
        <v>39699</v>
      </c>
      <c r="E1321" s="28" t="s">
        <v>4576</v>
      </c>
      <c r="F1321" s="26">
        <v>-250</v>
      </c>
      <c r="G1321" s="28" t="s">
        <v>4574</v>
      </c>
      <c r="H1321" s="28" t="s">
        <v>6667</v>
      </c>
      <c r="I1321" s="28" t="s">
        <v>4576</v>
      </c>
      <c r="J1321" s="28" t="s">
        <v>4576</v>
      </c>
      <c r="K1321" s="29">
        <v>39699</v>
      </c>
      <c r="L1321" s="28" t="s">
        <v>5486</v>
      </c>
      <c r="M1321" s="28" t="s">
        <v>4576</v>
      </c>
    </row>
    <row r="1322" spans="1:13" hidden="1" x14ac:dyDescent="0.2">
      <c r="A1322" s="23">
        <v>61747</v>
      </c>
      <c r="B1322" s="33" t="s">
        <v>5150</v>
      </c>
      <c r="C1322" s="28" t="s">
        <v>1963</v>
      </c>
      <c r="D1322" s="25">
        <f t="shared" si="20"/>
        <v>39699</v>
      </c>
      <c r="E1322" s="28" t="s">
        <v>4576</v>
      </c>
      <c r="F1322" s="26">
        <v>-60</v>
      </c>
      <c r="G1322" s="28" t="s">
        <v>4574</v>
      </c>
      <c r="H1322" s="28" t="s">
        <v>6667</v>
      </c>
      <c r="I1322" s="28" t="s">
        <v>4576</v>
      </c>
      <c r="J1322" s="28" t="s">
        <v>4576</v>
      </c>
      <c r="K1322" s="29">
        <v>39699</v>
      </c>
      <c r="L1322" s="28" t="s">
        <v>5486</v>
      </c>
      <c r="M1322" s="28" t="s">
        <v>4576</v>
      </c>
    </row>
    <row r="1323" spans="1:13" hidden="1" x14ac:dyDescent="0.2">
      <c r="A1323" s="23">
        <v>61748</v>
      </c>
      <c r="B1323" s="28" t="s">
        <v>5150</v>
      </c>
      <c r="C1323" s="28" t="s">
        <v>8540</v>
      </c>
      <c r="D1323" s="25">
        <f t="shared" si="20"/>
        <v>39699</v>
      </c>
      <c r="E1323" s="28" t="s">
        <v>4576</v>
      </c>
      <c r="F1323" s="26">
        <v>-150</v>
      </c>
      <c r="G1323" s="28" t="s">
        <v>4574</v>
      </c>
      <c r="H1323" s="28" t="s">
        <v>6667</v>
      </c>
      <c r="I1323" s="28" t="s">
        <v>4576</v>
      </c>
      <c r="J1323" s="28" t="s">
        <v>4576</v>
      </c>
      <c r="K1323" s="29">
        <v>39699</v>
      </c>
      <c r="L1323" s="28" t="s">
        <v>5486</v>
      </c>
      <c r="M1323" s="28" t="s">
        <v>4576</v>
      </c>
    </row>
    <row r="1324" spans="1:13" hidden="1" x14ac:dyDescent="0.2">
      <c r="A1324" s="23">
        <v>61749</v>
      </c>
      <c r="B1324" s="28" t="s">
        <v>5150</v>
      </c>
      <c r="C1324" s="28" t="s">
        <v>1962</v>
      </c>
      <c r="D1324" s="25">
        <f t="shared" si="20"/>
        <v>39699</v>
      </c>
      <c r="E1324" s="28" t="s">
        <v>4576</v>
      </c>
      <c r="F1324" s="26">
        <v>-500</v>
      </c>
      <c r="G1324" s="28" t="s">
        <v>4574</v>
      </c>
      <c r="H1324" s="28" t="s">
        <v>6667</v>
      </c>
      <c r="I1324" s="28" t="s">
        <v>4576</v>
      </c>
      <c r="J1324" s="28" t="s">
        <v>4576</v>
      </c>
      <c r="K1324" s="29">
        <v>39699</v>
      </c>
      <c r="L1324" s="28" t="s">
        <v>5486</v>
      </c>
      <c r="M1324" s="28" t="s">
        <v>4576</v>
      </c>
    </row>
    <row r="1325" spans="1:13" hidden="1" x14ac:dyDescent="0.2">
      <c r="A1325" s="23">
        <v>60120</v>
      </c>
      <c r="B1325" s="33" t="s">
        <v>4585</v>
      </c>
      <c r="C1325" s="28" t="s">
        <v>4574</v>
      </c>
      <c r="D1325" s="25">
        <f t="shared" si="20"/>
        <v>39700</v>
      </c>
      <c r="E1325" s="28" t="s">
        <v>4576</v>
      </c>
      <c r="F1325" s="26">
        <v>50</v>
      </c>
      <c r="G1325" s="28" t="s">
        <v>4586</v>
      </c>
      <c r="H1325" s="28" t="s">
        <v>5948</v>
      </c>
      <c r="I1325" s="28" t="s">
        <v>4576</v>
      </c>
      <c r="J1325" s="28" t="s">
        <v>4576</v>
      </c>
      <c r="K1325" s="29">
        <v>39700</v>
      </c>
      <c r="L1325" s="28" t="s">
        <v>2111</v>
      </c>
      <c r="M1325" s="28" t="s">
        <v>2112</v>
      </c>
    </row>
    <row r="1326" spans="1:13" hidden="1" x14ac:dyDescent="0.2">
      <c r="A1326" s="23">
        <v>60118</v>
      </c>
      <c r="B1326" s="33" t="s">
        <v>4579</v>
      </c>
      <c r="C1326" s="28" t="s">
        <v>4574</v>
      </c>
      <c r="D1326" s="25">
        <f t="shared" si="20"/>
        <v>39700</v>
      </c>
      <c r="E1326" s="33" t="s">
        <v>4576</v>
      </c>
      <c r="F1326" s="26">
        <v>100</v>
      </c>
      <c r="G1326" s="28" t="s">
        <v>4587</v>
      </c>
      <c r="H1326" s="28" t="s">
        <v>6667</v>
      </c>
      <c r="I1326" s="28" t="s">
        <v>4576</v>
      </c>
      <c r="J1326" s="28" t="s">
        <v>4576</v>
      </c>
      <c r="K1326" s="29">
        <v>39700</v>
      </c>
      <c r="L1326" s="28" t="s">
        <v>2111</v>
      </c>
      <c r="M1326" s="28" t="s">
        <v>2113</v>
      </c>
    </row>
    <row r="1327" spans="1:13" hidden="1" x14ac:dyDescent="0.2">
      <c r="A1327" s="23">
        <v>60119</v>
      </c>
      <c r="B1327" s="28" t="s">
        <v>4579</v>
      </c>
      <c r="C1327" s="28" t="s">
        <v>4574</v>
      </c>
      <c r="D1327" s="25">
        <f t="shared" si="20"/>
        <v>39700</v>
      </c>
      <c r="E1327" s="28" t="s">
        <v>4576</v>
      </c>
      <c r="F1327" s="26">
        <v>100</v>
      </c>
      <c r="G1327" s="28" t="s">
        <v>4587</v>
      </c>
      <c r="H1327" s="28" t="s">
        <v>6667</v>
      </c>
      <c r="I1327" s="28" t="s">
        <v>4576</v>
      </c>
      <c r="J1327" s="28" t="s">
        <v>4576</v>
      </c>
      <c r="K1327" s="29">
        <v>39700</v>
      </c>
      <c r="L1327" s="28" t="s">
        <v>2111</v>
      </c>
      <c r="M1327" s="28" t="s">
        <v>2113</v>
      </c>
    </row>
    <row r="1328" spans="1:13" hidden="1" x14ac:dyDescent="0.2">
      <c r="A1328" s="23">
        <v>60741</v>
      </c>
      <c r="B1328" s="28" t="s">
        <v>4573</v>
      </c>
      <c r="C1328" s="28" t="s">
        <v>5135</v>
      </c>
      <c r="D1328" s="25">
        <f t="shared" si="20"/>
        <v>39700</v>
      </c>
      <c r="E1328" s="28" t="s">
        <v>4576</v>
      </c>
      <c r="F1328" s="26">
        <v>9</v>
      </c>
      <c r="G1328" s="28" t="s">
        <v>1560</v>
      </c>
      <c r="H1328" s="28" t="s">
        <v>3370</v>
      </c>
      <c r="I1328" s="28" t="s">
        <v>4576</v>
      </c>
      <c r="J1328" s="28" t="s">
        <v>4576</v>
      </c>
      <c r="K1328" s="29">
        <v>39700</v>
      </c>
      <c r="L1328" s="28" t="s">
        <v>5658</v>
      </c>
      <c r="M1328" s="28" t="s">
        <v>1054</v>
      </c>
    </row>
    <row r="1329" spans="1:13" hidden="1" x14ac:dyDescent="0.2">
      <c r="A1329" s="23">
        <v>60673</v>
      </c>
      <c r="B1329" s="28" t="s">
        <v>4573</v>
      </c>
      <c r="C1329" s="28" t="s">
        <v>5135</v>
      </c>
      <c r="D1329" s="25">
        <f t="shared" si="20"/>
        <v>39700</v>
      </c>
      <c r="E1329" s="28" t="s">
        <v>4576</v>
      </c>
      <c r="F1329" s="26">
        <v>4.5</v>
      </c>
      <c r="G1329" s="28" t="s">
        <v>1562</v>
      </c>
      <c r="H1329" s="28" t="s">
        <v>3484</v>
      </c>
      <c r="I1329" s="28" t="s">
        <v>4576</v>
      </c>
      <c r="J1329" s="28" t="s">
        <v>4576</v>
      </c>
      <c r="K1329" s="29">
        <v>39700</v>
      </c>
      <c r="L1329" s="28" t="s">
        <v>5658</v>
      </c>
      <c r="M1329" s="28" t="s">
        <v>2150</v>
      </c>
    </row>
    <row r="1330" spans="1:13" hidden="1" x14ac:dyDescent="0.2">
      <c r="A1330" s="23">
        <v>60674</v>
      </c>
      <c r="B1330" s="33" t="s">
        <v>4573</v>
      </c>
      <c r="C1330" s="28" t="s">
        <v>5135</v>
      </c>
      <c r="D1330" s="25">
        <f t="shared" si="20"/>
        <v>39700</v>
      </c>
      <c r="E1330" s="28" t="s">
        <v>4576</v>
      </c>
      <c r="F1330" s="26">
        <v>16.14</v>
      </c>
      <c r="G1330" s="28" t="s">
        <v>683</v>
      </c>
      <c r="H1330" s="28" t="s">
        <v>3365</v>
      </c>
      <c r="I1330" s="28" t="s">
        <v>4576</v>
      </c>
      <c r="J1330" s="28" t="s">
        <v>4576</v>
      </c>
      <c r="K1330" s="29">
        <v>39700</v>
      </c>
      <c r="L1330" s="28" t="s">
        <v>5658</v>
      </c>
      <c r="M1330" s="28" t="s">
        <v>1706</v>
      </c>
    </row>
    <row r="1331" spans="1:13" hidden="1" x14ac:dyDescent="0.2">
      <c r="A1331" s="23">
        <v>60672</v>
      </c>
      <c r="B1331" s="28" t="s">
        <v>4573</v>
      </c>
      <c r="C1331" s="28" t="s">
        <v>5135</v>
      </c>
      <c r="D1331" s="25">
        <f t="shared" si="20"/>
        <v>39700</v>
      </c>
      <c r="E1331" s="28" t="s">
        <v>4576</v>
      </c>
      <c r="F1331" s="26">
        <v>10</v>
      </c>
      <c r="G1331" s="28" t="s">
        <v>2211</v>
      </c>
      <c r="H1331" s="28" t="s">
        <v>3370</v>
      </c>
      <c r="I1331" s="28" t="s">
        <v>4576</v>
      </c>
      <c r="J1331" s="28" t="s">
        <v>4576</v>
      </c>
      <c r="K1331" s="29">
        <v>39700</v>
      </c>
      <c r="L1331" s="28" t="s">
        <v>5658</v>
      </c>
      <c r="M1331" s="28" t="s">
        <v>8273</v>
      </c>
    </row>
    <row r="1332" spans="1:13" hidden="1" x14ac:dyDescent="0.2">
      <c r="A1332" s="23">
        <v>61750</v>
      </c>
      <c r="B1332" s="28" t="s">
        <v>5150</v>
      </c>
      <c r="C1332" s="28" t="s">
        <v>8541</v>
      </c>
      <c r="D1332" s="25">
        <f t="shared" si="20"/>
        <v>39700</v>
      </c>
      <c r="E1332" s="28" t="s">
        <v>4576</v>
      </c>
      <c r="F1332" s="26">
        <v>-100</v>
      </c>
      <c r="G1332" s="28" t="s">
        <v>4574</v>
      </c>
      <c r="H1332" s="28" t="s">
        <v>6667</v>
      </c>
      <c r="I1332" s="28" t="s">
        <v>4576</v>
      </c>
      <c r="J1332" s="28" t="s">
        <v>4576</v>
      </c>
      <c r="K1332" s="29">
        <v>39700</v>
      </c>
      <c r="L1332" s="28" t="s">
        <v>5486</v>
      </c>
      <c r="M1332" s="28" t="s">
        <v>4576</v>
      </c>
    </row>
    <row r="1333" spans="1:13" hidden="1" x14ac:dyDescent="0.2">
      <c r="A1333" s="23">
        <v>61751</v>
      </c>
      <c r="B1333" s="28" t="s">
        <v>5150</v>
      </c>
      <c r="C1333" s="28" t="s">
        <v>8542</v>
      </c>
      <c r="D1333" s="25">
        <f t="shared" si="20"/>
        <v>39700</v>
      </c>
      <c r="E1333" s="28" t="s">
        <v>4576</v>
      </c>
      <c r="F1333" s="26">
        <v>-100</v>
      </c>
      <c r="G1333" s="28" t="s">
        <v>4574</v>
      </c>
      <c r="H1333" s="28" t="s">
        <v>6667</v>
      </c>
      <c r="I1333" s="28" t="s">
        <v>4576</v>
      </c>
      <c r="J1333" s="28" t="s">
        <v>4576</v>
      </c>
      <c r="K1333" s="29">
        <v>39700</v>
      </c>
      <c r="L1333" s="28" t="s">
        <v>5486</v>
      </c>
      <c r="M1333" s="28" t="s">
        <v>4576</v>
      </c>
    </row>
    <row r="1334" spans="1:13" hidden="1" x14ac:dyDescent="0.2">
      <c r="A1334" s="23">
        <v>60678</v>
      </c>
      <c r="B1334" s="28" t="s">
        <v>4573</v>
      </c>
      <c r="C1334" s="28" t="s">
        <v>5135</v>
      </c>
      <c r="D1334" s="25">
        <f t="shared" si="20"/>
        <v>39701</v>
      </c>
      <c r="E1334" s="28" t="s">
        <v>4576</v>
      </c>
      <c r="F1334" s="26">
        <v>44.5</v>
      </c>
      <c r="G1334" s="28" t="s">
        <v>1565</v>
      </c>
      <c r="H1334" s="28" t="s">
        <v>4600</v>
      </c>
      <c r="I1334" s="28" t="s">
        <v>4576</v>
      </c>
      <c r="J1334" s="28" t="s">
        <v>4576</v>
      </c>
      <c r="K1334" s="29">
        <v>39701</v>
      </c>
      <c r="L1334" s="28" t="s">
        <v>5658</v>
      </c>
      <c r="M1334" s="28" t="s">
        <v>7529</v>
      </c>
    </row>
    <row r="1335" spans="1:13" hidden="1" x14ac:dyDescent="0.2">
      <c r="A1335" s="23">
        <v>60677</v>
      </c>
      <c r="B1335" s="28" t="s">
        <v>4573</v>
      </c>
      <c r="C1335" s="28" t="s">
        <v>5135</v>
      </c>
      <c r="D1335" s="25">
        <f t="shared" si="20"/>
        <v>39701</v>
      </c>
      <c r="E1335" s="28" t="s">
        <v>4576</v>
      </c>
      <c r="F1335" s="26">
        <v>22.4</v>
      </c>
      <c r="G1335" s="28" t="s">
        <v>1564</v>
      </c>
      <c r="H1335" s="28" t="s">
        <v>4600</v>
      </c>
      <c r="I1335" s="28" t="s">
        <v>4576</v>
      </c>
      <c r="J1335" s="28" t="s">
        <v>4576</v>
      </c>
      <c r="K1335" s="29">
        <v>39701</v>
      </c>
      <c r="L1335" s="28" t="s">
        <v>5658</v>
      </c>
      <c r="M1335" s="28" t="s">
        <v>812</v>
      </c>
    </row>
    <row r="1336" spans="1:13" hidden="1" x14ac:dyDescent="0.2">
      <c r="A1336" s="23">
        <v>60671</v>
      </c>
      <c r="B1336" s="28" t="s">
        <v>4573</v>
      </c>
      <c r="C1336" s="28" t="s">
        <v>5135</v>
      </c>
      <c r="D1336" s="25">
        <f t="shared" si="20"/>
        <v>39701</v>
      </c>
      <c r="E1336" s="28" t="s">
        <v>4576</v>
      </c>
      <c r="F1336" s="26">
        <v>12.8</v>
      </c>
      <c r="G1336" s="28" t="s">
        <v>1561</v>
      </c>
      <c r="H1336" s="28" t="s">
        <v>3484</v>
      </c>
      <c r="I1336" s="28" t="s">
        <v>4576</v>
      </c>
      <c r="J1336" s="28" t="s">
        <v>4576</v>
      </c>
      <c r="K1336" s="29">
        <v>39701</v>
      </c>
      <c r="L1336" s="28" t="s">
        <v>5658</v>
      </c>
      <c r="M1336" s="28" t="s">
        <v>1372</v>
      </c>
    </row>
    <row r="1337" spans="1:13" x14ac:dyDescent="0.2">
      <c r="A1337" s="23">
        <v>60675</v>
      </c>
      <c r="B1337" s="28" t="s">
        <v>4573</v>
      </c>
      <c r="C1337" s="28" t="s">
        <v>5135</v>
      </c>
      <c r="D1337" s="25">
        <f t="shared" si="20"/>
        <v>39701</v>
      </c>
      <c r="E1337" s="33" t="s">
        <v>4576</v>
      </c>
      <c r="F1337" s="26">
        <v>54</v>
      </c>
      <c r="G1337" s="28" t="s">
        <v>2205</v>
      </c>
      <c r="H1337" s="28" t="s">
        <v>7151</v>
      </c>
      <c r="I1337" s="28" t="s">
        <v>4576</v>
      </c>
      <c r="J1337" s="28" t="s">
        <v>4576</v>
      </c>
      <c r="K1337" s="29">
        <v>39701</v>
      </c>
      <c r="L1337" s="28" t="s">
        <v>5658</v>
      </c>
      <c r="M1337" s="28" t="s">
        <v>7533</v>
      </c>
    </row>
    <row r="1338" spans="1:13" hidden="1" x14ac:dyDescent="0.2">
      <c r="A1338" s="23">
        <v>60676</v>
      </c>
      <c r="B1338" s="28" t="s">
        <v>4573</v>
      </c>
      <c r="C1338" s="28" t="s">
        <v>5135</v>
      </c>
      <c r="D1338" s="25">
        <f t="shared" si="20"/>
        <v>39701</v>
      </c>
      <c r="E1338" s="28" t="s">
        <v>4576</v>
      </c>
      <c r="F1338" s="26">
        <v>18.989999999999998</v>
      </c>
      <c r="G1338" s="28" t="s">
        <v>1563</v>
      </c>
      <c r="H1338" s="28" t="s">
        <v>277</v>
      </c>
      <c r="I1338" s="28" t="s">
        <v>4576</v>
      </c>
      <c r="J1338" s="28" t="s">
        <v>4576</v>
      </c>
      <c r="K1338" s="29">
        <v>39701</v>
      </c>
      <c r="L1338" s="28" t="s">
        <v>5658</v>
      </c>
      <c r="M1338" s="28" t="s">
        <v>8285</v>
      </c>
    </row>
    <row r="1339" spans="1:13" hidden="1" x14ac:dyDescent="0.2">
      <c r="A1339" s="23">
        <v>60679</v>
      </c>
      <c r="B1339" s="28" t="s">
        <v>4573</v>
      </c>
      <c r="C1339" s="28" t="s">
        <v>5135</v>
      </c>
      <c r="D1339" s="25">
        <f t="shared" si="20"/>
        <v>39702</v>
      </c>
      <c r="E1339" s="28" t="s">
        <v>4576</v>
      </c>
      <c r="F1339" s="26">
        <v>10.97</v>
      </c>
      <c r="G1339" s="28" t="s">
        <v>1566</v>
      </c>
      <c r="H1339" s="28" t="s">
        <v>277</v>
      </c>
      <c r="I1339" s="28" t="s">
        <v>4576</v>
      </c>
      <c r="J1339" s="28" t="s">
        <v>4576</v>
      </c>
      <c r="K1339" s="29">
        <v>39702</v>
      </c>
      <c r="L1339" s="28" t="s">
        <v>5658</v>
      </c>
      <c r="M1339" s="28" t="s">
        <v>8286</v>
      </c>
    </row>
    <row r="1340" spans="1:13" hidden="1" x14ac:dyDescent="0.2">
      <c r="A1340" s="23">
        <v>60117</v>
      </c>
      <c r="B1340" s="28" t="s">
        <v>4579</v>
      </c>
      <c r="C1340" s="28" t="s">
        <v>4574</v>
      </c>
      <c r="D1340" s="25">
        <f t="shared" si="20"/>
        <v>39703</v>
      </c>
      <c r="E1340" s="28" t="s">
        <v>4576</v>
      </c>
      <c r="F1340" s="26">
        <v>100</v>
      </c>
      <c r="G1340" s="28" t="s">
        <v>4580</v>
      </c>
      <c r="H1340" s="28" t="s">
        <v>6667</v>
      </c>
      <c r="I1340" s="28" t="s">
        <v>4576</v>
      </c>
      <c r="J1340" s="28" t="s">
        <v>4576</v>
      </c>
      <c r="K1340" s="29">
        <v>39703</v>
      </c>
      <c r="L1340" s="28" t="s">
        <v>6602</v>
      </c>
      <c r="M1340" s="28" t="s">
        <v>4347</v>
      </c>
    </row>
    <row r="1341" spans="1:13" hidden="1" x14ac:dyDescent="0.2">
      <c r="A1341" s="23">
        <v>60681</v>
      </c>
      <c r="B1341" s="28" t="s">
        <v>4573</v>
      </c>
      <c r="C1341" s="28" t="s">
        <v>5135</v>
      </c>
      <c r="D1341" s="25">
        <f t="shared" si="20"/>
        <v>39703</v>
      </c>
      <c r="E1341" s="28" t="s">
        <v>4576</v>
      </c>
      <c r="F1341" s="26">
        <v>14</v>
      </c>
      <c r="G1341" s="28" t="s">
        <v>3695</v>
      </c>
      <c r="H1341" s="28" t="s">
        <v>4600</v>
      </c>
      <c r="I1341" s="28" t="s">
        <v>4576</v>
      </c>
      <c r="J1341" s="28" t="s">
        <v>4576</v>
      </c>
      <c r="K1341" s="29">
        <v>39703</v>
      </c>
      <c r="L1341" s="28" t="s">
        <v>5658</v>
      </c>
      <c r="M1341" s="28" t="s">
        <v>8288</v>
      </c>
    </row>
    <row r="1342" spans="1:13" hidden="1" x14ac:dyDescent="0.2">
      <c r="A1342" s="23">
        <v>60680</v>
      </c>
      <c r="B1342" s="28" t="s">
        <v>4573</v>
      </c>
      <c r="C1342" s="28" t="s">
        <v>5135</v>
      </c>
      <c r="D1342" s="25">
        <f t="shared" si="20"/>
        <v>39703</v>
      </c>
      <c r="E1342" s="28" t="s">
        <v>4576</v>
      </c>
      <c r="F1342" s="26">
        <v>-34.99</v>
      </c>
      <c r="G1342" s="28" t="s">
        <v>3694</v>
      </c>
      <c r="H1342" s="28" t="s">
        <v>4595</v>
      </c>
      <c r="I1342" s="28" t="s">
        <v>4576</v>
      </c>
      <c r="J1342" s="28" t="s">
        <v>4576</v>
      </c>
      <c r="K1342" s="29">
        <v>39703</v>
      </c>
      <c r="L1342" s="28" t="s">
        <v>5658</v>
      </c>
      <c r="M1342" s="28" t="s">
        <v>8287</v>
      </c>
    </row>
    <row r="1343" spans="1:13" hidden="1" x14ac:dyDescent="0.2">
      <c r="A1343" s="23">
        <v>60682</v>
      </c>
      <c r="B1343" s="33" t="s">
        <v>4573</v>
      </c>
      <c r="C1343" s="28" t="s">
        <v>5135</v>
      </c>
      <c r="D1343" s="25">
        <f t="shared" si="20"/>
        <v>39703</v>
      </c>
      <c r="E1343" s="28" t="s">
        <v>4576</v>
      </c>
      <c r="F1343" s="26">
        <v>18.309999999999999</v>
      </c>
      <c r="G1343" s="28" t="s">
        <v>683</v>
      </c>
      <c r="H1343" s="28" t="s">
        <v>3365</v>
      </c>
      <c r="I1343" s="28" t="s">
        <v>4576</v>
      </c>
      <c r="J1343" s="28" t="s">
        <v>4576</v>
      </c>
      <c r="K1343" s="29">
        <v>39703</v>
      </c>
      <c r="L1343" s="28" t="s">
        <v>5658</v>
      </c>
      <c r="M1343" s="28" t="s">
        <v>1706</v>
      </c>
    </row>
    <row r="1344" spans="1:13" hidden="1" x14ac:dyDescent="0.2">
      <c r="A1344" s="23">
        <v>61428</v>
      </c>
      <c r="B1344" s="28" t="s">
        <v>5150</v>
      </c>
      <c r="C1344" s="28" t="s">
        <v>4580</v>
      </c>
      <c r="D1344" s="25">
        <f t="shared" si="20"/>
        <v>39703</v>
      </c>
      <c r="E1344" s="28" t="s">
        <v>4576</v>
      </c>
      <c r="F1344" s="26">
        <v>-100</v>
      </c>
      <c r="G1344" s="28" t="s">
        <v>4574</v>
      </c>
      <c r="H1344" s="28" t="s">
        <v>6667</v>
      </c>
      <c r="I1344" s="28" t="s">
        <v>4576</v>
      </c>
      <c r="J1344" s="28" t="s">
        <v>4576</v>
      </c>
      <c r="K1344" s="29">
        <v>39703</v>
      </c>
      <c r="L1344" s="28" t="s">
        <v>6602</v>
      </c>
      <c r="M1344" s="28" t="s">
        <v>4347</v>
      </c>
    </row>
    <row r="1345" spans="1:13" hidden="1" x14ac:dyDescent="0.2">
      <c r="A1345" s="23">
        <v>60683</v>
      </c>
      <c r="B1345" s="28" t="s">
        <v>4573</v>
      </c>
      <c r="C1345" s="28" t="s">
        <v>5135</v>
      </c>
      <c r="D1345" s="25">
        <f t="shared" si="20"/>
        <v>39704</v>
      </c>
      <c r="E1345" s="28" t="s">
        <v>4576</v>
      </c>
      <c r="F1345" s="26">
        <v>76.06</v>
      </c>
      <c r="G1345" s="28" t="s">
        <v>1558</v>
      </c>
      <c r="H1345" s="28" t="s">
        <v>3370</v>
      </c>
      <c r="I1345" s="28" t="s">
        <v>4576</v>
      </c>
      <c r="J1345" s="28" t="s">
        <v>4576</v>
      </c>
      <c r="K1345" s="29">
        <v>39704</v>
      </c>
      <c r="L1345" s="28" t="s">
        <v>5658</v>
      </c>
      <c r="M1345" s="28" t="s">
        <v>6536</v>
      </c>
    </row>
    <row r="1346" spans="1:13" hidden="1" x14ac:dyDescent="0.2">
      <c r="A1346" s="23">
        <v>60685</v>
      </c>
      <c r="B1346" s="28" t="s">
        <v>4573</v>
      </c>
      <c r="C1346" s="28" t="s">
        <v>5135</v>
      </c>
      <c r="D1346" s="25">
        <f t="shared" ref="D1346:D1409" si="21">K1346</f>
        <v>39706</v>
      </c>
      <c r="E1346" s="28" t="s">
        <v>4576</v>
      </c>
      <c r="F1346" s="26">
        <v>97.85</v>
      </c>
      <c r="G1346" s="28" t="s">
        <v>3696</v>
      </c>
      <c r="H1346" s="28" t="s">
        <v>3484</v>
      </c>
      <c r="I1346" s="28" t="s">
        <v>4576</v>
      </c>
      <c r="J1346" s="28" t="s">
        <v>4576</v>
      </c>
      <c r="K1346" s="29">
        <v>39706</v>
      </c>
      <c r="L1346" s="28" t="s">
        <v>5658</v>
      </c>
      <c r="M1346" s="28" t="s">
        <v>8289</v>
      </c>
    </row>
    <row r="1347" spans="1:13" hidden="1" x14ac:dyDescent="0.2">
      <c r="A1347" s="23">
        <v>60684</v>
      </c>
      <c r="B1347" s="28" t="s">
        <v>4573</v>
      </c>
      <c r="C1347" s="28" t="s">
        <v>5135</v>
      </c>
      <c r="D1347" s="25">
        <f t="shared" si="21"/>
        <v>39706</v>
      </c>
      <c r="E1347" s="28" t="s">
        <v>4576</v>
      </c>
      <c r="F1347" s="26">
        <v>17.350000000000001</v>
      </c>
      <c r="G1347" s="28" t="s">
        <v>683</v>
      </c>
      <c r="H1347" s="28" t="s">
        <v>3365</v>
      </c>
      <c r="I1347" s="28" t="s">
        <v>4576</v>
      </c>
      <c r="J1347" s="28" t="s">
        <v>4576</v>
      </c>
      <c r="K1347" s="29">
        <v>39706</v>
      </c>
      <c r="L1347" s="28" t="s">
        <v>5658</v>
      </c>
      <c r="M1347" s="28" t="s">
        <v>1706</v>
      </c>
    </row>
    <row r="1348" spans="1:13" hidden="1" x14ac:dyDescent="0.2">
      <c r="A1348" s="23">
        <v>60686</v>
      </c>
      <c r="B1348" s="28" t="s">
        <v>4573</v>
      </c>
      <c r="C1348" s="28" t="s">
        <v>5135</v>
      </c>
      <c r="D1348" s="25">
        <f t="shared" si="21"/>
        <v>39707</v>
      </c>
      <c r="E1348" s="28" t="s">
        <v>4576</v>
      </c>
      <c r="F1348" s="26">
        <v>60</v>
      </c>
      <c r="G1348" s="28" t="s">
        <v>5160</v>
      </c>
      <c r="H1348" s="28" t="s">
        <v>7322</v>
      </c>
      <c r="I1348" s="28" t="s">
        <v>4576</v>
      </c>
      <c r="J1348" s="28" t="s">
        <v>4576</v>
      </c>
      <c r="K1348" s="29">
        <v>39707</v>
      </c>
      <c r="L1348" s="28" t="s">
        <v>5658</v>
      </c>
      <c r="M1348" s="28" t="s">
        <v>8290</v>
      </c>
    </row>
    <row r="1349" spans="1:13" hidden="1" x14ac:dyDescent="0.2">
      <c r="A1349" s="23">
        <v>61076</v>
      </c>
      <c r="B1349" s="28" t="s">
        <v>4573</v>
      </c>
      <c r="C1349" s="28" t="s">
        <v>5133</v>
      </c>
      <c r="D1349" s="25">
        <f t="shared" si="21"/>
        <v>39707</v>
      </c>
      <c r="E1349" s="28" t="s">
        <v>4576</v>
      </c>
      <c r="F1349" s="26">
        <v>126.87</v>
      </c>
      <c r="G1349" s="28" t="s">
        <v>5137</v>
      </c>
      <c r="H1349" s="28" t="s">
        <v>3365</v>
      </c>
      <c r="I1349" s="28" t="s">
        <v>4576</v>
      </c>
      <c r="J1349" s="28" t="s">
        <v>4576</v>
      </c>
      <c r="K1349" s="29">
        <v>39707</v>
      </c>
      <c r="L1349" s="28" t="s">
        <v>4576</v>
      </c>
      <c r="M1349" s="28" t="s">
        <v>4576</v>
      </c>
    </row>
    <row r="1350" spans="1:13" x14ac:dyDescent="0.2">
      <c r="A1350" s="23">
        <v>60687</v>
      </c>
      <c r="B1350" s="28" t="s">
        <v>4573</v>
      </c>
      <c r="C1350" s="28" t="s">
        <v>5135</v>
      </c>
      <c r="D1350" s="25">
        <f t="shared" si="21"/>
        <v>39707</v>
      </c>
      <c r="E1350" s="28" t="s">
        <v>4576</v>
      </c>
      <c r="F1350" s="26">
        <v>54</v>
      </c>
      <c r="G1350" s="28" t="s">
        <v>2205</v>
      </c>
      <c r="H1350" s="28" t="s">
        <v>7151</v>
      </c>
      <c r="I1350" s="28" t="s">
        <v>4576</v>
      </c>
      <c r="J1350" s="28" t="s">
        <v>4576</v>
      </c>
      <c r="K1350" s="29">
        <v>39707</v>
      </c>
      <c r="L1350" s="28" t="s">
        <v>5658</v>
      </c>
      <c r="M1350" s="28" t="s">
        <v>7533</v>
      </c>
    </row>
    <row r="1351" spans="1:13" hidden="1" x14ac:dyDescent="0.2">
      <c r="A1351" s="23">
        <v>60116</v>
      </c>
      <c r="B1351" s="28" t="s">
        <v>4573</v>
      </c>
      <c r="C1351" s="28" t="s">
        <v>4574</v>
      </c>
      <c r="D1351" s="25">
        <f t="shared" si="21"/>
        <v>39708</v>
      </c>
      <c r="E1351" s="28" t="s">
        <v>4576</v>
      </c>
      <c r="F1351" s="26">
        <v>30</v>
      </c>
      <c r="G1351" s="28" t="s">
        <v>4578</v>
      </c>
      <c r="H1351" s="28" t="s">
        <v>3365</v>
      </c>
      <c r="I1351" s="28" t="s">
        <v>4576</v>
      </c>
      <c r="J1351" s="28" t="s">
        <v>4576</v>
      </c>
      <c r="K1351" s="29">
        <v>39708</v>
      </c>
      <c r="L1351" s="28" t="s">
        <v>6598</v>
      </c>
      <c r="M1351" s="28" t="s">
        <v>4346</v>
      </c>
    </row>
    <row r="1352" spans="1:13" hidden="1" x14ac:dyDescent="0.2">
      <c r="A1352" s="23">
        <v>60115</v>
      </c>
      <c r="B1352" s="28" t="s">
        <v>4573</v>
      </c>
      <c r="C1352" s="28" t="s">
        <v>4574</v>
      </c>
      <c r="D1352" s="25">
        <f t="shared" si="21"/>
        <v>39708</v>
      </c>
      <c r="E1352" s="28" t="s">
        <v>4576</v>
      </c>
      <c r="F1352" s="26">
        <v>17.04</v>
      </c>
      <c r="G1352" s="28" t="s">
        <v>5143</v>
      </c>
      <c r="H1352" s="28" t="s">
        <v>3381</v>
      </c>
      <c r="I1352" s="28" t="s">
        <v>4576</v>
      </c>
      <c r="J1352" s="28" t="s">
        <v>4576</v>
      </c>
      <c r="K1352" s="29">
        <v>39708</v>
      </c>
      <c r="L1352" s="28" t="s">
        <v>2111</v>
      </c>
      <c r="M1352" s="28" t="s">
        <v>4464</v>
      </c>
    </row>
    <row r="1353" spans="1:13" hidden="1" x14ac:dyDescent="0.2">
      <c r="A1353" s="23">
        <v>60114</v>
      </c>
      <c r="B1353" s="28" t="s">
        <v>4585</v>
      </c>
      <c r="C1353" s="28" t="s">
        <v>4574</v>
      </c>
      <c r="D1353" s="25">
        <f t="shared" si="21"/>
        <v>39708</v>
      </c>
      <c r="E1353" s="28" t="s">
        <v>4576</v>
      </c>
      <c r="F1353" s="26">
        <v>79.790000000000006</v>
      </c>
      <c r="G1353" s="28" t="s">
        <v>5142</v>
      </c>
      <c r="H1353" s="28" t="s">
        <v>5948</v>
      </c>
      <c r="I1353" s="28" t="s">
        <v>4576</v>
      </c>
      <c r="J1353" s="28" t="s">
        <v>4576</v>
      </c>
      <c r="K1353" s="29">
        <v>39708</v>
      </c>
      <c r="L1353" s="28" t="s">
        <v>2111</v>
      </c>
      <c r="M1353" s="28" t="s">
        <v>4463</v>
      </c>
    </row>
    <row r="1354" spans="1:13" hidden="1" x14ac:dyDescent="0.2">
      <c r="A1354" s="23">
        <v>60112</v>
      </c>
      <c r="B1354" s="28" t="s">
        <v>4579</v>
      </c>
      <c r="C1354" s="28" t="s">
        <v>4574</v>
      </c>
      <c r="D1354" s="25">
        <f t="shared" si="21"/>
        <v>39709</v>
      </c>
      <c r="E1354" s="28" t="s">
        <v>4576</v>
      </c>
      <c r="F1354" s="26">
        <v>50</v>
      </c>
      <c r="G1354" s="28" t="s">
        <v>4580</v>
      </c>
      <c r="H1354" s="28" t="s">
        <v>6667</v>
      </c>
      <c r="I1354" s="28" t="s">
        <v>4576</v>
      </c>
      <c r="J1354" s="28" t="s">
        <v>4576</v>
      </c>
      <c r="K1354" s="29">
        <v>39709</v>
      </c>
      <c r="L1354" s="28" t="s">
        <v>6602</v>
      </c>
      <c r="M1354" s="28" t="s">
        <v>4344</v>
      </c>
    </row>
    <row r="1355" spans="1:13" hidden="1" x14ac:dyDescent="0.2">
      <c r="A1355" s="23">
        <v>60691</v>
      </c>
      <c r="B1355" s="28" t="s">
        <v>4573</v>
      </c>
      <c r="C1355" s="28" t="s">
        <v>5135</v>
      </c>
      <c r="D1355" s="25">
        <f t="shared" si="21"/>
        <v>39709</v>
      </c>
      <c r="E1355" s="28" t="s">
        <v>4576</v>
      </c>
      <c r="F1355" s="26">
        <v>17</v>
      </c>
      <c r="G1355" s="28" t="s">
        <v>3699</v>
      </c>
      <c r="H1355" s="28" t="s">
        <v>4600</v>
      </c>
      <c r="I1355" s="28" t="s">
        <v>4576</v>
      </c>
      <c r="J1355" s="28" t="s">
        <v>4576</v>
      </c>
      <c r="K1355" s="29">
        <v>39709</v>
      </c>
      <c r="L1355" s="28" t="s">
        <v>5658</v>
      </c>
      <c r="M1355" s="28" t="s">
        <v>8292</v>
      </c>
    </row>
    <row r="1356" spans="1:13" hidden="1" x14ac:dyDescent="0.2">
      <c r="A1356" s="23">
        <v>60113</v>
      </c>
      <c r="B1356" s="28" t="s">
        <v>4573</v>
      </c>
      <c r="C1356" s="28" t="s">
        <v>4574</v>
      </c>
      <c r="D1356" s="25">
        <f t="shared" si="21"/>
        <v>39709</v>
      </c>
      <c r="E1356" s="28" t="s">
        <v>4576</v>
      </c>
      <c r="F1356" s="26">
        <v>30.75</v>
      </c>
      <c r="G1356" s="28" t="s">
        <v>5156</v>
      </c>
      <c r="H1356" s="28" t="s">
        <v>277</v>
      </c>
      <c r="I1356" s="28" t="s">
        <v>4576</v>
      </c>
      <c r="J1356" s="28" t="s">
        <v>4576</v>
      </c>
      <c r="K1356" s="29">
        <v>39709</v>
      </c>
      <c r="L1356" s="28" t="s">
        <v>2111</v>
      </c>
      <c r="M1356" s="28" t="s">
        <v>4345</v>
      </c>
    </row>
    <row r="1357" spans="1:13" hidden="1" x14ac:dyDescent="0.2">
      <c r="A1357" s="23">
        <v>60689</v>
      </c>
      <c r="B1357" s="33" t="s">
        <v>4573</v>
      </c>
      <c r="C1357" s="28" t="s">
        <v>5135</v>
      </c>
      <c r="D1357" s="25">
        <f t="shared" si="21"/>
        <v>39709</v>
      </c>
      <c r="E1357" s="28" t="s">
        <v>4576</v>
      </c>
      <c r="F1357" s="26">
        <v>25</v>
      </c>
      <c r="G1357" s="28" t="s">
        <v>3698</v>
      </c>
      <c r="H1357" s="28" t="s">
        <v>3484</v>
      </c>
      <c r="I1357" s="28" t="s">
        <v>4576</v>
      </c>
      <c r="J1357" s="28" t="s">
        <v>4576</v>
      </c>
      <c r="K1357" s="29">
        <v>39709</v>
      </c>
      <c r="L1357" s="28" t="s">
        <v>5658</v>
      </c>
      <c r="M1357" s="28" t="s">
        <v>1017</v>
      </c>
    </row>
    <row r="1358" spans="1:13" hidden="1" x14ac:dyDescent="0.2">
      <c r="A1358" s="23">
        <v>60690</v>
      </c>
      <c r="B1358" s="28" t="s">
        <v>4573</v>
      </c>
      <c r="C1358" s="28" t="s">
        <v>5135</v>
      </c>
      <c r="D1358" s="25">
        <f t="shared" si="21"/>
        <v>39709</v>
      </c>
      <c r="E1358" s="28" t="s">
        <v>4576</v>
      </c>
      <c r="F1358" s="26">
        <v>19.170000000000002</v>
      </c>
      <c r="G1358" s="28" t="s">
        <v>683</v>
      </c>
      <c r="H1358" s="28" t="s">
        <v>3365</v>
      </c>
      <c r="I1358" s="28" t="s">
        <v>4576</v>
      </c>
      <c r="J1358" s="28" t="s">
        <v>4576</v>
      </c>
      <c r="K1358" s="29">
        <v>39709</v>
      </c>
      <c r="L1358" s="28" t="s">
        <v>5658</v>
      </c>
      <c r="M1358" s="28" t="s">
        <v>1706</v>
      </c>
    </row>
    <row r="1359" spans="1:13" hidden="1" x14ac:dyDescent="0.2">
      <c r="A1359" s="23">
        <v>61427</v>
      </c>
      <c r="B1359" s="28" t="s">
        <v>5150</v>
      </c>
      <c r="C1359" s="28" t="s">
        <v>4580</v>
      </c>
      <c r="D1359" s="25">
        <f t="shared" si="21"/>
        <v>39709</v>
      </c>
      <c r="E1359" s="28" t="s">
        <v>4576</v>
      </c>
      <c r="F1359" s="26">
        <v>-50</v>
      </c>
      <c r="G1359" s="28" t="s">
        <v>4574</v>
      </c>
      <c r="H1359" s="28" t="s">
        <v>6667</v>
      </c>
      <c r="I1359" s="28" t="s">
        <v>4576</v>
      </c>
      <c r="J1359" s="28" t="s">
        <v>4576</v>
      </c>
      <c r="K1359" s="29">
        <v>39709</v>
      </c>
      <c r="L1359" s="28" t="s">
        <v>6602</v>
      </c>
      <c r="M1359" s="28" t="s">
        <v>4344</v>
      </c>
    </row>
    <row r="1360" spans="1:13" hidden="1" x14ac:dyDescent="0.2">
      <c r="A1360" s="23">
        <v>60688</v>
      </c>
      <c r="B1360" s="28" t="s">
        <v>4573</v>
      </c>
      <c r="C1360" s="28" t="s">
        <v>5135</v>
      </c>
      <c r="D1360" s="25">
        <f t="shared" si="21"/>
        <v>39709</v>
      </c>
      <c r="E1360" s="28" t="s">
        <v>4576</v>
      </c>
      <c r="F1360" s="26">
        <v>25.93</v>
      </c>
      <c r="G1360" s="28" t="s">
        <v>3697</v>
      </c>
      <c r="H1360" s="28" t="s">
        <v>4595</v>
      </c>
      <c r="I1360" s="28" t="s">
        <v>4576</v>
      </c>
      <c r="J1360" s="28" t="s">
        <v>4576</v>
      </c>
      <c r="K1360" s="29">
        <v>39709</v>
      </c>
      <c r="L1360" s="28" t="s">
        <v>5658</v>
      </c>
      <c r="M1360" s="28" t="s">
        <v>8291</v>
      </c>
    </row>
    <row r="1361" spans="1:13" x14ac:dyDescent="0.2">
      <c r="A1361" s="23">
        <v>60692</v>
      </c>
      <c r="B1361" s="28" t="s">
        <v>4573</v>
      </c>
      <c r="C1361" s="28" t="s">
        <v>5135</v>
      </c>
      <c r="D1361" s="25">
        <f t="shared" si="21"/>
        <v>39710</v>
      </c>
      <c r="E1361" s="28" t="s">
        <v>4576</v>
      </c>
      <c r="F1361" s="26">
        <v>20</v>
      </c>
      <c r="G1361" s="28" t="s">
        <v>2201</v>
      </c>
      <c r="H1361" s="28" t="s">
        <v>7151</v>
      </c>
      <c r="I1361" s="28" t="s">
        <v>4576</v>
      </c>
      <c r="J1361" s="28" t="s">
        <v>4576</v>
      </c>
      <c r="K1361" s="29">
        <v>39710</v>
      </c>
      <c r="L1361" s="28" t="s">
        <v>5658</v>
      </c>
      <c r="M1361" s="28" t="s">
        <v>7533</v>
      </c>
    </row>
    <row r="1362" spans="1:13" hidden="1" x14ac:dyDescent="0.2">
      <c r="A1362" s="23">
        <v>60693</v>
      </c>
      <c r="B1362" s="28" t="s">
        <v>4573</v>
      </c>
      <c r="C1362" s="28" t="s">
        <v>5135</v>
      </c>
      <c r="D1362" s="25">
        <f t="shared" si="21"/>
        <v>39710</v>
      </c>
      <c r="E1362" s="28" t="s">
        <v>4576</v>
      </c>
      <c r="F1362" s="26">
        <v>18.95</v>
      </c>
      <c r="G1362" s="28" t="s">
        <v>3696</v>
      </c>
      <c r="H1362" s="28" t="s">
        <v>3484</v>
      </c>
      <c r="I1362" s="28" t="s">
        <v>4576</v>
      </c>
      <c r="J1362" s="28" t="s">
        <v>4576</v>
      </c>
      <c r="K1362" s="29">
        <v>39710</v>
      </c>
      <c r="L1362" s="28" t="s">
        <v>5658</v>
      </c>
      <c r="M1362" s="28" t="s">
        <v>8293</v>
      </c>
    </row>
    <row r="1363" spans="1:13" hidden="1" x14ac:dyDescent="0.2">
      <c r="A1363" s="23">
        <v>60111</v>
      </c>
      <c r="B1363" s="28" t="s">
        <v>4573</v>
      </c>
      <c r="C1363" s="28" t="s">
        <v>4574</v>
      </c>
      <c r="D1363" s="25">
        <f t="shared" si="21"/>
        <v>39710</v>
      </c>
      <c r="E1363" s="28" t="s">
        <v>4342</v>
      </c>
      <c r="F1363" s="26">
        <v>15</v>
      </c>
      <c r="G1363" s="28" t="s">
        <v>5155</v>
      </c>
      <c r="H1363" s="28" t="s">
        <v>7154</v>
      </c>
      <c r="I1363" s="28" t="s">
        <v>4576</v>
      </c>
      <c r="J1363" s="28" t="s">
        <v>4576</v>
      </c>
      <c r="K1363" s="29">
        <v>39710</v>
      </c>
      <c r="L1363" s="28" t="s">
        <v>6598</v>
      </c>
      <c r="M1363" s="28" t="s">
        <v>4343</v>
      </c>
    </row>
    <row r="1364" spans="1:13" hidden="1" x14ac:dyDescent="0.2">
      <c r="A1364" s="23">
        <v>60694</v>
      </c>
      <c r="B1364" s="28" t="s">
        <v>4573</v>
      </c>
      <c r="C1364" s="28" t="s">
        <v>5135</v>
      </c>
      <c r="D1364" s="25">
        <f t="shared" si="21"/>
        <v>39711</v>
      </c>
      <c r="E1364" s="28" t="s">
        <v>4576</v>
      </c>
      <c r="F1364" s="26">
        <v>14.96</v>
      </c>
      <c r="G1364" s="28" t="s">
        <v>683</v>
      </c>
      <c r="H1364" s="28" t="s">
        <v>3365</v>
      </c>
      <c r="I1364" s="28" t="s">
        <v>4576</v>
      </c>
      <c r="J1364" s="28" t="s">
        <v>4576</v>
      </c>
      <c r="K1364" s="29">
        <v>39711</v>
      </c>
      <c r="L1364" s="28" t="s">
        <v>5658</v>
      </c>
      <c r="M1364" s="28" t="s">
        <v>1706</v>
      </c>
    </row>
    <row r="1365" spans="1:13" hidden="1" x14ac:dyDescent="0.2">
      <c r="A1365" s="23">
        <v>60701</v>
      </c>
      <c r="B1365" s="28" t="s">
        <v>4573</v>
      </c>
      <c r="C1365" s="28" t="s">
        <v>5135</v>
      </c>
      <c r="D1365" s="25">
        <f t="shared" si="21"/>
        <v>39713</v>
      </c>
      <c r="E1365" s="28" t="s">
        <v>4576</v>
      </c>
      <c r="F1365" s="26">
        <v>7.56</v>
      </c>
      <c r="G1365" s="28" t="s">
        <v>3700</v>
      </c>
      <c r="H1365" s="28" t="s">
        <v>7324</v>
      </c>
      <c r="I1365" s="28" t="s">
        <v>4576</v>
      </c>
      <c r="J1365" s="28" t="s">
        <v>4909</v>
      </c>
      <c r="K1365" s="29">
        <v>39713</v>
      </c>
      <c r="L1365" s="28" t="s">
        <v>5658</v>
      </c>
      <c r="M1365" s="28" t="s">
        <v>5239</v>
      </c>
    </row>
    <row r="1366" spans="1:13" hidden="1" x14ac:dyDescent="0.2">
      <c r="A1366" s="23">
        <v>60110</v>
      </c>
      <c r="B1366" s="28" t="s">
        <v>4573</v>
      </c>
      <c r="C1366" s="28" t="s">
        <v>4574</v>
      </c>
      <c r="D1366" s="25">
        <f t="shared" si="21"/>
        <v>39713</v>
      </c>
      <c r="E1366" s="28" t="s">
        <v>4491</v>
      </c>
      <c r="F1366" s="26">
        <v>31</v>
      </c>
      <c r="G1366" s="28" t="s">
        <v>4588</v>
      </c>
      <c r="H1366" s="28" t="s">
        <v>3379</v>
      </c>
      <c r="I1366" s="28" t="s">
        <v>4576</v>
      </c>
      <c r="J1366" s="28" t="s">
        <v>4576</v>
      </c>
      <c r="K1366" s="29">
        <v>39713</v>
      </c>
      <c r="L1366" s="28" t="s">
        <v>6598</v>
      </c>
      <c r="M1366" s="28" t="s">
        <v>4341</v>
      </c>
    </row>
    <row r="1367" spans="1:13" hidden="1" x14ac:dyDescent="0.2">
      <c r="A1367" s="23">
        <v>60109</v>
      </c>
      <c r="B1367" s="28" t="s">
        <v>4579</v>
      </c>
      <c r="C1367" s="28" t="s">
        <v>4574</v>
      </c>
      <c r="D1367" s="25">
        <f t="shared" si="21"/>
        <v>39713</v>
      </c>
      <c r="E1367" s="28" t="s">
        <v>4576</v>
      </c>
      <c r="F1367" s="26">
        <v>50</v>
      </c>
      <c r="G1367" s="28" t="s">
        <v>4580</v>
      </c>
      <c r="H1367" s="28" t="s">
        <v>6667</v>
      </c>
      <c r="I1367" s="28" t="s">
        <v>4576</v>
      </c>
      <c r="J1367" s="28" t="s">
        <v>4576</v>
      </c>
      <c r="K1367" s="29">
        <v>39713</v>
      </c>
      <c r="L1367" s="28" t="s">
        <v>6602</v>
      </c>
      <c r="M1367" s="28" t="s">
        <v>4490</v>
      </c>
    </row>
    <row r="1368" spans="1:13" hidden="1" x14ac:dyDescent="0.2">
      <c r="A1368" s="23">
        <v>60702</v>
      </c>
      <c r="B1368" s="28" t="s">
        <v>4573</v>
      </c>
      <c r="C1368" s="28" t="s">
        <v>5135</v>
      </c>
      <c r="D1368" s="25">
        <f t="shared" si="21"/>
        <v>39713</v>
      </c>
      <c r="E1368" s="28" t="s">
        <v>4576</v>
      </c>
      <c r="F1368" s="26">
        <v>27.26</v>
      </c>
      <c r="G1368" s="28" t="s">
        <v>3701</v>
      </c>
      <c r="H1368" s="28" t="s">
        <v>7322</v>
      </c>
      <c r="I1368" s="28" t="s">
        <v>4576</v>
      </c>
      <c r="J1368" s="28" t="s">
        <v>4576</v>
      </c>
      <c r="K1368" s="29">
        <v>39713</v>
      </c>
      <c r="L1368" s="28" t="s">
        <v>5658</v>
      </c>
      <c r="M1368" s="28" t="s">
        <v>8295</v>
      </c>
    </row>
    <row r="1369" spans="1:13" hidden="1" x14ac:dyDescent="0.2">
      <c r="A1369" s="23">
        <v>60699</v>
      </c>
      <c r="B1369" s="28" t="s">
        <v>4573</v>
      </c>
      <c r="C1369" s="28" t="s">
        <v>5135</v>
      </c>
      <c r="D1369" s="25">
        <f t="shared" si="21"/>
        <v>39713</v>
      </c>
      <c r="E1369" s="28" t="s">
        <v>4576</v>
      </c>
      <c r="F1369" s="26">
        <v>25.08</v>
      </c>
      <c r="G1369" s="28" t="s">
        <v>683</v>
      </c>
      <c r="H1369" s="28" t="s">
        <v>3365</v>
      </c>
      <c r="I1369" s="28" t="s">
        <v>4576</v>
      </c>
      <c r="J1369" s="28" t="s">
        <v>4576</v>
      </c>
      <c r="K1369" s="29">
        <v>39713</v>
      </c>
      <c r="L1369" s="28" t="s">
        <v>5658</v>
      </c>
      <c r="M1369" s="28" t="s">
        <v>1706</v>
      </c>
    </row>
    <row r="1370" spans="1:13" hidden="1" x14ac:dyDescent="0.2">
      <c r="A1370" s="23">
        <v>60695</v>
      </c>
      <c r="B1370" s="28" t="s">
        <v>4573</v>
      </c>
      <c r="C1370" s="28" t="s">
        <v>5135</v>
      </c>
      <c r="D1370" s="25">
        <f t="shared" si="21"/>
        <v>39713</v>
      </c>
      <c r="E1370" s="28" t="s">
        <v>4576</v>
      </c>
      <c r="F1370" s="26">
        <v>5.99</v>
      </c>
      <c r="G1370" s="28" t="s">
        <v>2211</v>
      </c>
      <c r="H1370" s="28" t="s">
        <v>3370</v>
      </c>
      <c r="I1370" s="28" t="s">
        <v>4576</v>
      </c>
      <c r="J1370" s="28" t="s">
        <v>4576</v>
      </c>
      <c r="K1370" s="29">
        <v>39713</v>
      </c>
      <c r="L1370" s="28" t="s">
        <v>5658</v>
      </c>
      <c r="M1370" s="28" t="s">
        <v>8273</v>
      </c>
    </row>
    <row r="1371" spans="1:13" hidden="1" x14ac:dyDescent="0.2">
      <c r="A1371" s="23">
        <v>61426</v>
      </c>
      <c r="B1371" s="28" t="s">
        <v>5150</v>
      </c>
      <c r="C1371" s="28" t="s">
        <v>4580</v>
      </c>
      <c r="D1371" s="25">
        <f t="shared" si="21"/>
        <v>39713</v>
      </c>
      <c r="E1371" s="28" t="s">
        <v>4576</v>
      </c>
      <c r="F1371" s="26">
        <v>-50</v>
      </c>
      <c r="G1371" s="28" t="s">
        <v>4574</v>
      </c>
      <c r="H1371" s="28" t="s">
        <v>6667</v>
      </c>
      <c r="I1371" s="28" t="s">
        <v>4576</v>
      </c>
      <c r="J1371" s="28" t="s">
        <v>4576</v>
      </c>
      <c r="K1371" s="29">
        <v>39713</v>
      </c>
      <c r="L1371" s="28" t="s">
        <v>6602</v>
      </c>
      <c r="M1371" s="28" t="s">
        <v>4490</v>
      </c>
    </row>
    <row r="1372" spans="1:13" hidden="1" x14ac:dyDescent="0.2">
      <c r="A1372" s="23">
        <v>60697</v>
      </c>
      <c r="B1372" s="28" t="s">
        <v>4573</v>
      </c>
      <c r="C1372" s="28" t="s">
        <v>5135</v>
      </c>
      <c r="D1372" s="25">
        <f t="shared" si="21"/>
        <v>39713</v>
      </c>
      <c r="E1372" s="28" t="s">
        <v>4576</v>
      </c>
      <c r="F1372" s="26">
        <v>17</v>
      </c>
      <c r="G1372" s="28" t="s">
        <v>2205</v>
      </c>
      <c r="H1372" s="28" t="s">
        <v>3484</v>
      </c>
      <c r="I1372" s="28" t="s">
        <v>4576</v>
      </c>
      <c r="J1372" s="28" t="s">
        <v>4576</v>
      </c>
      <c r="K1372" s="29">
        <v>39713</v>
      </c>
      <c r="L1372" s="28" t="s">
        <v>5658</v>
      </c>
      <c r="M1372" s="28" t="s">
        <v>7533</v>
      </c>
    </row>
    <row r="1373" spans="1:13" hidden="1" x14ac:dyDescent="0.2">
      <c r="A1373" s="23">
        <v>60696</v>
      </c>
      <c r="B1373" s="28" t="s">
        <v>4573</v>
      </c>
      <c r="C1373" s="28" t="s">
        <v>5135</v>
      </c>
      <c r="D1373" s="25">
        <f t="shared" si="21"/>
        <v>39713</v>
      </c>
      <c r="E1373" s="28" t="s">
        <v>4576</v>
      </c>
      <c r="F1373" s="26">
        <v>25</v>
      </c>
      <c r="G1373" s="28" t="s">
        <v>2204</v>
      </c>
      <c r="H1373" s="28" t="s">
        <v>3379</v>
      </c>
      <c r="I1373" s="28" t="s">
        <v>4576</v>
      </c>
      <c r="J1373" s="28" t="s">
        <v>4576</v>
      </c>
      <c r="K1373" s="29">
        <v>39713</v>
      </c>
      <c r="L1373" s="28" t="s">
        <v>5658</v>
      </c>
      <c r="M1373" s="28" t="s">
        <v>8265</v>
      </c>
    </row>
    <row r="1374" spans="1:13" hidden="1" x14ac:dyDescent="0.2">
      <c r="A1374" s="23">
        <v>60700</v>
      </c>
      <c r="B1374" s="28" t="s">
        <v>4573</v>
      </c>
      <c r="C1374" s="28" t="s">
        <v>5135</v>
      </c>
      <c r="D1374" s="25">
        <f t="shared" si="21"/>
        <v>39713</v>
      </c>
      <c r="E1374" s="28" t="s">
        <v>4576</v>
      </c>
      <c r="F1374" s="26">
        <v>8.49</v>
      </c>
      <c r="G1374" s="28" t="s">
        <v>3697</v>
      </c>
      <c r="H1374" s="28" t="s">
        <v>3370</v>
      </c>
      <c r="I1374" s="28" t="s">
        <v>4576</v>
      </c>
      <c r="J1374" s="28" t="s">
        <v>4576</v>
      </c>
      <c r="K1374" s="29">
        <v>39713</v>
      </c>
      <c r="L1374" s="28" t="s">
        <v>5658</v>
      </c>
      <c r="M1374" s="28" t="s">
        <v>8291</v>
      </c>
    </row>
    <row r="1375" spans="1:13" hidden="1" x14ac:dyDescent="0.2">
      <c r="A1375" s="23">
        <v>60106</v>
      </c>
      <c r="B1375" s="28" t="s">
        <v>4579</v>
      </c>
      <c r="C1375" s="28" t="s">
        <v>4574</v>
      </c>
      <c r="D1375" s="25">
        <f t="shared" si="21"/>
        <v>39714</v>
      </c>
      <c r="E1375" s="28" t="s">
        <v>4576</v>
      </c>
      <c r="F1375" s="26">
        <v>40</v>
      </c>
      <c r="G1375" s="28" t="s">
        <v>4580</v>
      </c>
      <c r="H1375" s="28" t="s">
        <v>6667</v>
      </c>
      <c r="I1375" s="28" t="s">
        <v>4576</v>
      </c>
      <c r="J1375" s="28" t="s">
        <v>4576</v>
      </c>
      <c r="K1375" s="29">
        <v>39714</v>
      </c>
      <c r="L1375" s="28" t="s">
        <v>6602</v>
      </c>
      <c r="M1375" s="28" t="s">
        <v>4489</v>
      </c>
    </row>
    <row r="1376" spans="1:13" hidden="1" x14ac:dyDescent="0.2">
      <c r="A1376" s="23">
        <v>60704</v>
      </c>
      <c r="B1376" s="28" t="s">
        <v>4573</v>
      </c>
      <c r="C1376" s="28" t="s">
        <v>5135</v>
      </c>
      <c r="D1376" s="25">
        <f t="shared" si="21"/>
        <v>39714</v>
      </c>
      <c r="E1376" s="28" t="s">
        <v>4576</v>
      </c>
      <c r="F1376" s="26">
        <v>8</v>
      </c>
      <c r="G1376" s="28" t="s">
        <v>3702</v>
      </c>
      <c r="H1376" s="28" t="s">
        <v>7323</v>
      </c>
      <c r="I1376" s="28" t="s">
        <v>4576</v>
      </c>
      <c r="J1376" s="28" t="s">
        <v>4576</v>
      </c>
      <c r="K1376" s="29">
        <v>39714</v>
      </c>
      <c r="L1376" s="28" t="s">
        <v>5658</v>
      </c>
      <c r="M1376" s="28" t="s">
        <v>8296</v>
      </c>
    </row>
    <row r="1377" spans="1:13" hidden="1" x14ac:dyDescent="0.2">
      <c r="A1377" s="23">
        <v>60706</v>
      </c>
      <c r="B1377" s="28" t="s">
        <v>4573</v>
      </c>
      <c r="C1377" s="28" t="s">
        <v>5135</v>
      </c>
      <c r="D1377" s="25">
        <f t="shared" si="21"/>
        <v>39714</v>
      </c>
      <c r="E1377" s="28" t="s">
        <v>4576</v>
      </c>
      <c r="F1377" s="26">
        <v>69.5</v>
      </c>
      <c r="G1377" s="28" t="s">
        <v>3702</v>
      </c>
      <c r="H1377" s="28" t="s">
        <v>7323</v>
      </c>
      <c r="I1377" s="28" t="s">
        <v>4576</v>
      </c>
      <c r="J1377" s="28" t="s">
        <v>4576</v>
      </c>
      <c r="K1377" s="29">
        <v>39714</v>
      </c>
      <c r="L1377" s="28" t="s">
        <v>5658</v>
      </c>
      <c r="M1377" s="28" t="s">
        <v>8298</v>
      </c>
    </row>
    <row r="1378" spans="1:13" hidden="1" x14ac:dyDescent="0.2">
      <c r="A1378" s="23">
        <v>60107</v>
      </c>
      <c r="B1378" s="28" t="s">
        <v>4573</v>
      </c>
      <c r="C1378" s="28" t="s">
        <v>4574</v>
      </c>
      <c r="D1378" s="25">
        <f t="shared" si="21"/>
        <v>39714</v>
      </c>
      <c r="E1378" s="28" t="s">
        <v>4576</v>
      </c>
      <c r="F1378" s="26">
        <v>39.86</v>
      </c>
      <c r="G1378" s="28" t="s">
        <v>5139</v>
      </c>
      <c r="H1378" s="28" t="s">
        <v>3381</v>
      </c>
      <c r="I1378" s="28" t="s">
        <v>4576</v>
      </c>
      <c r="J1378" s="28" t="s">
        <v>4576</v>
      </c>
      <c r="K1378" s="29">
        <v>39714</v>
      </c>
      <c r="L1378" s="28" t="s">
        <v>2111</v>
      </c>
      <c r="M1378" s="28" t="s">
        <v>4457</v>
      </c>
    </row>
    <row r="1379" spans="1:13" hidden="1" x14ac:dyDescent="0.2">
      <c r="A1379" s="23">
        <v>60698</v>
      </c>
      <c r="B1379" s="33" t="s">
        <v>4573</v>
      </c>
      <c r="C1379" s="28" t="s">
        <v>5135</v>
      </c>
      <c r="D1379" s="25">
        <f t="shared" si="21"/>
        <v>39714</v>
      </c>
      <c r="E1379" s="28" t="s">
        <v>4576</v>
      </c>
      <c r="F1379" s="26">
        <v>33</v>
      </c>
      <c r="G1379" s="28" t="s">
        <v>688</v>
      </c>
      <c r="H1379" s="28" t="s">
        <v>3484</v>
      </c>
      <c r="I1379" s="28" t="s">
        <v>4576</v>
      </c>
      <c r="J1379" s="28" t="s">
        <v>4576</v>
      </c>
      <c r="K1379" s="29">
        <v>39714</v>
      </c>
      <c r="L1379" s="28" t="s">
        <v>5658</v>
      </c>
      <c r="M1379" s="28" t="s">
        <v>8294</v>
      </c>
    </row>
    <row r="1380" spans="1:13" hidden="1" x14ac:dyDescent="0.2">
      <c r="A1380" s="23">
        <v>60705</v>
      </c>
      <c r="B1380" s="28" t="s">
        <v>4573</v>
      </c>
      <c r="C1380" s="28" t="s">
        <v>5135</v>
      </c>
      <c r="D1380" s="25">
        <f t="shared" si="21"/>
        <v>39714</v>
      </c>
      <c r="E1380" s="28" t="s">
        <v>4576</v>
      </c>
      <c r="F1380" s="26">
        <v>11.95</v>
      </c>
      <c r="G1380" s="28" t="s">
        <v>688</v>
      </c>
      <c r="H1380" s="28" t="s">
        <v>3484</v>
      </c>
      <c r="I1380" s="28" t="s">
        <v>4576</v>
      </c>
      <c r="J1380" s="28" t="s">
        <v>4576</v>
      </c>
      <c r="K1380" s="29">
        <v>39714</v>
      </c>
      <c r="L1380" s="28" t="s">
        <v>5658</v>
      </c>
      <c r="M1380" s="28" t="s">
        <v>8297</v>
      </c>
    </row>
    <row r="1381" spans="1:13" hidden="1" x14ac:dyDescent="0.2">
      <c r="A1381" s="23">
        <v>60108</v>
      </c>
      <c r="B1381" s="28" t="s">
        <v>4585</v>
      </c>
      <c r="C1381" s="28" t="s">
        <v>4574</v>
      </c>
      <c r="D1381" s="25">
        <f t="shared" si="21"/>
        <v>39714</v>
      </c>
      <c r="E1381" s="28" t="s">
        <v>4576</v>
      </c>
      <c r="F1381" s="26">
        <v>20.8</v>
      </c>
      <c r="G1381" s="28" t="s">
        <v>5141</v>
      </c>
      <c r="H1381" s="28" t="s">
        <v>5948</v>
      </c>
      <c r="I1381" s="28" t="s">
        <v>4576</v>
      </c>
      <c r="J1381" s="28" t="s">
        <v>4576</v>
      </c>
      <c r="K1381" s="29">
        <v>39714</v>
      </c>
      <c r="L1381" s="28" t="s">
        <v>2111</v>
      </c>
      <c r="M1381" s="28" t="s">
        <v>4459</v>
      </c>
    </row>
    <row r="1382" spans="1:13" hidden="1" x14ac:dyDescent="0.2">
      <c r="A1382" s="23">
        <v>60105</v>
      </c>
      <c r="B1382" s="28" t="s">
        <v>5138</v>
      </c>
      <c r="C1382" s="28" t="s">
        <v>4574</v>
      </c>
      <c r="D1382" s="25">
        <f t="shared" si="21"/>
        <v>39714</v>
      </c>
      <c r="E1382" s="28" t="s">
        <v>4576</v>
      </c>
      <c r="F1382" s="26">
        <v>478.94</v>
      </c>
      <c r="G1382" s="28" t="s">
        <v>4574</v>
      </c>
      <c r="H1382" s="28" t="s">
        <v>3381</v>
      </c>
      <c r="I1382" s="28" t="s">
        <v>4576</v>
      </c>
      <c r="J1382" s="28" t="s">
        <v>4909</v>
      </c>
      <c r="K1382" s="29">
        <v>39714</v>
      </c>
      <c r="L1382" s="28" t="s">
        <v>4453</v>
      </c>
      <c r="M1382" s="28" t="s">
        <v>4488</v>
      </c>
    </row>
    <row r="1383" spans="1:13" hidden="1" x14ac:dyDescent="0.2">
      <c r="A1383" s="23">
        <v>61425</v>
      </c>
      <c r="B1383" s="28" t="s">
        <v>5150</v>
      </c>
      <c r="C1383" s="28" t="s">
        <v>4580</v>
      </c>
      <c r="D1383" s="25">
        <f t="shared" si="21"/>
        <v>39714</v>
      </c>
      <c r="E1383" s="28" t="s">
        <v>4576</v>
      </c>
      <c r="F1383" s="26">
        <v>-40</v>
      </c>
      <c r="G1383" s="28" t="s">
        <v>4574</v>
      </c>
      <c r="H1383" s="28" t="s">
        <v>6667</v>
      </c>
      <c r="I1383" s="28" t="s">
        <v>4576</v>
      </c>
      <c r="J1383" s="28" t="s">
        <v>4576</v>
      </c>
      <c r="K1383" s="29">
        <v>39714</v>
      </c>
      <c r="L1383" s="28" t="s">
        <v>6602</v>
      </c>
      <c r="M1383" s="28" t="s">
        <v>4489</v>
      </c>
    </row>
    <row r="1384" spans="1:13" hidden="1" x14ac:dyDescent="0.2">
      <c r="A1384" s="23">
        <v>60703</v>
      </c>
      <c r="B1384" s="28" t="s">
        <v>4573</v>
      </c>
      <c r="C1384" s="28" t="s">
        <v>5135</v>
      </c>
      <c r="D1384" s="25">
        <f t="shared" si="21"/>
        <v>39714</v>
      </c>
      <c r="E1384" s="28" t="s">
        <v>4576</v>
      </c>
      <c r="F1384" s="26">
        <v>14.5</v>
      </c>
      <c r="G1384" s="28" t="s">
        <v>2205</v>
      </c>
      <c r="H1384" s="28" t="s">
        <v>7154</v>
      </c>
      <c r="I1384" s="28" t="s">
        <v>4576</v>
      </c>
      <c r="J1384" s="28" t="s">
        <v>4576</v>
      </c>
      <c r="K1384" s="29">
        <v>39714</v>
      </c>
      <c r="L1384" s="28" t="s">
        <v>5658</v>
      </c>
      <c r="M1384" s="28" t="s">
        <v>7533</v>
      </c>
    </row>
    <row r="1385" spans="1:13" hidden="1" x14ac:dyDescent="0.2">
      <c r="A1385" s="23">
        <v>60104</v>
      </c>
      <c r="B1385" s="28" t="s">
        <v>4573</v>
      </c>
      <c r="C1385" s="28" t="s">
        <v>4574</v>
      </c>
      <c r="D1385" s="25">
        <f t="shared" si="21"/>
        <v>39715</v>
      </c>
      <c r="E1385" s="28" t="s">
        <v>4486</v>
      </c>
      <c r="F1385" s="26">
        <v>28</v>
      </c>
      <c r="G1385" s="28" t="s">
        <v>5154</v>
      </c>
      <c r="H1385" s="28" t="s">
        <v>7311</v>
      </c>
      <c r="I1385" s="28" t="s">
        <v>4576</v>
      </c>
      <c r="J1385" s="28" t="s">
        <v>4576</v>
      </c>
      <c r="K1385" s="29">
        <v>39715</v>
      </c>
      <c r="L1385" s="28" t="s">
        <v>6598</v>
      </c>
      <c r="M1385" s="28" t="s">
        <v>4487</v>
      </c>
    </row>
    <row r="1386" spans="1:13" hidden="1" x14ac:dyDescent="0.2">
      <c r="A1386" s="23">
        <v>60709</v>
      </c>
      <c r="B1386" s="28" t="s">
        <v>4573</v>
      </c>
      <c r="C1386" s="28" t="s">
        <v>5135</v>
      </c>
      <c r="D1386" s="25">
        <f t="shared" si="21"/>
        <v>39715</v>
      </c>
      <c r="E1386" s="28" t="s">
        <v>8299</v>
      </c>
      <c r="F1386" s="26">
        <v>55</v>
      </c>
      <c r="G1386" s="28" t="s">
        <v>876</v>
      </c>
      <c r="H1386" s="28" t="s">
        <v>7324</v>
      </c>
      <c r="I1386" s="28" t="s">
        <v>4576</v>
      </c>
      <c r="J1386" s="28" t="s">
        <v>4909</v>
      </c>
      <c r="K1386" s="29">
        <v>39715</v>
      </c>
      <c r="L1386" s="28" t="s">
        <v>5658</v>
      </c>
      <c r="M1386" s="28" t="s">
        <v>3038</v>
      </c>
    </row>
    <row r="1387" spans="1:13" hidden="1" x14ac:dyDescent="0.2">
      <c r="A1387" s="23">
        <v>60707</v>
      </c>
      <c r="B1387" s="28" t="s">
        <v>4573</v>
      </c>
      <c r="C1387" s="28" t="s">
        <v>5135</v>
      </c>
      <c r="D1387" s="25">
        <f t="shared" si="21"/>
        <v>39715</v>
      </c>
      <c r="E1387" s="28" t="s">
        <v>4576</v>
      </c>
      <c r="F1387" s="26">
        <v>113.63</v>
      </c>
      <c r="G1387" s="28" t="s">
        <v>5137</v>
      </c>
      <c r="H1387" s="28" t="s">
        <v>3365</v>
      </c>
      <c r="I1387" s="28" t="s">
        <v>4576</v>
      </c>
      <c r="J1387" s="28" t="s">
        <v>4576</v>
      </c>
      <c r="K1387" s="29">
        <v>39715</v>
      </c>
      <c r="L1387" s="28" t="s">
        <v>5658</v>
      </c>
      <c r="M1387" s="28" t="s">
        <v>1754</v>
      </c>
    </row>
    <row r="1388" spans="1:13" x14ac:dyDescent="0.2">
      <c r="A1388" s="23">
        <v>60708</v>
      </c>
      <c r="B1388" s="28" t="s">
        <v>4573</v>
      </c>
      <c r="C1388" s="28" t="s">
        <v>5135</v>
      </c>
      <c r="D1388" s="25">
        <f t="shared" si="21"/>
        <v>39715</v>
      </c>
      <c r="E1388" s="28" t="s">
        <v>4576</v>
      </c>
      <c r="F1388" s="26">
        <v>54</v>
      </c>
      <c r="G1388" s="28" t="s">
        <v>2205</v>
      </c>
      <c r="H1388" s="28" t="s">
        <v>7151</v>
      </c>
      <c r="I1388" s="28" t="s">
        <v>4576</v>
      </c>
      <c r="J1388" s="28" t="s">
        <v>4576</v>
      </c>
      <c r="K1388" s="29">
        <v>39715</v>
      </c>
      <c r="L1388" s="28" t="s">
        <v>5658</v>
      </c>
      <c r="M1388" s="28" t="s">
        <v>7533</v>
      </c>
    </row>
    <row r="1389" spans="1:13" hidden="1" x14ac:dyDescent="0.2">
      <c r="A1389" s="23">
        <v>60712</v>
      </c>
      <c r="B1389" s="28" t="s">
        <v>4573</v>
      </c>
      <c r="C1389" s="28" t="s">
        <v>5135</v>
      </c>
      <c r="D1389" s="25">
        <f t="shared" si="21"/>
        <v>39716</v>
      </c>
      <c r="E1389" s="28" t="s">
        <v>4576</v>
      </c>
      <c r="F1389" s="26">
        <v>50</v>
      </c>
      <c r="G1389" s="28" t="s">
        <v>2212</v>
      </c>
      <c r="H1389" s="28" t="s">
        <v>7311</v>
      </c>
      <c r="I1389" s="28" t="s">
        <v>4576</v>
      </c>
      <c r="J1389" s="28" t="s">
        <v>4576</v>
      </c>
      <c r="K1389" s="29">
        <v>39716</v>
      </c>
      <c r="L1389" s="28" t="s">
        <v>5658</v>
      </c>
      <c r="M1389" s="28" t="s">
        <v>8274</v>
      </c>
    </row>
    <row r="1390" spans="1:13" hidden="1" x14ac:dyDescent="0.2">
      <c r="A1390" s="23">
        <v>60710</v>
      </c>
      <c r="B1390" s="28" t="s">
        <v>4573</v>
      </c>
      <c r="C1390" s="28" t="s">
        <v>5135</v>
      </c>
      <c r="D1390" s="25">
        <f t="shared" si="21"/>
        <v>39716</v>
      </c>
      <c r="E1390" s="28" t="s">
        <v>4576</v>
      </c>
      <c r="F1390" s="26">
        <v>6.65</v>
      </c>
      <c r="G1390" s="28" t="s">
        <v>2210</v>
      </c>
      <c r="H1390" s="28" t="s">
        <v>3484</v>
      </c>
      <c r="I1390" s="28" t="s">
        <v>4576</v>
      </c>
      <c r="J1390" s="28" t="s">
        <v>4576</v>
      </c>
      <c r="K1390" s="29">
        <v>39716</v>
      </c>
      <c r="L1390" s="28" t="s">
        <v>5658</v>
      </c>
      <c r="M1390" s="28" t="s">
        <v>8270</v>
      </c>
    </row>
    <row r="1391" spans="1:13" hidden="1" x14ac:dyDescent="0.2">
      <c r="A1391" s="23">
        <v>60711</v>
      </c>
      <c r="B1391" s="28" t="s">
        <v>4573</v>
      </c>
      <c r="C1391" s="28" t="s">
        <v>5135</v>
      </c>
      <c r="D1391" s="25">
        <f t="shared" si="21"/>
        <v>39716</v>
      </c>
      <c r="E1391" s="28" t="s">
        <v>4576</v>
      </c>
      <c r="F1391" s="26">
        <v>15</v>
      </c>
      <c r="G1391" s="28" t="s">
        <v>4595</v>
      </c>
      <c r="H1391" s="28" t="s">
        <v>4595</v>
      </c>
      <c r="I1391" s="28" t="s">
        <v>4576</v>
      </c>
      <c r="J1391" s="28" t="s">
        <v>4576</v>
      </c>
      <c r="K1391" s="29">
        <v>39716</v>
      </c>
      <c r="L1391" s="28" t="s">
        <v>5658</v>
      </c>
      <c r="M1391" s="28" t="s">
        <v>8300</v>
      </c>
    </row>
    <row r="1392" spans="1:13" hidden="1" x14ac:dyDescent="0.2">
      <c r="A1392" s="23">
        <v>60713</v>
      </c>
      <c r="B1392" s="28" t="s">
        <v>4573</v>
      </c>
      <c r="C1392" s="28" t="s">
        <v>5135</v>
      </c>
      <c r="D1392" s="25">
        <f t="shared" si="21"/>
        <v>39717</v>
      </c>
      <c r="E1392" s="28" t="s">
        <v>4576</v>
      </c>
      <c r="F1392" s="26">
        <v>8</v>
      </c>
      <c r="G1392" s="28" t="s">
        <v>877</v>
      </c>
      <c r="H1392" s="28" t="s">
        <v>3370</v>
      </c>
      <c r="I1392" s="28" t="s">
        <v>4576</v>
      </c>
      <c r="J1392" s="28" t="s">
        <v>4576</v>
      </c>
      <c r="K1392" s="29">
        <v>39717</v>
      </c>
      <c r="L1392" s="28" t="s">
        <v>5658</v>
      </c>
      <c r="M1392" s="28" t="s">
        <v>8301</v>
      </c>
    </row>
    <row r="1393" spans="1:13" hidden="1" x14ac:dyDescent="0.2">
      <c r="A1393" s="23">
        <v>60714</v>
      </c>
      <c r="B1393" s="28" t="s">
        <v>4573</v>
      </c>
      <c r="C1393" s="28" t="s">
        <v>5135</v>
      </c>
      <c r="D1393" s="25">
        <f t="shared" si="21"/>
        <v>39717</v>
      </c>
      <c r="E1393" s="28" t="s">
        <v>4576</v>
      </c>
      <c r="F1393" s="26">
        <v>3.79</v>
      </c>
      <c r="G1393" s="28" t="s">
        <v>1555</v>
      </c>
      <c r="H1393" s="28" t="s">
        <v>3370</v>
      </c>
      <c r="I1393" s="28" t="s">
        <v>4576</v>
      </c>
      <c r="J1393" s="28" t="s">
        <v>4576</v>
      </c>
      <c r="K1393" s="29">
        <v>39717</v>
      </c>
      <c r="L1393" s="28" t="s">
        <v>5658</v>
      </c>
      <c r="M1393" s="28" t="s">
        <v>3234</v>
      </c>
    </row>
    <row r="1394" spans="1:13" hidden="1" x14ac:dyDescent="0.2">
      <c r="A1394" s="23">
        <v>60715</v>
      </c>
      <c r="B1394" s="28" t="s">
        <v>4573</v>
      </c>
      <c r="C1394" s="28" t="s">
        <v>5135</v>
      </c>
      <c r="D1394" s="25">
        <f t="shared" si="21"/>
        <v>39717</v>
      </c>
      <c r="E1394" s="33" t="s">
        <v>4576</v>
      </c>
      <c r="F1394" s="26">
        <v>57.71</v>
      </c>
      <c r="G1394" s="28" t="s">
        <v>878</v>
      </c>
      <c r="H1394" s="28" t="s">
        <v>7322</v>
      </c>
      <c r="I1394" s="28" t="s">
        <v>4576</v>
      </c>
      <c r="J1394" s="28" t="s">
        <v>4576</v>
      </c>
      <c r="K1394" s="29">
        <v>39717</v>
      </c>
      <c r="L1394" s="28" t="s">
        <v>5658</v>
      </c>
      <c r="M1394" s="28" t="s">
        <v>1748</v>
      </c>
    </row>
    <row r="1395" spans="1:13" x14ac:dyDescent="0.2">
      <c r="A1395" s="23">
        <v>60103</v>
      </c>
      <c r="B1395" s="28" t="s">
        <v>4573</v>
      </c>
      <c r="C1395" s="28" t="s">
        <v>4574</v>
      </c>
      <c r="D1395" s="25">
        <f t="shared" si="21"/>
        <v>39717</v>
      </c>
      <c r="E1395" s="28" t="s">
        <v>4576</v>
      </c>
      <c r="F1395" s="26">
        <v>19.989999999999998</v>
      </c>
      <c r="G1395" s="28" t="s">
        <v>5136</v>
      </c>
      <c r="H1395" s="28" t="s">
        <v>7151</v>
      </c>
      <c r="I1395" s="28" t="s">
        <v>4576</v>
      </c>
      <c r="J1395" s="28" t="s">
        <v>4576</v>
      </c>
      <c r="K1395" s="29">
        <v>39717</v>
      </c>
      <c r="L1395" s="28" t="s">
        <v>2111</v>
      </c>
      <c r="M1395" s="28" t="s">
        <v>4495</v>
      </c>
    </row>
    <row r="1396" spans="1:13" hidden="1" x14ac:dyDescent="0.2">
      <c r="A1396" s="23">
        <v>60717</v>
      </c>
      <c r="B1396" s="28" t="s">
        <v>4573</v>
      </c>
      <c r="C1396" s="28" t="s">
        <v>5135</v>
      </c>
      <c r="D1396" s="25">
        <f t="shared" si="21"/>
        <v>39718</v>
      </c>
      <c r="E1396" s="28" t="s">
        <v>4576</v>
      </c>
      <c r="F1396" s="26">
        <v>26</v>
      </c>
      <c r="G1396" s="28" t="s">
        <v>1557</v>
      </c>
      <c r="H1396" s="28" t="s">
        <v>3370</v>
      </c>
      <c r="I1396" s="28" t="s">
        <v>4576</v>
      </c>
      <c r="J1396" s="28" t="s">
        <v>4576</v>
      </c>
      <c r="K1396" s="29">
        <v>39718</v>
      </c>
      <c r="L1396" s="28" t="s">
        <v>5658</v>
      </c>
      <c r="M1396" s="28" t="s">
        <v>8279</v>
      </c>
    </row>
    <row r="1397" spans="1:13" hidden="1" x14ac:dyDescent="0.2">
      <c r="A1397" s="23">
        <v>60716</v>
      </c>
      <c r="B1397" s="28" t="s">
        <v>4573</v>
      </c>
      <c r="C1397" s="28" t="s">
        <v>5135</v>
      </c>
      <c r="D1397" s="25">
        <f t="shared" si="21"/>
        <v>39718</v>
      </c>
      <c r="E1397" s="28" t="s">
        <v>4576</v>
      </c>
      <c r="F1397" s="26">
        <v>10</v>
      </c>
      <c r="G1397" s="28" t="s">
        <v>5136</v>
      </c>
      <c r="H1397" s="28" t="s">
        <v>3381</v>
      </c>
      <c r="I1397" s="28" t="s">
        <v>4576</v>
      </c>
      <c r="J1397" s="28" t="s">
        <v>4576</v>
      </c>
      <c r="K1397" s="29">
        <v>39718</v>
      </c>
      <c r="L1397" s="28" t="s">
        <v>5658</v>
      </c>
      <c r="M1397" s="28" t="s">
        <v>8271</v>
      </c>
    </row>
    <row r="1398" spans="1:13" hidden="1" x14ac:dyDescent="0.2">
      <c r="A1398" s="23">
        <v>60718</v>
      </c>
      <c r="B1398" s="28" t="s">
        <v>4573</v>
      </c>
      <c r="C1398" s="28" t="s">
        <v>5135</v>
      </c>
      <c r="D1398" s="25">
        <f t="shared" si="21"/>
        <v>39720</v>
      </c>
      <c r="E1398" s="28" t="s">
        <v>4576</v>
      </c>
      <c r="F1398" s="26">
        <v>19.46</v>
      </c>
      <c r="G1398" s="28" t="s">
        <v>879</v>
      </c>
      <c r="H1398" s="28" t="s">
        <v>3365</v>
      </c>
      <c r="I1398" s="28" t="s">
        <v>4576</v>
      </c>
      <c r="J1398" s="28" t="s">
        <v>4576</v>
      </c>
      <c r="K1398" s="29">
        <v>39720</v>
      </c>
      <c r="L1398" s="28" t="s">
        <v>5658</v>
      </c>
      <c r="M1398" s="28" t="s">
        <v>3235</v>
      </c>
    </row>
    <row r="1399" spans="1:13" hidden="1" x14ac:dyDescent="0.2">
      <c r="A1399" s="23">
        <v>60719</v>
      </c>
      <c r="B1399" s="28" t="s">
        <v>4573</v>
      </c>
      <c r="C1399" s="28" t="s">
        <v>5135</v>
      </c>
      <c r="D1399" s="25">
        <f t="shared" si="21"/>
        <v>39720</v>
      </c>
      <c r="E1399" s="28" t="s">
        <v>4576</v>
      </c>
      <c r="F1399" s="26">
        <v>12.4</v>
      </c>
      <c r="G1399" s="28" t="s">
        <v>2204</v>
      </c>
      <c r="H1399" s="28" t="s">
        <v>3379</v>
      </c>
      <c r="I1399" s="28" t="s">
        <v>4576</v>
      </c>
      <c r="J1399" s="28" t="s">
        <v>4576</v>
      </c>
      <c r="K1399" s="29">
        <v>39720</v>
      </c>
      <c r="L1399" s="28" t="s">
        <v>5658</v>
      </c>
      <c r="M1399" s="28" t="s">
        <v>8265</v>
      </c>
    </row>
    <row r="1400" spans="1:13" hidden="1" x14ac:dyDescent="0.2">
      <c r="A1400" s="23">
        <v>60722</v>
      </c>
      <c r="B1400" s="28" t="s">
        <v>4573</v>
      </c>
      <c r="C1400" s="28" t="s">
        <v>5135</v>
      </c>
      <c r="D1400" s="25">
        <f t="shared" si="21"/>
        <v>39721</v>
      </c>
      <c r="E1400" s="28" t="s">
        <v>4576</v>
      </c>
      <c r="F1400" s="26">
        <v>5.99</v>
      </c>
      <c r="G1400" s="28" t="s">
        <v>880</v>
      </c>
      <c r="H1400" s="28" t="s">
        <v>277</v>
      </c>
      <c r="I1400" s="28" t="s">
        <v>4576</v>
      </c>
      <c r="J1400" s="28" t="s">
        <v>4576</v>
      </c>
      <c r="K1400" s="29">
        <v>39721</v>
      </c>
      <c r="L1400" s="28" t="s">
        <v>5658</v>
      </c>
      <c r="M1400" s="28" t="s">
        <v>3236</v>
      </c>
    </row>
    <row r="1401" spans="1:13" hidden="1" x14ac:dyDescent="0.2">
      <c r="A1401" s="23">
        <v>60102</v>
      </c>
      <c r="B1401" s="33" t="s">
        <v>4579</v>
      </c>
      <c r="C1401" s="28" t="s">
        <v>4574</v>
      </c>
      <c r="D1401" s="25">
        <f t="shared" si="21"/>
        <v>39721</v>
      </c>
      <c r="E1401" s="33" t="s">
        <v>4576</v>
      </c>
      <c r="F1401" s="26">
        <v>50</v>
      </c>
      <c r="G1401" s="28" t="s">
        <v>4580</v>
      </c>
      <c r="H1401" s="28" t="s">
        <v>6667</v>
      </c>
      <c r="I1401" s="28" t="s">
        <v>4576</v>
      </c>
      <c r="J1401" s="28" t="s">
        <v>4576</v>
      </c>
      <c r="K1401" s="29">
        <v>39721</v>
      </c>
      <c r="L1401" s="28" t="s">
        <v>6602</v>
      </c>
      <c r="M1401" s="28" t="s">
        <v>4485</v>
      </c>
    </row>
    <row r="1402" spans="1:13" hidden="1" x14ac:dyDescent="0.2">
      <c r="A1402" s="23">
        <v>61788</v>
      </c>
      <c r="B1402" s="28" t="s">
        <v>7124</v>
      </c>
      <c r="C1402" s="28" t="s">
        <v>1963</v>
      </c>
      <c r="D1402" s="25">
        <f t="shared" si="21"/>
        <v>39721</v>
      </c>
      <c r="E1402" s="28" t="s">
        <v>4576</v>
      </c>
      <c r="F1402" s="26">
        <v>-0.71</v>
      </c>
      <c r="G1402" s="28" t="s">
        <v>1963</v>
      </c>
      <c r="H1402" s="28" t="s">
        <v>6666</v>
      </c>
      <c r="I1402" s="28" t="s">
        <v>4576</v>
      </c>
      <c r="J1402" s="28" t="s">
        <v>4576</v>
      </c>
      <c r="K1402" s="29">
        <v>39721</v>
      </c>
      <c r="L1402" s="28" t="s">
        <v>4453</v>
      </c>
      <c r="M1402" s="28" t="s">
        <v>4576</v>
      </c>
    </row>
    <row r="1403" spans="1:13" hidden="1" x14ac:dyDescent="0.2">
      <c r="A1403" s="23">
        <v>61800</v>
      </c>
      <c r="B1403" s="28" t="s">
        <v>7124</v>
      </c>
      <c r="C1403" s="28" t="s">
        <v>8541</v>
      </c>
      <c r="D1403" s="25">
        <f t="shared" si="21"/>
        <v>39721</v>
      </c>
      <c r="E1403" s="28" t="s">
        <v>4576</v>
      </c>
      <c r="F1403" s="26">
        <v>-0.91</v>
      </c>
      <c r="G1403" s="28" t="s">
        <v>1963</v>
      </c>
      <c r="H1403" s="28" t="s">
        <v>6666</v>
      </c>
      <c r="I1403" s="28" t="s">
        <v>4576</v>
      </c>
      <c r="J1403" s="28" t="s">
        <v>4576</v>
      </c>
      <c r="K1403" s="29">
        <v>39721</v>
      </c>
      <c r="L1403" s="28" t="s">
        <v>4453</v>
      </c>
      <c r="M1403" s="28" t="s">
        <v>4576</v>
      </c>
    </row>
    <row r="1404" spans="1:13" hidden="1" x14ac:dyDescent="0.2">
      <c r="A1404" s="23">
        <v>61812</v>
      </c>
      <c r="B1404" s="28" t="s">
        <v>7124</v>
      </c>
      <c r="C1404" s="28" t="s">
        <v>8542</v>
      </c>
      <c r="D1404" s="25">
        <f t="shared" si="21"/>
        <v>39721</v>
      </c>
      <c r="E1404" s="28" t="s">
        <v>4576</v>
      </c>
      <c r="F1404" s="26">
        <v>-2.16</v>
      </c>
      <c r="G1404" s="28" t="s">
        <v>8542</v>
      </c>
      <c r="H1404" s="28" t="s">
        <v>6666</v>
      </c>
      <c r="I1404" s="28" t="s">
        <v>4576</v>
      </c>
      <c r="J1404" s="28" t="s">
        <v>4576</v>
      </c>
      <c r="K1404" s="29">
        <v>39721</v>
      </c>
      <c r="L1404" s="28" t="s">
        <v>4453</v>
      </c>
      <c r="M1404" s="28" t="s">
        <v>4576</v>
      </c>
    </row>
    <row r="1405" spans="1:13" hidden="1" x14ac:dyDescent="0.2">
      <c r="A1405" s="23">
        <v>61836</v>
      </c>
      <c r="B1405" s="28" t="s">
        <v>7124</v>
      </c>
      <c r="C1405" s="28" t="s">
        <v>1961</v>
      </c>
      <c r="D1405" s="25">
        <f t="shared" si="21"/>
        <v>39721</v>
      </c>
      <c r="E1405" s="28" t="s">
        <v>4576</v>
      </c>
      <c r="F1405" s="26">
        <v>-5.63</v>
      </c>
      <c r="G1405" s="28" t="s">
        <v>1961</v>
      </c>
      <c r="H1405" s="28" t="s">
        <v>6666</v>
      </c>
      <c r="I1405" s="28" t="s">
        <v>4576</v>
      </c>
      <c r="J1405" s="28" t="s">
        <v>4576</v>
      </c>
      <c r="K1405" s="29">
        <v>39721</v>
      </c>
      <c r="L1405" s="28" t="s">
        <v>4453</v>
      </c>
      <c r="M1405" s="28" t="s">
        <v>4576</v>
      </c>
    </row>
    <row r="1406" spans="1:13" hidden="1" x14ac:dyDescent="0.2">
      <c r="A1406" s="23">
        <v>61776</v>
      </c>
      <c r="B1406" s="28" t="s">
        <v>7124</v>
      </c>
      <c r="C1406" s="28" t="s">
        <v>1962</v>
      </c>
      <c r="D1406" s="25">
        <f t="shared" si="21"/>
        <v>39721</v>
      </c>
      <c r="E1406" s="28" t="s">
        <v>4576</v>
      </c>
      <c r="F1406" s="26">
        <v>-18.739999999999998</v>
      </c>
      <c r="G1406" s="28" t="s">
        <v>1962</v>
      </c>
      <c r="H1406" s="28" t="s">
        <v>6666</v>
      </c>
      <c r="I1406" s="28" t="s">
        <v>4576</v>
      </c>
      <c r="J1406" s="28" t="s">
        <v>4576</v>
      </c>
      <c r="K1406" s="29">
        <v>39721</v>
      </c>
      <c r="L1406" s="28" t="s">
        <v>4453</v>
      </c>
      <c r="M1406" s="28" t="s">
        <v>4576</v>
      </c>
    </row>
    <row r="1407" spans="1:13" hidden="1" x14ac:dyDescent="0.2">
      <c r="A1407" s="23">
        <v>61824</v>
      </c>
      <c r="B1407" s="28" t="s">
        <v>7124</v>
      </c>
      <c r="C1407" s="28" t="s">
        <v>8540</v>
      </c>
      <c r="D1407" s="25">
        <f t="shared" si="21"/>
        <v>39721</v>
      </c>
      <c r="E1407" s="28" t="s">
        <v>4576</v>
      </c>
      <c r="F1407" s="26">
        <v>-2.1800000000000002</v>
      </c>
      <c r="G1407" s="28" t="s">
        <v>8540</v>
      </c>
      <c r="H1407" s="28" t="s">
        <v>6666</v>
      </c>
      <c r="I1407" s="28" t="s">
        <v>4576</v>
      </c>
      <c r="J1407" s="28" t="s">
        <v>4576</v>
      </c>
      <c r="K1407" s="29">
        <v>39721</v>
      </c>
      <c r="L1407" s="28" t="s">
        <v>4453</v>
      </c>
      <c r="M1407" s="28" t="s">
        <v>4576</v>
      </c>
    </row>
    <row r="1408" spans="1:13" x14ac:dyDescent="0.2">
      <c r="A1408" s="23">
        <v>60725</v>
      </c>
      <c r="B1408" s="28" t="s">
        <v>4573</v>
      </c>
      <c r="C1408" s="28" t="s">
        <v>5135</v>
      </c>
      <c r="D1408" s="25">
        <f t="shared" si="21"/>
        <v>39721</v>
      </c>
      <c r="E1408" s="28" t="s">
        <v>4576</v>
      </c>
      <c r="F1408" s="26">
        <v>20</v>
      </c>
      <c r="G1408" s="28" t="s">
        <v>2201</v>
      </c>
      <c r="H1408" s="28" t="s">
        <v>7151</v>
      </c>
      <c r="I1408" s="28" t="s">
        <v>4576</v>
      </c>
      <c r="J1408" s="28" t="s">
        <v>4576</v>
      </c>
      <c r="K1408" s="29">
        <v>39721</v>
      </c>
      <c r="L1408" s="28" t="s">
        <v>5658</v>
      </c>
      <c r="M1408" s="28" t="s">
        <v>1760</v>
      </c>
    </row>
    <row r="1409" spans="1:13" hidden="1" x14ac:dyDescent="0.2">
      <c r="A1409" s="23">
        <v>60727</v>
      </c>
      <c r="B1409" s="28" t="s">
        <v>4573</v>
      </c>
      <c r="C1409" s="28" t="s">
        <v>5135</v>
      </c>
      <c r="D1409" s="25">
        <f t="shared" si="21"/>
        <v>39721</v>
      </c>
      <c r="E1409" s="28" t="s">
        <v>4576</v>
      </c>
      <c r="F1409" s="26">
        <v>20</v>
      </c>
      <c r="G1409" s="28" t="s">
        <v>2201</v>
      </c>
      <c r="H1409" s="28" t="s">
        <v>7154</v>
      </c>
      <c r="I1409" s="28" t="s">
        <v>4576</v>
      </c>
      <c r="J1409" s="28" t="s">
        <v>4576</v>
      </c>
      <c r="K1409" s="29">
        <v>39721</v>
      </c>
      <c r="L1409" s="28" t="s">
        <v>5658</v>
      </c>
      <c r="M1409" s="28" t="s">
        <v>1760</v>
      </c>
    </row>
    <row r="1410" spans="1:13" hidden="1" x14ac:dyDescent="0.2">
      <c r="A1410" s="23">
        <v>60726</v>
      </c>
      <c r="B1410" s="33" t="s">
        <v>4573</v>
      </c>
      <c r="C1410" s="28" t="s">
        <v>5135</v>
      </c>
      <c r="D1410" s="25">
        <f t="shared" ref="D1410:D1473" si="22">K1410</f>
        <v>39721</v>
      </c>
      <c r="E1410" s="28" t="s">
        <v>4576</v>
      </c>
      <c r="F1410" s="26">
        <v>7.96</v>
      </c>
      <c r="G1410" s="28" t="s">
        <v>881</v>
      </c>
      <c r="H1410" s="28" t="s">
        <v>3370</v>
      </c>
      <c r="I1410" s="28" t="s">
        <v>4576</v>
      </c>
      <c r="J1410" s="28" t="s">
        <v>4576</v>
      </c>
      <c r="K1410" s="29">
        <v>39721</v>
      </c>
      <c r="L1410" s="28" t="s">
        <v>5658</v>
      </c>
      <c r="M1410" s="28" t="s">
        <v>1692</v>
      </c>
    </row>
    <row r="1411" spans="1:13" hidden="1" x14ac:dyDescent="0.2">
      <c r="A1411" s="23">
        <v>60724</v>
      </c>
      <c r="B1411" s="28" t="s">
        <v>4573</v>
      </c>
      <c r="C1411" s="28" t="s">
        <v>5135</v>
      </c>
      <c r="D1411" s="25">
        <f t="shared" si="22"/>
        <v>39721</v>
      </c>
      <c r="E1411" s="28" t="s">
        <v>4576</v>
      </c>
      <c r="F1411" s="26">
        <v>165.22</v>
      </c>
      <c r="G1411" s="28" t="s">
        <v>5137</v>
      </c>
      <c r="H1411" s="28" t="s">
        <v>3365</v>
      </c>
      <c r="I1411" s="28" t="s">
        <v>4576</v>
      </c>
      <c r="J1411" s="28" t="s">
        <v>4576</v>
      </c>
      <c r="K1411" s="29">
        <v>39721</v>
      </c>
      <c r="L1411" s="28" t="s">
        <v>5658</v>
      </c>
      <c r="M1411" s="28" t="s">
        <v>1754</v>
      </c>
    </row>
    <row r="1412" spans="1:13" hidden="1" x14ac:dyDescent="0.2">
      <c r="A1412" s="23">
        <v>61517</v>
      </c>
      <c r="B1412" s="28" t="s">
        <v>4573</v>
      </c>
      <c r="C1412" s="28" t="s">
        <v>4580</v>
      </c>
      <c r="D1412" s="25">
        <f t="shared" si="22"/>
        <v>39721</v>
      </c>
      <c r="E1412" s="28" t="s">
        <v>5265</v>
      </c>
      <c r="F1412" s="26">
        <v>550</v>
      </c>
      <c r="G1412" s="28" t="s">
        <v>4595</v>
      </c>
      <c r="H1412" s="28" t="s">
        <v>4595</v>
      </c>
      <c r="I1412" s="28" t="s">
        <v>4576</v>
      </c>
      <c r="J1412" s="28" t="s">
        <v>4576</v>
      </c>
      <c r="K1412" s="29">
        <v>39721</v>
      </c>
      <c r="L1412" s="28" t="s">
        <v>4576</v>
      </c>
      <c r="M1412" s="28" t="s">
        <v>4576</v>
      </c>
    </row>
    <row r="1413" spans="1:13" hidden="1" x14ac:dyDescent="0.2">
      <c r="A1413" s="23">
        <v>61424</v>
      </c>
      <c r="B1413" s="28" t="s">
        <v>5150</v>
      </c>
      <c r="C1413" s="28" t="s">
        <v>4580</v>
      </c>
      <c r="D1413" s="25">
        <f t="shared" si="22"/>
        <v>39721</v>
      </c>
      <c r="E1413" s="28" t="s">
        <v>4576</v>
      </c>
      <c r="F1413" s="26">
        <v>-50</v>
      </c>
      <c r="G1413" s="28" t="s">
        <v>4574</v>
      </c>
      <c r="H1413" s="28" t="s">
        <v>6667</v>
      </c>
      <c r="I1413" s="28" t="s">
        <v>4576</v>
      </c>
      <c r="J1413" s="28" t="s">
        <v>4576</v>
      </c>
      <c r="K1413" s="29">
        <v>39721</v>
      </c>
      <c r="L1413" s="28" t="s">
        <v>6602</v>
      </c>
      <c r="M1413" s="28" t="s">
        <v>4485</v>
      </c>
    </row>
    <row r="1414" spans="1:13" x14ac:dyDescent="0.2">
      <c r="A1414" s="23">
        <v>60720</v>
      </c>
      <c r="B1414" s="28" t="s">
        <v>4573</v>
      </c>
      <c r="C1414" s="28" t="s">
        <v>5135</v>
      </c>
      <c r="D1414" s="25">
        <f t="shared" si="22"/>
        <v>39721</v>
      </c>
      <c r="E1414" s="28" t="s">
        <v>4576</v>
      </c>
      <c r="F1414" s="26">
        <v>54</v>
      </c>
      <c r="G1414" s="28" t="s">
        <v>2205</v>
      </c>
      <c r="H1414" s="28" t="s">
        <v>7151</v>
      </c>
      <c r="I1414" s="28" t="s">
        <v>4576</v>
      </c>
      <c r="J1414" s="28" t="s">
        <v>4576</v>
      </c>
      <c r="K1414" s="29">
        <v>39721</v>
      </c>
      <c r="L1414" s="28" t="s">
        <v>5658</v>
      </c>
      <c r="M1414" s="28" t="s">
        <v>7533</v>
      </c>
    </row>
    <row r="1415" spans="1:13" hidden="1" x14ac:dyDescent="0.2">
      <c r="A1415" s="23">
        <v>60721</v>
      </c>
      <c r="B1415" s="28" t="s">
        <v>4573</v>
      </c>
      <c r="C1415" s="28" t="s">
        <v>5135</v>
      </c>
      <c r="D1415" s="25">
        <f t="shared" si="22"/>
        <v>39721</v>
      </c>
      <c r="E1415" s="28" t="s">
        <v>4576</v>
      </c>
      <c r="F1415" s="26">
        <v>12</v>
      </c>
      <c r="G1415" s="28" t="s">
        <v>2205</v>
      </c>
      <c r="H1415" s="28" t="s">
        <v>7154</v>
      </c>
      <c r="I1415" s="28" t="s">
        <v>4576</v>
      </c>
      <c r="J1415" s="28" t="s">
        <v>4576</v>
      </c>
      <c r="K1415" s="29">
        <v>39721</v>
      </c>
      <c r="L1415" s="28" t="s">
        <v>5658</v>
      </c>
      <c r="M1415" s="28" t="s">
        <v>7533</v>
      </c>
    </row>
    <row r="1416" spans="1:13" hidden="1" x14ac:dyDescent="0.2">
      <c r="A1416" s="23">
        <v>60723</v>
      </c>
      <c r="B1416" s="28" t="s">
        <v>4573</v>
      </c>
      <c r="C1416" s="28" t="s">
        <v>5135</v>
      </c>
      <c r="D1416" s="25">
        <f t="shared" si="22"/>
        <v>39721</v>
      </c>
      <c r="E1416" s="28" t="s">
        <v>4576</v>
      </c>
      <c r="F1416" s="26">
        <v>9.1</v>
      </c>
      <c r="G1416" s="28" t="s">
        <v>2204</v>
      </c>
      <c r="H1416" s="28" t="s">
        <v>3379</v>
      </c>
      <c r="I1416" s="28" t="s">
        <v>4576</v>
      </c>
      <c r="J1416" s="28" t="s">
        <v>4576</v>
      </c>
      <c r="K1416" s="29">
        <v>39721</v>
      </c>
      <c r="L1416" s="28" t="s">
        <v>5658</v>
      </c>
      <c r="M1416" s="28" t="s">
        <v>8265</v>
      </c>
    </row>
    <row r="1417" spans="1:13" hidden="1" x14ac:dyDescent="0.2">
      <c r="A1417" s="23">
        <v>60094</v>
      </c>
      <c r="B1417" s="28" t="s">
        <v>4573</v>
      </c>
      <c r="C1417" s="28" t="s">
        <v>4574</v>
      </c>
      <c r="D1417" s="25">
        <f t="shared" si="22"/>
        <v>39722</v>
      </c>
      <c r="E1417" s="28" t="s">
        <v>4576</v>
      </c>
      <c r="F1417" s="26">
        <v>5</v>
      </c>
      <c r="G1417" s="28" t="s">
        <v>5134</v>
      </c>
      <c r="H1417" s="28" t="s">
        <v>5954</v>
      </c>
      <c r="I1417" s="28" t="s">
        <v>4576</v>
      </c>
      <c r="J1417" s="28" t="s">
        <v>4576</v>
      </c>
      <c r="K1417" s="29">
        <v>39722</v>
      </c>
      <c r="L1417" s="28" t="s">
        <v>2111</v>
      </c>
      <c r="M1417" s="28" t="s">
        <v>4492</v>
      </c>
    </row>
    <row r="1418" spans="1:13" hidden="1" x14ac:dyDescent="0.2">
      <c r="A1418" s="23">
        <v>60101</v>
      </c>
      <c r="B1418" s="33" t="s">
        <v>4573</v>
      </c>
      <c r="C1418" s="28" t="s">
        <v>4574</v>
      </c>
      <c r="D1418" s="25">
        <f t="shared" si="22"/>
        <v>39722</v>
      </c>
      <c r="E1418" s="33" t="s">
        <v>2600</v>
      </c>
      <c r="F1418" s="26">
        <v>54.63</v>
      </c>
      <c r="G1418" s="28" t="s">
        <v>5153</v>
      </c>
      <c r="H1418" s="28" t="s">
        <v>3379</v>
      </c>
      <c r="I1418" s="28" t="s">
        <v>4576</v>
      </c>
      <c r="J1418" s="28" t="s">
        <v>4576</v>
      </c>
      <c r="K1418" s="29">
        <v>39722</v>
      </c>
      <c r="L1418" s="28" t="s">
        <v>6598</v>
      </c>
      <c r="M1418" s="28" t="s">
        <v>4484</v>
      </c>
    </row>
    <row r="1419" spans="1:13" hidden="1" x14ac:dyDescent="0.2">
      <c r="A1419" s="23">
        <v>60100</v>
      </c>
      <c r="B1419" s="33" t="s">
        <v>4579</v>
      </c>
      <c r="C1419" s="28" t="s">
        <v>4574</v>
      </c>
      <c r="D1419" s="25">
        <f t="shared" si="22"/>
        <v>39722</v>
      </c>
      <c r="E1419" s="28" t="s">
        <v>4576</v>
      </c>
      <c r="F1419" s="26">
        <v>10</v>
      </c>
      <c r="G1419" s="28" t="s">
        <v>6025</v>
      </c>
      <c r="H1419" s="28" t="s">
        <v>6667</v>
      </c>
      <c r="I1419" s="28" t="s">
        <v>4576</v>
      </c>
      <c r="J1419" s="28" t="s">
        <v>4576</v>
      </c>
      <c r="K1419" s="29">
        <v>39722</v>
      </c>
      <c r="L1419" s="28" t="s">
        <v>2117</v>
      </c>
      <c r="M1419" s="28" t="s">
        <v>2163</v>
      </c>
    </row>
    <row r="1420" spans="1:13" hidden="1" x14ac:dyDescent="0.2">
      <c r="A1420" s="23">
        <v>60099</v>
      </c>
      <c r="B1420" s="33" t="s">
        <v>4579</v>
      </c>
      <c r="C1420" s="28" t="s">
        <v>4574</v>
      </c>
      <c r="D1420" s="25">
        <f t="shared" si="22"/>
        <v>39722</v>
      </c>
      <c r="E1420" s="33" t="s">
        <v>4576</v>
      </c>
      <c r="F1420" s="26">
        <v>10</v>
      </c>
      <c r="G1420" s="28" t="s">
        <v>6024</v>
      </c>
      <c r="H1420" s="28" t="s">
        <v>6667</v>
      </c>
      <c r="I1420" s="28" t="s">
        <v>4576</v>
      </c>
      <c r="J1420" s="28" t="s">
        <v>4576</v>
      </c>
      <c r="K1420" s="29">
        <v>39722</v>
      </c>
      <c r="L1420" s="28" t="s">
        <v>2117</v>
      </c>
      <c r="M1420" s="28" t="s">
        <v>2162</v>
      </c>
    </row>
    <row r="1421" spans="1:13" hidden="1" x14ac:dyDescent="0.2">
      <c r="A1421" s="23">
        <v>60728</v>
      </c>
      <c r="B1421" s="28" t="s">
        <v>4573</v>
      </c>
      <c r="C1421" s="28" t="s">
        <v>5135</v>
      </c>
      <c r="D1421" s="25">
        <f t="shared" si="22"/>
        <v>39722</v>
      </c>
      <c r="E1421" s="33" t="s">
        <v>4576</v>
      </c>
      <c r="F1421" s="26">
        <v>13.9</v>
      </c>
      <c r="G1421" s="28" t="s">
        <v>683</v>
      </c>
      <c r="H1421" s="28" t="s">
        <v>3365</v>
      </c>
      <c r="I1421" s="28" t="s">
        <v>4576</v>
      </c>
      <c r="J1421" s="28" t="s">
        <v>4576</v>
      </c>
      <c r="K1421" s="29">
        <v>39722</v>
      </c>
      <c r="L1421" s="28" t="s">
        <v>5658</v>
      </c>
      <c r="M1421" s="28" t="s">
        <v>1706</v>
      </c>
    </row>
    <row r="1422" spans="1:13" hidden="1" x14ac:dyDescent="0.2">
      <c r="A1422" s="23">
        <v>60097</v>
      </c>
      <c r="B1422" s="28" t="s">
        <v>4579</v>
      </c>
      <c r="C1422" s="28" t="s">
        <v>4574</v>
      </c>
      <c r="D1422" s="25">
        <f t="shared" si="22"/>
        <v>39722</v>
      </c>
      <c r="E1422" s="28" t="s">
        <v>4576</v>
      </c>
      <c r="F1422" s="26">
        <v>300</v>
      </c>
      <c r="G1422" s="28" t="s">
        <v>5133</v>
      </c>
      <c r="H1422" s="28" t="s">
        <v>6667</v>
      </c>
      <c r="I1422" s="28" t="s">
        <v>4576</v>
      </c>
      <c r="J1422" s="28" t="s">
        <v>4576</v>
      </c>
      <c r="K1422" s="29">
        <v>39722</v>
      </c>
      <c r="L1422" s="28" t="s">
        <v>2111</v>
      </c>
      <c r="M1422" s="28" t="s">
        <v>2164</v>
      </c>
    </row>
    <row r="1423" spans="1:13" hidden="1" x14ac:dyDescent="0.2">
      <c r="A1423" s="23">
        <v>61078</v>
      </c>
      <c r="B1423" s="28" t="s">
        <v>7124</v>
      </c>
      <c r="C1423" s="28" t="s">
        <v>5133</v>
      </c>
      <c r="D1423" s="25">
        <f t="shared" si="22"/>
        <v>39722</v>
      </c>
      <c r="E1423" s="28" t="s">
        <v>4576</v>
      </c>
      <c r="F1423" s="26">
        <v>-0.1</v>
      </c>
      <c r="G1423" s="28" t="s">
        <v>5133</v>
      </c>
      <c r="H1423" s="28" t="s">
        <v>6666</v>
      </c>
      <c r="I1423" s="28" t="s">
        <v>4576</v>
      </c>
      <c r="J1423" s="28" t="s">
        <v>4576</v>
      </c>
      <c r="K1423" s="29">
        <v>39722</v>
      </c>
      <c r="L1423" s="28" t="s">
        <v>4576</v>
      </c>
      <c r="M1423" s="28" t="s">
        <v>4576</v>
      </c>
    </row>
    <row r="1424" spans="1:13" hidden="1" x14ac:dyDescent="0.2">
      <c r="A1424" s="23">
        <v>60095</v>
      </c>
      <c r="B1424" s="28" t="s">
        <v>4573</v>
      </c>
      <c r="C1424" s="28" t="s">
        <v>4574</v>
      </c>
      <c r="D1424" s="25">
        <f t="shared" si="22"/>
        <v>39722</v>
      </c>
      <c r="E1424" s="28" t="s">
        <v>4576</v>
      </c>
      <c r="F1424" s="26">
        <v>31.39</v>
      </c>
      <c r="G1424" s="28" t="s">
        <v>6021</v>
      </c>
      <c r="H1424" s="28" t="s">
        <v>3381</v>
      </c>
      <c r="I1424" s="28" t="s">
        <v>4576</v>
      </c>
      <c r="J1424" s="28" t="s">
        <v>4576</v>
      </c>
      <c r="K1424" s="29">
        <v>39722</v>
      </c>
      <c r="L1424" s="28" t="s">
        <v>2111</v>
      </c>
      <c r="M1424" s="28" t="s">
        <v>498</v>
      </c>
    </row>
    <row r="1425" spans="1:13" hidden="1" x14ac:dyDescent="0.2">
      <c r="A1425" s="23">
        <v>60098</v>
      </c>
      <c r="B1425" s="28" t="s">
        <v>4573</v>
      </c>
      <c r="C1425" s="28" t="s">
        <v>4574</v>
      </c>
      <c r="D1425" s="25">
        <f t="shared" si="22"/>
        <v>39722</v>
      </c>
      <c r="E1425" s="28" t="s">
        <v>4576</v>
      </c>
      <c r="F1425" s="26">
        <v>25</v>
      </c>
      <c r="G1425" s="28" t="s">
        <v>6023</v>
      </c>
      <c r="H1425" s="28" t="s">
        <v>3379</v>
      </c>
      <c r="I1425" s="28" t="s">
        <v>4576</v>
      </c>
      <c r="J1425" s="28" t="s">
        <v>4576</v>
      </c>
      <c r="K1425" s="29">
        <v>39722</v>
      </c>
      <c r="L1425" s="28" t="s">
        <v>2111</v>
      </c>
      <c r="M1425" s="28" t="s">
        <v>4483</v>
      </c>
    </row>
    <row r="1426" spans="1:13" hidden="1" x14ac:dyDescent="0.2">
      <c r="A1426" s="23">
        <v>60096</v>
      </c>
      <c r="B1426" s="28" t="s">
        <v>4573</v>
      </c>
      <c r="C1426" s="28" t="s">
        <v>4574</v>
      </c>
      <c r="D1426" s="25">
        <f t="shared" si="22"/>
        <v>39722</v>
      </c>
      <c r="E1426" s="28" t="s">
        <v>4576</v>
      </c>
      <c r="F1426" s="26">
        <v>9.9499999999999993</v>
      </c>
      <c r="G1426" s="28" t="s">
        <v>6022</v>
      </c>
      <c r="H1426" s="28" t="s">
        <v>3381</v>
      </c>
      <c r="I1426" s="28" t="s">
        <v>4576</v>
      </c>
      <c r="J1426" s="28" t="s">
        <v>4576</v>
      </c>
      <c r="K1426" s="29">
        <v>39722</v>
      </c>
      <c r="L1426" s="28" t="s">
        <v>2111</v>
      </c>
      <c r="M1426" s="28" t="s">
        <v>499</v>
      </c>
    </row>
    <row r="1427" spans="1:13" hidden="1" x14ac:dyDescent="0.2">
      <c r="A1427" s="23">
        <v>61077</v>
      </c>
      <c r="B1427" s="28" t="s">
        <v>5150</v>
      </c>
      <c r="C1427" s="28" t="s">
        <v>5133</v>
      </c>
      <c r="D1427" s="25">
        <f t="shared" si="22"/>
        <v>39722</v>
      </c>
      <c r="E1427" s="28" t="s">
        <v>4576</v>
      </c>
      <c r="F1427" s="26">
        <v>-300</v>
      </c>
      <c r="G1427" s="28" t="s">
        <v>4574</v>
      </c>
      <c r="H1427" s="28" t="s">
        <v>6667</v>
      </c>
      <c r="I1427" s="28" t="s">
        <v>4576</v>
      </c>
      <c r="J1427" s="28" t="s">
        <v>4576</v>
      </c>
      <c r="K1427" s="29">
        <v>39722</v>
      </c>
      <c r="L1427" s="28" t="s">
        <v>4576</v>
      </c>
      <c r="M1427" s="28" t="s">
        <v>4576</v>
      </c>
    </row>
    <row r="1428" spans="1:13" hidden="1" x14ac:dyDescent="0.2">
      <c r="A1428" s="23">
        <v>60093</v>
      </c>
      <c r="B1428" s="28" t="s">
        <v>4573</v>
      </c>
      <c r="C1428" s="28" t="s">
        <v>4574</v>
      </c>
      <c r="D1428" s="25">
        <f t="shared" si="22"/>
        <v>39722</v>
      </c>
      <c r="E1428" s="28" t="s">
        <v>4576</v>
      </c>
      <c r="F1428" s="26">
        <v>174</v>
      </c>
      <c r="G1428" s="28" t="s">
        <v>4597</v>
      </c>
      <c r="H1428" s="28" t="s">
        <v>3381</v>
      </c>
      <c r="I1428" s="28" t="s">
        <v>4576</v>
      </c>
      <c r="J1428" s="28" t="s">
        <v>4576</v>
      </c>
      <c r="K1428" s="29">
        <v>39722</v>
      </c>
      <c r="L1428" s="28" t="s">
        <v>2111</v>
      </c>
      <c r="M1428" s="28" t="s">
        <v>495</v>
      </c>
    </row>
    <row r="1429" spans="1:13" hidden="1" x14ac:dyDescent="0.2">
      <c r="A1429" s="23">
        <v>60732</v>
      </c>
      <c r="B1429" s="28" t="s">
        <v>4573</v>
      </c>
      <c r="C1429" s="28" t="s">
        <v>5135</v>
      </c>
      <c r="D1429" s="25">
        <f t="shared" si="22"/>
        <v>39723</v>
      </c>
      <c r="E1429" s="28" t="s">
        <v>4576</v>
      </c>
      <c r="F1429" s="26">
        <v>21.99</v>
      </c>
      <c r="G1429" s="28" t="s">
        <v>880</v>
      </c>
      <c r="H1429" s="28" t="s">
        <v>277</v>
      </c>
      <c r="I1429" s="28" t="s">
        <v>4576</v>
      </c>
      <c r="J1429" s="28" t="s">
        <v>4576</v>
      </c>
      <c r="K1429" s="29">
        <v>39723</v>
      </c>
      <c r="L1429" s="28" t="s">
        <v>5658</v>
      </c>
      <c r="M1429" s="28" t="s">
        <v>3237</v>
      </c>
    </row>
    <row r="1430" spans="1:13" hidden="1" x14ac:dyDescent="0.2">
      <c r="A1430" s="23">
        <v>60087</v>
      </c>
      <c r="B1430" s="28" t="s">
        <v>4573</v>
      </c>
      <c r="C1430" s="28" t="s">
        <v>4574</v>
      </c>
      <c r="D1430" s="25">
        <f t="shared" si="22"/>
        <v>39723</v>
      </c>
      <c r="E1430" s="28" t="s">
        <v>4576</v>
      </c>
      <c r="F1430" s="26">
        <v>12</v>
      </c>
      <c r="G1430" s="28" t="s">
        <v>4594</v>
      </c>
      <c r="H1430" s="28" t="s">
        <v>4595</v>
      </c>
      <c r="I1430" s="28" t="s">
        <v>4576</v>
      </c>
      <c r="J1430" s="28" t="s">
        <v>4576</v>
      </c>
      <c r="K1430" s="29">
        <v>39723</v>
      </c>
      <c r="L1430" s="28" t="s">
        <v>2111</v>
      </c>
      <c r="M1430" s="28" t="s">
        <v>493</v>
      </c>
    </row>
    <row r="1431" spans="1:13" hidden="1" x14ac:dyDescent="0.2">
      <c r="A1431" s="23">
        <v>60090</v>
      </c>
      <c r="B1431" s="28" t="s">
        <v>4573</v>
      </c>
      <c r="C1431" s="28" t="s">
        <v>4574</v>
      </c>
      <c r="D1431" s="25">
        <f t="shared" si="22"/>
        <v>39723</v>
      </c>
      <c r="E1431" s="28" t="s">
        <v>4576</v>
      </c>
      <c r="F1431" s="26">
        <v>85</v>
      </c>
      <c r="G1431" s="28" t="s">
        <v>4594</v>
      </c>
      <c r="H1431" s="28" t="s">
        <v>3381</v>
      </c>
      <c r="I1431" s="28" t="s">
        <v>4576</v>
      </c>
      <c r="J1431" s="28" t="s">
        <v>4576</v>
      </c>
      <c r="K1431" s="29">
        <v>39723</v>
      </c>
      <c r="L1431" s="28" t="s">
        <v>2111</v>
      </c>
      <c r="M1431" s="28" t="s">
        <v>2165</v>
      </c>
    </row>
    <row r="1432" spans="1:13" hidden="1" x14ac:dyDescent="0.2">
      <c r="A1432" s="23">
        <v>60091</v>
      </c>
      <c r="B1432" s="28" t="s">
        <v>4573</v>
      </c>
      <c r="C1432" s="28" t="s">
        <v>4574</v>
      </c>
      <c r="D1432" s="25">
        <f t="shared" si="22"/>
        <v>39723</v>
      </c>
      <c r="E1432" s="28" t="s">
        <v>4576</v>
      </c>
      <c r="F1432" s="26">
        <v>39</v>
      </c>
      <c r="G1432" s="28" t="s">
        <v>4594</v>
      </c>
      <c r="H1432" s="28" t="s">
        <v>3381</v>
      </c>
      <c r="I1432" s="28" t="s">
        <v>4576</v>
      </c>
      <c r="J1432" s="28" t="s">
        <v>4576</v>
      </c>
      <c r="K1432" s="29">
        <v>39723</v>
      </c>
      <c r="L1432" s="28" t="s">
        <v>2111</v>
      </c>
      <c r="M1432" s="28" t="s">
        <v>2166</v>
      </c>
    </row>
    <row r="1433" spans="1:13" hidden="1" x14ac:dyDescent="0.2">
      <c r="A1433" s="23">
        <v>60089</v>
      </c>
      <c r="B1433" s="28" t="s">
        <v>4579</v>
      </c>
      <c r="C1433" s="28" t="s">
        <v>4574</v>
      </c>
      <c r="D1433" s="25">
        <f t="shared" si="22"/>
        <v>39723</v>
      </c>
      <c r="E1433" s="28" t="s">
        <v>4576</v>
      </c>
      <c r="F1433" s="26">
        <v>207.96</v>
      </c>
      <c r="G1433" s="28" t="s">
        <v>4598</v>
      </c>
      <c r="H1433" s="28" t="s">
        <v>6667</v>
      </c>
      <c r="I1433" s="28" t="s">
        <v>4576</v>
      </c>
      <c r="J1433" s="28" t="s">
        <v>4576</v>
      </c>
      <c r="K1433" s="29">
        <v>39723</v>
      </c>
      <c r="L1433" s="28" t="s">
        <v>2111</v>
      </c>
      <c r="M1433" s="28" t="s">
        <v>496</v>
      </c>
    </row>
    <row r="1434" spans="1:13" hidden="1" x14ac:dyDescent="0.2">
      <c r="A1434" s="23">
        <v>60085</v>
      </c>
      <c r="B1434" s="28" t="s">
        <v>4573</v>
      </c>
      <c r="C1434" s="28" t="s">
        <v>4574</v>
      </c>
      <c r="D1434" s="25">
        <f t="shared" si="22"/>
        <v>39723</v>
      </c>
      <c r="E1434" s="28" t="s">
        <v>4576</v>
      </c>
      <c r="F1434" s="26">
        <v>8.85</v>
      </c>
      <c r="G1434" s="28" t="s">
        <v>5151</v>
      </c>
      <c r="H1434" s="28" t="s">
        <v>277</v>
      </c>
      <c r="I1434" s="28" t="s">
        <v>4576</v>
      </c>
      <c r="J1434" s="28" t="s">
        <v>4576</v>
      </c>
      <c r="K1434" s="29">
        <v>39723</v>
      </c>
      <c r="L1434" s="28" t="s">
        <v>2111</v>
      </c>
      <c r="M1434" s="28" t="s">
        <v>4480</v>
      </c>
    </row>
    <row r="1435" spans="1:13" hidden="1" x14ac:dyDescent="0.2">
      <c r="A1435" s="23">
        <v>60086</v>
      </c>
      <c r="B1435" s="28" t="s">
        <v>4573</v>
      </c>
      <c r="C1435" s="28" t="s">
        <v>4574</v>
      </c>
      <c r="D1435" s="25">
        <f t="shared" si="22"/>
        <v>39723</v>
      </c>
      <c r="E1435" s="28" t="s">
        <v>4576</v>
      </c>
      <c r="F1435" s="26">
        <v>130</v>
      </c>
      <c r="G1435" s="28" t="s">
        <v>5152</v>
      </c>
      <c r="H1435" s="28" t="s">
        <v>3379</v>
      </c>
      <c r="I1435" s="28" t="s">
        <v>4576</v>
      </c>
      <c r="J1435" s="28" t="s">
        <v>4576</v>
      </c>
      <c r="K1435" s="29">
        <v>39723</v>
      </c>
      <c r="L1435" s="28" t="s">
        <v>6598</v>
      </c>
      <c r="M1435" s="28" t="s">
        <v>4481</v>
      </c>
    </row>
    <row r="1436" spans="1:13" hidden="1" x14ac:dyDescent="0.2">
      <c r="A1436" s="23">
        <v>60092</v>
      </c>
      <c r="B1436" s="28" t="s">
        <v>4573</v>
      </c>
      <c r="C1436" s="28" t="s">
        <v>4574</v>
      </c>
      <c r="D1436" s="25">
        <f t="shared" si="22"/>
        <v>39723</v>
      </c>
      <c r="E1436" s="28" t="s">
        <v>4576</v>
      </c>
      <c r="F1436" s="26">
        <v>570</v>
      </c>
      <c r="G1436" s="28" t="s">
        <v>5152</v>
      </c>
      <c r="H1436" s="28" t="s">
        <v>7311</v>
      </c>
      <c r="I1436" s="28" t="s">
        <v>4576</v>
      </c>
      <c r="J1436" s="28" t="s">
        <v>4576</v>
      </c>
      <c r="K1436" s="29">
        <v>39723</v>
      </c>
      <c r="L1436" s="28" t="s">
        <v>6598</v>
      </c>
      <c r="M1436" s="28" t="s">
        <v>4482</v>
      </c>
    </row>
    <row r="1437" spans="1:13" hidden="1" x14ac:dyDescent="0.2">
      <c r="A1437" s="23">
        <v>60088</v>
      </c>
      <c r="B1437" s="28" t="s">
        <v>4573</v>
      </c>
      <c r="C1437" s="28" t="s">
        <v>4574</v>
      </c>
      <c r="D1437" s="25">
        <f t="shared" si="22"/>
        <v>39723</v>
      </c>
      <c r="E1437" s="28" t="s">
        <v>4576</v>
      </c>
      <c r="F1437" s="26">
        <v>26.95</v>
      </c>
      <c r="G1437" s="28" t="s">
        <v>6020</v>
      </c>
      <c r="H1437" s="28" t="s">
        <v>3381</v>
      </c>
      <c r="I1437" s="28" t="s">
        <v>4576</v>
      </c>
      <c r="J1437" s="28" t="s">
        <v>4576</v>
      </c>
      <c r="K1437" s="29">
        <v>39723</v>
      </c>
      <c r="L1437" s="28" t="s">
        <v>2111</v>
      </c>
      <c r="M1437" s="28" t="s">
        <v>497</v>
      </c>
    </row>
    <row r="1438" spans="1:13" hidden="1" x14ac:dyDescent="0.2">
      <c r="A1438" s="23">
        <v>60730</v>
      </c>
      <c r="B1438" s="28" t="s">
        <v>4573</v>
      </c>
      <c r="C1438" s="28" t="s">
        <v>5135</v>
      </c>
      <c r="D1438" s="25">
        <f t="shared" si="22"/>
        <v>39723</v>
      </c>
      <c r="E1438" s="28" t="s">
        <v>4576</v>
      </c>
      <c r="F1438" s="26">
        <v>12.79</v>
      </c>
      <c r="G1438" s="28" t="s">
        <v>2211</v>
      </c>
      <c r="H1438" s="28" t="s">
        <v>3370</v>
      </c>
      <c r="I1438" s="28" t="s">
        <v>4576</v>
      </c>
      <c r="J1438" s="28" t="s">
        <v>4576</v>
      </c>
      <c r="K1438" s="29">
        <v>39723</v>
      </c>
      <c r="L1438" s="28" t="s">
        <v>5658</v>
      </c>
      <c r="M1438" s="28" t="s">
        <v>8273</v>
      </c>
    </row>
    <row r="1439" spans="1:13" hidden="1" x14ac:dyDescent="0.2">
      <c r="A1439" s="23">
        <v>61601</v>
      </c>
      <c r="B1439" s="28" t="s">
        <v>5150</v>
      </c>
      <c r="C1439" s="28" t="s">
        <v>4598</v>
      </c>
      <c r="D1439" s="25">
        <f t="shared" si="22"/>
        <v>39723</v>
      </c>
      <c r="E1439" s="28" t="s">
        <v>4576</v>
      </c>
      <c r="F1439" s="26">
        <v>-207.96</v>
      </c>
      <c r="G1439" s="28" t="s">
        <v>4574</v>
      </c>
      <c r="H1439" s="28" t="s">
        <v>6667</v>
      </c>
      <c r="I1439" s="28" t="s">
        <v>4576</v>
      </c>
      <c r="J1439" s="28" t="s">
        <v>4576</v>
      </c>
      <c r="K1439" s="29">
        <v>39723</v>
      </c>
      <c r="L1439" s="28" t="s">
        <v>4576</v>
      </c>
      <c r="M1439" s="28" t="s">
        <v>5286</v>
      </c>
    </row>
    <row r="1440" spans="1:13" hidden="1" x14ac:dyDescent="0.2">
      <c r="A1440" s="23">
        <v>60729</v>
      </c>
      <c r="B1440" s="33" t="s">
        <v>4573</v>
      </c>
      <c r="C1440" s="28" t="s">
        <v>5135</v>
      </c>
      <c r="D1440" s="25">
        <f t="shared" si="22"/>
        <v>39723</v>
      </c>
      <c r="E1440" s="28" t="s">
        <v>4576</v>
      </c>
      <c r="F1440" s="26">
        <v>12</v>
      </c>
      <c r="G1440" s="28" t="s">
        <v>2205</v>
      </c>
      <c r="H1440" s="28" t="s">
        <v>7154</v>
      </c>
      <c r="I1440" s="28" t="s">
        <v>4576</v>
      </c>
      <c r="J1440" s="28" t="s">
        <v>4576</v>
      </c>
      <c r="K1440" s="29">
        <v>39723</v>
      </c>
      <c r="L1440" s="28" t="s">
        <v>5658</v>
      </c>
      <c r="M1440" s="28" t="s">
        <v>7533</v>
      </c>
    </row>
    <row r="1441" spans="1:13" hidden="1" x14ac:dyDescent="0.2">
      <c r="A1441" s="23">
        <v>60731</v>
      </c>
      <c r="B1441" s="28" t="s">
        <v>4573</v>
      </c>
      <c r="C1441" s="28" t="s">
        <v>5135</v>
      </c>
      <c r="D1441" s="25">
        <f t="shared" si="22"/>
        <v>39723</v>
      </c>
      <c r="E1441" s="28" t="s">
        <v>4576</v>
      </c>
      <c r="F1441" s="26">
        <v>9</v>
      </c>
      <c r="G1441" s="28" t="s">
        <v>2205</v>
      </c>
      <c r="H1441" s="28" t="s">
        <v>7154</v>
      </c>
      <c r="I1441" s="28" t="s">
        <v>4576</v>
      </c>
      <c r="J1441" s="28" t="s">
        <v>4576</v>
      </c>
      <c r="K1441" s="29">
        <v>39723</v>
      </c>
      <c r="L1441" s="28" t="s">
        <v>5658</v>
      </c>
      <c r="M1441" s="28" t="s">
        <v>7533</v>
      </c>
    </row>
    <row r="1442" spans="1:13" hidden="1" x14ac:dyDescent="0.2">
      <c r="A1442" s="23">
        <v>60082</v>
      </c>
      <c r="B1442" s="28" t="s">
        <v>4592</v>
      </c>
      <c r="C1442" s="28" t="s">
        <v>4574</v>
      </c>
      <c r="D1442" s="25">
        <f t="shared" si="22"/>
        <v>39724</v>
      </c>
      <c r="E1442" s="28" t="s">
        <v>4576</v>
      </c>
      <c r="F1442" s="26">
        <v>-825</v>
      </c>
      <c r="G1442" s="28" t="s">
        <v>4593</v>
      </c>
      <c r="H1442" s="28" t="s">
        <v>6666</v>
      </c>
      <c r="I1442" s="28" t="s">
        <v>4576</v>
      </c>
      <c r="J1442" s="28" t="s">
        <v>4576</v>
      </c>
      <c r="K1442" s="29">
        <v>39724</v>
      </c>
      <c r="L1442" s="28" t="s">
        <v>491</v>
      </c>
      <c r="M1442" s="28" t="s">
        <v>492</v>
      </c>
    </row>
    <row r="1443" spans="1:13" hidden="1" x14ac:dyDescent="0.2">
      <c r="A1443" s="23">
        <v>60083</v>
      </c>
      <c r="B1443" s="33" t="s">
        <v>4579</v>
      </c>
      <c r="C1443" s="28" t="s">
        <v>4574</v>
      </c>
      <c r="D1443" s="25">
        <f t="shared" si="22"/>
        <v>39724</v>
      </c>
      <c r="E1443" s="28" t="s">
        <v>4576</v>
      </c>
      <c r="F1443" s="26">
        <v>30</v>
      </c>
      <c r="G1443" s="28" t="s">
        <v>4580</v>
      </c>
      <c r="H1443" s="28" t="s">
        <v>6667</v>
      </c>
      <c r="I1443" s="28" t="s">
        <v>4576</v>
      </c>
      <c r="J1443" s="28" t="s">
        <v>4576</v>
      </c>
      <c r="K1443" s="29">
        <v>39724</v>
      </c>
      <c r="L1443" s="28" t="s">
        <v>6602</v>
      </c>
      <c r="M1443" s="28" t="s">
        <v>4479</v>
      </c>
    </row>
    <row r="1444" spans="1:13" hidden="1" x14ac:dyDescent="0.2">
      <c r="A1444" s="23">
        <v>60733</v>
      </c>
      <c r="B1444" s="28" t="s">
        <v>4573</v>
      </c>
      <c r="C1444" s="28" t="s">
        <v>5135</v>
      </c>
      <c r="D1444" s="25">
        <f t="shared" si="22"/>
        <v>39724</v>
      </c>
      <c r="E1444" s="28" t="s">
        <v>4576</v>
      </c>
      <c r="F1444" s="26">
        <v>281</v>
      </c>
      <c r="G1444" s="28" t="s">
        <v>1565</v>
      </c>
      <c r="H1444" s="28" t="s">
        <v>4600</v>
      </c>
      <c r="I1444" s="28" t="s">
        <v>4576</v>
      </c>
      <c r="J1444" s="28" t="s">
        <v>4576</v>
      </c>
      <c r="K1444" s="29">
        <v>39724</v>
      </c>
      <c r="L1444" s="28" t="s">
        <v>5658</v>
      </c>
      <c r="M1444" s="28" t="s">
        <v>7529</v>
      </c>
    </row>
    <row r="1445" spans="1:13" hidden="1" x14ac:dyDescent="0.2">
      <c r="A1445" s="23">
        <v>60084</v>
      </c>
      <c r="B1445" s="28" t="s">
        <v>4579</v>
      </c>
      <c r="C1445" s="28" t="s">
        <v>4574</v>
      </c>
      <c r="D1445" s="25">
        <f t="shared" si="22"/>
        <v>39724</v>
      </c>
      <c r="E1445" s="28" t="s">
        <v>4576</v>
      </c>
      <c r="F1445" s="26">
        <v>3098.02</v>
      </c>
      <c r="G1445" s="28" t="s">
        <v>5135</v>
      </c>
      <c r="H1445" s="28" t="s">
        <v>6667</v>
      </c>
      <c r="I1445" s="28" t="s">
        <v>4576</v>
      </c>
      <c r="J1445" s="28" t="s">
        <v>4576</v>
      </c>
      <c r="K1445" s="29">
        <v>39724</v>
      </c>
      <c r="L1445" s="28" t="s">
        <v>2111</v>
      </c>
      <c r="M1445" s="28" t="s">
        <v>4494</v>
      </c>
    </row>
    <row r="1446" spans="1:13" hidden="1" x14ac:dyDescent="0.2">
      <c r="A1446" s="23">
        <v>61423</v>
      </c>
      <c r="B1446" s="28" t="s">
        <v>5150</v>
      </c>
      <c r="C1446" s="28" t="s">
        <v>4580</v>
      </c>
      <c r="D1446" s="25">
        <f t="shared" si="22"/>
        <v>39724</v>
      </c>
      <c r="E1446" s="28" t="s">
        <v>4576</v>
      </c>
      <c r="F1446" s="26">
        <v>-30</v>
      </c>
      <c r="G1446" s="28" t="s">
        <v>4574</v>
      </c>
      <c r="H1446" s="28" t="s">
        <v>6667</v>
      </c>
      <c r="I1446" s="28" t="s">
        <v>4576</v>
      </c>
      <c r="J1446" s="28" t="s">
        <v>4576</v>
      </c>
      <c r="K1446" s="29">
        <v>39724</v>
      </c>
      <c r="L1446" s="28" t="s">
        <v>6602</v>
      </c>
      <c r="M1446" s="28" t="s">
        <v>4479</v>
      </c>
    </row>
    <row r="1447" spans="1:13" hidden="1" x14ac:dyDescent="0.2">
      <c r="A1447" s="23">
        <v>61678</v>
      </c>
      <c r="B1447" s="28" t="s">
        <v>5150</v>
      </c>
      <c r="C1447" s="28" t="s">
        <v>5135</v>
      </c>
      <c r="D1447" s="25">
        <f t="shared" si="22"/>
        <v>39724</v>
      </c>
      <c r="E1447" s="28" t="s">
        <v>4576</v>
      </c>
      <c r="F1447" s="26">
        <v>-3098.02</v>
      </c>
      <c r="G1447" s="28" t="s">
        <v>4574</v>
      </c>
      <c r="H1447" s="28" t="s">
        <v>6667</v>
      </c>
      <c r="I1447" s="28" t="s">
        <v>4576</v>
      </c>
      <c r="J1447" s="28" t="s">
        <v>4576</v>
      </c>
      <c r="K1447" s="29">
        <v>39724</v>
      </c>
      <c r="L1447" s="28" t="s">
        <v>2111</v>
      </c>
      <c r="M1447" s="28" t="s">
        <v>4494</v>
      </c>
    </row>
    <row r="1448" spans="1:13" hidden="1" x14ac:dyDescent="0.2">
      <c r="A1448" s="23">
        <v>61756</v>
      </c>
      <c r="B1448" s="28" t="s">
        <v>4579</v>
      </c>
      <c r="C1448" s="28" t="s">
        <v>1962</v>
      </c>
      <c r="D1448" s="25">
        <f t="shared" si="22"/>
        <v>39724</v>
      </c>
      <c r="E1448" s="28" t="s">
        <v>4576</v>
      </c>
      <c r="F1448" s="26">
        <v>1500</v>
      </c>
      <c r="G1448" s="28" t="s">
        <v>4574</v>
      </c>
      <c r="H1448" s="28" t="s">
        <v>6667</v>
      </c>
      <c r="I1448" s="28" t="s">
        <v>4576</v>
      </c>
      <c r="J1448" s="28" t="s">
        <v>4576</v>
      </c>
      <c r="K1448" s="29">
        <v>39724</v>
      </c>
      <c r="L1448" s="28" t="s">
        <v>5487</v>
      </c>
      <c r="M1448" s="28" t="s">
        <v>4576</v>
      </c>
    </row>
    <row r="1449" spans="1:13" hidden="1" x14ac:dyDescent="0.2">
      <c r="A1449" s="23">
        <v>61757</v>
      </c>
      <c r="B1449" s="28" t="s">
        <v>4579</v>
      </c>
      <c r="C1449" s="28" t="s">
        <v>8542</v>
      </c>
      <c r="D1449" s="25">
        <f t="shared" si="22"/>
        <v>39724</v>
      </c>
      <c r="E1449" s="28" t="s">
        <v>4576</v>
      </c>
      <c r="F1449" s="26">
        <v>100</v>
      </c>
      <c r="G1449" s="28" t="s">
        <v>4574</v>
      </c>
      <c r="H1449" s="28" t="s">
        <v>6667</v>
      </c>
      <c r="I1449" s="28" t="s">
        <v>4576</v>
      </c>
      <c r="J1449" s="28" t="s">
        <v>4576</v>
      </c>
      <c r="K1449" s="29">
        <v>39724</v>
      </c>
      <c r="L1449" s="28" t="s">
        <v>5487</v>
      </c>
      <c r="M1449" s="28" t="s">
        <v>4576</v>
      </c>
    </row>
    <row r="1450" spans="1:13" hidden="1" x14ac:dyDescent="0.2">
      <c r="A1450" s="23">
        <v>61758</v>
      </c>
      <c r="B1450" s="28" t="s">
        <v>4579</v>
      </c>
      <c r="C1450" s="28" t="s">
        <v>1961</v>
      </c>
      <c r="D1450" s="25">
        <f t="shared" si="22"/>
        <v>39724</v>
      </c>
      <c r="E1450" s="28" t="s">
        <v>4576</v>
      </c>
      <c r="F1450" s="26">
        <v>600</v>
      </c>
      <c r="G1450" s="28" t="s">
        <v>4574</v>
      </c>
      <c r="H1450" s="28" t="s">
        <v>6667</v>
      </c>
      <c r="I1450" s="28" t="s">
        <v>4576</v>
      </c>
      <c r="J1450" s="28" t="s">
        <v>4576</v>
      </c>
      <c r="K1450" s="29">
        <v>39724</v>
      </c>
      <c r="L1450" s="28" t="s">
        <v>5487</v>
      </c>
      <c r="M1450" s="28" t="s">
        <v>4576</v>
      </c>
    </row>
    <row r="1451" spans="1:13" hidden="1" x14ac:dyDescent="0.2">
      <c r="A1451" s="23">
        <v>61759</v>
      </c>
      <c r="B1451" s="28" t="s">
        <v>4579</v>
      </c>
      <c r="C1451" s="28" t="s">
        <v>8540</v>
      </c>
      <c r="D1451" s="25">
        <f t="shared" si="22"/>
        <v>39724</v>
      </c>
      <c r="E1451" s="28" t="s">
        <v>4576</v>
      </c>
      <c r="F1451" s="26">
        <v>400</v>
      </c>
      <c r="G1451" s="28" t="s">
        <v>4574</v>
      </c>
      <c r="H1451" s="28" t="s">
        <v>6667</v>
      </c>
      <c r="I1451" s="28" t="s">
        <v>4576</v>
      </c>
      <c r="J1451" s="28" t="s">
        <v>4576</v>
      </c>
      <c r="K1451" s="29">
        <v>39724</v>
      </c>
      <c r="L1451" s="28" t="s">
        <v>5487</v>
      </c>
      <c r="M1451" s="28" t="s">
        <v>4576</v>
      </c>
    </row>
    <row r="1452" spans="1:13" hidden="1" x14ac:dyDescent="0.2">
      <c r="A1452" s="23">
        <v>60734</v>
      </c>
      <c r="B1452" s="28" t="s">
        <v>4573</v>
      </c>
      <c r="C1452" s="28" t="s">
        <v>5135</v>
      </c>
      <c r="D1452" s="25">
        <f t="shared" si="22"/>
        <v>39725</v>
      </c>
      <c r="E1452" s="28" t="s">
        <v>4576</v>
      </c>
      <c r="F1452" s="26">
        <v>40.5</v>
      </c>
      <c r="G1452" s="28" t="s">
        <v>683</v>
      </c>
      <c r="H1452" s="28" t="s">
        <v>3365</v>
      </c>
      <c r="I1452" s="28" t="s">
        <v>4576</v>
      </c>
      <c r="J1452" s="28" t="s">
        <v>4576</v>
      </c>
      <c r="K1452" s="29">
        <v>39725</v>
      </c>
      <c r="L1452" s="28" t="s">
        <v>5658</v>
      </c>
      <c r="M1452" s="28" t="s">
        <v>1706</v>
      </c>
    </row>
    <row r="1453" spans="1:13" hidden="1" x14ac:dyDescent="0.2">
      <c r="A1453" s="23">
        <v>60742</v>
      </c>
      <c r="B1453" s="28" t="s">
        <v>4573</v>
      </c>
      <c r="C1453" s="28" t="s">
        <v>5135</v>
      </c>
      <c r="D1453" s="25">
        <f t="shared" si="22"/>
        <v>39725</v>
      </c>
      <c r="E1453" s="28" t="s">
        <v>4576</v>
      </c>
      <c r="F1453" s="26">
        <v>22.27</v>
      </c>
      <c r="G1453" s="28" t="s">
        <v>5167</v>
      </c>
      <c r="H1453" s="28" t="s">
        <v>3365</v>
      </c>
      <c r="I1453" s="28" t="s">
        <v>4576</v>
      </c>
      <c r="J1453" s="28" t="s">
        <v>4576</v>
      </c>
      <c r="K1453" s="29">
        <v>39725</v>
      </c>
      <c r="L1453" s="28" t="s">
        <v>5658</v>
      </c>
      <c r="M1453" s="28" t="s">
        <v>3239</v>
      </c>
    </row>
    <row r="1454" spans="1:13" hidden="1" x14ac:dyDescent="0.2">
      <c r="A1454" s="23">
        <v>61602</v>
      </c>
      <c r="B1454" s="28" t="s">
        <v>4573</v>
      </c>
      <c r="C1454" s="28" t="s">
        <v>4598</v>
      </c>
      <c r="D1454" s="25">
        <f t="shared" si="22"/>
        <v>39726</v>
      </c>
      <c r="E1454" s="28" t="s">
        <v>4576</v>
      </c>
      <c r="F1454" s="26">
        <v>14.24</v>
      </c>
      <c r="G1454" s="28" t="s">
        <v>1943</v>
      </c>
      <c r="H1454" s="28" t="s">
        <v>277</v>
      </c>
      <c r="I1454" s="28" t="s">
        <v>4576</v>
      </c>
      <c r="J1454" s="28" t="s">
        <v>4576</v>
      </c>
      <c r="K1454" s="29">
        <v>39726</v>
      </c>
      <c r="L1454" s="28" t="s">
        <v>5658</v>
      </c>
      <c r="M1454" s="28" t="s">
        <v>5276</v>
      </c>
    </row>
    <row r="1455" spans="1:13" hidden="1" x14ac:dyDescent="0.2">
      <c r="A1455" s="23">
        <v>61603</v>
      </c>
      <c r="B1455" s="28" t="s">
        <v>4573</v>
      </c>
      <c r="C1455" s="28" t="s">
        <v>4598</v>
      </c>
      <c r="D1455" s="25">
        <f t="shared" si="22"/>
        <v>39726</v>
      </c>
      <c r="E1455" s="28" t="s">
        <v>4576</v>
      </c>
      <c r="F1455" s="26">
        <v>7.17</v>
      </c>
      <c r="G1455" s="28" t="s">
        <v>1943</v>
      </c>
      <c r="H1455" s="28" t="s">
        <v>277</v>
      </c>
      <c r="I1455" s="28" t="s">
        <v>4576</v>
      </c>
      <c r="J1455" s="28" t="s">
        <v>4576</v>
      </c>
      <c r="K1455" s="29">
        <v>39726</v>
      </c>
      <c r="L1455" s="28" t="s">
        <v>5658</v>
      </c>
      <c r="M1455" s="28" t="s">
        <v>5276</v>
      </c>
    </row>
    <row r="1456" spans="1:13" hidden="1" x14ac:dyDescent="0.2">
      <c r="A1456" s="23">
        <v>60078</v>
      </c>
      <c r="B1456" s="28" t="s">
        <v>4579</v>
      </c>
      <c r="C1456" s="28" t="s">
        <v>4574</v>
      </c>
      <c r="D1456" s="25">
        <f t="shared" si="22"/>
        <v>39727</v>
      </c>
      <c r="E1456" s="28" t="s">
        <v>4576</v>
      </c>
      <c r="F1456" s="26">
        <v>50</v>
      </c>
      <c r="G1456" s="28" t="s">
        <v>4580</v>
      </c>
      <c r="H1456" s="28" t="s">
        <v>6667</v>
      </c>
      <c r="I1456" s="28" t="s">
        <v>4576</v>
      </c>
      <c r="J1456" s="28" t="s">
        <v>4576</v>
      </c>
      <c r="K1456" s="29">
        <v>39727</v>
      </c>
      <c r="L1456" s="28" t="s">
        <v>6602</v>
      </c>
      <c r="M1456" s="28" t="s">
        <v>4475</v>
      </c>
    </row>
    <row r="1457" spans="1:13" hidden="1" x14ac:dyDescent="0.2">
      <c r="A1457" s="23">
        <v>60079</v>
      </c>
      <c r="B1457" s="28" t="s">
        <v>4579</v>
      </c>
      <c r="C1457" s="28" t="s">
        <v>4574</v>
      </c>
      <c r="D1457" s="25">
        <f t="shared" si="22"/>
        <v>39727</v>
      </c>
      <c r="E1457" s="28" t="s">
        <v>4576</v>
      </c>
      <c r="F1457" s="26">
        <v>70</v>
      </c>
      <c r="G1457" s="28" t="s">
        <v>4580</v>
      </c>
      <c r="H1457" s="28" t="s">
        <v>6667</v>
      </c>
      <c r="I1457" s="28" t="s">
        <v>4576</v>
      </c>
      <c r="J1457" s="28" t="s">
        <v>4576</v>
      </c>
      <c r="K1457" s="29">
        <v>39727</v>
      </c>
      <c r="L1457" s="28" t="s">
        <v>6602</v>
      </c>
      <c r="M1457" s="28" t="s">
        <v>4476</v>
      </c>
    </row>
    <row r="1458" spans="1:13" hidden="1" x14ac:dyDescent="0.2">
      <c r="A1458" s="23">
        <v>60735</v>
      </c>
      <c r="B1458" s="28" t="s">
        <v>4573</v>
      </c>
      <c r="C1458" s="28" t="s">
        <v>5135</v>
      </c>
      <c r="D1458" s="25">
        <f t="shared" si="22"/>
        <v>39727</v>
      </c>
      <c r="E1458" s="28" t="s">
        <v>4576</v>
      </c>
      <c r="F1458" s="26">
        <v>25.95</v>
      </c>
      <c r="G1458" s="28" t="s">
        <v>2203</v>
      </c>
      <c r="H1458" s="28" t="s">
        <v>4595</v>
      </c>
      <c r="I1458" s="28" t="s">
        <v>4576</v>
      </c>
      <c r="J1458" s="28" t="s">
        <v>4576</v>
      </c>
      <c r="K1458" s="29">
        <v>39727</v>
      </c>
      <c r="L1458" s="28" t="s">
        <v>5658</v>
      </c>
      <c r="M1458" s="28" t="s">
        <v>3238</v>
      </c>
    </row>
    <row r="1459" spans="1:13" hidden="1" x14ac:dyDescent="0.2">
      <c r="A1459" s="23">
        <v>60077</v>
      </c>
      <c r="B1459" s="28" t="s">
        <v>4573</v>
      </c>
      <c r="C1459" s="28" t="s">
        <v>4574</v>
      </c>
      <c r="D1459" s="25">
        <f t="shared" si="22"/>
        <v>39727</v>
      </c>
      <c r="E1459" s="28" t="s">
        <v>4576</v>
      </c>
      <c r="F1459" s="26">
        <v>12</v>
      </c>
      <c r="G1459" s="28" t="s">
        <v>4596</v>
      </c>
      <c r="H1459" s="28" t="s">
        <v>5954</v>
      </c>
      <c r="I1459" s="28" t="s">
        <v>4576</v>
      </c>
      <c r="J1459" s="28" t="s">
        <v>4576</v>
      </c>
      <c r="K1459" s="29">
        <v>39727</v>
      </c>
      <c r="L1459" s="28" t="s">
        <v>2111</v>
      </c>
      <c r="M1459" s="28" t="s">
        <v>494</v>
      </c>
    </row>
    <row r="1460" spans="1:13" hidden="1" x14ac:dyDescent="0.2">
      <c r="A1460" s="23">
        <v>60080</v>
      </c>
      <c r="B1460" s="28" t="s">
        <v>4573</v>
      </c>
      <c r="C1460" s="28" t="s">
        <v>4574</v>
      </c>
      <c r="D1460" s="25">
        <f t="shared" si="22"/>
        <v>39727</v>
      </c>
      <c r="E1460" s="28" t="s">
        <v>4576</v>
      </c>
      <c r="F1460" s="26">
        <v>17.010000000000002</v>
      </c>
      <c r="G1460" s="28" t="s">
        <v>4591</v>
      </c>
      <c r="H1460" s="28" t="s">
        <v>3381</v>
      </c>
      <c r="I1460" s="28" t="s">
        <v>4576</v>
      </c>
      <c r="J1460" s="28" t="s">
        <v>4576</v>
      </c>
      <c r="K1460" s="29">
        <v>39727</v>
      </c>
      <c r="L1460" s="28" t="s">
        <v>2111</v>
      </c>
      <c r="M1460" s="28" t="s">
        <v>488</v>
      </c>
    </row>
    <row r="1461" spans="1:13" hidden="1" x14ac:dyDescent="0.2">
      <c r="A1461" s="23">
        <v>60081</v>
      </c>
      <c r="B1461" s="28" t="s">
        <v>4573</v>
      </c>
      <c r="C1461" s="28" t="s">
        <v>4574</v>
      </c>
      <c r="D1461" s="25">
        <f t="shared" si="22"/>
        <v>39727</v>
      </c>
      <c r="E1461" s="28" t="s">
        <v>4477</v>
      </c>
      <c r="F1461" s="26">
        <v>29.65</v>
      </c>
      <c r="G1461" s="28" t="s">
        <v>4595</v>
      </c>
      <c r="H1461" s="28" t="s">
        <v>7154</v>
      </c>
      <c r="I1461" s="28" t="s">
        <v>4576</v>
      </c>
      <c r="J1461" s="28" t="s">
        <v>4576</v>
      </c>
      <c r="K1461" s="29">
        <v>39727</v>
      </c>
      <c r="L1461" s="28" t="s">
        <v>6598</v>
      </c>
      <c r="M1461" s="28" t="s">
        <v>4478</v>
      </c>
    </row>
    <row r="1462" spans="1:13" hidden="1" x14ac:dyDescent="0.2">
      <c r="A1462" s="23">
        <v>61421</v>
      </c>
      <c r="B1462" s="33" t="s">
        <v>5150</v>
      </c>
      <c r="C1462" s="28" t="s">
        <v>4580</v>
      </c>
      <c r="D1462" s="25">
        <f t="shared" si="22"/>
        <v>39727</v>
      </c>
      <c r="E1462" s="28" t="s">
        <v>4576</v>
      </c>
      <c r="F1462" s="26">
        <v>-50</v>
      </c>
      <c r="G1462" s="28" t="s">
        <v>4574</v>
      </c>
      <c r="H1462" s="28" t="s">
        <v>6667</v>
      </c>
      <c r="I1462" s="28" t="s">
        <v>4576</v>
      </c>
      <c r="J1462" s="28" t="s">
        <v>4576</v>
      </c>
      <c r="K1462" s="29">
        <v>39727</v>
      </c>
      <c r="L1462" s="28" t="s">
        <v>6602</v>
      </c>
      <c r="M1462" s="28" t="s">
        <v>4475</v>
      </c>
    </row>
    <row r="1463" spans="1:13" hidden="1" x14ac:dyDescent="0.2">
      <c r="A1463" s="23">
        <v>61422</v>
      </c>
      <c r="B1463" s="28" t="s">
        <v>5150</v>
      </c>
      <c r="C1463" s="28" t="s">
        <v>4580</v>
      </c>
      <c r="D1463" s="25">
        <f t="shared" si="22"/>
        <v>39727</v>
      </c>
      <c r="E1463" s="28" t="s">
        <v>4576</v>
      </c>
      <c r="F1463" s="26">
        <v>-70</v>
      </c>
      <c r="G1463" s="28" t="s">
        <v>4574</v>
      </c>
      <c r="H1463" s="28" t="s">
        <v>6667</v>
      </c>
      <c r="I1463" s="28" t="s">
        <v>4576</v>
      </c>
      <c r="J1463" s="28" t="s">
        <v>4576</v>
      </c>
      <c r="K1463" s="29">
        <v>39727</v>
      </c>
      <c r="L1463" s="28" t="s">
        <v>6602</v>
      </c>
      <c r="M1463" s="28" t="s">
        <v>4476</v>
      </c>
    </row>
    <row r="1464" spans="1:13" hidden="1" x14ac:dyDescent="0.2">
      <c r="A1464" s="23">
        <v>60743</v>
      </c>
      <c r="B1464" s="28" t="s">
        <v>4573</v>
      </c>
      <c r="C1464" s="28" t="s">
        <v>5135</v>
      </c>
      <c r="D1464" s="25">
        <f t="shared" si="22"/>
        <v>39727</v>
      </c>
      <c r="E1464" s="28" t="s">
        <v>4576</v>
      </c>
      <c r="F1464" s="26">
        <v>10.44</v>
      </c>
      <c r="G1464" s="28" t="s">
        <v>5167</v>
      </c>
      <c r="H1464" s="28" t="s">
        <v>3365</v>
      </c>
      <c r="I1464" s="28" t="s">
        <v>4576</v>
      </c>
      <c r="J1464" s="28" t="s">
        <v>4576</v>
      </c>
      <c r="K1464" s="29">
        <v>39727</v>
      </c>
      <c r="L1464" s="28" t="s">
        <v>5658</v>
      </c>
      <c r="M1464" s="28" t="s">
        <v>3239</v>
      </c>
    </row>
    <row r="1465" spans="1:13" hidden="1" x14ac:dyDescent="0.2">
      <c r="A1465" s="23">
        <v>60736</v>
      </c>
      <c r="B1465" s="28" t="s">
        <v>4573</v>
      </c>
      <c r="C1465" s="28" t="s">
        <v>5135</v>
      </c>
      <c r="D1465" s="25">
        <f t="shared" si="22"/>
        <v>39727</v>
      </c>
      <c r="E1465" s="28" t="s">
        <v>4576</v>
      </c>
      <c r="F1465" s="26">
        <v>12.4</v>
      </c>
      <c r="G1465" s="28" t="s">
        <v>2204</v>
      </c>
      <c r="H1465" s="28" t="s">
        <v>3379</v>
      </c>
      <c r="I1465" s="28" t="s">
        <v>4576</v>
      </c>
      <c r="J1465" s="28" t="s">
        <v>4576</v>
      </c>
      <c r="K1465" s="29">
        <v>39727</v>
      </c>
      <c r="L1465" s="28" t="s">
        <v>5658</v>
      </c>
      <c r="M1465" s="28" t="s">
        <v>8265</v>
      </c>
    </row>
    <row r="1466" spans="1:13" hidden="1" x14ac:dyDescent="0.2">
      <c r="A1466" s="23">
        <v>60067</v>
      </c>
      <c r="B1466" s="28" t="s">
        <v>4579</v>
      </c>
      <c r="C1466" s="28" t="s">
        <v>4574</v>
      </c>
      <c r="D1466" s="25">
        <f t="shared" si="22"/>
        <v>39728</v>
      </c>
      <c r="E1466" s="28" t="s">
        <v>4576</v>
      </c>
      <c r="F1466" s="26">
        <v>250</v>
      </c>
      <c r="G1466" s="28" t="s">
        <v>4587</v>
      </c>
      <c r="H1466" s="28" t="s">
        <v>6667</v>
      </c>
      <c r="I1466" s="28" t="s">
        <v>4576</v>
      </c>
      <c r="J1466" s="28" t="s">
        <v>4576</v>
      </c>
      <c r="K1466" s="29">
        <v>39728</v>
      </c>
      <c r="L1466" s="28" t="s">
        <v>2111</v>
      </c>
      <c r="M1466" s="28" t="s">
        <v>2113</v>
      </c>
    </row>
    <row r="1467" spans="1:13" hidden="1" x14ac:dyDescent="0.2">
      <c r="A1467" s="23">
        <v>60068</v>
      </c>
      <c r="B1467" s="28" t="s">
        <v>4579</v>
      </c>
      <c r="C1467" s="28" t="s">
        <v>4574</v>
      </c>
      <c r="D1467" s="25">
        <f t="shared" si="22"/>
        <v>39728</v>
      </c>
      <c r="E1467" s="28" t="s">
        <v>4576</v>
      </c>
      <c r="F1467" s="26">
        <v>60</v>
      </c>
      <c r="G1467" s="28" t="s">
        <v>4587</v>
      </c>
      <c r="H1467" s="28" t="s">
        <v>6667</v>
      </c>
      <c r="I1467" s="28" t="s">
        <v>4576</v>
      </c>
      <c r="J1467" s="28" t="s">
        <v>4576</v>
      </c>
      <c r="K1467" s="29">
        <v>39728</v>
      </c>
      <c r="L1467" s="28" t="s">
        <v>2111</v>
      </c>
      <c r="M1467" s="28" t="s">
        <v>2113</v>
      </c>
    </row>
    <row r="1468" spans="1:13" hidden="1" x14ac:dyDescent="0.2">
      <c r="A1468" s="23">
        <v>60069</v>
      </c>
      <c r="B1468" s="28" t="s">
        <v>4579</v>
      </c>
      <c r="C1468" s="28" t="s">
        <v>4574</v>
      </c>
      <c r="D1468" s="25">
        <f t="shared" si="22"/>
        <v>39728</v>
      </c>
      <c r="E1468" s="28" t="s">
        <v>4576</v>
      </c>
      <c r="F1468" s="26">
        <v>150</v>
      </c>
      <c r="G1468" s="28" t="s">
        <v>4587</v>
      </c>
      <c r="H1468" s="28" t="s">
        <v>6667</v>
      </c>
      <c r="I1468" s="28" t="s">
        <v>4576</v>
      </c>
      <c r="J1468" s="28" t="s">
        <v>4576</v>
      </c>
      <c r="K1468" s="29">
        <v>39728</v>
      </c>
      <c r="L1468" s="28" t="s">
        <v>2111</v>
      </c>
      <c r="M1468" s="28" t="s">
        <v>2113</v>
      </c>
    </row>
    <row r="1469" spans="1:13" hidden="1" x14ac:dyDescent="0.2">
      <c r="A1469" s="23">
        <v>60070</v>
      </c>
      <c r="B1469" s="28" t="s">
        <v>4579</v>
      </c>
      <c r="C1469" s="28" t="s">
        <v>4574</v>
      </c>
      <c r="D1469" s="25">
        <f t="shared" si="22"/>
        <v>39728</v>
      </c>
      <c r="E1469" s="28" t="s">
        <v>4576</v>
      </c>
      <c r="F1469" s="26">
        <v>500</v>
      </c>
      <c r="G1469" s="28" t="s">
        <v>4587</v>
      </c>
      <c r="H1469" s="28" t="s">
        <v>6667</v>
      </c>
      <c r="I1469" s="28" t="s">
        <v>4576</v>
      </c>
      <c r="J1469" s="28" t="s">
        <v>4576</v>
      </c>
      <c r="K1469" s="29">
        <v>39728</v>
      </c>
      <c r="L1469" s="28" t="s">
        <v>2111</v>
      </c>
      <c r="M1469" s="28" t="s">
        <v>2113</v>
      </c>
    </row>
    <row r="1470" spans="1:13" hidden="1" x14ac:dyDescent="0.2">
      <c r="A1470" s="23">
        <v>60072</v>
      </c>
      <c r="B1470" s="28" t="s">
        <v>5150</v>
      </c>
      <c r="C1470" s="28" t="s">
        <v>4574</v>
      </c>
      <c r="D1470" s="25">
        <f t="shared" si="22"/>
        <v>39728</v>
      </c>
      <c r="E1470" s="28" t="s">
        <v>4576</v>
      </c>
      <c r="F1470" s="26">
        <v>-1500</v>
      </c>
      <c r="G1470" s="28" t="s">
        <v>4587</v>
      </c>
      <c r="H1470" s="28" t="s">
        <v>6667</v>
      </c>
      <c r="I1470" s="28" t="s">
        <v>4576</v>
      </c>
      <c r="J1470" s="28" t="s">
        <v>4576</v>
      </c>
      <c r="K1470" s="29">
        <v>39728</v>
      </c>
      <c r="L1470" s="28" t="s">
        <v>491</v>
      </c>
      <c r="M1470" s="28" t="s">
        <v>4474</v>
      </c>
    </row>
    <row r="1471" spans="1:13" hidden="1" x14ac:dyDescent="0.2">
      <c r="A1471" s="23">
        <v>60073</v>
      </c>
      <c r="B1471" s="28" t="s">
        <v>5150</v>
      </c>
      <c r="C1471" s="28" t="s">
        <v>4574</v>
      </c>
      <c r="D1471" s="25">
        <f t="shared" si="22"/>
        <v>39728</v>
      </c>
      <c r="E1471" s="28" t="s">
        <v>4576</v>
      </c>
      <c r="F1471" s="26">
        <v>-100</v>
      </c>
      <c r="G1471" s="28" t="s">
        <v>4587</v>
      </c>
      <c r="H1471" s="28" t="s">
        <v>6667</v>
      </c>
      <c r="I1471" s="28" t="s">
        <v>4576</v>
      </c>
      <c r="J1471" s="28" t="s">
        <v>4576</v>
      </c>
      <c r="K1471" s="29">
        <v>39728</v>
      </c>
      <c r="L1471" s="28" t="s">
        <v>491</v>
      </c>
      <c r="M1471" s="28" t="s">
        <v>4474</v>
      </c>
    </row>
    <row r="1472" spans="1:13" hidden="1" x14ac:dyDescent="0.2">
      <c r="A1472" s="23">
        <v>60074</v>
      </c>
      <c r="B1472" s="28" t="s">
        <v>5150</v>
      </c>
      <c r="C1472" s="28" t="s">
        <v>4574</v>
      </c>
      <c r="D1472" s="25">
        <f t="shared" si="22"/>
        <v>39728</v>
      </c>
      <c r="E1472" s="28" t="s">
        <v>4576</v>
      </c>
      <c r="F1472" s="26">
        <v>-600</v>
      </c>
      <c r="G1472" s="28" t="s">
        <v>4587</v>
      </c>
      <c r="H1472" s="28" t="s">
        <v>6667</v>
      </c>
      <c r="I1472" s="28" t="s">
        <v>4576</v>
      </c>
      <c r="J1472" s="28" t="s">
        <v>4576</v>
      </c>
      <c r="K1472" s="29">
        <v>39728</v>
      </c>
      <c r="L1472" s="28" t="s">
        <v>491</v>
      </c>
      <c r="M1472" s="28" t="s">
        <v>4474</v>
      </c>
    </row>
    <row r="1473" spans="1:13" hidden="1" x14ac:dyDescent="0.2">
      <c r="A1473" s="23">
        <v>60075</v>
      </c>
      <c r="B1473" s="28" t="s">
        <v>5150</v>
      </c>
      <c r="C1473" s="28" t="s">
        <v>4574</v>
      </c>
      <c r="D1473" s="25">
        <f t="shared" si="22"/>
        <v>39728</v>
      </c>
      <c r="E1473" s="28" t="s">
        <v>4576</v>
      </c>
      <c r="F1473" s="26">
        <v>-400</v>
      </c>
      <c r="G1473" s="28" t="s">
        <v>4587</v>
      </c>
      <c r="H1473" s="28" t="s">
        <v>6667</v>
      </c>
      <c r="I1473" s="28" t="s">
        <v>4576</v>
      </c>
      <c r="J1473" s="28" t="s">
        <v>4576</v>
      </c>
      <c r="K1473" s="29">
        <v>39728</v>
      </c>
      <c r="L1473" s="28" t="s">
        <v>491</v>
      </c>
      <c r="M1473" s="28" t="s">
        <v>4474</v>
      </c>
    </row>
    <row r="1474" spans="1:13" hidden="1" x14ac:dyDescent="0.2">
      <c r="A1474" s="23">
        <v>60071</v>
      </c>
      <c r="B1474" s="28" t="s">
        <v>4573</v>
      </c>
      <c r="C1474" s="33" t="s">
        <v>4574</v>
      </c>
      <c r="D1474" s="25">
        <f t="shared" ref="D1474:D1537" si="23">K1474</f>
        <v>39728</v>
      </c>
      <c r="E1474" s="28" t="s">
        <v>4576</v>
      </c>
      <c r="F1474" s="26">
        <v>5</v>
      </c>
      <c r="G1474" s="28" t="s">
        <v>4590</v>
      </c>
      <c r="H1474" s="28" t="s">
        <v>5954</v>
      </c>
      <c r="I1474" s="28" t="s">
        <v>4576</v>
      </c>
      <c r="J1474" s="28" t="s">
        <v>4576</v>
      </c>
      <c r="K1474" s="29">
        <v>39728</v>
      </c>
      <c r="L1474" s="33" t="s">
        <v>2117</v>
      </c>
      <c r="M1474" s="28" t="s">
        <v>7183</v>
      </c>
    </row>
    <row r="1475" spans="1:13" hidden="1" x14ac:dyDescent="0.2">
      <c r="A1475" s="23">
        <v>60738</v>
      </c>
      <c r="B1475" s="28" t="s">
        <v>4573</v>
      </c>
      <c r="C1475" s="28" t="s">
        <v>5135</v>
      </c>
      <c r="D1475" s="25">
        <f t="shared" si="23"/>
        <v>39728</v>
      </c>
      <c r="E1475" s="28" t="s">
        <v>4576</v>
      </c>
      <c r="F1475" s="26">
        <v>46.7</v>
      </c>
      <c r="G1475" s="28" t="s">
        <v>683</v>
      </c>
      <c r="H1475" s="28" t="s">
        <v>3365</v>
      </c>
      <c r="I1475" s="28" t="s">
        <v>4576</v>
      </c>
      <c r="J1475" s="28" t="s">
        <v>4576</v>
      </c>
      <c r="K1475" s="29">
        <v>39728</v>
      </c>
      <c r="L1475" s="28" t="s">
        <v>5658</v>
      </c>
      <c r="M1475" s="28" t="s">
        <v>1706</v>
      </c>
    </row>
    <row r="1476" spans="1:13" hidden="1" x14ac:dyDescent="0.2">
      <c r="A1476" s="23">
        <v>60076</v>
      </c>
      <c r="B1476" s="28" t="s">
        <v>4573</v>
      </c>
      <c r="C1476" s="28" t="s">
        <v>4574</v>
      </c>
      <c r="D1476" s="25">
        <f t="shared" si="23"/>
        <v>39728</v>
      </c>
      <c r="E1476" s="28" t="s">
        <v>4576</v>
      </c>
      <c r="F1476" s="26">
        <v>8.19</v>
      </c>
      <c r="G1476" s="28" t="s">
        <v>4589</v>
      </c>
      <c r="H1476" s="28" t="s">
        <v>3381</v>
      </c>
      <c r="I1476" s="28" t="s">
        <v>4576</v>
      </c>
      <c r="J1476" s="28" t="s">
        <v>4576</v>
      </c>
      <c r="K1476" s="29">
        <v>39728</v>
      </c>
      <c r="L1476" s="28" t="s">
        <v>2111</v>
      </c>
      <c r="M1476" s="28" t="s">
        <v>2116</v>
      </c>
    </row>
    <row r="1477" spans="1:13" hidden="1" x14ac:dyDescent="0.2">
      <c r="A1477" s="23">
        <v>61752</v>
      </c>
      <c r="B1477" s="28" t="s">
        <v>5150</v>
      </c>
      <c r="C1477" s="28" t="s">
        <v>1961</v>
      </c>
      <c r="D1477" s="25">
        <f t="shared" si="23"/>
        <v>39728</v>
      </c>
      <c r="E1477" s="28" t="s">
        <v>4576</v>
      </c>
      <c r="F1477" s="26">
        <v>-250</v>
      </c>
      <c r="G1477" s="28" t="s">
        <v>4574</v>
      </c>
      <c r="H1477" s="28" t="s">
        <v>6667</v>
      </c>
      <c r="I1477" s="28" t="s">
        <v>4576</v>
      </c>
      <c r="J1477" s="28" t="s">
        <v>4576</v>
      </c>
      <c r="K1477" s="29">
        <v>39728</v>
      </c>
      <c r="L1477" s="28" t="s">
        <v>5486</v>
      </c>
      <c r="M1477" s="28" t="s">
        <v>4576</v>
      </c>
    </row>
    <row r="1478" spans="1:13" hidden="1" x14ac:dyDescent="0.2">
      <c r="A1478" s="23">
        <v>61753</v>
      </c>
      <c r="B1478" s="28" t="s">
        <v>5150</v>
      </c>
      <c r="C1478" s="28" t="s">
        <v>1963</v>
      </c>
      <c r="D1478" s="25">
        <f t="shared" si="23"/>
        <v>39728</v>
      </c>
      <c r="E1478" s="28" t="s">
        <v>4576</v>
      </c>
      <c r="F1478" s="26">
        <v>-60</v>
      </c>
      <c r="G1478" s="28" t="s">
        <v>4574</v>
      </c>
      <c r="H1478" s="28" t="s">
        <v>6667</v>
      </c>
      <c r="I1478" s="28" t="s">
        <v>4576</v>
      </c>
      <c r="J1478" s="28" t="s">
        <v>4576</v>
      </c>
      <c r="K1478" s="29">
        <v>39728</v>
      </c>
      <c r="L1478" s="28" t="s">
        <v>5486</v>
      </c>
      <c r="M1478" s="28" t="s">
        <v>4576</v>
      </c>
    </row>
    <row r="1479" spans="1:13" hidden="1" x14ac:dyDescent="0.2">
      <c r="A1479" s="23">
        <v>61754</v>
      </c>
      <c r="B1479" s="28" t="s">
        <v>5150</v>
      </c>
      <c r="C1479" s="28" t="s">
        <v>8540</v>
      </c>
      <c r="D1479" s="25">
        <f t="shared" si="23"/>
        <v>39728</v>
      </c>
      <c r="E1479" s="28" t="s">
        <v>4576</v>
      </c>
      <c r="F1479" s="26">
        <v>-150</v>
      </c>
      <c r="G1479" s="28" t="s">
        <v>4574</v>
      </c>
      <c r="H1479" s="28" t="s">
        <v>6667</v>
      </c>
      <c r="I1479" s="28" t="s">
        <v>4576</v>
      </c>
      <c r="J1479" s="28" t="s">
        <v>4576</v>
      </c>
      <c r="K1479" s="29">
        <v>39728</v>
      </c>
      <c r="L1479" s="28" t="s">
        <v>5486</v>
      </c>
      <c r="M1479" s="28" t="s">
        <v>4576</v>
      </c>
    </row>
    <row r="1480" spans="1:13" hidden="1" x14ac:dyDescent="0.2">
      <c r="A1480" s="23">
        <v>61755</v>
      </c>
      <c r="B1480" s="28" t="s">
        <v>5150</v>
      </c>
      <c r="C1480" s="28" t="s">
        <v>1962</v>
      </c>
      <c r="D1480" s="25">
        <f t="shared" si="23"/>
        <v>39728</v>
      </c>
      <c r="E1480" s="28" t="s">
        <v>4576</v>
      </c>
      <c r="F1480" s="26">
        <v>-500</v>
      </c>
      <c r="G1480" s="28" t="s">
        <v>4574</v>
      </c>
      <c r="H1480" s="28" t="s">
        <v>6667</v>
      </c>
      <c r="I1480" s="28" t="s">
        <v>4576</v>
      </c>
      <c r="J1480" s="28" t="s">
        <v>4576</v>
      </c>
      <c r="K1480" s="29">
        <v>39728</v>
      </c>
      <c r="L1480" s="28" t="s">
        <v>5486</v>
      </c>
      <c r="M1480" s="28" t="s">
        <v>4576</v>
      </c>
    </row>
    <row r="1481" spans="1:13" hidden="1" x14ac:dyDescent="0.2">
      <c r="A1481" s="23">
        <v>60737</v>
      </c>
      <c r="B1481" s="28" t="s">
        <v>4573</v>
      </c>
      <c r="C1481" s="28" t="s">
        <v>5135</v>
      </c>
      <c r="D1481" s="25">
        <f t="shared" si="23"/>
        <v>39728</v>
      </c>
      <c r="E1481" s="28" t="s">
        <v>4576</v>
      </c>
      <c r="F1481" s="26">
        <v>12</v>
      </c>
      <c r="G1481" s="28" t="s">
        <v>2205</v>
      </c>
      <c r="H1481" s="28" t="s">
        <v>7154</v>
      </c>
      <c r="I1481" s="28" t="s">
        <v>4576</v>
      </c>
      <c r="J1481" s="28" t="s">
        <v>4576</v>
      </c>
      <c r="K1481" s="29">
        <v>39728</v>
      </c>
      <c r="L1481" s="28" t="s">
        <v>5658</v>
      </c>
      <c r="M1481" s="28" t="s">
        <v>7533</v>
      </c>
    </row>
    <row r="1482" spans="1:13" hidden="1" x14ac:dyDescent="0.2">
      <c r="A1482" s="23">
        <v>61604</v>
      </c>
      <c r="B1482" s="28" t="s">
        <v>4573</v>
      </c>
      <c r="C1482" s="28" t="s">
        <v>4598</v>
      </c>
      <c r="D1482" s="25">
        <f t="shared" si="23"/>
        <v>39729</v>
      </c>
      <c r="E1482" s="28" t="s">
        <v>4576</v>
      </c>
      <c r="F1482" s="26">
        <v>55.3</v>
      </c>
      <c r="G1482" s="28" t="s">
        <v>1943</v>
      </c>
      <c r="H1482" s="28" t="s">
        <v>7321</v>
      </c>
      <c r="I1482" s="28" t="s">
        <v>4576</v>
      </c>
      <c r="J1482" s="28" t="s">
        <v>4576</v>
      </c>
      <c r="K1482" s="29">
        <v>39729</v>
      </c>
      <c r="L1482" s="28" t="s">
        <v>5658</v>
      </c>
      <c r="M1482" s="28" t="s">
        <v>5275</v>
      </c>
    </row>
    <row r="1483" spans="1:13" hidden="1" x14ac:dyDescent="0.2">
      <c r="A1483" s="23">
        <v>60066</v>
      </c>
      <c r="B1483" s="28" t="s">
        <v>4579</v>
      </c>
      <c r="C1483" s="28" t="s">
        <v>4574</v>
      </c>
      <c r="D1483" s="25">
        <f t="shared" si="23"/>
        <v>39729</v>
      </c>
      <c r="E1483" s="28" t="s">
        <v>4576</v>
      </c>
      <c r="F1483" s="26">
        <v>40</v>
      </c>
      <c r="G1483" s="28" t="s">
        <v>4580</v>
      </c>
      <c r="H1483" s="28" t="s">
        <v>6667</v>
      </c>
      <c r="I1483" s="28" t="s">
        <v>4576</v>
      </c>
      <c r="J1483" s="28" t="s">
        <v>4576</v>
      </c>
      <c r="K1483" s="29">
        <v>39729</v>
      </c>
      <c r="L1483" s="28" t="s">
        <v>6602</v>
      </c>
      <c r="M1483" s="28" t="s">
        <v>4473</v>
      </c>
    </row>
    <row r="1484" spans="1:13" hidden="1" x14ac:dyDescent="0.2">
      <c r="A1484" s="23">
        <v>60065</v>
      </c>
      <c r="B1484" s="28" t="s">
        <v>4573</v>
      </c>
      <c r="C1484" s="28" t="s">
        <v>4574</v>
      </c>
      <c r="D1484" s="25">
        <f t="shared" si="23"/>
        <v>39729</v>
      </c>
      <c r="E1484" s="28" t="s">
        <v>4576</v>
      </c>
      <c r="F1484" s="26">
        <v>25.96</v>
      </c>
      <c r="G1484" s="28" t="s">
        <v>4577</v>
      </c>
      <c r="H1484" s="28" t="s">
        <v>3365</v>
      </c>
      <c r="I1484" s="28" t="s">
        <v>4576</v>
      </c>
      <c r="J1484" s="28" t="s">
        <v>4576</v>
      </c>
      <c r="K1484" s="29">
        <v>39729</v>
      </c>
      <c r="L1484" s="28" t="s">
        <v>6598</v>
      </c>
      <c r="M1484" s="28" t="s">
        <v>4472</v>
      </c>
    </row>
    <row r="1485" spans="1:13" hidden="1" x14ac:dyDescent="0.2">
      <c r="A1485" s="23">
        <v>61420</v>
      </c>
      <c r="B1485" s="28" t="s">
        <v>5150</v>
      </c>
      <c r="C1485" s="28" t="s">
        <v>4580</v>
      </c>
      <c r="D1485" s="25">
        <f t="shared" si="23"/>
        <v>39729</v>
      </c>
      <c r="E1485" s="28" t="s">
        <v>4576</v>
      </c>
      <c r="F1485" s="26">
        <v>-40</v>
      </c>
      <c r="G1485" s="28" t="s">
        <v>4574</v>
      </c>
      <c r="H1485" s="28" t="s">
        <v>6667</v>
      </c>
      <c r="I1485" s="28" t="s">
        <v>4576</v>
      </c>
      <c r="J1485" s="28" t="s">
        <v>4576</v>
      </c>
      <c r="K1485" s="29">
        <v>39729</v>
      </c>
      <c r="L1485" s="28" t="s">
        <v>6602</v>
      </c>
      <c r="M1485" s="28" t="s">
        <v>4473</v>
      </c>
    </row>
    <row r="1486" spans="1:13" x14ac:dyDescent="0.2">
      <c r="A1486" s="23">
        <v>60739</v>
      </c>
      <c r="B1486" s="28" t="s">
        <v>4573</v>
      </c>
      <c r="C1486" s="28" t="s">
        <v>5135</v>
      </c>
      <c r="D1486" s="25">
        <f t="shared" si="23"/>
        <v>39729</v>
      </c>
      <c r="E1486" s="28" t="s">
        <v>4576</v>
      </c>
      <c r="F1486" s="26">
        <v>54</v>
      </c>
      <c r="G1486" s="28" t="s">
        <v>2205</v>
      </c>
      <c r="H1486" s="28" t="s">
        <v>7151</v>
      </c>
      <c r="I1486" s="28" t="s">
        <v>4576</v>
      </c>
      <c r="J1486" s="28" t="s">
        <v>4576</v>
      </c>
      <c r="K1486" s="29">
        <v>39729</v>
      </c>
      <c r="L1486" s="28" t="s">
        <v>5658</v>
      </c>
      <c r="M1486" s="28" t="s">
        <v>7533</v>
      </c>
    </row>
    <row r="1487" spans="1:13" hidden="1" x14ac:dyDescent="0.2">
      <c r="A1487" s="23">
        <v>60740</v>
      </c>
      <c r="B1487" s="28" t="s">
        <v>4573</v>
      </c>
      <c r="C1487" s="28" t="s">
        <v>5135</v>
      </c>
      <c r="D1487" s="25">
        <f t="shared" si="23"/>
        <v>39729</v>
      </c>
      <c r="E1487" s="28" t="s">
        <v>4576</v>
      </c>
      <c r="F1487" s="26">
        <v>12</v>
      </c>
      <c r="G1487" s="28" t="s">
        <v>2205</v>
      </c>
      <c r="H1487" s="28" t="s">
        <v>7154</v>
      </c>
      <c r="I1487" s="28" t="s">
        <v>4576</v>
      </c>
      <c r="J1487" s="28" t="s">
        <v>4576</v>
      </c>
      <c r="K1487" s="29">
        <v>39729</v>
      </c>
      <c r="L1487" s="28" t="s">
        <v>5658</v>
      </c>
      <c r="M1487" s="28" t="s">
        <v>7533</v>
      </c>
    </row>
    <row r="1488" spans="1:13" hidden="1" x14ac:dyDescent="0.2">
      <c r="A1488" s="23">
        <v>60063</v>
      </c>
      <c r="B1488" s="33" t="s">
        <v>4585</v>
      </c>
      <c r="C1488" s="28" t="s">
        <v>4574</v>
      </c>
      <c r="D1488" s="25">
        <f t="shared" si="23"/>
        <v>39730</v>
      </c>
      <c r="E1488" s="28" t="s">
        <v>4576</v>
      </c>
      <c r="F1488" s="26">
        <v>50</v>
      </c>
      <c r="G1488" s="28" t="s">
        <v>4586</v>
      </c>
      <c r="H1488" s="28" t="s">
        <v>5948</v>
      </c>
      <c r="I1488" s="28" t="s">
        <v>4576</v>
      </c>
      <c r="J1488" s="28" t="s">
        <v>4576</v>
      </c>
      <c r="K1488" s="29">
        <v>39730</v>
      </c>
      <c r="L1488" s="28" t="s">
        <v>2111</v>
      </c>
      <c r="M1488" s="28" t="s">
        <v>2112</v>
      </c>
    </row>
    <row r="1489" spans="1:13" hidden="1" x14ac:dyDescent="0.2">
      <c r="A1489" s="23">
        <v>60062</v>
      </c>
      <c r="B1489" s="28" t="s">
        <v>4579</v>
      </c>
      <c r="C1489" s="28" t="s">
        <v>4574</v>
      </c>
      <c r="D1489" s="25">
        <f t="shared" si="23"/>
        <v>39730</v>
      </c>
      <c r="E1489" s="28" t="s">
        <v>4576</v>
      </c>
      <c r="F1489" s="26">
        <v>100</v>
      </c>
      <c r="G1489" s="28" t="s">
        <v>4587</v>
      </c>
      <c r="H1489" s="28" t="s">
        <v>6667</v>
      </c>
      <c r="I1489" s="28" t="s">
        <v>4576</v>
      </c>
      <c r="J1489" s="28" t="s">
        <v>4576</v>
      </c>
      <c r="K1489" s="29">
        <v>39730</v>
      </c>
      <c r="L1489" s="28" t="s">
        <v>2111</v>
      </c>
      <c r="M1489" s="28" t="s">
        <v>2113</v>
      </c>
    </row>
    <row r="1490" spans="1:13" hidden="1" x14ac:dyDescent="0.2">
      <c r="A1490" s="23">
        <v>60064</v>
      </c>
      <c r="B1490" s="28" t="s">
        <v>4579</v>
      </c>
      <c r="C1490" s="28" t="s">
        <v>4574</v>
      </c>
      <c r="D1490" s="25">
        <f t="shared" si="23"/>
        <v>39730</v>
      </c>
      <c r="E1490" s="28" t="s">
        <v>4576</v>
      </c>
      <c r="F1490" s="26">
        <v>100</v>
      </c>
      <c r="G1490" s="28" t="s">
        <v>4587</v>
      </c>
      <c r="H1490" s="28" t="s">
        <v>6667</v>
      </c>
      <c r="I1490" s="28" t="s">
        <v>4576</v>
      </c>
      <c r="J1490" s="28" t="s">
        <v>4576</v>
      </c>
      <c r="K1490" s="29">
        <v>39730</v>
      </c>
      <c r="L1490" s="28" t="s">
        <v>2111</v>
      </c>
      <c r="M1490" s="28" t="s">
        <v>2113</v>
      </c>
    </row>
    <row r="1491" spans="1:13" hidden="1" x14ac:dyDescent="0.2">
      <c r="A1491" s="23">
        <v>61760</v>
      </c>
      <c r="B1491" s="28" t="s">
        <v>5150</v>
      </c>
      <c r="C1491" s="28" t="s">
        <v>8541</v>
      </c>
      <c r="D1491" s="25">
        <f t="shared" si="23"/>
        <v>39730</v>
      </c>
      <c r="E1491" s="28" t="s">
        <v>4576</v>
      </c>
      <c r="F1491" s="26">
        <v>-100</v>
      </c>
      <c r="G1491" s="28" t="s">
        <v>4574</v>
      </c>
      <c r="H1491" s="28" t="s">
        <v>6667</v>
      </c>
      <c r="I1491" s="28" t="s">
        <v>4576</v>
      </c>
      <c r="J1491" s="28" t="s">
        <v>4576</v>
      </c>
      <c r="K1491" s="29">
        <v>39730</v>
      </c>
      <c r="L1491" s="28" t="s">
        <v>5486</v>
      </c>
      <c r="M1491" s="28" t="s">
        <v>4576</v>
      </c>
    </row>
    <row r="1492" spans="1:13" hidden="1" x14ac:dyDescent="0.2">
      <c r="A1492" s="23">
        <v>61761</v>
      </c>
      <c r="B1492" s="28" t="s">
        <v>5150</v>
      </c>
      <c r="C1492" s="28" t="s">
        <v>8542</v>
      </c>
      <c r="D1492" s="25">
        <f t="shared" si="23"/>
        <v>39730</v>
      </c>
      <c r="E1492" s="28" t="s">
        <v>4576</v>
      </c>
      <c r="F1492" s="26">
        <v>-100</v>
      </c>
      <c r="G1492" s="28" t="s">
        <v>4574</v>
      </c>
      <c r="H1492" s="28" t="s">
        <v>6667</v>
      </c>
      <c r="I1492" s="28" t="s">
        <v>4576</v>
      </c>
      <c r="J1492" s="28" t="s">
        <v>4576</v>
      </c>
      <c r="K1492" s="29">
        <v>39730</v>
      </c>
      <c r="L1492" s="28" t="s">
        <v>5486</v>
      </c>
      <c r="M1492" s="28" t="s">
        <v>4576</v>
      </c>
    </row>
    <row r="1493" spans="1:13" hidden="1" x14ac:dyDescent="0.2">
      <c r="A1493" s="23">
        <v>60605</v>
      </c>
      <c r="B1493" s="28" t="s">
        <v>4573</v>
      </c>
      <c r="C1493" s="28" t="s">
        <v>5135</v>
      </c>
      <c r="D1493" s="25">
        <f t="shared" si="23"/>
        <v>39731</v>
      </c>
      <c r="E1493" s="28" t="s">
        <v>4523</v>
      </c>
      <c r="F1493" s="26">
        <v>40</v>
      </c>
      <c r="G1493" s="28" t="s">
        <v>2200</v>
      </c>
      <c r="H1493" s="28" t="s">
        <v>7321</v>
      </c>
      <c r="I1493" s="28" t="s">
        <v>4576</v>
      </c>
      <c r="J1493" s="28" t="s">
        <v>4576</v>
      </c>
      <c r="K1493" s="29">
        <v>39731</v>
      </c>
      <c r="L1493" s="28" t="s">
        <v>5658</v>
      </c>
      <c r="M1493" s="28" t="s">
        <v>8261</v>
      </c>
    </row>
    <row r="1494" spans="1:13" hidden="1" x14ac:dyDescent="0.2">
      <c r="A1494" s="23">
        <v>60606</v>
      </c>
      <c r="B1494" s="28" t="s">
        <v>4573</v>
      </c>
      <c r="C1494" s="28" t="s">
        <v>5135</v>
      </c>
      <c r="D1494" s="25">
        <f t="shared" si="23"/>
        <v>39731</v>
      </c>
      <c r="E1494" s="28" t="s">
        <v>4576</v>
      </c>
      <c r="F1494" s="26">
        <v>93.51</v>
      </c>
      <c r="G1494" s="28" t="s">
        <v>683</v>
      </c>
      <c r="H1494" s="28" t="s">
        <v>3365</v>
      </c>
      <c r="I1494" s="28" t="s">
        <v>4576</v>
      </c>
      <c r="J1494" s="28" t="s">
        <v>4576</v>
      </c>
      <c r="K1494" s="29">
        <v>39731</v>
      </c>
      <c r="L1494" s="28" t="s">
        <v>5658</v>
      </c>
      <c r="M1494" s="28" t="s">
        <v>1703</v>
      </c>
    </row>
    <row r="1495" spans="1:13" hidden="1" x14ac:dyDescent="0.2">
      <c r="A1495" s="23">
        <v>60607</v>
      </c>
      <c r="B1495" s="28" t="s">
        <v>4573</v>
      </c>
      <c r="C1495" s="28" t="s">
        <v>5135</v>
      </c>
      <c r="D1495" s="25">
        <f t="shared" si="23"/>
        <v>39731</v>
      </c>
      <c r="E1495" s="28" t="s">
        <v>4576</v>
      </c>
      <c r="F1495" s="26">
        <v>-15.98</v>
      </c>
      <c r="G1495" s="28" t="s">
        <v>683</v>
      </c>
      <c r="H1495" s="28" t="s">
        <v>3365</v>
      </c>
      <c r="I1495" s="28" t="s">
        <v>4576</v>
      </c>
      <c r="J1495" s="28" t="s">
        <v>4576</v>
      </c>
      <c r="K1495" s="29">
        <v>39731</v>
      </c>
      <c r="L1495" s="28" t="s">
        <v>5658</v>
      </c>
      <c r="M1495" s="28" t="s">
        <v>1703</v>
      </c>
    </row>
    <row r="1496" spans="1:13" hidden="1" x14ac:dyDescent="0.2">
      <c r="A1496" s="23">
        <v>60610</v>
      </c>
      <c r="B1496" s="28" t="s">
        <v>4573</v>
      </c>
      <c r="C1496" s="28" t="s">
        <v>5135</v>
      </c>
      <c r="D1496" s="25">
        <f t="shared" si="23"/>
        <v>39732</v>
      </c>
      <c r="E1496" s="28" t="s">
        <v>4576</v>
      </c>
      <c r="F1496" s="26">
        <v>200</v>
      </c>
      <c r="G1496" s="28" t="s">
        <v>2202</v>
      </c>
      <c r="H1496" s="28" t="s">
        <v>4599</v>
      </c>
      <c r="I1496" s="28" t="s">
        <v>4576</v>
      </c>
      <c r="J1496" s="28" t="s">
        <v>4576</v>
      </c>
      <c r="K1496" s="29">
        <v>39732</v>
      </c>
      <c r="L1496" s="28" t="s">
        <v>5658</v>
      </c>
      <c r="M1496" s="28" t="s">
        <v>8262</v>
      </c>
    </row>
    <row r="1497" spans="1:13" hidden="1" x14ac:dyDescent="0.2">
      <c r="A1497" s="23">
        <v>60665</v>
      </c>
      <c r="B1497" s="28" t="s">
        <v>4573</v>
      </c>
      <c r="C1497" s="28" t="s">
        <v>5135</v>
      </c>
      <c r="D1497" s="25">
        <f t="shared" si="23"/>
        <v>39732</v>
      </c>
      <c r="E1497" s="28" t="s">
        <v>4576</v>
      </c>
      <c r="F1497" s="26">
        <v>15</v>
      </c>
      <c r="G1497" s="28" t="s">
        <v>1560</v>
      </c>
      <c r="H1497" s="28" t="s">
        <v>3370</v>
      </c>
      <c r="I1497" s="28" t="s">
        <v>4576</v>
      </c>
      <c r="J1497" s="28" t="s">
        <v>4576</v>
      </c>
      <c r="K1497" s="29">
        <v>39732</v>
      </c>
      <c r="L1497" s="28" t="s">
        <v>5658</v>
      </c>
      <c r="M1497" s="28" t="s">
        <v>1054</v>
      </c>
    </row>
    <row r="1498" spans="1:13" hidden="1" x14ac:dyDescent="0.2">
      <c r="A1498" s="23">
        <v>60608</v>
      </c>
      <c r="B1498" s="28" t="s">
        <v>4573</v>
      </c>
      <c r="C1498" s="28" t="s">
        <v>5135</v>
      </c>
      <c r="D1498" s="25">
        <f t="shared" si="23"/>
        <v>39732</v>
      </c>
      <c r="E1498" s="28" t="s">
        <v>4576</v>
      </c>
      <c r="F1498" s="26">
        <v>20</v>
      </c>
      <c r="G1498" s="28" t="s">
        <v>2201</v>
      </c>
      <c r="H1498" s="28" t="s">
        <v>7154</v>
      </c>
      <c r="I1498" s="28" t="s">
        <v>4576</v>
      </c>
      <c r="J1498" s="28" t="s">
        <v>4576</v>
      </c>
      <c r="K1498" s="29">
        <v>39732</v>
      </c>
      <c r="L1498" s="28" t="s">
        <v>5658</v>
      </c>
      <c r="M1498" s="28" t="s">
        <v>1760</v>
      </c>
    </row>
    <row r="1499" spans="1:13" hidden="1" x14ac:dyDescent="0.2">
      <c r="A1499" s="23">
        <v>60609</v>
      </c>
      <c r="B1499" s="28" t="s">
        <v>4573</v>
      </c>
      <c r="C1499" s="28" t="s">
        <v>5135</v>
      </c>
      <c r="D1499" s="25">
        <f t="shared" si="23"/>
        <v>39732</v>
      </c>
      <c r="E1499" s="28" t="s">
        <v>4576</v>
      </c>
      <c r="F1499" s="26">
        <v>36.299999999999997</v>
      </c>
      <c r="G1499" s="28" t="s">
        <v>683</v>
      </c>
      <c r="H1499" s="28" t="s">
        <v>3365</v>
      </c>
      <c r="I1499" s="28" t="s">
        <v>4576</v>
      </c>
      <c r="J1499" s="28" t="s">
        <v>4576</v>
      </c>
      <c r="K1499" s="29">
        <v>39732</v>
      </c>
      <c r="L1499" s="28" t="s">
        <v>5658</v>
      </c>
      <c r="M1499" s="28" t="s">
        <v>1706</v>
      </c>
    </row>
    <row r="1500" spans="1:13" hidden="1" x14ac:dyDescent="0.2">
      <c r="A1500" s="23">
        <v>60611</v>
      </c>
      <c r="B1500" s="28" t="s">
        <v>4573</v>
      </c>
      <c r="C1500" s="28" t="s">
        <v>5135</v>
      </c>
      <c r="D1500" s="25">
        <f t="shared" si="23"/>
        <v>39734</v>
      </c>
      <c r="E1500" s="28" t="s">
        <v>8263</v>
      </c>
      <c r="F1500" s="26">
        <v>59</v>
      </c>
      <c r="G1500" s="28" t="s">
        <v>2203</v>
      </c>
      <c r="H1500" s="28" t="s">
        <v>3370</v>
      </c>
      <c r="I1500" s="28" t="s">
        <v>4576</v>
      </c>
      <c r="J1500" s="28" t="s">
        <v>4576</v>
      </c>
      <c r="K1500" s="29">
        <v>39734</v>
      </c>
      <c r="L1500" s="28" t="s">
        <v>5658</v>
      </c>
      <c r="M1500" s="28" t="s">
        <v>8264</v>
      </c>
    </row>
    <row r="1501" spans="1:13" hidden="1" x14ac:dyDescent="0.2">
      <c r="A1501" s="23">
        <v>60612</v>
      </c>
      <c r="B1501" s="28" t="s">
        <v>4573</v>
      </c>
      <c r="C1501" s="28" t="s">
        <v>5135</v>
      </c>
      <c r="D1501" s="25">
        <f t="shared" si="23"/>
        <v>39734</v>
      </c>
      <c r="E1501" s="28" t="s">
        <v>4576</v>
      </c>
      <c r="F1501" s="26">
        <v>12.4</v>
      </c>
      <c r="G1501" s="28" t="s">
        <v>2204</v>
      </c>
      <c r="H1501" s="28" t="s">
        <v>3379</v>
      </c>
      <c r="I1501" s="28" t="s">
        <v>4576</v>
      </c>
      <c r="J1501" s="28" t="s">
        <v>4576</v>
      </c>
      <c r="K1501" s="29">
        <v>39734</v>
      </c>
      <c r="L1501" s="28" t="s">
        <v>5658</v>
      </c>
      <c r="M1501" s="28" t="s">
        <v>8265</v>
      </c>
    </row>
    <row r="1502" spans="1:13" hidden="1" x14ac:dyDescent="0.2">
      <c r="A1502" s="23">
        <v>60058</v>
      </c>
      <c r="B1502" s="28" t="s">
        <v>4579</v>
      </c>
      <c r="C1502" s="28" t="s">
        <v>4574</v>
      </c>
      <c r="D1502" s="25">
        <f t="shared" si="23"/>
        <v>39735</v>
      </c>
      <c r="E1502" s="28" t="s">
        <v>4576</v>
      </c>
      <c r="F1502" s="26">
        <v>20</v>
      </c>
      <c r="G1502" s="28" t="s">
        <v>4580</v>
      </c>
      <c r="H1502" s="28" t="s">
        <v>6667</v>
      </c>
      <c r="I1502" s="28" t="s">
        <v>4576</v>
      </c>
      <c r="J1502" s="28" t="s">
        <v>4576</v>
      </c>
      <c r="K1502" s="29">
        <v>39735</v>
      </c>
      <c r="L1502" s="28" t="s">
        <v>6602</v>
      </c>
      <c r="M1502" s="28" t="s">
        <v>4470</v>
      </c>
    </row>
    <row r="1503" spans="1:13" hidden="1" x14ac:dyDescent="0.2">
      <c r="A1503" s="23">
        <v>60061</v>
      </c>
      <c r="B1503" s="28" t="s">
        <v>4579</v>
      </c>
      <c r="C1503" s="28" t="s">
        <v>4574</v>
      </c>
      <c r="D1503" s="25">
        <f t="shared" si="23"/>
        <v>39735</v>
      </c>
      <c r="E1503" s="28" t="s">
        <v>4576</v>
      </c>
      <c r="F1503" s="26">
        <v>30</v>
      </c>
      <c r="G1503" s="28" t="s">
        <v>4580</v>
      </c>
      <c r="H1503" s="28" t="s">
        <v>6667</v>
      </c>
      <c r="I1503" s="28" t="s">
        <v>4576</v>
      </c>
      <c r="J1503" s="28" t="s">
        <v>4576</v>
      </c>
      <c r="K1503" s="29">
        <v>39735</v>
      </c>
      <c r="L1503" s="28" t="s">
        <v>4450</v>
      </c>
      <c r="M1503" s="28" t="s">
        <v>4461</v>
      </c>
    </row>
    <row r="1504" spans="1:13" hidden="1" x14ac:dyDescent="0.2">
      <c r="A1504" s="23">
        <v>60059</v>
      </c>
      <c r="B1504" s="28" t="s">
        <v>4573</v>
      </c>
      <c r="C1504" s="28" t="s">
        <v>4574</v>
      </c>
      <c r="D1504" s="25">
        <f t="shared" si="23"/>
        <v>39735</v>
      </c>
      <c r="E1504" s="28" t="s">
        <v>4576</v>
      </c>
      <c r="F1504" s="26">
        <v>19.989999999999998</v>
      </c>
      <c r="G1504" s="28" t="s">
        <v>5145</v>
      </c>
      <c r="H1504" s="28" t="s">
        <v>277</v>
      </c>
      <c r="I1504" s="28" t="s">
        <v>4576</v>
      </c>
      <c r="J1504" s="28" t="s">
        <v>4576</v>
      </c>
      <c r="K1504" s="29">
        <v>39735</v>
      </c>
      <c r="L1504" s="28" t="s">
        <v>2111</v>
      </c>
      <c r="M1504" s="28" t="s">
        <v>4471</v>
      </c>
    </row>
    <row r="1505" spans="1:13" hidden="1" x14ac:dyDescent="0.2">
      <c r="A1505" s="23">
        <v>60060</v>
      </c>
      <c r="B1505" s="28" t="s">
        <v>4573</v>
      </c>
      <c r="C1505" s="28" t="s">
        <v>4574</v>
      </c>
      <c r="D1505" s="25">
        <f t="shared" si="23"/>
        <v>39735</v>
      </c>
      <c r="E1505" s="28" t="s">
        <v>4576</v>
      </c>
      <c r="F1505" s="26">
        <v>4.6500000000000004</v>
      </c>
      <c r="G1505" s="28" t="s">
        <v>5137</v>
      </c>
      <c r="H1505" s="28" t="s">
        <v>3365</v>
      </c>
      <c r="I1505" s="28" t="s">
        <v>4576</v>
      </c>
      <c r="J1505" s="28" t="s">
        <v>4576</v>
      </c>
      <c r="K1505" s="29">
        <v>39735</v>
      </c>
      <c r="L1505" s="28" t="s">
        <v>4450</v>
      </c>
      <c r="M1505" s="28" t="s">
        <v>4460</v>
      </c>
    </row>
    <row r="1506" spans="1:13" hidden="1" x14ac:dyDescent="0.2">
      <c r="A1506" s="23">
        <v>60613</v>
      </c>
      <c r="B1506" s="28" t="s">
        <v>4573</v>
      </c>
      <c r="C1506" s="28" t="s">
        <v>5135</v>
      </c>
      <c r="D1506" s="25">
        <f t="shared" si="23"/>
        <v>39735</v>
      </c>
      <c r="E1506" s="28" t="s">
        <v>4576</v>
      </c>
      <c r="F1506" s="26">
        <v>55.22</v>
      </c>
      <c r="G1506" s="28" t="s">
        <v>5137</v>
      </c>
      <c r="H1506" s="28" t="s">
        <v>3365</v>
      </c>
      <c r="I1506" s="28" t="s">
        <v>4576</v>
      </c>
      <c r="J1506" s="28" t="s">
        <v>4576</v>
      </c>
      <c r="K1506" s="29">
        <v>39735</v>
      </c>
      <c r="L1506" s="28" t="s">
        <v>5658</v>
      </c>
      <c r="M1506" s="28" t="s">
        <v>8266</v>
      </c>
    </row>
    <row r="1507" spans="1:13" hidden="1" x14ac:dyDescent="0.2">
      <c r="A1507" s="23">
        <v>61079</v>
      </c>
      <c r="B1507" s="28" t="s">
        <v>4573</v>
      </c>
      <c r="C1507" s="28" t="s">
        <v>5133</v>
      </c>
      <c r="D1507" s="25">
        <f t="shared" si="23"/>
        <v>39735</v>
      </c>
      <c r="E1507" s="28" t="s">
        <v>4576</v>
      </c>
      <c r="F1507" s="26">
        <v>69.290000000000006</v>
      </c>
      <c r="G1507" s="28" t="s">
        <v>5137</v>
      </c>
      <c r="H1507" s="28" t="s">
        <v>3365</v>
      </c>
      <c r="I1507" s="28" t="s">
        <v>4576</v>
      </c>
      <c r="J1507" s="28" t="s">
        <v>4576</v>
      </c>
      <c r="K1507" s="29">
        <v>39735</v>
      </c>
      <c r="L1507" s="28" t="s">
        <v>4576</v>
      </c>
      <c r="M1507" s="28" t="s">
        <v>4576</v>
      </c>
    </row>
    <row r="1508" spans="1:13" hidden="1" x14ac:dyDescent="0.2">
      <c r="A1508" s="23">
        <v>61418</v>
      </c>
      <c r="B1508" s="28" t="s">
        <v>5150</v>
      </c>
      <c r="C1508" s="28" t="s">
        <v>4580</v>
      </c>
      <c r="D1508" s="25">
        <f t="shared" si="23"/>
        <v>39735</v>
      </c>
      <c r="E1508" s="28" t="s">
        <v>4576</v>
      </c>
      <c r="F1508" s="26">
        <v>-20</v>
      </c>
      <c r="G1508" s="28" t="s">
        <v>4574</v>
      </c>
      <c r="H1508" s="28" t="s">
        <v>6667</v>
      </c>
      <c r="I1508" s="28" t="s">
        <v>4576</v>
      </c>
      <c r="J1508" s="28" t="s">
        <v>4576</v>
      </c>
      <c r="K1508" s="29">
        <v>39735</v>
      </c>
      <c r="L1508" s="28" t="s">
        <v>6602</v>
      </c>
      <c r="M1508" s="28" t="s">
        <v>4470</v>
      </c>
    </row>
    <row r="1509" spans="1:13" hidden="1" x14ac:dyDescent="0.2">
      <c r="A1509" s="23">
        <v>61419</v>
      </c>
      <c r="B1509" s="28" t="s">
        <v>5150</v>
      </c>
      <c r="C1509" s="28" t="s">
        <v>4580</v>
      </c>
      <c r="D1509" s="25">
        <f t="shared" si="23"/>
        <v>39735</v>
      </c>
      <c r="E1509" s="28" t="s">
        <v>4576</v>
      </c>
      <c r="F1509" s="26">
        <v>-30</v>
      </c>
      <c r="G1509" s="28" t="s">
        <v>4574</v>
      </c>
      <c r="H1509" s="28" t="s">
        <v>6667</v>
      </c>
      <c r="I1509" s="28" t="s">
        <v>4576</v>
      </c>
      <c r="J1509" s="28" t="s">
        <v>4576</v>
      </c>
      <c r="K1509" s="29">
        <v>39735</v>
      </c>
      <c r="L1509" s="28" t="s">
        <v>4450</v>
      </c>
      <c r="M1509" s="28" t="s">
        <v>4461</v>
      </c>
    </row>
    <row r="1510" spans="1:13" x14ac:dyDescent="0.2">
      <c r="A1510" s="23">
        <v>60614</v>
      </c>
      <c r="B1510" s="28" t="s">
        <v>4573</v>
      </c>
      <c r="C1510" s="28" t="s">
        <v>5135</v>
      </c>
      <c r="D1510" s="25">
        <f t="shared" si="23"/>
        <v>39735</v>
      </c>
      <c r="E1510" s="28" t="s">
        <v>4576</v>
      </c>
      <c r="F1510" s="26">
        <v>54</v>
      </c>
      <c r="G1510" s="28" t="s">
        <v>2205</v>
      </c>
      <c r="H1510" s="28" t="s">
        <v>7151</v>
      </c>
      <c r="I1510" s="28" t="s">
        <v>4576</v>
      </c>
      <c r="J1510" s="28" t="s">
        <v>4576</v>
      </c>
      <c r="K1510" s="29">
        <v>39735</v>
      </c>
      <c r="L1510" s="28" t="s">
        <v>5658</v>
      </c>
      <c r="M1510" s="28" t="s">
        <v>7533</v>
      </c>
    </row>
    <row r="1511" spans="1:13" hidden="1" x14ac:dyDescent="0.2">
      <c r="A1511" s="23">
        <v>60615</v>
      </c>
      <c r="B1511" s="28" t="s">
        <v>4573</v>
      </c>
      <c r="C1511" s="28" t="s">
        <v>5135</v>
      </c>
      <c r="D1511" s="25">
        <f t="shared" si="23"/>
        <v>39735</v>
      </c>
      <c r="E1511" s="28" t="s">
        <v>4576</v>
      </c>
      <c r="F1511" s="26">
        <v>12</v>
      </c>
      <c r="G1511" s="28" t="s">
        <v>2205</v>
      </c>
      <c r="H1511" s="28" t="s">
        <v>7154</v>
      </c>
      <c r="I1511" s="28" t="s">
        <v>4576</v>
      </c>
      <c r="J1511" s="28" t="s">
        <v>4576</v>
      </c>
      <c r="K1511" s="29">
        <v>39735</v>
      </c>
      <c r="L1511" s="28" t="s">
        <v>5658</v>
      </c>
      <c r="M1511" s="28" t="s">
        <v>7533</v>
      </c>
    </row>
    <row r="1512" spans="1:13" hidden="1" x14ac:dyDescent="0.2">
      <c r="A1512" s="23">
        <v>60057</v>
      </c>
      <c r="B1512" s="33" t="s">
        <v>4573</v>
      </c>
      <c r="C1512" s="28" t="s">
        <v>4574</v>
      </c>
      <c r="D1512" s="25">
        <f t="shared" si="23"/>
        <v>39736</v>
      </c>
      <c r="E1512" s="28" t="s">
        <v>4468</v>
      </c>
      <c r="F1512" s="26">
        <v>30</v>
      </c>
      <c r="G1512" s="28" t="s">
        <v>4578</v>
      </c>
      <c r="H1512" s="28" t="s">
        <v>3365</v>
      </c>
      <c r="I1512" s="28" t="s">
        <v>4576</v>
      </c>
      <c r="J1512" s="28" t="s">
        <v>4576</v>
      </c>
      <c r="K1512" s="29">
        <v>39736</v>
      </c>
      <c r="L1512" s="28" t="s">
        <v>6598</v>
      </c>
      <c r="M1512" s="28" t="s">
        <v>4469</v>
      </c>
    </row>
    <row r="1513" spans="1:13" hidden="1" x14ac:dyDescent="0.2">
      <c r="A1513" s="23">
        <v>60056</v>
      </c>
      <c r="B1513" s="28" t="s">
        <v>4573</v>
      </c>
      <c r="C1513" s="28" t="s">
        <v>4574</v>
      </c>
      <c r="D1513" s="25">
        <f t="shared" si="23"/>
        <v>39736</v>
      </c>
      <c r="E1513" s="28" t="s">
        <v>2600</v>
      </c>
      <c r="F1513" s="26">
        <v>30</v>
      </c>
      <c r="G1513" s="28" t="s">
        <v>5144</v>
      </c>
      <c r="H1513" s="28" t="s">
        <v>3379</v>
      </c>
      <c r="I1513" s="28" t="s">
        <v>4576</v>
      </c>
      <c r="J1513" s="28" t="s">
        <v>4576</v>
      </c>
      <c r="K1513" s="29">
        <v>39736</v>
      </c>
      <c r="L1513" s="28" t="s">
        <v>6598</v>
      </c>
      <c r="M1513" s="28" t="s">
        <v>4467</v>
      </c>
    </row>
    <row r="1514" spans="1:13" hidden="1" x14ac:dyDescent="0.2">
      <c r="A1514" s="23">
        <v>60616</v>
      </c>
      <c r="B1514" s="28" t="s">
        <v>4573</v>
      </c>
      <c r="C1514" s="28" t="s">
        <v>5135</v>
      </c>
      <c r="D1514" s="25">
        <f t="shared" si="23"/>
        <v>39736</v>
      </c>
      <c r="E1514" s="28" t="s">
        <v>4576</v>
      </c>
      <c r="F1514" s="26">
        <v>12</v>
      </c>
      <c r="G1514" s="28" t="s">
        <v>2205</v>
      </c>
      <c r="H1514" s="28" t="s">
        <v>7154</v>
      </c>
      <c r="I1514" s="28" t="s">
        <v>4576</v>
      </c>
      <c r="J1514" s="28" t="s">
        <v>4576</v>
      </c>
      <c r="K1514" s="29">
        <v>39736</v>
      </c>
      <c r="L1514" s="28" t="s">
        <v>5658</v>
      </c>
      <c r="M1514" s="28" t="s">
        <v>7533</v>
      </c>
    </row>
    <row r="1515" spans="1:13" hidden="1" x14ac:dyDescent="0.2">
      <c r="A1515" s="23">
        <v>60054</v>
      </c>
      <c r="B1515" s="28" t="s">
        <v>4579</v>
      </c>
      <c r="C1515" s="28" t="s">
        <v>4574</v>
      </c>
      <c r="D1515" s="25">
        <f t="shared" si="23"/>
        <v>39737</v>
      </c>
      <c r="E1515" s="28" t="s">
        <v>4576</v>
      </c>
      <c r="F1515" s="26">
        <v>30</v>
      </c>
      <c r="G1515" s="28" t="s">
        <v>4580</v>
      </c>
      <c r="H1515" s="28" t="s">
        <v>6667</v>
      </c>
      <c r="I1515" s="28" t="s">
        <v>4576</v>
      </c>
      <c r="J1515" s="28" t="s">
        <v>4576</v>
      </c>
      <c r="K1515" s="29">
        <v>39737</v>
      </c>
      <c r="L1515" s="28" t="s">
        <v>6602</v>
      </c>
      <c r="M1515" s="28" t="s">
        <v>4465</v>
      </c>
    </row>
    <row r="1516" spans="1:13" hidden="1" x14ac:dyDescent="0.2">
      <c r="A1516" s="23">
        <v>60055</v>
      </c>
      <c r="B1516" s="28" t="s">
        <v>4579</v>
      </c>
      <c r="C1516" s="28" t="s">
        <v>4574</v>
      </c>
      <c r="D1516" s="25">
        <f t="shared" si="23"/>
        <v>39737</v>
      </c>
      <c r="E1516" s="28" t="s">
        <v>4576</v>
      </c>
      <c r="F1516" s="26">
        <v>40</v>
      </c>
      <c r="G1516" s="28" t="s">
        <v>4580</v>
      </c>
      <c r="H1516" s="28" t="s">
        <v>6667</v>
      </c>
      <c r="I1516" s="28" t="s">
        <v>4576</v>
      </c>
      <c r="J1516" s="28" t="s">
        <v>4576</v>
      </c>
      <c r="K1516" s="29">
        <v>39737</v>
      </c>
      <c r="L1516" s="28" t="s">
        <v>6602</v>
      </c>
      <c r="M1516" s="28" t="s">
        <v>4466</v>
      </c>
    </row>
    <row r="1517" spans="1:13" hidden="1" x14ac:dyDescent="0.2">
      <c r="A1517" s="23">
        <v>61416</v>
      </c>
      <c r="B1517" s="28" t="s">
        <v>5150</v>
      </c>
      <c r="C1517" s="28" t="s">
        <v>4580</v>
      </c>
      <c r="D1517" s="25">
        <f t="shared" si="23"/>
        <v>39737</v>
      </c>
      <c r="E1517" s="28" t="s">
        <v>4576</v>
      </c>
      <c r="F1517" s="26">
        <v>-30</v>
      </c>
      <c r="G1517" s="28" t="s">
        <v>4574</v>
      </c>
      <c r="H1517" s="28" t="s">
        <v>6667</v>
      </c>
      <c r="I1517" s="28" t="s">
        <v>4576</v>
      </c>
      <c r="J1517" s="28" t="s">
        <v>4576</v>
      </c>
      <c r="K1517" s="29">
        <v>39737</v>
      </c>
      <c r="L1517" s="28" t="s">
        <v>6602</v>
      </c>
      <c r="M1517" s="28" t="s">
        <v>4465</v>
      </c>
    </row>
    <row r="1518" spans="1:13" hidden="1" x14ac:dyDescent="0.2">
      <c r="A1518" s="23">
        <v>61417</v>
      </c>
      <c r="B1518" s="28" t="s">
        <v>5150</v>
      </c>
      <c r="C1518" s="28" t="s">
        <v>4580</v>
      </c>
      <c r="D1518" s="25">
        <f t="shared" si="23"/>
        <v>39737</v>
      </c>
      <c r="E1518" s="28" t="s">
        <v>4576</v>
      </c>
      <c r="F1518" s="26">
        <v>-40</v>
      </c>
      <c r="G1518" s="28" t="s">
        <v>4574</v>
      </c>
      <c r="H1518" s="28" t="s">
        <v>6667</v>
      </c>
      <c r="I1518" s="28" t="s">
        <v>4576</v>
      </c>
      <c r="J1518" s="28" t="s">
        <v>4576</v>
      </c>
      <c r="K1518" s="29">
        <v>39737</v>
      </c>
      <c r="L1518" s="28" t="s">
        <v>6602</v>
      </c>
      <c r="M1518" s="28" t="s">
        <v>4466</v>
      </c>
    </row>
    <row r="1519" spans="1:13" hidden="1" x14ac:dyDescent="0.2">
      <c r="A1519" s="23">
        <v>60617</v>
      </c>
      <c r="B1519" s="28" t="s">
        <v>4573</v>
      </c>
      <c r="C1519" s="28" t="s">
        <v>5135</v>
      </c>
      <c r="D1519" s="25">
        <f t="shared" si="23"/>
        <v>39737</v>
      </c>
      <c r="E1519" s="28" t="s">
        <v>4576</v>
      </c>
      <c r="F1519" s="26">
        <v>12</v>
      </c>
      <c r="G1519" s="28" t="s">
        <v>2205</v>
      </c>
      <c r="H1519" s="28" t="s">
        <v>7154</v>
      </c>
      <c r="I1519" s="28" t="s">
        <v>4576</v>
      </c>
      <c r="J1519" s="28" t="s">
        <v>4576</v>
      </c>
      <c r="K1519" s="29">
        <v>39737</v>
      </c>
      <c r="L1519" s="28" t="s">
        <v>5658</v>
      </c>
      <c r="M1519" s="28" t="s">
        <v>7533</v>
      </c>
    </row>
    <row r="1520" spans="1:13" hidden="1" x14ac:dyDescent="0.2">
      <c r="A1520" s="23">
        <v>60053</v>
      </c>
      <c r="B1520" s="28" t="s">
        <v>4573</v>
      </c>
      <c r="C1520" s="28" t="s">
        <v>4574</v>
      </c>
      <c r="D1520" s="25">
        <f t="shared" si="23"/>
        <v>39738</v>
      </c>
      <c r="E1520" s="28" t="s">
        <v>4576</v>
      </c>
      <c r="F1520" s="26">
        <v>17.04</v>
      </c>
      <c r="G1520" s="28" t="s">
        <v>5143</v>
      </c>
      <c r="H1520" s="28" t="s">
        <v>3381</v>
      </c>
      <c r="I1520" s="28" t="s">
        <v>4576</v>
      </c>
      <c r="J1520" s="28" t="s">
        <v>4576</v>
      </c>
      <c r="K1520" s="29">
        <v>39738</v>
      </c>
      <c r="L1520" s="28" t="s">
        <v>2111</v>
      </c>
      <c r="M1520" s="28" t="s">
        <v>4464</v>
      </c>
    </row>
    <row r="1521" spans="1:13" hidden="1" x14ac:dyDescent="0.2">
      <c r="A1521" s="23">
        <v>60052</v>
      </c>
      <c r="B1521" s="28" t="s">
        <v>4585</v>
      </c>
      <c r="C1521" s="28" t="s">
        <v>4574</v>
      </c>
      <c r="D1521" s="25">
        <f t="shared" si="23"/>
        <v>39738</v>
      </c>
      <c r="E1521" s="28" t="s">
        <v>4576</v>
      </c>
      <c r="F1521" s="26">
        <v>79.790000000000006</v>
      </c>
      <c r="G1521" s="28" t="s">
        <v>5142</v>
      </c>
      <c r="H1521" s="28" t="s">
        <v>5948</v>
      </c>
      <c r="I1521" s="28" t="s">
        <v>4576</v>
      </c>
      <c r="J1521" s="28" t="s">
        <v>4576</v>
      </c>
      <c r="K1521" s="29">
        <v>39738</v>
      </c>
      <c r="L1521" s="28" t="s">
        <v>2111</v>
      </c>
      <c r="M1521" s="28" t="s">
        <v>4463</v>
      </c>
    </row>
    <row r="1522" spans="1:13" hidden="1" x14ac:dyDescent="0.2">
      <c r="A1522" s="23">
        <v>60619</v>
      </c>
      <c r="B1522" s="28" t="s">
        <v>4573</v>
      </c>
      <c r="C1522" s="28" t="s">
        <v>5135</v>
      </c>
      <c r="D1522" s="25">
        <f t="shared" si="23"/>
        <v>39739</v>
      </c>
      <c r="E1522" s="28" t="s">
        <v>4576</v>
      </c>
      <c r="F1522" s="26">
        <v>13.49</v>
      </c>
      <c r="G1522" s="28" t="s">
        <v>683</v>
      </c>
      <c r="H1522" s="28" t="s">
        <v>3365</v>
      </c>
      <c r="I1522" s="28" t="s">
        <v>4576</v>
      </c>
      <c r="J1522" s="28" t="s">
        <v>4576</v>
      </c>
      <c r="K1522" s="29">
        <v>39739</v>
      </c>
      <c r="L1522" s="28" t="s">
        <v>5658</v>
      </c>
      <c r="M1522" s="28" t="s">
        <v>1706</v>
      </c>
    </row>
    <row r="1523" spans="1:13" hidden="1" x14ac:dyDescent="0.2">
      <c r="A1523" s="23">
        <v>60620</v>
      </c>
      <c r="B1523" s="28" t="s">
        <v>4573</v>
      </c>
      <c r="C1523" s="28" t="s">
        <v>5135</v>
      </c>
      <c r="D1523" s="25">
        <f t="shared" si="23"/>
        <v>39739</v>
      </c>
      <c r="E1523" s="28" t="s">
        <v>4576</v>
      </c>
      <c r="F1523" s="26">
        <v>59.04</v>
      </c>
      <c r="G1523" s="28" t="s">
        <v>683</v>
      </c>
      <c r="H1523" s="28" t="s">
        <v>3365</v>
      </c>
      <c r="I1523" s="28" t="s">
        <v>4576</v>
      </c>
      <c r="J1523" s="28" t="s">
        <v>4576</v>
      </c>
      <c r="K1523" s="29">
        <v>39739</v>
      </c>
      <c r="L1523" s="28" t="s">
        <v>5658</v>
      </c>
      <c r="M1523" s="28" t="s">
        <v>1703</v>
      </c>
    </row>
    <row r="1524" spans="1:13" hidden="1" x14ac:dyDescent="0.2">
      <c r="A1524" s="23">
        <v>60051</v>
      </c>
      <c r="B1524" s="28" t="s">
        <v>4579</v>
      </c>
      <c r="C1524" s="28" t="s">
        <v>4574</v>
      </c>
      <c r="D1524" s="25">
        <f t="shared" si="23"/>
        <v>39741</v>
      </c>
      <c r="E1524" s="28" t="s">
        <v>4576</v>
      </c>
      <c r="F1524" s="26">
        <v>40</v>
      </c>
      <c r="G1524" s="28" t="s">
        <v>4580</v>
      </c>
      <c r="H1524" s="28" t="s">
        <v>6667</v>
      </c>
      <c r="I1524" s="28" t="s">
        <v>4576</v>
      </c>
      <c r="J1524" s="28" t="s">
        <v>4576</v>
      </c>
      <c r="K1524" s="29">
        <v>39741</v>
      </c>
      <c r="L1524" s="28" t="s">
        <v>6602</v>
      </c>
      <c r="M1524" s="28" t="s">
        <v>4462</v>
      </c>
    </row>
    <row r="1525" spans="1:13" hidden="1" x14ac:dyDescent="0.2">
      <c r="A1525" s="23">
        <v>61415</v>
      </c>
      <c r="B1525" s="28" t="s">
        <v>5150</v>
      </c>
      <c r="C1525" s="28" t="s">
        <v>4580</v>
      </c>
      <c r="D1525" s="25">
        <f t="shared" si="23"/>
        <v>39741</v>
      </c>
      <c r="E1525" s="33" t="s">
        <v>4576</v>
      </c>
      <c r="F1525" s="26">
        <v>-40</v>
      </c>
      <c r="G1525" s="28" t="s">
        <v>4574</v>
      </c>
      <c r="H1525" s="28" t="s">
        <v>6667</v>
      </c>
      <c r="I1525" s="28" t="s">
        <v>4576</v>
      </c>
      <c r="J1525" s="28" t="s">
        <v>4576</v>
      </c>
      <c r="K1525" s="29">
        <v>39741</v>
      </c>
      <c r="L1525" s="28" t="s">
        <v>6602</v>
      </c>
      <c r="M1525" s="28" t="s">
        <v>4462</v>
      </c>
    </row>
    <row r="1526" spans="1:13" hidden="1" x14ac:dyDescent="0.2">
      <c r="A1526" s="23">
        <v>60621</v>
      </c>
      <c r="B1526" s="28" t="s">
        <v>4573</v>
      </c>
      <c r="C1526" s="28" t="s">
        <v>5135</v>
      </c>
      <c r="D1526" s="25">
        <f t="shared" si="23"/>
        <v>39741</v>
      </c>
      <c r="E1526" s="28" t="s">
        <v>4576</v>
      </c>
      <c r="F1526" s="26">
        <v>21</v>
      </c>
      <c r="G1526" s="28" t="s">
        <v>2204</v>
      </c>
      <c r="H1526" s="28" t="s">
        <v>3379</v>
      </c>
      <c r="I1526" s="28" t="s">
        <v>4576</v>
      </c>
      <c r="J1526" s="28" t="s">
        <v>4576</v>
      </c>
      <c r="K1526" s="29">
        <v>39741</v>
      </c>
      <c r="L1526" s="28" t="s">
        <v>5658</v>
      </c>
      <c r="M1526" s="28" t="s">
        <v>8265</v>
      </c>
    </row>
    <row r="1527" spans="1:13" hidden="1" x14ac:dyDescent="0.2">
      <c r="A1527" s="23">
        <v>60050</v>
      </c>
      <c r="B1527" s="28" t="s">
        <v>4579</v>
      </c>
      <c r="C1527" s="28" t="s">
        <v>4574</v>
      </c>
      <c r="D1527" s="25">
        <f t="shared" si="23"/>
        <v>39742</v>
      </c>
      <c r="E1527" s="28" t="s">
        <v>4576</v>
      </c>
      <c r="F1527" s="26">
        <v>30</v>
      </c>
      <c r="G1527" s="28" t="s">
        <v>4580</v>
      </c>
      <c r="H1527" s="28" t="s">
        <v>6667</v>
      </c>
      <c r="I1527" s="28" t="s">
        <v>4576</v>
      </c>
      <c r="J1527" s="28" t="s">
        <v>4576</v>
      </c>
      <c r="K1527" s="29">
        <v>39742</v>
      </c>
      <c r="L1527" s="28" t="s">
        <v>4450</v>
      </c>
      <c r="M1527" s="28" t="s">
        <v>4461</v>
      </c>
    </row>
    <row r="1528" spans="1:13" hidden="1" x14ac:dyDescent="0.2">
      <c r="A1528" s="23">
        <v>60618</v>
      </c>
      <c r="B1528" s="33" t="s">
        <v>4573</v>
      </c>
      <c r="C1528" s="33" t="s">
        <v>5135</v>
      </c>
      <c r="D1528" s="25">
        <f t="shared" si="23"/>
        <v>39742</v>
      </c>
      <c r="E1528" s="28" t="s">
        <v>4576</v>
      </c>
      <c r="F1528" s="26">
        <v>37.869999999999997</v>
      </c>
      <c r="G1528" s="28" t="s">
        <v>2206</v>
      </c>
      <c r="H1528" s="28" t="s">
        <v>7311</v>
      </c>
      <c r="I1528" s="28" t="s">
        <v>4576</v>
      </c>
      <c r="J1528" s="28" t="s">
        <v>4576</v>
      </c>
      <c r="K1528" s="29">
        <v>39742</v>
      </c>
      <c r="L1528" s="33" t="s">
        <v>5658</v>
      </c>
      <c r="M1528" s="28" t="s">
        <v>8267</v>
      </c>
    </row>
    <row r="1529" spans="1:13" x14ac:dyDescent="0.2">
      <c r="A1529" s="23">
        <v>60623</v>
      </c>
      <c r="B1529" s="28" t="s">
        <v>4573</v>
      </c>
      <c r="C1529" s="28" t="s">
        <v>5135</v>
      </c>
      <c r="D1529" s="25">
        <f t="shared" si="23"/>
        <v>39742</v>
      </c>
      <c r="E1529" s="28" t="s">
        <v>4576</v>
      </c>
      <c r="F1529" s="26">
        <v>20</v>
      </c>
      <c r="G1529" s="28" t="s">
        <v>2201</v>
      </c>
      <c r="H1529" s="28" t="s">
        <v>7151</v>
      </c>
      <c r="I1529" s="28" t="s">
        <v>4576</v>
      </c>
      <c r="J1529" s="28" t="s">
        <v>4576</v>
      </c>
      <c r="K1529" s="29">
        <v>39742</v>
      </c>
      <c r="L1529" s="28" t="s">
        <v>5658</v>
      </c>
      <c r="M1529" s="28" t="s">
        <v>1760</v>
      </c>
    </row>
    <row r="1530" spans="1:13" hidden="1" x14ac:dyDescent="0.2">
      <c r="A1530" s="23">
        <v>60049</v>
      </c>
      <c r="B1530" s="28" t="s">
        <v>4573</v>
      </c>
      <c r="C1530" s="28" t="s">
        <v>4574</v>
      </c>
      <c r="D1530" s="25">
        <f t="shared" si="23"/>
        <v>39742</v>
      </c>
      <c r="E1530" s="28" t="s">
        <v>4576</v>
      </c>
      <c r="F1530" s="26">
        <v>2.0099999999999998</v>
      </c>
      <c r="G1530" s="28" t="s">
        <v>5137</v>
      </c>
      <c r="H1530" s="28" t="s">
        <v>3365</v>
      </c>
      <c r="I1530" s="28" t="s">
        <v>4576</v>
      </c>
      <c r="J1530" s="28" t="s">
        <v>4576</v>
      </c>
      <c r="K1530" s="29">
        <v>39742</v>
      </c>
      <c r="L1530" s="28" t="s">
        <v>4450</v>
      </c>
      <c r="M1530" s="28" t="s">
        <v>4460</v>
      </c>
    </row>
    <row r="1531" spans="1:13" hidden="1" x14ac:dyDescent="0.2">
      <c r="A1531" s="23">
        <v>61080</v>
      </c>
      <c r="B1531" s="28" t="s">
        <v>4573</v>
      </c>
      <c r="C1531" s="28" t="s">
        <v>5133</v>
      </c>
      <c r="D1531" s="25">
        <f t="shared" si="23"/>
        <v>39742</v>
      </c>
      <c r="E1531" s="28" t="s">
        <v>4576</v>
      </c>
      <c r="F1531" s="26">
        <v>134.44</v>
      </c>
      <c r="G1531" s="28" t="s">
        <v>5137</v>
      </c>
      <c r="H1531" s="28" t="s">
        <v>3365</v>
      </c>
      <c r="I1531" s="28" t="s">
        <v>4576</v>
      </c>
      <c r="J1531" s="28" t="s">
        <v>4576</v>
      </c>
      <c r="K1531" s="29">
        <v>39742</v>
      </c>
      <c r="L1531" s="28" t="s">
        <v>4576</v>
      </c>
      <c r="M1531" s="28" t="s">
        <v>4576</v>
      </c>
    </row>
    <row r="1532" spans="1:13" hidden="1" x14ac:dyDescent="0.2">
      <c r="A1532" s="23">
        <v>61414</v>
      </c>
      <c r="B1532" s="28" t="s">
        <v>5150</v>
      </c>
      <c r="C1532" s="28" t="s">
        <v>4580</v>
      </c>
      <c r="D1532" s="25">
        <f t="shared" si="23"/>
        <v>39742</v>
      </c>
      <c r="E1532" s="28" t="s">
        <v>4576</v>
      </c>
      <c r="F1532" s="26">
        <v>-30</v>
      </c>
      <c r="G1532" s="28" t="s">
        <v>4574</v>
      </c>
      <c r="H1532" s="28" t="s">
        <v>6667</v>
      </c>
      <c r="I1532" s="28" t="s">
        <v>4576</v>
      </c>
      <c r="J1532" s="28" t="s">
        <v>4576</v>
      </c>
      <c r="K1532" s="29">
        <v>39742</v>
      </c>
      <c r="L1532" s="28" t="s">
        <v>4450</v>
      </c>
      <c r="M1532" s="28" t="s">
        <v>4461</v>
      </c>
    </row>
    <row r="1533" spans="1:13" hidden="1" x14ac:dyDescent="0.2">
      <c r="A1533" s="23">
        <v>60622</v>
      </c>
      <c r="B1533" s="28" t="s">
        <v>4573</v>
      </c>
      <c r="C1533" s="28" t="s">
        <v>5135</v>
      </c>
      <c r="D1533" s="25">
        <f t="shared" si="23"/>
        <v>39742</v>
      </c>
      <c r="E1533" s="28" t="s">
        <v>4576</v>
      </c>
      <c r="F1533" s="26">
        <v>12</v>
      </c>
      <c r="G1533" s="28" t="s">
        <v>2205</v>
      </c>
      <c r="H1533" s="28" t="s">
        <v>7154</v>
      </c>
      <c r="I1533" s="28" t="s">
        <v>4576</v>
      </c>
      <c r="J1533" s="28" t="s">
        <v>4576</v>
      </c>
      <c r="K1533" s="29">
        <v>39742</v>
      </c>
      <c r="L1533" s="28" t="s">
        <v>5658</v>
      </c>
      <c r="M1533" s="28" t="s">
        <v>7533</v>
      </c>
    </row>
    <row r="1534" spans="1:13" hidden="1" x14ac:dyDescent="0.2">
      <c r="A1534" s="23">
        <v>60047</v>
      </c>
      <c r="B1534" s="28" t="s">
        <v>4573</v>
      </c>
      <c r="C1534" s="28" t="s">
        <v>4574</v>
      </c>
      <c r="D1534" s="25">
        <f t="shared" si="23"/>
        <v>39743</v>
      </c>
      <c r="E1534" s="28" t="s">
        <v>4576</v>
      </c>
      <c r="F1534" s="26">
        <v>288</v>
      </c>
      <c r="G1534" s="28" t="s">
        <v>5140</v>
      </c>
      <c r="H1534" s="28" t="s">
        <v>3370</v>
      </c>
      <c r="I1534" s="28" t="s">
        <v>4576</v>
      </c>
      <c r="J1534" s="28" t="s">
        <v>4576</v>
      </c>
      <c r="K1534" s="29">
        <v>39743</v>
      </c>
      <c r="L1534" s="28" t="s">
        <v>6598</v>
      </c>
      <c r="M1534" s="28" t="s">
        <v>4458</v>
      </c>
    </row>
    <row r="1535" spans="1:13" hidden="1" x14ac:dyDescent="0.2">
      <c r="A1535" s="23">
        <v>60048</v>
      </c>
      <c r="B1535" s="28" t="s">
        <v>4585</v>
      </c>
      <c r="C1535" s="28" t="s">
        <v>4574</v>
      </c>
      <c r="D1535" s="25">
        <f t="shared" si="23"/>
        <v>39743</v>
      </c>
      <c r="E1535" s="28" t="s">
        <v>4576</v>
      </c>
      <c r="F1535" s="26">
        <v>20.8</v>
      </c>
      <c r="G1535" s="28" t="s">
        <v>5141</v>
      </c>
      <c r="H1535" s="28" t="s">
        <v>5948</v>
      </c>
      <c r="I1535" s="28" t="s">
        <v>4576</v>
      </c>
      <c r="J1535" s="28" t="s">
        <v>4576</v>
      </c>
      <c r="K1535" s="29">
        <v>39743</v>
      </c>
      <c r="L1535" s="28" t="s">
        <v>2111</v>
      </c>
      <c r="M1535" s="28" t="s">
        <v>4459</v>
      </c>
    </row>
    <row r="1536" spans="1:13" hidden="1" x14ac:dyDescent="0.2">
      <c r="A1536" s="23">
        <v>61081</v>
      </c>
      <c r="B1536" s="28" t="s">
        <v>4573</v>
      </c>
      <c r="C1536" s="28" t="s">
        <v>5133</v>
      </c>
      <c r="D1536" s="25">
        <f t="shared" si="23"/>
        <v>39743</v>
      </c>
      <c r="E1536" s="28" t="s">
        <v>4576</v>
      </c>
      <c r="F1536" s="26">
        <v>37.21</v>
      </c>
      <c r="G1536" s="28" t="s">
        <v>5137</v>
      </c>
      <c r="H1536" s="28" t="s">
        <v>7322</v>
      </c>
      <c r="I1536" s="28" t="s">
        <v>4576</v>
      </c>
      <c r="J1536" s="28" t="s">
        <v>4576</v>
      </c>
      <c r="K1536" s="29">
        <v>39743</v>
      </c>
      <c r="L1536" s="28" t="s">
        <v>4576</v>
      </c>
      <c r="M1536" s="28" t="s">
        <v>4576</v>
      </c>
    </row>
    <row r="1537" spans="1:13" x14ac:dyDescent="0.2">
      <c r="A1537" s="23">
        <v>60624</v>
      </c>
      <c r="B1537" s="28" t="s">
        <v>4573</v>
      </c>
      <c r="C1537" s="28" t="s">
        <v>5135</v>
      </c>
      <c r="D1537" s="25">
        <f t="shared" si="23"/>
        <v>39743</v>
      </c>
      <c r="E1537" s="28" t="s">
        <v>4576</v>
      </c>
      <c r="F1537" s="26">
        <v>54</v>
      </c>
      <c r="G1537" s="28" t="s">
        <v>2205</v>
      </c>
      <c r="H1537" s="28" t="s">
        <v>7151</v>
      </c>
      <c r="I1537" s="28" t="s">
        <v>4576</v>
      </c>
      <c r="J1537" s="28" t="s">
        <v>4576</v>
      </c>
      <c r="K1537" s="29">
        <v>39743</v>
      </c>
      <c r="L1537" s="28" t="s">
        <v>5658</v>
      </c>
      <c r="M1537" s="28" t="s">
        <v>7533</v>
      </c>
    </row>
    <row r="1538" spans="1:13" hidden="1" x14ac:dyDescent="0.2">
      <c r="A1538" s="23">
        <v>60625</v>
      </c>
      <c r="B1538" s="28" t="s">
        <v>4573</v>
      </c>
      <c r="C1538" s="28" t="s">
        <v>5135</v>
      </c>
      <c r="D1538" s="25">
        <f t="shared" ref="D1538:D1601" si="24">K1538</f>
        <v>39743</v>
      </c>
      <c r="E1538" s="28" t="s">
        <v>4576</v>
      </c>
      <c r="F1538" s="26">
        <v>12</v>
      </c>
      <c r="G1538" s="28" t="s">
        <v>2205</v>
      </c>
      <c r="H1538" s="28" t="s">
        <v>7154</v>
      </c>
      <c r="I1538" s="28" t="s">
        <v>4576</v>
      </c>
      <c r="J1538" s="28" t="s">
        <v>4576</v>
      </c>
      <c r="K1538" s="29">
        <v>39743</v>
      </c>
      <c r="L1538" s="28" t="s">
        <v>5658</v>
      </c>
      <c r="M1538" s="28" t="s">
        <v>7533</v>
      </c>
    </row>
    <row r="1539" spans="1:13" hidden="1" x14ac:dyDescent="0.2">
      <c r="A1539" s="23">
        <v>60046</v>
      </c>
      <c r="B1539" s="28" t="s">
        <v>4573</v>
      </c>
      <c r="C1539" s="28" t="s">
        <v>4574</v>
      </c>
      <c r="D1539" s="25">
        <f t="shared" si="24"/>
        <v>39744</v>
      </c>
      <c r="E1539" s="28" t="s">
        <v>4576</v>
      </c>
      <c r="F1539" s="26">
        <v>41.58</v>
      </c>
      <c r="G1539" s="28" t="s">
        <v>5139</v>
      </c>
      <c r="H1539" s="28" t="s">
        <v>3381</v>
      </c>
      <c r="I1539" s="28" t="s">
        <v>4576</v>
      </c>
      <c r="J1539" s="28" t="s">
        <v>4576</v>
      </c>
      <c r="K1539" s="29">
        <v>39744</v>
      </c>
      <c r="L1539" s="28" t="s">
        <v>2111</v>
      </c>
      <c r="M1539" s="28" t="s">
        <v>4457</v>
      </c>
    </row>
    <row r="1540" spans="1:13" hidden="1" x14ac:dyDescent="0.2">
      <c r="A1540" s="23">
        <v>60626</v>
      </c>
      <c r="B1540" s="28" t="s">
        <v>4573</v>
      </c>
      <c r="C1540" s="28" t="s">
        <v>5135</v>
      </c>
      <c r="D1540" s="25">
        <f t="shared" si="24"/>
        <v>39744</v>
      </c>
      <c r="E1540" s="28" t="s">
        <v>4576</v>
      </c>
      <c r="F1540" s="26">
        <v>12</v>
      </c>
      <c r="G1540" s="28" t="s">
        <v>2205</v>
      </c>
      <c r="H1540" s="28" t="s">
        <v>7154</v>
      </c>
      <c r="I1540" s="28" t="s">
        <v>4576</v>
      </c>
      <c r="J1540" s="28" t="s">
        <v>4576</v>
      </c>
      <c r="K1540" s="29">
        <v>39744</v>
      </c>
      <c r="L1540" s="28" t="s">
        <v>5658</v>
      </c>
      <c r="M1540" s="28" t="s">
        <v>7533</v>
      </c>
    </row>
    <row r="1541" spans="1:13" hidden="1" x14ac:dyDescent="0.2">
      <c r="A1541" s="23">
        <v>60045</v>
      </c>
      <c r="B1541" s="28" t="s">
        <v>4579</v>
      </c>
      <c r="C1541" s="28" t="s">
        <v>4574</v>
      </c>
      <c r="D1541" s="25">
        <f t="shared" si="24"/>
        <v>39745</v>
      </c>
      <c r="E1541" s="28" t="s">
        <v>4576</v>
      </c>
      <c r="F1541" s="26">
        <v>50</v>
      </c>
      <c r="G1541" s="28" t="s">
        <v>4580</v>
      </c>
      <c r="H1541" s="28" t="s">
        <v>6667</v>
      </c>
      <c r="I1541" s="28" t="s">
        <v>4576</v>
      </c>
      <c r="J1541" s="28" t="s">
        <v>4576</v>
      </c>
      <c r="K1541" s="29">
        <v>39745</v>
      </c>
      <c r="L1541" s="28" t="s">
        <v>6602</v>
      </c>
      <c r="M1541" s="28" t="s">
        <v>4456</v>
      </c>
    </row>
    <row r="1542" spans="1:13" hidden="1" x14ac:dyDescent="0.2">
      <c r="A1542" s="23">
        <v>60666</v>
      </c>
      <c r="B1542" s="28" t="s">
        <v>4573</v>
      </c>
      <c r="C1542" s="28" t="s">
        <v>5135</v>
      </c>
      <c r="D1542" s="25">
        <f t="shared" si="24"/>
        <v>39745</v>
      </c>
      <c r="E1542" s="28" t="s">
        <v>4576</v>
      </c>
      <c r="F1542" s="26">
        <v>108</v>
      </c>
      <c r="G1542" s="28" t="s">
        <v>1560</v>
      </c>
      <c r="H1542" s="28" t="s">
        <v>4595</v>
      </c>
      <c r="I1542" s="28" t="s">
        <v>4576</v>
      </c>
      <c r="J1542" s="28" t="s">
        <v>4576</v>
      </c>
      <c r="K1542" s="29">
        <v>39745</v>
      </c>
      <c r="L1542" s="28" t="s">
        <v>5658</v>
      </c>
      <c r="M1542" s="28" t="s">
        <v>1054</v>
      </c>
    </row>
    <row r="1543" spans="1:13" hidden="1" x14ac:dyDescent="0.2">
      <c r="A1543" s="23">
        <v>60667</v>
      </c>
      <c r="B1543" s="28" t="s">
        <v>4573</v>
      </c>
      <c r="C1543" s="28" t="s">
        <v>5135</v>
      </c>
      <c r="D1543" s="25">
        <f t="shared" si="24"/>
        <v>39745</v>
      </c>
      <c r="E1543" s="28" t="s">
        <v>4576</v>
      </c>
      <c r="F1543" s="26">
        <v>12</v>
      </c>
      <c r="G1543" s="28" t="s">
        <v>1560</v>
      </c>
      <c r="H1543" s="28" t="s">
        <v>3370</v>
      </c>
      <c r="I1543" s="28" t="s">
        <v>4576</v>
      </c>
      <c r="J1543" s="28" t="s">
        <v>4576</v>
      </c>
      <c r="K1543" s="29">
        <v>39745</v>
      </c>
      <c r="L1543" s="28" t="s">
        <v>5658</v>
      </c>
      <c r="M1543" s="28" t="s">
        <v>1054</v>
      </c>
    </row>
    <row r="1544" spans="1:13" hidden="1" x14ac:dyDescent="0.2">
      <c r="A1544" s="23">
        <v>61413</v>
      </c>
      <c r="B1544" s="28" t="s">
        <v>5150</v>
      </c>
      <c r="C1544" s="28" t="s">
        <v>4580</v>
      </c>
      <c r="D1544" s="25">
        <f t="shared" si="24"/>
        <v>39745</v>
      </c>
      <c r="E1544" s="28" t="s">
        <v>4576</v>
      </c>
      <c r="F1544" s="26">
        <v>-50</v>
      </c>
      <c r="G1544" s="28" t="s">
        <v>4574</v>
      </c>
      <c r="H1544" s="28" t="s">
        <v>6667</v>
      </c>
      <c r="I1544" s="28" t="s">
        <v>4576</v>
      </c>
      <c r="J1544" s="28" t="s">
        <v>4576</v>
      </c>
      <c r="K1544" s="29">
        <v>39745</v>
      </c>
      <c r="L1544" s="28" t="s">
        <v>6602</v>
      </c>
      <c r="M1544" s="28" t="s">
        <v>4456</v>
      </c>
    </row>
    <row r="1545" spans="1:13" hidden="1" x14ac:dyDescent="0.2">
      <c r="A1545" s="23">
        <v>60627</v>
      </c>
      <c r="B1545" s="28" t="s">
        <v>4573</v>
      </c>
      <c r="C1545" s="28" t="s">
        <v>5135</v>
      </c>
      <c r="D1545" s="25">
        <f t="shared" si="24"/>
        <v>39745</v>
      </c>
      <c r="E1545" s="28" t="s">
        <v>4576</v>
      </c>
      <c r="F1545" s="26">
        <v>12</v>
      </c>
      <c r="G1545" s="28" t="s">
        <v>2205</v>
      </c>
      <c r="H1545" s="28" t="s">
        <v>7154</v>
      </c>
      <c r="I1545" s="28" t="s">
        <v>4576</v>
      </c>
      <c r="J1545" s="28" t="s">
        <v>4576</v>
      </c>
      <c r="K1545" s="29">
        <v>39745</v>
      </c>
      <c r="L1545" s="28" t="s">
        <v>5658</v>
      </c>
      <c r="M1545" s="28" t="s">
        <v>7533</v>
      </c>
    </row>
    <row r="1546" spans="1:13" hidden="1" x14ac:dyDescent="0.2">
      <c r="A1546" s="23">
        <v>60668</v>
      </c>
      <c r="B1546" s="28" t="s">
        <v>4573</v>
      </c>
      <c r="C1546" s="28" t="s">
        <v>5135</v>
      </c>
      <c r="D1546" s="25">
        <f t="shared" si="24"/>
        <v>39745</v>
      </c>
      <c r="E1546" s="28" t="s">
        <v>4576</v>
      </c>
      <c r="F1546" s="26">
        <v>14.81</v>
      </c>
      <c r="G1546" s="28" t="s">
        <v>5167</v>
      </c>
      <c r="H1546" s="28" t="s">
        <v>3365</v>
      </c>
      <c r="I1546" s="28" t="s">
        <v>4576</v>
      </c>
      <c r="J1546" s="28" t="s">
        <v>4576</v>
      </c>
      <c r="K1546" s="29">
        <v>39745</v>
      </c>
      <c r="L1546" s="28" t="s">
        <v>5658</v>
      </c>
      <c r="M1546" s="28" t="s">
        <v>8283</v>
      </c>
    </row>
    <row r="1547" spans="1:13" hidden="1" x14ac:dyDescent="0.2">
      <c r="A1547" s="23">
        <v>60632</v>
      </c>
      <c r="B1547" s="28" t="s">
        <v>4573</v>
      </c>
      <c r="C1547" s="28" t="s">
        <v>5135</v>
      </c>
      <c r="D1547" s="25">
        <f t="shared" si="24"/>
        <v>39746</v>
      </c>
      <c r="E1547" s="28" t="s">
        <v>4576</v>
      </c>
      <c r="F1547" s="26">
        <v>19.98</v>
      </c>
      <c r="G1547" s="28" t="s">
        <v>2209</v>
      </c>
      <c r="H1547" s="28" t="s">
        <v>277</v>
      </c>
      <c r="I1547" s="28" t="s">
        <v>4576</v>
      </c>
      <c r="J1547" s="28" t="s">
        <v>4576</v>
      </c>
      <c r="K1547" s="29">
        <v>39746</v>
      </c>
      <c r="L1547" s="28" t="s">
        <v>5658</v>
      </c>
      <c r="M1547" s="28" t="s">
        <v>5255</v>
      </c>
    </row>
    <row r="1548" spans="1:13" hidden="1" x14ac:dyDescent="0.2">
      <c r="A1548" s="23">
        <v>60631</v>
      </c>
      <c r="B1548" s="28" t="s">
        <v>4573</v>
      </c>
      <c r="C1548" s="28" t="s">
        <v>5135</v>
      </c>
      <c r="D1548" s="25">
        <f t="shared" si="24"/>
        <v>39746</v>
      </c>
      <c r="E1548" s="28" t="s">
        <v>4576</v>
      </c>
      <c r="F1548" s="26">
        <v>6</v>
      </c>
      <c r="G1548" s="28" t="s">
        <v>2208</v>
      </c>
      <c r="H1548" s="28" t="s">
        <v>3365</v>
      </c>
      <c r="I1548" s="28" t="s">
        <v>4576</v>
      </c>
      <c r="J1548" s="28" t="s">
        <v>4576</v>
      </c>
      <c r="K1548" s="29">
        <v>39746</v>
      </c>
      <c r="L1548" s="28" t="s">
        <v>5658</v>
      </c>
      <c r="M1548" s="28" t="s">
        <v>2288</v>
      </c>
    </row>
    <row r="1549" spans="1:13" hidden="1" x14ac:dyDescent="0.2">
      <c r="A1549" s="23">
        <v>60628</v>
      </c>
      <c r="B1549" s="28" t="s">
        <v>4573</v>
      </c>
      <c r="C1549" s="28" t="s">
        <v>5135</v>
      </c>
      <c r="D1549" s="25">
        <f t="shared" si="24"/>
        <v>39746</v>
      </c>
      <c r="E1549" s="28" t="s">
        <v>4576</v>
      </c>
      <c r="F1549" s="26">
        <v>19.989999999999998</v>
      </c>
      <c r="G1549" s="28" t="s">
        <v>2203</v>
      </c>
      <c r="H1549" s="28" t="s">
        <v>277</v>
      </c>
      <c r="I1549" s="28" t="s">
        <v>4576</v>
      </c>
      <c r="J1549" s="28" t="s">
        <v>4576</v>
      </c>
      <c r="K1549" s="29">
        <v>39746</v>
      </c>
      <c r="L1549" s="28" t="s">
        <v>5658</v>
      </c>
      <c r="M1549" s="28" t="s">
        <v>8268</v>
      </c>
    </row>
    <row r="1550" spans="1:13" hidden="1" x14ac:dyDescent="0.2">
      <c r="A1550" s="23">
        <v>60630</v>
      </c>
      <c r="B1550" s="28" t="s">
        <v>4573</v>
      </c>
      <c r="C1550" s="28" t="s">
        <v>5135</v>
      </c>
      <c r="D1550" s="25">
        <f t="shared" si="24"/>
        <v>39746</v>
      </c>
      <c r="E1550" s="28" t="s">
        <v>4576</v>
      </c>
      <c r="F1550" s="26">
        <v>12</v>
      </c>
      <c r="G1550" s="28" t="s">
        <v>2207</v>
      </c>
      <c r="H1550" s="28" t="s">
        <v>4600</v>
      </c>
      <c r="I1550" s="28" t="s">
        <v>4576</v>
      </c>
      <c r="J1550" s="28" t="s">
        <v>4576</v>
      </c>
      <c r="K1550" s="29">
        <v>39746</v>
      </c>
      <c r="L1550" s="28" t="s">
        <v>5658</v>
      </c>
      <c r="M1550" s="28" t="s">
        <v>8269</v>
      </c>
    </row>
    <row r="1551" spans="1:13" hidden="1" x14ac:dyDescent="0.2">
      <c r="A1551" s="23">
        <v>60629</v>
      </c>
      <c r="B1551" s="28" t="s">
        <v>4573</v>
      </c>
      <c r="C1551" s="28" t="s">
        <v>5135</v>
      </c>
      <c r="D1551" s="25">
        <f t="shared" si="24"/>
        <v>39746</v>
      </c>
      <c r="E1551" s="28" t="s">
        <v>4576</v>
      </c>
      <c r="F1551" s="26">
        <v>33.159999999999997</v>
      </c>
      <c r="G1551" s="28" t="s">
        <v>683</v>
      </c>
      <c r="H1551" s="28" t="s">
        <v>3365</v>
      </c>
      <c r="I1551" s="28" t="s">
        <v>4576</v>
      </c>
      <c r="J1551" s="28" t="s">
        <v>4576</v>
      </c>
      <c r="K1551" s="29">
        <v>39746</v>
      </c>
      <c r="L1551" s="28" t="s">
        <v>5658</v>
      </c>
      <c r="M1551" s="28" t="s">
        <v>1703</v>
      </c>
    </row>
    <row r="1552" spans="1:13" hidden="1" x14ac:dyDescent="0.2">
      <c r="A1552" s="23">
        <v>60044</v>
      </c>
      <c r="B1552" s="28" t="s">
        <v>4579</v>
      </c>
      <c r="C1552" s="28" t="s">
        <v>4574</v>
      </c>
      <c r="D1552" s="25">
        <f t="shared" si="24"/>
        <v>39748</v>
      </c>
      <c r="E1552" s="28" t="s">
        <v>4576</v>
      </c>
      <c r="F1552" s="26">
        <v>30</v>
      </c>
      <c r="G1552" s="28" t="s">
        <v>4580</v>
      </c>
      <c r="H1552" s="28" t="s">
        <v>6667</v>
      </c>
      <c r="I1552" s="28" t="s">
        <v>4576</v>
      </c>
      <c r="J1552" s="28" t="s">
        <v>4576</v>
      </c>
      <c r="K1552" s="29">
        <v>39748</v>
      </c>
      <c r="L1552" s="28" t="s">
        <v>6602</v>
      </c>
      <c r="M1552" s="28" t="s">
        <v>4455</v>
      </c>
    </row>
    <row r="1553" spans="1:13" hidden="1" x14ac:dyDescent="0.2">
      <c r="A1553" s="23">
        <v>60669</v>
      </c>
      <c r="B1553" s="28" t="s">
        <v>4573</v>
      </c>
      <c r="C1553" s="28" t="s">
        <v>5135</v>
      </c>
      <c r="D1553" s="25">
        <f t="shared" si="24"/>
        <v>39748</v>
      </c>
      <c r="E1553" s="28" t="s">
        <v>4576</v>
      </c>
      <c r="F1553" s="26">
        <v>26</v>
      </c>
      <c r="G1553" s="28" t="s">
        <v>1560</v>
      </c>
      <c r="H1553" s="28" t="s">
        <v>4595</v>
      </c>
      <c r="I1553" s="28" t="s">
        <v>4576</v>
      </c>
      <c r="J1553" s="28" t="s">
        <v>4576</v>
      </c>
      <c r="K1553" s="29">
        <v>39748</v>
      </c>
      <c r="L1553" s="28" t="s">
        <v>5658</v>
      </c>
      <c r="M1553" s="28" t="s">
        <v>8284</v>
      </c>
    </row>
    <row r="1554" spans="1:13" hidden="1" x14ac:dyDescent="0.2">
      <c r="A1554" s="23">
        <v>60634</v>
      </c>
      <c r="B1554" s="28" t="s">
        <v>4573</v>
      </c>
      <c r="C1554" s="28" t="s">
        <v>5135</v>
      </c>
      <c r="D1554" s="25">
        <f t="shared" si="24"/>
        <v>39748</v>
      </c>
      <c r="E1554" s="28" t="s">
        <v>4576</v>
      </c>
      <c r="F1554" s="26">
        <v>49.07</v>
      </c>
      <c r="G1554" s="28" t="s">
        <v>683</v>
      </c>
      <c r="H1554" s="28" t="s">
        <v>3365</v>
      </c>
      <c r="I1554" s="28" t="s">
        <v>4576</v>
      </c>
      <c r="J1554" s="28" t="s">
        <v>4576</v>
      </c>
      <c r="K1554" s="29">
        <v>39748</v>
      </c>
      <c r="L1554" s="28" t="s">
        <v>5658</v>
      </c>
      <c r="M1554" s="28" t="s">
        <v>1706</v>
      </c>
    </row>
    <row r="1555" spans="1:13" hidden="1" x14ac:dyDescent="0.2">
      <c r="A1555" s="23">
        <v>60633</v>
      </c>
      <c r="B1555" s="28" t="s">
        <v>4573</v>
      </c>
      <c r="C1555" s="28" t="s">
        <v>5135</v>
      </c>
      <c r="D1555" s="25">
        <f t="shared" si="24"/>
        <v>39748</v>
      </c>
      <c r="E1555" s="28" t="s">
        <v>4576</v>
      </c>
      <c r="F1555" s="26">
        <v>5.35</v>
      </c>
      <c r="G1555" s="28" t="s">
        <v>2210</v>
      </c>
      <c r="H1555" s="28" t="s">
        <v>3484</v>
      </c>
      <c r="I1555" s="28" t="s">
        <v>4576</v>
      </c>
      <c r="J1555" s="28" t="s">
        <v>4576</v>
      </c>
      <c r="K1555" s="29">
        <v>39748</v>
      </c>
      <c r="L1555" s="28" t="s">
        <v>5658</v>
      </c>
      <c r="M1555" s="28" t="s">
        <v>8270</v>
      </c>
    </row>
    <row r="1556" spans="1:13" hidden="1" x14ac:dyDescent="0.2">
      <c r="A1556" s="23">
        <v>60043</v>
      </c>
      <c r="B1556" s="28" t="s">
        <v>5138</v>
      </c>
      <c r="C1556" s="28" t="s">
        <v>4574</v>
      </c>
      <c r="D1556" s="25">
        <f t="shared" si="24"/>
        <v>39748</v>
      </c>
      <c r="E1556" s="28" t="s">
        <v>4576</v>
      </c>
      <c r="F1556" s="26">
        <v>345.32</v>
      </c>
      <c r="G1556" s="28" t="s">
        <v>4574</v>
      </c>
      <c r="H1556" s="28" t="s">
        <v>3381</v>
      </c>
      <c r="I1556" s="28" t="s">
        <v>4576</v>
      </c>
      <c r="J1556" s="28" t="s">
        <v>4909</v>
      </c>
      <c r="K1556" s="29">
        <v>39748</v>
      </c>
      <c r="L1556" s="28" t="s">
        <v>4453</v>
      </c>
      <c r="M1556" s="28" t="s">
        <v>4454</v>
      </c>
    </row>
    <row r="1557" spans="1:13" hidden="1" x14ac:dyDescent="0.2">
      <c r="A1557" s="23">
        <v>61412</v>
      </c>
      <c r="B1557" s="28" t="s">
        <v>5150</v>
      </c>
      <c r="C1557" s="28" t="s">
        <v>4580</v>
      </c>
      <c r="D1557" s="25">
        <f t="shared" si="24"/>
        <v>39748</v>
      </c>
      <c r="E1557" s="28" t="s">
        <v>4576</v>
      </c>
      <c r="F1557" s="26">
        <v>-30</v>
      </c>
      <c r="G1557" s="28" t="s">
        <v>4574</v>
      </c>
      <c r="H1557" s="28" t="s">
        <v>6667</v>
      </c>
      <c r="I1557" s="28" t="s">
        <v>4576</v>
      </c>
      <c r="J1557" s="28" t="s">
        <v>4576</v>
      </c>
      <c r="K1557" s="29">
        <v>39748</v>
      </c>
      <c r="L1557" s="28" t="s">
        <v>6602</v>
      </c>
      <c r="M1557" s="28" t="s">
        <v>4455</v>
      </c>
    </row>
    <row r="1558" spans="1:13" hidden="1" x14ac:dyDescent="0.2">
      <c r="A1558" s="23">
        <v>60636</v>
      </c>
      <c r="B1558" s="28" t="s">
        <v>4573</v>
      </c>
      <c r="C1558" s="28" t="s">
        <v>5135</v>
      </c>
      <c r="D1558" s="25">
        <f t="shared" si="24"/>
        <v>39749</v>
      </c>
      <c r="E1558" s="28" t="s">
        <v>4576</v>
      </c>
      <c r="F1558" s="26">
        <v>40</v>
      </c>
      <c r="G1558" s="28" t="s">
        <v>5136</v>
      </c>
      <c r="H1558" s="28" t="s">
        <v>3381</v>
      </c>
      <c r="I1558" s="28" t="s">
        <v>4576</v>
      </c>
      <c r="J1558" s="28" t="s">
        <v>4576</v>
      </c>
      <c r="K1558" s="29">
        <v>39749</v>
      </c>
      <c r="L1558" s="28" t="s">
        <v>5658</v>
      </c>
      <c r="M1558" s="28" t="s">
        <v>8271</v>
      </c>
    </row>
    <row r="1559" spans="1:13" hidden="1" x14ac:dyDescent="0.2">
      <c r="A1559" s="23">
        <v>60635</v>
      </c>
      <c r="B1559" s="28" t="s">
        <v>4573</v>
      </c>
      <c r="C1559" s="28" t="s">
        <v>5135</v>
      </c>
      <c r="D1559" s="25">
        <f t="shared" si="24"/>
        <v>39749</v>
      </c>
      <c r="E1559" s="28" t="s">
        <v>4576</v>
      </c>
      <c r="F1559" s="26">
        <v>12</v>
      </c>
      <c r="G1559" s="28" t="s">
        <v>2205</v>
      </c>
      <c r="H1559" s="28" t="s">
        <v>7154</v>
      </c>
      <c r="I1559" s="28" t="s">
        <v>4576</v>
      </c>
      <c r="J1559" s="28" t="s">
        <v>4576</v>
      </c>
      <c r="K1559" s="29">
        <v>39749</v>
      </c>
      <c r="L1559" s="28" t="s">
        <v>5658</v>
      </c>
      <c r="M1559" s="28" t="s">
        <v>7533</v>
      </c>
    </row>
    <row r="1560" spans="1:13" hidden="1" x14ac:dyDescent="0.2">
      <c r="A1560" s="23">
        <v>60042</v>
      </c>
      <c r="B1560" s="28" t="s">
        <v>4579</v>
      </c>
      <c r="C1560" s="28" t="s">
        <v>4574</v>
      </c>
      <c r="D1560" s="25">
        <f t="shared" si="24"/>
        <v>39750</v>
      </c>
      <c r="E1560" s="28" t="s">
        <v>4576</v>
      </c>
      <c r="F1560" s="26">
        <v>50</v>
      </c>
      <c r="G1560" s="28" t="s">
        <v>4580</v>
      </c>
      <c r="H1560" s="28" t="s">
        <v>6667</v>
      </c>
      <c r="I1560" s="28" t="s">
        <v>4576</v>
      </c>
      <c r="J1560" s="28" t="s">
        <v>4576</v>
      </c>
      <c r="K1560" s="29">
        <v>39750</v>
      </c>
      <c r="L1560" s="28" t="s">
        <v>4450</v>
      </c>
      <c r="M1560" s="28" t="s">
        <v>4452</v>
      </c>
    </row>
    <row r="1561" spans="1:13" hidden="1" x14ac:dyDescent="0.2">
      <c r="A1561" s="23">
        <v>60041</v>
      </c>
      <c r="B1561" s="28" t="s">
        <v>4573</v>
      </c>
      <c r="C1561" s="28" t="s">
        <v>4574</v>
      </c>
      <c r="D1561" s="25">
        <f t="shared" si="24"/>
        <v>39750</v>
      </c>
      <c r="E1561" s="28" t="s">
        <v>4576</v>
      </c>
      <c r="F1561" s="26">
        <v>12.96</v>
      </c>
      <c r="G1561" s="28" t="s">
        <v>5137</v>
      </c>
      <c r="H1561" s="28" t="s">
        <v>3365</v>
      </c>
      <c r="I1561" s="28" t="s">
        <v>4576</v>
      </c>
      <c r="J1561" s="28" t="s">
        <v>4576</v>
      </c>
      <c r="K1561" s="29">
        <v>39750</v>
      </c>
      <c r="L1561" s="28" t="s">
        <v>4450</v>
      </c>
      <c r="M1561" s="28" t="s">
        <v>4451</v>
      </c>
    </row>
    <row r="1562" spans="1:13" hidden="1" x14ac:dyDescent="0.2">
      <c r="A1562" s="23">
        <v>60638</v>
      </c>
      <c r="B1562" s="28" t="s">
        <v>4573</v>
      </c>
      <c r="C1562" s="28" t="s">
        <v>5135</v>
      </c>
      <c r="D1562" s="25">
        <f t="shared" si="24"/>
        <v>39750</v>
      </c>
      <c r="E1562" s="28" t="s">
        <v>4576</v>
      </c>
      <c r="F1562" s="26">
        <v>41.51</v>
      </c>
      <c r="G1562" s="28" t="s">
        <v>5137</v>
      </c>
      <c r="H1562" s="28" t="s">
        <v>3365</v>
      </c>
      <c r="I1562" s="28" t="s">
        <v>4576</v>
      </c>
      <c r="J1562" s="28" t="s">
        <v>4576</v>
      </c>
      <c r="K1562" s="29">
        <v>39750</v>
      </c>
      <c r="L1562" s="28" t="s">
        <v>5658</v>
      </c>
      <c r="M1562" s="28" t="s">
        <v>8266</v>
      </c>
    </row>
    <row r="1563" spans="1:13" hidden="1" x14ac:dyDescent="0.2">
      <c r="A1563" s="23">
        <v>60639</v>
      </c>
      <c r="B1563" s="28" t="s">
        <v>4573</v>
      </c>
      <c r="C1563" s="28" t="s">
        <v>5135</v>
      </c>
      <c r="D1563" s="25">
        <f t="shared" si="24"/>
        <v>39750</v>
      </c>
      <c r="E1563" s="28" t="s">
        <v>4576</v>
      </c>
      <c r="F1563" s="26">
        <v>41</v>
      </c>
      <c r="G1563" s="28" t="s">
        <v>4595</v>
      </c>
      <c r="H1563" s="28" t="s">
        <v>4595</v>
      </c>
      <c r="I1563" s="28" t="s">
        <v>4576</v>
      </c>
      <c r="J1563" s="28" t="s">
        <v>4576</v>
      </c>
      <c r="K1563" s="29">
        <v>39750</v>
      </c>
      <c r="L1563" s="28" t="s">
        <v>5658</v>
      </c>
      <c r="M1563" s="28" t="s">
        <v>8272</v>
      </c>
    </row>
    <row r="1564" spans="1:13" hidden="1" x14ac:dyDescent="0.2">
      <c r="A1564" s="23">
        <v>61411</v>
      </c>
      <c r="B1564" s="28" t="s">
        <v>5150</v>
      </c>
      <c r="C1564" s="28" t="s">
        <v>4580</v>
      </c>
      <c r="D1564" s="25">
        <f t="shared" si="24"/>
        <v>39750</v>
      </c>
      <c r="E1564" s="28" t="s">
        <v>4576</v>
      </c>
      <c r="F1564" s="26">
        <v>-50</v>
      </c>
      <c r="G1564" s="28" t="s">
        <v>4574</v>
      </c>
      <c r="H1564" s="28" t="s">
        <v>6667</v>
      </c>
      <c r="I1564" s="28" t="s">
        <v>4576</v>
      </c>
      <c r="J1564" s="28" t="s">
        <v>4576</v>
      </c>
      <c r="K1564" s="29">
        <v>39750</v>
      </c>
      <c r="L1564" s="28" t="s">
        <v>4450</v>
      </c>
      <c r="M1564" s="28" t="s">
        <v>4452</v>
      </c>
    </row>
    <row r="1565" spans="1:13" x14ac:dyDescent="0.2">
      <c r="A1565" s="23">
        <v>60040</v>
      </c>
      <c r="B1565" s="28" t="s">
        <v>4573</v>
      </c>
      <c r="C1565" s="28" t="s">
        <v>4574</v>
      </c>
      <c r="D1565" s="25">
        <f t="shared" si="24"/>
        <v>39750</v>
      </c>
      <c r="E1565" s="28" t="s">
        <v>4576</v>
      </c>
      <c r="F1565" s="26">
        <v>21.47</v>
      </c>
      <c r="G1565" s="28" t="s">
        <v>5136</v>
      </c>
      <c r="H1565" s="28" t="s">
        <v>7151</v>
      </c>
      <c r="I1565" s="28" t="s">
        <v>4576</v>
      </c>
      <c r="J1565" s="28" t="s">
        <v>4576</v>
      </c>
      <c r="K1565" s="29">
        <v>39750</v>
      </c>
      <c r="L1565" s="28" t="s">
        <v>2111</v>
      </c>
      <c r="M1565" s="28" t="s">
        <v>4495</v>
      </c>
    </row>
    <row r="1566" spans="1:13" hidden="1" x14ac:dyDescent="0.2">
      <c r="A1566" s="23">
        <v>60637</v>
      </c>
      <c r="B1566" s="28" t="s">
        <v>4573</v>
      </c>
      <c r="C1566" s="28" t="s">
        <v>5135</v>
      </c>
      <c r="D1566" s="25">
        <f t="shared" si="24"/>
        <v>39750</v>
      </c>
      <c r="E1566" s="28" t="s">
        <v>4576</v>
      </c>
      <c r="F1566" s="26">
        <v>12</v>
      </c>
      <c r="G1566" s="28" t="s">
        <v>2205</v>
      </c>
      <c r="H1566" s="28" t="s">
        <v>7154</v>
      </c>
      <c r="I1566" s="28" t="s">
        <v>4576</v>
      </c>
      <c r="J1566" s="28" t="s">
        <v>4576</v>
      </c>
      <c r="K1566" s="29">
        <v>39750</v>
      </c>
      <c r="L1566" s="28" t="s">
        <v>5658</v>
      </c>
      <c r="M1566" s="28" t="s">
        <v>7533</v>
      </c>
    </row>
    <row r="1567" spans="1:13" hidden="1" x14ac:dyDescent="0.2">
      <c r="A1567" s="23">
        <v>60643</v>
      </c>
      <c r="B1567" s="28" t="s">
        <v>4573</v>
      </c>
      <c r="C1567" s="28" t="s">
        <v>5135</v>
      </c>
      <c r="D1567" s="25">
        <f t="shared" si="24"/>
        <v>39751</v>
      </c>
      <c r="E1567" s="28" t="s">
        <v>4576</v>
      </c>
      <c r="F1567" s="26">
        <v>21.78</v>
      </c>
      <c r="G1567" s="28" t="s">
        <v>2208</v>
      </c>
      <c r="H1567" s="28" t="s">
        <v>3365</v>
      </c>
      <c r="I1567" s="28" t="s">
        <v>4576</v>
      </c>
      <c r="J1567" s="28" t="s">
        <v>4576</v>
      </c>
      <c r="K1567" s="29">
        <v>39751</v>
      </c>
      <c r="L1567" s="28" t="s">
        <v>5658</v>
      </c>
      <c r="M1567" s="28" t="s">
        <v>2288</v>
      </c>
    </row>
    <row r="1568" spans="1:13" x14ac:dyDescent="0.2">
      <c r="A1568" s="23">
        <v>60642</v>
      </c>
      <c r="B1568" s="28" t="s">
        <v>4573</v>
      </c>
      <c r="C1568" s="28" t="s">
        <v>5135</v>
      </c>
      <c r="D1568" s="25">
        <f t="shared" si="24"/>
        <v>39751</v>
      </c>
      <c r="E1568" s="28" t="s">
        <v>4576</v>
      </c>
      <c r="F1568" s="26">
        <v>20</v>
      </c>
      <c r="G1568" s="28" t="s">
        <v>2201</v>
      </c>
      <c r="H1568" s="28" t="s">
        <v>7151</v>
      </c>
      <c r="I1568" s="28" t="s">
        <v>4576</v>
      </c>
      <c r="J1568" s="28" t="s">
        <v>4576</v>
      </c>
      <c r="K1568" s="29">
        <v>39751</v>
      </c>
      <c r="L1568" s="28" t="s">
        <v>5658</v>
      </c>
      <c r="M1568" s="28" t="s">
        <v>1760</v>
      </c>
    </row>
    <row r="1569" spans="1:13" hidden="1" x14ac:dyDescent="0.2">
      <c r="A1569" s="23">
        <v>61082</v>
      </c>
      <c r="B1569" s="28" t="s">
        <v>4573</v>
      </c>
      <c r="C1569" s="28" t="s">
        <v>5133</v>
      </c>
      <c r="D1569" s="25">
        <f t="shared" si="24"/>
        <v>39751</v>
      </c>
      <c r="E1569" s="28" t="s">
        <v>4576</v>
      </c>
      <c r="F1569" s="26">
        <v>132.35</v>
      </c>
      <c r="G1569" s="28" t="s">
        <v>5137</v>
      </c>
      <c r="H1569" s="28" t="s">
        <v>3365</v>
      </c>
      <c r="I1569" s="28" t="s">
        <v>4576</v>
      </c>
      <c r="J1569" s="28" t="s">
        <v>4576</v>
      </c>
      <c r="K1569" s="29">
        <v>39751</v>
      </c>
      <c r="L1569" s="28" t="s">
        <v>4576</v>
      </c>
      <c r="M1569" s="28" t="s">
        <v>4576</v>
      </c>
    </row>
    <row r="1570" spans="1:13" x14ac:dyDescent="0.2">
      <c r="A1570" s="23">
        <v>60640</v>
      </c>
      <c r="B1570" s="28" t="s">
        <v>4573</v>
      </c>
      <c r="C1570" s="28" t="s">
        <v>5135</v>
      </c>
      <c r="D1570" s="25">
        <f t="shared" si="24"/>
        <v>39751</v>
      </c>
      <c r="E1570" s="28" t="s">
        <v>4576</v>
      </c>
      <c r="F1570" s="26">
        <v>54</v>
      </c>
      <c r="G1570" s="28" t="s">
        <v>2205</v>
      </c>
      <c r="H1570" s="28" t="s">
        <v>7151</v>
      </c>
      <c r="I1570" s="28" t="s">
        <v>4576</v>
      </c>
      <c r="J1570" s="28" t="s">
        <v>4576</v>
      </c>
      <c r="K1570" s="29">
        <v>39751</v>
      </c>
      <c r="L1570" s="28" t="s">
        <v>5658</v>
      </c>
      <c r="M1570" s="28" t="s">
        <v>7533</v>
      </c>
    </row>
    <row r="1571" spans="1:13" hidden="1" x14ac:dyDescent="0.2">
      <c r="A1571" s="23">
        <v>60641</v>
      </c>
      <c r="B1571" s="28" t="s">
        <v>4573</v>
      </c>
      <c r="C1571" s="28" t="s">
        <v>5135</v>
      </c>
      <c r="D1571" s="25">
        <f t="shared" si="24"/>
        <v>39751</v>
      </c>
      <c r="E1571" s="28" t="s">
        <v>4576</v>
      </c>
      <c r="F1571" s="26">
        <v>12</v>
      </c>
      <c r="G1571" s="28" t="s">
        <v>2205</v>
      </c>
      <c r="H1571" s="28" t="s">
        <v>7154</v>
      </c>
      <c r="I1571" s="28" t="s">
        <v>4576</v>
      </c>
      <c r="J1571" s="28" t="s">
        <v>4576</v>
      </c>
      <c r="K1571" s="29">
        <v>39751</v>
      </c>
      <c r="L1571" s="28" t="s">
        <v>5658</v>
      </c>
      <c r="M1571" s="28" t="s">
        <v>7533</v>
      </c>
    </row>
    <row r="1572" spans="1:13" hidden="1" x14ac:dyDescent="0.2">
      <c r="A1572" s="23">
        <v>60038</v>
      </c>
      <c r="B1572" s="28" t="s">
        <v>4579</v>
      </c>
      <c r="C1572" s="28" t="s">
        <v>4574</v>
      </c>
      <c r="D1572" s="25">
        <f t="shared" si="24"/>
        <v>39752</v>
      </c>
      <c r="E1572" s="28" t="s">
        <v>4576</v>
      </c>
      <c r="F1572" s="26">
        <v>50</v>
      </c>
      <c r="G1572" s="28" t="s">
        <v>4580</v>
      </c>
      <c r="H1572" s="28" t="s">
        <v>6667</v>
      </c>
      <c r="I1572" s="28" t="s">
        <v>4576</v>
      </c>
      <c r="J1572" s="28" t="s">
        <v>4576</v>
      </c>
      <c r="K1572" s="29">
        <v>39752</v>
      </c>
      <c r="L1572" s="28" t="s">
        <v>6602</v>
      </c>
      <c r="M1572" s="28" t="s">
        <v>4493</v>
      </c>
    </row>
    <row r="1573" spans="1:13" hidden="1" x14ac:dyDescent="0.2">
      <c r="A1573" s="23">
        <v>61789</v>
      </c>
      <c r="B1573" s="28" t="s">
        <v>7124</v>
      </c>
      <c r="C1573" s="28" t="s">
        <v>1963</v>
      </c>
      <c r="D1573" s="25">
        <f t="shared" si="24"/>
        <v>39752</v>
      </c>
      <c r="E1573" s="28" t="s">
        <v>4576</v>
      </c>
      <c r="F1573" s="26">
        <v>-0.88</v>
      </c>
      <c r="G1573" s="28" t="s">
        <v>1963</v>
      </c>
      <c r="H1573" s="28" t="s">
        <v>6666</v>
      </c>
      <c r="I1573" s="28" t="s">
        <v>4576</v>
      </c>
      <c r="J1573" s="28" t="s">
        <v>4576</v>
      </c>
      <c r="K1573" s="29">
        <v>39752</v>
      </c>
      <c r="L1573" s="28" t="s">
        <v>4453</v>
      </c>
      <c r="M1573" s="28" t="s">
        <v>4576</v>
      </c>
    </row>
    <row r="1574" spans="1:13" hidden="1" x14ac:dyDescent="0.2">
      <c r="A1574" s="23">
        <v>61801</v>
      </c>
      <c r="B1574" s="28" t="s">
        <v>7124</v>
      </c>
      <c r="C1574" s="28" t="s">
        <v>8541</v>
      </c>
      <c r="D1574" s="25">
        <f t="shared" si="24"/>
        <v>39752</v>
      </c>
      <c r="E1574" s="28" t="s">
        <v>4576</v>
      </c>
      <c r="F1574" s="26">
        <v>-1.19</v>
      </c>
      <c r="G1574" s="28" t="s">
        <v>1963</v>
      </c>
      <c r="H1574" s="28" t="s">
        <v>6666</v>
      </c>
      <c r="I1574" s="28" t="s">
        <v>4576</v>
      </c>
      <c r="J1574" s="28" t="s">
        <v>4576</v>
      </c>
      <c r="K1574" s="29">
        <v>39752</v>
      </c>
      <c r="L1574" s="28" t="s">
        <v>4453</v>
      </c>
      <c r="M1574" s="28" t="s">
        <v>4576</v>
      </c>
    </row>
    <row r="1575" spans="1:13" hidden="1" x14ac:dyDescent="0.2">
      <c r="A1575" s="23">
        <v>61813</v>
      </c>
      <c r="B1575" s="28" t="s">
        <v>7124</v>
      </c>
      <c r="C1575" s="28" t="s">
        <v>8542</v>
      </c>
      <c r="D1575" s="25">
        <f t="shared" si="24"/>
        <v>39752</v>
      </c>
      <c r="E1575" s="28" t="s">
        <v>4576</v>
      </c>
      <c r="F1575" s="26">
        <v>-2.13</v>
      </c>
      <c r="G1575" s="28" t="s">
        <v>8542</v>
      </c>
      <c r="H1575" s="28" t="s">
        <v>6666</v>
      </c>
      <c r="I1575" s="28" t="s">
        <v>4576</v>
      </c>
      <c r="J1575" s="28" t="s">
        <v>4576</v>
      </c>
      <c r="K1575" s="29">
        <v>39752</v>
      </c>
      <c r="L1575" s="28" t="s">
        <v>4453</v>
      </c>
      <c r="M1575" s="28" t="s">
        <v>4576</v>
      </c>
    </row>
    <row r="1576" spans="1:13" hidden="1" x14ac:dyDescent="0.2">
      <c r="A1576" s="23">
        <v>61837</v>
      </c>
      <c r="B1576" s="28" t="s">
        <v>7124</v>
      </c>
      <c r="C1576" s="28" t="s">
        <v>1961</v>
      </c>
      <c r="D1576" s="25">
        <f t="shared" si="24"/>
        <v>39752</v>
      </c>
      <c r="E1576" s="28" t="s">
        <v>4576</v>
      </c>
      <c r="F1576" s="26">
        <v>-2.23</v>
      </c>
      <c r="G1576" s="28" t="s">
        <v>1961</v>
      </c>
      <c r="H1576" s="28" t="s">
        <v>6666</v>
      </c>
      <c r="I1576" s="28" t="s">
        <v>4576</v>
      </c>
      <c r="J1576" s="28" t="s">
        <v>4576</v>
      </c>
      <c r="K1576" s="29">
        <v>39752</v>
      </c>
      <c r="L1576" s="28" t="s">
        <v>4453</v>
      </c>
      <c r="M1576" s="28" t="s">
        <v>4576</v>
      </c>
    </row>
    <row r="1577" spans="1:13" hidden="1" x14ac:dyDescent="0.2">
      <c r="A1577" s="23">
        <v>61777</v>
      </c>
      <c r="B1577" s="28" t="s">
        <v>7124</v>
      </c>
      <c r="C1577" s="28" t="s">
        <v>1962</v>
      </c>
      <c r="D1577" s="25">
        <f t="shared" si="24"/>
        <v>39752</v>
      </c>
      <c r="E1577" s="28" t="s">
        <v>4576</v>
      </c>
      <c r="F1577" s="26">
        <v>-15.7</v>
      </c>
      <c r="G1577" s="28" t="s">
        <v>1962</v>
      </c>
      <c r="H1577" s="28" t="s">
        <v>6666</v>
      </c>
      <c r="I1577" s="28" t="s">
        <v>4576</v>
      </c>
      <c r="J1577" s="28" t="s">
        <v>4576</v>
      </c>
      <c r="K1577" s="29">
        <v>39752</v>
      </c>
      <c r="L1577" s="28" t="s">
        <v>4453</v>
      </c>
      <c r="M1577" s="28" t="s">
        <v>4576</v>
      </c>
    </row>
    <row r="1578" spans="1:13" hidden="1" x14ac:dyDescent="0.2">
      <c r="A1578" s="23">
        <v>61825</v>
      </c>
      <c r="B1578" s="28" t="s">
        <v>7124</v>
      </c>
      <c r="C1578" s="28" t="s">
        <v>8540</v>
      </c>
      <c r="D1578" s="25">
        <f t="shared" si="24"/>
        <v>39752</v>
      </c>
      <c r="E1578" s="28" t="s">
        <v>4576</v>
      </c>
      <c r="F1578" s="26">
        <v>-1.48</v>
      </c>
      <c r="G1578" s="28" t="s">
        <v>8540</v>
      </c>
      <c r="H1578" s="28" t="s">
        <v>6666</v>
      </c>
      <c r="I1578" s="28" t="s">
        <v>4576</v>
      </c>
      <c r="J1578" s="28" t="s">
        <v>4576</v>
      </c>
      <c r="K1578" s="29">
        <v>39752</v>
      </c>
      <c r="L1578" s="28" t="s">
        <v>4453</v>
      </c>
      <c r="M1578" s="28" t="s">
        <v>4576</v>
      </c>
    </row>
    <row r="1579" spans="1:13" hidden="1" x14ac:dyDescent="0.2">
      <c r="A1579" s="23">
        <v>60039</v>
      </c>
      <c r="B1579" s="28" t="s">
        <v>4579</v>
      </c>
      <c r="C1579" s="28" t="s">
        <v>4574</v>
      </c>
      <c r="D1579" s="25">
        <f t="shared" si="24"/>
        <v>39752</v>
      </c>
      <c r="E1579" s="28" t="s">
        <v>4576</v>
      </c>
      <c r="F1579" s="26">
        <v>2213.0700000000002</v>
      </c>
      <c r="G1579" s="28" t="s">
        <v>5135</v>
      </c>
      <c r="H1579" s="28" t="s">
        <v>6667</v>
      </c>
      <c r="I1579" s="28" t="s">
        <v>4576</v>
      </c>
      <c r="J1579" s="28" t="s">
        <v>4576</v>
      </c>
      <c r="K1579" s="29">
        <v>39752</v>
      </c>
      <c r="L1579" s="28" t="s">
        <v>2111</v>
      </c>
      <c r="M1579" s="28" t="s">
        <v>4494</v>
      </c>
    </row>
    <row r="1580" spans="1:13" hidden="1" x14ac:dyDescent="0.2">
      <c r="A1580" s="23">
        <v>60644</v>
      </c>
      <c r="B1580" s="28" t="s">
        <v>4573</v>
      </c>
      <c r="C1580" s="28" t="s">
        <v>5135</v>
      </c>
      <c r="D1580" s="25">
        <f t="shared" si="24"/>
        <v>39752</v>
      </c>
      <c r="E1580" s="28" t="s">
        <v>4576</v>
      </c>
      <c r="F1580" s="26">
        <v>13.87</v>
      </c>
      <c r="G1580" s="28" t="s">
        <v>683</v>
      </c>
      <c r="H1580" s="28" t="s">
        <v>3365</v>
      </c>
      <c r="I1580" s="28" t="s">
        <v>4576</v>
      </c>
      <c r="J1580" s="28" t="s">
        <v>4576</v>
      </c>
      <c r="K1580" s="29">
        <v>39752</v>
      </c>
      <c r="L1580" s="28" t="s">
        <v>5658</v>
      </c>
      <c r="M1580" s="28" t="s">
        <v>1709</v>
      </c>
    </row>
    <row r="1581" spans="1:13" hidden="1" x14ac:dyDescent="0.2">
      <c r="A1581" s="23">
        <v>61518</v>
      </c>
      <c r="B1581" s="28" t="s">
        <v>4573</v>
      </c>
      <c r="C1581" s="28" t="s">
        <v>4580</v>
      </c>
      <c r="D1581" s="25">
        <f t="shared" si="24"/>
        <v>39752</v>
      </c>
      <c r="E1581" s="28" t="s">
        <v>5265</v>
      </c>
      <c r="F1581" s="26">
        <v>560</v>
      </c>
      <c r="G1581" s="28" t="s">
        <v>4595</v>
      </c>
      <c r="H1581" s="28" t="s">
        <v>4595</v>
      </c>
      <c r="I1581" s="28" t="s">
        <v>4576</v>
      </c>
      <c r="J1581" s="28" t="s">
        <v>4576</v>
      </c>
      <c r="K1581" s="29">
        <v>39752</v>
      </c>
      <c r="L1581" s="28" t="s">
        <v>4576</v>
      </c>
      <c r="M1581" s="28" t="s">
        <v>4576</v>
      </c>
    </row>
    <row r="1582" spans="1:13" hidden="1" x14ac:dyDescent="0.2">
      <c r="A1582" s="23">
        <v>61410</v>
      </c>
      <c r="B1582" s="28" t="s">
        <v>5150</v>
      </c>
      <c r="C1582" s="28" t="s">
        <v>4580</v>
      </c>
      <c r="D1582" s="25">
        <f t="shared" si="24"/>
        <v>39752</v>
      </c>
      <c r="E1582" s="28" t="s">
        <v>4576</v>
      </c>
      <c r="F1582" s="26">
        <v>-50</v>
      </c>
      <c r="G1582" s="28" t="s">
        <v>4574</v>
      </c>
      <c r="H1582" s="28" t="s">
        <v>6667</v>
      </c>
      <c r="I1582" s="28" t="s">
        <v>4576</v>
      </c>
      <c r="J1582" s="28" t="s">
        <v>4576</v>
      </c>
      <c r="K1582" s="29">
        <v>39752</v>
      </c>
      <c r="L1582" s="28" t="s">
        <v>6602</v>
      </c>
      <c r="M1582" s="28" t="s">
        <v>4493</v>
      </c>
    </row>
    <row r="1583" spans="1:13" hidden="1" x14ac:dyDescent="0.2">
      <c r="A1583" s="23">
        <v>61679</v>
      </c>
      <c r="B1583" s="28" t="s">
        <v>5150</v>
      </c>
      <c r="C1583" s="28" t="s">
        <v>5135</v>
      </c>
      <c r="D1583" s="25">
        <f t="shared" si="24"/>
        <v>39752</v>
      </c>
      <c r="E1583" s="28" t="s">
        <v>4576</v>
      </c>
      <c r="F1583" s="26">
        <v>-2213.0700000000002</v>
      </c>
      <c r="G1583" s="28" t="s">
        <v>4574</v>
      </c>
      <c r="H1583" s="28" t="s">
        <v>6667</v>
      </c>
      <c r="I1583" s="28" t="s">
        <v>4576</v>
      </c>
      <c r="J1583" s="28" t="s">
        <v>4576</v>
      </c>
      <c r="K1583" s="29">
        <v>39752</v>
      </c>
      <c r="L1583" s="28" t="s">
        <v>2111</v>
      </c>
      <c r="M1583" s="28" t="s">
        <v>4494</v>
      </c>
    </row>
    <row r="1584" spans="1:13" hidden="1" x14ac:dyDescent="0.2">
      <c r="A1584" s="23">
        <v>60646</v>
      </c>
      <c r="B1584" s="28" t="s">
        <v>4573</v>
      </c>
      <c r="C1584" s="28" t="s">
        <v>5135</v>
      </c>
      <c r="D1584" s="25">
        <f t="shared" si="24"/>
        <v>39753</v>
      </c>
      <c r="E1584" s="28" t="s">
        <v>4576</v>
      </c>
      <c r="F1584" s="26">
        <v>68.63</v>
      </c>
      <c r="G1584" s="28" t="s">
        <v>2212</v>
      </c>
      <c r="H1584" s="28" t="s">
        <v>7311</v>
      </c>
      <c r="I1584" s="28" t="s">
        <v>4576</v>
      </c>
      <c r="J1584" s="28" t="s">
        <v>4576</v>
      </c>
      <c r="K1584" s="29">
        <v>39753</v>
      </c>
      <c r="L1584" s="28" t="s">
        <v>5658</v>
      </c>
      <c r="M1584" s="28" t="s">
        <v>8274</v>
      </c>
    </row>
    <row r="1585" spans="1:13" hidden="1" x14ac:dyDescent="0.2">
      <c r="A1585" s="23">
        <v>60670</v>
      </c>
      <c r="B1585" s="28" t="s">
        <v>4573</v>
      </c>
      <c r="C1585" s="28" t="s">
        <v>5135</v>
      </c>
      <c r="D1585" s="25">
        <f t="shared" si="24"/>
        <v>39753</v>
      </c>
      <c r="E1585" s="28" t="s">
        <v>4576</v>
      </c>
      <c r="F1585" s="26">
        <v>12</v>
      </c>
      <c r="G1585" s="28" t="s">
        <v>1560</v>
      </c>
      <c r="H1585" s="28" t="s">
        <v>3370</v>
      </c>
      <c r="I1585" s="28" t="s">
        <v>4576</v>
      </c>
      <c r="J1585" s="28" t="s">
        <v>4576</v>
      </c>
      <c r="K1585" s="29">
        <v>39753</v>
      </c>
      <c r="L1585" s="28" t="s">
        <v>5658</v>
      </c>
      <c r="M1585" s="28" t="s">
        <v>1054</v>
      </c>
    </row>
    <row r="1586" spans="1:13" hidden="1" x14ac:dyDescent="0.2">
      <c r="A1586" s="23">
        <v>60645</v>
      </c>
      <c r="B1586" s="33" t="s">
        <v>4573</v>
      </c>
      <c r="C1586" s="28" t="s">
        <v>5135</v>
      </c>
      <c r="D1586" s="25">
        <f t="shared" si="24"/>
        <v>39753</v>
      </c>
      <c r="E1586" s="28" t="s">
        <v>4576</v>
      </c>
      <c r="F1586" s="26">
        <v>21.57</v>
      </c>
      <c r="G1586" s="28" t="s">
        <v>2211</v>
      </c>
      <c r="H1586" s="28" t="s">
        <v>3370</v>
      </c>
      <c r="I1586" s="28" t="s">
        <v>4576</v>
      </c>
      <c r="J1586" s="28" t="s">
        <v>4576</v>
      </c>
      <c r="K1586" s="29">
        <v>39753</v>
      </c>
      <c r="L1586" s="28" t="s">
        <v>5658</v>
      </c>
      <c r="M1586" s="28" t="s">
        <v>8273</v>
      </c>
    </row>
    <row r="1587" spans="1:13" hidden="1" x14ac:dyDescent="0.2">
      <c r="A1587" s="23">
        <v>61791</v>
      </c>
      <c r="B1587" s="28" t="s">
        <v>7124</v>
      </c>
      <c r="C1587" s="28" t="s">
        <v>1963</v>
      </c>
      <c r="D1587" s="25">
        <f t="shared" si="24"/>
        <v>39754</v>
      </c>
      <c r="E1587" s="28" t="s">
        <v>4576</v>
      </c>
      <c r="F1587" s="26">
        <v>-0.02</v>
      </c>
      <c r="G1587" s="28" t="s">
        <v>1963</v>
      </c>
      <c r="H1587" s="28" t="s">
        <v>6666</v>
      </c>
      <c r="I1587" s="28" t="s">
        <v>4576</v>
      </c>
      <c r="J1587" s="28" t="s">
        <v>4576</v>
      </c>
      <c r="K1587" s="29">
        <v>39754</v>
      </c>
      <c r="L1587" s="28" t="s">
        <v>5488</v>
      </c>
      <c r="M1587" s="28" t="s">
        <v>4576</v>
      </c>
    </row>
    <row r="1588" spans="1:13" hidden="1" x14ac:dyDescent="0.2">
      <c r="A1588" s="23">
        <v>61803</v>
      </c>
      <c r="B1588" s="28" t="s">
        <v>7124</v>
      </c>
      <c r="C1588" s="28" t="s">
        <v>8541</v>
      </c>
      <c r="D1588" s="25">
        <f t="shared" si="24"/>
        <v>39754</v>
      </c>
      <c r="E1588" s="28" t="s">
        <v>4576</v>
      </c>
      <c r="F1588" s="26">
        <v>-0.24</v>
      </c>
      <c r="G1588" s="28" t="s">
        <v>1963</v>
      </c>
      <c r="H1588" s="28" t="s">
        <v>6666</v>
      </c>
      <c r="I1588" s="28" t="s">
        <v>4576</v>
      </c>
      <c r="J1588" s="28" t="s">
        <v>4576</v>
      </c>
      <c r="K1588" s="29">
        <v>39754</v>
      </c>
      <c r="L1588" s="28" t="s">
        <v>5488</v>
      </c>
      <c r="M1588" s="28" t="s">
        <v>4576</v>
      </c>
    </row>
    <row r="1589" spans="1:13" hidden="1" x14ac:dyDescent="0.2">
      <c r="A1589" s="23">
        <v>61815</v>
      </c>
      <c r="B1589" s="28" t="s">
        <v>7124</v>
      </c>
      <c r="C1589" s="28" t="s">
        <v>8542</v>
      </c>
      <c r="D1589" s="25">
        <f t="shared" si="24"/>
        <v>39754</v>
      </c>
      <c r="E1589" s="28" t="s">
        <v>4576</v>
      </c>
      <c r="F1589" s="26">
        <v>-0.04</v>
      </c>
      <c r="G1589" s="28" t="s">
        <v>8542</v>
      </c>
      <c r="H1589" s="28" t="s">
        <v>6666</v>
      </c>
      <c r="I1589" s="28" t="s">
        <v>4576</v>
      </c>
      <c r="J1589" s="28" t="s">
        <v>4576</v>
      </c>
      <c r="K1589" s="29">
        <v>39754</v>
      </c>
      <c r="L1589" s="28" t="s">
        <v>5488</v>
      </c>
      <c r="M1589" s="28" t="s">
        <v>4576</v>
      </c>
    </row>
    <row r="1590" spans="1:13" hidden="1" x14ac:dyDescent="0.2">
      <c r="A1590" s="23">
        <v>61839</v>
      </c>
      <c r="B1590" s="28" t="s">
        <v>7124</v>
      </c>
      <c r="C1590" s="28" t="s">
        <v>1961</v>
      </c>
      <c r="D1590" s="25">
        <f t="shared" si="24"/>
        <v>39754</v>
      </c>
      <c r="E1590" s="28" t="s">
        <v>4576</v>
      </c>
      <c r="F1590" s="26">
        <v>-1.48</v>
      </c>
      <c r="G1590" s="28" t="s">
        <v>1961</v>
      </c>
      <c r="H1590" s="28" t="s">
        <v>6666</v>
      </c>
      <c r="I1590" s="28" t="s">
        <v>4576</v>
      </c>
      <c r="J1590" s="28" t="s">
        <v>4576</v>
      </c>
      <c r="K1590" s="29">
        <v>39754</v>
      </c>
      <c r="L1590" s="28" t="s">
        <v>5488</v>
      </c>
      <c r="M1590" s="28" t="s">
        <v>4576</v>
      </c>
    </row>
    <row r="1591" spans="1:13" hidden="1" x14ac:dyDescent="0.2">
      <c r="A1591" s="23">
        <v>61779</v>
      </c>
      <c r="B1591" s="28" t="s">
        <v>7124</v>
      </c>
      <c r="C1591" s="28" t="s">
        <v>1962</v>
      </c>
      <c r="D1591" s="25">
        <f t="shared" si="24"/>
        <v>39754</v>
      </c>
      <c r="E1591" s="28" t="s">
        <v>4576</v>
      </c>
      <c r="F1591" s="26">
        <v>-2.34</v>
      </c>
      <c r="G1591" s="28" t="s">
        <v>1962</v>
      </c>
      <c r="H1591" s="28" t="s">
        <v>6666</v>
      </c>
      <c r="I1591" s="28" t="s">
        <v>4576</v>
      </c>
      <c r="J1591" s="28" t="s">
        <v>4576</v>
      </c>
      <c r="K1591" s="29">
        <v>39754</v>
      </c>
      <c r="L1591" s="28" t="s">
        <v>5488</v>
      </c>
      <c r="M1591" s="28" t="s">
        <v>4576</v>
      </c>
    </row>
    <row r="1592" spans="1:13" hidden="1" x14ac:dyDescent="0.2">
      <c r="A1592" s="23">
        <v>61827</v>
      </c>
      <c r="B1592" s="28" t="s">
        <v>7124</v>
      </c>
      <c r="C1592" s="28" t="s">
        <v>8540</v>
      </c>
      <c r="D1592" s="25">
        <f t="shared" si="24"/>
        <v>39754</v>
      </c>
      <c r="E1592" s="28" t="s">
        <v>4576</v>
      </c>
      <c r="F1592" s="26">
        <v>-0.46</v>
      </c>
      <c r="G1592" s="28" t="s">
        <v>8540</v>
      </c>
      <c r="H1592" s="28" t="s">
        <v>6666</v>
      </c>
      <c r="I1592" s="28" t="s">
        <v>4576</v>
      </c>
      <c r="J1592" s="28" t="s">
        <v>4576</v>
      </c>
      <c r="K1592" s="29">
        <v>39754</v>
      </c>
      <c r="L1592" s="28" t="s">
        <v>5488</v>
      </c>
      <c r="M1592" s="28" t="s">
        <v>4576</v>
      </c>
    </row>
    <row r="1593" spans="1:13" hidden="1" x14ac:dyDescent="0.2">
      <c r="A1593" s="23">
        <v>60648</v>
      </c>
      <c r="B1593" s="28" t="s">
        <v>4573</v>
      </c>
      <c r="C1593" s="28" t="s">
        <v>5135</v>
      </c>
      <c r="D1593" s="25">
        <f t="shared" si="24"/>
        <v>39755</v>
      </c>
      <c r="E1593" s="28" t="s">
        <v>4576</v>
      </c>
      <c r="F1593" s="26">
        <v>9.1</v>
      </c>
      <c r="G1593" s="28" t="s">
        <v>1555</v>
      </c>
      <c r="H1593" s="28" t="s">
        <v>3370</v>
      </c>
      <c r="I1593" s="28" t="s">
        <v>4576</v>
      </c>
      <c r="J1593" s="28" t="s">
        <v>4576</v>
      </c>
      <c r="K1593" s="29">
        <v>39755</v>
      </c>
      <c r="L1593" s="28" t="s">
        <v>5658</v>
      </c>
      <c r="M1593" s="28" t="s">
        <v>8276</v>
      </c>
    </row>
    <row r="1594" spans="1:13" hidden="1" x14ac:dyDescent="0.2">
      <c r="A1594" s="23">
        <v>60035</v>
      </c>
      <c r="B1594" s="28" t="s">
        <v>4573</v>
      </c>
      <c r="C1594" s="28" t="s">
        <v>4574</v>
      </c>
      <c r="D1594" s="25">
        <f t="shared" si="24"/>
        <v>39755</v>
      </c>
      <c r="E1594" s="28" t="s">
        <v>4576</v>
      </c>
      <c r="F1594" s="26">
        <v>85</v>
      </c>
      <c r="G1594" s="28" t="s">
        <v>4594</v>
      </c>
      <c r="H1594" s="28" t="s">
        <v>3381</v>
      </c>
      <c r="I1594" s="28" t="s">
        <v>4576</v>
      </c>
      <c r="J1594" s="28" t="s">
        <v>4576</v>
      </c>
      <c r="K1594" s="29">
        <v>39755</v>
      </c>
      <c r="L1594" s="28" t="s">
        <v>2111</v>
      </c>
      <c r="M1594" s="28" t="s">
        <v>2165</v>
      </c>
    </row>
    <row r="1595" spans="1:13" hidden="1" x14ac:dyDescent="0.2">
      <c r="A1595" s="23">
        <v>60036</v>
      </c>
      <c r="B1595" s="28" t="s">
        <v>4573</v>
      </c>
      <c r="C1595" s="28" t="s">
        <v>4574</v>
      </c>
      <c r="D1595" s="25">
        <f t="shared" si="24"/>
        <v>39755</v>
      </c>
      <c r="E1595" s="28" t="s">
        <v>4576</v>
      </c>
      <c r="F1595" s="26">
        <v>39</v>
      </c>
      <c r="G1595" s="28" t="s">
        <v>4594</v>
      </c>
      <c r="H1595" s="28" t="s">
        <v>3381</v>
      </c>
      <c r="I1595" s="28" t="s">
        <v>4576</v>
      </c>
      <c r="J1595" s="28" t="s">
        <v>4576</v>
      </c>
      <c r="K1595" s="29">
        <v>39755</v>
      </c>
      <c r="L1595" s="28" t="s">
        <v>2111</v>
      </c>
      <c r="M1595" s="28" t="s">
        <v>2166</v>
      </c>
    </row>
    <row r="1596" spans="1:13" hidden="1" x14ac:dyDescent="0.2">
      <c r="A1596" s="23">
        <v>60649</v>
      </c>
      <c r="B1596" s="28" t="s">
        <v>4573</v>
      </c>
      <c r="C1596" s="28" t="s">
        <v>5135</v>
      </c>
      <c r="D1596" s="25">
        <f t="shared" si="24"/>
        <v>39755</v>
      </c>
      <c r="E1596" s="28" t="s">
        <v>4576</v>
      </c>
      <c r="F1596" s="26">
        <v>13.8</v>
      </c>
      <c r="G1596" s="28" t="s">
        <v>1556</v>
      </c>
      <c r="H1596" s="28" t="s">
        <v>7322</v>
      </c>
      <c r="I1596" s="28" t="s">
        <v>4576</v>
      </c>
      <c r="J1596" s="28" t="s">
        <v>4576</v>
      </c>
      <c r="K1596" s="29">
        <v>39755</v>
      </c>
      <c r="L1596" s="28" t="s">
        <v>5658</v>
      </c>
      <c r="M1596" s="28" t="s">
        <v>8277</v>
      </c>
    </row>
    <row r="1597" spans="1:13" hidden="1" x14ac:dyDescent="0.2">
      <c r="A1597" s="23">
        <v>60031</v>
      </c>
      <c r="B1597" s="28" t="s">
        <v>4579</v>
      </c>
      <c r="C1597" s="28" t="s">
        <v>4574</v>
      </c>
      <c r="D1597" s="25">
        <f t="shared" si="24"/>
        <v>39755</v>
      </c>
      <c r="E1597" s="28" t="s">
        <v>4576</v>
      </c>
      <c r="F1597" s="26">
        <v>50</v>
      </c>
      <c r="G1597" s="28" t="s">
        <v>4580</v>
      </c>
      <c r="H1597" s="28" t="s">
        <v>6667</v>
      </c>
      <c r="I1597" s="28" t="s">
        <v>4576</v>
      </c>
      <c r="J1597" s="28" t="s">
        <v>4576</v>
      </c>
      <c r="K1597" s="29">
        <v>39755</v>
      </c>
      <c r="L1597" s="28" t="s">
        <v>6602</v>
      </c>
      <c r="M1597" s="28" t="s">
        <v>2161</v>
      </c>
    </row>
    <row r="1598" spans="1:13" hidden="1" x14ac:dyDescent="0.2">
      <c r="A1598" s="23">
        <v>60026</v>
      </c>
      <c r="B1598" s="28" t="s">
        <v>4579</v>
      </c>
      <c r="C1598" s="28" t="s">
        <v>4574</v>
      </c>
      <c r="D1598" s="25">
        <f t="shared" si="24"/>
        <v>39755</v>
      </c>
      <c r="E1598" s="28" t="s">
        <v>4576</v>
      </c>
      <c r="F1598" s="26">
        <v>76.709999999999994</v>
      </c>
      <c r="G1598" s="28" t="s">
        <v>4598</v>
      </c>
      <c r="H1598" s="28" t="s">
        <v>6667</v>
      </c>
      <c r="I1598" s="28" t="s">
        <v>4576</v>
      </c>
      <c r="J1598" s="28" t="s">
        <v>4576</v>
      </c>
      <c r="K1598" s="29">
        <v>39755</v>
      </c>
      <c r="L1598" s="28" t="s">
        <v>2111</v>
      </c>
      <c r="M1598" s="28" t="s">
        <v>496</v>
      </c>
    </row>
    <row r="1599" spans="1:13" hidden="1" x14ac:dyDescent="0.2">
      <c r="A1599" s="23">
        <v>60647</v>
      </c>
      <c r="B1599" s="28" t="s">
        <v>4573</v>
      </c>
      <c r="C1599" s="28" t="s">
        <v>5135</v>
      </c>
      <c r="D1599" s="25">
        <f t="shared" si="24"/>
        <v>39755</v>
      </c>
      <c r="E1599" s="28" t="s">
        <v>4576</v>
      </c>
      <c r="F1599" s="26">
        <v>30</v>
      </c>
      <c r="G1599" s="28" t="s">
        <v>1554</v>
      </c>
      <c r="H1599" s="28" t="s">
        <v>4600</v>
      </c>
      <c r="I1599" s="28" t="s">
        <v>4576</v>
      </c>
      <c r="J1599" s="28" t="s">
        <v>4576</v>
      </c>
      <c r="K1599" s="29">
        <v>39755</v>
      </c>
      <c r="L1599" s="28" t="s">
        <v>5658</v>
      </c>
      <c r="M1599" s="28" t="s">
        <v>8275</v>
      </c>
    </row>
    <row r="1600" spans="1:13" hidden="1" x14ac:dyDescent="0.2">
      <c r="A1600" s="23">
        <v>60037</v>
      </c>
      <c r="B1600" s="28" t="s">
        <v>4573</v>
      </c>
      <c r="C1600" s="28" t="s">
        <v>4574</v>
      </c>
      <c r="D1600" s="25">
        <f t="shared" si="24"/>
        <v>39755</v>
      </c>
      <c r="E1600" s="28" t="s">
        <v>4576</v>
      </c>
      <c r="F1600" s="26">
        <v>5</v>
      </c>
      <c r="G1600" s="28" t="s">
        <v>5134</v>
      </c>
      <c r="H1600" s="28" t="s">
        <v>5954</v>
      </c>
      <c r="I1600" s="28" t="s">
        <v>4576</v>
      </c>
      <c r="J1600" s="28" t="s">
        <v>4576</v>
      </c>
      <c r="K1600" s="29">
        <v>39755</v>
      </c>
      <c r="L1600" s="28" t="s">
        <v>2111</v>
      </c>
      <c r="M1600" s="28" t="s">
        <v>4492</v>
      </c>
    </row>
    <row r="1601" spans="1:13" hidden="1" x14ac:dyDescent="0.2">
      <c r="A1601" s="23">
        <v>60033</v>
      </c>
      <c r="B1601" s="33" t="s">
        <v>4579</v>
      </c>
      <c r="C1601" s="28" t="s">
        <v>4574</v>
      </c>
      <c r="D1601" s="25">
        <f t="shared" si="24"/>
        <v>39755</v>
      </c>
      <c r="E1601" s="28" t="s">
        <v>4576</v>
      </c>
      <c r="F1601" s="26">
        <v>10</v>
      </c>
      <c r="G1601" s="28" t="s">
        <v>6025</v>
      </c>
      <c r="H1601" s="28" t="s">
        <v>6667</v>
      </c>
      <c r="I1601" s="28" t="s">
        <v>4576</v>
      </c>
      <c r="J1601" s="28" t="s">
        <v>4576</v>
      </c>
      <c r="K1601" s="29">
        <v>39755</v>
      </c>
      <c r="L1601" s="28" t="s">
        <v>2117</v>
      </c>
      <c r="M1601" s="28" t="s">
        <v>2163</v>
      </c>
    </row>
    <row r="1602" spans="1:13" hidden="1" x14ac:dyDescent="0.2">
      <c r="A1602" s="23">
        <v>60032</v>
      </c>
      <c r="B1602" s="28" t="s">
        <v>4579</v>
      </c>
      <c r="C1602" s="28" t="s">
        <v>4574</v>
      </c>
      <c r="D1602" s="25">
        <f t="shared" ref="D1602:D1665" si="25">K1602</f>
        <v>39755</v>
      </c>
      <c r="E1602" s="28" t="s">
        <v>4576</v>
      </c>
      <c r="F1602" s="26">
        <v>10</v>
      </c>
      <c r="G1602" s="28" t="s">
        <v>6024</v>
      </c>
      <c r="H1602" s="28" t="s">
        <v>6667</v>
      </c>
      <c r="I1602" s="28" t="s">
        <v>4576</v>
      </c>
      <c r="J1602" s="28" t="s">
        <v>4576</v>
      </c>
      <c r="K1602" s="29">
        <v>39755</v>
      </c>
      <c r="L1602" s="28" t="s">
        <v>2117</v>
      </c>
      <c r="M1602" s="28" t="s">
        <v>2162</v>
      </c>
    </row>
    <row r="1603" spans="1:13" hidden="1" x14ac:dyDescent="0.2">
      <c r="A1603" s="23">
        <v>60650</v>
      </c>
      <c r="B1603" s="28" t="s">
        <v>4573</v>
      </c>
      <c r="C1603" s="28" t="s">
        <v>5135</v>
      </c>
      <c r="D1603" s="25">
        <f t="shared" si="25"/>
        <v>39755</v>
      </c>
      <c r="E1603" s="28" t="s">
        <v>4576</v>
      </c>
      <c r="F1603" s="26">
        <v>13.83</v>
      </c>
      <c r="G1603" s="28" t="s">
        <v>683</v>
      </c>
      <c r="H1603" s="28" t="s">
        <v>3365</v>
      </c>
      <c r="I1603" s="28" t="s">
        <v>4576</v>
      </c>
      <c r="J1603" s="28" t="s">
        <v>4576</v>
      </c>
      <c r="K1603" s="29">
        <v>39755</v>
      </c>
      <c r="L1603" s="28" t="s">
        <v>5658</v>
      </c>
      <c r="M1603" s="28" t="s">
        <v>1706</v>
      </c>
    </row>
    <row r="1604" spans="1:13" hidden="1" x14ac:dyDescent="0.2">
      <c r="A1604" s="23">
        <v>60027</v>
      </c>
      <c r="B1604" s="28" t="s">
        <v>4573</v>
      </c>
      <c r="C1604" s="28" t="s">
        <v>4574</v>
      </c>
      <c r="D1604" s="25">
        <f t="shared" si="25"/>
        <v>39755</v>
      </c>
      <c r="E1604" s="28" t="s">
        <v>4576</v>
      </c>
      <c r="F1604" s="26">
        <v>26.95</v>
      </c>
      <c r="G1604" s="28" t="s">
        <v>6020</v>
      </c>
      <c r="H1604" s="28" t="s">
        <v>3381</v>
      </c>
      <c r="I1604" s="28" t="s">
        <v>4576</v>
      </c>
      <c r="J1604" s="28" t="s">
        <v>4576</v>
      </c>
      <c r="K1604" s="29">
        <v>39755</v>
      </c>
      <c r="L1604" s="28" t="s">
        <v>2111</v>
      </c>
      <c r="M1604" s="28" t="s">
        <v>497</v>
      </c>
    </row>
    <row r="1605" spans="1:13" hidden="1" x14ac:dyDescent="0.2">
      <c r="A1605" s="23">
        <v>60034</v>
      </c>
      <c r="B1605" s="33" t="s">
        <v>4579</v>
      </c>
      <c r="C1605" s="28" t="s">
        <v>4574</v>
      </c>
      <c r="D1605" s="25">
        <f t="shared" si="25"/>
        <v>39755</v>
      </c>
      <c r="E1605" s="28" t="s">
        <v>4576</v>
      </c>
      <c r="F1605" s="26">
        <v>300</v>
      </c>
      <c r="G1605" s="28" t="s">
        <v>5133</v>
      </c>
      <c r="H1605" s="28" t="s">
        <v>6667</v>
      </c>
      <c r="I1605" s="28" t="s">
        <v>4576</v>
      </c>
      <c r="J1605" s="28" t="s">
        <v>4576</v>
      </c>
      <c r="K1605" s="29">
        <v>39755</v>
      </c>
      <c r="L1605" s="28" t="s">
        <v>2111</v>
      </c>
      <c r="M1605" s="28" t="s">
        <v>2164</v>
      </c>
    </row>
    <row r="1606" spans="1:13" hidden="1" x14ac:dyDescent="0.2">
      <c r="A1606" s="23">
        <v>60028</v>
      </c>
      <c r="B1606" s="28" t="s">
        <v>4573</v>
      </c>
      <c r="C1606" s="28" t="s">
        <v>4574</v>
      </c>
      <c r="D1606" s="25">
        <f t="shared" si="25"/>
        <v>39755</v>
      </c>
      <c r="E1606" s="28" t="s">
        <v>4576</v>
      </c>
      <c r="F1606" s="26">
        <v>31.39</v>
      </c>
      <c r="G1606" s="28" t="s">
        <v>6021</v>
      </c>
      <c r="H1606" s="28" t="s">
        <v>3381</v>
      </c>
      <c r="I1606" s="28" t="s">
        <v>4576</v>
      </c>
      <c r="J1606" s="28" t="s">
        <v>4576</v>
      </c>
      <c r="K1606" s="29">
        <v>39755</v>
      </c>
      <c r="L1606" s="28" t="s">
        <v>2111</v>
      </c>
      <c r="M1606" s="28" t="s">
        <v>498</v>
      </c>
    </row>
    <row r="1607" spans="1:13" hidden="1" x14ac:dyDescent="0.2">
      <c r="A1607" s="23">
        <v>60030</v>
      </c>
      <c r="B1607" s="28" t="s">
        <v>4573</v>
      </c>
      <c r="C1607" s="28" t="s">
        <v>4574</v>
      </c>
      <c r="D1607" s="25">
        <f t="shared" si="25"/>
        <v>39755</v>
      </c>
      <c r="E1607" s="28" t="s">
        <v>4576</v>
      </c>
      <c r="F1607" s="26">
        <v>25</v>
      </c>
      <c r="G1607" s="28" t="s">
        <v>6023</v>
      </c>
      <c r="H1607" s="28" t="s">
        <v>3379</v>
      </c>
      <c r="I1607" s="28" t="s">
        <v>4576</v>
      </c>
      <c r="J1607" s="28" t="s">
        <v>4576</v>
      </c>
      <c r="K1607" s="29">
        <v>39755</v>
      </c>
      <c r="L1607" s="28" t="s">
        <v>2111</v>
      </c>
      <c r="M1607" s="28" t="s">
        <v>500</v>
      </c>
    </row>
    <row r="1608" spans="1:13" hidden="1" x14ac:dyDescent="0.2">
      <c r="A1608" s="23">
        <v>60029</v>
      </c>
      <c r="B1608" s="28" t="s">
        <v>4573</v>
      </c>
      <c r="C1608" s="28" t="s">
        <v>4574</v>
      </c>
      <c r="D1608" s="25">
        <f t="shared" si="25"/>
        <v>39755</v>
      </c>
      <c r="E1608" s="28" t="s">
        <v>4576</v>
      </c>
      <c r="F1608" s="26">
        <v>11.95</v>
      </c>
      <c r="G1608" s="28" t="s">
        <v>6022</v>
      </c>
      <c r="H1608" s="28" t="s">
        <v>3381</v>
      </c>
      <c r="I1608" s="28" t="s">
        <v>4576</v>
      </c>
      <c r="J1608" s="28" t="s">
        <v>4576</v>
      </c>
      <c r="K1608" s="29">
        <v>39755</v>
      </c>
      <c r="L1608" s="28" t="s">
        <v>2111</v>
      </c>
      <c r="M1608" s="28" t="s">
        <v>499</v>
      </c>
    </row>
    <row r="1609" spans="1:13" hidden="1" x14ac:dyDescent="0.2">
      <c r="A1609" s="23">
        <v>61083</v>
      </c>
      <c r="B1609" s="28" t="s">
        <v>5150</v>
      </c>
      <c r="C1609" s="28" t="s">
        <v>5133</v>
      </c>
      <c r="D1609" s="25">
        <f t="shared" si="25"/>
        <v>39755</v>
      </c>
      <c r="E1609" s="28" t="s">
        <v>4576</v>
      </c>
      <c r="F1609" s="26">
        <v>-300</v>
      </c>
      <c r="G1609" s="28" t="s">
        <v>4574</v>
      </c>
      <c r="H1609" s="28" t="s">
        <v>6667</v>
      </c>
      <c r="I1609" s="28" t="s">
        <v>4576</v>
      </c>
      <c r="J1609" s="28" t="s">
        <v>4576</v>
      </c>
      <c r="K1609" s="29">
        <v>39755</v>
      </c>
      <c r="L1609" s="28" t="s">
        <v>4576</v>
      </c>
      <c r="M1609" s="28" t="s">
        <v>4576</v>
      </c>
    </row>
    <row r="1610" spans="1:13" hidden="1" x14ac:dyDescent="0.2">
      <c r="A1610" s="23">
        <v>61409</v>
      </c>
      <c r="B1610" s="28" t="s">
        <v>5150</v>
      </c>
      <c r="C1610" s="28" t="s">
        <v>4580</v>
      </c>
      <c r="D1610" s="25">
        <f t="shared" si="25"/>
        <v>39755</v>
      </c>
      <c r="E1610" s="28" t="s">
        <v>4576</v>
      </c>
      <c r="F1610" s="26">
        <v>-50</v>
      </c>
      <c r="G1610" s="28" t="s">
        <v>4574</v>
      </c>
      <c r="H1610" s="28" t="s">
        <v>6667</v>
      </c>
      <c r="I1610" s="28" t="s">
        <v>4576</v>
      </c>
      <c r="J1610" s="28" t="s">
        <v>4576</v>
      </c>
      <c r="K1610" s="29">
        <v>39755</v>
      </c>
      <c r="L1610" s="28" t="s">
        <v>6602</v>
      </c>
      <c r="M1610" s="28" t="s">
        <v>2161</v>
      </c>
    </row>
    <row r="1611" spans="1:13" hidden="1" x14ac:dyDescent="0.2">
      <c r="A1611" s="23">
        <v>61605</v>
      </c>
      <c r="B1611" s="28" t="s">
        <v>5150</v>
      </c>
      <c r="C1611" s="28" t="s">
        <v>4598</v>
      </c>
      <c r="D1611" s="25">
        <f t="shared" si="25"/>
        <v>39755</v>
      </c>
      <c r="E1611" s="28" t="s">
        <v>4576</v>
      </c>
      <c r="F1611" s="26">
        <v>-76.709999999999994</v>
      </c>
      <c r="G1611" s="28" t="s">
        <v>4574</v>
      </c>
      <c r="H1611" s="28" t="s">
        <v>6667</v>
      </c>
      <c r="I1611" s="28" t="s">
        <v>4576</v>
      </c>
      <c r="J1611" s="28" t="s">
        <v>4576</v>
      </c>
      <c r="K1611" s="29">
        <v>39755</v>
      </c>
      <c r="L1611" s="28" t="s">
        <v>4576</v>
      </c>
      <c r="M1611" s="28" t="s">
        <v>5286</v>
      </c>
    </row>
    <row r="1612" spans="1:13" hidden="1" x14ac:dyDescent="0.2">
      <c r="A1612" s="23">
        <v>60025</v>
      </c>
      <c r="B1612" s="28" t="s">
        <v>4573</v>
      </c>
      <c r="C1612" s="28" t="s">
        <v>4574</v>
      </c>
      <c r="D1612" s="25">
        <f t="shared" si="25"/>
        <v>39755</v>
      </c>
      <c r="E1612" s="28" t="s">
        <v>4576</v>
      </c>
      <c r="F1612" s="26">
        <v>174</v>
      </c>
      <c r="G1612" s="28" t="s">
        <v>4597</v>
      </c>
      <c r="H1612" s="28" t="s">
        <v>3381</v>
      </c>
      <c r="I1612" s="28" t="s">
        <v>4576</v>
      </c>
      <c r="J1612" s="28" t="s">
        <v>4576</v>
      </c>
      <c r="K1612" s="29">
        <v>39755</v>
      </c>
      <c r="L1612" s="28" t="s">
        <v>2111</v>
      </c>
      <c r="M1612" s="28" t="s">
        <v>495</v>
      </c>
    </row>
    <row r="1613" spans="1:13" hidden="1" x14ac:dyDescent="0.2">
      <c r="A1613" s="23">
        <v>60023</v>
      </c>
      <c r="B1613" s="28" t="s">
        <v>4573</v>
      </c>
      <c r="C1613" s="28" t="s">
        <v>4574</v>
      </c>
      <c r="D1613" s="25">
        <f t="shared" si="25"/>
        <v>39756</v>
      </c>
      <c r="E1613" s="28" t="s">
        <v>4576</v>
      </c>
      <c r="F1613" s="26">
        <v>15.31</v>
      </c>
      <c r="G1613" s="28" t="s">
        <v>4594</v>
      </c>
      <c r="H1613" s="28" t="s">
        <v>4595</v>
      </c>
      <c r="I1613" s="28" t="s">
        <v>4576</v>
      </c>
      <c r="J1613" s="28" t="s">
        <v>4576</v>
      </c>
      <c r="K1613" s="29">
        <v>39756</v>
      </c>
      <c r="L1613" s="28" t="s">
        <v>2111</v>
      </c>
      <c r="M1613" s="28" t="s">
        <v>493</v>
      </c>
    </row>
    <row r="1614" spans="1:13" hidden="1" x14ac:dyDescent="0.2">
      <c r="A1614" s="23">
        <v>60651</v>
      </c>
      <c r="B1614" s="28" t="s">
        <v>4573</v>
      </c>
      <c r="C1614" s="28" t="s">
        <v>5135</v>
      </c>
      <c r="D1614" s="25">
        <f t="shared" si="25"/>
        <v>39756</v>
      </c>
      <c r="E1614" s="28" t="s">
        <v>4576</v>
      </c>
      <c r="F1614" s="26">
        <v>19.989999999999998</v>
      </c>
      <c r="G1614" s="28" t="s">
        <v>2203</v>
      </c>
      <c r="H1614" s="28" t="s">
        <v>277</v>
      </c>
      <c r="I1614" s="28" t="s">
        <v>4576</v>
      </c>
      <c r="J1614" s="28" t="s">
        <v>4576</v>
      </c>
      <c r="K1614" s="29">
        <v>39756</v>
      </c>
      <c r="L1614" s="28" t="s">
        <v>5658</v>
      </c>
      <c r="M1614" s="28" t="s">
        <v>8278</v>
      </c>
    </row>
    <row r="1615" spans="1:13" hidden="1" x14ac:dyDescent="0.2">
      <c r="A1615" s="23">
        <v>60024</v>
      </c>
      <c r="B1615" s="28" t="s">
        <v>4573</v>
      </c>
      <c r="C1615" s="28" t="s">
        <v>4574</v>
      </c>
      <c r="D1615" s="25">
        <f t="shared" si="25"/>
        <v>39756</v>
      </c>
      <c r="E1615" s="28" t="s">
        <v>4576</v>
      </c>
      <c r="F1615" s="26">
        <v>12</v>
      </c>
      <c r="G1615" s="28" t="s">
        <v>4596</v>
      </c>
      <c r="H1615" s="28" t="s">
        <v>5954</v>
      </c>
      <c r="I1615" s="28" t="s">
        <v>4576</v>
      </c>
      <c r="J1615" s="28" t="s">
        <v>4576</v>
      </c>
      <c r="K1615" s="29">
        <v>39756</v>
      </c>
      <c r="L1615" s="28" t="s">
        <v>2111</v>
      </c>
      <c r="M1615" s="28" t="s">
        <v>494</v>
      </c>
    </row>
    <row r="1616" spans="1:13" hidden="1" x14ac:dyDescent="0.2">
      <c r="A1616" s="23">
        <v>60654</v>
      </c>
      <c r="B1616" s="28" t="s">
        <v>4573</v>
      </c>
      <c r="C1616" s="28" t="s">
        <v>5135</v>
      </c>
      <c r="D1616" s="25">
        <f t="shared" si="25"/>
        <v>39756</v>
      </c>
      <c r="E1616" s="28" t="s">
        <v>4576</v>
      </c>
      <c r="F1616" s="26">
        <v>11.25</v>
      </c>
      <c r="G1616" s="28" t="s">
        <v>1557</v>
      </c>
      <c r="H1616" s="28" t="s">
        <v>3370</v>
      </c>
      <c r="I1616" s="28" t="s">
        <v>4576</v>
      </c>
      <c r="J1616" s="28" t="s">
        <v>4576</v>
      </c>
      <c r="K1616" s="29">
        <v>39756</v>
      </c>
      <c r="L1616" s="28" t="s">
        <v>5658</v>
      </c>
      <c r="M1616" s="28" t="s">
        <v>8279</v>
      </c>
    </row>
    <row r="1617" spans="1:13" hidden="1" x14ac:dyDescent="0.2">
      <c r="A1617" s="23">
        <v>60652</v>
      </c>
      <c r="B1617" s="28" t="s">
        <v>4573</v>
      </c>
      <c r="C1617" s="28" t="s">
        <v>5135</v>
      </c>
      <c r="D1617" s="25">
        <f t="shared" si="25"/>
        <v>39756</v>
      </c>
      <c r="E1617" s="28" t="s">
        <v>4576</v>
      </c>
      <c r="F1617" s="26">
        <v>100.75</v>
      </c>
      <c r="G1617" s="28" t="s">
        <v>5137</v>
      </c>
      <c r="H1617" s="28" t="s">
        <v>3365</v>
      </c>
      <c r="I1617" s="28" t="s">
        <v>4576</v>
      </c>
      <c r="J1617" s="28" t="s">
        <v>4576</v>
      </c>
      <c r="K1617" s="29">
        <v>39756</v>
      </c>
      <c r="L1617" s="28" t="s">
        <v>5658</v>
      </c>
      <c r="M1617" s="28" t="s">
        <v>1754</v>
      </c>
    </row>
    <row r="1618" spans="1:13" hidden="1" x14ac:dyDescent="0.2">
      <c r="A1618" s="23">
        <v>61084</v>
      </c>
      <c r="B1618" s="28" t="s">
        <v>7124</v>
      </c>
      <c r="C1618" s="28" t="s">
        <v>5133</v>
      </c>
      <c r="D1618" s="25">
        <f t="shared" si="25"/>
        <v>39756</v>
      </c>
      <c r="E1618" s="28" t="s">
        <v>4576</v>
      </c>
      <c r="F1618" s="26">
        <v>-0.16</v>
      </c>
      <c r="G1618" s="28" t="s">
        <v>5133</v>
      </c>
      <c r="H1618" s="28" t="s">
        <v>6666</v>
      </c>
      <c r="I1618" s="28" t="s">
        <v>4576</v>
      </c>
      <c r="J1618" s="28" t="s">
        <v>4576</v>
      </c>
      <c r="K1618" s="29">
        <v>39756</v>
      </c>
      <c r="L1618" s="28" t="s">
        <v>4576</v>
      </c>
      <c r="M1618" s="28" t="s">
        <v>4576</v>
      </c>
    </row>
    <row r="1619" spans="1:13" hidden="1" x14ac:dyDescent="0.2">
      <c r="A1619" s="23">
        <v>60653</v>
      </c>
      <c r="B1619" s="28" t="s">
        <v>4573</v>
      </c>
      <c r="C1619" s="28" t="s">
        <v>5135</v>
      </c>
      <c r="D1619" s="25">
        <f t="shared" si="25"/>
        <v>39756</v>
      </c>
      <c r="E1619" s="28" t="s">
        <v>4576</v>
      </c>
      <c r="F1619" s="26">
        <v>12</v>
      </c>
      <c r="G1619" s="28" t="s">
        <v>2205</v>
      </c>
      <c r="H1619" s="28" t="s">
        <v>7154</v>
      </c>
      <c r="I1619" s="28" t="s">
        <v>4576</v>
      </c>
      <c r="J1619" s="28" t="s">
        <v>4576</v>
      </c>
      <c r="K1619" s="29">
        <v>39756</v>
      </c>
      <c r="L1619" s="28" t="s">
        <v>5658</v>
      </c>
      <c r="M1619" s="28" t="s">
        <v>7533</v>
      </c>
    </row>
    <row r="1620" spans="1:13" hidden="1" x14ac:dyDescent="0.2">
      <c r="A1620" s="23">
        <v>60022</v>
      </c>
      <c r="B1620" s="28" t="s">
        <v>4592</v>
      </c>
      <c r="C1620" s="28" t="s">
        <v>4574</v>
      </c>
      <c r="D1620" s="25">
        <f t="shared" si="25"/>
        <v>39757</v>
      </c>
      <c r="E1620" s="28" t="s">
        <v>4576</v>
      </c>
      <c r="F1620" s="26">
        <v>-825</v>
      </c>
      <c r="G1620" s="28" t="s">
        <v>4593</v>
      </c>
      <c r="H1620" s="28" t="s">
        <v>6666</v>
      </c>
      <c r="I1620" s="28" t="s">
        <v>4576</v>
      </c>
      <c r="J1620" s="28" t="s">
        <v>4576</v>
      </c>
      <c r="K1620" s="29">
        <v>39757</v>
      </c>
      <c r="L1620" s="28" t="s">
        <v>491</v>
      </c>
      <c r="M1620" s="28" t="s">
        <v>492</v>
      </c>
    </row>
    <row r="1621" spans="1:13" hidden="1" x14ac:dyDescent="0.2">
      <c r="A1621" s="23">
        <v>60655</v>
      </c>
      <c r="B1621" s="28" t="s">
        <v>4573</v>
      </c>
      <c r="C1621" s="28" t="s">
        <v>5135</v>
      </c>
      <c r="D1621" s="25">
        <f t="shared" si="25"/>
        <v>39757</v>
      </c>
      <c r="E1621" s="28" t="s">
        <v>4576</v>
      </c>
      <c r="F1621" s="26">
        <v>64.59</v>
      </c>
      <c r="G1621" s="28" t="s">
        <v>1558</v>
      </c>
      <c r="H1621" s="28" t="s">
        <v>3370</v>
      </c>
      <c r="I1621" s="28" t="s">
        <v>4576</v>
      </c>
      <c r="J1621" s="28" t="s">
        <v>4576</v>
      </c>
      <c r="K1621" s="29">
        <v>39757</v>
      </c>
      <c r="L1621" s="28" t="s">
        <v>5658</v>
      </c>
      <c r="M1621" s="28" t="s">
        <v>6536</v>
      </c>
    </row>
    <row r="1622" spans="1:13" hidden="1" x14ac:dyDescent="0.2">
      <c r="A1622" s="23">
        <v>60656</v>
      </c>
      <c r="B1622" s="28" t="s">
        <v>4573</v>
      </c>
      <c r="C1622" s="28" t="s">
        <v>5135</v>
      </c>
      <c r="D1622" s="25">
        <f t="shared" si="25"/>
        <v>39757</v>
      </c>
      <c r="E1622" s="28" t="s">
        <v>4576</v>
      </c>
      <c r="F1622" s="26">
        <v>12</v>
      </c>
      <c r="G1622" s="28" t="s">
        <v>2205</v>
      </c>
      <c r="H1622" s="28" t="s">
        <v>7154</v>
      </c>
      <c r="I1622" s="28" t="s">
        <v>4576</v>
      </c>
      <c r="J1622" s="28" t="s">
        <v>4576</v>
      </c>
      <c r="K1622" s="29">
        <v>39757</v>
      </c>
      <c r="L1622" s="28" t="s">
        <v>5658</v>
      </c>
      <c r="M1622" s="28" t="s">
        <v>7533</v>
      </c>
    </row>
    <row r="1623" spans="1:13" hidden="1" x14ac:dyDescent="0.2">
      <c r="A1623" s="23">
        <v>60658</v>
      </c>
      <c r="B1623" s="28" t="s">
        <v>4573</v>
      </c>
      <c r="C1623" s="28" t="s">
        <v>5135</v>
      </c>
      <c r="D1623" s="25">
        <f t="shared" si="25"/>
        <v>39758</v>
      </c>
      <c r="E1623" s="28" t="s">
        <v>4576</v>
      </c>
      <c r="F1623" s="26">
        <v>65.53</v>
      </c>
      <c r="G1623" s="28" t="s">
        <v>8281</v>
      </c>
      <c r="H1623" s="28" t="s">
        <v>3365</v>
      </c>
      <c r="I1623" s="28" t="s">
        <v>4576</v>
      </c>
      <c r="J1623" s="28" t="s">
        <v>4576</v>
      </c>
      <c r="K1623" s="29">
        <v>39758</v>
      </c>
      <c r="L1623" s="28" t="s">
        <v>5658</v>
      </c>
      <c r="M1623" s="28" t="s">
        <v>8282</v>
      </c>
    </row>
    <row r="1624" spans="1:13" hidden="1" x14ac:dyDescent="0.2">
      <c r="A1624" s="23">
        <v>60020</v>
      </c>
      <c r="B1624" s="28" t="s">
        <v>4579</v>
      </c>
      <c r="C1624" s="28" t="s">
        <v>4574</v>
      </c>
      <c r="D1624" s="25">
        <f t="shared" si="25"/>
        <v>39758</v>
      </c>
      <c r="E1624" s="28" t="s">
        <v>4576</v>
      </c>
      <c r="F1624" s="26">
        <v>30</v>
      </c>
      <c r="G1624" s="28" t="s">
        <v>4580</v>
      </c>
      <c r="H1624" s="28" t="s">
        <v>6667</v>
      </c>
      <c r="I1624" s="28" t="s">
        <v>4576</v>
      </c>
      <c r="J1624" s="28" t="s">
        <v>4576</v>
      </c>
      <c r="K1624" s="29">
        <v>39758</v>
      </c>
      <c r="L1624" s="28" t="s">
        <v>6602</v>
      </c>
      <c r="M1624" s="28" t="s">
        <v>489</v>
      </c>
    </row>
    <row r="1625" spans="1:13" hidden="1" x14ac:dyDescent="0.2">
      <c r="A1625" s="23">
        <v>60021</v>
      </c>
      <c r="B1625" s="28" t="s">
        <v>4579</v>
      </c>
      <c r="C1625" s="28" t="s">
        <v>4574</v>
      </c>
      <c r="D1625" s="25">
        <f t="shared" si="25"/>
        <v>39758</v>
      </c>
      <c r="E1625" s="28" t="s">
        <v>4576</v>
      </c>
      <c r="F1625" s="26">
        <v>50</v>
      </c>
      <c r="G1625" s="28" t="s">
        <v>4580</v>
      </c>
      <c r="H1625" s="28" t="s">
        <v>6667</v>
      </c>
      <c r="I1625" s="28" t="s">
        <v>4576</v>
      </c>
      <c r="J1625" s="28" t="s">
        <v>4576</v>
      </c>
      <c r="K1625" s="29">
        <v>39758</v>
      </c>
      <c r="L1625" s="28" t="s">
        <v>6602</v>
      </c>
      <c r="M1625" s="28" t="s">
        <v>490</v>
      </c>
    </row>
    <row r="1626" spans="1:13" hidden="1" x14ac:dyDescent="0.2">
      <c r="A1626" s="23">
        <v>60657</v>
      </c>
      <c r="B1626" s="28" t="s">
        <v>4573</v>
      </c>
      <c r="C1626" s="28" t="s">
        <v>5135</v>
      </c>
      <c r="D1626" s="25">
        <f t="shared" si="25"/>
        <v>39758</v>
      </c>
      <c r="E1626" s="28" t="s">
        <v>4576</v>
      </c>
      <c r="F1626" s="26">
        <v>13.96</v>
      </c>
      <c r="G1626" s="28" t="s">
        <v>2203</v>
      </c>
      <c r="H1626" s="28" t="s">
        <v>3370</v>
      </c>
      <c r="I1626" s="28" t="s">
        <v>4576</v>
      </c>
      <c r="J1626" s="28" t="s">
        <v>4576</v>
      </c>
      <c r="K1626" s="29">
        <v>39758</v>
      </c>
      <c r="L1626" s="28" t="s">
        <v>5658</v>
      </c>
      <c r="M1626" s="28" t="s">
        <v>8280</v>
      </c>
    </row>
    <row r="1627" spans="1:13" x14ac:dyDescent="0.2">
      <c r="A1627" s="23">
        <v>60661</v>
      </c>
      <c r="B1627" s="28" t="s">
        <v>4573</v>
      </c>
      <c r="C1627" s="28" t="s">
        <v>5135</v>
      </c>
      <c r="D1627" s="25">
        <f t="shared" si="25"/>
        <v>39758</v>
      </c>
      <c r="E1627" s="28" t="s">
        <v>4576</v>
      </c>
      <c r="F1627" s="26">
        <v>20</v>
      </c>
      <c r="G1627" s="28" t="s">
        <v>2201</v>
      </c>
      <c r="H1627" s="28" t="s">
        <v>7151</v>
      </c>
      <c r="I1627" s="28" t="s">
        <v>4576</v>
      </c>
      <c r="J1627" s="28" t="s">
        <v>4576</v>
      </c>
      <c r="K1627" s="29">
        <v>39758</v>
      </c>
      <c r="L1627" s="28" t="s">
        <v>5658</v>
      </c>
      <c r="M1627" s="28" t="s">
        <v>1760</v>
      </c>
    </row>
    <row r="1628" spans="1:13" hidden="1" x14ac:dyDescent="0.2">
      <c r="A1628" s="23">
        <v>60019</v>
      </c>
      <c r="B1628" s="28" t="s">
        <v>4573</v>
      </c>
      <c r="C1628" s="28" t="s">
        <v>4574</v>
      </c>
      <c r="D1628" s="25">
        <f t="shared" si="25"/>
        <v>39758</v>
      </c>
      <c r="E1628" s="28" t="s">
        <v>4576</v>
      </c>
      <c r="F1628" s="26">
        <v>17.850000000000001</v>
      </c>
      <c r="G1628" s="28" t="s">
        <v>4591</v>
      </c>
      <c r="H1628" s="28" t="s">
        <v>3381</v>
      </c>
      <c r="I1628" s="28" t="s">
        <v>4576</v>
      </c>
      <c r="J1628" s="28" t="s">
        <v>4576</v>
      </c>
      <c r="K1628" s="29">
        <v>39758</v>
      </c>
      <c r="L1628" s="28" t="s">
        <v>2111</v>
      </c>
      <c r="M1628" s="28" t="s">
        <v>488</v>
      </c>
    </row>
    <row r="1629" spans="1:13" hidden="1" x14ac:dyDescent="0.2">
      <c r="A1629" s="23">
        <v>61407</v>
      </c>
      <c r="B1629" s="28" t="s">
        <v>5150</v>
      </c>
      <c r="C1629" s="28" t="s">
        <v>4580</v>
      </c>
      <c r="D1629" s="25">
        <f t="shared" si="25"/>
        <v>39758</v>
      </c>
      <c r="E1629" s="28" t="s">
        <v>4576</v>
      </c>
      <c r="F1629" s="26">
        <v>-30</v>
      </c>
      <c r="G1629" s="28" t="s">
        <v>4574</v>
      </c>
      <c r="H1629" s="28" t="s">
        <v>6667</v>
      </c>
      <c r="I1629" s="28" t="s">
        <v>4576</v>
      </c>
      <c r="J1629" s="28" t="s">
        <v>4576</v>
      </c>
      <c r="K1629" s="29">
        <v>39758</v>
      </c>
      <c r="L1629" s="28" t="s">
        <v>6602</v>
      </c>
      <c r="M1629" s="28" t="s">
        <v>489</v>
      </c>
    </row>
    <row r="1630" spans="1:13" hidden="1" x14ac:dyDescent="0.2">
      <c r="A1630" s="23">
        <v>61408</v>
      </c>
      <c r="B1630" s="28" t="s">
        <v>5150</v>
      </c>
      <c r="C1630" s="28" t="s">
        <v>4580</v>
      </c>
      <c r="D1630" s="25">
        <f t="shared" si="25"/>
        <v>39758</v>
      </c>
      <c r="E1630" s="28" t="s">
        <v>4576</v>
      </c>
      <c r="F1630" s="26">
        <v>-50</v>
      </c>
      <c r="G1630" s="28" t="s">
        <v>4574</v>
      </c>
      <c r="H1630" s="28" t="s">
        <v>6667</v>
      </c>
      <c r="I1630" s="28" t="s">
        <v>4576</v>
      </c>
      <c r="J1630" s="28" t="s">
        <v>4576</v>
      </c>
      <c r="K1630" s="29">
        <v>39758</v>
      </c>
      <c r="L1630" s="28" t="s">
        <v>6602</v>
      </c>
      <c r="M1630" s="28" t="s">
        <v>490</v>
      </c>
    </row>
    <row r="1631" spans="1:13" hidden="1" x14ac:dyDescent="0.2">
      <c r="A1631" s="23">
        <v>60659</v>
      </c>
      <c r="B1631" s="28" t="s">
        <v>4573</v>
      </c>
      <c r="C1631" s="28" t="s">
        <v>5135</v>
      </c>
      <c r="D1631" s="25">
        <f t="shared" si="25"/>
        <v>39758</v>
      </c>
      <c r="E1631" s="28" t="s">
        <v>4576</v>
      </c>
      <c r="F1631" s="26">
        <v>9</v>
      </c>
      <c r="G1631" s="28" t="s">
        <v>2205</v>
      </c>
      <c r="H1631" s="28" t="s">
        <v>7154</v>
      </c>
      <c r="I1631" s="28" t="s">
        <v>4576</v>
      </c>
      <c r="J1631" s="28" t="s">
        <v>4576</v>
      </c>
      <c r="K1631" s="29">
        <v>39758</v>
      </c>
      <c r="L1631" s="28" t="s">
        <v>5658</v>
      </c>
      <c r="M1631" s="28" t="s">
        <v>7533</v>
      </c>
    </row>
    <row r="1632" spans="1:13" x14ac:dyDescent="0.2">
      <c r="A1632" s="23">
        <v>60660</v>
      </c>
      <c r="B1632" s="28" t="s">
        <v>4573</v>
      </c>
      <c r="C1632" s="28" t="s">
        <v>5135</v>
      </c>
      <c r="D1632" s="25">
        <f t="shared" si="25"/>
        <v>39758</v>
      </c>
      <c r="E1632" s="28" t="s">
        <v>4576</v>
      </c>
      <c r="F1632" s="26">
        <v>54</v>
      </c>
      <c r="G1632" s="28" t="s">
        <v>2205</v>
      </c>
      <c r="H1632" s="28" t="s">
        <v>7151</v>
      </c>
      <c r="I1632" s="28" t="s">
        <v>4576</v>
      </c>
      <c r="J1632" s="28" t="s">
        <v>4576</v>
      </c>
      <c r="K1632" s="29">
        <v>39758</v>
      </c>
      <c r="L1632" s="28" t="s">
        <v>5658</v>
      </c>
      <c r="M1632" s="28" t="s">
        <v>7533</v>
      </c>
    </row>
    <row r="1633" spans="1:13" hidden="1" x14ac:dyDescent="0.2">
      <c r="A1633" s="23">
        <v>60012</v>
      </c>
      <c r="B1633" s="28" t="s">
        <v>4579</v>
      </c>
      <c r="C1633" s="28" t="s">
        <v>4574</v>
      </c>
      <c r="D1633" s="25">
        <f t="shared" si="25"/>
        <v>39759</v>
      </c>
      <c r="F1633" s="26">
        <v>60</v>
      </c>
      <c r="G1633" s="28" t="s">
        <v>4587</v>
      </c>
      <c r="H1633" s="28" t="s">
        <v>6667</v>
      </c>
      <c r="K1633" s="29">
        <v>39759</v>
      </c>
      <c r="L1633" s="28" t="s">
        <v>2111</v>
      </c>
      <c r="M1633" s="28" t="s">
        <v>2113</v>
      </c>
    </row>
    <row r="1634" spans="1:13" hidden="1" x14ac:dyDescent="0.2">
      <c r="A1634" s="23">
        <v>60013</v>
      </c>
      <c r="B1634" s="28" t="s">
        <v>4579</v>
      </c>
      <c r="C1634" s="28" t="s">
        <v>4574</v>
      </c>
      <c r="D1634" s="25">
        <f t="shared" si="25"/>
        <v>39759</v>
      </c>
      <c r="F1634" s="26">
        <v>150</v>
      </c>
      <c r="G1634" s="28" t="s">
        <v>4587</v>
      </c>
      <c r="H1634" s="28" t="s">
        <v>6667</v>
      </c>
      <c r="K1634" s="29">
        <v>39759</v>
      </c>
      <c r="L1634" s="28" t="s">
        <v>2111</v>
      </c>
      <c r="M1634" s="28" t="s">
        <v>2113</v>
      </c>
    </row>
    <row r="1635" spans="1:13" hidden="1" x14ac:dyDescent="0.2">
      <c r="A1635" s="23">
        <v>60014</v>
      </c>
      <c r="B1635" s="28" t="s">
        <v>4579</v>
      </c>
      <c r="C1635" s="28" t="s">
        <v>4574</v>
      </c>
      <c r="D1635" s="25">
        <f t="shared" si="25"/>
        <v>39759</v>
      </c>
      <c r="F1635" s="26">
        <v>500</v>
      </c>
      <c r="G1635" s="28" t="s">
        <v>4587</v>
      </c>
      <c r="H1635" s="28" t="s">
        <v>6667</v>
      </c>
      <c r="K1635" s="29">
        <v>39759</v>
      </c>
      <c r="L1635" s="28" t="s">
        <v>2111</v>
      </c>
      <c r="M1635" s="28" t="s">
        <v>2113</v>
      </c>
    </row>
    <row r="1636" spans="1:13" hidden="1" x14ac:dyDescent="0.2">
      <c r="A1636" s="23">
        <v>60018</v>
      </c>
      <c r="B1636" s="28" t="s">
        <v>4579</v>
      </c>
      <c r="C1636" s="28" t="s">
        <v>4574</v>
      </c>
      <c r="D1636" s="25">
        <f t="shared" si="25"/>
        <v>39759</v>
      </c>
      <c r="E1636" s="28" t="s">
        <v>4576</v>
      </c>
      <c r="F1636" s="26">
        <v>250</v>
      </c>
      <c r="G1636" s="28" t="s">
        <v>4587</v>
      </c>
      <c r="H1636" s="28" t="s">
        <v>6667</v>
      </c>
      <c r="I1636" s="28" t="s">
        <v>4576</v>
      </c>
      <c r="J1636" s="28" t="s">
        <v>4576</v>
      </c>
      <c r="K1636" s="29">
        <v>39759</v>
      </c>
      <c r="L1636" s="28" t="s">
        <v>2111</v>
      </c>
      <c r="M1636" s="28" t="s">
        <v>2113</v>
      </c>
    </row>
    <row r="1637" spans="1:13" hidden="1" x14ac:dyDescent="0.2">
      <c r="A1637" s="23">
        <v>60016</v>
      </c>
      <c r="B1637" s="28" t="s">
        <v>4573</v>
      </c>
      <c r="C1637" s="33" t="s">
        <v>4574</v>
      </c>
      <c r="D1637" s="25">
        <f t="shared" si="25"/>
        <v>39759</v>
      </c>
      <c r="F1637" s="26">
        <v>5</v>
      </c>
      <c r="G1637" s="28" t="s">
        <v>4590</v>
      </c>
      <c r="H1637" s="28" t="s">
        <v>5954</v>
      </c>
      <c r="K1637" s="29">
        <v>39759</v>
      </c>
      <c r="L1637" s="33" t="s">
        <v>2117</v>
      </c>
      <c r="M1637" s="28" t="s">
        <v>7183</v>
      </c>
    </row>
    <row r="1638" spans="1:13" hidden="1" x14ac:dyDescent="0.2">
      <c r="A1638" s="23">
        <v>60662</v>
      </c>
      <c r="B1638" s="28" t="s">
        <v>4573</v>
      </c>
      <c r="C1638" s="28" t="s">
        <v>5135</v>
      </c>
      <c r="D1638" s="25">
        <f t="shared" si="25"/>
        <v>39759</v>
      </c>
      <c r="E1638" s="28" t="s">
        <v>4576</v>
      </c>
      <c r="F1638" s="26">
        <v>70</v>
      </c>
      <c r="G1638" s="28" t="s">
        <v>1559</v>
      </c>
      <c r="H1638" s="28" t="s">
        <v>7311</v>
      </c>
      <c r="I1638" s="28" t="s">
        <v>4576</v>
      </c>
      <c r="J1638" s="28" t="s">
        <v>4576</v>
      </c>
      <c r="K1638" s="29">
        <v>39759</v>
      </c>
      <c r="L1638" s="28" t="s">
        <v>5658</v>
      </c>
      <c r="M1638" s="28" t="s">
        <v>911</v>
      </c>
    </row>
    <row r="1639" spans="1:13" hidden="1" x14ac:dyDescent="0.2">
      <c r="A1639" s="23">
        <v>60015</v>
      </c>
      <c r="B1639" s="28" t="s">
        <v>4573</v>
      </c>
      <c r="C1639" s="28" t="s">
        <v>4574</v>
      </c>
      <c r="D1639" s="25">
        <f t="shared" si="25"/>
        <v>39759</v>
      </c>
      <c r="F1639" s="26">
        <v>8.19</v>
      </c>
      <c r="G1639" s="28" t="s">
        <v>4589</v>
      </c>
      <c r="H1639" s="28" t="s">
        <v>3381</v>
      </c>
      <c r="K1639" s="29">
        <v>39759</v>
      </c>
      <c r="L1639" s="28" t="s">
        <v>2111</v>
      </c>
      <c r="M1639" s="28" t="s">
        <v>2116</v>
      </c>
    </row>
    <row r="1640" spans="1:13" hidden="1" x14ac:dyDescent="0.2">
      <c r="A1640" s="23">
        <v>61762</v>
      </c>
      <c r="B1640" s="28" t="s">
        <v>5150</v>
      </c>
      <c r="C1640" s="28" t="s">
        <v>1963</v>
      </c>
      <c r="D1640" s="25">
        <f t="shared" si="25"/>
        <v>39759</v>
      </c>
      <c r="E1640" s="28" t="s">
        <v>4576</v>
      </c>
      <c r="F1640" s="26">
        <v>-60</v>
      </c>
      <c r="G1640" s="28" t="s">
        <v>4574</v>
      </c>
      <c r="H1640" s="28" t="s">
        <v>6667</v>
      </c>
      <c r="I1640" s="28" t="s">
        <v>4576</v>
      </c>
      <c r="J1640" s="28" t="s">
        <v>4576</v>
      </c>
      <c r="K1640" s="29">
        <v>39759</v>
      </c>
      <c r="L1640" s="28" t="s">
        <v>5486</v>
      </c>
      <c r="M1640" s="28" t="s">
        <v>4576</v>
      </c>
    </row>
    <row r="1641" spans="1:13" hidden="1" x14ac:dyDescent="0.2">
      <c r="A1641" s="23">
        <v>61763</v>
      </c>
      <c r="B1641" s="28" t="s">
        <v>5150</v>
      </c>
      <c r="C1641" s="28" t="s">
        <v>8540</v>
      </c>
      <c r="D1641" s="25">
        <f t="shared" si="25"/>
        <v>39759</v>
      </c>
      <c r="E1641" s="28" t="s">
        <v>4576</v>
      </c>
      <c r="F1641" s="26">
        <v>-150</v>
      </c>
      <c r="G1641" s="28" t="s">
        <v>4574</v>
      </c>
      <c r="H1641" s="28" t="s">
        <v>6667</v>
      </c>
      <c r="I1641" s="28" t="s">
        <v>4576</v>
      </c>
      <c r="J1641" s="28" t="s">
        <v>4576</v>
      </c>
      <c r="K1641" s="29">
        <v>39759</v>
      </c>
      <c r="L1641" s="28" t="s">
        <v>5486</v>
      </c>
      <c r="M1641" s="28" t="s">
        <v>4576</v>
      </c>
    </row>
    <row r="1642" spans="1:13" hidden="1" x14ac:dyDescent="0.2">
      <c r="A1642" s="23">
        <v>61764</v>
      </c>
      <c r="B1642" s="28" t="s">
        <v>5150</v>
      </c>
      <c r="C1642" s="28" t="s">
        <v>1962</v>
      </c>
      <c r="D1642" s="25">
        <f t="shared" si="25"/>
        <v>39759</v>
      </c>
      <c r="E1642" s="28" t="s">
        <v>4576</v>
      </c>
      <c r="F1642" s="26">
        <v>-500</v>
      </c>
      <c r="G1642" s="28" t="s">
        <v>4574</v>
      </c>
      <c r="H1642" s="28" t="s">
        <v>6667</v>
      </c>
      <c r="I1642" s="28" t="s">
        <v>4576</v>
      </c>
      <c r="J1642" s="28" t="s">
        <v>4576</v>
      </c>
      <c r="K1642" s="29">
        <v>39759</v>
      </c>
      <c r="L1642" s="28" t="s">
        <v>5486</v>
      </c>
      <c r="M1642" s="28" t="s">
        <v>4576</v>
      </c>
    </row>
    <row r="1643" spans="1:13" hidden="1" x14ac:dyDescent="0.2">
      <c r="A1643" s="23">
        <v>61765</v>
      </c>
      <c r="B1643" s="28" t="s">
        <v>5150</v>
      </c>
      <c r="C1643" s="28" t="s">
        <v>1961</v>
      </c>
      <c r="D1643" s="25">
        <f t="shared" si="25"/>
        <v>39759</v>
      </c>
      <c r="E1643" s="28" t="s">
        <v>4576</v>
      </c>
      <c r="F1643" s="26">
        <v>-250</v>
      </c>
      <c r="G1643" s="28" t="s">
        <v>4574</v>
      </c>
      <c r="H1643" s="28" t="s">
        <v>6667</v>
      </c>
      <c r="I1643" s="28" t="s">
        <v>4576</v>
      </c>
      <c r="J1643" s="28" t="s">
        <v>4576</v>
      </c>
      <c r="K1643" s="29">
        <v>39759</v>
      </c>
      <c r="L1643" s="28" t="s">
        <v>5486</v>
      </c>
      <c r="M1643" s="28" t="s">
        <v>4576</v>
      </c>
    </row>
    <row r="1644" spans="1:13" hidden="1" x14ac:dyDescent="0.2">
      <c r="A1644" s="23">
        <v>60663</v>
      </c>
      <c r="B1644" s="28" t="s">
        <v>4573</v>
      </c>
      <c r="C1644" s="28" t="s">
        <v>5135</v>
      </c>
      <c r="D1644" s="25">
        <f t="shared" si="25"/>
        <v>39760</v>
      </c>
      <c r="E1644" s="28" t="s">
        <v>4576</v>
      </c>
      <c r="F1644" s="26">
        <v>54.52</v>
      </c>
      <c r="G1644" s="28" t="s">
        <v>683</v>
      </c>
      <c r="H1644" s="28" t="s">
        <v>3365</v>
      </c>
      <c r="I1644" s="28" t="s">
        <v>4576</v>
      </c>
      <c r="J1644" s="28" t="s">
        <v>4576</v>
      </c>
      <c r="K1644" s="29">
        <v>39760</v>
      </c>
      <c r="L1644" s="28" t="s">
        <v>5658</v>
      </c>
      <c r="M1644" s="28" t="s">
        <v>1706</v>
      </c>
    </row>
    <row r="1645" spans="1:13" hidden="1" x14ac:dyDescent="0.2">
      <c r="A1645" s="23">
        <v>60664</v>
      </c>
      <c r="B1645" s="28" t="s">
        <v>4573</v>
      </c>
      <c r="C1645" s="28" t="s">
        <v>5135</v>
      </c>
      <c r="D1645" s="25">
        <f t="shared" si="25"/>
        <v>39760</v>
      </c>
      <c r="E1645" s="28" t="s">
        <v>4576</v>
      </c>
      <c r="F1645" s="26">
        <v>14.99</v>
      </c>
      <c r="G1645" s="28" t="s">
        <v>683</v>
      </c>
      <c r="H1645" s="28" t="s">
        <v>3365</v>
      </c>
      <c r="I1645" s="28" t="s">
        <v>4576</v>
      </c>
      <c r="J1645" s="28" t="s">
        <v>4576</v>
      </c>
      <c r="K1645" s="29">
        <v>39760</v>
      </c>
      <c r="L1645" s="28" t="s">
        <v>5658</v>
      </c>
      <c r="M1645" s="28" t="s">
        <v>1706</v>
      </c>
    </row>
    <row r="1646" spans="1:13" hidden="1" x14ac:dyDescent="0.2">
      <c r="A1646" s="23">
        <v>60011</v>
      </c>
      <c r="B1646" s="28" t="s">
        <v>4573</v>
      </c>
      <c r="C1646" s="28" t="s">
        <v>4574</v>
      </c>
      <c r="D1646" s="25">
        <f t="shared" si="25"/>
        <v>39762</v>
      </c>
      <c r="E1646" s="28" t="s">
        <v>2114</v>
      </c>
      <c r="F1646" s="26">
        <v>42</v>
      </c>
      <c r="G1646" s="28" t="s">
        <v>4588</v>
      </c>
      <c r="H1646" s="28" t="s">
        <v>3379</v>
      </c>
      <c r="K1646" s="29">
        <v>39762</v>
      </c>
      <c r="L1646" s="28" t="s">
        <v>6598</v>
      </c>
      <c r="M1646" s="28" t="s">
        <v>2115</v>
      </c>
    </row>
    <row r="1647" spans="1:13" hidden="1" x14ac:dyDescent="0.2">
      <c r="A1647" s="23">
        <v>60008</v>
      </c>
      <c r="B1647" s="28" t="s">
        <v>4585</v>
      </c>
      <c r="C1647" s="28" t="s">
        <v>4574</v>
      </c>
      <c r="D1647" s="25">
        <f t="shared" si="25"/>
        <v>39762</v>
      </c>
      <c r="F1647" s="26">
        <v>50</v>
      </c>
      <c r="G1647" s="28" t="s">
        <v>4586</v>
      </c>
      <c r="H1647" s="28" t="s">
        <v>5948</v>
      </c>
      <c r="K1647" s="29">
        <v>39762</v>
      </c>
      <c r="L1647" s="28" t="s">
        <v>2111</v>
      </c>
      <c r="M1647" s="28" t="s">
        <v>2112</v>
      </c>
    </row>
    <row r="1648" spans="1:13" hidden="1" x14ac:dyDescent="0.2">
      <c r="A1648" s="23">
        <v>60009</v>
      </c>
      <c r="B1648" s="28" t="s">
        <v>4579</v>
      </c>
      <c r="C1648" s="28" t="s">
        <v>4574</v>
      </c>
      <c r="D1648" s="25">
        <f t="shared" si="25"/>
        <v>39762</v>
      </c>
      <c r="F1648" s="26">
        <v>100</v>
      </c>
      <c r="G1648" s="28" t="s">
        <v>4587</v>
      </c>
      <c r="H1648" s="28" t="s">
        <v>6667</v>
      </c>
      <c r="K1648" s="29">
        <v>39762</v>
      </c>
      <c r="L1648" s="28" t="s">
        <v>2111</v>
      </c>
      <c r="M1648" s="28" t="s">
        <v>2113</v>
      </c>
    </row>
    <row r="1649" spans="1:13" hidden="1" x14ac:dyDescent="0.2">
      <c r="A1649" s="23">
        <v>60010</v>
      </c>
      <c r="B1649" s="28" t="s">
        <v>4579</v>
      </c>
      <c r="C1649" s="28" t="s">
        <v>4574</v>
      </c>
      <c r="D1649" s="25">
        <f t="shared" si="25"/>
        <v>39762</v>
      </c>
      <c r="F1649" s="26">
        <v>100</v>
      </c>
      <c r="G1649" s="28" t="s">
        <v>4587</v>
      </c>
      <c r="H1649" s="28" t="s">
        <v>6667</v>
      </c>
      <c r="K1649" s="29">
        <v>39762</v>
      </c>
      <c r="L1649" s="28" t="s">
        <v>2111</v>
      </c>
      <c r="M1649" s="28" t="s">
        <v>2113</v>
      </c>
    </row>
    <row r="1650" spans="1:13" hidden="1" x14ac:dyDescent="0.2">
      <c r="A1650" s="23">
        <v>61766</v>
      </c>
      <c r="B1650" s="28" t="s">
        <v>5150</v>
      </c>
      <c r="C1650" s="28" t="s">
        <v>8541</v>
      </c>
      <c r="D1650" s="25">
        <f t="shared" si="25"/>
        <v>39762</v>
      </c>
      <c r="E1650" s="28" t="s">
        <v>4576</v>
      </c>
      <c r="F1650" s="26">
        <v>-100</v>
      </c>
      <c r="G1650" s="28" t="s">
        <v>4574</v>
      </c>
      <c r="H1650" s="28" t="s">
        <v>6667</v>
      </c>
      <c r="I1650" s="28" t="s">
        <v>4576</v>
      </c>
      <c r="J1650" s="28" t="s">
        <v>4576</v>
      </c>
      <c r="K1650" s="29">
        <v>39762</v>
      </c>
      <c r="L1650" s="28" t="s">
        <v>5486</v>
      </c>
      <c r="M1650" s="28" t="s">
        <v>4576</v>
      </c>
    </row>
    <row r="1651" spans="1:13" hidden="1" x14ac:dyDescent="0.2">
      <c r="A1651" s="23">
        <v>61767</v>
      </c>
      <c r="B1651" s="28" t="s">
        <v>5150</v>
      </c>
      <c r="C1651" s="28" t="s">
        <v>8542</v>
      </c>
      <c r="D1651" s="25">
        <f t="shared" si="25"/>
        <v>39762</v>
      </c>
      <c r="E1651" s="28" t="s">
        <v>4576</v>
      </c>
      <c r="F1651" s="26">
        <v>-100</v>
      </c>
      <c r="G1651" s="33" t="s">
        <v>4574</v>
      </c>
      <c r="H1651" s="28" t="s">
        <v>6667</v>
      </c>
      <c r="I1651" s="28" t="s">
        <v>4576</v>
      </c>
      <c r="J1651" s="28" t="s">
        <v>4576</v>
      </c>
      <c r="K1651" s="29">
        <v>39762</v>
      </c>
      <c r="L1651" s="28" t="s">
        <v>5486</v>
      </c>
      <c r="M1651" s="28" t="s">
        <v>4576</v>
      </c>
    </row>
    <row r="1652" spans="1:13" hidden="1" x14ac:dyDescent="0.2">
      <c r="A1652" s="23">
        <v>60006</v>
      </c>
      <c r="B1652" s="28" t="s">
        <v>4582</v>
      </c>
      <c r="C1652" s="28" t="s">
        <v>4574</v>
      </c>
      <c r="D1652" s="25">
        <f t="shared" si="25"/>
        <v>39763</v>
      </c>
      <c r="E1652" s="28" t="s">
        <v>4576</v>
      </c>
      <c r="F1652" s="26">
        <v>-8.6999999999999993</v>
      </c>
      <c r="G1652" s="28" t="s">
        <v>4583</v>
      </c>
      <c r="H1652" s="28" t="s">
        <v>6666</v>
      </c>
      <c r="I1652" s="28" t="s">
        <v>4576</v>
      </c>
      <c r="J1652" s="28" t="s">
        <v>4576</v>
      </c>
      <c r="K1652" s="29">
        <v>39763</v>
      </c>
      <c r="L1652" s="28" t="s">
        <v>6605</v>
      </c>
      <c r="M1652" s="28" t="s">
        <v>6606</v>
      </c>
    </row>
    <row r="1653" spans="1:13" hidden="1" x14ac:dyDescent="0.2">
      <c r="A1653" s="23">
        <v>60007</v>
      </c>
      <c r="B1653" s="28" t="s">
        <v>4573</v>
      </c>
      <c r="C1653" s="28" t="s">
        <v>4574</v>
      </c>
      <c r="D1653" s="25">
        <f t="shared" si="25"/>
        <v>39763</v>
      </c>
      <c r="E1653" s="28" t="s">
        <v>6607</v>
      </c>
      <c r="F1653" s="26">
        <v>10</v>
      </c>
      <c r="G1653" s="28" t="s">
        <v>4584</v>
      </c>
      <c r="H1653" s="28" t="s">
        <v>7154</v>
      </c>
      <c r="K1653" s="29">
        <v>39763</v>
      </c>
      <c r="L1653" s="28" t="s">
        <v>6598</v>
      </c>
      <c r="M1653" s="28" t="s">
        <v>6608</v>
      </c>
    </row>
    <row r="1654" spans="1:13" hidden="1" x14ac:dyDescent="0.2">
      <c r="A1654" s="23">
        <v>60004</v>
      </c>
      <c r="B1654" s="28" t="s">
        <v>4579</v>
      </c>
      <c r="C1654" s="28" t="s">
        <v>4574</v>
      </c>
      <c r="D1654" s="25">
        <f t="shared" si="25"/>
        <v>39763</v>
      </c>
      <c r="E1654" s="28" t="s">
        <v>4576</v>
      </c>
      <c r="F1654" s="26">
        <v>30</v>
      </c>
      <c r="G1654" s="28" t="s">
        <v>4580</v>
      </c>
      <c r="H1654" s="28" t="s">
        <v>6667</v>
      </c>
      <c r="I1654" s="28" t="s">
        <v>4576</v>
      </c>
      <c r="J1654" s="28" t="s">
        <v>4576</v>
      </c>
      <c r="K1654" s="29">
        <v>39763</v>
      </c>
      <c r="L1654" s="28" t="s">
        <v>6602</v>
      </c>
      <c r="M1654" s="28" t="s">
        <v>6603</v>
      </c>
    </row>
    <row r="1655" spans="1:13" hidden="1" x14ac:dyDescent="0.2">
      <c r="A1655" s="23">
        <v>60005</v>
      </c>
      <c r="B1655" s="28" t="s">
        <v>4579</v>
      </c>
      <c r="C1655" s="28" t="s">
        <v>4574</v>
      </c>
      <c r="D1655" s="25">
        <f t="shared" si="25"/>
        <v>39763</v>
      </c>
      <c r="E1655" s="28" t="s">
        <v>4576</v>
      </c>
      <c r="F1655" s="26">
        <v>20</v>
      </c>
      <c r="G1655" s="28" t="s">
        <v>4580</v>
      </c>
      <c r="H1655" s="28" t="s">
        <v>6667</v>
      </c>
      <c r="I1655" s="28" t="s">
        <v>4576</v>
      </c>
      <c r="J1655" s="28" t="s">
        <v>4576</v>
      </c>
      <c r="K1655" s="29">
        <v>39763</v>
      </c>
      <c r="L1655" s="28" t="s">
        <v>6602</v>
      </c>
      <c r="M1655" s="28" t="s">
        <v>6604</v>
      </c>
    </row>
    <row r="1656" spans="1:13" hidden="1" x14ac:dyDescent="0.2">
      <c r="A1656" s="23">
        <v>60003</v>
      </c>
      <c r="B1656" s="28" t="s">
        <v>4573</v>
      </c>
      <c r="C1656" s="28" t="s">
        <v>4574</v>
      </c>
      <c r="D1656" s="25">
        <f t="shared" si="25"/>
        <v>39763</v>
      </c>
      <c r="E1656" s="28" t="s">
        <v>6600</v>
      </c>
      <c r="F1656" s="26">
        <v>30</v>
      </c>
      <c r="G1656" s="28" t="s">
        <v>4578</v>
      </c>
      <c r="H1656" s="28" t="s">
        <v>3365</v>
      </c>
      <c r="I1656" s="28" t="s">
        <v>4576</v>
      </c>
      <c r="J1656" s="28" t="s">
        <v>4576</v>
      </c>
      <c r="K1656" s="29">
        <v>39763</v>
      </c>
      <c r="L1656" s="28" t="s">
        <v>6598</v>
      </c>
      <c r="M1656" s="28" t="s">
        <v>6601</v>
      </c>
    </row>
    <row r="1657" spans="1:13" hidden="1" x14ac:dyDescent="0.2">
      <c r="A1657" s="23">
        <v>61405</v>
      </c>
      <c r="B1657" s="28" t="s">
        <v>5150</v>
      </c>
      <c r="C1657" s="28" t="s">
        <v>4580</v>
      </c>
      <c r="D1657" s="25">
        <f t="shared" si="25"/>
        <v>39763</v>
      </c>
      <c r="E1657" s="28" t="s">
        <v>4576</v>
      </c>
      <c r="F1657" s="26">
        <v>-30</v>
      </c>
      <c r="G1657" s="28" t="s">
        <v>4574</v>
      </c>
      <c r="H1657" s="28" t="s">
        <v>6667</v>
      </c>
      <c r="I1657" s="28" t="s">
        <v>4576</v>
      </c>
      <c r="J1657" s="28" t="s">
        <v>4576</v>
      </c>
      <c r="K1657" s="29">
        <v>39763</v>
      </c>
      <c r="L1657" s="28" t="s">
        <v>6602</v>
      </c>
      <c r="M1657" s="28" t="s">
        <v>6603</v>
      </c>
    </row>
    <row r="1658" spans="1:13" hidden="1" x14ac:dyDescent="0.2">
      <c r="A1658" s="23">
        <v>61406</v>
      </c>
      <c r="B1658" s="28" t="s">
        <v>5150</v>
      </c>
      <c r="C1658" s="28" t="s">
        <v>4580</v>
      </c>
      <c r="D1658" s="25">
        <f t="shared" si="25"/>
        <v>39763</v>
      </c>
      <c r="E1658" s="28" t="s">
        <v>4576</v>
      </c>
      <c r="F1658" s="26">
        <v>-20</v>
      </c>
      <c r="G1658" s="28" t="s">
        <v>4574</v>
      </c>
      <c r="H1658" s="28" t="s">
        <v>6667</v>
      </c>
      <c r="I1658" s="28" t="s">
        <v>4576</v>
      </c>
      <c r="J1658" s="28" t="s">
        <v>4576</v>
      </c>
      <c r="K1658" s="29">
        <v>39763</v>
      </c>
      <c r="L1658" s="28" t="s">
        <v>6602</v>
      </c>
      <c r="M1658" s="28" t="s">
        <v>6604</v>
      </c>
    </row>
    <row r="1659" spans="1:13" hidden="1" x14ac:dyDescent="0.2">
      <c r="A1659" s="23">
        <v>60001</v>
      </c>
      <c r="B1659" s="33" t="s">
        <v>4573</v>
      </c>
      <c r="C1659" s="33" t="s">
        <v>4574</v>
      </c>
      <c r="D1659" s="25">
        <f t="shared" si="25"/>
        <v>39764</v>
      </c>
      <c r="E1659" s="28" t="s">
        <v>6595</v>
      </c>
      <c r="F1659" s="26">
        <v>15</v>
      </c>
      <c r="G1659" s="28" t="s">
        <v>4575</v>
      </c>
      <c r="H1659" s="28" t="s">
        <v>277</v>
      </c>
      <c r="I1659" s="28" t="s">
        <v>4576</v>
      </c>
      <c r="J1659" s="28" t="s">
        <v>4576</v>
      </c>
      <c r="K1659" s="29">
        <v>39764</v>
      </c>
      <c r="L1659" s="28" t="s">
        <v>6596</v>
      </c>
      <c r="M1659" s="28" t="s">
        <v>6597</v>
      </c>
    </row>
    <row r="1660" spans="1:13" hidden="1" x14ac:dyDescent="0.2">
      <c r="A1660" s="23">
        <v>60002</v>
      </c>
      <c r="B1660" s="28" t="s">
        <v>4573</v>
      </c>
      <c r="C1660" s="28" t="s">
        <v>4574</v>
      </c>
      <c r="D1660" s="25">
        <f t="shared" si="25"/>
        <v>39764</v>
      </c>
      <c r="E1660" s="28" t="s">
        <v>4576</v>
      </c>
      <c r="F1660" s="26">
        <v>24.78</v>
      </c>
      <c r="G1660" s="28" t="s">
        <v>4577</v>
      </c>
      <c r="H1660" s="28" t="s">
        <v>3365</v>
      </c>
      <c r="I1660" s="28" t="s">
        <v>4576</v>
      </c>
      <c r="J1660" s="28" t="s">
        <v>4576</v>
      </c>
      <c r="K1660" s="29">
        <v>39764</v>
      </c>
      <c r="L1660" s="28" t="s">
        <v>6598</v>
      </c>
      <c r="M1660" s="28" t="s">
        <v>6599</v>
      </c>
    </row>
    <row r="1661" spans="1:13" hidden="1" x14ac:dyDescent="0.2">
      <c r="A1661" s="23">
        <v>61606</v>
      </c>
      <c r="B1661" s="28" t="s">
        <v>4573</v>
      </c>
      <c r="C1661" s="28" t="s">
        <v>4598</v>
      </c>
      <c r="D1661" s="25">
        <f t="shared" si="25"/>
        <v>39767</v>
      </c>
      <c r="E1661" s="28" t="s">
        <v>4576</v>
      </c>
      <c r="F1661" s="26">
        <v>12.98</v>
      </c>
      <c r="G1661" s="28" t="s">
        <v>1943</v>
      </c>
      <c r="H1661" s="28" t="s">
        <v>277</v>
      </c>
      <c r="I1661" s="28" t="s">
        <v>4576</v>
      </c>
      <c r="J1661" s="28" t="s">
        <v>4576</v>
      </c>
      <c r="K1661" s="29">
        <v>39767</v>
      </c>
      <c r="L1661" s="28" t="s">
        <v>5658</v>
      </c>
      <c r="M1661" s="28" t="s">
        <v>5275</v>
      </c>
    </row>
    <row r="1662" spans="1:13" hidden="1" x14ac:dyDescent="0.2">
      <c r="A1662" s="23">
        <v>61892</v>
      </c>
      <c r="B1662" s="28" t="s">
        <v>4579</v>
      </c>
      <c r="C1662" s="28" t="s">
        <v>4574</v>
      </c>
      <c r="D1662" s="25">
        <f t="shared" si="25"/>
        <v>39769</v>
      </c>
      <c r="E1662" s="28" t="s">
        <v>4576</v>
      </c>
      <c r="F1662" s="26">
        <v>30</v>
      </c>
      <c r="G1662" s="28" t="s">
        <v>4580</v>
      </c>
      <c r="H1662" s="28" t="s">
        <v>6667</v>
      </c>
      <c r="I1662" s="28" t="s">
        <v>4576</v>
      </c>
      <c r="J1662" s="28" t="s">
        <v>4576</v>
      </c>
      <c r="K1662" s="29">
        <v>39769</v>
      </c>
      <c r="L1662" s="28" t="s">
        <v>6602</v>
      </c>
      <c r="M1662" s="28" t="s">
        <v>5511</v>
      </c>
    </row>
    <row r="1663" spans="1:13" hidden="1" x14ac:dyDescent="0.2">
      <c r="A1663" s="23">
        <v>61895</v>
      </c>
      <c r="B1663" s="28" t="s">
        <v>4579</v>
      </c>
      <c r="C1663" s="28" t="s">
        <v>4574</v>
      </c>
      <c r="D1663" s="25">
        <f t="shared" si="25"/>
        <v>39769</v>
      </c>
      <c r="E1663" s="28" t="s">
        <v>4576</v>
      </c>
      <c r="F1663" s="26">
        <v>20</v>
      </c>
      <c r="G1663" s="28" t="s">
        <v>4580</v>
      </c>
      <c r="H1663" s="28" t="s">
        <v>6667</v>
      </c>
      <c r="I1663" s="28" t="s">
        <v>4576</v>
      </c>
      <c r="J1663" s="28" t="s">
        <v>4576</v>
      </c>
      <c r="K1663" s="29">
        <v>39769</v>
      </c>
      <c r="L1663" s="28" t="s">
        <v>6602</v>
      </c>
      <c r="M1663" s="28" t="s">
        <v>5513</v>
      </c>
    </row>
    <row r="1664" spans="1:13" hidden="1" x14ac:dyDescent="0.2">
      <c r="A1664" s="23">
        <v>61010</v>
      </c>
      <c r="B1664" s="28" t="s">
        <v>4573</v>
      </c>
      <c r="C1664" s="28" t="s">
        <v>4580</v>
      </c>
      <c r="D1664" s="25">
        <f t="shared" si="25"/>
        <v>39769</v>
      </c>
      <c r="E1664" s="28" t="s">
        <v>7164</v>
      </c>
      <c r="F1664" s="26">
        <v>5</v>
      </c>
      <c r="G1664" s="28" t="s">
        <v>7119</v>
      </c>
      <c r="H1664" s="28" t="s">
        <v>3484</v>
      </c>
      <c r="I1664" s="28" t="s">
        <v>4576</v>
      </c>
      <c r="J1664" s="28" t="s">
        <v>4576</v>
      </c>
      <c r="K1664" s="29">
        <v>39769</v>
      </c>
      <c r="L1664" s="28" t="s">
        <v>4576</v>
      </c>
      <c r="M1664" s="28" t="s">
        <v>4576</v>
      </c>
    </row>
    <row r="1665" spans="1:13" hidden="1" x14ac:dyDescent="0.2">
      <c r="A1665" s="23">
        <v>61888</v>
      </c>
      <c r="B1665" s="28" t="s">
        <v>4585</v>
      </c>
      <c r="C1665" s="28" t="s">
        <v>4574</v>
      </c>
      <c r="D1665" s="25">
        <f t="shared" si="25"/>
        <v>39769</v>
      </c>
      <c r="E1665" s="28" t="s">
        <v>4576</v>
      </c>
      <c r="F1665" s="26">
        <v>79.790000000000006</v>
      </c>
      <c r="G1665" s="28" t="s">
        <v>5142</v>
      </c>
      <c r="H1665" s="28" t="s">
        <v>5948</v>
      </c>
      <c r="I1665" s="28" t="s">
        <v>4576</v>
      </c>
      <c r="J1665" s="28" t="s">
        <v>4576</v>
      </c>
      <c r="K1665" s="29">
        <v>39769</v>
      </c>
      <c r="L1665" s="28" t="s">
        <v>2111</v>
      </c>
      <c r="M1665" s="28" t="s">
        <v>4463</v>
      </c>
    </row>
    <row r="1666" spans="1:13" hidden="1" x14ac:dyDescent="0.2">
      <c r="A1666" s="23">
        <v>61866</v>
      </c>
      <c r="B1666" s="28" t="s">
        <v>4573</v>
      </c>
      <c r="C1666" s="28" t="s">
        <v>4574</v>
      </c>
      <c r="D1666" s="25">
        <f t="shared" ref="D1666:D1729" si="26">K1666</f>
        <v>39770</v>
      </c>
      <c r="E1666" s="28" t="s">
        <v>4576</v>
      </c>
      <c r="F1666" s="26">
        <v>17.04</v>
      </c>
      <c r="G1666" s="28" t="s">
        <v>5143</v>
      </c>
      <c r="H1666" s="28" t="s">
        <v>3381</v>
      </c>
      <c r="I1666" s="28" t="s">
        <v>4576</v>
      </c>
      <c r="J1666" s="28" t="s">
        <v>4576</v>
      </c>
      <c r="K1666" s="29">
        <v>39770</v>
      </c>
      <c r="L1666" s="28" t="s">
        <v>2111</v>
      </c>
      <c r="M1666" s="28" t="s">
        <v>4464</v>
      </c>
    </row>
    <row r="1667" spans="1:13" hidden="1" x14ac:dyDescent="0.2">
      <c r="A1667" s="23">
        <v>61850</v>
      </c>
      <c r="B1667" s="28" t="s">
        <v>4573</v>
      </c>
      <c r="C1667" s="28" t="s">
        <v>4574</v>
      </c>
      <c r="D1667" s="25">
        <f t="shared" si="26"/>
        <v>39771</v>
      </c>
      <c r="E1667" s="28" t="s">
        <v>2964</v>
      </c>
      <c r="F1667" s="26">
        <v>25</v>
      </c>
      <c r="G1667" s="28" t="s">
        <v>5165</v>
      </c>
      <c r="H1667" s="28" t="s">
        <v>3370</v>
      </c>
      <c r="I1667" s="28" t="s">
        <v>4576</v>
      </c>
      <c r="J1667" s="28" t="s">
        <v>4576</v>
      </c>
      <c r="K1667" s="29">
        <v>39771</v>
      </c>
      <c r="L1667" s="28" t="s">
        <v>6598</v>
      </c>
      <c r="M1667" s="28" t="s">
        <v>5492</v>
      </c>
    </row>
    <row r="1668" spans="1:13" hidden="1" x14ac:dyDescent="0.2">
      <c r="A1668" s="23">
        <v>61011</v>
      </c>
      <c r="B1668" s="28" t="s">
        <v>4573</v>
      </c>
      <c r="C1668" s="28" t="s">
        <v>4580</v>
      </c>
      <c r="D1668" s="25">
        <f t="shared" si="26"/>
        <v>39771</v>
      </c>
      <c r="E1668" s="28" t="s">
        <v>4889</v>
      </c>
      <c r="F1668" s="26">
        <v>10</v>
      </c>
      <c r="G1668" s="28" t="s">
        <v>3696</v>
      </c>
      <c r="H1668" s="28" t="s">
        <v>3488</v>
      </c>
      <c r="I1668" s="28" t="s">
        <v>4576</v>
      </c>
      <c r="J1668" s="28" t="s">
        <v>4576</v>
      </c>
      <c r="K1668" s="29">
        <v>39771</v>
      </c>
      <c r="L1668" s="28" t="s">
        <v>4576</v>
      </c>
      <c r="M1668" s="28" t="s">
        <v>4576</v>
      </c>
    </row>
    <row r="1669" spans="1:13" hidden="1" x14ac:dyDescent="0.2">
      <c r="A1669" s="23">
        <v>61009</v>
      </c>
      <c r="B1669" s="28" t="s">
        <v>4573</v>
      </c>
      <c r="C1669" s="28" t="s">
        <v>4580</v>
      </c>
      <c r="D1669" s="25">
        <f t="shared" si="26"/>
        <v>39771</v>
      </c>
      <c r="E1669" s="28" t="s">
        <v>7164</v>
      </c>
      <c r="F1669" s="26">
        <v>2</v>
      </c>
      <c r="G1669" s="28" t="s">
        <v>5137</v>
      </c>
      <c r="H1669" s="28" t="s">
        <v>3365</v>
      </c>
      <c r="I1669" s="28" t="s">
        <v>4576</v>
      </c>
      <c r="J1669" s="28" t="s">
        <v>4576</v>
      </c>
      <c r="K1669" s="29">
        <v>39771</v>
      </c>
      <c r="L1669" s="28" t="s">
        <v>4576</v>
      </c>
      <c r="M1669" s="28" t="s">
        <v>4576</v>
      </c>
    </row>
    <row r="1670" spans="1:13" hidden="1" x14ac:dyDescent="0.2">
      <c r="A1670" s="23">
        <v>61842</v>
      </c>
      <c r="B1670" s="28" t="s">
        <v>4582</v>
      </c>
      <c r="C1670" s="28" t="s">
        <v>1961</v>
      </c>
      <c r="D1670" s="25">
        <f t="shared" si="26"/>
        <v>39772</v>
      </c>
      <c r="E1670" s="28" t="s">
        <v>5489</v>
      </c>
      <c r="F1670" s="26">
        <v>-12000</v>
      </c>
      <c r="G1670" s="28" t="s">
        <v>5157</v>
      </c>
      <c r="H1670" s="28" t="s">
        <v>6666</v>
      </c>
      <c r="I1670" s="28" t="s">
        <v>4576</v>
      </c>
      <c r="J1670" s="28" t="s">
        <v>4576</v>
      </c>
      <c r="K1670" s="29">
        <v>39772</v>
      </c>
      <c r="L1670" s="28" t="s">
        <v>5486</v>
      </c>
      <c r="M1670" s="28" t="s">
        <v>4576</v>
      </c>
    </row>
    <row r="1671" spans="1:13" x14ac:dyDescent="0.2">
      <c r="A1671" s="23">
        <v>61860</v>
      </c>
      <c r="B1671" s="28" t="s">
        <v>4573</v>
      </c>
      <c r="C1671" s="28" t="s">
        <v>4574</v>
      </c>
      <c r="D1671" s="25">
        <f t="shared" si="26"/>
        <v>39772</v>
      </c>
      <c r="E1671" s="28" t="s">
        <v>4576</v>
      </c>
      <c r="F1671" s="26">
        <v>-734.6</v>
      </c>
      <c r="G1671" s="28" t="s">
        <v>5157</v>
      </c>
      <c r="H1671" s="28" t="s">
        <v>7151</v>
      </c>
      <c r="I1671" s="28" t="s">
        <v>4576</v>
      </c>
      <c r="J1671" s="28" t="s">
        <v>4576</v>
      </c>
      <c r="K1671" s="29">
        <v>39772</v>
      </c>
      <c r="L1671" s="28" t="s">
        <v>491</v>
      </c>
      <c r="M1671" s="28" t="s">
        <v>492</v>
      </c>
    </row>
    <row r="1672" spans="1:13" hidden="1" x14ac:dyDescent="0.2">
      <c r="A1672" s="23">
        <v>61847</v>
      </c>
      <c r="B1672" s="28" t="s">
        <v>4582</v>
      </c>
      <c r="C1672" s="28" t="s">
        <v>4574</v>
      </c>
      <c r="D1672" s="25">
        <f t="shared" si="26"/>
        <v>39772</v>
      </c>
      <c r="E1672" s="28" t="s">
        <v>4576</v>
      </c>
      <c r="F1672" s="26">
        <v>-18000</v>
      </c>
      <c r="G1672" s="28" t="s">
        <v>4903</v>
      </c>
      <c r="H1672" s="28" t="s">
        <v>6666</v>
      </c>
      <c r="I1672" s="28" t="s">
        <v>4576</v>
      </c>
      <c r="J1672" s="28" t="s">
        <v>4576</v>
      </c>
      <c r="K1672" s="29">
        <v>39772</v>
      </c>
      <c r="L1672" s="28" t="s">
        <v>491</v>
      </c>
      <c r="M1672" s="28" t="s">
        <v>492</v>
      </c>
    </row>
    <row r="1673" spans="1:13" hidden="1" x14ac:dyDescent="0.2">
      <c r="A1673" s="23">
        <v>61007</v>
      </c>
      <c r="B1673" s="28" t="s">
        <v>4573</v>
      </c>
      <c r="C1673" s="28" t="s">
        <v>4580</v>
      </c>
      <c r="D1673" s="25">
        <f t="shared" si="26"/>
        <v>39773</v>
      </c>
      <c r="E1673" s="28" t="s">
        <v>4888</v>
      </c>
      <c r="F1673" s="26">
        <v>7.4</v>
      </c>
      <c r="G1673" s="28" t="s">
        <v>7118</v>
      </c>
      <c r="H1673" s="28" t="s">
        <v>3379</v>
      </c>
      <c r="I1673" s="28" t="s">
        <v>4576</v>
      </c>
      <c r="J1673" s="28" t="s">
        <v>4576</v>
      </c>
      <c r="K1673" s="29">
        <v>39773</v>
      </c>
      <c r="L1673" s="28" t="s">
        <v>4576</v>
      </c>
      <c r="M1673" s="28" t="s">
        <v>4576</v>
      </c>
    </row>
    <row r="1674" spans="1:13" hidden="1" x14ac:dyDescent="0.2">
      <c r="A1674" s="23">
        <v>61006</v>
      </c>
      <c r="B1674" s="33" t="s">
        <v>4573</v>
      </c>
      <c r="C1674" s="33" t="s">
        <v>4580</v>
      </c>
      <c r="D1674" s="25">
        <f t="shared" si="26"/>
        <v>39773</v>
      </c>
      <c r="E1674" s="28" t="s">
        <v>4887</v>
      </c>
      <c r="F1674" s="26">
        <v>16</v>
      </c>
      <c r="G1674" s="28" t="s">
        <v>1661</v>
      </c>
      <c r="H1674" s="28" t="s">
        <v>3379</v>
      </c>
      <c r="I1674" s="28" t="s">
        <v>4576</v>
      </c>
      <c r="J1674" s="28" t="s">
        <v>4576</v>
      </c>
      <c r="K1674" s="29">
        <v>39773</v>
      </c>
      <c r="L1674" s="33" t="s">
        <v>4576</v>
      </c>
      <c r="M1674" s="28" t="s">
        <v>4576</v>
      </c>
    </row>
    <row r="1675" spans="1:13" hidden="1" x14ac:dyDescent="0.2">
      <c r="A1675" s="23">
        <v>61008</v>
      </c>
      <c r="B1675" s="28" t="s">
        <v>4573</v>
      </c>
      <c r="C1675" s="28" t="s">
        <v>4580</v>
      </c>
      <c r="D1675" s="25">
        <f t="shared" si="26"/>
        <v>39773</v>
      </c>
      <c r="E1675" s="28" t="s">
        <v>7164</v>
      </c>
      <c r="F1675" s="26">
        <v>4</v>
      </c>
      <c r="G1675" s="28" t="s">
        <v>7119</v>
      </c>
      <c r="H1675" s="28" t="s">
        <v>3484</v>
      </c>
      <c r="I1675" s="28" t="s">
        <v>4576</v>
      </c>
      <c r="J1675" s="28" t="s">
        <v>4576</v>
      </c>
      <c r="K1675" s="29">
        <v>39773</v>
      </c>
      <c r="L1675" s="28" t="s">
        <v>4576</v>
      </c>
      <c r="M1675" s="28" t="s">
        <v>4576</v>
      </c>
    </row>
    <row r="1676" spans="1:13" hidden="1" x14ac:dyDescent="0.2">
      <c r="A1676" s="23">
        <v>61005</v>
      </c>
      <c r="B1676" s="28" t="s">
        <v>4573</v>
      </c>
      <c r="C1676" s="28" t="s">
        <v>4580</v>
      </c>
      <c r="D1676" s="25">
        <f t="shared" si="26"/>
        <v>39774</v>
      </c>
      <c r="E1676" s="28" t="s">
        <v>1660</v>
      </c>
      <c r="F1676" s="26">
        <v>6.2</v>
      </c>
      <c r="G1676" s="28" t="s">
        <v>2204</v>
      </c>
      <c r="H1676" s="28" t="s">
        <v>3379</v>
      </c>
      <c r="I1676" s="28" t="s">
        <v>4576</v>
      </c>
      <c r="J1676" s="28" t="s">
        <v>4576</v>
      </c>
      <c r="K1676" s="29">
        <v>39774</v>
      </c>
      <c r="L1676" s="28" t="s">
        <v>4576</v>
      </c>
      <c r="M1676" s="28" t="s">
        <v>4576</v>
      </c>
    </row>
    <row r="1677" spans="1:13" hidden="1" x14ac:dyDescent="0.2">
      <c r="A1677" s="23">
        <v>61012</v>
      </c>
      <c r="B1677" s="28" t="s">
        <v>4573</v>
      </c>
      <c r="C1677" s="28" t="s">
        <v>4580</v>
      </c>
      <c r="D1677" s="25">
        <f t="shared" si="26"/>
        <v>39775</v>
      </c>
      <c r="E1677" s="28" t="s">
        <v>8420</v>
      </c>
      <c r="F1677" s="26">
        <v>4</v>
      </c>
      <c r="G1677" s="28" t="s">
        <v>7118</v>
      </c>
      <c r="H1677" s="28" t="s">
        <v>3379</v>
      </c>
      <c r="I1677" s="28" t="s">
        <v>4576</v>
      </c>
      <c r="J1677" s="28" t="s">
        <v>4576</v>
      </c>
      <c r="K1677" s="29">
        <v>39775</v>
      </c>
      <c r="L1677" s="28" t="s">
        <v>4576</v>
      </c>
      <c r="M1677" s="28" t="s">
        <v>4576</v>
      </c>
    </row>
    <row r="1678" spans="1:13" hidden="1" x14ac:dyDescent="0.2">
      <c r="A1678" s="23">
        <v>61607</v>
      </c>
      <c r="B1678" s="28" t="s">
        <v>4573</v>
      </c>
      <c r="C1678" s="28" t="s">
        <v>4598</v>
      </c>
      <c r="D1678" s="25">
        <f t="shared" si="26"/>
        <v>39775</v>
      </c>
      <c r="E1678" s="28" t="s">
        <v>4576</v>
      </c>
      <c r="F1678" s="26">
        <v>23.03</v>
      </c>
      <c r="G1678" s="28" t="s">
        <v>683</v>
      </c>
      <c r="H1678" s="28" t="s">
        <v>3365</v>
      </c>
      <c r="I1678" s="28" t="s">
        <v>4576</v>
      </c>
      <c r="J1678" s="28" t="s">
        <v>4576</v>
      </c>
      <c r="K1678" s="29">
        <v>39775</v>
      </c>
      <c r="L1678" s="28" t="s">
        <v>5658</v>
      </c>
      <c r="M1678" s="28" t="s">
        <v>6501</v>
      </c>
    </row>
    <row r="1679" spans="1:13" hidden="1" x14ac:dyDescent="0.2">
      <c r="A1679" s="23">
        <v>61611</v>
      </c>
      <c r="B1679" s="28" t="s">
        <v>4573</v>
      </c>
      <c r="C1679" s="28" t="s">
        <v>4598</v>
      </c>
      <c r="D1679" s="25">
        <f t="shared" si="26"/>
        <v>39776</v>
      </c>
      <c r="E1679" s="28" t="s">
        <v>4576</v>
      </c>
      <c r="F1679" s="26">
        <v>325.02999999999997</v>
      </c>
      <c r="G1679" s="28" t="s">
        <v>1943</v>
      </c>
      <c r="H1679" s="28" t="s">
        <v>7321</v>
      </c>
      <c r="I1679" s="28" t="s">
        <v>4576</v>
      </c>
      <c r="J1679" s="28" t="s">
        <v>4576</v>
      </c>
      <c r="K1679" s="29">
        <v>39776</v>
      </c>
      <c r="L1679" s="28" t="s">
        <v>5658</v>
      </c>
      <c r="M1679" s="28" t="s">
        <v>1487</v>
      </c>
    </row>
    <row r="1680" spans="1:13" hidden="1" x14ac:dyDescent="0.2">
      <c r="A1680" s="23">
        <v>61911</v>
      </c>
      <c r="B1680" s="28" t="s">
        <v>4579</v>
      </c>
      <c r="C1680" s="28" t="s">
        <v>4574</v>
      </c>
      <c r="D1680" s="25">
        <f t="shared" si="26"/>
        <v>39776</v>
      </c>
      <c r="E1680" s="28" t="s">
        <v>4576</v>
      </c>
      <c r="F1680" s="26">
        <v>80</v>
      </c>
      <c r="G1680" s="28" t="s">
        <v>4580</v>
      </c>
      <c r="H1680" s="28" t="s">
        <v>6667</v>
      </c>
      <c r="I1680" s="28" t="s">
        <v>4576</v>
      </c>
      <c r="J1680" s="28" t="s">
        <v>4576</v>
      </c>
      <c r="K1680" s="29">
        <v>39776</v>
      </c>
      <c r="L1680" s="28" t="s">
        <v>6602</v>
      </c>
      <c r="M1680" s="28" t="s">
        <v>5521</v>
      </c>
    </row>
    <row r="1681" spans="1:13" hidden="1" x14ac:dyDescent="0.2">
      <c r="A1681" s="23">
        <v>61848</v>
      </c>
      <c r="B1681" s="28" t="s">
        <v>4582</v>
      </c>
      <c r="C1681" s="28" t="s">
        <v>4574</v>
      </c>
      <c r="D1681" s="25">
        <f t="shared" si="26"/>
        <v>39776</v>
      </c>
      <c r="E1681" s="28" t="s">
        <v>4576</v>
      </c>
      <c r="F1681" s="26">
        <v>-12000</v>
      </c>
      <c r="G1681" s="28" t="s">
        <v>4904</v>
      </c>
      <c r="H1681" s="28" t="s">
        <v>6666</v>
      </c>
      <c r="I1681" s="28" t="s">
        <v>4576</v>
      </c>
      <c r="J1681" s="28" t="s">
        <v>4576</v>
      </c>
      <c r="K1681" s="29">
        <v>39776</v>
      </c>
      <c r="L1681" s="28" t="s">
        <v>491</v>
      </c>
      <c r="M1681" s="28" t="s">
        <v>4474</v>
      </c>
    </row>
    <row r="1682" spans="1:13" hidden="1" x14ac:dyDescent="0.2">
      <c r="A1682" s="23">
        <v>61609</v>
      </c>
      <c r="B1682" s="28" t="s">
        <v>4573</v>
      </c>
      <c r="C1682" s="28" t="s">
        <v>4598</v>
      </c>
      <c r="D1682" s="25">
        <f t="shared" si="26"/>
        <v>39776</v>
      </c>
      <c r="E1682" s="28" t="s">
        <v>4576</v>
      </c>
      <c r="F1682" s="26">
        <v>15.77</v>
      </c>
      <c r="G1682" s="28" t="s">
        <v>1558</v>
      </c>
      <c r="H1682" s="28" t="s">
        <v>3370</v>
      </c>
      <c r="I1682" s="28" t="s">
        <v>4576</v>
      </c>
      <c r="J1682" s="28" t="s">
        <v>4576</v>
      </c>
      <c r="K1682" s="29">
        <v>39776</v>
      </c>
      <c r="L1682" s="28" t="s">
        <v>5658</v>
      </c>
      <c r="M1682" s="28" t="s">
        <v>618</v>
      </c>
    </row>
    <row r="1683" spans="1:13" hidden="1" x14ac:dyDescent="0.2">
      <c r="A1683" s="23">
        <v>61613</v>
      </c>
      <c r="B1683" s="28" t="s">
        <v>4573</v>
      </c>
      <c r="C1683" s="28" t="s">
        <v>4598</v>
      </c>
      <c r="D1683" s="25">
        <f t="shared" si="26"/>
        <v>39776</v>
      </c>
      <c r="E1683" s="28" t="s">
        <v>4576</v>
      </c>
      <c r="F1683" s="26">
        <v>39.97</v>
      </c>
      <c r="G1683" s="28" t="s">
        <v>1938</v>
      </c>
      <c r="H1683" s="28" t="s">
        <v>277</v>
      </c>
      <c r="I1683" s="28" t="s">
        <v>4576</v>
      </c>
      <c r="J1683" s="28" t="s">
        <v>4576</v>
      </c>
      <c r="K1683" s="29">
        <v>39776</v>
      </c>
      <c r="L1683" s="28" t="s">
        <v>5658</v>
      </c>
      <c r="M1683" s="28" t="s">
        <v>1488</v>
      </c>
    </row>
    <row r="1684" spans="1:13" hidden="1" x14ac:dyDescent="0.2">
      <c r="A1684" s="23">
        <v>61614</v>
      </c>
      <c r="B1684" s="28" t="s">
        <v>4573</v>
      </c>
      <c r="C1684" s="28" t="s">
        <v>4598</v>
      </c>
      <c r="D1684" s="25">
        <f t="shared" si="26"/>
        <v>39776</v>
      </c>
      <c r="E1684" s="28" t="s">
        <v>4576</v>
      </c>
      <c r="F1684" s="26">
        <v>2.99</v>
      </c>
      <c r="G1684" s="28" t="s">
        <v>3355</v>
      </c>
      <c r="H1684" s="28" t="s">
        <v>7324</v>
      </c>
      <c r="I1684" s="28" t="s">
        <v>4576</v>
      </c>
      <c r="J1684" s="28" t="s">
        <v>4909</v>
      </c>
      <c r="K1684" s="29">
        <v>39776</v>
      </c>
      <c r="L1684" s="28" t="s">
        <v>5658</v>
      </c>
      <c r="M1684" s="28" t="s">
        <v>7266</v>
      </c>
    </row>
    <row r="1685" spans="1:13" hidden="1" x14ac:dyDescent="0.2">
      <c r="A1685" s="23">
        <v>61890</v>
      </c>
      <c r="B1685" s="28" t="s">
        <v>5150</v>
      </c>
      <c r="C1685" s="28" t="s">
        <v>4574</v>
      </c>
      <c r="D1685" s="25">
        <f t="shared" si="26"/>
        <v>39776</v>
      </c>
      <c r="E1685" s="28" t="s">
        <v>4576</v>
      </c>
      <c r="F1685" s="26">
        <v>-600</v>
      </c>
      <c r="G1685" s="28" t="s">
        <v>4587</v>
      </c>
      <c r="H1685" s="28" t="s">
        <v>6667</v>
      </c>
      <c r="I1685" s="28" t="s">
        <v>4576</v>
      </c>
      <c r="J1685" s="28" t="s">
        <v>4576</v>
      </c>
      <c r="K1685" s="29">
        <v>39776</v>
      </c>
      <c r="L1685" s="28" t="s">
        <v>491</v>
      </c>
      <c r="M1685" s="28" t="s">
        <v>4474</v>
      </c>
    </row>
    <row r="1686" spans="1:13" hidden="1" x14ac:dyDescent="0.2">
      <c r="A1686" s="23">
        <v>61610</v>
      </c>
      <c r="B1686" s="28" t="s">
        <v>4573</v>
      </c>
      <c r="C1686" s="28" t="s">
        <v>4598</v>
      </c>
      <c r="D1686" s="25">
        <f t="shared" si="26"/>
        <v>39776</v>
      </c>
      <c r="E1686" s="28" t="s">
        <v>4576</v>
      </c>
      <c r="F1686" s="26">
        <v>28</v>
      </c>
      <c r="G1686" s="28" t="s">
        <v>2203</v>
      </c>
      <c r="H1686" s="28" t="s">
        <v>7323</v>
      </c>
      <c r="I1686" s="28" t="s">
        <v>4576</v>
      </c>
      <c r="J1686" s="28" t="s">
        <v>4576</v>
      </c>
      <c r="K1686" s="29">
        <v>39776</v>
      </c>
      <c r="L1686" s="28" t="s">
        <v>5658</v>
      </c>
      <c r="M1686" s="28" t="s">
        <v>1486</v>
      </c>
    </row>
    <row r="1687" spans="1:13" hidden="1" x14ac:dyDescent="0.2">
      <c r="A1687" s="23">
        <v>61608</v>
      </c>
      <c r="B1687" s="28" t="s">
        <v>4573</v>
      </c>
      <c r="C1687" s="28" t="s">
        <v>4598</v>
      </c>
      <c r="D1687" s="25">
        <f t="shared" si="26"/>
        <v>39776</v>
      </c>
      <c r="E1687" s="28" t="s">
        <v>4576</v>
      </c>
      <c r="F1687" s="26">
        <v>15.51</v>
      </c>
      <c r="G1687" s="28" t="s">
        <v>7127</v>
      </c>
      <c r="H1687" s="28" t="s">
        <v>3365</v>
      </c>
      <c r="I1687" s="28" t="s">
        <v>4576</v>
      </c>
      <c r="J1687" s="28" t="s">
        <v>4576</v>
      </c>
      <c r="K1687" s="29">
        <v>39776</v>
      </c>
      <c r="L1687" s="28" t="s">
        <v>5658</v>
      </c>
      <c r="M1687" s="28" t="s">
        <v>6633</v>
      </c>
    </row>
    <row r="1688" spans="1:13" hidden="1" x14ac:dyDescent="0.2">
      <c r="A1688" s="23">
        <v>61886</v>
      </c>
      <c r="B1688" s="28" t="s">
        <v>4585</v>
      </c>
      <c r="C1688" s="28" t="s">
        <v>4574</v>
      </c>
      <c r="D1688" s="25">
        <f t="shared" si="26"/>
        <v>39776</v>
      </c>
      <c r="E1688" s="28" t="s">
        <v>4576</v>
      </c>
      <c r="F1688" s="26">
        <v>20.8</v>
      </c>
      <c r="G1688" s="28" t="s">
        <v>5141</v>
      </c>
      <c r="H1688" s="28" t="s">
        <v>5948</v>
      </c>
      <c r="I1688" s="28" t="s">
        <v>4576</v>
      </c>
      <c r="J1688" s="28" t="s">
        <v>4576</v>
      </c>
      <c r="K1688" s="29">
        <v>39776</v>
      </c>
      <c r="L1688" s="28" t="s">
        <v>2111</v>
      </c>
      <c r="M1688" s="28" t="s">
        <v>4459</v>
      </c>
    </row>
    <row r="1689" spans="1:13" hidden="1" x14ac:dyDescent="0.2">
      <c r="A1689" s="23">
        <v>61612</v>
      </c>
      <c r="B1689" s="28" t="s">
        <v>4573</v>
      </c>
      <c r="C1689" s="28" t="s">
        <v>4598</v>
      </c>
      <c r="D1689" s="25">
        <f t="shared" si="26"/>
        <v>39776</v>
      </c>
      <c r="E1689" s="28" t="s">
        <v>4576</v>
      </c>
      <c r="F1689" s="26">
        <v>31.5</v>
      </c>
      <c r="G1689" s="28" t="s">
        <v>886</v>
      </c>
      <c r="H1689" s="28" t="s">
        <v>7323</v>
      </c>
      <c r="I1689" s="28" t="s">
        <v>4576</v>
      </c>
      <c r="J1689" s="28" t="s">
        <v>4576</v>
      </c>
      <c r="K1689" s="29">
        <v>39776</v>
      </c>
      <c r="L1689" s="28" t="s">
        <v>5658</v>
      </c>
      <c r="M1689" s="28" t="s">
        <v>4240</v>
      </c>
    </row>
    <row r="1690" spans="1:13" x14ac:dyDescent="0.2">
      <c r="A1690" s="23">
        <v>61615</v>
      </c>
      <c r="B1690" s="28" t="s">
        <v>4573</v>
      </c>
      <c r="C1690" s="28" t="s">
        <v>4598</v>
      </c>
      <c r="D1690" s="25">
        <f t="shared" si="26"/>
        <v>39776</v>
      </c>
      <c r="E1690" s="28" t="s">
        <v>4576</v>
      </c>
      <c r="F1690" s="26">
        <v>12</v>
      </c>
      <c r="G1690" s="28" t="s">
        <v>2205</v>
      </c>
      <c r="H1690" s="28" t="s">
        <v>7151</v>
      </c>
      <c r="I1690" s="28" t="s">
        <v>4576</v>
      </c>
      <c r="J1690" s="28" t="s">
        <v>4576</v>
      </c>
      <c r="K1690" s="29">
        <v>39776</v>
      </c>
      <c r="L1690" s="28" t="s">
        <v>5658</v>
      </c>
      <c r="M1690" s="28" t="s">
        <v>4897</v>
      </c>
    </row>
    <row r="1691" spans="1:13" hidden="1" x14ac:dyDescent="0.2">
      <c r="A1691" s="23">
        <v>61852</v>
      </c>
      <c r="B1691" s="28" t="s">
        <v>4573</v>
      </c>
      <c r="C1691" s="28" t="s">
        <v>4574</v>
      </c>
      <c r="D1691" s="25">
        <f t="shared" si="26"/>
        <v>39777</v>
      </c>
      <c r="E1691" s="28" t="s">
        <v>5494</v>
      </c>
      <c r="F1691" s="26">
        <v>20</v>
      </c>
      <c r="G1691" s="28" t="s">
        <v>4584</v>
      </c>
      <c r="H1691" s="28" t="s">
        <v>3365</v>
      </c>
      <c r="I1691" s="28" t="s">
        <v>4576</v>
      </c>
      <c r="J1691" s="28" t="s">
        <v>4576</v>
      </c>
      <c r="K1691" s="29">
        <v>39777</v>
      </c>
      <c r="L1691" s="28" t="s">
        <v>6598</v>
      </c>
      <c r="M1691" s="28" t="s">
        <v>5495</v>
      </c>
    </row>
    <row r="1692" spans="1:13" hidden="1" x14ac:dyDescent="0.2">
      <c r="A1692" s="23">
        <v>61898</v>
      </c>
      <c r="B1692" s="28" t="s">
        <v>4579</v>
      </c>
      <c r="C1692" s="28" t="s">
        <v>4574</v>
      </c>
      <c r="D1692" s="25">
        <f t="shared" si="26"/>
        <v>39777</v>
      </c>
      <c r="E1692" s="28" t="s">
        <v>4576</v>
      </c>
      <c r="F1692" s="26">
        <v>30</v>
      </c>
      <c r="G1692" s="28" t="s">
        <v>4580</v>
      </c>
      <c r="H1692" s="28" t="s">
        <v>6667</v>
      </c>
      <c r="I1692" s="28" t="s">
        <v>4576</v>
      </c>
      <c r="J1692" s="28" t="s">
        <v>4576</v>
      </c>
      <c r="K1692" s="29">
        <v>39777</v>
      </c>
      <c r="L1692" s="28" t="s">
        <v>6602</v>
      </c>
      <c r="M1692" s="28" t="s">
        <v>5516</v>
      </c>
    </row>
    <row r="1693" spans="1:13" hidden="1" x14ac:dyDescent="0.2">
      <c r="A1693" s="23">
        <v>61871</v>
      </c>
      <c r="B1693" s="28" t="s">
        <v>4573</v>
      </c>
      <c r="C1693" s="28" t="s">
        <v>4574</v>
      </c>
      <c r="D1693" s="25">
        <f t="shared" si="26"/>
        <v>39777</v>
      </c>
      <c r="E1693" s="28" t="s">
        <v>4576</v>
      </c>
      <c r="F1693" s="26">
        <v>41.58</v>
      </c>
      <c r="G1693" s="28" t="s">
        <v>5139</v>
      </c>
      <c r="H1693" s="28" t="s">
        <v>3381</v>
      </c>
      <c r="I1693" s="28" t="s">
        <v>4576</v>
      </c>
      <c r="J1693" s="28" t="s">
        <v>4576</v>
      </c>
      <c r="K1693" s="29">
        <v>39777</v>
      </c>
      <c r="L1693" s="28" t="s">
        <v>2111</v>
      </c>
      <c r="M1693" s="28" t="s">
        <v>4457</v>
      </c>
    </row>
    <row r="1694" spans="1:13" hidden="1" x14ac:dyDescent="0.2">
      <c r="A1694" s="23">
        <v>61618</v>
      </c>
      <c r="B1694" s="28" t="s">
        <v>4573</v>
      </c>
      <c r="C1694" s="28" t="s">
        <v>4598</v>
      </c>
      <c r="D1694" s="25">
        <f t="shared" si="26"/>
        <v>39777</v>
      </c>
      <c r="E1694" s="28" t="s">
        <v>4576</v>
      </c>
      <c r="F1694" s="26">
        <v>23.2</v>
      </c>
      <c r="G1694" s="28" t="s">
        <v>683</v>
      </c>
      <c r="H1694" s="28" t="s">
        <v>3365</v>
      </c>
      <c r="I1694" s="28" t="s">
        <v>4576</v>
      </c>
      <c r="J1694" s="28" t="s">
        <v>4576</v>
      </c>
      <c r="K1694" s="29">
        <v>39777</v>
      </c>
      <c r="L1694" s="28" t="s">
        <v>5658</v>
      </c>
      <c r="M1694" s="28" t="s">
        <v>5454</v>
      </c>
    </row>
    <row r="1695" spans="1:13" hidden="1" x14ac:dyDescent="0.2">
      <c r="A1695" s="23">
        <v>61015</v>
      </c>
      <c r="B1695" s="28" t="s">
        <v>4573</v>
      </c>
      <c r="C1695" s="28" t="s">
        <v>4580</v>
      </c>
      <c r="D1695" s="25">
        <f t="shared" si="26"/>
        <v>39777</v>
      </c>
      <c r="E1695" s="28" t="s">
        <v>7164</v>
      </c>
      <c r="F1695" s="26">
        <v>3</v>
      </c>
      <c r="G1695" s="28" t="s">
        <v>5137</v>
      </c>
      <c r="H1695" s="28" t="s">
        <v>3365</v>
      </c>
      <c r="I1695" s="28" t="s">
        <v>4576</v>
      </c>
      <c r="J1695" s="28" t="s">
        <v>4576</v>
      </c>
      <c r="K1695" s="29">
        <v>39777</v>
      </c>
      <c r="L1695" s="28" t="s">
        <v>4576</v>
      </c>
      <c r="M1695" s="28" t="s">
        <v>4576</v>
      </c>
    </row>
    <row r="1696" spans="1:13" hidden="1" x14ac:dyDescent="0.2">
      <c r="A1696" s="23">
        <v>61616</v>
      </c>
      <c r="B1696" s="28" t="s">
        <v>4573</v>
      </c>
      <c r="C1696" s="28" t="s">
        <v>4598</v>
      </c>
      <c r="D1696" s="25">
        <f t="shared" si="26"/>
        <v>39777</v>
      </c>
      <c r="E1696" s="28" t="s">
        <v>4576</v>
      </c>
      <c r="F1696" s="26">
        <v>10.199999999999999</v>
      </c>
      <c r="G1696" s="28" t="s">
        <v>5137</v>
      </c>
      <c r="H1696" s="28" t="s">
        <v>3365</v>
      </c>
      <c r="I1696" s="28" t="s">
        <v>4576</v>
      </c>
      <c r="J1696" s="28" t="s">
        <v>4576</v>
      </c>
      <c r="K1696" s="29">
        <v>39777</v>
      </c>
      <c r="L1696" s="28" t="s">
        <v>5658</v>
      </c>
      <c r="M1696" s="28" t="s">
        <v>1489</v>
      </c>
    </row>
    <row r="1697" spans="1:13" hidden="1" x14ac:dyDescent="0.2">
      <c r="A1697" s="23">
        <v>61882</v>
      </c>
      <c r="B1697" s="28" t="s">
        <v>5138</v>
      </c>
      <c r="C1697" s="28" t="s">
        <v>4574</v>
      </c>
      <c r="D1697" s="25">
        <f t="shared" si="26"/>
        <v>39777</v>
      </c>
      <c r="E1697" s="28" t="s">
        <v>4576</v>
      </c>
      <c r="F1697" s="26">
        <v>397.51</v>
      </c>
      <c r="G1697" s="28" t="s">
        <v>4574</v>
      </c>
      <c r="H1697" s="28" t="s">
        <v>3381</v>
      </c>
      <c r="I1697" s="28" t="s">
        <v>4576</v>
      </c>
      <c r="J1697" s="28" t="s">
        <v>4909</v>
      </c>
      <c r="K1697" s="29">
        <v>39777</v>
      </c>
      <c r="L1697" s="28" t="s">
        <v>4453</v>
      </c>
      <c r="M1697" s="28" t="s">
        <v>5508</v>
      </c>
    </row>
    <row r="1698" spans="1:13" x14ac:dyDescent="0.2">
      <c r="A1698" s="23">
        <v>61617</v>
      </c>
      <c r="B1698" s="28" t="s">
        <v>4573</v>
      </c>
      <c r="C1698" s="28" t="s">
        <v>4598</v>
      </c>
      <c r="D1698" s="25">
        <f t="shared" si="26"/>
        <v>39777</v>
      </c>
      <c r="E1698" s="28" t="s">
        <v>4576</v>
      </c>
      <c r="F1698" s="26">
        <v>54</v>
      </c>
      <c r="G1698" s="28" t="s">
        <v>2205</v>
      </c>
      <c r="H1698" s="28" t="s">
        <v>7151</v>
      </c>
      <c r="I1698" s="28" t="s">
        <v>4576</v>
      </c>
      <c r="J1698" s="28" t="s">
        <v>4576</v>
      </c>
      <c r="K1698" s="29">
        <v>39777</v>
      </c>
      <c r="L1698" s="28" t="s">
        <v>5658</v>
      </c>
      <c r="M1698" s="28" t="s">
        <v>4897</v>
      </c>
    </row>
    <row r="1699" spans="1:13" x14ac:dyDescent="0.2">
      <c r="A1699" s="23">
        <v>61619</v>
      </c>
      <c r="B1699" s="28" t="s">
        <v>4573</v>
      </c>
      <c r="C1699" s="28" t="s">
        <v>4598</v>
      </c>
      <c r="D1699" s="25">
        <f t="shared" si="26"/>
        <v>39777</v>
      </c>
      <c r="E1699" s="28" t="s">
        <v>4576</v>
      </c>
      <c r="F1699" s="26">
        <v>12</v>
      </c>
      <c r="G1699" s="28" t="s">
        <v>2205</v>
      </c>
      <c r="H1699" s="28" t="s">
        <v>7151</v>
      </c>
      <c r="I1699" s="28" t="s">
        <v>4576</v>
      </c>
      <c r="J1699" s="28" t="s">
        <v>4576</v>
      </c>
      <c r="K1699" s="29">
        <v>39777</v>
      </c>
      <c r="L1699" s="28" t="s">
        <v>5658</v>
      </c>
      <c r="M1699" s="28" t="s">
        <v>4897</v>
      </c>
    </row>
    <row r="1700" spans="1:13" hidden="1" x14ac:dyDescent="0.2">
      <c r="A1700" s="23">
        <v>61620</v>
      </c>
      <c r="B1700" s="28" t="s">
        <v>4573</v>
      </c>
      <c r="C1700" s="28" t="s">
        <v>4598</v>
      </c>
      <c r="D1700" s="25">
        <f t="shared" si="26"/>
        <v>39778</v>
      </c>
      <c r="E1700" s="28" t="s">
        <v>4576</v>
      </c>
      <c r="F1700" s="26">
        <v>18.46</v>
      </c>
      <c r="G1700" s="28" t="s">
        <v>2208</v>
      </c>
      <c r="H1700" s="28" t="s">
        <v>3365</v>
      </c>
      <c r="I1700" s="28" t="s">
        <v>4576</v>
      </c>
      <c r="J1700" s="28" t="s">
        <v>4576</v>
      </c>
      <c r="K1700" s="29">
        <v>39778</v>
      </c>
      <c r="L1700" s="28" t="s">
        <v>5658</v>
      </c>
      <c r="M1700" s="28" t="s">
        <v>5455</v>
      </c>
    </row>
    <row r="1701" spans="1:13" x14ac:dyDescent="0.2">
      <c r="A1701" s="23">
        <v>61623</v>
      </c>
      <c r="B1701" s="28" t="s">
        <v>4573</v>
      </c>
      <c r="C1701" s="28" t="s">
        <v>4598</v>
      </c>
      <c r="D1701" s="25">
        <f t="shared" si="26"/>
        <v>39778</v>
      </c>
      <c r="E1701" s="28" t="s">
        <v>4576</v>
      </c>
      <c r="F1701" s="26">
        <v>30</v>
      </c>
      <c r="G1701" s="28" t="s">
        <v>2201</v>
      </c>
      <c r="H1701" s="28" t="s">
        <v>7151</v>
      </c>
      <c r="I1701" s="28" t="s">
        <v>4576</v>
      </c>
      <c r="J1701" s="28" t="s">
        <v>4576</v>
      </c>
      <c r="K1701" s="29">
        <v>39778</v>
      </c>
      <c r="L1701" s="28" t="s">
        <v>5658</v>
      </c>
      <c r="M1701" s="28" t="s">
        <v>5456</v>
      </c>
    </row>
    <row r="1702" spans="1:13" hidden="1" x14ac:dyDescent="0.2">
      <c r="A1702" s="23">
        <v>61014</v>
      </c>
      <c r="B1702" s="28" t="s">
        <v>4573</v>
      </c>
      <c r="C1702" s="28" t="s">
        <v>4580</v>
      </c>
      <c r="D1702" s="25">
        <f t="shared" si="26"/>
        <v>39778</v>
      </c>
      <c r="E1702" s="28" t="s">
        <v>4890</v>
      </c>
      <c r="F1702" s="26">
        <v>10</v>
      </c>
      <c r="G1702" s="28" t="s">
        <v>3696</v>
      </c>
      <c r="H1702" s="28" t="s">
        <v>3488</v>
      </c>
      <c r="I1702" s="28" t="s">
        <v>4576</v>
      </c>
      <c r="J1702" s="28" t="s">
        <v>4576</v>
      </c>
      <c r="K1702" s="29">
        <v>39778</v>
      </c>
      <c r="L1702" s="28" t="s">
        <v>4576</v>
      </c>
      <c r="M1702" s="28" t="s">
        <v>4576</v>
      </c>
    </row>
    <row r="1703" spans="1:13" hidden="1" x14ac:dyDescent="0.2">
      <c r="A1703" s="23">
        <v>61853</v>
      </c>
      <c r="B1703" s="28" t="s">
        <v>4573</v>
      </c>
      <c r="C1703" s="28" t="s">
        <v>4574</v>
      </c>
      <c r="D1703" s="25">
        <f t="shared" si="26"/>
        <v>39778</v>
      </c>
      <c r="E1703" s="28" t="s">
        <v>4576</v>
      </c>
      <c r="F1703" s="26">
        <v>192</v>
      </c>
      <c r="G1703" s="28" t="s">
        <v>5140</v>
      </c>
      <c r="H1703" s="28" t="s">
        <v>3370</v>
      </c>
      <c r="I1703" s="28" t="s">
        <v>4576</v>
      </c>
      <c r="J1703" s="28" t="s">
        <v>4576</v>
      </c>
      <c r="K1703" s="29">
        <v>39778</v>
      </c>
      <c r="L1703" s="28" t="s">
        <v>6598</v>
      </c>
      <c r="M1703" s="28" t="s">
        <v>5496</v>
      </c>
    </row>
    <row r="1704" spans="1:13" hidden="1" x14ac:dyDescent="0.2">
      <c r="A1704" s="23">
        <v>61621</v>
      </c>
      <c r="B1704" s="28" t="s">
        <v>4573</v>
      </c>
      <c r="C1704" s="28" t="s">
        <v>4598</v>
      </c>
      <c r="D1704" s="25">
        <f t="shared" si="26"/>
        <v>39778</v>
      </c>
      <c r="E1704" s="28" t="s">
        <v>4576</v>
      </c>
      <c r="F1704" s="26">
        <v>6.08</v>
      </c>
      <c r="G1704" s="28" t="s">
        <v>683</v>
      </c>
      <c r="H1704" s="28" t="s">
        <v>3365</v>
      </c>
      <c r="I1704" s="28" t="s">
        <v>4576</v>
      </c>
      <c r="J1704" s="28" t="s">
        <v>4576</v>
      </c>
      <c r="K1704" s="29">
        <v>39778</v>
      </c>
      <c r="L1704" s="28" t="s">
        <v>5658</v>
      </c>
      <c r="M1704" s="28" t="s">
        <v>5454</v>
      </c>
    </row>
    <row r="1705" spans="1:13" x14ac:dyDescent="0.2">
      <c r="A1705" s="23">
        <v>61880</v>
      </c>
      <c r="B1705" s="28" t="s">
        <v>4573</v>
      </c>
      <c r="C1705" s="28" t="s">
        <v>4574</v>
      </c>
      <c r="D1705" s="25">
        <f t="shared" si="26"/>
        <v>39778</v>
      </c>
      <c r="E1705" s="28" t="s">
        <v>4576</v>
      </c>
      <c r="F1705" s="26">
        <v>20.85</v>
      </c>
      <c r="G1705" s="28" t="s">
        <v>5136</v>
      </c>
      <c r="H1705" s="28" t="s">
        <v>7151</v>
      </c>
      <c r="I1705" s="28" t="s">
        <v>4576</v>
      </c>
      <c r="J1705" s="28" t="s">
        <v>4576</v>
      </c>
      <c r="K1705" s="29">
        <v>39778</v>
      </c>
      <c r="L1705" s="28" t="s">
        <v>2111</v>
      </c>
      <c r="M1705" s="28" t="s">
        <v>4495</v>
      </c>
    </row>
    <row r="1706" spans="1:13" x14ac:dyDescent="0.2">
      <c r="A1706" s="23">
        <v>61622</v>
      </c>
      <c r="B1706" s="28" t="s">
        <v>4573</v>
      </c>
      <c r="C1706" s="28" t="s">
        <v>4598</v>
      </c>
      <c r="D1706" s="25">
        <f t="shared" si="26"/>
        <v>39778</v>
      </c>
      <c r="E1706" s="28" t="s">
        <v>4576</v>
      </c>
      <c r="F1706" s="26">
        <v>12</v>
      </c>
      <c r="G1706" s="28" t="s">
        <v>2205</v>
      </c>
      <c r="H1706" s="28" t="s">
        <v>7151</v>
      </c>
      <c r="I1706" s="28" t="s">
        <v>4576</v>
      </c>
      <c r="J1706" s="28" t="s">
        <v>4576</v>
      </c>
      <c r="K1706" s="29">
        <v>39778</v>
      </c>
      <c r="L1706" s="28" t="s">
        <v>5658</v>
      </c>
      <c r="M1706" s="28" t="s">
        <v>4897</v>
      </c>
    </row>
    <row r="1707" spans="1:13" hidden="1" x14ac:dyDescent="0.2">
      <c r="A1707" s="23">
        <v>61908</v>
      </c>
      <c r="B1707" s="28" t="s">
        <v>4579</v>
      </c>
      <c r="C1707" s="28" t="s">
        <v>4574</v>
      </c>
      <c r="D1707" s="25">
        <f t="shared" si="26"/>
        <v>39779</v>
      </c>
      <c r="E1707" s="28" t="s">
        <v>4576</v>
      </c>
      <c r="F1707" s="26">
        <v>30</v>
      </c>
      <c r="G1707" s="28" t="s">
        <v>4580</v>
      </c>
      <c r="H1707" s="28" t="s">
        <v>6667</v>
      </c>
      <c r="I1707" s="28" t="s">
        <v>4576</v>
      </c>
      <c r="J1707" s="28" t="s">
        <v>4576</v>
      </c>
      <c r="K1707" s="29">
        <v>39779</v>
      </c>
      <c r="L1707" s="28" t="s">
        <v>6602</v>
      </c>
      <c r="M1707" s="28" t="s">
        <v>5518</v>
      </c>
    </row>
    <row r="1708" spans="1:13" hidden="1" x14ac:dyDescent="0.2">
      <c r="A1708" s="23">
        <v>61625</v>
      </c>
      <c r="B1708" s="28" t="s">
        <v>4573</v>
      </c>
      <c r="C1708" s="28" t="s">
        <v>4598</v>
      </c>
      <c r="D1708" s="25">
        <f t="shared" si="26"/>
        <v>39779</v>
      </c>
      <c r="E1708" s="28" t="s">
        <v>4576</v>
      </c>
      <c r="F1708" s="26">
        <v>12.98</v>
      </c>
      <c r="G1708" s="28" t="s">
        <v>879</v>
      </c>
      <c r="H1708" s="28" t="s">
        <v>3365</v>
      </c>
      <c r="I1708" s="28" t="s">
        <v>4576</v>
      </c>
      <c r="J1708" s="28" t="s">
        <v>4576</v>
      </c>
      <c r="K1708" s="29">
        <v>39779</v>
      </c>
      <c r="L1708" s="28" t="s">
        <v>5658</v>
      </c>
      <c r="M1708" s="28" t="s">
        <v>5458</v>
      </c>
    </row>
    <row r="1709" spans="1:13" hidden="1" x14ac:dyDescent="0.2">
      <c r="A1709" s="23">
        <v>61016</v>
      </c>
      <c r="B1709" s="28" t="s">
        <v>4573</v>
      </c>
      <c r="C1709" s="28" t="s">
        <v>4580</v>
      </c>
      <c r="D1709" s="25">
        <f t="shared" si="26"/>
        <v>39779</v>
      </c>
      <c r="E1709" s="28" t="s">
        <v>4891</v>
      </c>
      <c r="F1709" s="26">
        <v>10</v>
      </c>
      <c r="G1709" s="28" t="s">
        <v>7118</v>
      </c>
      <c r="H1709" s="28" t="s">
        <v>3379</v>
      </c>
      <c r="I1709" s="28" t="s">
        <v>4576</v>
      </c>
      <c r="J1709" s="28" t="s">
        <v>4576</v>
      </c>
      <c r="K1709" s="29">
        <v>39779</v>
      </c>
      <c r="L1709" s="28" t="s">
        <v>4576</v>
      </c>
      <c r="M1709" s="28" t="s">
        <v>4576</v>
      </c>
    </row>
    <row r="1710" spans="1:13" hidden="1" x14ac:dyDescent="0.2">
      <c r="A1710" s="23">
        <v>61626</v>
      </c>
      <c r="B1710" s="28" t="s">
        <v>4573</v>
      </c>
      <c r="C1710" s="28" t="s">
        <v>4598</v>
      </c>
      <c r="D1710" s="25">
        <f t="shared" si="26"/>
        <v>39779</v>
      </c>
      <c r="E1710" s="28" t="s">
        <v>4576</v>
      </c>
      <c r="F1710" s="26">
        <v>10</v>
      </c>
      <c r="G1710" s="28" t="s">
        <v>2207</v>
      </c>
      <c r="H1710" s="28" t="s">
        <v>4600</v>
      </c>
      <c r="I1710" s="28" t="s">
        <v>4576</v>
      </c>
      <c r="J1710" s="28" t="s">
        <v>4576</v>
      </c>
      <c r="K1710" s="29">
        <v>39779</v>
      </c>
      <c r="L1710" s="28" t="s">
        <v>5658</v>
      </c>
      <c r="M1710" s="28" t="s">
        <v>4237</v>
      </c>
    </row>
    <row r="1711" spans="1:13" hidden="1" x14ac:dyDescent="0.2">
      <c r="A1711" s="23">
        <v>61013</v>
      </c>
      <c r="B1711" s="28" t="s">
        <v>4573</v>
      </c>
      <c r="C1711" s="28" t="s">
        <v>4580</v>
      </c>
      <c r="D1711" s="25">
        <f t="shared" si="26"/>
        <v>39779</v>
      </c>
      <c r="E1711" s="28" t="s">
        <v>7164</v>
      </c>
      <c r="F1711" s="26">
        <v>4</v>
      </c>
      <c r="G1711" s="28" t="s">
        <v>7119</v>
      </c>
      <c r="H1711" s="28" t="s">
        <v>3484</v>
      </c>
      <c r="I1711" s="28" t="s">
        <v>4576</v>
      </c>
      <c r="J1711" s="28" t="s">
        <v>4576</v>
      </c>
      <c r="K1711" s="29">
        <v>39779</v>
      </c>
      <c r="L1711" s="28" t="s">
        <v>4576</v>
      </c>
      <c r="M1711" s="28" t="s">
        <v>4576</v>
      </c>
    </row>
    <row r="1712" spans="1:13" hidden="1" x14ac:dyDescent="0.2">
      <c r="A1712" s="23">
        <v>61624</v>
      </c>
      <c r="B1712" s="28" t="s">
        <v>4573</v>
      </c>
      <c r="C1712" s="28" t="s">
        <v>4598</v>
      </c>
      <c r="D1712" s="25">
        <f t="shared" si="26"/>
        <v>39779</v>
      </c>
      <c r="E1712" s="28" t="s">
        <v>4576</v>
      </c>
      <c r="F1712" s="26">
        <v>23.99</v>
      </c>
      <c r="G1712" s="28" t="s">
        <v>1658</v>
      </c>
      <c r="H1712" s="28" t="s">
        <v>3370</v>
      </c>
      <c r="I1712" s="28" t="s">
        <v>4576</v>
      </c>
      <c r="J1712" s="28" t="s">
        <v>4576</v>
      </c>
      <c r="K1712" s="29">
        <v>39779</v>
      </c>
      <c r="L1712" s="28" t="s">
        <v>5658</v>
      </c>
      <c r="M1712" s="28" t="s">
        <v>5457</v>
      </c>
    </row>
    <row r="1713" spans="1:13" hidden="1" x14ac:dyDescent="0.2">
      <c r="A1713" s="23">
        <v>61628</v>
      </c>
      <c r="B1713" s="28" t="s">
        <v>4573</v>
      </c>
      <c r="C1713" s="28" t="s">
        <v>4598</v>
      </c>
      <c r="D1713" s="25">
        <f t="shared" si="26"/>
        <v>39780</v>
      </c>
      <c r="E1713" s="28" t="s">
        <v>4576</v>
      </c>
      <c r="F1713" s="26">
        <v>9.83</v>
      </c>
      <c r="G1713" s="28" t="s">
        <v>879</v>
      </c>
      <c r="H1713" s="28" t="s">
        <v>3365</v>
      </c>
      <c r="I1713" s="28" t="s">
        <v>4576</v>
      </c>
      <c r="J1713" s="28" t="s">
        <v>4576</v>
      </c>
      <c r="K1713" s="29">
        <v>39780</v>
      </c>
      <c r="L1713" s="28" t="s">
        <v>5658</v>
      </c>
      <c r="M1713" s="28" t="s">
        <v>5458</v>
      </c>
    </row>
    <row r="1714" spans="1:13" hidden="1" x14ac:dyDescent="0.2">
      <c r="A1714" s="23">
        <v>61627</v>
      </c>
      <c r="B1714" s="28" t="s">
        <v>4573</v>
      </c>
      <c r="C1714" s="28" t="s">
        <v>4598</v>
      </c>
      <c r="D1714" s="25">
        <f t="shared" si="26"/>
        <v>39780</v>
      </c>
      <c r="E1714" s="28" t="s">
        <v>4576</v>
      </c>
      <c r="F1714" s="26">
        <v>34.25</v>
      </c>
      <c r="G1714" s="28" t="s">
        <v>894</v>
      </c>
      <c r="H1714" s="28" t="s">
        <v>3370</v>
      </c>
      <c r="I1714" s="28" t="s">
        <v>4576</v>
      </c>
      <c r="J1714" s="28" t="s">
        <v>4576</v>
      </c>
      <c r="K1714" s="29">
        <v>39780</v>
      </c>
      <c r="L1714" s="28" t="s">
        <v>5658</v>
      </c>
      <c r="M1714" s="28" t="s">
        <v>5459</v>
      </c>
    </row>
    <row r="1715" spans="1:13" hidden="1" x14ac:dyDescent="0.2">
      <c r="A1715" s="23">
        <v>61630</v>
      </c>
      <c r="B1715" s="28" t="s">
        <v>4573</v>
      </c>
      <c r="C1715" s="28" t="s">
        <v>4598</v>
      </c>
      <c r="D1715" s="25">
        <f t="shared" si="26"/>
        <v>39781</v>
      </c>
      <c r="E1715" s="28" t="s">
        <v>4576</v>
      </c>
      <c r="F1715" s="26">
        <v>-325.02999999999997</v>
      </c>
      <c r="G1715" s="28" t="s">
        <v>1943</v>
      </c>
      <c r="H1715" s="28" t="s">
        <v>7321</v>
      </c>
      <c r="I1715" s="28" t="s">
        <v>4576</v>
      </c>
      <c r="J1715" s="28" t="s">
        <v>4576</v>
      </c>
      <c r="K1715" s="29">
        <v>39781</v>
      </c>
      <c r="L1715" s="28" t="s">
        <v>5658</v>
      </c>
      <c r="M1715" s="28" t="s">
        <v>1487</v>
      </c>
    </row>
    <row r="1716" spans="1:13" hidden="1" x14ac:dyDescent="0.2">
      <c r="A1716" s="23">
        <v>61631</v>
      </c>
      <c r="B1716" s="28" t="s">
        <v>4573</v>
      </c>
      <c r="C1716" s="28" t="s">
        <v>4598</v>
      </c>
      <c r="D1716" s="25">
        <f t="shared" si="26"/>
        <v>39781</v>
      </c>
      <c r="E1716" s="28" t="s">
        <v>4576</v>
      </c>
      <c r="F1716" s="26">
        <v>63.3</v>
      </c>
      <c r="G1716" s="28" t="s">
        <v>1942</v>
      </c>
      <c r="H1716" s="28" t="s">
        <v>3484</v>
      </c>
      <c r="I1716" s="28" t="s">
        <v>4576</v>
      </c>
      <c r="J1716" s="28" t="s">
        <v>4576</v>
      </c>
      <c r="K1716" s="29">
        <v>39781</v>
      </c>
      <c r="L1716" s="28" t="s">
        <v>5658</v>
      </c>
      <c r="M1716" s="28" t="s">
        <v>5461</v>
      </c>
    </row>
    <row r="1717" spans="1:13" hidden="1" x14ac:dyDescent="0.2">
      <c r="A1717" s="23">
        <v>61017</v>
      </c>
      <c r="B1717" s="28" t="s">
        <v>4573</v>
      </c>
      <c r="C1717" s="28" t="s">
        <v>4580</v>
      </c>
      <c r="D1717" s="25">
        <f t="shared" si="26"/>
        <v>39781</v>
      </c>
      <c r="E1717" s="28" t="s">
        <v>2051</v>
      </c>
      <c r="F1717" s="26">
        <v>6</v>
      </c>
      <c r="G1717" s="28" t="s">
        <v>7120</v>
      </c>
      <c r="H1717" s="28" t="s">
        <v>3484</v>
      </c>
      <c r="I1717" s="28" t="s">
        <v>4576</v>
      </c>
      <c r="J1717" s="28" t="s">
        <v>4576</v>
      </c>
      <c r="K1717" s="29">
        <v>39781</v>
      </c>
      <c r="L1717" s="28" t="s">
        <v>4576</v>
      </c>
      <c r="M1717" s="28" t="s">
        <v>4576</v>
      </c>
    </row>
    <row r="1718" spans="1:13" hidden="1" x14ac:dyDescent="0.2">
      <c r="A1718" s="23">
        <v>61018</v>
      </c>
      <c r="B1718" s="28" t="s">
        <v>4573</v>
      </c>
      <c r="C1718" s="28" t="s">
        <v>4580</v>
      </c>
      <c r="D1718" s="25">
        <f t="shared" si="26"/>
        <v>39781</v>
      </c>
      <c r="E1718" s="28" t="s">
        <v>4892</v>
      </c>
      <c r="F1718" s="26">
        <v>9</v>
      </c>
      <c r="G1718" s="28" t="s">
        <v>3351</v>
      </c>
      <c r="H1718" s="28" t="s">
        <v>3488</v>
      </c>
      <c r="I1718" s="28" t="s">
        <v>4576</v>
      </c>
      <c r="J1718" s="28" t="s">
        <v>4576</v>
      </c>
      <c r="K1718" s="29">
        <v>39781</v>
      </c>
      <c r="L1718" s="28" t="s">
        <v>4576</v>
      </c>
      <c r="M1718" s="28" t="s">
        <v>4576</v>
      </c>
    </row>
    <row r="1719" spans="1:13" hidden="1" x14ac:dyDescent="0.2">
      <c r="A1719" s="23">
        <v>61632</v>
      </c>
      <c r="B1719" s="28" t="s">
        <v>4573</v>
      </c>
      <c r="C1719" s="28" t="s">
        <v>4598</v>
      </c>
      <c r="D1719" s="25">
        <f t="shared" si="26"/>
        <v>39781</v>
      </c>
      <c r="E1719" s="28" t="s">
        <v>4576</v>
      </c>
      <c r="F1719" s="26">
        <v>22</v>
      </c>
      <c r="G1719" s="28" t="s">
        <v>3351</v>
      </c>
      <c r="H1719" s="28" t="s">
        <v>3484</v>
      </c>
      <c r="I1719" s="28" t="s">
        <v>4576</v>
      </c>
      <c r="J1719" s="28" t="s">
        <v>4576</v>
      </c>
      <c r="K1719" s="29">
        <v>39781</v>
      </c>
      <c r="L1719" s="28" t="s">
        <v>5658</v>
      </c>
      <c r="M1719" s="28" t="s">
        <v>5462</v>
      </c>
    </row>
    <row r="1720" spans="1:13" hidden="1" x14ac:dyDescent="0.2">
      <c r="A1720" s="23">
        <v>61629</v>
      </c>
      <c r="B1720" s="28" t="s">
        <v>4573</v>
      </c>
      <c r="C1720" s="28" t="s">
        <v>4598</v>
      </c>
      <c r="D1720" s="25">
        <f t="shared" si="26"/>
        <v>39781</v>
      </c>
      <c r="E1720" s="28" t="s">
        <v>4576</v>
      </c>
      <c r="F1720" s="26">
        <v>28.99</v>
      </c>
      <c r="G1720" s="28" t="s">
        <v>3353</v>
      </c>
      <c r="H1720" s="28" t="s">
        <v>7323</v>
      </c>
      <c r="I1720" s="28" t="s">
        <v>4576</v>
      </c>
      <c r="J1720" s="28" t="s">
        <v>4576</v>
      </c>
      <c r="K1720" s="29">
        <v>39781</v>
      </c>
      <c r="L1720" s="28" t="s">
        <v>5658</v>
      </c>
      <c r="M1720" s="28" t="s">
        <v>5460</v>
      </c>
    </row>
    <row r="1721" spans="1:13" hidden="1" x14ac:dyDescent="0.2">
      <c r="A1721" s="23">
        <v>61019</v>
      </c>
      <c r="B1721" s="28" t="s">
        <v>4573</v>
      </c>
      <c r="C1721" s="28" t="s">
        <v>4580</v>
      </c>
      <c r="D1721" s="25">
        <f t="shared" si="26"/>
        <v>39782</v>
      </c>
      <c r="E1721" s="28" t="s">
        <v>7121</v>
      </c>
      <c r="F1721" s="26">
        <v>22</v>
      </c>
      <c r="G1721" s="28" t="s">
        <v>7122</v>
      </c>
      <c r="H1721" s="28" t="s">
        <v>3379</v>
      </c>
      <c r="I1721" s="28" t="s">
        <v>4576</v>
      </c>
      <c r="J1721" s="28" t="s">
        <v>4576</v>
      </c>
      <c r="K1721" s="29">
        <v>39782</v>
      </c>
      <c r="L1721" s="28" t="s">
        <v>4576</v>
      </c>
      <c r="M1721" s="28" t="s">
        <v>4576</v>
      </c>
    </row>
    <row r="1722" spans="1:13" hidden="1" x14ac:dyDescent="0.2">
      <c r="A1722" s="23">
        <v>61638</v>
      </c>
      <c r="B1722" s="28" t="s">
        <v>4573</v>
      </c>
      <c r="C1722" s="28" t="s">
        <v>4598</v>
      </c>
      <c r="D1722" s="25">
        <f t="shared" si="26"/>
        <v>39782</v>
      </c>
      <c r="E1722" s="28" t="s">
        <v>4576</v>
      </c>
      <c r="F1722" s="26">
        <v>20</v>
      </c>
      <c r="G1722" s="28" t="s">
        <v>1954</v>
      </c>
      <c r="H1722" s="28" t="s">
        <v>277</v>
      </c>
      <c r="I1722" s="28" t="s">
        <v>4576</v>
      </c>
      <c r="J1722" s="28" t="s">
        <v>4576</v>
      </c>
      <c r="K1722" s="29">
        <v>39782</v>
      </c>
      <c r="L1722" s="28" t="s">
        <v>5658</v>
      </c>
      <c r="M1722" s="28" t="s">
        <v>5467</v>
      </c>
    </row>
    <row r="1723" spans="1:13" hidden="1" x14ac:dyDescent="0.2">
      <c r="A1723" s="23">
        <v>61635</v>
      </c>
      <c r="B1723" s="28" t="s">
        <v>4573</v>
      </c>
      <c r="C1723" s="28" t="s">
        <v>4598</v>
      </c>
      <c r="D1723" s="25">
        <f t="shared" si="26"/>
        <v>39782</v>
      </c>
      <c r="E1723" s="28" t="s">
        <v>4576</v>
      </c>
      <c r="F1723" s="26">
        <v>31.1</v>
      </c>
      <c r="G1723" s="28" t="s">
        <v>3701</v>
      </c>
      <c r="H1723" s="28" t="s">
        <v>7322</v>
      </c>
      <c r="I1723" s="28" t="s">
        <v>4576</v>
      </c>
      <c r="J1723" s="28" t="s">
        <v>4576</v>
      </c>
      <c r="K1723" s="29">
        <v>39782</v>
      </c>
      <c r="L1723" s="28" t="s">
        <v>5658</v>
      </c>
      <c r="M1723" s="28" t="s">
        <v>582</v>
      </c>
    </row>
    <row r="1724" spans="1:13" hidden="1" x14ac:dyDescent="0.2">
      <c r="A1724" s="23">
        <v>61636</v>
      </c>
      <c r="B1724" s="28" t="s">
        <v>4573</v>
      </c>
      <c r="C1724" s="28" t="s">
        <v>4598</v>
      </c>
      <c r="D1724" s="25">
        <f t="shared" si="26"/>
        <v>39782</v>
      </c>
      <c r="E1724" s="28" t="s">
        <v>4576</v>
      </c>
      <c r="F1724" s="26">
        <v>119.97</v>
      </c>
      <c r="G1724" s="28" t="s">
        <v>1953</v>
      </c>
      <c r="H1724" s="28" t="s">
        <v>4600</v>
      </c>
      <c r="I1724" s="28" t="s">
        <v>4576</v>
      </c>
      <c r="J1724" s="28" t="s">
        <v>4576</v>
      </c>
      <c r="K1724" s="29">
        <v>39782</v>
      </c>
      <c r="L1724" s="28" t="s">
        <v>5658</v>
      </c>
      <c r="M1724" s="28" t="s">
        <v>5465</v>
      </c>
    </row>
    <row r="1725" spans="1:13" hidden="1" x14ac:dyDescent="0.2">
      <c r="A1725" s="23">
        <v>61641</v>
      </c>
      <c r="B1725" s="28" t="s">
        <v>4573</v>
      </c>
      <c r="C1725" s="28" t="s">
        <v>4598</v>
      </c>
      <c r="D1725" s="25">
        <f t="shared" si="26"/>
        <v>39782</v>
      </c>
      <c r="E1725" s="28" t="s">
        <v>4576</v>
      </c>
      <c r="F1725" s="26">
        <v>43.96</v>
      </c>
      <c r="G1725" s="28" t="s">
        <v>1955</v>
      </c>
      <c r="H1725" s="28" t="s">
        <v>4600</v>
      </c>
      <c r="I1725" s="28" t="s">
        <v>4576</v>
      </c>
      <c r="J1725" s="28" t="s">
        <v>4576</v>
      </c>
      <c r="K1725" s="29">
        <v>39782</v>
      </c>
      <c r="L1725" s="28" t="s">
        <v>5658</v>
      </c>
      <c r="M1725" s="28" t="s">
        <v>5469</v>
      </c>
    </row>
    <row r="1726" spans="1:13" hidden="1" x14ac:dyDescent="0.2">
      <c r="A1726" s="23">
        <v>61790</v>
      </c>
      <c r="B1726" s="28" t="s">
        <v>7124</v>
      </c>
      <c r="C1726" s="28" t="s">
        <v>1963</v>
      </c>
      <c r="D1726" s="25">
        <f t="shared" si="26"/>
        <v>39782</v>
      </c>
      <c r="E1726" s="33" t="s">
        <v>4576</v>
      </c>
      <c r="F1726" s="26">
        <v>-0.93</v>
      </c>
      <c r="G1726" s="28" t="s">
        <v>1963</v>
      </c>
      <c r="H1726" s="28" t="s">
        <v>6666</v>
      </c>
      <c r="I1726" s="28" t="s">
        <v>4576</v>
      </c>
      <c r="J1726" s="28" t="s">
        <v>4576</v>
      </c>
      <c r="K1726" s="29">
        <v>39782</v>
      </c>
      <c r="L1726" s="28" t="s">
        <v>4453</v>
      </c>
      <c r="M1726" s="28" t="s">
        <v>4576</v>
      </c>
    </row>
    <row r="1727" spans="1:13" hidden="1" x14ac:dyDescent="0.2">
      <c r="A1727" s="23">
        <v>61802</v>
      </c>
      <c r="B1727" s="28" t="s">
        <v>7124</v>
      </c>
      <c r="C1727" s="28" t="s">
        <v>8541</v>
      </c>
      <c r="D1727" s="25">
        <f t="shared" si="26"/>
        <v>39782</v>
      </c>
      <c r="E1727" s="28" t="s">
        <v>4576</v>
      </c>
      <c r="F1727" s="26">
        <v>-1.3</v>
      </c>
      <c r="G1727" s="28" t="s">
        <v>1963</v>
      </c>
      <c r="H1727" s="28" t="s">
        <v>6666</v>
      </c>
      <c r="I1727" s="28" t="s">
        <v>4576</v>
      </c>
      <c r="J1727" s="28" t="s">
        <v>4576</v>
      </c>
      <c r="K1727" s="29">
        <v>39782</v>
      </c>
      <c r="L1727" s="28" t="s">
        <v>4453</v>
      </c>
      <c r="M1727" s="28" t="s">
        <v>4576</v>
      </c>
    </row>
    <row r="1728" spans="1:13" hidden="1" x14ac:dyDescent="0.2">
      <c r="A1728" s="23">
        <v>61814</v>
      </c>
      <c r="B1728" s="28" t="s">
        <v>7124</v>
      </c>
      <c r="C1728" s="28" t="s">
        <v>8542</v>
      </c>
      <c r="D1728" s="25">
        <f t="shared" si="26"/>
        <v>39782</v>
      </c>
      <c r="E1728" s="28" t="s">
        <v>4576</v>
      </c>
      <c r="F1728" s="26">
        <v>-1.58</v>
      </c>
      <c r="G1728" s="28" t="s">
        <v>8542</v>
      </c>
      <c r="H1728" s="28" t="s">
        <v>6666</v>
      </c>
      <c r="I1728" s="28" t="s">
        <v>4576</v>
      </c>
      <c r="J1728" s="28" t="s">
        <v>4576</v>
      </c>
      <c r="K1728" s="29">
        <v>39782</v>
      </c>
      <c r="L1728" s="28" t="s">
        <v>4453</v>
      </c>
      <c r="M1728" s="28" t="s">
        <v>4576</v>
      </c>
    </row>
    <row r="1729" spans="1:13" hidden="1" x14ac:dyDescent="0.2">
      <c r="A1729" s="23">
        <v>61838</v>
      </c>
      <c r="B1729" s="28" t="s">
        <v>7124</v>
      </c>
      <c r="C1729" s="28" t="s">
        <v>1961</v>
      </c>
      <c r="D1729" s="25">
        <f t="shared" si="26"/>
        <v>39782</v>
      </c>
      <c r="E1729" s="28" t="s">
        <v>4576</v>
      </c>
      <c r="F1729" s="26">
        <v>-2.5099999999999998</v>
      </c>
      <c r="G1729" s="28" t="s">
        <v>1961</v>
      </c>
      <c r="H1729" s="28" t="s">
        <v>6666</v>
      </c>
      <c r="I1729" s="28" t="s">
        <v>4576</v>
      </c>
      <c r="J1729" s="28" t="s">
        <v>4576</v>
      </c>
      <c r="K1729" s="29">
        <v>39782</v>
      </c>
      <c r="L1729" s="28" t="s">
        <v>4453</v>
      </c>
      <c r="M1729" s="28" t="s">
        <v>4576</v>
      </c>
    </row>
    <row r="1730" spans="1:13" hidden="1" x14ac:dyDescent="0.2">
      <c r="A1730" s="23">
        <v>61778</v>
      </c>
      <c r="B1730" s="28" t="s">
        <v>7124</v>
      </c>
      <c r="C1730" s="28" t="s">
        <v>1962</v>
      </c>
      <c r="D1730" s="25">
        <f t="shared" ref="D1730:D1797" si="27">K1730</f>
        <v>39782</v>
      </c>
      <c r="E1730" s="28" t="s">
        <v>4576</v>
      </c>
      <c r="F1730" s="26">
        <v>-14.85</v>
      </c>
      <c r="G1730" s="28" t="s">
        <v>1962</v>
      </c>
      <c r="H1730" s="28" t="s">
        <v>6666</v>
      </c>
      <c r="I1730" s="28" t="s">
        <v>4576</v>
      </c>
      <c r="J1730" s="28" t="s">
        <v>4576</v>
      </c>
      <c r="K1730" s="29">
        <v>39782</v>
      </c>
      <c r="L1730" s="28" t="s">
        <v>4453</v>
      </c>
      <c r="M1730" s="28" t="s">
        <v>4576</v>
      </c>
    </row>
    <row r="1731" spans="1:13" hidden="1" x14ac:dyDescent="0.2">
      <c r="A1731" s="23">
        <v>61826</v>
      </c>
      <c r="B1731" s="28" t="s">
        <v>7124</v>
      </c>
      <c r="C1731" s="28" t="s">
        <v>8540</v>
      </c>
      <c r="D1731" s="25">
        <f t="shared" si="27"/>
        <v>39782</v>
      </c>
      <c r="E1731" s="33" t="s">
        <v>4576</v>
      </c>
      <c r="F1731" s="26">
        <v>-1.62</v>
      </c>
      <c r="G1731" s="28" t="s">
        <v>8540</v>
      </c>
      <c r="H1731" s="28" t="s">
        <v>6666</v>
      </c>
      <c r="I1731" s="28" t="s">
        <v>4576</v>
      </c>
      <c r="J1731" s="28" t="s">
        <v>4576</v>
      </c>
      <c r="K1731" s="29">
        <v>39782</v>
      </c>
      <c r="L1731" s="28" t="s">
        <v>4453</v>
      </c>
      <c r="M1731" s="28" t="s">
        <v>4576</v>
      </c>
    </row>
    <row r="1732" spans="1:13" hidden="1" x14ac:dyDescent="0.2">
      <c r="A1732" s="23">
        <v>61639</v>
      </c>
      <c r="B1732" s="28" t="s">
        <v>4573</v>
      </c>
      <c r="C1732" s="28" t="s">
        <v>4598</v>
      </c>
      <c r="D1732" s="25">
        <f t="shared" si="27"/>
        <v>39782</v>
      </c>
      <c r="E1732" s="28" t="s">
        <v>4576</v>
      </c>
      <c r="F1732" s="26">
        <v>54.99</v>
      </c>
      <c r="G1732" s="28" t="s">
        <v>890</v>
      </c>
      <c r="H1732" s="28" t="s">
        <v>4600</v>
      </c>
      <c r="I1732" s="28" t="s">
        <v>4576</v>
      </c>
      <c r="J1732" s="28" t="s">
        <v>4576</v>
      </c>
      <c r="K1732" s="29">
        <v>39782</v>
      </c>
      <c r="L1732" s="28" t="s">
        <v>5658</v>
      </c>
      <c r="M1732" s="28" t="s">
        <v>5468</v>
      </c>
    </row>
    <row r="1733" spans="1:13" hidden="1" x14ac:dyDescent="0.2">
      <c r="A1733" s="23">
        <v>61633</v>
      </c>
      <c r="B1733" s="28" t="s">
        <v>4573</v>
      </c>
      <c r="C1733" s="28" t="s">
        <v>4598</v>
      </c>
      <c r="D1733" s="25">
        <f t="shared" si="27"/>
        <v>39782</v>
      </c>
      <c r="E1733" s="28" t="s">
        <v>4576</v>
      </c>
      <c r="F1733" s="26">
        <v>14</v>
      </c>
      <c r="G1733" s="28" t="s">
        <v>1564</v>
      </c>
      <c r="H1733" s="28" t="s">
        <v>4600</v>
      </c>
      <c r="I1733" s="28" t="s">
        <v>4576</v>
      </c>
      <c r="J1733" s="28" t="s">
        <v>4576</v>
      </c>
      <c r="K1733" s="29">
        <v>39782</v>
      </c>
      <c r="L1733" s="28" t="s">
        <v>5658</v>
      </c>
      <c r="M1733" s="28" t="s">
        <v>5463</v>
      </c>
    </row>
    <row r="1734" spans="1:13" hidden="1" x14ac:dyDescent="0.2">
      <c r="A1734" s="23">
        <v>61640</v>
      </c>
      <c r="B1734" s="28" t="s">
        <v>4573</v>
      </c>
      <c r="C1734" s="28" t="s">
        <v>4598</v>
      </c>
      <c r="D1734" s="25">
        <f t="shared" si="27"/>
        <v>39782</v>
      </c>
      <c r="E1734" s="28" t="s">
        <v>4576</v>
      </c>
      <c r="F1734" s="26">
        <v>52.34</v>
      </c>
      <c r="G1734" s="28" t="s">
        <v>683</v>
      </c>
      <c r="H1734" s="28" t="s">
        <v>3365</v>
      </c>
      <c r="I1734" s="28" t="s">
        <v>4576</v>
      </c>
      <c r="J1734" s="28" t="s">
        <v>4576</v>
      </c>
      <c r="K1734" s="29">
        <v>39782</v>
      </c>
      <c r="L1734" s="28" t="s">
        <v>5658</v>
      </c>
      <c r="M1734" s="28" t="s">
        <v>5454</v>
      </c>
    </row>
    <row r="1735" spans="1:13" hidden="1" x14ac:dyDescent="0.2">
      <c r="A1735" s="23">
        <v>61637</v>
      </c>
      <c r="B1735" s="28" t="s">
        <v>4573</v>
      </c>
      <c r="C1735" s="28" t="s">
        <v>4598</v>
      </c>
      <c r="D1735" s="25">
        <f t="shared" si="27"/>
        <v>39782</v>
      </c>
      <c r="E1735" s="28" t="s">
        <v>4576</v>
      </c>
      <c r="F1735" s="26">
        <v>10.37</v>
      </c>
      <c r="G1735" s="28" t="s">
        <v>1951</v>
      </c>
      <c r="H1735" s="28" t="s">
        <v>3370</v>
      </c>
      <c r="I1735" s="28" t="s">
        <v>4576</v>
      </c>
      <c r="J1735" s="28" t="s">
        <v>4576</v>
      </c>
      <c r="K1735" s="29">
        <v>39782</v>
      </c>
      <c r="L1735" s="28" t="s">
        <v>5658</v>
      </c>
      <c r="M1735" s="28" t="s">
        <v>5466</v>
      </c>
    </row>
    <row r="1736" spans="1:13" hidden="1" x14ac:dyDescent="0.2">
      <c r="A1736" s="23">
        <v>61634</v>
      </c>
      <c r="B1736" s="28" t="s">
        <v>4573</v>
      </c>
      <c r="C1736" s="28" t="s">
        <v>4598</v>
      </c>
      <c r="D1736" s="25">
        <f t="shared" si="27"/>
        <v>39782</v>
      </c>
      <c r="E1736" s="28" t="s">
        <v>4576</v>
      </c>
      <c r="F1736" s="26">
        <v>18.399999999999999</v>
      </c>
      <c r="G1736" s="28" t="s">
        <v>4595</v>
      </c>
      <c r="H1736" s="28" t="s">
        <v>4595</v>
      </c>
      <c r="I1736" s="28" t="s">
        <v>4576</v>
      </c>
      <c r="J1736" s="28" t="s">
        <v>4576</v>
      </c>
      <c r="K1736" s="29">
        <v>39782</v>
      </c>
      <c r="L1736" s="28" t="s">
        <v>5658</v>
      </c>
      <c r="M1736" s="28" t="s">
        <v>5464</v>
      </c>
    </row>
    <row r="1737" spans="1:13" hidden="1" x14ac:dyDescent="0.2">
      <c r="A1737" s="23">
        <v>61020</v>
      </c>
      <c r="B1737" s="33" t="s">
        <v>4573</v>
      </c>
      <c r="C1737" s="28" t="s">
        <v>4580</v>
      </c>
      <c r="D1737" s="25">
        <f t="shared" si="27"/>
        <v>39783</v>
      </c>
      <c r="E1737" s="28" t="s">
        <v>4893</v>
      </c>
      <c r="F1737" s="26">
        <v>7</v>
      </c>
      <c r="G1737" s="28" t="s">
        <v>5158</v>
      </c>
      <c r="H1737" s="28" t="s">
        <v>4894</v>
      </c>
      <c r="I1737" s="28" t="s">
        <v>4576</v>
      </c>
      <c r="J1737" s="28" t="s">
        <v>4576</v>
      </c>
      <c r="K1737" s="29">
        <v>39783</v>
      </c>
      <c r="L1737" s="28" t="s">
        <v>4576</v>
      </c>
      <c r="M1737" s="28" t="s">
        <v>4576</v>
      </c>
    </row>
    <row r="1738" spans="1:13" hidden="1" x14ac:dyDescent="0.2">
      <c r="A1738" s="23">
        <v>61644</v>
      </c>
      <c r="B1738" s="28" t="s">
        <v>4573</v>
      </c>
      <c r="C1738" s="28" t="s">
        <v>4598</v>
      </c>
      <c r="D1738" s="25">
        <f t="shared" si="27"/>
        <v>39783</v>
      </c>
      <c r="E1738" s="28" t="s">
        <v>4576</v>
      </c>
      <c r="F1738" s="26">
        <v>28.89</v>
      </c>
      <c r="G1738" s="28" t="s">
        <v>1956</v>
      </c>
      <c r="H1738" s="28" t="s">
        <v>3365</v>
      </c>
      <c r="I1738" s="28" t="s">
        <v>4576</v>
      </c>
      <c r="J1738" s="28" t="s">
        <v>4576</v>
      </c>
      <c r="K1738" s="29">
        <v>39783</v>
      </c>
      <c r="L1738" s="28" t="s">
        <v>5658</v>
      </c>
      <c r="M1738" s="28" t="s">
        <v>5471</v>
      </c>
    </row>
    <row r="1739" spans="1:13" hidden="1" x14ac:dyDescent="0.2">
      <c r="A1739" s="23">
        <v>61893</v>
      </c>
      <c r="B1739" s="28" t="s">
        <v>4579</v>
      </c>
      <c r="C1739" s="28" t="s">
        <v>4574</v>
      </c>
      <c r="D1739" s="25">
        <f t="shared" si="27"/>
        <v>39783</v>
      </c>
      <c r="E1739" s="28" t="s">
        <v>4576</v>
      </c>
      <c r="F1739" s="26">
        <v>30</v>
      </c>
      <c r="G1739" s="28" t="s">
        <v>4580</v>
      </c>
      <c r="H1739" s="28" t="s">
        <v>6667</v>
      </c>
      <c r="I1739" s="28" t="s">
        <v>4576</v>
      </c>
      <c r="J1739" s="28" t="s">
        <v>4576</v>
      </c>
      <c r="K1739" s="29">
        <v>39783</v>
      </c>
      <c r="L1739" s="28" t="s">
        <v>6602</v>
      </c>
      <c r="M1739" s="28" t="s">
        <v>5512</v>
      </c>
    </row>
    <row r="1740" spans="1:13" hidden="1" x14ac:dyDescent="0.2">
      <c r="A1740" s="23">
        <v>61894</v>
      </c>
      <c r="B1740" s="28" t="s">
        <v>4579</v>
      </c>
      <c r="C1740" s="28" t="s">
        <v>4574</v>
      </c>
      <c r="D1740" s="25">
        <f t="shared" si="27"/>
        <v>39783</v>
      </c>
      <c r="E1740" s="28" t="s">
        <v>4576</v>
      </c>
      <c r="F1740" s="26">
        <v>30</v>
      </c>
      <c r="G1740" s="28" t="s">
        <v>4580</v>
      </c>
      <c r="H1740" s="28" t="s">
        <v>6667</v>
      </c>
      <c r="I1740" s="28" t="s">
        <v>4576</v>
      </c>
      <c r="J1740" s="28" t="s">
        <v>4576</v>
      </c>
      <c r="K1740" s="29">
        <v>39783</v>
      </c>
      <c r="L1740" s="28" t="s">
        <v>6602</v>
      </c>
      <c r="M1740" s="28" t="s">
        <v>5512</v>
      </c>
    </row>
    <row r="1741" spans="1:13" hidden="1" x14ac:dyDescent="0.2">
      <c r="A1741" s="23">
        <v>61914</v>
      </c>
      <c r="B1741" s="28" t="s">
        <v>4579</v>
      </c>
      <c r="C1741" s="28" t="s">
        <v>4574</v>
      </c>
      <c r="D1741" s="25">
        <f t="shared" si="27"/>
        <v>39783</v>
      </c>
      <c r="E1741" s="28" t="s">
        <v>4576</v>
      </c>
      <c r="F1741" s="26">
        <v>5.49</v>
      </c>
      <c r="G1741" s="28" t="s">
        <v>4580</v>
      </c>
      <c r="H1741" s="28" t="s">
        <v>6667</v>
      </c>
      <c r="I1741" s="28" t="s">
        <v>4576</v>
      </c>
      <c r="J1741" s="28" t="s">
        <v>4576</v>
      </c>
      <c r="K1741" s="29">
        <v>39783</v>
      </c>
      <c r="L1741" s="28" t="s">
        <v>4450</v>
      </c>
      <c r="M1741" s="28" t="s">
        <v>5523</v>
      </c>
    </row>
    <row r="1742" spans="1:13" hidden="1" x14ac:dyDescent="0.2">
      <c r="A1742" s="23">
        <v>61919</v>
      </c>
      <c r="B1742" s="33" t="s">
        <v>4579</v>
      </c>
      <c r="C1742" s="28" t="s">
        <v>4574</v>
      </c>
      <c r="D1742" s="25">
        <f t="shared" si="27"/>
        <v>39783</v>
      </c>
      <c r="E1742" s="28" t="s">
        <v>4576</v>
      </c>
      <c r="F1742" s="26">
        <v>30</v>
      </c>
      <c r="G1742" s="28" t="s">
        <v>4580</v>
      </c>
      <c r="H1742" s="28" t="s">
        <v>6667</v>
      </c>
      <c r="I1742" s="28" t="s">
        <v>4576</v>
      </c>
      <c r="J1742" s="28" t="s">
        <v>4576</v>
      </c>
      <c r="K1742" s="29">
        <v>39783</v>
      </c>
      <c r="L1742" s="28" t="s">
        <v>4450</v>
      </c>
      <c r="M1742" s="28" t="s">
        <v>5528</v>
      </c>
    </row>
    <row r="1743" spans="1:13" hidden="1" x14ac:dyDescent="0.2">
      <c r="A1743" s="23">
        <v>61642</v>
      </c>
      <c r="B1743" s="33" t="s">
        <v>4573</v>
      </c>
      <c r="C1743" s="28" t="s">
        <v>4598</v>
      </c>
      <c r="D1743" s="25">
        <f t="shared" si="27"/>
        <v>39783</v>
      </c>
      <c r="E1743" s="28" t="s">
        <v>4576</v>
      </c>
      <c r="F1743" s="26">
        <v>12.5</v>
      </c>
      <c r="G1743" s="28" t="s">
        <v>3695</v>
      </c>
      <c r="H1743" s="28" t="s">
        <v>7323</v>
      </c>
      <c r="I1743" s="28" t="s">
        <v>4576</v>
      </c>
      <c r="J1743" s="28" t="s">
        <v>4576</v>
      </c>
      <c r="K1743" s="29">
        <v>39783</v>
      </c>
      <c r="L1743" s="28" t="s">
        <v>5658</v>
      </c>
      <c r="M1743" s="28" t="s">
        <v>5470</v>
      </c>
    </row>
    <row r="1744" spans="1:13" hidden="1" x14ac:dyDescent="0.2">
      <c r="A1744" s="23">
        <v>61021</v>
      </c>
      <c r="B1744" s="28" t="s">
        <v>4573</v>
      </c>
      <c r="C1744" s="28" t="s">
        <v>4580</v>
      </c>
      <c r="D1744" s="25">
        <f t="shared" si="27"/>
        <v>39783</v>
      </c>
      <c r="E1744" s="28" t="s">
        <v>2051</v>
      </c>
      <c r="F1744" s="26">
        <v>3</v>
      </c>
      <c r="G1744" s="28" t="s">
        <v>7120</v>
      </c>
      <c r="H1744" s="28" t="s">
        <v>3484</v>
      </c>
      <c r="I1744" s="28" t="s">
        <v>4576</v>
      </c>
      <c r="J1744" s="28" t="s">
        <v>4576</v>
      </c>
      <c r="K1744" s="29">
        <v>39783</v>
      </c>
      <c r="L1744" s="28" t="s">
        <v>4576</v>
      </c>
      <c r="M1744" s="28" t="s">
        <v>4576</v>
      </c>
    </row>
    <row r="1745" spans="1:13" hidden="1" x14ac:dyDescent="0.2">
      <c r="A1745" s="23">
        <v>61643</v>
      </c>
      <c r="B1745" s="28" t="s">
        <v>4573</v>
      </c>
      <c r="C1745" s="28" t="s">
        <v>4598</v>
      </c>
      <c r="D1745" s="25">
        <f t="shared" si="27"/>
        <v>39783</v>
      </c>
      <c r="E1745" s="28" t="s">
        <v>4576</v>
      </c>
      <c r="F1745" s="26">
        <v>89.99</v>
      </c>
      <c r="G1745" s="28" t="s">
        <v>1953</v>
      </c>
      <c r="H1745" s="28" t="s">
        <v>4600</v>
      </c>
      <c r="I1745" s="28" t="s">
        <v>4576</v>
      </c>
      <c r="J1745" s="28" t="s">
        <v>4576</v>
      </c>
      <c r="K1745" s="29">
        <v>39783</v>
      </c>
      <c r="L1745" s="28" t="s">
        <v>5658</v>
      </c>
      <c r="M1745" s="28" t="s">
        <v>5465</v>
      </c>
    </row>
    <row r="1746" spans="1:13" hidden="1" x14ac:dyDescent="0.2">
      <c r="A1746" s="23">
        <v>61864</v>
      </c>
      <c r="B1746" s="28" t="s">
        <v>4573</v>
      </c>
      <c r="C1746" s="28" t="s">
        <v>4574</v>
      </c>
      <c r="D1746" s="25">
        <f t="shared" si="27"/>
        <v>39783</v>
      </c>
      <c r="E1746" s="28" t="s">
        <v>4576</v>
      </c>
      <c r="F1746" s="26">
        <v>5</v>
      </c>
      <c r="G1746" s="28" t="s">
        <v>5134</v>
      </c>
      <c r="H1746" s="28" t="s">
        <v>5954</v>
      </c>
      <c r="I1746" s="28" t="s">
        <v>4576</v>
      </c>
      <c r="J1746" s="28" t="s">
        <v>4576</v>
      </c>
      <c r="K1746" s="29">
        <v>39783</v>
      </c>
      <c r="L1746" s="28" t="s">
        <v>2111</v>
      </c>
      <c r="M1746" s="28" t="s">
        <v>4492</v>
      </c>
    </row>
    <row r="1747" spans="1:13" hidden="1" x14ac:dyDescent="0.2">
      <c r="A1747" s="23">
        <v>61906</v>
      </c>
      <c r="B1747" s="28" t="s">
        <v>4579</v>
      </c>
      <c r="C1747" s="28" t="s">
        <v>4574</v>
      </c>
      <c r="D1747" s="25">
        <f t="shared" si="27"/>
        <v>39783</v>
      </c>
      <c r="E1747" s="28" t="s">
        <v>4576</v>
      </c>
      <c r="F1747" s="26">
        <v>10</v>
      </c>
      <c r="G1747" s="28" t="s">
        <v>6025</v>
      </c>
      <c r="H1747" s="28" t="s">
        <v>6667</v>
      </c>
      <c r="I1747" s="28" t="s">
        <v>4576</v>
      </c>
      <c r="J1747" s="28" t="s">
        <v>4576</v>
      </c>
      <c r="K1747" s="29">
        <v>39783</v>
      </c>
      <c r="L1747" s="28" t="s">
        <v>2117</v>
      </c>
      <c r="M1747" s="28" t="s">
        <v>2163</v>
      </c>
    </row>
    <row r="1748" spans="1:13" hidden="1" x14ac:dyDescent="0.2">
      <c r="A1748" s="23">
        <v>61907</v>
      </c>
      <c r="B1748" s="28" t="s">
        <v>4579</v>
      </c>
      <c r="C1748" s="28" t="s">
        <v>4574</v>
      </c>
      <c r="D1748" s="25">
        <f t="shared" si="27"/>
        <v>39783</v>
      </c>
      <c r="E1748" s="28" t="s">
        <v>4576</v>
      </c>
      <c r="F1748" s="26">
        <v>10</v>
      </c>
      <c r="G1748" s="28" t="s">
        <v>6024</v>
      </c>
      <c r="H1748" s="28" t="s">
        <v>6667</v>
      </c>
      <c r="I1748" s="28" t="s">
        <v>4576</v>
      </c>
      <c r="J1748" s="28" t="s">
        <v>4576</v>
      </c>
      <c r="K1748" s="29">
        <v>39783</v>
      </c>
      <c r="L1748" s="28" t="s">
        <v>2117</v>
      </c>
      <c r="M1748" s="28" t="s">
        <v>2162</v>
      </c>
    </row>
    <row r="1749" spans="1:13" hidden="1" x14ac:dyDescent="0.2">
      <c r="A1749" s="23">
        <v>61645</v>
      </c>
      <c r="B1749" s="28" t="s">
        <v>4573</v>
      </c>
      <c r="C1749" s="28" t="s">
        <v>4598</v>
      </c>
      <c r="D1749" s="25">
        <f t="shared" si="27"/>
        <v>39783</v>
      </c>
      <c r="E1749" s="28" t="s">
        <v>4576</v>
      </c>
      <c r="F1749" s="26">
        <v>20</v>
      </c>
      <c r="G1749" s="28" t="s">
        <v>2201</v>
      </c>
      <c r="H1749" s="28" t="s">
        <v>7154</v>
      </c>
      <c r="I1749" s="28" t="s">
        <v>4576</v>
      </c>
      <c r="J1749" s="28" t="s">
        <v>4576</v>
      </c>
      <c r="K1749" s="29">
        <v>39783</v>
      </c>
      <c r="L1749" s="28" t="s">
        <v>5658</v>
      </c>
      <c r="M1749" s="28" t="s">
        <v>606</v>
      </c>
    </row>
    <row r="1750" spans="1:13" hidden="1" x14ac:dyDescent="0.2">
      <c r="A1750" s="23">
        <v>61647</v>
      </c>
      <c r="B1750" s="28" t="s">
        <v>4573</v>
      </c>
      <c r="C1750" s="28" t="s">
        <v>4598</v>
      </c>
      <c r="D1750" s="25">
        <f t="shared" si="27"/>
        <v>39783</v>
      </c>
      <c r="E1750" s="28" t="s">
        <v>4576</v>
      </c>
      <c r="F1750" s="26">
        <v>10.31</v>
      </c>
      <c r="G1750" s="28" t="s">
        <v>683</v>
      </c>
      <c r="H1750" s="28" t="s">
        <v>3365</v>
      </c>
      <c r="I1750" s="28" t="s">
        <v>4576</v>
      </c>
      <c r="J1750" s="28" t="s">
        <v>4576</v>
      </c>
      <c r="K1750" s="29">
        <v>39783</v>
      </c>
      <c r="L1750" s="28" t="s">
        <v>5658</v>
      </c>
      <c r="M1750" s="28" t="s">
        <v>5454</v>
      </c>
    </row>
    <row r="1751" spans="1:13" hidden="1" x14ac:dyDescent="0.2">
      <c r="A1751" s="23">
        <v>61022</v>
      </c>
      <c r="B1751" s="28" t="s">
        <v>4573</v>
      </c>
      <c r="C1751" s="28" t="s">
        <v>4580</v>
      </c>
      <c r="D1751" s="25">
        <f t="shared" si="27"/>
        <v>39783</v>
      </c>
      <c r="E1751" s="28" t="s">
        <v>7123</v>
      </c>
      <c r="F1751" s="26">
        <v>3</v>
      </c>
      <c r="G1751" s="28" t="s">
        <v>7123</v>
      </c>
      <c r="H1751" s="28" t="s">
        <v>3365</v>
      </c>
      <c r="I1751" s="28" t="s">
        <v>4576</v>
      </c>
      <c r="J1751" s="28" t="s">
        <v>4576</v>
      </c>
      <c r="K1751" s="29">
        <v>39783</v>
      </c>
      <c r="L1751" s="28" t="s">
        <v>4576</v>
      </c>
      <c r="M1751" s="28" t="s">
        <v>4576</v>
      </c>
    </row>
    <row r="1752" spans="1:13" hidden="1" x14ac:dyDescent="0.2">
      <c r="A1752" s="23">
        <v>61918</v>
      </c>
      <c r="B1752" s="28" t="s">
        <v>4579</v>
      </c>
      <c r="C1752" s="28" t="s">
        <v>4574</v>
      </c>
      <c r="D1752" s="25">
        <f t="shared" si="27"/>
        <v>39783</v>
      </c>
      <c r="E1752" s="28" t="s">
        <v>4576</v>
      </c>
      <c r="F1752" s="26">
        <v>300</v>
      </c>
      <c r="G1752" s="28" t="s">
        <v>5133</v>
      </c>
      <c r="H1752" s="28" t="s">
        <v>6667</v>
      </c>
      <c r="I1752" s="28" t="s">
        <v>4576</v>
      </c>
      <c r="J1752" s="28" t="s">
        <v>4576</v>
      </c>
      <c r="K1752" s="29">
        <v>39783</v>
      </c>
      <c r="L1752" s="28" t="s">
        <v>2111</v>
      </c>
      <c r="M1752" s="28" t="s">
        <v>2164</v>
      </c>
    </row>
    <row r="1753" spans="1:13" hidden="1" x14ac:dyDescent="0.2">
      <c r="A1753" s="23">
        <v>61876</v>
      </c>
      <c r="B1753" s="28" t="s">
        <v>4573</v>
      </c>
      <c r="C1753" s="28" t="s">
        <v>4574</v>
      </c>
      <c r="D1753" s="25">
        <f t="shared" si="27"/>
        <v>39783</v>
      </c>
      <c r="E1753" s="28" t="s">
        <v>4576</v>
      </c>
      <c r="F1753" s="26">
        <v>31.39</v>
      </c>
      <c r="G1753" s="28" t="s">
        <v>6021</v>
      </c>
      <c r="H1753" s="28" t="s">
        <v>3381</v>
      </c>
      <c r="I1753" s="28" t="s">
        <v>4576</v>
      </c>
      <c r="J1753" s="28" t="s">
        <v>4576</v>
      </c>
      <c r="K1753" s="29">
        <v>39783</v>
      </c>
      <c r="L1753" s="28" t="s">
        <v>2111</v>
      </c>
      <c r="M1753" s="28" t="s">
        <v>498</v>
      </c>
    </row>
    <row r="1754" spans="1:13" hidden="1" x14ac:dyDescent="0.2">
      <c r="A1754" s="23">
        <v>61868</v>
      </c>
      <c r="B1754" s="28" t="s">
        <v>4573</v>
      </c>
      <c r="C1754" s="28" t="s">
        <v>4574</v>
      </c>
      <c r="D1754" s="25">
        <f t="shared" si="27"/>
        <v>39783</v>
      </c>
      <c r="E1754" s="28" t="s">
        <v>4576</v>
      </c>
      <c r="F1754" s="26">
        <v>26.75</v>
      </c>
      <c r="G1754" s="28" t="s">
        <v>6023</v>
      </c>
      <c r="H1754" s="28" t="s">
        <v>3379</v>
      </c>
      <c r="I1754" s="28" t="s">
        <v>4576</v>
      </c>
      <c r="J1754" s="28" t="s">
        <v>4576</v>
      </c>
      <c r="K1754" s="29">
        <v>39783</v>
      </c>
      <c r="L1754" s="28" t="s">
        <v>2111</v>
      </c>
      <c r="M1754" s="28" t="s">
        <v>500</v>
      </c>
    </row>
    <row r="1755" spans="1:13" hidden="1" x14ac:dyDescent="0.2">
      <c r="A1755" s="23">
        <v>61878</v>
      </c>
      <c r="B1755" s="28" t="s">
        <v>4573</v>
      </c>
      <c r="C1755" s="28" t="s">
        <v>4574</v>
      </c>
      <c r="D1755" s="25">
        <f t="shared" si="27"/>
        <v>39783</v>
      </c>
      <c r="E1755" s="28" t="s">
        <v>4576</v>
      </c>
      <c r="F1755" s="26">
        <v>11.95</v>
      </c>
      <c r="G1755" s="28" t="s">
        <v>6022</v>
      </c>
      <c r="H1755" s="28" t="s">
        <v>3381</v>
      </c>
      <c r="I1755" s="28" t="s">
        <v>4576</v>
      </c>
      <c r="J1755" s="28" t="s">
        <v>4576</v>
      </c>
      <c r="K1755" s="29">
        <v>39783</v>
      </c>
      <c r="L1755" s="28" t="s">
        <v>2111</v>
      </c>
      <c r="M1755" s="28" t="s">
        <v>499</v>
      </c>
    </row>
    <row r="1756" spans="1:13" x14ac:dyDescent="0.2">
      <c r="A1756" s="23">
        <v>61646</v>
      </c>
      <c r="B1756" s="28" t="s">
        <v>4573</v>
      </c>
      <c r="C1756" s="28" t="s">
        <v>4598</v>
      </c>
      <c r="D1756" s="25">
        <f t="shared" si="27"/>
        <v>39783</v>
      </c>
      <c r="E1756" s="28" t="s">
        <v>4576</v>
      </c>
      <c r="F1756" s="26">
        <v>12</v>
      </c>
      <c r="G1756" s="28" t="s">
        <v>2205</v>
      </c>
      <c r="H1756" s="28" t="s">
        <v>7151</v>
      </c>
      <c r="I1756" s="28" t="s">
        <v>4576</v>
      </c>
      <c r="J1756" s="28" t="s">
        <v>4576</v>
      </c>
      <c r="K1756" s="29">
        <v>39783</v>
      </c>
      <c r="L1756" s="28" t="s">
        <v>5658</v>
      </c>
      <c r="M1756" s="28" t="s">
        <v>4897</v>
      </c>
    </row>
    <row r="1757" spans="1:13" hidden="1" x14ac:dyDescent="0.2">
      <c r="A1757" s="23">
        <v>61881</v>
      </c>
      <c r="B1757" s="33" t="s">
        <v>4573</v>
      </c>
      <c r="C1757" s="28" t="s">
        <v>4574</v>
      </c>
      <c r="D1757" s="25">
        <f t="shared" si="27"/>
        <v>39783</v>
      </c>
      <c r="E1757" s="28" t="s">
        <v>4576</v>
      </c>
      <c r="F1757" s="26">
        <v>174</v>
      </c>
      <c r="G1757" s="28" t="s">
        <v>4597</v>
      </c>
      <c r="H1757" s="28" t="s">
        <v>3381</v>
      </c>
      <c r="I1757" s="28" t="s">
        <v>4576</v>
      </c>
      <c r="J1757" s="28" t="s">
        <v>4576</v>
      </c>
      <c r="K1757" s="29">
        <v>39783</v>
      </c>
      <c r="L1757" s="28" t="s">
        <v>2111</v>
      </c>
      <c r="M1757" s="28" t="s">
        <v>495</v>
      </c>
    </row>
    <row r="1758" spans="1:13" hidden="1" x14ac:dyDescent="0.2">
      <c r="A1758" s="23">
        <v>61861</v>
      </c>
      <c r="B1758" s="28" t="s">
        <v>4573</v>
      </c>
      <c r="C1758" s="28" t="s">
        <v>4574</v>
      </c>
      <c r="D1758" s="25">
        <f t="shared" si="27"/>
        <v>39784</v>
      </c>
      <c r="E1758" s="28" t="s">
        <v>4576</v>
      </c>
      <c r="F1758" s="26">
        <v>85</v>
      </c>
      <c r="G1758" s="28" t="s">
        <v>4594</v>
      </c>
      <c r="H1758" s="28" t="s">
        <v>3381</v>
      </c>
      <c r="I1758" s="28" t="s">
        <v>4576</v>
      </c>
      <c r="J1758" s="28" t="s">
        <v>4576</v>
      </c>
      <c r="K1758" s="29">
        <v>39784</v>
      </c>
      <c r="L1758" s="28" t="s">
        <v>2111</v>
      </c>
      <c r="M1758" s="28" t="s">
        <v>2165</v>
      </c>
    </row>
    <row r="1759" spans="1:13" hidden="1" x14ac:dyDescent="0.2">
      <c r="A1759" s="23">
        <v>61862</v>
      </c>
      <c r="B1759" s="28" t="s">
        <v>4573</v>
      </c>
      <c r="C1759" s="28" t="s">
        <v>4574</v>
      </c>
      <c r="D1759" s="25">
        <f t="shared" si="27"/>
        <v>39784</v>
      </c>
      <c r="E1759" s="28" t="s">
        <v>4576</v>
      </c>
      <c r="F1759" s="26">
        <v>39</v>
      </c>
      <c r="G1759" s="28" t="s">
        <v>4594</v>
      </c>
      <c r="H1759" s="28" t="s">
        <v>3381</v>
      </c>
      <c r="I1759" s="28" t="s">
        <v>4576</v>
      </c>
      <c r="J1759" s="28" t="s">
        <v>4576</v>
      </c>
      <c r="K1759" s="29">
        <v>39784</v>
      </c>
      <c r="L1759" s="28" t="s">
        <v>2111</v>
      </c>
      <c r="M1759" s="28" t="s">
        <v>2166</v>
      </c>
    </row>
    <row r="1760" spans="1:13" hidden="1" x14ac:dyDescent="0.2">
      <c r="A1760" s="23">
        <v>61023</v>
      </c>
      <c r="B1760" s="28" t="s">
        <v>4573</v>
      </c>
      <c r="C1760" s="28" t="s">
        <v>4580</v>
      </c>
      <c r="D1760" s="25">
        <f t="shared" si="27"/>
        <v>39784</v>
      </c>
      <c r="E1760" s="28" t="s">
        <v>4895</v>
      </c>
      <c r="F1760" s="26">
        <v>6</v>
      </c>
      <c r="G1760" s="28" t="s">
        <v>7120</v>
      </c>
      <c r="H1760" s="28" t="s">
        <v>3484</v>
      </c>
      <c r="I1760" s="28" t="s">
        <v>4576</v>
      </c>
      <c r="J1760" s="28" t="s">
        <v>4576</v>
      </c>
      <c r="K1760" s="29">
        <v>39784</v>
      </c>
      <c r="L1760" s="28" t="s">
        <v>4576</v>
      </c>
      <c r="M1760" s="28" t="s">
        <v>4576</v>
      </c>
    </row>
    <row r="1761" spans="1:13" hidden="1" x14ac:dyDescent="0.2">
      <c r="A1761" s="23">
        <v>61913</v>
      </c>
      <c r="B1761" s="28" t="s">
        <v>4579</v>
      </c>
      <c r="C1761" s="28" t="s">
        <v>4574</v>
      </c>
      <c r="D1761" s="25">
        <f t="shared" si="27"/>
        <v>39784</v>
      </c>
      <c r="E1761" s="28" t="s">
        <v>4576</v>
      </c>
      <c r="F1761" s="26">
        <v>12.98</v>
      </c>
      <c r="G1761" s="28" t="s">
        <v>4598</v>
      </c>
      <c r="H1761" s="28" t="s">
        <v>6667</v>
      </c>
      <c r="I1761" s="28" t="s">
        <v>4576</v>
      </c>
      <c r="J1761" s="28" t="s">
        <v>4576</v>
      </c>
      <c r="K1761" s="29">
        <v>39784</v>
      </c>
      <c r="L1761" s="28" t="s">
        <v>2111</v>
      </c>
      <c r="M1761" s="28" t="s">
        <v>496</v>
      </c>
    </row>
    <row r="1762" spans="1:13" hidden="1" x14ac:dyDescent="0.2">
      <c r="A1762" s="23">
        <v>61873</v>
      </c>
      <c r="B1762" s="28" t="s">
        <v>4573</v>
      </c>
      <c r="C1762" s="28" t="s">
        <v>4574</v>
      </c>
      <c r="D1762" s="25">
        <f t="shared" si="27"/>
        <v>39784</v>
      </c>
      <c r="E1762" s="28" t="s">
        <v>4576</v>
      </c>
      <c r="F1762" s="26">
        <v>26.95</v>
      </c>
      <c r="G1762" s="28" t="s">
        <v>6020</v>
      </c>
      <c r="H1762" s="28" t="s">
        <v>3381</v>
      </c>
      <c r="I1762" s="28" t="s">
        <v>4576</v>
      </c>
      <c r="J1762" s="28" t="s">
        <v>4576</v>
      </c>
      <c r="K1762" s="29">
        <v>39784</v>
      </c>
      <c r="L1762" s="28" t="s">
        <v>2111</v>
      </c>
      <c r="M1762" s="28" t="s">
        <v>497</v>
      </c>
    </row>
    <row r="1763" spans="1:13" hidden="1" x14ac:dyDescent="0.2">
      <c r="A1763" s="23">
        <v>61650</v>
      </c>
      <c r="B1763" s="28" t="s">
        <v>5150</v>
      </c>
      <c r="C1763" s="28" t="s">
        <v>4598</v>
      </c>
      <c r="D1763" s="25">
        <f t="shared" si="27"/>
        <v>39784</v>
      </c>
      <c r="E1763" s="33" t="s">
        <v>4576</v>
      </c>
      <c r="F1763" s="26">
        <v>-12.98</v>
      </c>
      <c r="G1763" s="28" t="s">
        <v>4574</v>
      </c>
      <c r="H1763" s="28" t="s">
        <v>6667</v>
      </c>
      <c r="I1763" s="28" t="s">
        <v>4576</v>
      </c>
      <c r="J1763" s="28" t="s">
        <v>4576</v>
      </c>
      <c r="K1763" s="29">
        <v>39784</v>
      </c>
      <c r="L1763" s="28" t="s">
        <v>4576</v>
      </c>
      <c r="M1763" s="28" t="s">
        <v>5472</v>
      </c>
    </row>
    <row r="1764" spans="1:13" x14ac:dyDescent="0.2">
      <c r="A1764" s="23">
        <v>61648</v>
      </c>
      <c r="B1764" s="28" t="s">
        <v>4573</v>
      </c>
      <c r="C1764" s="28" t="s">
        <v>4598</v>
      </c>
      <c r="D1764" s="25">
        <f t="shared" si="27"/>
        <v>39784</v>
      </c>
      <c r="E1764" s="28" t="s">
        <v>4576</v>
      </c>
      <c r="F1764" s="26">
        <v>54</v>
      </c>
      <c r="G1764" s="28" t="s">
        <v>2205</v>
      </c>
      <c r="H1764" s="28" t="s">
        <v>7151</v>
      </c>
      <c r="I1764" s="28" t="s">
        <v>4576</v>
      </c>
      <c r="J1764" s="28" t="s">
        <v>4576</v>
      </c>
      <c r="K1764" s="29">
        <v>39784</v>
      </c>
      <c r="L1764" s="28" t="s">
        <v>5658</v>
      </c>
      <c r="M1764" s="28" t="s">
        <v>4897</v>
      </c>
    </row>
    <row r="1765" spans="1:13" x14ac:dyDescent="0.2">
      <c r="A1765" s="23">
        <v>61649</v>
      </c>
      <c r="B1765" s="28" t="s">
        <v>4573</v>
      </c>
      <c r="C1765" s="28" t="s">
        <v>4598</v>
      </c>
      <c r="D1765" s="25">
        <f t="shared" si="27"/>
        <v>39784</v>
      </c>
      <c r="E1765" s="28" t="s">
        <v>4576</v>
      </c>
      <c r="F1765" s="26">
        <v>12</v>
      </c>
      <c r="G1765" s="28" t="s">
        <v>2205</v>
      </c>
      <c r="H1765" s="28" t="s">
        <v>7151</v>
      </c>
      <c r="I1765" s="28" t="s">
        <v>4576</v>
      </c>
      <c r="J1765" s="28" t="s">
        <v>4576</v>
      </c>
      <c r="K1765" s="29">
        <v>39784</v>
      </c>
      <c r="L1765" s="28" t="s">
        <v>5658</v>
      </c>
      <c r="M1765" s="28" t="s">
        <v>4897</v>
      </c>
    </row>
    <row r="1766" spans="1:13" hidden="1" x14ac:dyDescent="0.2">
      <c r="A1766" s="23">
        <v>61889</v>
      </c>
      <c r="B1766" s="28" t="s">
        <v>4592</v>
      </c>
      <c r="C1766" s="28" t="s">
        <v>4574</v>
      </c>
      <c r="D1766" s="25">
        <f t="shared" si="27"/>
        <v>39785</v>
      </c>
      <c r="E1766" s="28" t="s">
        <v>4576</v>
      </c>
      <c r="F1766" s="26">
        <v>-825</v>
      </c>
      <c r="G1766" s="28" t="s">
        <v>4593</v>
      </c>
      <c r="H1766" s="28" t="s">
        <v>6666</v>
      </c>
      <c r="I1766" s="28" t="s">
        <v>4576</v>
      </c>
      <c r="J1766" s="28" t="s">
        <v>4576</v>
      </c>
      <c r="K1766" s="29">
        <v>39785</v>
      </c>
      <c r="L1766" s="28" t="s">
        <v>491</v>
      </c>
      <c r="M1766" s="28" t="s">
        <v>492</v>
      </c>
    </row>
    <row r="1767" spans="1:13" hidden="1" x14ac:dyDescent="0.2">
      <c r="A1767" s="23">
        <v>61863</v>
      </c>
      <c r="B1767" s="28" t="s">
        <v>4573</v>
      </c>
      <c r="C1767" s="28" t="s">
        <v>4574</v>
      </c>
      <c r="D1767" s="25">
        <f t="shared" si="27"/>
        <v>39785</v>
      </c>
      <c r="E1767" s="28" t="s">
        <v>4576</v>
      </c>
      <c r="F1767" s="26">
        <v>15.22</v>
      </c>
      <c r="G1767" s="28" t="s">
        <v>4594</v>
      </c>
      <c r="H1767" s="28" t="s">
        <v>3381</v>
      </c>
      <c r="I1767" s="28" t="s">
        <v>4576</v>
      </c>
      <c r="J1767" s="28" t="s">
        <v>4576</v>
      </c>
      <c r="K1767" s="29">
        <v>39785</v>
      </c>
      <c r="L1767" s="28" t="s">
        <v>2111</v>
      </c>
      <c r="M1767" s="28" t="s">
        <v>493</v>
      </c>
    </row>
    <row r="1768" spans="1:13" hidden="1" x14ac:dyDescent="0.2">
      <c r="A1768" s="23">
        <v>61851</v>
      </c>
      <c r="B1768" s="28" t="s">
        <v>4573</v>
      </c>
      <c r="C1768" s="28" t="s">
        <v>4574</v>
      </c>
      <c r="D1768" s="25">
        <f t="shared" si="27"/>
        <v>39785</v>
      </c>
      <c r="E1768" s="28" t="s">
        <v>2600</v>
      </c>
      <c r="F1768" s="26">
        <v>30</v>
      </c>
      <c r="G1768" s="28" t="s">
        <v>5153</v>
      </c>
      <c r="H1768" s="28" t="s">
        <v>3379</v>
      </c>
      <c r="I1768" s="28" t="s">
        <v>4576</v>
      </c>
      <c r="J1768" s="28" t="s">
        <v>4576</v>
      </c>
      <c r="K1768" s="29">
        <v>39785</v>
      </c>
      <c r="L1768" s="28" t="s">
        <v>6598</v>
      </c>
      <c r="M1768" s="28" t="s">
        <v>5493</v>
      </c>
    </row>
    <row r="1769" spans="1:13" hidden="1" x14ac:dyDescent="0.2">
      <c r="A1769" s="23">
        <v>61522</v>
      </c>
      <c r="B1769" s="28" t="s">
        <v>4573</v>
      </c>
      <c r="C1769" s="28" t="s">
        <v>4580</v>
      </c>
      <c r="D1769" s="25">
        <f t="shared" si="27"/>
        <v>39786</v>
      </c>
      <c r="E1769" s="28" t="s">
        <v>5267</v>
      </c>
      <c r="F1769" s="26">
        <v>10</v>
      </c>
      <c r="G1769" s="28" t="s">
        <v>4584</v>
      </c>
      <c r="H1769" s="28" t="s">
        <v>3365</v>
      </c>
      <c r="I1769" s="28" t="s">
        <v>4576</v>
      </c>
      <c r="J1769" s="28" t="s">
        <v>4576</v>
      </c>
      <c r="K1769" s="29">
        <v>39786</v>
      </c>
      <c r="L1769" s="28" t="s">
        <v>4576</v>
      </c>
      <c r="M1769" s="28" t="s">
        <v>4576</v>
      </c>
    </row>
    <row r="1770" spans="1:13" hidden="1" x14ac:dyDescent="0.2">
      <c r="A1770" s="23">
        <v>61869</v>
      </c>
      <c r="B1770" s="28" t="s">
        <v>4573</v>
      </c>
      <c r="C1770" s="28" t="s">
        <v>4574</v>
      </c>
      <c r="D1770" s="25">
        <f t="shared" si="27"/>
        <v>39786</v>
      </c>
      <c r="E1770" s="28" t="s">
        <v>4576</v>
      </c>
      <c r="F1770" s="26">
        <v>12</v>
      </c>
      <c r="G1770" s="28" t="s">
        <v>4596</v>
      </c>
      <c r="H1770" s="28" t="s">
        <v>5954</v>
      </c>
      <c r="I1770" s="28" t="s">
        <v>4576</v>
      </c>
      <c r="J1770" s="28" t="s">
        <v>4576</v>
      </c>
      <c r="K1770" s="29">
        <v>39786</v>
      </c>
      <c r="L1770" s="28" t="s">
        <v>2111</v>
      </c>
      <c r="M1770" s="28" t="s">
        <v>494</v>
      </c>
    </row>
    <row r="1771" spans="1:13" hidden="1" x14ac:dyDescent="0.2">
      <c r="A1771" s="23">
        <v>61867</v>
      </c>
      <c r="B1771" s="28" t="s">
        <v>4579</v>
      </c>
      <c r="C1771" s="28" t="s">
        <v>4574</v>
      </c>
      <c r="D1771" s="25">
        <f t="shared" si="27"/>
        <v>39786</v>
      </c>
      <c r="E1771" s="28" t="s">
        <v>4576</v>
      </c>
      <c r="F1771" s="26">
        <v>2124.88</v>
      </c>
      <c r="G1771" s="28" t="s">
        <v>5135</v>
      </c>
      <c r="H1771" s="28" t="s">
        <v>6667</v>
      </c>
      <c r="I1771" s="28" t="s">
        <v>4576</v>
      </c>
      <c r="J1771" s="28" t="s">
        <v>4576</v>
      </c>
      <c r="K1771" s="29">
        <v>39786</v>
      </c>
      <c r="L1771" s="28" t="s">
        <v>2111</v>
      </c>
      <c r="M1771" s="28" t="s">
        <v>4494</v>
      </c>
    </row>
    <row r="1772" spans="1:13" hidden="1" x14ac:dyDescent="0.2">
      <c r="A1772" s="23">
        <v>61877</v>
      </c>
      <c r="B1772" s="28" t="s">
        <v>4573</v>
      </c>
      <c r="C1772" s="28" t="s">
        <v>4574</v>
      </c>
      <c r="D1772" s="25">
        <f t="shared" si="27"/>
        <v>39786</v>
      </c>
      <c r="E1772" s="28" t="s">
        <v>4576</v>
      </c>
      <c r="F1772" s="26">
        <v>18.420000000000002</v>
      </c>
      <c r="G1772" s="28" t="s">
        <v>4591</v>
      </c>
      <c r="H1772" s="28" t="s">
        <v>3381</v>
      </c>
      <c r="I1772" s="28" t="s">
        <v>4576</v>
      </c>
      <c r="J1772" s="28" t="s">
        <v>4576</v>
      </c>
      <c r="K1772" s="29">
        <v>39786</v>
      </c>
      <c r="L1772" s="28" t="s">
        <v>2111</v>
      </c>
      <c r="M1772" s="28" t="s">
        <v>488</v>
      </c>
    </row>
    <row r="1773" spans="1:13" hidden="1" x14ac:dyDescent="0.2">
      <c r="A1773" s="23">
        <v>61909</v>
      </c>
      <c r="B1773" s="28" t="s">
        <v>4579</v>
      </c>
      <c r="C1773" s="28" t="s">
        <v>4574</v>
      </c>
      <c r="D1773" s="25">
        <f t="shared" si="27"/>
        <v>39787</v>
      </c>
      <c r="E1773" s="28" t="s">
        <v>4576</v>
      </c>
      <c r="F1773" s="26">
        <v>50</v>
      </c>
      <c r="G1773" s="28" t="s">
        <v>4580</v>
      </c>
      <c r="H1773" s="28" t="s">
        <v>6667</v>
      </c>
      <c r="I1773" s="28" t="s">
        <v>4576</v>
      </c>
      <c r="J1773" s="28" t="s">
        <v>4576</v>
      </c>
      <c r="K1773" s="29">
        <v>39787</v>
      </c>
      <c r="L1773" s="28" t="s">
        <v>6602</v>
      </c>
      <c r="M1773" s="28" t="s">
        <v>5519</v>
      </c>
    </row>
    <row r="1774" spans="1:13" hidden="1" x14ac:dyDescent="0.2">
      <c r="A1774" s="23">
        <v>61915</v>
      </c>
      <c r="B1774" s="28" t="s">
        <v>4579</v>
      </c>
      <c r="C1774" s="28" t="s">
        <v>4574</v>
      </c>
      <c r="D1774" s="25">
        <f t="shared" si="27"/>
        <v>39787</v>
      </c>
      <c r="E1774" s="28" t="s">
        <v>4576</v>
      </c>
      <c r="F1774" s="26">
        <v>50</v>
      </c>
      <c r="G1774" s="28" t="s">
        <v>4580</v>
      </c>
      <c r="H1774" s="28" t="s">
        <v>6667</v>
      </c>
      <c r="I1774" s="28" t="s">
        <v>4576</v>
      </c>
      <c r="J1774" s="28" t="s">
        <v>4576</v>
      </c>
      <c r="K1774" s="29">
        <v>39787</v>
      </c>
      <c r="L1774" s="28" t="s">
        <v>6602</v>
      </c>
      <c r="M1774" s="28" t="s">
        <v>5524</v>
      </c>
    </row>
    <row r="1775" spans="1:13" hidden="1" x14ac:dyDescent="0.2">
      <c r="A1775" s="23">
        <v>61520</v>
      </c>
      <c r="B1775" s="28" t="s">
        <v>4573</v>
      </c>
      <c r="C1775" s="28" t="s">
        <v>4580</v>
      </c>
      <c r="D1775" s="25">
        <f t="shared" si="27"/>
        <v>39787</v>
      </c>
      <c r="E1775" s="28" t="s">
        <v>5266</v>
      </c>
      <c r="F1775" s="26">
        <v>8</v>
      </c>
      <c r="G1775" s="28" t="s">
        <v>1942</v>
      </c>
      <c r="H1775" s="28" t="s">
        <v>3484</v>
      </c>
      <c r="I1775" s="28" t="s">
        <v>4576</v>
      </c>
      <c r="J1775" s="28" t="s">
        <v>4576</v>
      </c>
      <c r="K1775" s="29">
        <v>39787</v>
      </c>
      <c r="L1775" s="28" t="s">
        <v>4576</v>
      </c>
      <c r="M1775" s="28" t="s">
        <v>4576</v>
      </c>
    </row>
    <row r="1776" spans="1:13" hidden="1" x14ac:dyDescent="0.2">
      <c r="A1776" s="23">
        <v>61523</v>
      </c>
      <c r="B1776" s="28" t="s">
        <v>4573</v>
      </c>
      <c r="C1776" s="28" t="s">
        <v>4580</v>
      </c>
      <c r="D1776" s="25">
        <f t="shared" si="27"/>
        <v>39787</v>
      </c>
      <c r="E1776" s="33" t="s">
        <v>4576</v>
      </c>
      <c r="F1776" s="26">
        <v>5</v>
      </c>
      <c r="G1776" s="28" t="s">
        <v>7120</v>
      </c>
      <c r="H1776" s="28" t="s">
        <v>3488</v>
      </c>
      <c r="I1776" s="28" t="s">
        <v>4576</v>
      </c>
      <c r="J1776" s="28" t="s">
        <v>4576</v>
      </c>
      <c r="K1776" s="29">
        <v>39787</v>
      </c>
      <c r="L1776" s="28" t="s">
        <v>4576</v>
      </c>
      <c r="M1776" s="28" t="s">
        <v>4576</v>
      </c>
    </row>
    <row r="1777" spans="1:13" hidden="1" x14ac:dyDescent="0.2">
      <c r="A1777" s="23">
        <v>61521</v>
      </c>
      <c r="B1777" s="33" t="s">
        <v>4573</v>
      </c>
      <c r="C1777" s="28" t="s">
        <v>4580</v>
      </c>
      <c r="D1777" s="25">
        <f t="shared" si="27"/>
        <v>39787</v>
      </c>
      <c r="E1777" s="28" t="s">
        <v>4576</v>
      </c>
      <c r="F1777" s="26">
        <v>5</v>
      </c>
      <c r="G1777" s="28" t="s">
        <v>7118</v>
      </c>
      <c r="H1777" s="28" t="s">
        <v>3488</v>
      </c>
      <c r="I1777" s="28" t="s">
        <v>4576</v>
      </c>
      <c r="J1777" s="28" t="s">
        <v>4576</v>
      </c>
      <c r="K1777" s="29">
        <v>39787</v>
      </c>
      <c r="L1777" s="28" t="s">
        <v>4576</v>
      </c>
      <c r="M1777" s="28" t="s">
        <v>4576</v>
      </c>
    </row>
    <row r="1778" spans="1:13" hidden="1" x14ac:dyDescent="0.2">
      <c r="A1778" s="23">
        <v>61519</v>
      </c>
      <c r="B1778" s="33" t="s">
        <v>4573</v>
      </c>
      <c r="C1778" s="33" t="s">
        <v>4580</v>
      </c>
      <c r="D1778" s="25">
        <f t="shared" si="27"/>
        <v>39787</v>
      </c>
      <c r="E1778" s="28" t="s">
        <v>3376</v>
      </c>
      <c r="F1778" s="26">
        <v>4</v>
      </c>
      <c r="G1778" s="28" t="s">
        <v>1661</v>
      </c>
      <c r="H1778" s="28" t="s">
        <v>3379</v>
      </c>
      <c r="I1778" s="28" t="s">
        <v>4576</v>
      </c>
      <c r="J1778" s="28" t="s">
        <v>4576</v>
      </c>
      <c r="K1778" s="29">
        <v>39787</v>
      </c>
      <c r="L1778" s="33" t="s">
        <v>4576</v>
      </c>
      <c r="M1778" s="28" t="s">
        <v>4576</v>
      </c>
    </row>
    <row r="1779" spans="1:13" hidden="1" x14ac:dyDescent="0.2">
      <c r="A1779" s="23">
        <v>61526</v>
      </c>
      <c r="B1779" s="28" t="s">
        <v>4573</v>
      </c>
      <c r="C1779" s="28" t="s">
        <v>4580</v>
      </c>
      <c r="D1779" s="25">
        <f t="shared" si="27"/>
        <v>39788</v>
      </c>
      <c r="E1779" s="28" t="s">
        <v>67</v>
      </c>
      <c r="F1779" s="26">
        <v>23</v>
      </c>
      <c r="G1779" s="28" t="s">
        <v>1942</v>
      </c>
      <c r="H1779" s="28" t="s">
        <v>3484</v>
      </c>
      <c r="I1779" s="28" t="s">
        <v>4576</v>
      </c>
      <c r="J1779" s="28" t="s">
        <v>4576</v>
      </c>
      <c r="K1779" s="29">
        <v>39788</v>
      </c>
      <c r="L1779" s="28" t="s">
        <v>4576</v>
      </c>
      <c r="M1779" s="28" t="s">
        <v>4576</v>
      </c>
    </row>
    <row r="1780" spans="1:13" hidden="1" x14ac:dyDescent="0.2">
      <c r="A1780" s="23">
        <v>61651</v>
      </c>
      <c r="B1780" s="28" t="s">
        <v>4573</v>
      </c>
      <c r="C1780" s="28" t="s">
        <v>4598</v>
      </c>
      <c r="D1780" s="25">
        <f t="shared" si="27"/>
        <v>39788</v>
      </c>
      <c r="E1780" s="28" t="s">
        <v>4576</v>
      </c>
      <c r="F1780" s="26">
        <v>7.2</v>
      </c>
      <c r="G1780" s="28" t="s">
        <v>7140</v>
      </c>
      <c r="H1780" s="28" t="s">
        <v>7311</v>
      </c>
      <c r="I1780" s="28" t="s">
        <v>4576</v>
      </c>
      <c r="J1780" s="28" t="s">
        <v>4576</v>
      </c>
      <c r="K1780" s="29">
        <v>39788</v>
      </c>
      <c r="L1780" s="28" t="s">
        <v>5658</v>
      </c>
      <c r="M1780" s="28" t="s">
        <v>5473</v>
      </c>
    </row>
    <row r="1781" spans="1:13" hidden="1" x14ac:dyDescent="0.2">
      <c r="A1781" s="23">
        <v>61524</v>
      </c>
      <c r="B1781" s="28" t="s">
        <v>4573</v>
      </c>
      <c r="C1781" s="28" t="s">
        <v>4580</v>
      </c>
      <c r="D1781" s="25">
        <f t="shared" si="27"/>
        <v>39789</v>
      </c>
      <c r="E1781" s="28" t="s">
        <v>5268</v>
      </c>
      <c r="F1781" s="26">
        <v>4</v>
      </c>
      <c r="G1781" s="28" t="s">
        <v>2211</v>
      </c>
      <c r="H1781" s="28" t="s">
        <v>3370</v>
      </c>
      <c r="I1781" s="28" t="s">
        <v>4576</v>
      </c>
      <c r="J1781" s="28" t="s">
        <v>4576</v>
      </c>
      <c r="K1781" s="29">
        <v>39789</v>
      </c>
      <c r="L1781" s="28" t="s">
        <v>4576</v>
      </c>
      <c r="M1781" s="28" t="s">
        <v>4576</v>
      </c>
    </row>
    <row r="1782" spans="1:13" hidden="1" x14ac:dyDescent="0.2">
      <c r="A1782" s="23">
        <v>61525</v>
      </c>
      <c r="B1782" s="28" t="s">
        <v>4573</v>
      </c>
      <c r="C1782" s="28" t="s">
        <v>4580</v>
      </c>
      <c r="D1782" s="25">
        <f t="shared" si="27"/>
        <v>39790</v>
      </c>
      <c r="E1782" s="28" t="s">
        <v>5269</v>
      </c>
      <c r="F1782" s="26">
        <v>7</v>
      </c>
      <c r="G1782" s="28" t="s">
        <v>5158</v>
      </c>
      <c r="H1782" s="28" t="s">
        <v>7154</v>
      </c>
      <c r="I1782" s="28" t="s">
        <v>4576</v>
      </c>
      <c r="J1782" s="28" t="s">
        <v>4576</v>
      </c>
      <c r="K1782" s="29">
        <v>39790</v>
      </c>
      <c r="L1782" s="28" t="s">
        <v>4576</v>
      </c>
      <c r="M1782" s="28" t="s">
        <v>4576</v>
      </c>
    </row>
    <row r="1783" spans="1:13" hidden="1" x14ac:dyDescent="0.2">
      <c r="A1783" s="23">
        <v>61902</v>
      </c>
      <c r="B1783" s="28" t="s">
        <v>4579</v>
      </c>
      <c r="C1783" s="28" t="s">
        <v>4574</v>
      </c>
      <c r="D1783" s="25">
        <f t="shared" si="27"/>
        <v>39790</v>
      </c>
      <c r="E1783" s="28" t="s">
        <v>4576</v>
      </c>
      <c r="F1783" s="26">
        <v>150</v>
      </c>
      <c r="G1783" s="28" t="s">
        <v>4587</v>
      </c>
      <c r="H1783" s="28" t="s">
        <v>6667</v>
      </c>
      <c r="I1783" s="28" t="s">
        <v>4576</v>
      </c>
      <c r="J1783" s="28" t="s">
        <v>4576</v>
      </c>
      <c r="K1783" s="29">
        <v>39790</v>
      </c>
      <c r="L1783" s="28" t="s">
        <v>2111</v>
      </c>
      <c r="M1783" s="28" t="s">
        <v>2113</v>
      </c>
    </row>
    <row r="1784" spans="1:13" hidden="1" x14ac:dyDescent="0.2">
      <c r="A1784" s="23">
        <v>61903</v>
      </c>
      <c r="B1784" s="28" t="s">
        <v>4579</v>
      </c>
      <c r="C1784" s="28" t="s">
        <v>4574</v>
      </c>
      <c r="D1784" s="25">
        <f t="shared" si="27"/>
        <v>39790</v>
      </c>
      <c r="E1784" s="28" t="s">
        <v>4576</v>
      </c>
      <c r="F1784" s="26">
        <v>250</v>
      </c>
      <c r="G1784" s="28" t="s">
        <v>4587</v>
      </c>
      <c r="H1784" s="28" t="s">
        <v>6667</v>
      </c>
      <c r="I1784" s="28" t="s">
        <v>4576</v>
      </c>
      <c r="J1784" s="28" t="s">
        <v>4576</v>
      </c>
      <c r="K1784" s="29">
        <v>39790</v>
      </c>
      <c r="L1784" s="28" t="s">
        <v>2111</v>
      </c>
      <c r="M1784" s="28" t="s">
        <v>2113</v>
      </c>
    </row>
    <row r="1785" spans="1:13" hidden="1" x14ac:dyDescent="0.2">
      <c r="A1785" s="23">
        <v>61904</v>
      </c>
      <c r="B1785" s="28" t="s">
        <v>4579</v>
      </c>
      <c r="C1785" s="28" t="s">
        <v>4574</v>
      </c>
      <c r="D1785" s="25">
        <f t="shared" si="27"/>
        <v>39790</v>
      </c>
      <c r="E1785" s="28" t="s">
        <v>4576</v>
      </c>
      <c r="F1785" s="26">
        <v>500</v>
      </c>
      <c r="G1785" s="28" t="s">
        <v>4587</v>
      </c>
      <c r="H1785" s="28" t="s">
        <v>6667</v>
      </c>
      <c r="I1785" s="28" t="s">
        <v>4576</v>
      </c>
      <c r="J1785" s="28" t="s">
        <v>4576</v>
      </c>
      <c r="K1785" s="29">
        <v>39790</v>
      </c>
      <c r="L1785" s="28" t="s">
        <v>2111</v>
      </c>
      <c r="M1785" s="28" t="s">
        <v>2113</v>
      </c>
    </row>
    <row r="1786" spans="1:13" hidden="1" x14ac:dyDescent="0.2">
      <c r="A1786" s="23">
        <v>61905</v>
      </c>
      <c r="B1786" s="28" t="s">
        <v>4579</v>
      </c>
      <c r="C1786" s="28" t="s">
        <v>4574</v>
      </c>
      <c r="D1786" s="25">
        <f t="shared" si="27"/>
        <v>39790</v>
      </c>
      <c r="E1786" s="28" t="s">
        <v>4576</v>
      </c>
      <c r="F1786" s="26">
        <v>60</v>
      </c>
      <c r="G1786" s="28" t="s">
        <v>4587</v>
      </c>
      <c r="H1786" s="28" t="s">
        <v>6667</v>
      </c>
      <c r="I1786" s="28" t="s">
        <v>4576</v>
      </c>
      <c r="J1786" s="28" t="s">
        <v>4576</v>
      </c>
      <c r="K1786" s="29">
        <v>39790</v>
      </c>
      <c r="L1786" s="28" t="s">
        <v>2111</v>
      </c>
      <c r="M1786" s="28" t="s">
        <v>2113</v>
      </c>
    </row>
    <row r="1787" spans="1:13" hidden="1" x14ac:dyDescent="0.2">
      <c r="A1787" s="23">
        <v>61875</v>
      </c>
      <c r="B1787" s="28" t="s">
        <v>4573</v>
      </c>
      <c r="C1787" s="33" t="s">
        <v>4574</v>
      </c>
      <c r="D1787" s="25">
        <f t="shared" si="27"/>
        <v>39790</v>
      </c>
      <c r="E1787" s="28" t="s">
        <v>4576</v>
      </c>
      <c r="F1787" s="26">
        <v>5</v>
      </c>
      <c r="G1787" s="28" t="s">
        <v>4590</v>
      </c>
      <c r="H1787" s="28" t="s">
        <v>5954</v>
      </c>
      <c r="I1787" s="28" t="s">
        <v>4576</v>
      </c>
      <c r="J1787" s="28" t="s">
        <v>4576</v>
      </c>
      <c r="K1787" s="29">
        <v>39790</v>
      </c>
      <c r="L1787" s="33" t="s">
        <v>2117</v>
      </c>
      <c r="M1787" s="28" t="s">
        <v>7183</v>
      </c>
    </row>
    <row r="1788" spans="1:13" hidden="1" x14ac:dyDescent="0.2">
      <c r="A1788" s="23">
        <v>61874</v>
      </c>
      <c r="B1788" s="28" t="s">
        <v>4573</v>
      </c>
      <c r="C1788" s="28" t="s">
        <v>4574</v>
      </c>
      <c r="D1788" s="25">
        <f t="shared" si="27"/>
        <v>39790</v>
      </c>
      <c r="E1788" s="28" t="s">
        <v>4576</v>
      </c>
      <c r="F1788" s="26">
        <v>8.19</v>
      </c>
      <c r="G1788" s="28" t="s">
        <v>4589</v>
      </c>
      <c r="H1788" s="28" t="s">
        <v>3381</v>
      </c>
      <c r="I1788" s="28" t="s">
        <v>4576</v>
      </c>
      <c r="J1788" s="28" t="s">
        <v>4576</v>
      </c>
      <c r="K1788" s="29">
        <v>39790</v>
      </c>
      <c r="L1788" s="28" t="s">
        <v>2111</v>
      </c>
      <c r="M1788" s="28" t="s">
        <v>2116</v>
      </c>
    </row>
    <row r="1789" spans="1:13" hidden="1" x14ac:dyDescent="0.2">
      <c r="A1789" s="23">
        <v>61529</v>
      </c>
      <c r="B1789" s="28" t="s">
        <v>4573</v>
      </c>
      <c r="C1789" s="28" t="s">
        <v>4580</v>
      </c>
      <c r="D1789" s="25">
        <f t="shared" si="27"/>
        <v>39791</v>
      </c>
      <c r="E1789" s="28" t="s">
        <v>6585</v>
      </c>
      <c r="F1789" s="26">
        <v>5</v>
      </c>
      <c r="G1789" s="28" t="s">
        <v>1555</v>
      </c>
      <c r="H1789" s="28" t="s">
        <v>3370</v>
      </c>
      <c r="I1789" s="28" t="s">
        <v>4576</v>
      </c>
      <c r="J1789" s="28" t="s">
        <v>4576</v>
      </c>
      <c r="K1789" s="29">
        <v>39791</v>
      </c>
      <c r="L1789" s="28" t="s">
        <v>4576</v>
      </c>
      <c r="M1789" s="28" t="s">
        <v>4576</v>
      </c>
    </row>
    <row r="1790" spans="1:13" hidden="1" x14ac:dyDescent="0.2">
      <c r="A1790" s="23">
        <v>61896</v>
      </c>
      <c r="B1790" s="28" t="s">
        <v>4579</v>
      </c>
      <c r="C1790" s="28" t="s">
        <v>4574</v>
      </c>
      <c r="D1790" s="25">
        <f t="shared" si="27"/>
        <v>39791</v>
      </c>
      <c r="E1790" s="28" t="s">
        <v>4576</v>
      </c>
      <c r="F1790" s="26">
        <v>40</v>
      </c>
      <c r="G1790" s="28" t="s">
        <v>4580</v>
      </c>
      <c r="H1790" s="28" t="s">
        <v>6667</v>
      </c>
      <c r="I1790" s="28" t="s">
        <v>4576</v>
      </c>
      <c r="J1790" s="28" t="s">
        <v>4576</v>
      </c>
      <c r="K1790" s="29">
        <v>39791</v>
      </c>
      <c r="L1790" s="28" t="s">
        <v>6602</v>
      </c>
      <c r="M1790" s="28" t="s">
        <v>5514</v>
      </c>
    </row>
    <row r="1791" spans="1:13" hidden="1" x14ac:dyDescent="0.2">
      <c r="A1791" s="23">
        <v>61884</v>
      </c>
      <c r="B1791" s="28" t="s">
        <v>4585</v>
      </c>
      <c r="C1791" s="28" t="s">
        <v>4574</v>
      </c>
      <c r="D1791" s="25">
        <f t="shared" si="27"/>
        <v>39791</v>
      </c>
      <c r="E1791" s="28" t="s">
        <v>4576</v>
      </c>
      <c r="F1791" s="26">
        <v>50</v>
      </c>
      <c r="G1791" s="28" t="s">
        <v>4586</v>
      </c>
      <c r="H1791" s="28" t="s">
        <v>5948</v>
      </c>
      <c r="I1791" s="28" t="s">
        <v>4576</v>
      </c>
      <c r="J1791" s="28" t="s">
        <v>4576</v>
      </c>
      <c r="K1791" s="29">
        <v>39791</v>
      </c>
      <c r="L1791" s="28" t="s">
        <v>2111</v>
      </c>
      <c r="M1791" s="28" t="s">
        <v>2112</v>
      </c>
    </row>
    <row r="1792" spans="1:13" hidden="1" x14ac:dyDescent="0.2">
      <c r="A1792" s="23">
        <v>61530</v>
      </c>
      <c r="B1792" s="28" t="s">
        <v>4573</v>
      </c>
      <c r="C1792" s="28" t="s">
        <v>4580</v>
      </c>
      <c r="D1792" s="25">
        <f t="shared" si="27"/>
        <v>39791</v>
      </c>
      <c r="E1792" s="28" t="s">
        <v>5270</v>
      </c>
      <c r="F1792" s="26">
        <v>5</v>
      </c>
      <c r="G1792" s="28" t="s">
        <v>5180</v>
      </c>
      <c r="H1792" s="28" t="s">
        <v>7323</v>
      </c>
      <c r="I1792" s="28" t="s">
        <v>4576</v>
      </c>
      <c r="J1792" s="28" t="s">
        <v>4576</v>
      </c>
      <c r="K1792" s="29">
        <v>39791</v>
      </c>
      <c r="L1792" s="28" t="s">
        <v>4576</v>
      </c>
      <c r="M1792" s="28" t="s">
        <v>4576</v>
      </c>
    </row>
    <row r="1793" spans="1:13" hidden="1" x14ac:dyDescent="0.2">
      <c r="A1793" s="23">
        <v>61900</v>
      </c>
      <c r="B1793" s="28" t="s">
        <v>4579</v>
      </c>
      <c r="C1793" s="28" t="s">
        <v>4574</v>
      </c>
      <c r="D1793" s="25">
        <f t="shared" si="27"/>
        <v>39791</v>
      </c>
      <c r="E1793" s="28" t="s">
        <v>4576</v>
      </c>
      <c r="F1793" s="26">
        <v>100</v>
      </c>
      <c r="G1793" s="28" t="s">
        <v>4587</v>
      </c>
      <c r="H1793" s="28" t="s">
        <v>6667</v>
      </c>
      <c r="I1793" s="28" t="s">
        <v>4576</v>
      </c>
      <c r="J1793" s="28" t="s">
        <v>4576</v>
      </c>
      <c r="K1793" s="29">
        <v>39791</v>
      </c>
      <c r="L1793" s="28" t="s">
        <v>2111</v>
      </c>
      <c r="M1793" s="28" t="s">
        <v>2113</v>
      </c>
    </row>
    <row r="1794" spans="1:13" hidden="1" x14ac:dyDescent="0.2">
      <c r="A1794" s="23">
        <v>61901</v>
      </c>
      <c r="B1794" s="28" t="s">
        <v>4579</v>
      </c>
      <c r="C1794" s="28" t="s">
        <v>4574</v>
      </c>
      <c r="D1794" s="25">
        <f t="shared" si="27"/>
        <v>39791</v>
      </c>
      <c r="E1794" s="28" t="s">
        <v>4576</v>
      </c>
      <c r="F1794" s="26">
        <v>100</v>
      </c>
      <c r="G1794" s="28" t="s">
        <v>4587</v>
      </c>
      <c r="H1794" s="28" t="s">
        <v>6667</v>
      </c>
      <c r="I1794" s="28" t="s">
        <v>4576</v>
      </c>
      <c r="J1794" s="28" t="s">
        <v>4576</v>
      </c>
      <c r="K1794" s="29">
        <v>39791</v>
      </c>
      <c r="L1794" s="28" t="s">
        <v>2111</v>
      </c>
      <c r="M1794" s="28" t="s">
        <v>2113</v>
      </c>
    </row>
    <row r="1795" spans="1:13" hidden="1" x14ac:dyDescent="0.2">
      <c r="A1795" s="23">
        <v>61528</v>
      </c>
      <c r="B1795" s="28" t="s">
        <v>4573</v>
      </c>
      <c r="C1795" s="28" t="s">
        <v>4580</v>
      </c>
      <c r="D1795" s="25">
        <f t="shared" si="27"/>
        <v>39791</v>
      </c>
      <c r="E1795" s="28" t="s">
        <v>7164</v>
      </c>
      <c r="F1795" s="26">
        <v>4</v>
      </c>
      <c r="G1795" s="28" t="s">
        <v>7119</v>
      </c>
      <c r="H1795" s="28" t="s">
        <v>3484</v>
      </c>
      <c r="I1795" s="28" t="s">
        <v>4576</v>
      </c>
      <c r="J1795" s="28" t="s">
        <v>4576</v>
      </c>
      <c r="K1795" s="29">
        <v>39791</v>
      </c>
      <c r="L1795" s="28" t="s">
        <v>4576</v>
      </c>
      <c r="M1795" s="28" t="s">
        <v>4576</v>
      </c>
    </row>
    <row r="1796" spans="1:13" hidden="1" x14ac:dyDescent="0.2">
      <c r="A1796" s="23">
        <v>61854</v>
      </c>
      <c r="B1796" s="28" t="s">
        <v>4573</v>
      </c>
      <c r="C1796" s="28" t="s">
        <v>4574</v>
      </c>
      <c r="D1796" s="25">
        <f t="shared" si="27"/>
        <v>39791</v>
      </c>
      <c r="E1796" s="28" t="s">
        <v>5497</v>
      </c>
      <c r="F1796" s="26">
        <v>27</v>
      </c>
      <c r="G1796" s="28" t="s">
        <v>6023</v>
      </c>
      <c r="H1796" s="28" t="s">
        <v>3379</v>
      </c>
      <c r="I1796" s="28" t="s">
        <v>4576</v>
      </c>
      <c r="J1796" s="28" t="s">
        <v>4576</v>
      </c>
      <c r="K1796" s="29">
        <v>39791</v>
      </c>
      <c r="L1796" s="28" t="s">
        <v>6598</v>
      </c>
      <c r="M1796" s="28" t="s">
        <v>5498</v>
      </c>
    </row>
    <row r="1797" spans="1:13" hidden="1" x14ac:dyDescent="0.2">
      <c r="A1797" s="23">
        <v>61856</v>
      </c>
      <c r="B1797" s="28" t="s">
        <v>4573</v>
      </c>
      <c r="C1797" s="28" t="s">
        <v>4574</v>
      </c>
      <c r="D1797" s="25">
        <f t="shared" si="27"/>
        <v>39791</v>
      </c>
      <c r="E1797" s="28" t="s">
        <v>5501</v>
      </c>
      <c r="F1797" s="26">
        <v>30</v>
      </c>
      <c r="G1797" s="28" t="s">
        <v>6023</v>
      </c>
      <c r="H1797" s="28" t="s">
        <v>3379</v>
      </c>
      <c r="I1797" s="28" t="s">
        <v>4576</v>
      </c>
      <c r="J1797" s="28" t="s">
        <v>4576</v>
      </c>
      <c r="K1797" s="29">
        <v>39791</v>
      </c>
      <c r="L1797" s="28" t="s">
        <v>6598</v>
      </c>
      <c r="M1797" s="28" t="s">
        <v>5502</v>
      </c>
    </row>
    <row r="1798" spans="1:13" hidden="1" x14ac:dyDescent="0.2">
      <c r="A1798" s="23">
        <v>71311</v>
      </c>
      <c r="B1798" s="28" t="s">
        <v>4573</v>
      </c>
      <c r="C1798" s="28" t="s">
        <v>5135</v>
      </c>
      <c r="D1798" s="25">
        <v>39791</v>
      </c>
      <c r="F1798" s="26">
        <v>12</v>
      </c>
      <c r="G1798" s="28" t="s">
        <v>2205</v>
      </c>
      <c r="H1798" s="28" t="s">
        <v>7154</v>
      </c>
      <c r="J1798" s="28" t="s">
        <v>4907</v>
      </c>
      <c r="K1798" s="29">
        <v>39791</v>
      </c>
      <c r="L1798" s="28" t="s">
        <v>5658</v>
      </c>
      <c r="M1798" s="28" t="s">
        <v>3950</v>
      </c>
    </row>
    <row r="1799" spans="1:13" hidden="1" x14ac:dyDescent="0.2">
      <c r="A1799" s="23">
        <v>61910</v>
      </c>
      <c r="B1799" s="28" t="s">
        <v>4579</v>
      </c>
      <c r="C1799" s="28" t="s">
        <v>4574</v>
      </c>
      <c r="D1799" s="25">
        <f>K1799</f>
        <v>39792</v>
      </c>
      <c r="E1799" s="28" t="s">
        <v>4576</v>
      </c>
      <c r="F1799" s="26">
        <v>50</v>
      </c>
      <c r="G1799" s="28" t="s">
        <v>4580</v>
      </c>
      <c r="H1799" s="28" t="s">
        <v>6667</v>
      </c>
      <c r="I1799" s="28" t="s">
        <v>4576</v>
      </c>
      <c r="J1799" s="28" t="s">
        <v>4576</v>
      </c>
      <c r="K1799" s="29">
        <v>39792</v>
      </c>
      <c r="L1799" s="28" t="s">
        <v>6602</v>
      </c>
      <c r="M1799" s="28" t="s">
        <v>5520</v>
      </c>
    </row>
    <row r="1800" spans="1:13" hidden="1" x14ac:dyDescent="0.2">
      <c r="A1800" s="23">
        <v>61857</v>
      </c>
      <c r="B1800" s="28" t="s">
        <v>4573</v>
      </c>
      <c r="C1800" s="28" t="s">
        <v>4574</v>
      </c>
      <c r="D1800" s="25">
        <f>K1800</f>
        <v>39792</v>
      </c>
      <c r="E1800" s="28" t="s">
        <v>4577</v>
      </c>
      <c r="F1800" s="26">
        <v>16.52</v>
      </c>
      <c r="G1800" s="28" t="s">
        <v>4577</v>
      </c>
      <c r="H1800" s="28" t="s">
        <v>3365</v>
      </c>
      <c r="I1800" s="28" t="s">
        <v>4576</v>
      </c>
      <c r="J1800" s="28" t="s">
        <v>4576</v>
      </c>
      <c r="K1800" s="29">
        <v>39792</v>
      </c>
      <c r="L1800" s="28" t="s">
        <v>6598</v>
      </c>
      <c r="M1800" s="28" t="s">
        <v>5503</v>
      </c>
    </row>
    <row r="1801" spans="1:13" hidden="1" x14ac:dyDescent="0.2">
      <c r="A1801" s="23">
        <v>61527</v>
      </c>
      <c r="B1801" s="28" t="s">
        <v>4573</v>
      </c>
      <c r="C1801" s="28" t="s">
        <v>4580</v>
      </c>
      <c r="D1801" s="25">
        <f>K1801</f>
        <v>39792</v>
      </c>
      <c r="E1801" s="33" t="s">
        <v>7164</v>
      </c>
      <c r="F1801" s="26">
        <v>5</v>
      </c>
      <c r="G1801" s="28" t="s">
        <v>7119</v>
      </c>
      <c r="H1801" s="28" t="s">
        <v>3484</v>
      </c>
      <c r="I1801" s="28" t="s">
        <v>4576</v>
      </c>
      <c r="J1801" s="28" t="s">
        <v>4576</v>
      </c>
      <c r="K1801" s="29">
        <v>39792</v>
      </c>
      <c r="L1801" s="28" t="s">
        <v>4576</v>
      </c>
      <c r="M1801" s="28" t="s">
        <v>4576</v>
      </c>
    </row>
    <row r="1802" spans="1:13" hidden="1" x14ac:dyDescent="0.2">
      <c r="A1802" s="23">
        <v>61858</v>
      </c>
      <c r="B1802" s="28" t="s">
        <v>4573</v>
      </c>
      <c r="C1802" s="28" t="s">
        <v>4574</v>
      </c>
      <c r="D1802" s="25">
        <f>K1802</f>
        <v>39792</v>
      </c>
      <c r="E1802" s="28" t="s">
        <v>5504</v>
      </c>
      <c r="F1802" s="26">
        <v>30</v>
      </c>
      <c r="G1802" s="28" t="s">
        <v>5155</v>
      </c>
      <c r="H1802" s="28" t="s">
        <v>3365</v>
      </c>
      <c r="I1802" s="28" t="s">
        <v>4576</v>
      </c>
      <c r="J1802" s="28" t="s">
        <v>4576</v>
      </c>
      <c r="K1802" s="29">
        <v>39792</v>
      </c>
      <c r="L1802" s="28" t="s">
        <v>6598</v>
      </c>
      <c r="M1802" s="28" t="s">
        <v>5505</v>
      </c>
    </row>
    <row r="1803" spans="1:13" x14ac:dyDescent="0.2">
      <c r="A1803" s="23">
        <v>71312</v>
      </c>
      <c r="B1803" s="28" t="s">
        <v>4573</v>
      </c>
      <c r="C1803" s="28" t="s">
        <v>5135</v>
      </c>
      <c r="D1803" s="25">
        <v>39792</v>
      </c>
      <c r="F1803" s="26">
        <v>54</v>
      </c>
      <c r="G1803" s="28" t="s">
        <v>2205</v>
      </c>
      <c r="H1803" s="28" t="s">
        <v>7151</v>
      </c>
      <c r="J1803" s="28" t="s">
        <v>4911</v>
      </c>
      <c r="K1803" s="29">
        <v>39792</v>
      </c>
      <c r="L1803" s="28" t="s">
        <v>5658</v>
      </c>
      <c r="M1803" s="28" t="s">
        <v>3950</v>
      </c>
    </row>
    <row r="1804" spans="1:13" hidden="1" x14ac:dyDescent="0.2">
      <c r="A1804" s="23">
        <v>71313</v>
      </c>
      <c r="B1804" s="28" t="s">
        <v>4573</v>
      </c>
      <c r="C1804" s="28" t="s">
        <v>5135</v>
      </c>
      <c r="D1804" s="25">
        <v>39792</v>
      </c>
      <c r="F1804" s="26">
        <v>12</v>
      </c>
      <c r="G1804" s="28" t="s">
        <v>2205</v>
      </c>
      <c r="H1804" s="28" t="s">
        <v>7154</v>
      </c>
      <c r="J1804" s="28" t="s">
        <v>4907</v>
      </c>
      <c r="K1804" s="29">
        <v>39792</v>
      </c>
      <c r="L1804" s="28" t="s">
        <v>5658</v>
      </c>
      <c r="M1804" s="28" t="s">
        <v>3950</v>
      </c>
    </row>
    <row r="1805" spans="1:13" hidden="1" x14ac:dyDescent="0.2">
      <c r="A1805" s="23">
        <v>71314</v>
      </c>
      <c r="B1805" s="28" t="s">
        <v>4573</v>
      </c>
      <c r="C1805" s="28" t="s">
        <v>5135</v>
      </c>
      <c r="D1805" s="25">
        <v>39793</v>
      </c>
      <c r="F1805" s="26">
        <v>17.91</v>
      </c>
      <c r="G1805" s="28" t="s">
        <v>1558</v>
      </c>
      <c r="H1805" s="28" t="s">
        <v>3370</v>
      </c>
      <c r="J1805" s="28" t="s">
        <v>4907</v>
      </c>
      <c r="K1805" s="29">
        <v>39793</v>
      </c>
      <c r="L1805" s="28" t="s">
        <v>5658</v>
      </c>
      <c r="M1805" s="28" t="s">
        <v>5226</v>
      </c>
    </row>
    <row r="1806" spans="1:13" hidden="1" x14ac:dyDescent="0.2">
      <c r="A1806" s="23">
        <v>71315</v>
      </c>
      <c r="B1806" s="28" t="s">
        <v>4573</v>
      </c>
      <c r="C1806" s="28" t="s">
        <v>5135</v>
      </c>
      <c r="D1806" s="25">
        <v>39793</v>
      </c>
      <c r="F1806" s="26">
        <v>12</v>
      </c>
      <c r="G1806" s="28" t="s">
        <v>2205</v>
      </c>
      <c r="H1806" s="28" t="s">
        <v>7154</v>
      </c>
      <c r="J1806" s="28" t="s">
        <v>4907</v>
      </c>
      <c r="K1806" s="29">
        <v>39793</v>
      </c>
      <c r="L1806" s="28" t="s">
        <v>5658</v>
      </c>
      <c r="M1806" s="28" t="s">
        <v>3950</v>
      </c>
    </row>
    <row r="1807" spans="1:13" hidden="1" x14ac:dyDescent="0.2">
      <c r="A1807" s="23">
        <v>61652</v>
      </c>
      <c r="B1807" s="28" t="s">
        <v>4573</v>
      </c>
      <c r="C1807" s="28" t="s">
        <v>4598</v>
      </c>
      <c r="D1807" s="25">
        <f>K1807</f>
        <v>39794</v>
      </c>
      <c r="E1807" s="28" t="s">
        <v>4576</v>
      </c>
      <c r="F1807" s="26">
        <v>11.08</v>
      </c>
      <c r="G1807" s="28" t="s">
        <v>1943</v>
      </c>
      <c r="H1807" s="28" t="s">
        <v>277</v>
      </c>
      <c r="I1807" s="28" t="s">
        <v>4576</v>
      </c>
      <c r="J1807" s="28" t="s">
        <v>4576</v>
      </c>
      <c r="K1807" s="29">
        <v>39794</v>
      </c>
      <c r="L1807" s="28" t="s">
        <v>5658</v>
      </c>
      <c r="M1807" s="28" t="s">
        <v>5474</v>
      </c>
    </row>
    <row r="1808" spans="1:13" hidden="1" x14ac:dyDescent="0.2">
      <c r="A1808" s="23">
        <v>61653</v>
      </c>
      <c r="B1808" s="28" t="s">
        <v>4573</v>
      </c>
      <c r="C1808" s="28" t="s">
        <v>4598</v>
      </c>
      <c r="D1808" s="25">
        <f>K1808</f>
        <v>39794</v>
      </c>
      <c r="E1808" s="28" t="s">
        <v>4576</v>
      </c>
      <c r="F1808" s="26">
        <v>38.57</v>
      </c>
      <c r="G1808" s="28" t="s">
        <v>1943</v>
      </c>
      <c r="H1808" s="28" t="s">
        <v>7321</v>
      </c>
      <c r="I1808" s="28" t="s">
        <v>4576</v>
      </c>
      <c r="J1808" s="28" t="s">
        <v>4576</v>
      </c>
      <c r="K1808" s="29">
        <v>39794</v>
      </c>
      <c r="L1808" s="28" t="s">
        <v>5658</v>
      </c>
      <c r="M1808" s="28" t="s">
        <v>1487</v>
      </c>
    </row>
    <row r="1809" spans="1:13" hidden="1" x14ac:dyDescent="0.2">
      <c r="A1809" s="23">
        <v>61531</v>
      </c>
      <c r="B1809" s="28" t="s">
        <v>4573</v>
      </c>
      <c r="C1809" s="28" t="s">
        <v>4580</v>
      </c>
      <c r="D1809" s="25">
        <f>K1809</f>
        <v>39794</v>
      </c>
      <c r="E1809" s="28" t="s">
        <v>5271</v>
      </c>
      <c r="F1809" s="26">
        <v>5</v>
      </c>
      <c r="G1809" s="28" t="s">
        <v>3696</v>
      </c>
      <c r="H1809" s="28" t="s">
        <v>3488</v>
      </c>
      <c r="I1809" s="28" t="s">
        <v>4576</v>
      </c>
      <c r="J1809" s="28" t="s">
        <v>4576</v>
      </c>
      <c r="K1809" s="29">
        <v>39794</v>
      </c>
      <c r="L1809" s="28" t="s">
        <v>4576</v>
      </c>
      <c r="M1809" s="28" t="s">
        <v>4576</v>
      </c>
    </row>
    <row r="1810" spans="1:13" hidden="1" x14ac:dyDescent="0.2">
      <c r="A1810" s="23">
        <v>71316</v>
      </c>
      <c r="B1810" s="28" t="s">
        <v>4573</v>
      </c>
      <c r="C1810" s="28" t="s">
        <v>5135</v>
      </c>
      <c r="D1810" s="25">
        <v>39794</v>
      </c>
      <c r="F1810" s="26">
        <v>12.96</v>
      </c>
      <c r="G1810" s="28" t="s">
        <v>6612</v>
      </c>
      <c r="H1810" s="28" t="s">
        <v>4600</v>
      </c>
      <c r="J1810" s="28" t="s">
        <v>4909</v>
      </c>
      <c r="K1810" s="29">
        <v>39794</v>
      </c>
      <c r="L1810" s="28" t="s">
        <v>5658</v>
      </c>
      <c r="M1810" s="28" t="s">
        <v>1738</v>
      </c>
    </row>
    <row r="1811" spans="1:13" hidden="1" x14ac:dyDescent="0.2">
      <c r="A1811" s="23">
        <v>71317</v>
      </c>
      <c r="B1811" s="28" t="s">
        <v>4573</v>
      </c>
      <c r="C1811" s="28" t="s">
        <v>5135</v>
      </c>
      <c r="D1811" s="25">
        <v>39794</v>
      </c>
      <c r="F1811" s="26">
        <v>7.5</v>
      </c>
      <c r="G1811" s="28" t="s">
        <v>2210</v>
      </c>
      <c r="H1811" s="28" t="s">
        <v>3484</v>
      </c>
      <c r="J1811" s="28" t="s">
        <v>4907</v>
      </c>
      <c r="K1811" s="29">
        <v>39794</v>
      </c>
      <c r="L1811" s="28" t="s">
        <v>5658</v>
      </c>
      <c r="M1811" s="28" t="s">
        <v>1743</v>
      </c>
    </row>
    <row r="1812" spans="1:13" hidden="1" x14ac:dyDescent="0.2">
      <c r="A1812" s="23">
        <v>71318</v>
      </c>
      <c r="B1812" s="28" t="s">
        <v>4573</v>
      </c>
      <c r="C1812" s="28" t="s">
        <v>5135</v>
      </c>
      <c r="D1812" s="25">
        <v>39794</v>
      </c>
      <c r="F1812" s="26">
        <v>10.79</v>
      </c>
      <c r="G1812" s="28" t="s">
        <v>5137</v>
      </c>
      <c r="H1812" s="28" t="s">
        <v>3365</v>
      </c>
      <c r="J1812" s="28" t="s">
        <v>4907</v>
      </c>
      <c r="K1812" s="29">
        <v>39794</v>
      </c>
      <c r="L1812" s="28" t="s">
        <v>5658</v>
      </c>
      <c r="M1812" s="28" t="s">
        <v>1757</v>
      </c>
    </row>
    <row r="1813" spans="1:13" hidden="1" x14ac:dyDescent="0.2">
      <c r="A1813" s="23">
        <v>71320</v>
      </c>
      <c r="B1813" s="28" t="s">
        <v>4573</v>
      </c>
      <c r="C1813" s="28" t="s">
        <v>5135</v>
      </c>
      <c r="D1813" s="25">
        <v>39794</v>
      </c>
      <c r="F1813" s="26">
        <v>35.75</v>
      </c>
      <c r="G1813" s="28" t="s">
        <v>4595</v>
      </c>
      <c r="H1813" s="28" t="s">
        <v>3370</v>
      </c>
      <c r="J1813" s="28" t="s">
        <v>4909</v>
      </c>
      <c r="K1813" s="29">
        <v>39794</v>
      </c>
      <c r="L1813" s="28" t="s">
        <v>5658</v>
      </c>
      <c r="M1813" s="28" t="s">
        <v>1064</v>
      </c>
    </row>
    <row r="1814" spans="1:13" hidden="1" x14ac:dyDescent="0.2">
      <c r="A1814" s="23">
        <v>71319</v>
      </c>
      <c r="B1814" s="28" t="s">
        <v>4573</v>
      </c>
      <c r="C1814" s="28" t="s">
        <v>5135</v>
      </c>
      <c r="D1814" s="25">
        <v>39794</v>
      </c>
      <c r="F1814" s="26">
        <v>9</v>
      </c>
      <c r="G1814" s="28" t="s">
        <v>2205</v>
      </c>
      <c r="H1814" s="28" t="s">
        <v>7154</v>
      </c>
      <c r="J1814" s="28" t="s">
        <v>4907</v>
      </c>
      <c r="K1814" s="29">
        <v>39794</v>
      </c>
      <c r="L1814" s="28" t="s">
        <v>5658</v>
      </c>
      <c r="M1814" s="28" t="s">
        <v>3950</v>
      </c>
    </row>
    <row r="1815" spans="1:13" hidden="1" x14ac:dyDescent="0.2">
      <c r="A1815" s="23">
        <v>71322</v>
      </c>
      <c r="B1815" s="28" t="s">
        <v>4573</v>
      </c>
      <c r="C1815" s="28" t="s">
        <v>5135</v>
      </c>
      <c r="D1815" s="25">
        <v>39795</v>
      </c>
      <c r="F1815" s="26">
        <v>38.99</v>
      </c>
      <c r="G1815" s="28" t="s">
        <v>880</v>
      </c>
      <c r="H1815" s="28" t="s">
        <v>277</v>
      </c>
      <c r="J1815" s="28" t="s">
        <v>4909</v>
      </c>
      <c r="K1815" s="29">
        <v>39795</v>
      </c>
      <c r="L1815" s="28" t="s">
        <v>5658</v>
      </c>
      <c r="M1815" s="28" t="s">
        <v>7544</v>
      </c>
    </row>
    <row r="1816" spans="1:13" hidden="1" x14ac:dyDescent="0.2">
      <c r="A1816" s="23">
        <v>71326</v>
      </c>
      <c r="B1816" s="28" t="s">
        <v>4573</v>
      </c>
      <c r="C1816" s="28" t="s">
        <v>5135</v>
      </c>
      <c r="D1816" s="25">
        <v>39795</v>
      </c>
      <c r="F1816" s="26">
        <v>40.89</v>
      </c>
      <c r="G1816" s="28" t="s">
        <v>3701</v>
      </c>
      <c r="H1816" s="28" t="s">
        <v>7322</v>
      </c>
      <c r="J1816" s="28" t="s">
        <v>7139</v>
      </c>
      <c r="K1816" s="29">
        <v>39795</v>
      </c>
      <c r="L1816" s="28" t="s">
        <v>5658</v>
      </c>
      <c r="M1816" s="28" t="s">
        <v>1273</v>
      </c>
    </row>
    <row r="1817" spans="1:13" x14ac:dyDescent="0.2">
      <c r="A1817" s="23">
        <v>71323</v>
      </c>
      <c r="B1817" s="33" t="s">
        <v>4573</v>
      </c>
      <c r="C1817" s="28" t="s">
        <v>5135</v>
      </c>
      <c r="D1817" s="25">
        <v>39795</v>
      </c>
      <c r="F1817" s="26">
        <v>30</v>
      </c>
      <c r="G1817" s="28" t="s">
        <v>2201</v>
      </c>
      <c r="H1817" s="28" t="s">
        <v>7151</v>
      </c>
      <c r="J1817" s="28" t="s">
        <v>4911</v>
      </c>
      <c r="K1817" s="29">
        <v>39795</v>
      </c>
      <c r="L1817" s="28" t="s">
        <v>5658</v>
      </c>
      <c r="M1817" s="28" t="s">
        <v>1759</v>
      </c>
    </row>
    <row r="1818" spans="1:13" hidden="1" x14ac:dyDescent="0.2">
      <c r="A1818" s="23">
        <v>71324</v>
      </c>
      <c r="B1818" s="28" t="s">
        <v>4573</v>
      </c>
      <c r="C1818" s="28" t="s">
        <v>5135</v>
      </c>
      <c r="D1818" s="25">
        <v>39795</v>
      </c>
      <c r="F1818" s="26">
        <v>20.41</v>
      </c>
      <c r="G1818" s="28" t="s">
        <v>683</v>
      </c>
      <c r="H1818" s="28" t="s">
        <v>3365</v>
      </c>
      <c r="J1818" s="28" t="s">
        <v>4909</v>
      </c>
      <c r="K1818" s="29">
        <v>39795</v>
      </c>
      <c r="L1818" s="28" t="s">
        <v>5658</v>
      </c>
      <c r="M1818" s="28" t="s">
        <v>1719</v>
      </c>
    </row>
    <row r="1819" spans="1:13" hidden="1" x14ac:dyDescent="0.2">
      <c r="A1819" s="23">
        <v>71325</v>
      </c>
      <c r="B1819" s="28" t="s">
        <v>4573</v>
      </c>
      <c r="C1819" s="28" t="s">
        <v>5135</v>
      </c>
      <c r="D1819" s="25">
        <v>39795</v>
      </c>
      <c r="F1819" s="26">
        <v>94.4</v>
      </c>
      <c r="G1819" s="28" t="s">
        <v>5137</v>
      </c>
      <c r="H1819" s="28" t="s">
        <v>3365</v>
      </c>
      <c r="J1819" s="28" t="s">
        <v>4909</v>
      </c>
      <c r="K1819" s="29">
        <v>39795</v>
      </c>
      <c r="L1819" s="28" t="s">
        <v>5658</v>
      </c>
      <c r="M1819" s="28" t="s">
        <v>3729</v>
      </c>
    </row>
    <row r="1820" spans="1:13" hidden="1" x14ac:dyDescent="0.2">
      <c r="A1820" s="23">
        <v>71321</v>
      </c>
      <c r="B1820" s="28" t="s">
        <v>4573</v>
      </c>
      <c r="C1820" s="28" t="s">
        <v>5135</v>
      </c>
      <c r="D1820" s="25">
        <v>39795</v>
      </c>
      <c r="F1820" s="26">
        <v>6.45</v>
      </c>
      <c r="G1820" s="28" t="s">
        <v>4595</v>
      </c>
      <c r="H1820" s="28" t="s">
        <v>4595</v>
      </c>
      <c r="K1820" s="29">
        <v>39795</v>
      </c>
      <c r="L1820" s="28" t="s">
        <v>5658</v>
      </c>
      <c r="M1820" s="28" t="s">
        <v>2137</v>
      </c>
    </row>
    <row r="1821" spans="1:13" hidden="1" x14ac:dyDescent="0.2">
      <c r="A1821" s="23">
        <v>71301</v>
      </c>
      <c r="B1821" s="28" t="s">
        <v>4573</v>
      </c>
      <c r="C1821" s="28" t="s">
        <v>5135</v>
      </c>
      <c r="D1821" s="25">
        <v>39797</v>
      </c>
      <c r="F1821" s="26">
        <v>16.399999999999999</v>
      </c>
      <c r="G1821" s="28" t="s">
        <v>5167</v>
      </c>
      <c r="H1821" s="28" t="s">
        <v>3365</v>
      </c>
      <c r="J1821" s="28" t="s">
        <v>4909</v>
      </c>
      <c r="K1821" s="29">
        <v>39797</v>
      </c>
      <c r="L1821" s="28" t="s">
        <v>5658</v>
      </c>
      <c r="M1821" s="28" t="s">
        <v>3963</v>
      </c>
    </row>
    <row r="1822" spans="1:13" hidden="1" x14ac:dyDescent="0.2">
      <c r="A1822" s="23">
        <v>71328</v>
      </c>
      <c r="B1822" s="28" t="s">
        <v>4573</v>
      </c>
      <c r="C1822" s="28" t="s">
        <v>5135</v>
      </c>
      <c r="D1822" s="25">
        <v>39798</v>
      </c>
      <c r="F1822" s="26">
        <v>27</v>
      </c>
      <c r="G1822" s="28" t="s">
        <v>1956</v>
      </c>
      <c r="H1822" s="28" t="s">
        <v>3365</v>
      </c>
      <c r="K1822" s="29">
        <v>39798</v>
      </c>
      <c r="L1822" s="28" t="s">
        <v>5658</v>
      </c>
      <c r="M1822" s="28" t="s">
        <v>5234</v>
      </c>
    </row>
    <row r="1823" spans="1:13" hidden="1" x14ac:dyDescent="0.2">
      <c r="A1823" s="23">
        <v>61916</v>
      </c>
      <c r="B1823" s="28" t="s">
        <v>4579</v>
      </c>
      <c r="C1823" s="28" t="s">
        <v>4574</v>
      </c>
      <c r="D1823" s="25">
        <f>K1823</f>
        <v>39798</v>
      </c>
      <c r="E1823" s="28" t="s">
        <v>4576</v>
      </c>
      <c r="F1823" s="26">
        <v>50</v>
      </c>
      <c r="G1823" s="28" t="s">
        <v>4580</v>
      </c>
      <c r="H1823" s="28" t="s">
        <v>6667</v>
      </c>
      <c r="I1823" s="28" t="s">
        <v>4576</v>
      </c>
      <c r="J1823" s="28" t="s">
        <v>4576</v>
      </c>
      <c r="K1823" s="29">
        <v>39798</v>
      </c>
      <c r="L1823" s="28" t="s">
        <v>6602</v>
      </c>
      <c r="M1823" s="28" t="s">
        <v>5525</v>
      </c>
    </row>
    <row r="1824" spans="1:13" hidden="1" x14ac:dyDescent="0.2">
      <c r="A1824" s="23">
        <v>71329</v>
      </c>
      <c r="B1824" s="28" t="s">
        <v>4573</v>
      </c>
      <c r="C1824" s="28" t="s">
        <v>5135</v>
      </c>
      <c r="D1824" s="25">
        <v>39798</v>
      </c>
      <c r="F1824" s="26">
        <v>700</v>
      </c>
      <c r="G1824" s="28" t="s">
        <v>2202</v>
      </c>
      <c r="H1824" s="28" t="s">
        <v>4599</v>
      </c>
      <c r="I1824" s="28" t="s">
        <v>6542</v>
      </c>
      <c r="J1824" s="28" t="s">
        <v>4911</v>
      </c>
      <c r="K1824" s="29">
        <v>39798</v>
      </c>
      <c r="L1824" s="28" t="s">
        <v>5658</v>
      </c>
      <c r="M1824" s="28" t="s">
        <v>3034</v>
      </c>
    </row>
    <row r="1825" spans="1:13" hidden="1" x14ac:dyDescent="0.2">
      <c r="A1825" s="23">
        <v>71302</v>
      </c>
      <c r="B1825" s="28" t="s">
        <v>4573</v>
      </c>
      <c r="C1825" s="28" t="s">
        <v>5135</v>
      </c>
      <c r="D1825" s="25">
        <v>39798</v>
      </c>
      <c r="F1825" s="26">
        <v>58.71</v>
      </c>
      <c r="G1825" s="28" t="s">
        <v>1560</v>
      </c>
      <c r="H1825" s="28" t="s">
        <v>7321</v>
      </c>
      <c r="J1825" s="28" t="s">
        <v>4909</v>
      </c>
      <c r="K1825" s="29">
        <v>39798</v>
      </c>
      <c r="L1825" s="28" t="s">
        <v>5658</v>
      </c>
      <c r="M1825" s="28" t="s">
        <v>4025</v>
      </c>
    </row>
    <row r="1826" spans="1:13" hidden="1" x14ac:dyDescent="0.2">
      <c r="A1826" s="23">
        <v>71303</v>
      </c>
      <c r="B1826" s="28" t="s">
        <v>4573</v>
      </c>
      <c r="C1826" s="28" t="s">
        <v>5135</v>
      </c>
      <c r="D1826" s="25">
        <v>39798</v>
      </c>
      <c r="F1826" s="26">
        <v>21</v>
      </c>
      <c r="G1826" s="28" t="s">
        <v>1560</v>
      </c>
      <c r="H1826" s="28" t="s">
        <v>3370</v>
      </c>
      <c r="J1826" s="28" t="s">
        <v>4909</v>
      </c>
      <c r="K1826" s="29">
        <v>39798</v>
      </c>
      <c r="L1826" s="28" t="s">
        <v>5658</v>
      </c>
      <c r="M1826" s="28" t="s">
        <v>4025</v>
      </c>
    </row>
    <row r="1827" spans="1:13" hidden="1" x14ac:dyDescent="0.2">
      <c r="A1827" s="23">
        <v>71304</v>
      </c>
      <c r="B1827" s="28" t="s">
        <v>4573</v>
      </c>
      <c r="C1827" s="28" t="s">
        <v>5135</v>
      </c>
      <c r="D1827" s="25">
        <v>39798</v>
      </c>
      <c r="F1827" s="26">
        <v>18</v>
      </c>
      <c r="G1827" s="28" t="s">
        <v>1560</v>
      </c>
      <c r="H1827" s="28" t="s">
        <v>3370</v>
      </c>
      <c r="J1827" s="28" t="s">
        <v>4909</v>
      </c>
      <c r="K1827" s="29">
        <v>39798</v>
      </c>
      <c r="L1827" s="28" t="s">
        <v>5658</v>
      </c>
      <c r="M1827" s="28" t="s">
        <v>4025</v>
      </c>
    </row>
    <row r="1828" spans="1:13" hidden="1" x14ac:dyDescent="0.2">
      <c r="A1828" s="23">
        <v>61662</v>
      </c>
      <c r="B1828" s="28" t="s">
        <v>4573</v>
      </c>
      <c r="C1828" s="28" t="s">
        <v>4580</v>
      </c>
      <c r="D1828" s="25">
        <f>K1828</f>
        <v>39799</v>
      </c>
      <c r="E1828" s="33" t="s">
        <v>5479</v>
      </c>
      <c r="F1828" s="26">
        <v>3</v>
      </c>
      <c r="G1828" s="28" t="s">
        <v>1556</v>
      </c>
      <c r="H1828" s="28" t="s">
        <v>7322</v>
      </c>
      <c r="I1828" s="28" t="s">
        <v>4576</v>
      </c>
      <c r="J1828" s="28" t="s">
        <v>4576</v>
      </c>
      <c r="K1828" s="29">
        <v>39799</v>
      </c>
      <c r="L1828" s="28" t="s">
        <v>4576</v>
      </c>
      <c r="M1828" s="28" t="s">
        <v>4576</v>
      </c>
    </row>
    <row r="1829" spans="1:13" hidden="1" x14ac:dyDescent="0.2">
      <c r="A1829" s="23">
        <v>61899</v>
      </c>
      <c r="B1829" s="28" t="s">
        <v>4579</v>
      </c>
      <c r="C1829" s="28" t="s">
        <v>4574</v>
      </c>
      <c r="D1829" s="25">
        <f>K1829</f>
        <v>39799</v>
      </c>
      <c r="E1829" s="28" t="s">
        <v>4576</v>
      </c>
      <c r="F1829" s="26">
        <v>40</v>
      </c>
      <c r="G1829" s="28" t="s">
        <v>4580</v>
      </c>
      <c r="H1829" s="28" t="s">
        <v>6667</v>
      </c>
      <c r="I1829" s="28" t="s">
        <v>4576</v>
      </c>
      <c r="J1829" s="28" t="s">
        <v>4576</v>
      </c>
      <c r="K1829" s="29">
        <v>39799</v>
      </c>
      <c r="L1829" s="28" t="s">
        <v>6602</v>
      </c>
      <c r="M1829" s="28" t="s">
        <v>5517</v>
      </c>
    </row>
    <row r="1830" spans="1:13" hidden="1" x14ac:dyDescent="0.2">
      <c r="A1830" s="23">
        <v>61865</v>
      </c>
      <c r="B1830" s="28" t="s">
        <v>4573</v>
      </c>
      <c r="C1830" s="28" t="s">
        <v>4574</v>
      </c>
      <c r="D1830" s="25">
        <f>K1830</f>
        <v>39799</v>
      </c>
      <c r="E1830" s="28" t="s">
        <v>4576</v>
      </c>
      <c r="F1830" s="26">
        <v>17.04</v>
      </c>
      <c r="G1830" s="28" t="s">
        <v>5143</v>
      </c>
      <c r="H1830" s="28" t="s">
        <v>3381</v>
      </c>
      <c r="I1830" s="28" t="s">
        <v>4576</v>
      </c>
      <c r="J1830" s="28" t="s">
        <v>4576</v>
      </c>
      <c r="K1830" s="29">
        <v>39799</v>
      </c>
      <c r="L1830" s="28" t="s">
        <v>2111</v>
      </c>
      <c r="M1830" s="28" t="s">
        <v>4464</v>
      </c>
    </row>
    <row r="1831" spans="1:13" hidden="1" x14ac:dyDescent="0.2">
      <c r="A1831" s="23">
        <v>71327</v>
      </c>
      <c r="B1831" s="33" t="s">
        <v>4573</v>
      </c>
      <c r="C1831" s="33" t="s">
        <v>5135</v>
      </c>
      <c r="D1831" s="25">
        <v>39799</v>
      </c>
      <c r="F1831" s="26">
        <v>16.45</v>
      </c>
      <c r="G1831" s="28" t="s">
        <v>2206</v>
      </c>
      <c r="H1831" s="28" t="s">
        <v>7311</v>
      </c>
      <c r="J1831" s="28" t="s">
        <v>4550</v>
      </c>
      <c r="K1831" s="29">
        <v>39799</v>
      </c>
      <c r="L1831" s="33" t="s">
        <v>5658</v>
      </c>
      <c r="M1831" s="28" t="s">
        <v>1056</v>
      </c>
    </row>
    <row r="1832" spans="1:13" hidden="1" x14ac:dyDescent="0.2">
      <c r="A1832" s="23">
        <v>71330</v>
      </c>
      <c r="B1832" s="28" t="s">
        <v>4573</v>
      </c>
      <c r="C1832" s="28" t="s">
        <v>5135</v>
      </c>
      <c r="D1832" s="25">
        <v>39799</v>
      </c>
      <c r="F1832" s="26">
        <v>42.9</v>
      </c>
      <c r="G1832" s="28" t="s">
        <v>1561</v>
      </c>
      <c r="H1832" s="28" t="s">
        <v>3484</v>
      </c>
      <c r="J1832" s="28" t="s">
        <v>4909</v>
      </c>
      <c r="K1832" s="29">
        <v>39799</v>
      </c>
      <c r="L1832" s="28" t="s">
        <v>5658</v>
      </c>
      <c r="M1832" s="28" t="s">
        <v>1370</v>
      </c>
    </row>
    <row r="1833" spans="1:13" hidden="1" x14ac:dyDescent="0.2">
      <c r="A1833" s="23">
        <v>61663</v>
      </c>
      <c r="B1833" s="33" t="s">
        <v>4573</v>
      </c>
      <c r="C1833" s="28" t="s">
        <v>4580</v>
      </c>
      <c r="D1833" s="25">
        <f>K1833</f>
        <v>39799</v>
      </c>
      <c r="E1833" s="33" t="s">
        <v>5480</v>
      </c>
      <c r="F1833" s="26">
        <v>10</v>
      </c>
      <c r="G1833" s="28" t="s">
        <v>1958</v>
      </c>
      <c r="H1833" s="28" t="s">
        <v>3379</v>
      </c>
      <c r="I1833" s="28" t="s">
        <v>4576</v>
      </c>
      <c r="J1833" s="28" t="s">
        <v>4576</v>
      </c>
      <c r="K1833" s="29">
        <v>39799</v>
      </c>
      <c r="L1833" s="28" t="s">
        <v>4576</v>
      </c>
      <c r="M1833" s="28" t="s">
        <v>4576</v>
      </c>
    </row>
    <row r="1834" spans="1:13" hidden="1" x14ac:dyDescent="0.2">
      <c r="A1834" s="23">
        <v>61661</v>
      </c>
      <c r="B1834" s="28" t="s">
        <v>4573</v>
      </c>
      <c r="C1834" s="28" t="s">
        <v>4580</v>
      </c>
      <c r="D1834" s="25">
        <f>K1834</f>
        <v>39799</v>
      </c>
      <c r="E1834" s="28" t="s">
        <v>5478</v>
      </c>
      <c r="F1834" s="26">
        <v>30</v>
      </c>
      <c r="G1834" s="28" t="s">
        <v>894</v>
      </c>
      <c r="H1834" s="28" t="s">
        <v>3370</v>
      </c>
      <c r="I1834" s="28" t="s">
        <v>4576</v>
      </c>
      <c r="J1834" s="28" t="s">
        <v>4576</v>
      </c>
      <c r="K1834" s="29">
        <v>39799</v>
      </c>
      <c r="L1834" s="28" t="s">
        <v>4576</v>
      </c>
      <c r="M1834" s="28" t="s">
        <v>4576</v>
      </c>
    </row>
    <row r="1835" spans="1:13" hidden="1" x14ac:dyDescent="0.2">
      <c r="A1835" s="23">
        <v>61659</v>
      </c>
      <c r="B1835" s="33" t="s">
        <v>4573</v>
      </c>
      <c r="C1835" s="28" t="s">
        <v>4580</v>
      </c>
      <c r="D1835" s="25">
        <f>K1835</f>
        <v>39799</v>
      </c>
      <c r="E1835" s="28" t="s">
        <v>7508</v>
      </c>
      <c r="F1835" s="26">
        <v>10</v>
      </c>
      <c r="G1835" s="28" t="s">
        <v>3696</v>
      </c>
      <c r="H1835" s="28" t="s">
        <v>3488</v>
      </c>
      <c r="I1835" s="28" t="s">
        <v>4576</v>
      </c>
      <c r="J1835" s="28" t="s">
        <v>4576</v>
      </c>
      <c r="K1835" s="29">
        <v>39799</v>
      </c>
      <c r="L1835" s="28" t="s">
        <v>4576</v>
      </c>
      <c r="M1835" s="28" t="s">
        <v>4576</v>
      </c>
    </row>
    <row r="1836" spans="1:13" hidden="1" x14ac:dyDescent="0.2">
      <c r="A1836" s="23">
        <v>71331</v>
      </c>
      <c r="B1836" s="28" t="s">
        <v>4573</v>
      </c>
      <c r="C1836" s="28" t="s">
        <v>5135</v>
      </c>
      <c r="D1836" s="25">
        <v>39799</v>
      </c>
      <c r="F1836" s="26">
        <v>133.09</v>
      </c>
      <c r="G1836" s="28" t="s">
        <v>683</v>
      </c>
      <c r="H1836" s="28" t="s">
        <v>3365</v>
      </c>
      <c r="J1836" s="28" t="s">
        <v>4909</v>
      </c>
      <c r="K1836" s="29">
        <v>39799</v>
      </c>
      <c r="L1836" s="28" t="s">
        <v>5658</v>
      </c>
      <c r="M1836" s="28" t="s">
        <v>1715</v>
      </c>
    </row>
    <row r="1837" spans="1:13" hidden="1" x14ac:dyDescent="0.2">
      <c r="A1837" s="23">
        <v>61887</v>
      </c>
      <c r="B1837" s="28" t="s">
        <v>4585</v>
      </c>
      <c r="C1837" s="28" t="s">
        <v>4574</v>
      </c>
      <c r="D1837" s="25">
        <f>K1837</f>
        <v>39799</v>
      </c>
      <c r="E1837" s="28" t="s">
        <v>4576</v>
      </c>
      <c r="F1837" s="26">
        <v>79.790000000000006</v>
      </c>
      <c r="G1837" s="28" t="s">
        <v>5142</v>
      </c>
      <c r="H1837" s="28" t="s">
        <v>5948</v>
      </c>
      <c r="I1837" s="28" t="s">
        <v>4576</v>
      </c>
      <c r="J1837" s="28" t="s">
        <v>4576</v>
      </c>
      <c r="K1837" s="29">
        <v>39799</v>
      </c>
      <c r="L1837" s="28" t="s">
        <v>2111</v>
      </c>
      <c r="M1837" s="28" t="s">
        <v>4463</v>
      </c>
    </row>
    <row r="1838" spans="1:13" hidden="1" x14ac:dyDescent="0.2">
      <c r="A1838" s="23">
        <v>61891</v>
      </c>
      <c r="B1838" s="28" t="s">
        <v>4579</v>
      </c>
      <c r="C1838" s="28" t="s">
        <v>4574</v>
      </c>
      <c r="D1838" s="25">
        <f>K1838</f>
        <v>39800</v>
      </c>
      <c r="E1838" s="28" t="s">
        <v>4576</v>
      </c>
      <c r="F1838" s="26">
        <v>150</v>
      </c>
      <c r="G1838" s="28" t="s">
        <v>4580</v>
      </c>
      <c r="H1838" s="28" t="s">
        <v>6667</v>
      </c>
      <c r="I1838" s="28" t="s">
        <v>4576</v>
      </c>
      <c r="J1838" s="28" t="s">
        <v>4576</v>
      </c>
      <c r="K1838" s="29">
        <v>39800</v>
      </c>
      <c r="L1838" s="28" t="s">
        <v>6602</v>
      </c>
      <c r="M1838" s="28" t="s">
        <v>5510</v>
      </c>
    </row>
    <row r="1839" spans="1:13" hidden="1" x14ac:dyDescent="0.2">
      <c r="A1839" s="23">
        <v>71336</v>
      </c>
      <c r="B1839" s="28" t="s">
        <v>4573</v>
      </c>
      <c r="C1839" s="28" t="s">
        <v>5135</v>
      </c>
      <c r="D1839" s="25">
        <v>39800</v>
      </c>
      <c r="F1839" s="26">
        <v>9.99</v>
      </c>
      <c r="G1839" s="28" t="s">
        <v>2203</v>
      </c>
      <c r="H1839" s="28" t="s">
        <v>277</v>
      </c>
      <c r="J1839" s="28" t="s">
        <v>4909</v>
      </c>
      <c r="K1839" s="29">
        <v>39800</v>
      </c>
      <c r="L1839" s="28" t="s">
        <v>5658</v>
      </c>
      <c r="M1839" s="28" t="s">
        <v>1014</v>
      </c>
    </row>
    <row r="1840" spans="1:13" hidden="1" x14ac:dyDescent="0.2">
      <c r="A1840" s="23">
        <v>61872</v>
      </c>
      <c r="B1840" s="28" t="s">
        <v>4573</v>
      </c>
      <c r="C1840" s="28" t="s">
        <v>4574</v>
      </c>
      <c r="D1840" s="25">
        <f>K1840</f>
        <v>39800</v>
      </c>
      <c r="E1840" s="28" t="s">
        <v>4576</v>
      </c>
      <c r="F1840" s="26">
        <v>32</v>
      </c>
      <c r="G1840" s="28" t="s">
        <v>5145</v>
      </c>
      <c r="H1840" s="28" t="s">
        <v>277</v>
      </c>
      <c r="I1840" s="28" t="s">
        <v>4576</v>
      </c>
      <c r="J1840" s="28" t="s">
        <v>4576</v>
      </c>
      <c r="K1840" s="29">
        <v>39800</v>
      </c>
      <c r="L1840" s="28" t="s">
        <v>2111</v>
      </c>
      <c r="M1840" s="28" t="s">
        <v>4345</v>
      </c>
    </row>
    <row r="1841" spans="1:13" hidden="1" x14ac:dyDescent="0.2">
      <c r="A1841" s="23">
        <v>61657</v>
      </c>
      <c r="B1841" s="28" t="s">
        <v>4573</v>
      </c>
      <c r="C1841" s="28" t="s">
        <v>4580</v>
      </c>
      <c r="D1841" s="25">
        <f>K1841</f>
        <v>39800</v>
      </c>
      <c r="E1841" s="28" t="s">
        <v>5477</v>
      </c>
      <c r="F1841" s="26">
        <v>16</v>
      </c>
      <c r="G1841" s="28" t="s">
        <v>3696</v>
      </c>
      <c r="H1841" s="28" t="s">
        <v>3484</v>
      </c>
      <c r="I1841" s="28" t="s">
        <v>4576</v>
      </c>
      <c r="J1841" s="28" t="s">
        <v>4576</v>
      </c>
      <c r="K1841" s="29">
        <v>39800</v>
      </c>
      <c r="L1841" s="28" t="s">
        <v>4576</v>
      </c>
      <c r="M1841" s="28" t="s">
        <v>4576</v>
      </c>
    </row>
    <row r="1842" spans="1:13" hidden="1" x14ac:dyDescent="0.2">
      <c r="A1842" s="23">
        <v>71334</v>
      </c>
      <c r="B1842" s="28" t="s">
        <v>4573</v>
      </c>
      <c r="C1842" s="28" t="s">
        <v>5135</v>
      </c>
      <c r="D1842" s="25">
        <v>39800</v>
      </c>
      <c r="F1842" s="26">
        <v>18.64</v>
      </c>
      <c r="G1842" s="28" t="s">
        <v>683</v>
      </c>
      <c r="H1842" s="28" t="s">
        <v>3365</v>
      </c>
      <c r="J1842" s="28" t="s">
        <v>4909</v>
      </c>
      <c r="K1842" s="29">
        <v>39800</v>
      </c>
      <c r="L1842" s="28" t="s">
        <v>5658</v>
      </c>
      <c r="M1842" s="28" t="s">
        <v>1714</v>
      </c>
    </row>
    <row r="1843" spans="1:13" hidden="1" x14ac:dyDescent="0.2">
      <c r="A1843" s="23">
        <v>61855</v>
      </c>
      <c r="B1843" s="28" t="s">
        <v>4573</v>
      </c>
      <c r="C1843" s="28" t="s">
        <v>4574</v>
      </c>
      <c r="D1843" s="25">
        <f>K1843</f>
        <v>39800</v>
      </c>
      <c r="E1843" s="28" t="s">
        <v>5499</v>
      </c>
      <c r="F1843" s="26">
        <v>100</v>
      </c>
      <c r="G1843" s="28" t="s">
        <v>5155</v>
      </c>
      <c r="H1843" s="28" t="s">
        <v>4599</v>
      </c>
      <c r="I1843" s="28" t="s">
        <v>4576</v>
      </c>
      <c r="J1843" s="28" t="s">
        <v>4576</v>
      </c>
      <c r="K1843" s="29">
        <v>39800</v>
      </c>
      <c r="L1843" s="28" t="s">
        <v>6598</v>
      </c>
      <c r="M1843" s="28" t="s">
        <v>5500</v>
      </c>
    </row>
    <row r="1844" spans="1:13" hidden="1" x14ac:dyDescent="0.2">
      <c r="A1844" s="23">
        <v>61658</v>
      </c>
      <c r="B1844" s="28" t="s">
        <v>4573</v>
      </c>
      <c r="C1844" s="28" t="s">
        <v>4580</v>
      </c>
      <c r="D1844" s="25">
        <f>K1844</f>
        <v>39800</v>
      </c>
      <c r="E1844" s="28" t="s">
        <v>7164</v>
      </c>
      <c r="F1844" s="26">
        <v>2</v>
      </c>
      <c r="G1844" s="28" t="s">
        <v>5137</v>
      </c>
      <c r="H1844" s="28" t="s">
        <v>3365</v>
      </c>
      <c r="I1844" s="28" t="s">
        <v>4576</v>
      </c>
      <c r="J1844" s="28" t="s">
        <v>4576</v>
      </c>
      <c r="K1844" s="29">
        <v>39800</v>
      </c>
      <c r="L1844" s="28" t="s">
        <v>4576</v>
      </c>
      <c r="M1844" s="28" t="s">
        <v>4576</v>
      </c>
    </row>
    <row r="1845" spans="1:13" hidden="1" x14ac:dyDescent="0.2">
      <c r="A1845" s="23">
        <v>71332</v>
      </c>
      <c r="B1845" s="28" t="s">
        <v>4573</v>
      </c>
      <c r="C1845" s="28" t="s">
        <v>5135</v>
      </c>
      <c r="D1845" s="25">
        <v>39800</v>
      </c>
      <c r="F1845" s="26">
        <v>4.9800000000000004</v>
      </c>
      <c r="G1845" s="28" t="s">
        <v>4595</v>
      </c>
      <c r="H1845" s="28" t="s">
        <v>277</v>
      </c>
      <c r="J1845" s="28" t="s">
        <v>4909</v>
      </c>
      <c r="K1845" s="29">
        <v>39800</v>
      </c>
      <c r="L1845" s="28" t="s">
        <v>5658</v>
      </c>
      <c r="M1845" s="28" t="s">
        <v>2122</v>
      </c>
    </row>
    <row r="1846" spans="1:13" hidden="1" x14ac:dyDescent="0.2">
      <c r="A1846" s="23">
        <v>71335</v>
      </c>
      <c r="B1846" s="28" t="s">
        <v>4573</v>
      </c>
      <c r="C1846" s="28" t="s">
        <v>5135</v>
      </c>
      <c r="D1846" s="25">
        <v>39800</v>
      </c>
      <c r="F1846" s="26">
        <v>22.5</v>
      </c>
      <c r="G1846" s="28" t="s">
        <v>4595</v>
      </c>
      <c r="H1846" s="28" t="s">
        <v>4595</v>
      </c>
      <c r="J1846" s="28" t="s">
        <v>4909</v>
      </c>
      <c r="K1846" s="29">
        <v>39800</v>
      </c>
      <c r="L1846" s="28" t="s">
        <v>5658</v>
      </c>
      <c r="M1846" s="28" t="s">
        <v>6540</v>
      </c>
    </row>
    <row r="1847" spans="1:13" hidden="1" x14ac:dyDescent="0.2">
      <c r="A1847" s="23">
        <v>71333</v>
      </c>
      <c r="B1847" s="28" t="s">
        <v>4573</v>
      </c>
      <c r="C1847" s="28" t="s">
        <v>5135</v>
      </c>
      <c r="D1847" s="25">
        <v>39800</v>
      </c>
      <c r="F1847" s="26">
        <v>8.5</v>
      </c>
      <c r="G1847" s="28" t="s">
        <v>2205</v>
      </c>
      <c r="H1847" s="28" t="s">
        <v>7154</v>
      </c>
      <c r="J1847" s="28" t="s">
        <v>4907</v>
      </c>
      <c r="K1847" s="29">
        <v>39800</v>
      </c>
      <c r="L1847" s="28" t="s">
        <v>5658</v>
      </c>
      <c r="M1847" s="28" t="s">
        <v>3950</v>
      </c>
    </row>
    <row r="1848" spans="1:13" hidden="1" x14ac:dyDescent="0.2">
      <c r="A1848" s="23">
        <v>61660</v>
      </c>
      <c r="B1848" s="28" t="s">
        <v>4573</v>
      </c>
      <c r="C1848" s="28" t="s">
        <v>4580</v>
      </c>
      <c r="D1848" s="25">
        <f>K1848</f>
        <v>39801</v>
      </c>
      <c r="E1848" s="28" t="s">
        <v>2964</v>
      </c>
      <c r="F1848" s="26">
        <v>20</v>
      </c>
      <c r="G1848" s="28" t="s">
        <v>5165</v>
      </c>
      <c r="H1848" s="28" t="s">
        <v>3370</v>
      </c>
      <c r="I1848" s="28" t="s">
        <v>4576</v>
      </c>
      <c r="J1848" s="28" t="s">
        <v>4576</v>
      </c>
      <c r="K1848" s="29">
        <v>39801</v>
      </c>
      <c r="L1848" s="28" t="s">
        <v>4576</v>
      </c>
      <c r="M1848" s="28" t="s">
        <v>4576</v>
      </c>
    </row>
    <row r="1849" spans="1:13" hidden="1" x14ac:dyDescent="0.2">
      <c r="A1849" s="23">
        <v>61656</v>
      </c>
      <c r="B1849" s="28" t="s">
        <v>4573</v>
      </c>
      <c r="C1849" s="28" t="s">
        <v>4580</v>
      </c>
      <c r="D1849" s="25">
        <f>K1849</f>
        <v>39801</v>
      </c>
      <c r="E1849" s="28" t="s">
        <v>7164</v>
      </c>
      <c r="F1849" s="26">
        <v>4</v>
      </c>
      <c r="G1849" s="28" t="s">
        <v>7119</v>
      </c>
      <c r="H1849" s="28" t="s">
        <v>3484</v>
      </c>
      <c r="I1849" s="28" t="s">
        <v>4576</v>
      </c>
      <c r="J1849" s="28" t="s">
        <v>4576</v>
      </c>
      <c r="K1849" s="29">
        <v>39801</v>
      </c>
      <c r="L1849" s="28" t="s">
        <v>4576</v>
      </c>
      <c r="M1849" s="28" t="s">
        <v>4576</v>
      </c>
    </row>
    <row r="1850" spans="1:13" hidden="1" x14ac:dyDescent="0.2">
      <c r="A1850" s="23">
        <v>71337</v>
      </c>
      <c r="B1850" s="28" t="s">
        <v>4573</v>
      </c>
      <c r="C1850" s="28" t="s">
        <v>5135</v>
      </c>
      <c r="D1850" s="25">
        <v>39801</v>
      </c>
      <c r="F1850" s="26">
        <v>20.57</v>
      </c>
      <c r="G1850" s="28" t="s">
        <v>4818</v>
      </c>
      <c r="H1850" s="28" t="s">
        <v>4600</v>
      </c>
      <c r="J1850" s="28" t="s">
        <v>4909</v>
      </c>
      <c r="K1850" s="29">
        <v>39801</v>
      </c>
      <c r="L1850" s="28" t="s">
        <v>5658</v>
      </c>
      <c r="M1850" s="28" t="s">
        <v>2104</v>
      </c>
    </row>
    <row r="1851" spans="1:13" hidden="1" x14ac:dyDescent="0.2">
      <c r="A1851" s="23">
        <v>71340</v>
      </c>
      <c r="B1851" s="28" t="s">
        <v>4573</v>
      </c>
      <c r="C1851" s="28" t="s">
        <v>5135</v>
      </c>
      <c r="D1851" s="25">
        <v>39801</v>
      </c>
      <c r="F1851" s="26">
        <v>38.31</v>
      </c>
      <c r="G1851" s="28" t="s">
        <v>683</v>
      </c>
      <c r="H1851" s="28" t="s">
        <v>3365</v>
      </c>
      <c r="J1851" s="28" t="s">
        <v>4909</v>
      </c>
      <c r="K1851" s="29">
        <v>39801</v>
      </c>
      <c r="L1851" s="28" t="s">
        <v>5658</v>
      </c>
      <c r="M1851" s="28" t="s">
        <v>1705</v>
      </c>
    </row>
    <row r="1852" spans="1:13" hidden="1" x14ac:dyDescent="0.2">
      <c r="A1852" s="23">
        <v>61849</v>
      </c>
      <c r="B1852" s="28" t="s">
        <v>4582</v>
      </c>
      <c r="C1852" s="28" t="s">
        <v>4574</v>
      </c>
      <c r="D1852" s="25">
        <f>K1852</f>
        <v>39801</v>
      </c>
      <c r="E1852" s="28" t="s">
        <v>4576</v>
      </c>
      <c r="F1852" s="26">
        <v>-219.88</v>
      </c>
      <c r="G1852" s="28" t="s">
        <v>5137</v>
      </c>
      <c r="H1852" s="28" t="s">
        <v>6666</v>
      </c>
      <c r="I1852" s="28" t="s">
        <v>4576</v>
      </c>
      <c r="J1852" s="28" t="s">
        <v>4576</v>
      </c>
      <c r="K1852" s="29">
        <v>39801</v>
      </c>
      <c r="L1852" s="28" t="s">
        <v>4299</v>
      </c>
      <c r="M1852" s="28" t="s">
        <v>4300</v>
      </c>
    </row>
    <row r="1853" spans="1:13" hidden="1" x14ac:dyDescent="0.2">
      <c r="A1853" s="23">
        <v>71339</v>
      </c>
      <c r="B1853" s="28" t="s">
        <v>4573</v>
      </c>
      <c r="C1853" s="28" t="s">
        <v>5135</v>
      </c>
      <c r="D1853" s="25">
        <v>39801</v>
      </c>
      <c r="F1853" s="26">
        <v>12.5</v>
      </c>
      <c r="G1853" s="28" t="s">
        <v>2205</v>
      </c>
      <c r="H1853" s="28" t="s">
        <v>7154</v>
      </c>
      <c r="J1853" s="28" t="s">
        <v>4907</v>
      </c>
      <c r="K1853" s="29">
        <v>39801</v>
      </c>
      <c r="L1853" s="28" t="s">
        <v>5658</v>
      </c>
      <c r="M1853" s="28" t="s">
        <v>3950</v>
      </c>
    </row>
    <row r="1854" spans="1:13" hidden="1" x14ac:dyDescent="0.2">
      <c r="A1854" s="23">
        <v>71338</v>
      </c>
      <c r="B1854" s="28" t="s">
        <v>4573</v>
      </c>
      <c r="C1854" s="28" t="s">
        <v>5135</v>
      </c>
      <c r="D1854" s="25">
        <v>39801</v>
      </c>
      <c r="F1854" s="26">
        <v>18.62</v>
      </c>
      <c r="G1854" s="28" t="s">
        <v>1949</v>
      </c>
      <c r="H1854" s="28" t="s">
        <v>3370</v>
      </c>
      <c r="J1854" s="28" t="s">
        <v>4909</v>
      </c>
      <c r="K1854" s="29">
        <v>39801</v>
      </c>
      <c r="L1854" s="28" t="s">
        <v>5658</v>
      </c>
      <c r="M1854" s="28" t="s">
        <v>2147</v>
      </c>
    </row>
    <row r="1855" spans="1:13" hidden="1" x14ac:dyDescent="0.2">
      <c r="A1855" s="23">
        <v>61655</v>
      </c>
      <c r="B1855" s="28" t="s">
        <v>4573</v>
      </c>
      <c r="C1855" s="28" t="s">
        <v>4580</v>
      </c>
      <c r="D1855" s="25">
        <f>K1855</f>
        <v>39802</v>
      </c>
      <c r="E1855" s="28" t="s">
        <v>5476</v>
      </c>
      <c r="F1855" s="26">
        <v>28</v>
      </c>
      <c r="G1855" s="28" t="s">
        <v>1957</v>
      </c>
      <c r="H1855" s="28" t="s">
        <v>3484</v>
      </c>
      <c r="I1855" s="28" t="s">
        <v>4576</v>
      </c>
      <c r="J1855" s="28" t="s">
        <v>4576</v>
      </c>
      <c r="K1855" s="29">
        <v>39802</v>
      </c>
      <c r="L1855" s="28" t="s">
        <v>4576</v>
      </c>
      <c r="M1855" s="28" t="s">
        <v>4576</v>
      </c>
    </row>
    <row r="1856" spans="1:13" hidden="1" x14ac:dyDescent="0.2">
      <c r="A1856" s="23">
        <v>61664</v>
      </c>
      <c r="B1856" s="28" t="s">
        <v>4573</v>
      </c>
      <c r="C1856" s="28" t="s">
        <v>4580</v>
      </c>
      <c r="D1856" s="25">
        <f>K1856</f>
        <v>39802</v>
      </c>
      <c r="E1856" s="28" t="s">
        <v>5481</v>
      </c>
      <c r="F1856" s="26">
        <v>2</v>
      </c>
      <c r="G1856" s="28" t="s">
        <v>1556</v>
      </c>
      <c r="H1856" s="28" t="s">
        <v>7322</v>
      </c>
      <c r="I1856" s="28" t="s">
        <v>4576</v>
      </c>
      <c r="J1856" s="28" t="s">
        <v>4576</v>
      </c>
      <c r="K1856" s="29">
        <v>39802</v>
      </c>
      <c r="L1856" s="28" t="s">
        <v>4576</v>
      </c>
      <c r="M1856" s="28" t="s">
        <v>4576</v>
      </c>
    </row>
    <row r="1857" spans="1:13" hidden="1" x14ac:dyDescent="0.2">
      <c r="A1857" s="23">
        <v>71342</v>
      </c>
      <c r="B1857" s="28" t="s">
        <v>4573</v>
      </c>
      <c r="C1857" s="28" t="s">
        <v>5135</v>
      </c>
      <c r="D1857" s="25">
        <v>39802</v>
      </c>
      <c r="F1857" s="26">
        <v>27.89</v>
      </c>
      <c r="G1857" s="28" t="s">
        <v>683</v>
      </c>
      <c r="H1857" s="28" t="s">
        <v>3365</v>
      </c>
      <c r="J1857" s="28" t="s">
        <v>4909</v>
      </c>
      <c r="K1857" s="29">
        <v>39802</v>
      </c>
      <c r="L1857" s="28" t="s">
        <v>5658</v>
      </c>
      <c r="M1857" s="28" t="s">
        <v>1700</v>
      </c>
    </row>
    <row r="1858" spans="1:13" hidden="1" x14ac:dyDescent="0.2">
      <c r="A1858" s="23">
        <v>61654</v>
      </c>
      <c r="B1858" s="28" t="s">
        <v>4573</v>
      </c>
      <c r="C1858" s="28" t="s">
        <v>4580</v>
      </c>
      <c r="D1858" s="25">
        <f>K1858</f>
        <v>39802</v>
      </c>
      <c r="E1858" s="28" t="s">
        <v>5475</v>
      </c>
      <c r="F1858" s="26">
        <v>8.5</v>
      </c>
      <c r="G1858" s="28" t="s">
        <v>6750</v>
      </c>
      <c r="H1858" s="28" t="s">
        <v>3484</v>
      </c>
      <c r="I1858" s="28" t="s">
        <v>4576</v>
      </c>
      <c r="J1858" s="28" t="s">
        <v>4576</v>
      </c>
      <c r="K1858" s="29">
        <v>39802</v>
      </c>
      <c r="L1858" s="28" t="s">
        <v>4576</v>
      </c>
      <c r="M1858" s="28" t="s">
        <v>4576</v>
      </c>
    </row>
    <row r="1859" spans="1:13" hidden="1" x14ac:dyDescent="0.2">
      <c r="A1859" s="23">
        <v>71341</v>
      </c>
      <c r="B1859" s="28" t="s">
        <v>4573</v>
      </c>
      <c r="C1859" s="28" t="s">
        <v>5135</v>
      </c>
      <c r="D1859" s="25">
        <v>39802</v>
      </c>
      <c r="F1859" s="26">
        <v>12.5</v>
      </c>
      <c r="G1859" s="28" t="s">
        <v>2205</v>
      </c>
      <c r="H1859" s="28" t="s">
        <v>7154</v>
      </c>
      <c r="J1859" s="28" t="s">
        <v>4907</v>
      </c>
      <c r="K1859" s="29">
        <v>39802</v>
      </c>
      <c r="L1859" s="28" t="s">
        <v>5658</v>
      </c>
      <c r="M1859" s="28" t="s">
        <v>3950</v>
      </c>
    </row>
    <row r="1860" spans="1:13" hidden="1" x14ac:dyDescent="0.2">
      <c r="A1860" s="23">
        <v>61859</v>
      </c>
      <c r="B1860" s="28" t="s">
        <v>4573</v>
      </c>
      <c r="C1860" s="28" t="s">
        <v>4574</v>
      </c>
      <c r="D1860" s="25">
        <f>K1860</f>
        <v>39804</v>
      </c>
      <c r="E1860" s="28" t="s">
        <v>5506</v>
      </c>
      <c r="F1860" s="26">
        <v>30</v>
      </c>
      <c r="G1860" s="28" t="s">
        <v>4584</v>
      </c>
      <c r="H1860" s="28" t="s">
        <v>3365</v>
      </c>
      <c r="I1860" s="28" t="s">
        <v>4576</v>
      </c>
      <c r="J1860" s="28" t="s">
        <v>4576</v>
      </c>
      <c r="K1860" s="29">
        <v>39804</v>
      </c>
      <c r="L1860" s="28" t="s">
        <v>6598</v>
      </c>
      <c r="M1860" s="28" t="s">
        <v>5507</v>
      </c>
    </row>
    <row r="1861" spans="1:13" hidden="1" x14ac:dyDescent="0.2">
      <c r="A1861" s="23">
        <v>61667</v>
      </c>
      <c r="B1861" s="28" t="s">
        <v>4573</v>
      </c>
      <c r="C1861" s="28" t="s">
        <v>4580</v>
      </c>
      <c r="D1861" s="25">
        <f>K1861</f>
        <v>39804</v>
      </c>
      <c r="E1861" s="28" t="s">
        <v>5484</v>
      </c>
      <c r="F1861" s="26">
        <v>9</v>
      </c>
      <c r="G1861" s="28" t="s">
        <v>2203</v>
      </c>
      <c r="H1861" s="28" t="s">
        <v>277</v>
      </c>
      <c r="I1861" s="28" t="s">
        <v>4576</v>
      </c>
      <c r="J1861" s="28" t="s">
        <v>4576</v>
      </c>
      <c r="K1861" s="29">
        <v>39804</v>
      </c>
      <c r="L1861" s="28" t="s">
        <v>4576</v>
      </c>
      <c r="M1861" s="28" t="s">
        <v>4576</v>
      </c>
    </row>
    <row r="1862" spans="1:13" hidden="1" x14ac:dyDescent="0.2">
      <c r="A1862" s="23">
        <v>61665</v>
      </c>
      <c r="B1862" s="28" t="s">
        <v>4573</v>
      </c>
      <c r="C1862" s="28" t="s">
        <v>4580</v>
      </c>
      <c r="D1862" s="25">
        <f>K1862</f>
        <v>39804</v>
      </c>
      <c r="E1862" s="28" t="s">
        <v>5482</v>
      </c>
      <c r="F1862" s="26">
        <v>12</v>
      </c>
      <c r="G1862" s="28" t="s">
        <v>3696</v>
      </c>
      <c r="H1862" s="28" t="s">
        <v>3488</v>
      </c>
      <c r="I1862" s="28" t="s">
        <v>4576</v>
      </c>
      <c r="J1862" s="28" t="s">
        <v>4576</v>
      </c>
      <c r="K1862" s="29">
        <v>39804</v>
      </c>
      <c r="L1862" s="28" t="s">
        <v>4576</v>
      </c>
      <c r="M1862" s="28" t="s">
        <v>4576</v>
      </c>
    </row>
    <row r="1863" spans="1:13" hidden="1" x14ac:dyDescent="0.2">
      <c r="A1863" s="23">
        <v>71343</v>
      </c>
      <c r="B1863" s="28" t="s">
        <v>4573</v>
      </c>
      <c r="C1863" s="28" t="s">
        <v>5135</v>
      </c>
      <c r="D1863" s="25">
        <v>39804</v>
      </c>
      <c r="F1863" s="26">
        <v>9.19</v>
      </c>
      <c r="G1863" s="28" t="s">
        <v>1951</v>
      </c>
      <c r="H1863" s="28" t="s">
        <v>3370</v>
      </c>
      <c r="J1863" s="28" t="s">
        <v>4909</v>
      </c>
      <c r="K1863" s="29">
        <v>39804</v>
      </c>
      <c r="L1863" s="28" t="s">
        <v>5658</v>
      </c>
      <c r="M1863" s="28" t="s">
        <v>3961</v>
      </c>
    </row>
    <row r="1864" spans="1:13" hidden="1" x14ac:dyDescent="0.2">
      <c r="A1864" s="23">
        <v>61668</v>
      </c>
      <c r="B1864" s="28" t="s">
        <v>4573</v>
      </c>
      <c r="C1864" s="28" t="s">
        <v>4580</v>
      </c>
      <c r="D1864" s="25">
        <f>K1864</f>
        <v>39804</v>
      </c>
      <c r="E1864" s="28" t="s">
        <v>7164</v>
      </c>
      <c r="F1864" s="26">
        <v>3.5</v>
      </c>
      <c r="G1864" s="28" t="s">
        <v>5137</v>
      </c>
      <c r="H1864" s="28" t="s">
        <v>3365</v>
      </c>
      <c r="I1864" s="28" t="s">
        <v>4576</v>
      </c>
      <c r="J1864" s="28" t="s">
        <v>4576</v>
      </c>
      <c r="K1864" s="29">
        <v>39804</v>
      </c>
      <c r="L1864" s="28" t="s">
        <v>4576</v>
      </c>
      <c r="M1864" s="28" t="s">
        <v>4576</v>
      </c>
    </row>
    <row r="1865" spans="1:13" hidden="1" x14ac:dyDescent="0.2">
      <c r="A1865" s="23">
        <v>61670</v>
      </c>
      <c r="B1865" s="28" t="s">
        <v>4573</v>
      </c>
      <c r="C1865" s="28" t="s">
        <v>4580</v>
      </c>
      <c r="D1865" s="25">
        <f>K1865</f>
        <v>39805</v>
      </c>
      <c r="E1865" s="28" t="s">
        <v>5485</v>
      </c>
      <c r="F1865" s="26">
        <v>22</v>
      </c>
      <c r="G1865" s="28" t="s">
        <v>7122</v>
      </c>
      <c r="H1865" s="28" t="s">
        <v>3379</v>
      </c>
      <c r="I1865" s="28" t="s">
        <v>4576</v>
      </c>
      <c r="J1865" s="28" t="s">
        <v>4576</v>
      </c>
      <c r="K1865" s="29">
        <v>39805</v>
      </c>
      <c r="L1865" s="28" t="s">
        <v>4576</v>
      </c>
      <c r="M1865" s="28" t="s">
        <v>4576</v>
      </c>
    </row>
    <row r="1866" spans="1:13" hidden="1" x14ac:dyDescent="0.2">
      <c r="A1866" s="23">
        <v>61897</v>
      </c>
      <c r="B1866" s="28" t="s">
        <v>4579</v>
      </c>
      <c r="C1866" s="28" t="s">
        <v>4574</v>
      </c>
      <c r="D1866" s="25">
        <f>K1866</f>
        <v>39805</v>
      </c>
      <c r="E1866" s="28" t="s">
        <v>4576</v>
      </c>
      <c r="F1866" s="26">
        <v>40</v>
      </c>
      <c r="G1866" s="28" t="s">
        <v>4580</v>
      </c>
      <c r="H1866" s="28" t="s">
        <v>6667</v>
      </c>
      <c r="I1866" s="28" t="s">
        <v>4576</v>
      </c>
      <c r="J1866" s="28" t="s">
        <v>4576</v>
      </c>
      <c r="K1866" s="29">
        <v>39805</v>
      </c>
      <c r="L1866" s="28" t="s">
        <v>6602</v>
      </c>
      <c r="M1866" s="28" t="s">
        <v>5515</v>
      </c>
    </row>
    <row r="1867" spans="1:13" hidden="1" x14ac:dyDescent="0.2">
      <c r="A1867" s="23">
        <v>71305</v>
      </c>
      <c r="B1867" s="28" t="s">
        <v>4573</v>
      </c>
      <c r="C1867" s="28" t="s">
        <v>5135</v>
      </c>
      <c r="D1867" s="25">
        <v>39805</v>
      </c>
      <c r="F1867" s="26">
        <v>11.5</v>
      </c>
      <c r="G1867" s="28" t="s">
        <v>1560</v>
      </c>
      <c r="H1867" s="28" t="s">
        <v>3370</v>
      </c>
      <c r="J1867" s="28" t="s">
        <v>4909</v>
      </c>
      <c r="K1867" s="29">
        <v>39805</v>
      </c>
      <c r="L1867" s="28" t="s">
        <v>5658</v>
      </c>
      <c r="M1867" s="28" t="s">
        <v>4025</v>
      </c>
    </row>
    <row r="1868" spans="1:13" hidden="1" x14ac:dyDescent="0.2">
      <c r="A1868" s="23">
        <v>71344</v>
      </c>
      <c r="B1868" s="28" t="s">
        <v>4573</v>
      </c>
      <c r="C1868" s="28" t="s">
        <v>5135</v>
      </c>
      <c r="D1868" s="25">
        <v>39805</v>
      </c>
      <c r="F1868" s="26">
        <v>29.78</v>
      </c>
      <c r="G1868" s="28" t="s">
        <v>2208</v>
      </c>
      <c r="H1868" s="28" t="s">
        <v>4600</v>
      </c>
      <c r="J1868" s="28" t="s">
        <v>4909</v>
      </c>
      <c r="K1868" s="29">
        <v>39805</v>
      </c>
      <c r="L1868" s="28" t="s">
        <v>5658</v>
      </c>
      <c r="M1868" s="28" t="s">
        <v>4023</v>
      </c>
    </row>
    <row r="1869" spans="1:13" hidden="1" x14ac:dyDescent="0.2">
      <c r="A1869" s="23">
        <v>61870</v>
      </c>
      <c r="B1869" s="28" t="s">
        <v>4573</v>
      </c>
      <c r="C1869" s="28" t="s">
        <v>4574</v>
      </c>
      <c r="D1869" s="25">
        <f>K1869</f>
        <v>39805</v>
      </c>
      <c r="E1869" s="28" t="s">
        <v>4576</v>
      </c>
      <c r="F1869" s="26">
        <v>41.58</v>
      </c>
      <c r="G1869" s="28" t="s">
        <v>5139</v>
      </c>
      <c r="H1869" s="28" t="s">
        <v>3381</v>
      </c>
      <c r="I1869" s="28" t="s">
        <v>4576</v>
      </c>
      <c r="J1869" s="28" t="s">
        <v>4576</v>
      </c>
      <c r="K1869" s="29">
        <v>39805</v>
      </c>
      <c r="L1869" s="28" t="s">
        <v>2111</v>
      </c>
      <c r="M1869" s="28" t="s">
        <v>4457</v>
      </c>
    </row>
    <row r="1870" spans="1:13" hidden="1" x14ac:dyDescent="0.2">
      <c r="A1870" s="23">
        <v>61885</v>
      </c>
      <c r="B1870" s="33" t="s">
        <v>4585</v>
      </c>
      <c r="C1870" s="28" t="s">
        <v>4574</v>
      </c>
      <c r="D1870" s="25">
        <f>K1870</f>
        <v>39805</v>
      </c>
      <c r="E1870" s="28" t="s">
        <v>4576</v>
      </c>
      <c r="F1870" s="26">
        <v>20.8</v>
      </c>
      <c r="G1870" s="28" t="s">
        <v>5141</v>
      </c>
      <c r="H1870" s="28" t="s">
        <v>5948</v>
      </c>
      <c r="I1870" s="28" t="s">
        <v>4576</v>
      </c>
      <c r="J1870" s="28" t="s">
        <v>4576</v>
      </c>
      <c r="K1870" s="29">
        <v>39805</v>
      </c>
      <c r="L1870" s="28" t="s">
        <v>2111</v>
      </c>
      <c r="M1870" s="28" t="s">
        <v>4459</v>
      </c>
    </row>
    <row r="1871" spans="1:13" hidden="1" x14ac:dyDescent="0.2">
      <c r="A1871" s="23">
        <v>61669</v>
      </c>
      <c r="B1871" s="28" t="s">
        <v>4573</v>
      </c>
      <c r="C1871" s="28" t="s">
        <v>4580</v>
      </c>
      <c r="D1871" s="25">
        <f>K1871</f>
        <v>39805</v>
      </c>
      <c r="E1871" s="28" t="s">
        <v>7164</v>
      </c>
      <c r="F1871" s="26">
        <v>2.5</v>
      </c>
      <c r="G1871" s="28" t="s">
        <v>5137</v>
      </c>
      <c r="H1871" s="28" t="s">
        <v>3365</v>
      </c>
      <c r="I1871" s="28" t="s">
        <v>4576</v>
      </c>
      <c r="J1871" s="28" t="s">
        <v>4576</v>
      </c>
      <c r="K1871" s="29">
        <v>39805</v>
      </c>
      <c r="L1871" s="28" t="s">
        <v>4576</v>
      </c>
      <c r="M1871" s="28" t="s">
        <v>4576</v>
      </c>
    </row>
    <row r="1872" spans="1:13" hidden="1" x14ac:dyDescent="0.2">
      <c r="A1872" s="23">
        <v>61666</v>
      </c>
      <c r="B1872" s="28" t="s">
        <v>4573</v>
      </c>
      <c r="C1872" s="28" t="s">
        <v>4580</v>
      </c>
      <c r="D1872" s="25">
        <f>K1872</f>
        <v>39805</v>
      </c>
      <c r="E1872" s="28" t="s">
        <v>5483</v>
      </c>
      <c r="F1872" s="26">
        <v>7.5</v>
      </c>
      <c r="G1872" s="28" t="s">
        <v>3352</v>
      </c>
      <c r="H1872" s="28" t="s">
        <v>7323</v>
      </c>
      <c r="I1872" s="28" t="s">
        <v>4576</v>
      </c>
      <c r="J1872" s="28" t="s">
        <v>4576</v>
      </c>
      <c r="K1872" s="29">
        <v>39805</v>
      </c>
      <c r="L1872" s="28" t="s">
        <v>4576</v>
      </c>
      <c r="M1872" s="28" t="s">
        <v>4576</v>
      </c>
    </row>
    <row r="1873" spans="1:13" hidden="1" x14ac:dyDescent="0.2">
      <c r="A1873" s="23">
        <v>71346</v>
      </c>
      <c r="B1873" s="28" t="s">
        <v>4573</v>
      </c>
      <c r="C1873" s="28" t="s">
        <v>5135</v>
      </c>
      <c r="D1873" s="25">
        <v>39805</v>
      </c>
      <c r="F1873" s="26">
        <v>45.44</v>
      </c>
      <c r="G1873" s="28" t="s">
        <v>878</v>
      </c>
      <c r="H1873" s="28" t="s">
        <v>7322</v>
      </c>
      <c r="J1873" s="28" t="s">
        <v>4914</v>
      </c>
      <c r="K1873" s="29">
        <v>39805</v>
      </c>
      <c r="L1873" s="28" t="s">
        <v>5658</v>
      </c>
      <c r="M1873" s="28" t="s">
        <v>3847</v>
      </c>
    </row>
    <row r="1874" spans="1:13" hidden="1" x14ac:dyDescent="0.2">
      <c r="A1874" s="23">
        <v>61883</v>
      </c>
      <c r="B1874" s="28" t="s">
        <v>5138</v>
      </c>
      <c r="C1874" s="28" t="s">
        <v>4574</v>
      </c>
      <c r="D1874" s="25">
        <f>K1874</f>
        <v>39805</v>
      </c>
      <c r="E1874" s="28" t="s">
        <v>4576</v>
      </c>
      <c r="F1874" s="26">
        <v>283</v>
      </c>
      <c r="G1874" s="28" t="s">
        <v>4574</v>
      </c>
      <c r="H1874" s="28" t="s">
        <v>3381</v>
      </c>
      <c r="I1874" s="28" t="s">
        <v>4576</v>
      </c>
      <c r="J1874" s="28" t="s">
        <v>4909</v>
      </c>
      <c r="K1874" s="29">
        <v>39805</v>
      </c>
      <c r="L1874" s="28" t="s">
        <v>4453</v>
      </c>
      <c r="M1874" s="28" t="s">
        <v>5509</v>
      </c>
    </row>
    <row r="1875" spans="1:13" hidden="1" x14ac:dyDescent="0.2">
      <c r="A1875" s="23">
        <v>71345</v>
      </c>
      <c r="B1875" s="28" t="s">
        <v>4573</v>
      </c>
      <c r="C1875" s="28" t="s">
        <v>5135</v>
      </c>
      <c r="D1875" s="25">
        <v>39805</v>
      </c>
      <c r="F1875" s="26">
        <v>12.5</v>
      </c>
      <c r="G1875" s="28" t="s">
        <v>2205</v>
      </c>
      <c r="H1875" s="28" t="s">
        <v>7154</v>
      </c>
      <c r="J1875" s="28" t="s">
        <v>4907</v>
      </c>
      <c r="K1875" s="29">
        <v>39805</v>
      </c>
      <c r="L1875" s="28" t="s">
        <v>5658</v>
      </c>
      <c r="M1875" s="28" t="s">
        <v>3950</v>
      </c>
    </row>
    <row r="1876" spans="1:13" hidden="1" x14ac:dyDescent="0.2">
      <c r="A1876" s="23">
        <v>71306</v>
      </c>
      <c r="B1876" s="28" t="s">
        <v>4573</v>
      </c>
      <c r="C1876" s="28" t="s">
        <v>5135</v>
      </c>
      <c r="D1876" s="25">
        <v>39806</v>
      </c>
      <c r="F1876" s="26">
        <v>15.5</v>
      </c>
      <c r="G1876" s="28" t="s">
        <v>1560</v>
      </c>
      <c r="H1876" s="28" t="s">
        <v>3370</v>
      </c>
      <c r="J1876" s="28" t="s">
        <v>4909</v>
      </c>
      <c r="K1876" s="29">
        <v>39806</v>
      </c>
      <c r="L1876" s="28" t="s">
        <v>5658</v>
      </c>
      <c r="M1876" s="28" t="s">
        <v>4025</v>
      </c>
    </row>
    <row r="1877" spans="1:13" hidden="1" x14ac:dyDescent="0.2">
      <c r="A1877" s="23">
        <v>71347</v>
      </c>
      <c r="B1877" s="28" t="s">
        <v>4573</v>
      </c>
      <c r="C1877" s="28" t="s">
        <v>5135</v>
      </c>
      <c r="D1877" s="25">
        <v>39806</v>
      </c>
      <c r="F1877" s="26">
        <v>17.98</v>
      </c>
      <c r="G1877" s="28" t="s">
        <v>3350</v>
      </c>
      <c r="H1877" s="28" t="s">
        <v>277</v>
      </c>
      <c r="J1877" s="28" t="s">
        <v>4909</v>
      </c>
      <c r="K1877" s="29">
        <v>39806</v>
      </c>
      <c r="L1877" s="28" t="s">
        <v>5658</v>
      </c>
      <c r="M1877" s="28" t="s">
        <v>4879</v>
      </c>
    </row>
    <row r="1878" spans="1:13" hidden="1" x14ac:dyDescent="0.2">
      <c r="A1878" s="23">
        <v>71348</v>
      </c>
      <c r="B1878" s="28" t="s">
        <v>4573</v>
      </c>
      <c r="C1878" s="28" t="s">
        <v>5135</v>
      </c>
      <c r="D1878" s="25">
        <v>39806</v>
      </c>
      <c r="F1878" s="26">
        <v>12.5</v>
      </c>
      <c r="G1878" s="28" t="s">
        <v>2205</v>
      </c>
      <c r="H1878" s="28" t="s">
        <v>7154</v>
      </c>
      <c r="J1878" s="28" t="s">
        <v>4907</v>
      </c>
      <c r="K1878" s="29">
        <v>39806</v>
      </c>
      <c r="L1878" s="28" t="s">
        <v>5658</v>
      </c>
      <c r="M1878" s="28" t="s">
        <v>7537</v>
      </c>
    </row>
    <row r="1879" spans="1:13" hidden="1" x14ac:dyDescent="0.2">
      <c r="A1879" s="23">
        <v>71352</v>
      </c>
      <c r="B1879" s="28" t="s">
        <v>4573</v>
      </c>
      <c r="C1879" s="28" t="s">
        <v>5135</v>
      </c>
      <c r="D1879" s="25">
        <v>39809</v>
      </c>
      <c r="F1879" s="26">
        <v>60.53</v>
      </c>
      <c r="G1879" s="28" t="s">
        <v>1565</v>
      </c>
      <c r="H1879" s="28" t="s">
        <v>4600</v>
      </c>
      <c r="J1879" s="28" t="s">
        <v>4907</v>
      </c>
      <c r="K1879" s="29">
        <v>39809</v>
      </c>
      <c r="L1879" s="28" t="s">
        <v>5658</v>
      </c>
      <c r="M1879" s="28" t="s">
        <v>7527</v>
      </c>
    </row>
    <row r="1880" spans="1:13" hidden="1" x14ac:dyDescent="0.2">
      <c r="A1880" s="23">
        <v>71307</v>
      </c>
      <c r="B1880" s="28" t="s">
        <v>4573</v>
      </c>
      <c r="C1880" s="28" t="s">
        <v>5135</v>
      </c>
      <c r="D1880" s="25">
        <v>39809</v>
      </c>
      <c r="F1880" s="26">
        <v>10.7</v>
      </c>
      <c r="G1880" s="28" t="s">
        <v>1560</v>
      </c>
      <c r="H1880" s="28" t="s">
        <v>3370</v>
      </c>
      <c r="J1880" s="28" t="s">
        <v>4909</v>
      </c>
      <c r="K1880" s="29">
        <v>39809</v>
      </c>
      <c r="L1880" s="28" t="s">
        <v>5658</v>
      </c>
      <c r="M1880" s="28" t="s">
        <v>4025</v>
      </c>
    </row>
    <row r="1881" spans="1:13" hidden="1" x14ac:dyDescent="0.2">
      <c r="A1881" s="23">
        <v>71349</v>
      </c>
      <c r="B1881" s="28" t="s">
        <v>4573</v>
      </c>
      <c r="C1881" s="28" t="s">
        <v>5135</v>
      </c>
      <c r="D1881" s="25">
        <v>39809</v>
      </c>
      <c r="F1881" s="26">
        <v>9.98</v>
      </c>
      <c r="G1881" s="28" t="s">
        <v>2208</v>
      </c>
      <c r="H1881" s="28" t="s">
        <v>3370</v>
      </c>
      <c r="J1881" s="28" t="s">
        <v>4909</v>
      </c>
      <c r="K1881" s="29">
        <v>39809</v>
      </c>
      <c r="L1881" s="28" t="s">
        <v>5658</v>
      </c>
      <c r="M1881" s="28" t="s">
        <v>4023</v>
      </c>
    </row>
    <row r="1882" spans="1:13" hidden="1" x14ac:dyDescent="0.2">
      <c r="A1882" s="23">
        <v>71350</v>
      </c>
      <c r="B1882" s="28" t="s">
        <v>4573</v>
      </c>
      <c r="C1882" s="28" t="s">
        <v>5135</v>
      </c>
      <c r="D1882" s="25">
        <v>39809</v>
      </c>
      <c r="F1882" s="26">
        <v>15.95</v>
      </c>
      <c r="G1882" s="28" t="s">
        <v>894</v>
      </c>
      <c r="H1882" s="28" t="s">
        <v>3370</v>
      </c>
      <c r="J1882" s="28" t="s">
        <v>4909</v>
      </c>
      <c r="K1882" s="29">
        <v>39809</v>
      </c>
      <c r="L1882" s="28" t="s">
        <v>5658</v>
      </c>
      <c r="M1882" s="28" t="s">
        <v>2125</v>
      </c>
    </row>
    <row r="1883" spans="1:13" hidden="1" x14ac:dyDescent="0.2">
      <c r="A1883" s="23">
        <v>71351</v>
      </c>
      <c r="B1883" s="28" t="s">
        <v>4573</v>
      </c>
      <c r="C1883" s="28" t="s">
        <v>5135</v>
      </c>
      <c r="D1883" s="25">
        <v>39809</v>
      </c>
      <c r="F1883" s="26">
        <v>6</v>
      </c>
      <c r="G1883" s="28" t="s">
        <v>683</v>
      </c>
      <c r="H1883" s="28" t="s">
        <v>3365</v>
      </c>
      <c r="J1883" s="28" t="s">
        <v>4909</v>
      </c>
      <c r="K1883" s="29">
        <v>39809</v>
      </c>
      <c r="L1883" s="28" t="s">
        <v>5658</v>
      </c>
      <c r="M1883" s="28" t="s">
        <v>1717</v>
      </c>
    </row>
    <row r="1884" spans="1:13" hidden="1" x14ac:dyDescent="0.2">
      <c r="A1884" s="23">
        <v>61912</v>
      </c>
      <c r="B1884" s="28" t="s">
        <v>4579</v>
      </c>
      <c r="C1884" s="28" t="s">
        <v>4574</v>
      </c>
      <c r="D1884" s="25">
        <f>K1884</f>
        <v>39811</v>
      </c>
      <c r="E1884" s="28" t="s">
        <v>4576</v>
      </c>
      <c r="F1884" s="26">
        <v>40</v>
      </c>
      <c r="G1884" s="28" t="s">
        <v>4580</v>
      </c>
      <c r="H1884" s="28" t="s">
        <v>6667</v>
      </c>
      <c r="I1884" s="28" t="s">
        <v>4576</v>
      </c>
      <c r="J1884" s="28" t="s">
        <v>4576</v>
      </c>
      <c r="K1884" s="29">
        <v>39811</v>
      </c>
      <c r="L1884" s="28" t="s">
        <v>6602</v>
      </c>
      <c r="M1884" s="28" t="s">
        <v>5522</v>
      </c>
    </row>
    <row r="1885" spans="1:13" hidden="1" x14ac:dyDescent="0.2">
      <c r="A1885" s="23">
        <v>71308</v>
      </c>
      <c r="B1885" s="28" t="s">
        <v>4573</v>
      </c>
      <c r="C1885" s="28" t="s">
        <v>5135</v>
      </c>
      <c r="D1885" s="25">
        <v>39811</v>
      </c>
      <c r="F1885" s="26">
        <v>-11.5</v>
      </c>
      <c r="G1885" s="28" t="s">
        <v>1560</v>
      </c>
      <c r="H1885" s="28" t="s">
        <v>4600</v>
      </c>
      <c r="J1885" s="28" t="s">
        <v>4909</v>
      </c>
      <c r="K1885" s="29">
        <v>39811</v>
      </c>
      <c r="L1885" s="28" t="s">
        <v>5658</v>
      </c>
      <c r="M1885" s="28" t="s">
        <v>1050</v>
      </c>
    </row>
    <row r="1886" spans="1:13" hidden="1" x14ac:dyDescent="0.2">
      <c r="A1886" s="23">
        <v>71353</v>
      </c>
      <c r="B1886" s="28" t="s">
        <v>4573</v>
      </c>
      <c r="C1886" s="28" t="s">
        <v>5135</v>
      </c>
      <c r="D1886" s="25">
        <v>39812</v>
      </c>
      <c r="F1886" s="26">
        <v>103.65</v>
      </c>
      <c r="G1886" s="28" t="s">
        <v>5137</v>
      </c>
      <c r="H1886" s="28" t="s">
        <v>3365</v>
      </c>
      <c r="J1886" s="28" t="s">
        <v>4909</v>
      </c>
      <c r="K1886" s="29">
        <v>39812</v>
      </c>
      <c r="L1886" s="28" t="s">
        <v>5658</v>
      </c>
      <c r="M1886" s="28" t="s">
        <v>3729</v>
      </c>
    </row>
    <row r="1887" spans="1:13" x14ac:dyDescent="0.2">
      <c r="A1887" s="23">
        <v>61879</v>
      </c>
      <c r="B1887" s="28" t="s">
        <v>4573</v>
      </c>
      <c r="C1887" s="28" t="s">
        <v>4574</v>
      </c>
      <c r="D1887" s="25">
        <f>K1887</f>
        <v>39812</v>
      </c>
      <c r="E1887" s="28" t="s">
        <v>4576</v>
      </c>
      <c r="F1887" s="26">
        <v>19.559999999999999</v>
      </c>
      <c r="G1887" s="28" t="s">
        <v>5136</v>
      </c>
      <c r="H1887" s="28" t="s">
        <v>7151</v>
      </c>
      <c r="I1887" s="28" t="s">
        <v>4576</v>
      </c>
      <c r="J1887" s="28" t="s">
        <v>4576</v>
      </c>
      <c r="K1887" s="29">
        <v>39812</v>
      </c>
      <c r="L1887" s="28" t="s">
        <v>2111</v>
      </c>
      <c r="M1887" s="28" t="s">
        <v>4495</v>
      </c>
    </row>
    <row r="1888" spans="1:13" hidden="1" x14ac:dyDescent="0.2">
      <c r="A1888" s="23">
        <v>71354</v>
      </c>
      <c r="B1888" s="28" t="s">
        <v>4573</v>
      </c>
      <c r="C1888" s="28" t="s">
        <v>5135</v>
      </c>
      <c r="D1888" s="25">
        <v>39812</v>
      </c>
      <c r="F1888" s="26">
        <v>12.5</v>
      </c>
      <c r="G1888" s="28" t="s">
        <v>2205</v>
      </c>
      <c r="H1888" s="28" t="s">
        <v>7154</v>
      </c>
      <c r="J1888" s="28" t="s">
        <v>4907</v>
      </c>
      <c r="K1888" s="29">
        <v>39812</v>
      </c>
      <c r="L1888" s="28" t="s">
        <v>5658</v>
      </c>
      <c r="M1888" s="28" t="s">
        <v>3950</v>
      </c>
    </row>
    <row r="1889" spans="1:13" hidden="1" x14ac:dyDescent="0.2">
      <c r="A1889" s="23">
        <v>61917</v>
      </c>
      <c r="B1889" s="28" t="s">
        <v>4579</v>
      </c>
      <c r="C1889" s="28" t="s">
        <v>4574</v>
      </c>
      <c r="D1889" s="25">
        <f>K1889</f>
        <v>39813</v>
      </c>
      <c r="E1889" s="28" t="s">
        <v>6595</v>
      </c>
      <c r="F1889" s="26">
        <v>50</v>
      </c>
      <c r="G1889" s="28" t="s">
        <v>4580</v>
      </c>
      <c r="H1889" s="28" t="s">
        <v>6667</v>
      </c>
      <c r="I1889" s="28" t="s">
        <v>4576</v>
      </c>
      <c r="J1889" s="28" t="s">
        <v>4576</v>
      </c>
      <c r="K1889" s="29">
        <v>39813</v>
      </c>
      <c r="L1889" s="28" t="s">
        <v>5526</v>
      </c>
      <c r="M1889" s="28" t="s">
        <v>5527</v>
      </c>
    </row>
    <row r="1890" spans="1:13" hidden="1" x14ac:dyDescent="0.2">
      <c r="A1890" s="23">
        <v>61843</v>
      </c>
      <c r="B1890" s="28" t="s">
        <v>4573</v>
      </c>
      <c r="C1890" s="28" t="s">
        <v>4580</v>
      </c>
      <c r="D1890" s="25">
        <f>K1890</f>
        <v>39813</v>
      </c>
      <c r="E1890" s="28" t="s">
        <v>5490</v>
      </c>
      <c r="F1890" s="26">
        <v>15</v>
      </c>
      <c r="G1890" s="28" t="s">
        <v>3696</v>
      </c>
      <c r="H1890" s="28" t="s">
        <v>3488</v>
      </c>
      <c r="I1890" s="28" t="s">
        <v>4576</v>
      </c>
      <c r="J1890" s="28" t="s">
        <v>4576</v>
      </c>
      <c r="K1890" s="29">
        <v>39813</v>
      </c>
      <c r="L1890" s="28" t="s">
        <v>4576</v>
      </c>
      <c r="M1890" s="28" t="s">
        <v>4576</v>
      </c>
    </row>
    <row r="1891" spans="1:13" hidden="1" x14ac:dyDescent="0.2">
      <c r="A1891" s="23">
        <v>70010</v>
      </c>
      <c r="B1891" s="28" t="s">
        <v>4573</v>
      </c>
      <c r="C1891" s="28" t="s">
        <v>4574</v>
      </c>
      <c r="D1891" s="25">
        <v>39815</v>
      </c>
      <c r="F1891" s="26">
        <v>85</v>
      </c>
      <c r="G1891" s="28" t="s">
        <v>4594</v>
      </c>
      <c r="H1891" s="28" t="s">
        <v>3381</v>
      </c>
      <c r="J1891" s="28" t="s">
        <v>4909</v>
      </c>
      <c r="K1891" s="29">
        <v>39815</v>
      </c>
      <c r="L1891" s="28" t="s">
        <v>7174</v>
      </c>
      <c r="M1891" s="28" t="s">
        <v>5919</v>
      </c>
    </row>
    <row r="1892" spans="1:13" hidden="1" x14ac:dyDescent="0.2">
      <c r="A1892" s="23">
        <v>70011</v>
      </c>
      <c r="B1892" s="28" t="s">
        <v>4573</v>
      </c>
      <c r="C1892" s="28" t="s">
        <v>4574</v>
      </c>
      <c r="D1892" s="25">
        <v>39815</v>
      </c>
      <c r="F1892" s="26">
        <v>72</v>
      </c>
      <c r="G1892" s="28" t="s">
        <v>4594</v>
      </c>
      <c r="H1892" s="28" t="s">
        <v>3381</v>
      </c>
      <c r="J1892" s="28" t="s">
        <v>4909</v>
      </c>
      <c r="K1892" s="29">
        <v>39815</v>
      </c>
      <c r="L1892" s="28" t="s">
        <v>7174</v>
      </c>
      <c r="M1892" s="28" t="s">
        <v>5918</v>
      </c>
    </row>
    <row r="1893" spans="1:13" hidden="1" x14ac:dyDescent="0.2">
      <c r="A1893" s="23">
        <v>71361</v>
      </c>
      <c r="B1893" s="28" t="s">
        <v>4573</v>
      </c>
      <c r="C1893" s="28" t="s">
        <v>5135</v>
      </c>
      <c r="D1893" s="25">
        <v>39815</v>
      </c>
      <c r="F1893" s="26">
        <v>24</v>
      </c>
      <c r="G1893" s="28" t="s">
        <v>6760</v>
      </c>
      <c r="H1893" s="28" t="s">
        <v>4600</v>
      </c>
      <c r="J1893" s="28" t="s">
        <v>4909</v>
      </c>
      <c r="K1893" s="29">
        <v>39815</v>
      </c>
      <c r="L1893" s="28" t="s">
        <v>5658</v>
      </c>
      <c r="M1893" s="28" t="s">
        <v>4019</v>
      </c>
    </row>
    <row r="1894" spans="1:13" hidden="1" x14ac:dyDescent="0.2">
      <c r="A1894" s="23">
        <v>71362</v>
      </c>
      <c r="B1894" s="28" t="s">
        <v>4573</v>
      </c>
      <c r="C1894" s="28" t="s">
        <v>5135</v>
      </c>
      <c r="D1894" s="25">
        <v>39815</v>
      </c>
      <c r="F1894" s="26">
        <v>15.8</v>
      </c>
      <c r="G1894" s="28" t="s">
        <v>6760</v>
      </c>
      <c r="H1894" s="28" t="s">
        <v>4600</v>
      </c>
      <c r="J1894" s="28" t="s">
        <v>4909</v>
      </c>
      <c r="K1894" s="29">
        <v>39815</v>
      </c>
      <c r="L1894" s="28" t="s">
        <v>5658</v>
      </c>
      <c r="M1894" s="28" t="s">
        <v>4019</v>
      </c>
    </row>
    <row r="1895" spans="1:13" hidden="1" x14ac:dyDescent="0.2">
      <c r="A1895" s="23">
        <v>70008</v>
      </c>
      <c r="B1895" s="28" t="s">
        <v>4579</v>
      </c>
      <c r="C1895" s="28" t="s">
        <v>4574</v>
      </c>
      <c r="D1895" s="25">
        <v>39815</v>
      </c>
      <c r="F1895" s="26">
        <v>1201.72</v>
      </c>
      <c r="G1895" s="28" t="s">
        <v>4598</v>
      </c>
      <c r="H1895" s="28" t="s">
        <v>6667</v>
      </c>
      <c r="K1895" s="29">
        <v>39815</v>
      </c>
      <c r="L1895" s="28" t="s">
        <v>7174</v>
      </c>
      <c r="M1895" s="28" t="s">
        <v>7193</v>
      </c>
    </row>
    <row r="1896" spans="1:13" hidden="1" x14ac:dyDescent="0.2">
      <c r="A1896" s="23">
        <v>70007</v>
      </c>
      <c r="B1896" s="28" t="s">
        <v>4573</v>
      </c>
      <c r="C1896" s="28" t="s">
        <v>4574</v>
      </c>
      <c r="D1896" s="25">
        <v>39815</v>
      </c>
      <c r="F1896" s="26">
        <v>5</v>
      </c>
      <c r="G1896" s="28" t="s">
        <v>5134</v>
      </c>
      <c r="H1896" s="28" t="s">
        <v>5954</v>
      </c>
      <c r="J1896" s="28" t="s">
        <v>4912</v>
      </c>
      <c r="K1896" s="29">
        <v>39815</v>
      </c>
      <c r="L1896" s="28" t="s">
        <v>7174</v>
      </c>
      <c r="M1896" s="28" t="s">
        <v>7194</v>
      </c>
    </row>
    <row r="1897" spans="1:13" hidden="1" x14ac:dyDescent="0.2">
      <c r="A1897" s="23">
        <v>71363</v>
      </c>
      <c r="B1897" s="28" t="s">
        <v>4573</v>
      </c>
      <c r="C1897" s="28" t="s">
        <v>5135</v>
      </c>
      <c r="D1897" s="25">
        <v>39815</v>
      </c>
      <c r="F1897" s="26">
        <v>77.05</v>
      </c>
      <c r="G1897" s="28" t="s">
        <v>3698</v>
      </c>
      <c r="H1897" s="28" t="s">
        <v>3484</v>
      </c>
      <c r="J1897" s="28" t="s">
        <v>4909</v>
      </c>
      <c r="K1897" s="29">
        <v>39815</v>
      </c>
      <c r="L1897" s="28" t="s">
        <v>5658</v>
      </c>
      <c r="M1897" s="28" t="s">
        <v>5245</v>
      </c>
    </row>
    <row r="1898" spans="1:13" hidden="1" x14ac:dyDescent="0.2">
      <c r="A1898" s="23">
        <v>71309</v>
      </c>
      <c r="B1898" s="28" t="s">
        <v>4573</v>
      </c>
      <c r="C1898" s="28" t="s">
        <v>5135</v>
      </c>
      <c r="D1898" s="25">
        <v>39815</v>
      </c>
      <c r="F1898" s="26">
        <v>32</v>
      </c>
      <c r="G1898" s="28" t="s">
        <v>1560</v>
      </c>
      <c r="H1898" s="28" t="s">
        <v>4600</v>
      </c>
      <c r="J1898" s="28" t="s">
        <v>4909</v>
      </c>
      <c r="K1898" s="29">
        <v>39815</v>
      </c>
      <c r="L1898" s="28" t="s">
        <v>5658</v>
      </c>
      <c r="M1898" s="28" t="s">
        <v>4025</v>
      </c>
    </row>
    <row r="1899" spans="1:13" hidden="1" x14ac:dyDescent="0.2">
      <c r="A1899" s="23">
        <v>70004</v>
      </c>
      <c r="B1899" s="28" t="s">
        <v>4579</v>
      </c>
      <c r="C1899" s="28" t="s">
        <v>4574</v>
      </c>
      <c r="D1899" s="25">
        <v>39815</v>
      </c>
      <c r="F1899" s="26">
        <v>10</v>
      </c>
      <c r="G1899" s="28" t="s">
        <v>6025</v>
      </c>
      <c r="H1899" s="28" t="s">
        <v>6667</v>
      </c>
      <c r="K1899" s="29">
        <v>39815</v>
      </c>
      <c r="L1899" s="28" t="s">
        <v>7182</v>
      </c>
      <c r="M1899" s="28" t="s">
        <v>7199</v>
      </c>
    </row>
    <row r="1900" spans="1:13" hidden="1" x14ac:dyDescent="0.2">
      <c r="A1900" s="23">
        <v>70003</v>
      </c>
      <c r="B1900" s="28" t="s">
        <v>4579</v>
      </c>
      <c r="C1900" s="28" t="s">
        <v>4574</v>
      </c>
      <c r="D1900" s="25">
        <v>39815</v>
      </c>
      <c r="F1900" s="26">
        <v>10</v>
      </c>
      <c r="G1900" s="28" t="s">
        <v>6024</v>
      </c>
      <c r="H1900" s="28" t="s">
        <v>6667</v>
      </c>
      <c r="K1900" s="29">
        <v>39815</v>
      </c>
      <c r="L1900" s="28" t="s">
        <v>7182</v>
      </c>
      <c r="M1900" s="28" t="s">
        <v>7198</v>
      </c>
    </row>
    <row r="1901" spans="1:13" hidden="1" x14ac:dyDescent="0.2">
      <c r="A1901" s="23">
        <v>70012</v>
      </c>
      <c r="B1901" s="28" t="s">
        <v>4579</v>
      </c>
      <c r="C1901" s="28" t="s">
        <v>4574</v>
      </c>
      <c r="D1901" s="25">
        <v>39815</v>
      </c>
      <c r="F1901" s="26">
        <v>2099.0500000000002</v>
      </c>
      <c r="G1901" s="28" t="s">
        <v>5135</v>
      </c>
      <c r="H1901" s="28" t="s">
        <v>6667</v>
      </c>
      <c r="K1901" s="29">
        <v>39815</v>
      </c>
      <c r="L1901" s="28" t="s">
        <v>7174</v>
      </c>
      <c r="M1901" s="28" t="s">
        <v>7218</v>
      </c>
    </row>
    <row r="1902" spans="1:13" hidden="1" x14ac:dyDescent="0.2">
      <c r="A1902" s="23">
        <v>71357</v>
      </c>
      <c r="B1902" s="28" t="s">
        <v>4573</v>
      </c>
      <c r="C1902" s="28" t="s">
        <v>5135</v>
      </c>
      <c r="D1902" s="25">
        <v>39815</v>
      </c>
      <c r="F1902" s="26">
        <v>14.74</v>
      </c>
      <c r="G1902" s="28" t="s">
        <v>683</v>
      </c>
      <c r="H1902" s="28" t="s">
        <v>3365</v>
      </c>
      <c r="J1902" s="28" t="s">
        <v>4909</v>
      </c>
      <c r="K1902" s="29">
        <v>39815</v>
      </c>
      <c r="L1902" s="28" t="s">
        <v>5658</v>
      </c>
      <c r="M1902" s="28" t="s">
        <v>1705</v>
      </c>
    </row>
    <row r="1903" spans="1:13" hidden="1" x14ac:dyDescent="0.2">
      <c r="A1903" s="23">
        <v>70006</v>
      </c>
      <c r="B1903" s="28" t="s">
        <v>4573</v>
      </c>
      <c r="C1903" s="28" t="s">
        <v>4574</v>
      </c>
      <c r="D1903" s="25">
        <v>39815</v>
      </c>
      <c r="F1903" s="26">
        <v>26.95</v>
      </c>
      <c r="G1903" s="28" t="s">
        <v>6020</v>
      </c>
      <c r="H1903" s="28" t="s">
        <v>3381</v>
      </c>
      <c r="J1903" s="28" t="s">
        <v>4909</v>
      </c>
      <c r="K1903" s="29">
        <v>39815</v>
      </c>
      <c r="L1903" s="28" t="s">
        <v>7174</v>
      </c>
      <c r="M1903" s="28" t="s">
        <v>6105</v>
      </c>
    </row>
    <row r="1904" spans="1:13" hidden="1" x14ac:dyDescent="0.2">
      <c r="A1904" s="23">
        <v>70009</v>
      </c>
      <c r="B1904" s="28" t="s">
        <v>4579</v>
      </c>
      <c r="C1904" s="28" t="s">
        <v>4574</v>
      </c>
      <c r="D1904" s="25">
        <v>39815</v>
      </c>
      <c r="F1904" s="26">
        <v>300</v>
      </c>
      <c r="G1904" s="28" t="s">
        <v>5133</v>
      </c>
      <c r="H1904" s="28" t="s">
        <v>6667</v>
      </c>
      <c r="K1904" s="29">
        <v>39815</v>
      </c>
      <c r="L1904" s="28" t="s">
        <v>7174</v>
      </c>
      <c r="M1904" s="28" t="s">
        <v>7191</v>
      </c>
    </row>
    <row r="1905" spans="1:13" hidden="1" x14ac:dyDescent="0.2">
      <c r="A1905" s="23">
        <v>70005</v>
      </c>
      <c r="B1905" s="28" t="s">
        <v>4573</v>
      </c>
      <c r="C1905" s="28" t="s">
        <v>4574</v>
      </c>
      <c r="D1905" s="25">
        <v>39815</v>
      </c>
      <c r="F1905" s="26">
        <v>31.39</v>
      </c>
      <c r="G1905" s="28" t="s">
        <v>6021</v>
      </c>
      <c r="H1905" s="28" t="s">
        <v>3381</v>
      </c>
      <c r="J1905" s="28" t="s">
        <v>4909</v>
      </c>
      <c r="K1905" s="29">
        <v>39815</v>
      </c>
      <c r="L1905" s="28" t="s">
        <v>7174</v>
      </c>
      <c r="M1905" s="28" t="s">
        <v>6106</v>
      </c>
    </row>
    <row r="1906" spans="1:13" hidden="1" x14ac:dyDescent="0.2">
      <c r="A1906" s="23">
        <v>71358</v>
      </c>
      <c r="B1906" s="28" t="s">
        <v>4573</v>
      </c>
      <c r="C1906" s="28" t="s">
        <v>5135</v>
      </c>
      <c r="D1906" s="25">
        <v>39815</v>
      </c>
      <c r="F1906" s="26">
        <v>46.17</v>
      </c>
      <c r="G1906" s="28" t="s">
        <v>878</v>
      </c>
      <c r="H1906" s="28" t="s">
        <v>7322</v>
      </c>
      <c r="J1906" s="28" t="s">
        <v>4914</v>
      </c>
      <c r="K1906" s="29">
        <v>39815</v>
      </c>
      <c r="L1906" s="28" t="s">
        <v>5658</v>
      </c>
      <c r="M1906" s="28" t="s">
        <v>3847</v>
      </c>
    </row>
    <row r="1907" spans="1:13" hidden="1" x14ac:dyDescent="0.2">
      <c r="A1907" s="23">
        <v>70002</v>
      </c>
      <c r="B1907" s="28" t="s">
        <v>4573</v>
      </c>
      <c r="C1907" s="28" t="s">
        <v>4574</v>
      </c>
      <c r="D1907" s="25">
        <v>39815</v>
      </c>
      <c r="F1907" s="26">
        <v>26.75</v>
      </c>
      <c r="G1907" s="28" t="s">
        <v>6023</v>
      </c>
      <c r="H1907" s="28" t="s">
        <v>3379</v>
      </c>
      <c r="J1907" s="28" t="s">
        <v>4906</v>
      </c>
      <c r="K1907" s="29">
        <v>39815</v>
      </c>
      <c r="L1907" s="28" t="s">
        <v>7174</v>
      </c>
      <c r="M1907" s="28" t="s">
        <v>7196</v>
      </c>
    </row>
    <row r="1908" spans="1:13" hidden="1" x14ac:dyDescent="0.2">
      <c r="A1908" s="23">
        <v>70001</v>
      </c>
      <c r="B1908" s="28" t="s">
        <v>4573</v>
      </c>
      <c r="C1908" s="28" t="s">
        <v>4574</v>
      </c>
      <c r="D1908" s="25">
        <v>39815</v>
      </c>
      <c r="F1908" s="26">
        <v>11.95</v>
      </c>
      <c r="G1908" s="28" t="s">
        <v>6022</v>
      </c>
      <c r="H1908" s="28" t="s">
        <v>3381</v>
      </c>
      <c r="J1908" s="28" t="s">
        <v>4909</v>
      </c>
      <c r="K1908" s="29">
        <v>39815</v>
      </c>
      <c r="L1908" s="28" t="s">
        <v>7174</v>
      </c>
      <c r="M1908" s="28" t="s">
        <v>7195</v>
      </c>
    </row>
    <row r="1909" spans="1:13" hidden="1" x14ac:dyDescent="0.2">
      <c r="A1909" s="23">
        <v>71360</v>
      </c>
      <c r="B1909" s="28" t="s">
        <v>4573</v>
      </c>
      <c r="C1909" s="28" t="s">
        <v>5135</v>
      </c>
      <c r="D1909" s="25">
        <v>39815</v>
      </c>
      <c r="F1909" s="26">
        <v>24.98</v>
      </c>
      <c r="G1909" s="28" t="s">
        <v>4595</v>
      </c>
      <c r="H1909" s="28" t="s">
        <v>3370</v>
      </c>
      <c r="J1909" s="28" t="s">
        <v>4909</v>
      </c>
      <c r="K1909" s="29">
        <v>39815</v>
      </c>
      <c r="L1909" s="28" t="s">
        <v>5658</v>
      </c>
      <c r="M1909" s="28" t="s">
        <v>1278</v>
      </c>
    </row>
    <row r="1910" spans="1:13" hidden="1" x14ac:dyDescent="0.2">
      <c r="A1910" s="23">
        <v>71442</v>
      </c>
      <c r="B1910" s="28" t="s">
        <v>5150</v>
      </c>
      <c r="C1910" s="28" t="s">
        <v>4598</v>
      </c>
      <c r="D1910" s="25">
        <v>39815</v>
      </c>
      <c r="F1910" s="26">
        <v>-1201.72</v>
      </c>
      <c r="G1910" s="28" t="s">
        <v>4574</v>
      </c>
      <c r="H1910" s="28" t="s">
        <v>6667</v>
      </c>
      <c r="K1910" s="29">
        <v>39815</v>
      </c>
      <c r="L1910" s="28" t="s">
        <v>5658</v>
      </c>
      <c r="M1910" s="28" t="s">
        <v>1534</v>
      </c>
    </row>
    <row r="1911" spans="1:13" hidden="1" x14ac:dyDescent="0.2">
      <c r="A1911" s="23">
        <v>71355</v>
      </c>
      <c r="B1911" s="28" t="s">
        <v>4573</v>
      </c>
      <c r="C1911" s="28" t="s">
        <v>5135</v>
      </c>
      <c r="D1911" s="25">
        <v>39815</v>
      </c>
      <c r="F1911" s="26">
        <v>12.5</v>
      </c>
      <c r="G1911" s="28" t="s">
        <v>2205</v>
      </c>
      <c r="H1911" s="28" t="s">
        <v>7154</v>
      </c>
      <c r="J1911" s="28" t="s">
        <v>4907</v>
      </c>
      <c r="K1911" s="29">
        <v>39815</v>
      </c>
      <c r="L1911" s="28" t="s">
        <v>5658</v>
      </c>
      <c r="M1911" s="28" t="s">
        <v>3950</v>
      </c>
    </row>
    <row r="1912" spans="1:13" hidden="1" x14ac:dyDescent="0.2">
      <c r="A1912" s="23">
        <v>71356</v>
      </c>
      <c r="B1912" s="28" t="s">
        <v>4573</v>
      </c>
      <c r="C1912" s="28" t="s">
        <v>5135</v>
      </c>
      <c r="D1912" s="25">
        <v>39815</v>
      </c>
      <c r="F1912" s="26">
        <v>12.5</v>
      </c>
      <c r="G1912" s="28" t="s">
        <v>2205</v>
      </c>
      <c r="H1912" s="28" t="s">
        <v>7154</v>
      </c>
      <c r="J1912" s="28" t="s">
        <v>4907</v>
      </c>
      <c r="K1912" s="29">
        <v>39815</v>
      </c>
      <c r="L1912" s="28" t="s">
        <v>5658</v>
      </c>
      <c r="M1912" s="28" t="s">
        <v>3950</v>
      </c>
    </row>
    <row r="1913" spans="1:13" hidden="1" x14ac:dyDescent="0.2">
      <c r="A1913" s="23">
        <v>71365</v>
      </c>
      <c r="B1913" s="28" t="s">
        <v>4573</v>
      </c>
      <c r="C1913" s="28" t="s">
        <v>5135</v>
      </c>
      <c r="D1913" s="25">
        <v>39816</v>
      </c>
      <c r="F1913" s="26">
        <v>19.989999999999998</v>
      </c>
      <c r="G1913" s="28" t="s">
        <v>890</v>
      </c>
      <c r="H1913" s="28" t="s">
        <v>4600</v>
      </c>
      <c r="J1913" s="28" t="s">
        <v>4909</v>
      </c>
      <c r="K1913" s="29">
        <v>39816</v>
      </c>
      <c r="L1913" s="28" t="s">
        <v>5658</v>
      </c>
      <c r="M1913" s="28" t="s">
        <v>1045</v>
      </c>
    </row>
    <row r="1914" spans="1:13" hidden="1" x14ac:dyDescent="0.2">
      <c r="A1914" s="23">
        <v>71310</v>
      </c>
      <c r="B1914" s="33" t="s">
        <v>4573</v>
      </c>
      <c r="C1914" s="28" t="s">
        <v>5135</v>
      </c>
      <c r="D1914" s="25">
        <v>39816</v>
      </c>
      <c r="F1914" s="26">
        <v>58.55</v>
      </c>
      <c r="G1914" s="28" t="s">
        <v>1560</v>
      </c>
      <c r="H1914" s="28" t="s">
        <v>4600</v>
      </c>
      <c r="J1914" s="28" t="s">
        <v>4909</v>
      </c>
      <c r="K1914" s="29">
        <v>39816</v>
      </c>
      <c r="L1914" s="28" t="s">
        <v>5658</v>
      </c>
      <c r="M1914" s="28" t="s">
        <v>4025</v>
      </c>
    </row>
    <row r="1915" spans="1:13" hidden="1" x14ac:dyDescent="0.2">
      <c r="A1915" s="23">
        <v>71364</v>
      </c>
      <c r="B1915" s="28" t="s">
        <v>4573</v>
      </c>
      <c r="C1915" s="28" t="s">
        <v>5135</v>
      </c>
      <c r="D1915" s="25">
        <v>39816</v>
      </c>
      <c r="F1915" s="26">
        <v>25.58</v>
      </c>
      <c r="G1915" s="28" t="s">
        <v>683</v>
      </c>
      <c r="H1915" s="28" t="s">
        <v>3365</v>
      </c>
      <c r="J1915" s="28" t="s">
        <v>4909</v>
      </c>
      <c r="K1915" s="29">
        <v>39816</v>
      </c>
      <c r="L1915" s="28" t="s">
        <v>5658</v>
      </c>
      <c r="M1915" s="28" t="s">
        <v>1701</v>
      </c>
    </row>
    <row r="1916" spans="1:13" hidden="1" x14ac:dyDescent="0.2">
      <c r="A1916" s="23">
        <v>70015</v>
      </c>
      <c r="B1916" s="28" t="s">
        <v>4573</v>
      </c>
      <c r="C1916" s="28" t="s">
        <v>4574</v>
      </c>
      <c r="D1916" s="25">
        <v>39818</v>
      </c>
      <c r="F1916" s="26">
        <v>15.22</v>
      </c>
      <c r="G1916" s="28" t="s">
        <v>4594</v>
      </c>
      <c r="H1916" s="28" t="s">
        <v>3381</v>
      </c>
      <c r="J1916" s="28" t="s">
        <v>4909</v>
      </c>
      <c r="K1916" s="29">
        <v>39818</v>
      </c>
      <c r="L1916" s="28" t="s">
        <v>7174</v>
      </c>
      <c r="M1916" s="28" t="s">
        <v>5364</v>
      </c>
    </row>
    <row r="1917" spans="1:13" hidden="1" x14ac:dyDescent="0.2">
      <c r="A1917" s="23">
        <v>70014</v>
      </c>
      <c r="B1917" s="28" t="s">
        <v>4573</v>
      </c>
      <c r="C1917" s="28" t="s">
        <v>4574</v>
      </c>
      <c r="D1917" s="25">
        <v>39818</v>
      </c>
      <c r="F1917" s="26">
        <v>8.85</v>
      </c>
      <c r="G1917" s="28" t="s">
        <v>5151</v>
      </c>
      <c r="H1917" s="28" t="s">
        <v>277</v>
      </c>
      <c r="J1917" s="28" t="s">
        <v>4907</v>
      </c>
      <c r="K1917" s="29">
        <v>39818</v>
      </c>
      <c r="L1917" s="28" t="s">
        <v>7174</v>
      </c>
      <c r="M1917" s="28" t="s">
        <v>7189</v>
      </c>
    </row>
    <row r="1918" spans="1:13" hidden="1" x14ac:dyDescent="0.2">
      <c r="A1918" s="23">
        <v>61844</v>
      </c>
      <c r="B1918" s="33" t="s">
        <v>4573</v>
      </c>
      <c r="C1918" s="28" t="s">
        <v>4580</v>
      </c>
      <c r="D1918" s="25">
        <f>K1918</f>
        <v>39818</v>
      </c>
      <c r="E1918" s="28" t="s">
        <v>7164</v>
      </c>
      <c r="F1918" s="26">
        <v>5</v>
      </c>
      <c r="G1918" s="28" t="s">
        <v>7119</v>
      </c>
      <c r="H1918" s="28" t="s">
        <v>3484</v>
      </c>
      <c r="I1918" s="28" t="s">
        <v>4576</v>
      </c>
      <c r="J1918" s="28" t="s">
        <v>4576</v>
      </c>
      <c r="K1918" s="29">
        <v>39818</v>
      </c>
      <c r="L1918" s="28" t="s">
        <v>4576</v>
      </c>
      <c r="M1918" s="28" t="s">
        <v>4576</v>
      </c>
    </row>
    <row r="1919" spans="1:13" hidden="1" x14ac:dyDescent="0.2">
      <c r="A1919" s="23">
        <v>70013</v>
      </c>
      <c r="B1919" s="28" t="s">
        <v>4573</v>
      </c>
      <c r="C1919" s="28" t="s">
        <v>4574</v>
      </c>
      <c r="D1919" s="25">
        <v>39818</v>
      </c>
      <c r="F1919" s="26">
        <v>174</v>
      </c>
      <c r="G1919" s="28" t="s">
        <v>4597</v>
      </c>
      <c r="H1919" s="28" t="s">
        <v>3381</v>
      </c>
      <c r="J1919" s="28" t="s">
        <v>4909</v>
      </c>
      <c r="K1919" s="29">
        <v>39818</v>
      </c>
      <c r="L1919" s="28" t="s">
        <v>7174</v>
      </c>
      <c r="M1919" s="28" t="s">
        <v>3517</v>
      </c>
    </row>
    <row r="1920" spans="1:13" hidden="1" x14ac:dyDescent="0.2">
      <c r="A1920" s="23">
        <v>70017</v>
      </c>
      <c r="B1920" s="28" t="s">
        <v>4592</v>
      </c>
      <c r="C1920" s="28" t="s">
        <v>4574</v>
      </c>
      <c r="D1920" s="25">
        <v>39819</v>
      </c>
      <c r="F1920" s="26">
        <v>-825</v>
      </c>
      <c r="G1920" s="28" t="s">
        <v>4593</v>
      </c>
      <c r="H1920" s="28" t="s">
        <v>6666</v>
      </c>
      <c r="J1920" s="28" t="s">
        <v>4911</v>
      </c>
      <c r="K1920" s="29">
        <v>39819</v>
      </c>
      <c r="L1920" s="28" t="s">
        <v>7177</v>
      </c>
      <c r="M1920" s="28" t="s">
        <v>7214</v>
      </c>
    </row>
    <row r="1921" spans="1:13" hidden="1" x14ac:dyDescent="0.2">
      <c r="A1921" s="23">
        <v>70018</v>
      </c>
      <c r="B1921" s="28" t="s">
        <v>4579</v>
      </c>
      <c r="C1921" s="28" t="s">
        <v>4574</v>
      </c>
      <c r="D1921" s="25">
        <v>39819</v>
      </c>
      <c r="F1921" s="26">
        <v>40</v>
      </c>
      <c r="G1921" s="28" t="s">
        <v>4580</v>
      </c>
      <c r="H1921" s="28" t="s">
        <v>6667</v>
      </c>
      <c r="K1921" s="29">
        <v>39819</v>
      </c>
      <c r="L1921" s="28" t="s">
        <v>8465</v>
      </c>
      <c r="M1921" s="28" t="s">
        <v>785</v>
      </c>
    </row>
    <row r="1922" spans="1:13" hidden="1" x14ac:dyDescent="0.2">
      <c r="A1922" s="23">
        <v>70019</v>
      </c>
      <c r="B1922" s="28" t="s">
        <v>4579</v>
      </c>
      <c r="C1922" s="28" t="s">
        <v>4574</v>
      </c>
      <c r="D1922" s="25">
        <v>39819</v>
      </c>
      <c r="F1922" s="26">
        <v>50</v>
      </c>
      <c r="G1922" s="28" t="s">
        <v>4580</v>
      </c>
      <c r="H1922" s="28" t="s">
        <v>6667</v>
      </c>
      <c r="K1922" s="29">
        <v>39819</v>
      </c>
      <c r="L1922" s="28" t="s">
        <v>8465</v>
      </c>
      <c r="M1922" s="28" t="s">
        <v>7190</v>
      </c>
    </row>
    <row r="1923" spans="1:13" hidden="1" x14ac:dyDescent="0.2">
      <c r="A1923" s="23">
        <v>71359</v>
      </c>
      <c r="B1923" s="28" t="s">
        <v>4573</v>
      </c>
      <c r="C1923" s="28" t="s">
        <v>5135</v>
      </c>
      <c r="D1923" s="25">
        <v>39819</v>
      </c>
      <c r="F1923" s="26">
        <v>16</v>
      </c>
      <c r="G1923" s="28" t="s">
        <v>1564</v>
      </c>
      <c r="H1923" s="28" t="s">
        <v>4600</v>
      </c>
      <c r="J1923" s="28" t="s">
        <v>4909</v>
      </c>
      <c r="K1923" s="29">
        <v>39819</v>
      </c>
      <c r="L1923" s="28" t="s">
        <v>5658</v>
      </c>
      <c r="M1923" s="28" t="s">
        <v>1361</v>
      </c>
    </row>
    <row r="1924" spans="1:13" hidden="1" x14ac:dyDescent="0.2">
      <c r="A1924" s="23">
        <v>70016</v>
      </c>
      <c r="B1924" s="28" t="s">
        <v>4573</v>
      </c>
      <c r="C1924" s="28" t="s">
        <v>4574</v>
      </c>
      <c r="D1924" s="25">
        <v>39819</v>
      </c>
      <c r="F1924" s="26">
        <v>12</v>
      </c>
      <c r="G1924" s="28" t="s">
        <v>4596</v>
      </c>
      <c r="H1924" s="28" t="s">
        <v>5954</v>
      </c>
      <c r="J1924" s="28" t="s">
        <v>4912</v>
      </c>
      <c r="K1924" s="29">
        <v>39819</v>
      </c>
      <c r="L1924" s="28" t="s">
        <v>7174</v>
      </c>
      <c r="M1924" s="28" t="s">
        <v>4596</v>
      </c>
    </row>
    <row r="1925" spans="1:13" hidden="1" x14ac:dyDescent="0.2">
      <c r="A1925" s="23">
        <v>61845</v>
      </c>
      <c r="B1925" s="28" t="s">
        <v>4573</v>
      </c>
      <c r="C1925" s="28" t="s">
        <v>4580</v>
      </c>
      <c r="D1925" s="25">
        <f>K1925</f>
        <v>39819</v>
      </c>
      <c r="E1925" s="28" t="s">
        <v>7164</v>
      </c>
      <c r="F1925" s="26">
        <v>4</v>
      </c>
      <c r="G1925" s="28" t="s">
        <v>7119</v>
      </c>
      <c r="H1925" s="28" t="s">
        <v>3484</v>
      </c>
      <c r="I1925" s="28" t="s">
        <v>4576</v>
      </c>
      <c r="J1925" s="28" t="s">
        <v>4576</v>
      </c>
      <c r="K1925" s="29">
        <v>39819</v>
      </c>
      <c r="L1925" s="28" t="s">
        <v>4576</v>
      </c>
      <c r="M1925" s="28" t="s">
        <v>4576</v>
      </c>
    </row>
    <row r="1926" spans="1:13" hidden="1" x14ac:dyDescent="0.2">
      <c r="A1926" s="23">
        <v>71366</v>
      </c>
      <c r="B1926" s="28" t="s">
        <v>4573</v>
      </c>
      <c r="C1926" s="28" t="s">
        <v>5135</v>
      </c>
      <c r="D1926" s="25">
        <v>39819</v>
      </c>
      <c r="F1926" s="26">
        <v>4.29</v>
      </c>
      <c r="G1926" s="28" t="s">
        <v>7119</v>
      </c>
      <c r="H1926" s="28" t="s">
        <v>3484</v>
      </c>
      <c r="J1926" s="28" t="s">
        <v>4911</v>
      </c>
      <c r="K1926" s="29">
        <v>39819</v>
      </c>
      <c r="L1926" s="28" t="s">
        <v>5658</v>
      </c>
      <c r="M1926" s="28" t="s">
        <v>2102</v>
      </c>
    </row>
    <row r="1927" spans="1:13" hidden="1" x14ac:dyDescent="0.2">
      <c r="A1927" s="23">
        <v>61846</v>
      </c>
      <c r="B1927" s="33" t="s">
        <v>4573</v>
      </c>
      <c r="C1927" s="28" t="s">
        <v>4580</v>
      </c>
      <c r="D1927" s="25">
        <f>K1927</f>
        <v>39819</v>
      </c>
      <c r="E1927" s="28" t="s">
        <v>5491</v>
      </c>
      <c r="F1927" s="26">
        <v>6</v>
      </c>
      <c r="G1927" s="28" t="s">
        <v>3696</v>
      </c>
      <c r="H1927" s="28" t="s">
        <v>3488</v>
      </c>
      <c r="I1927" s="28" t="s">
        <v>4576</v>
      </c>
      <c r="J1927" s="28" t="s">
        <v>4576</v>
      </c>
      <c r="K1927" s="29">
        <v>39819</v>
      </c>
      <c r="L1927" s="28" t="s">
        <v>4576</v>
      </c>
      <c r="M1927" s="28" t="s">
        <v>4576</v>
      </c>
    </row>
    <row r="1928" spans="1:13" x14ac:dyDescent="0.2">
      <c r="A1928" s="23">
        <v>71367</v>
      </c>
      <c r="B1928" s="28" t="s">
        <v>4573</v>
      </c>
      <c r="C1928" s="28" t="s">
        <v>5135</v>
      </c>
      <c r="D1928" s="25">
        <v>39819</v>
      </c>
      <c r="F1928" s="26">
        <v>56</v>
      </c>
      <c r="G1928" s="28" t="s">
        <v>2205</v>
      </c>
      <c r="H1928" s="28" t="s">
        <v>7151</v>
      </c>
      <c r="J1928" s="28" t="s">
        <v>4911</v>
      </c>
      <c r="K1928" s="29">
        <v>39819</v>
      </c>
      <c r="L1928" s="28" t="s">
        <v>5658</v>
      </c>
      <c r="M1928" s="28" t="s">
        <v>3950</v>
      </c>
    </row>
    <row r="1929" spans="1:13" hidden="1" x14ac:dyDescent="0.2">
      <c r="A1929" s="23">
        <v>71368</v>
      </c>
      <c r="B1929" s="28" t="s">
        <v>4573</v>
      </c>
      <c r="C1929" s="28" t="s">
        <v>5135</v>
      </c>
      <c r="D1929" s="25">
        <v>39820</v>
      </c>
      <c r="F1929" s="26">
        <v>165.75</v>
      </c>
      <c r="G1929" s="28" t="s">
        <v>1943</v>
      </c>
      <c r="H1929" s="28" t="s">
        <v>7321</v>
      </c>
      <c r="J1929" s="28" t="s">
        <v>4909</v>
      </c>
      <c r="K1929" s="29">
        <v>39820</v>
      </c>
      <c r="L1929" s="28" t="s">
        <v>5658</v>
      </c>
      <c r="M1929" s="28" t="s">
        <v>1063</v>
      </c>
    </row>
    <row r="1930" spans="1:13" hidden="1" x14ac:dyDescent="0.2">
      <c r="A1930" s="23">
        <v>70020</v>
      </c>
      <c r="B1930" s="28" t="s">
        <v>4579</v>
      </c>
      <c r="C1930" s="28" t="s">
        <v>4574</v>
      </c>
      <c r="D1930" s="25">
        <v>39820</v>
      </c>
      <c r="F1930" s="26">
        <v>250</v>
      </c>
      <c r="G1930" s="28" t="s">
        <v>4587</v>
      </c>
      <c r="H1930" s="28" t="s">
        <v>6667</v>
      </c>
      <c r="K1930" s="29">
        <v>39820</v>
      </c>
      <c r="L1930" s="28" t="s">
        <v>7174</v>
      </c>
      <c r="M1930" s="28" t="s">
        <v>7179</v>
      </c>
    </row>
    <row r="1931" spans="1:13" hidden="1" x14ac:dyDescent="0.2">
      <c r="A1931" s="23">
        <v>70021</v>
      </c>
      <c r="B1931" s="28" t="s">
        <v>4579</v>
      </c>
      <c r="C1931" s="28" t="s">
        <v>4574</v>
      </c>
      <c r="D1931" s="25">
        <v>39820</v>
      </c>
      <c r="F1931" s="26">
        <v>150</v>
      </c>
      <c r="G1931" s="28" t="s">
        <v>4587</v>
      </c>
      <c r="H1931" s="28" t="s">
        <v>6667</v>
      </c>
      <c r="K1931" s="29">
        <v>39820</v>
      </c>
      <c r="L1931" s="28" t="s">
        <v>7174</v>
      </c>
      <c r="M1931" s="28" t="s">
        <v>7179</v>
      </c>
    </row>
    <row r="1932" spans="1:13" hidden="1" x14ac:dyDescent="0.2">
      <c r="A1932" s="23">
        <v>70022</v>
      </c>
      <c r="B1932" s="28" t="s">
        <v>4579</v>
      </c>
      <c r="C1932" s="28" t="s">
        <v>4574</v>
      </c>
      <c r="D1932" s="25">
        <v>39820</v>
      </c>
      <c r="F1932" s="26">
        <v>500</v>
      </c>
      <c r="G1932" s="28" t="s">
        <v>4587</v>
      </c>
      <c r="H1932" s="28" t="s">
        <v>6667</v>
      </c>
      <c r="K1932" s="29">
        <v>39820</v>
      </c>
      <c r="L1932" s="28" t="s">
        <v>7174</v>
      </c>
      <c r="M1932" s="28" t="s">
        <v>7179</v>
      </c>
    </row>
    <row r="1933" spans="1:13" hidden="1" x14ac:dyDescent="0.2">
      <c r="A1933" s="23">
        <v>70026</v>
      </c>
      <c r="B1933" s="28" t="s">
        <v>4579</v>
      </c>
      <c r="C1933" s="28" t="s">
        <v>4574</v>
      </c>
      <c r="D1933" s="25">
        <v>39820</v>
      </c>
      <c r="F1933" s="26">
        <v>60</v>
      </c>
      <c r="G1933" s="28" t="s">
        <v>4587</v>
      </c>
      <c r="H1933" s="28" t="s">
        <v>6667</v>
      </c>
      <c r="K1933" s="29">
        <v>39820</v>
      </c>
      <c r="L1933" s="28" t="s">
        <v>7174</v>
      </c>
      <c r="M1933" s="28" t="s">
        <v>7179</v>
      </c>
    </row>
    <row r="1934" spans="1:13" hidden="1" x14ac:dyDescent="0.2">
      <c r="A1934" s="23">
        <v>70025</v>
      </c>
      <c r="B1934" s="28" t="s">
        <v>4573</v>
      </c>
      <c r="C1934" s="33" t="s">
        <v>4574</v>
      </c>
      <c r="D1934" s="25">
        <v>39820</v>
      </c>
      <c r="F1934" s="26">
        <v>5</v>
      </c>
      <c r="G1934" s="28" t="s">
        <v>4590</v>
      </c>
      <c r="H1934" s="28" t="s">
        <v>5954</v>
      </c>
      <c r="J1934" s="28" t="s">
        <v>4912</v>
      </c>
      <c r="K1934" s="29">
        <v>39820</v>
      </c>
      <c r="L1934" s="33" t="s">
        <v>7182</v>
      </c>
      <c r="M1934" s="28" t="s">
        <v>7183</v>
      </c>
    </row>
    <row r="1935" spans="1:13" hidden="1" x14ac:dyDescent="0.2">
      <c r="A1935" s="23">
        <v>71372</v>
      </c>
      <c r="B1935" s="28" t="s">
        <v>4573</v>
      </c>
      <c r="C1935" s="28" t="s">
        <v>5135</v>
      </c>
      <c r="D1935" s="25">
        <v>39820</v>
      </c>
      <c r="F1935" s="26">
        <v>11.7</v>
      </c>
      <c r="G1935" s="28" t="s">
        <v>1557</v>
      </c>
      <c r="H1935" s="28" t="s">
        <v>3370</v>
      </c>
      <c r="J1935" s="28" t="s">
        <v>4907</v>
      </c>
      <c r="K1935" s="29">
        <v>39820</v>
      </c>
      <c r="L1935" s="28" t="s">
        <v>5658</v>
      </c>
      <c r="M1935" s="28" t="s">
        <v>1019</v>
      </c>
    </row>
    <row r="1936" spans="1:13" x14ac:dyDescent="0.2">
      <c r="A1936" s="23">
        <v>71370</v>
      </c>
      <c r="B1936" s="28" t="s">
        <v>4573</v>
      </c>
      <c r="C1936" s="28" t="s">
        <v>5135</v>
      </c>
      <c r="D1936" s="25">
        <v>39820</v>
      </c>
      <c r="F1936" s="26">
        <v>30</v>
      </c>
      <c r="G1936" s="28" t="s">
        <v>2201</v>
      </c>
      <c r="H1936" s="28" t="s">
        <v>7151</v>
      </c>
      <c r="J1936" s="28" t="s">
        <v>4911</v>
      </c>
      <c r="K1936" s="29">
        <v>39820</v>
      </c>
      <c r="L1936" s="28" t="s">
        <v>5658</v>
      </c>
      <c r="M1936" s="28" t="s">
        <v>3962</v>
      </c>
    </row>
    <row r="1937" spans="1:13" hidden="1" x14ac:dyDescent="0.2">
      <c r="A1937" s="23">
        <v>71371</v>
      </c>
      <c r="B1937" s="28" t="s">
        <v>4573</v>
      </c>
      <c r="C1937" s="28" t="s">
        <v>5135</v>
      </c>
      <c r="D1937" s="25">
        <v>39820</v>
      </c>
      <c r="F1937" s="26">
        <v>21.62</v>
      </c>
      <c r="G1937" s="28" t="s">
        <v>683</v>
      </c>
      <c r="H1937" s="28" t="s">
        <v>3365</v>
      </c>
      <c r="J1937" s="28" t="s">
        <v>4909</v>
      </c>
      <c r="K1937" s="29">
        <v>39820</v>
      </c>
      <c r="L1937" s="28" t="s">
        <v>5658</v>
      </c>
      <c r="M1937" s="28" t="s">
        <v>1704</v>
      </c>
    </row>
    <row r="1938" spans="1:13" hidden="1" x14ac:dyDescent="0.2">
      <c r="A1938" s="23">
        <v>70023</v>
      </c>
      <c r="B1938" s="28" t="s">
        <v>4573</v>
      </c>
      <c r="C1938" s="28" t="s">
        <v>4574</v>
      </c>
      <c r="D1938" s="25">
        <v>39820</v>
      </c>
      <c r="F1938" s="26">
        <v>8.19</v>
      </c>
      <c r="G1938" s="28" t="s">
        <v>4589</v>
      </c>
      <c r="H1938" s="28" t="s">
        <v>3381</v>
      </c>
      <c r="J1938" s="28" t="s">
        <v>4909</v>
      </c>
      <c r="K1938" s="29">
        <v>39820</v>
      </c>
      <c r="L1938" s="28" t="s">
        <v>7174</v>
      </c>
      <c r="M1938" s="28" t="s">
        <v>7186</v>
      </c>
    </row>
    <row r="1939" spans="1:13" hidden="1" x14ac:dyDescent="0.2">
      <c r="A1939" s="23">
        <v>70024</v>
      </c>
      <c r="B1939" s="28" t="s">
        <v>4573</v>
      </c>
      <c r="C1939" s="28" t="s">
        <v>4574</v>
      </c>
      <c r="D1939" s="25">
        <v>39820</v>
      </c>
      <c r="F1939" s="26">
        <v>18.63</v>
      </c>
      <c r="G1939" s="28" t="s">
        <v>4591</v>
      </c>
      <c r="H1939" s="28" t="s">
        <v>3381</v>
      </c>
      <c r="J1939" s="28" t="s">
        <v>4909</v>
      </c>
      <c r="K1939" s="29">
        <v>39820</v>
      </c>
      <c r="L1939" s="28" t="s">
        <v>7174</v>
      </c>
      <c r="M1939" s="28" t="s">
        <v>6107</v>
      </c>
    </row>
    <row r="1940" spans="1:13" hidden="1" x14ac:dyDescent="0.2">
      <c r="A1940" s="23">
        <v>71369</v>
      </c>
      <c r="B1940" s="28" t="s">
        <v>4573</v>
      </c>
      <c r="C1940" s="28" t="s">
        <v>5135</v>
      </c>
      <c r="D1940" s="25">
        <v>39820</v>
      </c>
      <c r="F1940" s="26">
        <v>13</v>
      </c>
      <c r="G1940" s="28" t="s">
        <v>2205</v>
      </c>
      <c r="H1940" s="28" t="s">
        <v>7154</v>
      </c>
      <c r="J1940" s="28" t="s">
        <v>4907</v>
      </c>
      <c r="K1940" s="29">
        <v>39820</v>
      </c>
      <c r="L1940" s="28" t="s">
        <v>5658</v>
      </c>
      <c r="M1940" s="28" t="s">
        <v>7535</v>
      </c>
    </row>
    <row r="1941" spans="1:13" hidden="1" x14ac:dyDescent="0.2">
      <c r="A1941" s="23">
        <v>71373</v>
      </c>
      <c r="B1941" s="28" t="s">
        <v>4573</v>
      </c>
      <c r="C1941" s="28" t="s">
        <v>5135</v>
      </c>
      <c r="D1941" s="25">
        <v>39821</v>
      </c>
      <c r="F1941" s="26">
        <v>31.81</v>
      </c>
      <c r="G1941" s="28" t="s">
        <v>1951</v>
      </c>
      <c r="H1941" s="28" t="s">
        <v>3370</v>
      </c>
      <c r="J1941" s="28" t="s">
        <v>4909</v>
      </c>
      <c r="K1941" s="29">
        <v>39821</v>
      </c>
      <c r="L1941" s="28" t="s">
        <v>5658</v>
      </c>
      <c r="M1941" s="28" t="s">
        <v>3961</v>
      </c>
    </row>
    <row r="1942" spans="1:13" hidden="1" x14ac:dyDescent="0.2">
      <c r="A1942" s="23">
        <v>71374</v>
      </c>
      <c r="B1942" s="28" t="s">
        <v>4573</v>
      </c>
      <c r="C1942" s="28" t="s">
        <v>5135</v>
      </c>
      <c r="D1942" s="25">
        <v>39821</v>
      </c>
      <c r="E1942" s="33"/>
      <c r="F1942" s="26">
        <v>13</v>
      </c>
      <c r="G1942" s="28" t="s">
        <v>2205</v>
      </c>
      <c r="H1942" s="28" t="s">
        <v>7154</v>
      </c>
      <c r="J1942" s="28" t="s">
        <v>4907</v>
      </c>
      <c r="K1942" s="29">
        <v>39821</v>
      </c>
      <c r="L1942" s="28" t="s">
        <v>5658</v>
      </c>
      <c r="M1942" s="28" t="s">
        <v>3950</v>
      </c>
    </row>
    <row r="1943" spans="1:13" hidden="1" x14ac:dyDescent="0.2">
      <c r="A1943" s="23">
        <v>70029</v>
      </c>
      <c r="B1943" s="28" t="s">
        <v>4585</v>
      </c>
      <c r="C1943" s="28" t="s">
        <v>4574</v>
      </c>
      <c r="D1943" s="25">
        <v>39822</v>
      </c>
      <c r="F1943" s="26">
        <v>50</v>
      </c>
      <c r="G1943" s="28" t="s">
        <v>4586</v>
      </c>
      <c r="H1943" s="28" t="s">
        <v>5948</v>
      </c>
      <c r="J1943" s="28" t="s">
        <v>4905</v>
      </c>
      <c r="K1943" s="29">
        <v>39822</v>
      </c>
      <c r="L1943" s="28" t="s">
        <v>7174</v>
      </c>
      <c r="M1943" s="28" t="s">
        <v>7180</v>
      </c>
    </row>
    <row r="1944" spans="1:13" hidden="1" x14ac:dyDescent="0.2">
      <c r="A1944" s="23">
        <v>70027</v>
      </c>
      <c r="B1944" s="33" t="s">
        <v>4579</v>
      </c>
      <c r="C1944" s="28" t="s">
        <v>4574</v>
      </c>
      <c r="D1944" s="25">
        <v>39822</v>
      </c>
      <c r="F1944" s="26">
        <v>100</v>
      </c>
      <c r="G1944" s="28" t="s">
        <v>4587</v>
      </c>
      <c r="H1944" s="28" t="s">
        <v>6667</v>
      </c>
      <c r="K1944" s="29">
        <v>39822</v>
      </c>
      <c r="L1944" s="28" t="s">
        <v>7174</v>
      </c>
      <c r="M1944" s="28" t="s">
        <v>7179</v>
      </c>
    </row>
    <row r="1945" spans="1:13" hidden="1" x14ac:dyDescent="0.2">
      <c r="A1945" s="23">
        <v>70028</v>
      </c>
      <c r="B1945" s="28" t="s">
        <v>4579</v>
      </c>
      <c r="C1945" s="28" t="s">
        <v>4574</v>
      </c>
      <c r="D1945" s="25">
        <v>39822</v>
      </c>
      <c r="F1945" s="26">
        <v>100</v>
      </c>
      <c r="G1945" s="28" t="s">
        <v>4587</v>
      </c>
      <c r="H1945" s="28" t="s">
        <v>6667</v>
      </c>
      <c r="K1945" s="29">
        <v>39822</v>
      </c>
      <c r="L1945" s="28" t="s">
        <v>7174</v>
      </c>
      <c r="M1945" s="28" t="s">
        <v>7179</v>
      </c>
    </row>
    <row r="1946" spans="1:13" hidden="1" x14ac:dyDescent="0.2">
      <c r="A1946" s="23">
        <v>71243</v>
      </c>
      <c r="B1946" s="28" t="s">
        <v>4573</v>
      </c>
      <c r="C1946" s="28" t="s">
        <v>5135</v>
      </c>
      <c r="D1946" s="25">
        <v>39822</v>
      </c>
      <c r="F1946" s="26">
        <v>22.64</v>
      </c>
      <c r="G1946" s="28" t="s">
        <v>683</v>
      </c>
      <c r="H1946" s="28" t="s">
        <v>3365</v>
      </c>
      <c r="J1946" s="28" t="s">
        <v>4909</v>
      </c>
      <c r="K1946" s="29">
        <v>39822</v>
      </c>
      <c r="L1946" s="28" t="s">
        <v>5658</v>
      </c>
      <c r="M1946" s="28" t="s">
        <v>1719</v>
      </c>
    </row>
    <row r="1947" spans="1:13" hidden="1" x14ac:dyDescent="0.2">
      <c r="A1947" s="23">
        <v>71244</v>
      </c>
      <c r="B1947" s="28" t="s">
        <v>4573</v>
      </c>
      <c r="C1947" s="28" t="s">
        <v>5135</v>
      </c>
      <c r="D1947" s="25">
        <v>39822</v>
      </c>
      <c r="F1947" s="26">
        <v>3.69</v>
      </c>
      <c r="G1947" s="28" t="s">
        <v>683</v>
      </c>
      <c r="H1947" s="28" t="s">
        <v>3365</v>
      </c>
      <c r="J1947" s="28" t="s">
        <v>4909</v>
      </c>
      <c r="K1947" s="29">
        <v>39822</v>
      </c>
      <c r="L1947" s="28" t="s">
        <v>5658</v>
      </c>
      <c r="M1947" s="28" t="s">
        <v>1720</v>
      </c>
    </row>
    <row r="1948" spans="1:13" hidden="1" x14ac:dyDescent="0.2">
      <c r="A1948" s="23">
        <v>71245</v>
      </c>
      <c r="B1948" s="28" t="s">
        <v>4573</v>
      </c>
      <c r="C1948" s="28" t="s">
        <v>5135</v>
      </c>
      <c r="D1948" s="25">
        <v>39823</v>
      </c>
      <c r="F1948" s="26">
        <v>68.16</v>
      </c>
      <c r="G1948" s="28" t="s">
        <v>1558</v>
      </c>
      <c r="H1948" s="28" t="s">
        <v>3370</v>
      </c>
      <c r="J1948" s="28" t="s">
        <v>4911</v>
      </c>
      <c r="K1948" s="29">
        <v>39823</v>
      </c>
      <c r="L1948" s="28" t="s">
        <v>5658</v>
      </c>
      <c r="M1948" s="28" t="s">
        <v>821</v>
      </c>
    </row>
    <row r="1949" spans="1:13" hidden="1" x14ac:dyDescent="0.2">
      <c r="A1949" s="23">
        <v>71246</v>
      </c>
      <c r="B1949" s="28" t="s">
        <v>4573</v>
      </c>
      <c r="C1949" s="28" t="s">
        <v>5135</v>
      </c>
      <c r="D1949" s="25">
        <v>39823</v>
      </c>
      <c r="F1949" s="26">
        <v>14.58</v>
      </c>
      <c r="G1949" s="28" t="s">
        <v>683</v>
      </c>
      <c r="H1949" s="28" t="s">
        <v>3365</v>
      </c>
      <c r="J1949" s="28" t="s">
        <v>4909</v>
      </c>
      <c r="K1949" s="29">
        <v>39823</v>
      </c>
      <c r="L1949" s="28" t="s">
        <v>5658</v>
      </c>
      <c r="M1949" s="28" t="s">
        <v>1713</v>
      </c>
    </row>
    <row r="1950" spans="1:13" hidden="1" x14ac:dyDescent="0.2">
      <c r="A1950" s="23">
        <v>71247</v>
      </c>
      <c r="B1950" s="28" t="s">
        <v>4573</v>
      </c>
      <c r="C1950" s="28" t="s">
        <v>5135</v>
      </c>
      <c r="D1950" s="25">
        <v>39825</v>
      </c>
      <c r="E1950" s="33"/>
      <c r="F1950" s="26">
        <v>39.950000000000003</v>
      </c>
      <c r="G1950" s="28" t="s">
        <v>884</v>
      </c>
      <c r="H1950" s="28" t="s">
        <v>7322</v>
      </c>
      <c r="J1950" s="28" t="s">
        <v>4549</v>
      </c>
      <c r="K1950" s="29">
        <v>39825</v>
      </c>
      <c r="L1950" s="28" t="s">
        <v>5658</v>
      </c>
      <c r="M1950" s="28" t="s">
        <v>1384</v>
      </c>
    </row>
    <row r="1951" spans="1:13" hidden="1" x14ac:dyDescent="0.2">
      <c r="A1951" s="23">
        <v>71248</v>
      </c>
      <c r="B1951" s="28" t="s">
        <v>4573</v>
      </c>
      <c r="C1951" s="28" t="s">
        <v>5135</v>
      </c>
      <c r="D1951" s="25">
        <v>39825</v>
      </c>
      <c r="F1951" s="26">
        <v>15</v>
      </c>
      <c r="G1951" s="28" t="s">
        <v>884</v>
      </c>
      <c r="H1951" s="28" t="s">
        <v>7322</v>
      </c>
      <c r="J1951" s="28" t="s">
        <v>4549</v>
      </c>
      <c r="K1951" s="29">
        <v>39825</v>
      </c>
      <c r="L1951" s="28" t="s">
        <v>5658</v>
      </c>
      <c r="M1951" s="28" t="s">
        <v>1384</v>
      </c>
    </row>
    <row r="1952" spans="1:13" hidden="1" x14ac:dyDescent="0.2">
      <c r="A1952" s="23">
        <v>71249</v>
      </c>
      <c r="B1952" s="28" t="s">
        <v>4573</v>
      </c>
      <c r="C1952" s="28" t="s">
        <v>5135</v>
      </c>
      <c r="D1952" s="25">
        <v>39825</v>
      </c>
      <c r="F1952" s="26">
        <v>70.84</v>
      </c>
      <c r="G1952" s="28" t="s">
        <v>5137</v>
      </c>
      <c r="H1952" s="28" t="s">
        <v>3365</v>
      </c>
      <c r="J1952" s="28" t="s">
        <v>4909</v>
      </c>
      <c r="K1952" s="29">
        <v>39825</v>
      </c>
      <c r="L1952" s="28" t="s">
        <v>5658</v>
      </c>
      <c r="M1952" s="28" t="s">
        <v>3729</v>
      </c>
    </row>
    <row r="1953" spans="1:13" hidden="1" x14ac:dyDescent="0.2">
      <c r="A1953" s="23">
        <v>70030</v>
      </c>
      <c r="B1953" s="28" t="s">
        <v>4573</v>
      </c>
      <c r="C1953" s="28" t="s">
        <v>4574</v>
      </c>
      <c r="D1953" s="25">
        <v>39826</v>
      </c>
      <c r="E1953" s="28" t="s">
        <v>5904</v>
      </c>
      <c r="F1953" s="26">
        <v>192</v>
      </c>
      <c r="G1953" s="28" t="s">
        <v>5180</v>
      </c>
      <c r="H1953" s="28" t="s">
        <v>4599</v>
      </c>
      <c r="I1953" s="28" t="s">
        <v>5903</v>
      </c>
      <c r="J1953" s="28" t="s">
        <v>4911</v>
      </c>
      <c r="K1953" s="29">
        <v>39826</v>
      </c>
      <c r="L1953" s="28" t="s">
        <v>7176</v>
      </c>
      <c r="M1953" s="28">
        <v>1090</v>
      </c>
    </row>
    <row r="1954" spans="1:13" hidden="1" x14ac:dyDescent="0.2">
      <c r="A1954" s="23">
        <v>71239</v>
      </c>
      <c r="B1954" s="33" t="s">
        <v>4573</v>
      </c>
      <c r="C1954" s="28" t="s">
        <v>5135</v>
      </c>
      <c r="D1954" s="25">
        <v>39826</v>
      </c>
      <c r="F1954" s="26">
        <v>14</v>
      </c>
      <c r="G1954" s="28" t="s">
        <v>1560</v>
      </c>
      <c r="H1954" s="28" t="s">
        <v>4600</v>
      </c>
      <c r="J1954" s="28" t="s">
        <v>4909</v>
      </c>
      <c r="K1954" s="29">
        <v>39826</v>
      </c>
      <c r="L1954" s="28" t="s">
        <v>5658</v>
      </c>
      <c r="M1954" s="28" t="s">
        <v>4025</v>
      </c>
    </row>
    <row r="1955" spans="1:13" hidden="1" x14ac:dyDescent="0.2">
      <c r="A1955" s="23">
        <v>71251</v>
      </c>
      <c r="B1955" s="28" t="s">
        <v>4573</v>
      </c>
      <c r="C1955" s="28" t="s">
        <v>5135</v>
      </c>
      <c r="D1955" s="25">
        <v>39826</v>
      </c>
      <c r="F1955" s="26">
        <v>17.89</v>
      </c>
      <c r="G1955" s="28" t="s">
        <v>683</v>
      </c>
      <c r="H1955" s="28" t="s">
        <v>3365</v>
      </c>
      <c r="J1955" s="28" t="s">
        <v>4909</v>
      </c>
      <c r="K1955" s="29">
        <v>39826</v>
      </c>
      <c r="L1955" s="28" t="s">
        <v>5658</v>
      </c>
      <c r="M1955" s="28" t="s">
        <v>1711</v>
      </c>
    </row>
    <row r="1956" spans="1:13" x14ac:dyDescent="0.2">
      <c r="A1956" s="23">
        <v>71250</v>
      </c>
      <c r="B1956" s="28" t="s">
        <v>4573</v>
      </c>
      <c r="C1956" s="28" t="s">
        <v>5135</v>
      </c>
      <c r="D1956" s="25">
        <v>39826</v>
      </c>
      <c r="F1956" s="26">
        <v>56</v>
      </c>
      <c r="G1956" s="28" t="s">
        <v>2205</v>
      </c>
      <c r="H1956" s="28" t="s">
        <v>7151</v>
      </c>
      <c r="J1956" s="28" t="s">
        <v>4911</v>
      </c>
      <c r="K1956" s="29">
        <v>39826</v>
      </c>
      <c r="L1956" s="28" t="s">
        <v>5658</v>
      </c>
      <c r="M1956" s="28" t="s">
        <v>3950</v>
      </c>
    </row>
    <row r="1957" spans="1:13" hidden="1" x14ac:dyDescent="0.2">
      <c r="A1957" s="23">
        <v>70031</v>
      </c>
      <c r="C1957" s="28" t="s">
        <v>4574</v>
      </c>
      <c r="D1957" s="25">
        <v>39826</v>
      </c>
      <c r="F1957" s="26">
        <v>-90.81</v>
      </c>
      <c r="K1957" s="29">
        <v>39826</v>
      </c>
      <c r="L1957" s="28" t="s">
        <v>7181</v>
      </c>
      <c r="M1957" s="28">
        <v>166050</v>
      </c>
    </row>
    <row r="1958" spans="1:13" hidden="1" x14ac:dyDescent="0.2">
      <c r="A1958" s="23">
        <v>70036</v>
      </c>
      <c r="B1958" s="28" t="s">
        <v>4573</v>
      </c>
      <c r="C1958" s="28" t="s">
        <v>4574</v>
      </c>
      <c r="D1958" s="25">
        <v>39827</v>
      </c>
      <c r="E1958" s="28" t="s">
        <v>5655</v>
      </c>
      <c r="F1958" s="26">
        <v>44</v>
      </c>
      <c r="G1958" s="28" t="s">
        <v>7118</v>
      </c>
      <c r="H1958" s="28" t="s">
        <v>3379</v>
      </c>
      <c r="J1958" s="28" t="s">
        <v>4906</v>
      </c>
      <c r="K1958" s="29">
        <v>39827</v>
      </c>
      <c r="L1958" s="28" t="s">
        <v>7176</v>
      </c>
      <c r="M1958" s="28">
        <v>1098</v>
      </c>
    </row>
    <row r="1959" spans="1:13" hidden="1" x14ac:dyDescent="0.2">
      <c r="A1959" s="23">
        <v>71253</v>
      </c>
      <c r="B1959" s="28" t="s">
        <v>4573</v>
      </c>
      <c r="C1959" s="28" t="s">
        <v>5135</v>
      </c>
      <c r="D1959" s="25">
        <v>39827</v>
      </c>
      <c r="F1959" s="26">
        <v>30</v>
      </c>
      <c r="G1959" s="28" t="s">
        <v>889</v>
      </c>
      <c r="H1959" s="28" t="s">
        <v>4599</v>
      </c>
      <c r="J1959" s="28" t="s">
        <v>4911</v>
      </c>
      <c r="K1959" s="29">
        <v>39827</v>
      </c>
      <c r="L1959" s="28" t="s">
        <v>5658</v>
      </c>
      <c r="M1959" s="28" t="s">
        <v>5237</v>
      </c>
    </row>
    <row r="1960" spans="1:13" hidden="1" x14ac:dyDescent="0.2">
      <c r="A1960" s="23">
        <v>71254</v>
      </c>
      <c r="B1960" s="28" t="s">
        <v>4573</v>
      </c>
      <c r="C1960" s="28" t="s">
        <v>5135</v>
      </c>
      <c r="D1960" s="25">
        <v>39827</v>
      </c>
      <c r="F1960" s="26">
        <v>20</v>
      </c>
      <c r="G1960" s="28" t="s">
        <v>2201</v>
      </c>
      <c r="H1960" s="28" t="s">
        <v>7154</v>
      </c>
      <c r="J1960" s="28" t="s">
        <v>4907</v>
      </c>
      <c r="K1960" s="29">
        <v>39827</v>
      </c>
      <c r="L1960" s="28" t="s">
        <v>5658</v>
      </c>
      <c r="M1960" s="28" t="s">
        <v>1759</v>
      </c>
    </row>
    <row r="1961" spans="1:13" hidden="1" x14ac:dyDescent="0.2">
      <c r="A1961" s="23">
        <v>70032</v>
      </c>
      <c r="B1961" s="28" t="s">
        <v>4573</v>
      </c>
      <c r="C1961" s="28" t="s">
        <v>4574</v>
      </c>
      <c r="D1961" s="25">
        <v>39827</v>
      </c>
      <c r="F1961" s="26">
        <v>800</v>
      </c>
      <c r="G1961" s="28" t="s">
        <v>5152</v>
      </c>
      <c r="H1961" s="28" t="s">
        <v>7311</v>
      </c>
      <c r="J1961" s="28" t="s">
        <v>4550</v>
      </c>
      <c r="K1961" s="29">
        <v>39827</v>
      </c>
      <c r="L1961" s="28" t="s">
        <v>7176</v>
      </c>
      <c r="M1961" s="28">
        <v>1097</v>
      </c>
    </row>
    <row r="1962" spans="1:13" hidden="1" x14ac:dyDescent="0.2">
      <c r="A1962" s="23">
        <v>70033</v>
      </c>
      <c r="B1962" s="28" t="s">
        <v>4573</v>
      </c>
      <c r="C1962" s="28" t="s">
        <v>4574</v>
      </c>
      <c r="D1962" s="25">
        <v>39827</v>
      </c>
      <c r="E1962" s="28" t="s">
        <v>7312</v>
      </c>
      <c r="F1962" s="26">
        <v>258</v>
      </c>
      <c r="G1962" s="28" t="s">
        <v>5152</v>
      </c>
      <c r="H1962" s="28" t="s">
        <v>3379</v>
      </c>
      <c r="J1962" s="28" t="s">
        <v>4916</v>
      </c>
      <c r="K1962" s="29">
        <v>39827</v>
      </c>
      <c r="L1962" s="28" t="s">
        <v>7176</v>
      </c>
      <c r="M1962" s="28">
        <v>1095</v>
      </c>
    </row>
    <row r="1963" spans="1:13" hidden="1" x14ac:dyDescent="0.2">
      <c r="A1963" s="23">
        <v>71252</v>
      </c>
      <c r="B1963" s="28" t="s">
        <v>4573</v>
      </c>
      <c r="C1963" s="28" t="s">
        <v>5135</v>
      </c>
      <c r="D1963" s="25">
        <v>39827</v>
      </c>
      <c r="F1963" s="26">
        <v>22.91</v>
      </c>
      <c r="G1963" s="28" t="s">
        <v>683</v>
      </c>
      <c r="H1963" s="28" t="s">
        <v>3365</v>
      </c>
      <c r="J1963" s="28" t="s">
        <v>4909</v>
      </c>
      <c r="K1963" s="29">
        <v>39827</v>
      </c>
      <c r="L1963" s="28" t="s">
        <v>5658</v>
      </c>
      <c r="M1963" s="28" t="s">
        <v>1695</v>
      </c>
    </row>
    <row r="1964" spans="1:13" hidden="1" x14ac:dyDescent="0.2">
      <c r="A1964" s="23">
        <v>70034</v>
      </c>
      <c r="B1964" s="28" t="s">
        <v>4573</v>
      </c>
      <c r="C1964" s="28" t="s">
        <v>4574</v>
      </c>
      <c r="D1964" s="25">
        <v>39827</v>
      </c>
      <c r="F1964" s="26">
        <v>30</v>
      </c>
      <c r="G1964" s="28" t="s">
        <v>5155</v>
      </c>
      <c r="H1964" s="28" t="s">
        <v>3365</v>
      </c>
      <c r="J1964" s="28" t="s">
        <v>4906</v>
      </c>
      <c r="K1964" s="29">
        <v>39827</v>
      </c>
      <c r="L1964" s="28" t="s">
        <v>7176</v>
      </c>
      <c r="M1964" s="28">
        <v>1094</v>
      </c>
    </row>
    <row r="1965" spans="1:13" hidden="1" x14ac:dyDescent="0.2">
      <c r="A1965" s="23">
        <v>70035</v>
      </c>
      <c r="B1965" s="28" t="s">
        <v>4573</v>
      </c>
      <c r="C1965" s="28" t="s">
        <v>4574</v>
      </c>
      <c r="D1965" s="25">
        <v>39827</v>
      </c>
      <c r="E1965" s="33"/>
      <c r="F1965" s="26">
        <v>20.65</v>
      </c>
      <c r="G1965" s="28" t="s">
        <v>5155</v>
      </c>
      <c r="H1965" s="28" t="s">
        <v>3365</v>
      </c>
      <c r="J1965" s="28" t="s">
        <v>4906</v>
      </c>
      <c r="K1965" s="29">
        <v>39827</v>
      </c>
      <c r="L1965" s="28" t="s">
        <v>7176</v>
      </c>
      <c r="M1965" s="28">
        <v>1092</v>
      </c>
    </row>
    <row r="1966" spans="1:13" hidden="1" x14ac:dyDescent="0.2">
      <c r="A1966" s="23">
        <v>71255</v>
      </c>
      <c r="B1966" s="28" t="s">
        <v>4573</v>
      </c>
      <c r="C1966" s="28" t="s">
        <v>5135</v>
      </c>
      <c r="D1966" s="25">
        <v>39828</v>
      </c>
      <c r="E1966" s="33"/>
      <c r="F1966" s="26">
        <v>13</v>
      </c>
      <c r="G1966" s="28" t="s">
        <v>2205</v>
      </c>
      <c r="H1966" s="28" t="s">
        <v>7154</v>
      </c>
      <c r="J1966" s="28" t="s">
        <v>4907</v>
      </c>
      <c r="K1966" s="29">
        <v>39828</v>
      </c>
      <c r="L1966" s="28" t="s">
        <v>5658</v>
      </c>
      <c r="M1966" s="28" t="s">
        <v>3950</v>
      </c>
    </row>
    <row r="1967" spans="1:13" hidden="1" x14ac:dyDescent="0.2">
      <c r="A1967" s="23">
        <v>71256</v>
      </c>
      <c r="B1967" s="28" t="s">
        <v>4573</v>
      </c>
      <c r="C1967" s="28" t="s">
        <v>5135</v>
      </c>
      <c r="D1967" s="25">
        <v>39828</v>
      </c>
      <c r="F1967" s="26">
        <v>10</v>
      </c>
      <c r="G1967" s="28" t="s">
        <v>2205</v>
      </c>
      <c r="H1967" s="28" t="s">
        <v>7154</v>
      </c>
      <c r="J1967" s="28" t="s">
        <v>4907</v>
      </c>
      <c r="K1967" s="29">
        <v>39828</v>
      </c>
      <c r="L1967" s="28" t="s">
        <v>5658</v>
      </c>
      <c r="M1967" s="28" t="s">
        <v>3950</v>
      </c>
    </row>
    <row r="1968" spans="1:13" hidden="1" x14ac:dyDescent="0.2">
      <c r="A1968" s="23">
        <v>71257</v>
      </c>
      <c r="B1968" s="28" t="s">
        <v>4573</v>
      </c>
      <c r="C1968" s="28" t="s">
        <v>5135</v>
      </c>
      <c r="D1968" s="25">
        <v>39829</v>
      </c>
      <c r="F1968" s="26">
        <v>10.71</v>
      </c>
      <c r="G1968" s="28" t="s">
        <v>683</v>
      </c>
      <c r="H1968" s="28" t="s">
        <v>3365</v>
      </c>
      <c r="J1968" s="28" t="s">
        <v>4909</v>
      </c>
      <c r="K1968" s="29">
        <v>39829</v>
      </c>
      <c r="L1968" s="28" t="s">
        <v>5658</v>
      </c>
      <c r="M1968" s="28" t="s">
        <v>1716</v>
      </c>
    </row>
    <row r="1969" spans="1:13" hidden="1" x14ac:dyDescent="0.2">
      <c r="A1969" s="23">
        <v>71258</v>
      </c>
      <c r="B1969" s="28" t="s">
        <v>4573</v>
      </c>
      <c r="C1969" s="28" t="s">
        <v>5135</v>
      </c>
      <c r="D1969" s="25">
        <v>39829</v>
      </c>
      <c r="F1969" s="26">
        <v>22.45</v>
      </c>
      <c r="G1969" s="28" t="s">
        <v>683</v>
      </c>
      <c r="H1969" s="28" t="s">
        <v>3365</v>
      </c>
      <c r="J1969" s="28" t="s">
        <v>4909</v>
      </c>
      <c r="K1969" s="29">
        <v>39829</v>
      </c>
      <c r="L1969" s="28" t="s">
        <v>5658</v>
      </c>
      <c r="M1969" s="28" t="s">
        <v>1708</v>
      </c>
    </row>
    <row r="1970" spans="1:13" hidden="1" x14ac:dyDescent="0.2">
      <c r="A1970" s="23">
        <v>71259</v>
      </c>
      <c r="B1970" s="28" t="s">
        <v>4573</v>
      </c>
      <c r="C1970" s="28" t="s">
        <v>5135</v>
      </c>
      <c r="D1970" s="25">
        <v>39830</v>
      </c>
      <c r="F1970" s="26">
        <v>157.53</v>
      </c>
      <c r="G1970" s="28" t="s">
        <v>3359</v>
      </c>
      <c r="H1970" s="28" t="s">
        <v>7322</v>
      </c>
      <c r="J1970" s="28" t="s">
        <v>4549</v>
      </c>
      <c r="K1970" s="29">
        <v>39830</v>
      </c>
      <c r="L1970" s="28" t="s">
        <v>5658</v>
      </c>
      <c r="M1970" s="28" t="s">
        <v>5323</v>
      </c>
    </row>
    <row r="1971" spans="1:13" hidden="1" x14ac:dyDescent="0.2">
      <c r="A1971" s="23">
        <v>71261</v>
      </c>
      <c r="B1971" s="28" t="s">
        <v>4573</v>
      </c>
      <c r="C1971" s="28" t="s">
        <v>5135</v>
      </c>
      <c r="D1971" s="25">
        <v>39832</v>
      </c>
      <c r="F1971" s="26">
        <v>24.92</v>
      </c>
      <c r="G1971" s="28" t="s">
        <v>3700</v>
      </c>
      <c r="H1971" s="28" t="s">
        <v>7324</v>
      </c>
      <c r="J1971" s="28" t="s">
        <v>4909</v>
      </c>
      <c r="K1971" s="29">
        <v>39832</v>
      </c>
      <c r="L1971" s="28" t="s">
        <v>5658</v>
      </c>
      <c r="M1971" s="28" t="s">
        <v>5239</v>
      </c>
    </row>
    <row r="1972" spans="1:13" hidden="1" x14ac:dyDescent="0.2">
      <c r="A1972" s="23">
        <v>70037</v>
      </c>
      <c r="B1972" s="28" t="s">
        <v>4573</v>
      </c>
      <c r="C1972" s="28" t="s">
        <v>4574</v>
      </c>
      <c r="D1972" s="25">
        <v>39832</v>
      </c>
      <c r="F1972" s="26">
        <v>20</v>
      </c>
      <c r="G1972" s="28" t="s">
        <v>5143</v>
      </c>
      <c r="H1972" s="28" t="s">
        <v>3381</v>
      </c>
      <c r="J1972" s="28" t="s">
        <v>4909</v>
      </c>
      <c r="K1972" s="29">
        <v>39832</v>
      </c>
      <c r="L1972" s="28" t="s">
        <v>7174</v>
      </c>
      <c r="M1972" s="28" t="s">
        <v>3887</v>
      </c>
    </row>
    <row r="1973" spans="1:13" hidden="1" x14ac:dyDescent="0.2">
      <c r="A1973" s="23">
        <v>70038</v>
      </c>
      <c r="B1973" s="28" t="s">
        <v>4585</v>
      </c>
      <c r="C1973" s="28" t="s">
        <v>4574</v>
      </c>
      <c r="D1973" s="25">
        <v>39832</v>
      </c>
      <c r="F1973" s="26">
        <v>79.790000000000006</v>
      </c>
      <c r="G1973" s="28" t="s">
        <v>5142</v>
      </c>
      <c r="H1973" s="28" t="s">
        <v>5948</v>
      </c>
      <c r="K1973" s="29">
        <v>39832</v>
      </c>
      <c r="L1973" s="28" t="s">
        <v>7174</v>
      </c>
      <c r="M1973" s="28" t="s">
        <v>7175</v>
      </c>
    </row>
    <row r="1974" spans="1:13" hidden="1" x14ac:dyDescent="0.2">
      <c r="A1974" s="23">
        <v>71260</v>
      </c>
      <c r="B1974" s="28" t="s">
        <v>4573</v>
      </c>
      <c r="C1974" s="28" t="s">
        <v>5135</v>
      </c>
      <c r="D1974" s="25">
        <v>39832</v>
      </c>
      <c r="F1974" s="26">
        <v>47.58</v>
      </c>
      <c r="G1974" s="28" t="s">
        <v>878</v>
      </c>
      <c r="H1974" s="28" t="s">
        <v>7322</v>
      </c>
      <c r="J1974" s="28" t="s">
        <v>4914</v>
      </c>
      <c r="K1974" s="29">
        <v>39832</v>
      </c>
      <c r="L1974" s="28" t="s">
        <v>5658</v>
      </c>
      <c r="M1974" s="28" t="s">
        <v>1749</v>
      </c>
    </row>
    <row r="1975" spans="1:13" hidden="1" x14ac:dyDescent="0.2">
      <c r="A1975" s="23">
        <v>71240</v>
      </c>
      <c r="B1975" s="28" t="s">
        <v>4573</v>
      </c>
      <c r="C1975" s="28" t="s">
        <v>5135</v>
      </c>
      <c r="D1975" s="25">
        <v>39832</v>
      </c>
      <c r="F1975" s="26">
        <v>34.770000000000003</v>
      </c>
      <c r="G1975" s="28" t="s">
        <v>5167</v>
      </c>
      <c r="H1975" s="28" t="s">
        <v>3365</v>
      </c>
      <c r="J1975" s="28" t="s">
        <v>4909</v>
      </c>
      <c r="K1975" s="29">
        <v>39832</v>
      </c>
      <c r="L1975" s="28" t="s">
        <v>5658</v>
      </c>
      <c r="M1975" s="28" t="s">
        <v>3963</v>
      </c>
    </row>
    <row r="1976" spans="1:13" hidden="1" x14ac:dyDescent="0.2">
      <c r="A1976" s="23">
        <v>70040.2</v>
      </c>
      <c r="B1976" s="28" t="s">
        <v>4579</v>
      </c>
      <c r="C1976" s="28" t="s">
        <v>4574</v>
      </c>
      <c r="D1976" s="25">
        <v>39833</v>
      </c>
      <c r="F1976" s="26">
        <v>30</v>
      </c>
      <c r="G1976" s="28" t="s">
        <v>4580</v>
      </c>
      <c r="H1976" s="28" t="s">
        <v>6667</v>
      </c>
    </row>
    <row r="1977" spans="1:13" hidden="1" x14ac:dyDescent="0.2">
      <c r="A1977" s="23">
        <v>70039</v>
      </c>
      <c r="B1977" s="28" t="s">
        <v>4573</v>
      </c>
      <c r="C1977" s="28" t="s">
        <v>4574</v>
      </c>
      <c r="D1977" s="25">
        <v>39833</v>
      </c>
      <c r="F1977" s="26">
        <v>100</v>
      </c>
      <c r="G1977" s="28" t="s">
        <v>5180</v>
      </c>
      <c r="H1977" s="28" t="s">
        <v>4599</v>
      </c>
      <c r="I1977" s="28" t="s">
        <v>3191</v>
      </c>
      <c r="J1977" s="28" t="s">
        <v>4906</v>
      </c>
      <c r="K1977" s="29">
        <v>39833</v>
      </c>
      <c r="L1977" s="28" t="s">
        <v>7176</v>
      </c>
      <c r="M1977" s="28">
        <v>1093</v>
      </c>
    </row>
    <row r="1978" spans="1:13" hidden="1" x14ac:dyDescent="0.2">
      <c r="A1978" s="23">
        <v>71265</v>
      </c>
      <c r="B1978" s="28" t="s">
        <v>4573</v>
      </c>
      <c r="C1978" s="28" t="s">
        <v>5135</v>
      </c>
      <c r="D1978" s="25">
        <v>39833</v>
      </c>
      <c r="F1978" s="26">
        <v>9.5299999999999994</v>
      </c>
      <c r="G1978" s="28" t="s">
        <v>2208</v>
      </c>
      <c r="H1978" s="28" t="s">
        <v>3365</v>
      </c>
      <c r="J1978" s="28" t="s">
        <v>4909</v>
      </c>
      <c r="K1978" s="29">
        <v>39833</v>
      </c>
      <c r="L1978" s="28" t="s">
        <v>5658</v>
      </c>
      <c r="M1978" s="28" t="s">
        <v>2291</v>
      </c>
    </row>
    <row r="1979" spans="1:13" hidden="1" x14ac:dyDescent="0.2">
      <c r="A1979" s="23">
        <v>71264</v>
      </c>
      <c r="B1979" s="28" t="s">
        <v>4573</v>
      </c>
      <c r="C1979" s="28" t="s">
        <v>5135</v>
      </c>
      <c r="D1979" s="25">
        <v>39833</v>
      </c>
      <c r="F1979" s="26">
        <v>29.14</v>
      </c>
      <c r="G1979" s="28" t="s">
        <v>683</v>
      </c>
      <c r="H1979" s="28" t="s">
        <v>3365</v>
      </c>
      <c r="J1979" s="28" t="s">
        <v>4909</v>
      </c>
      <c r="K1979" s="29">
        <v>39833</v>
      </c>
      <c r="L1979" s="28" t="s">
        <v>5658</v>
      </c>
      <c r="M1979" s="28" t="s">
        <v>1705</v>
      </c>
    </row>
    <row r="1980" spans="1:13" hidden="1" x14ac:dyDescent="0.2">
      <c r="A1980" s="23">
        <v>70040.100000000006</v>
      </c>
      <c r="B1980" s="33" t="s">
        <v>4573</v>
      </c>
      <c r="C1980" s="28" t="s">
        <v>4574</v>
      </c>
      <c r="D1980" s="25">
        <v>39833</v>
      </c>
      <c r="F1980" s="26">
        <v>0.81</v>
      </c>
      <c r="G1980" s="28" t="s">
        <v>5137</v>
      </c>
      <c r="H1980" s="28" t="s">
        <v>3365</v>
      </c>
      <c r="J1980" s="28" t="s">
        <v>4911</v>
      </c>
      <c r="K1980" s="29">
        <v>39833</v>
      </c>
      <c r="L1980" s="28" t="s">
        <v>2196</v>
      </c>
      <c r="M1980" s="28" t="s">
        <v>4613</v>
      </c>
    </row>
    <row r="1981" spans="1:13" hidden="1" x14ac:dyDescent="0.2">
      <c r="A1981" s="23">
        <v>71262</v>
      </c>
      <c r="B1981" s="28" t="s">
        <v>4573</v>
      </c>
      <c r="C1981" s="28" t="s">
        <v>5135</v>
      </c>
      <c r="D1981" s="25">
        <v>39833</v>
      </c>
      <c r="F1981" s="26">
        <v>13.5</v>
      </c>
      <c r="G1981" s="28" t="s">
        <v>2205</v>
      </c>
      <c r="H1981" s="28" t="s">
        <v>7154</v>
      </c>
      <c r="J1981" s="28" t="s">
        <v>4907</v>
      </c>
      <c r="K1981" s="29">
        <v>39833</v>
      </c>
      <c r="L1981" s="28" t="s">
        <v>5658</v>
      </c>
      <c r="M1981" s="28" t="s">
        <v>3950</v>
      </c>
    </row>
    <row r="1982" spans="1:13" x14ac:dyDescent="0.2">
      <c r="A1982" s="23">
        <v>71263</v>
      </c>
      <c r="B1982" s="28" t="s">
        <v>4573</v>
      </c>
      <c r="C1982" s="28" t="s">
        <v>5135</v>
      </c>
      <c r="D1982" s="25">
        <v>39833</v>
      </c>
      <c r="F1982" s="26">
        <v>56</v>
      </c>
      <c r="G1982" s="28" t="s">
        <v>2205</v>
      </c>
      <c r="H1982" s="28" t="s">
        <v>7151</v>
      </c>
      <c r="J1982" s="28" t="s">
        <v>4911</v>
      </c>
      <c r="K1982" s="29">
        <v>39833</v>
      </c>
      <c r="L1982" s="28" t="s">
        <v>5658</v>
      </c>
      <c r="M1982" s="28" t="s">
        <v>7532</v>
      </c>
    </row>
    <row r="1983" spans="1:13" hidden="1" x14ac:dyDescent="0.2">
      <c r="A1983" s="23">
        <v>71267</v>
      </c>
      <c r="B1983" s="28" t="s">
        <v>4573</v>
      </c>
      <c r="C1983" s="28" t="s">
        <v>5135</v>
      </c>
      <c r="D1983" s="25">
        <v>39834</v>
      </c>
      <c r="F1983" s="26">
        <v>-350</v>
      </c>
      <c r="G1983" s="28" t="s">
        <v>2202</v>
      </c>
      <c r="H1983" s="28" t="s">
        <v>4599</v>
      </c>
      <c r="I1983" s="28" t="s">
        <v>6542</v>
      </c>
      <c r="J1983" s="28" t="s">
        <v>4911</v>
      </c>
      <c r="K1983" s="29">
        <v>39834</v>
      </c>
      <c r="L1983" s="28" t="s">
        <v>5658</v>
      </c>
      <c r="M1983" s="28" t="s">
        <v>3034</v>
      </c>
    </row>
    <row r="1984" spans="1:13" hidden="1" x14ac:dyDescent="0.2">
      <c r="A1984" s="23">
        <v>71266</v>
      </c>
      <c r="B1984" s="28" t="s">
        <v>4573</v>
      </c>
      <c r="C1984" s="28" t="s">
        <v>5135</v>
      </c>
      <c r="D1984" s="25">
        <v>39834</v>
      </c>
      <c r="F1984" s="26">
        <v>103.52</v>
      </c>
      <c r="G1984" s="28" t="s">
        <v>683</v>
      </c>
      <c r="H1984" s="28" t="s">
        <v>3365</v>
      </c>
      <c r="J1984" s="28" t="s">
        <v>4909</v>
      </c>
      <c r="K1984" s="29">
        <v>39834</v>
      </c>
      <c r="L1984" s="28" t="s">
        <v>5658</v>
      </c>
      <c r="M1984" s="28" t="s">
        <v>1720</v>
      </c>
    </row>
    <row r="1985" spans="1:13" hidden="1" x14ac:dyDescent="0.2">
      <c r="A1985" s="23">
        <v>71269</v>
      </c>
      <c r="B1985" s="28" t="s">
        <v>4573</v>
      </c>
      <c r="C1985" s="28" t="s">
        <v>5135</v>
      </c>
      <c r="D1985" s="25">
        <v>39835</v>
      </c>
      <c r="F1985" s="26">
        <v>25.96</v>
      </c>
      <c r="G1985" s="28" t="s">
        <v>4917</v>
      </c>
      <c r="H1985" s="28" t="s">
        <v>3370</v>
      </c>
      <c r="J1985" s="28" t="s">
        <v>4907</v>
      </c>
      <c r="K1985" s="29">
        <v>39835</v>
      </c>
      <c r="L1985" s="28" t="s">
        <v>5658</v>
      </c>
      <c r="M1985" s="28" t="s">
        <v>2149</v>
      </c>
    </row>
    <row r="1986" spans="1:13" hidden="1" x14ac:dyDescent="0.2">
      <c r="A1986" s="23">
        <v>71270</v>
      </c>
      <c r="B1986" s="28" t="s">
        <v>4573</v>
      </c>
      <c r="C1986" s="28" t="s">
        <v>5135</v>
      </c>
      <c r="D1986" s="25">
        <v>39835</v>
      </c>
      <c r="F1986" s="26">
        <v>15</v>
      </c>
      <c r="G1986" s="28" t="s">
        <v>2212</v>
      </c>
      <c r="H1986" s="28" t="s">
        <v>7311</v>
      </c>
      <c r="J1986" s="28" t="s">
        <v>4550</v>
      </c>
      <c r="K1986" s="29">
        <v>39835</v>
      </c>
      <c r="L1986" s="28" t="s">
        <v>5658</v>
      </c>
      <c r="M1986" s="28" t="s">
        <v>3855</v>
      </c>
    </row>
    <row r="1987" spans="1:13" hidden="1" x14ac:dyDescent="0.2">
      <c r="A1987" s="23">
        <v>71271</v>
      </c>
      <c r="B1987" s="28" t="s">
        <v>4573</v>
      </c>
      <c r="C1987" s="28" t="s">
        <v>5135</v>
      </c>
      <c r="D1987" s="25">
        <v>39835</v>
      </c>
      <c r="F1987" s="26">
        <v>7.98</v>
      </c>
      <c r="G1987" s="28" t="s">
        <v>2212</v>
      </c>
      <c r="H1987" s="28" t="s">
        <v>7311</v>
      </c>
      <c r="J1987" s="28" t="s">
        <v>4550</v>
      </c>
      <c r="K1987" s="29">
        <v>39835</v>
      </c>
      <c r="L1987" s="28" t="s">
        <v>5658</v>
      </c>
      <c r="M1987" s="28" t="s">
        <v>3855</v>
      </c>
    </row>
    <row r="1988" spans="1:13" hidden="1" x14ac:dyDescent="0.2">
      <c r="A1988" s="23">
        <v>70041</v>
      </c>
      <c r="B1988" s="28" t="s">
        <v>4585</v>
      </c>
      <c r="C1988" s="28" t="s">
        <v>4574</v>
      </c>
      <c r="D1988" s="25">
        <v>39835</v>
      </c>
      <c r="F1988" s="26">
        <v>20.8</v>
      </c>
      <c r="G1988" s="28" t="s">
        <v>5141</v>
      </c>
      <c r="H1988" s="28" t="s">
        <v>5948</v>
      </c>
      <c r="J1988" s="28" t="s">
        <v>4907</v>
      </c>
      <c r="K1988" s="29">
        <v>39835</v>
      </c>
      <c r="L1988" s="28" t="s">
        <v>7174</v>
      </c>
      <c r="M1988" s="28" t="s">
        <v>6103</v>
      </c>
    </row>
    <row r="1989" spans="1:13" hidden="1" x14ac:dyDescent="0.2">
      <c r="A1989" s="23">
        <v>71268</v>
      </c>
      <c r="B1989" s="28" t="s">
        <v>4573</v>
      </c>
      <c r="C1989" s="28" t="s">
        <v>5135</v>
      </c>
      <c r="D1989" s="25">
        <v>39835</v>
      </c>
      <c r="F1989" s="26">
        <v>37.840000000000003</v>
      </c>
      <c r="G1989" s="28" t="s">
        <v>3360</v>
      </c>
      <c r="H1989" s="28" t="s">
        <v>3370</v>
      </c>
      <c r="J1989" s="28" t="s">
        <v>4548</v>
      </c>
      <c r="K1989" s="29">
        <v>39835</v>
      </c>
      <c r="L1989" s="28" t="s">
        <v>5658</v>
      </c>
      <c r="M1989" s="28" t="s">
        <v>3725</v>
      </c>
    </row>
    <row r="1990" spans="1:13" hidden="1" x14ac:dyDescent="0.2">
      <c r="A1990" s="23">
        <v>70042</v>
      </c>
      <c r="B1990" s="28" t="s">
        <v>4579</v>
      </c>
      <c r="C1990" s="28" t="s">
        <v>4574</v>
      </c>
      <c r="D1990" s="25">
        <v>39836</v>
      </c>
      <c r="F1990" s="26">
        <v>40</v>
      </c>
      <c r="G1990" s="28" t="s">
        <v>4580</v>
      </c>
      <c r="H1990" s="28" t="s">
        <v>6667</v>
      </c>
      <c r="K1990" s="29">
        <v>39836</v>
      </c>
      <c r="L1990" s="28" t="s">
        <v>8465</v>
      </c>
      <c r="M1990" s="28" t="s">
        <v>788</v>
      </c>
    </row>
    <row r="1991" spans="1:13" hidden="1" x14ac:dyDescent="0.2">
      <c r="A1991" s="23">
        <v>70043</v>
      </c>
      <c r="B1991" s="28" t="s">
        <v>4579</v>
      </c>
      <c r="C1991" s="28" t="s">
        <v>4574</v>
      </c>
      <c r="D1991" s="25">
        <v>39836</v>
      </c>
      <c r="F1991" s="26">
        <v>80</v>
      </c>
      <c r="G1991" s="28" t="s">
        <v>4580</v>
      </c>
      <c r="H1991" s="28" t="s">
        <v>6667</v>
      </c>
      <c r="K1991" s="29">
        <v>39836</v>
      </c>
      <c r="L1991" s="28" t="s">
        <v>8465</v>
      </c>
      <c r="M1991" s="28" t="s">
        <v>7421</v>
      </c>
    </row>
    <row r="1992" spans="1:13" x14ac:dyDescent="0.2">
      <c r="A1992" s="23">
        <v>71272</v>
      </c>
      <c r="B1992" s="28" t="s">
        <v>4573</v>
      </c>
      <c r="C1992" s="28" t="s">
        <v>5135</v>
      </c>
      <c r="D1992" s="25">
        <v>39836</v>
      </c>
      <c r="F1992" s="26">
        <v>30</v>
      </c>
      <c r="G1992" s="28" t="s">
        <v>2201</v>
      </c>
      <c r="H1992" s="28" t="s">
        <v>7151</v>
      </c>
      <c r="J1992" s="28" t="s">
        <v>4911</v>
      </c>
      <c r="K1992" s="29">
        <v>39836</v>
      </c>
      <c r="L1992" s="28" t="s">
        <v>5658</v>
      </c>
      <c r="M1992" s="28" t="s">
        <v>1750</v>
      </c>
    </row>
    <row r="1993" spans="1:13" hidden="1" x14ac:dyDescent="0.2">
      <c r="A1993" s="23">
        <v>71241</v>
      </c>
      <c r="B1993" s="28" t="s">
        <v>4573</v>
      </c>
      <c r="C1993" s="28" t="s">
        <v>5135</v>
      </c>
      <c r="D1993" s="25">
        <v>39837</v>
      </c>
      <c r="F1993" s="26">
        <v>33.85</v>
      </c>
      <c r="G1993" s="28" t="s">
        <v>1560</v>
      </c>
      <c r="H1993" s="28" t="s">
        <v>7321</v>
      </c>
      <c r="J1993" s="28" t="s">
        <v>4909</v>
      </c>
      <c r="K1993" s="29">
        <v>39837</v>
      </c>
      <c r="L1993" s="28" t="s">
        <v>5658</v>
      </c>
      <c r="M1993" s="28" t="s">
        <v>4025</v>
      </c>
    </row>
    <row r="1994" spans="1:13" hidden="1" x14ac:dyDescent="0.2">
      <c r="A1994" s="23">
        <v>71242</v>
      </c>
      <c r="B1994" s="28" t="s">
        <v>4573</v>
      </c>
      <c r="C1994" s="28" t="s">
        <v>5135</v>
      </c>
      <c r="D1994" s="25">
        <v>39837</v>
      </c>
      <c r="F1994" s="26">
        <v>12.5</v>
      </c>
      <c r="G1994" s="28" t="s">
        <v>1560</v>
      </c>
      <c r="H1994" s="28" t="s">
        <v>4600</v>
      </c>
      <c r="J1994" s="28" t="s">
        <v>4909</v>
      </c>
      <c r="K1994" s="29">
        <v>39837</v>
      </c>
      <c r="L1994" s="28" t="s">
        <v>5658</v>
      </c>
      <c r="M1994" s="28" t="s">
        <v>4025</v>
      </c>
    </row>
    <row r="1995" spans="1:13" hidden="1" x14ac:dyDescent="0.2">
      <c r="A1995" s="23">
        <v>71273</v>
      </c>
      <c r="B1995" s="28" t="s">
        <v>4573</v>
      </c>
      <c r="C1995" s="28" t="s">
        <v>5135</v>
      </c>
      <c r="D1995" s="25">
        <v>39837</v>
      </c>
      <c r="F1995" s="26">
        <v>27.84</v>
      </c>
      <c r="G1995" s="28" t="s">
        <v>3360</v>
      </c>
      <c r="H1995" s="28" t="s">
        <v>3370</v>
      </c>
      <c r="J1995" s="28" t="s">
        <v>4548</v>
      </c>
      <c r="K1995" s="29">
        <v>39837</v>
      </c>
      <c r="L1995" s="28" t="s">
        <v>5658</v>
      </c>
      <c r="M1995" s="28" t="s">
        <v>3725</v>
      </c>
    </row>
    <row r="1996" spans="1:13" hidden="1" x14ac:dyDescent="0.2">
      <c r="A1996" s="23">
        <v>71276</v>
      </c>
      <c r="B1996" s="28" t="s">
        <v>4573</v>
      </c>
      <c r="C1996" s="28" t="s">
        <v>5135</v>
      </c>
      <c r="D1996" s="25">
        <v>39839</v>
      </c>
      <c r="F1996" s="26">
        <v>26.44</v>
      </c>
      <c r="G1996" s="28" t="s">
        <v>1956</v>
      </c>
      <c r="H1996" s="28" t="s">
        <v>3365</v>
      </c>
      <c r="J1996" s="28" t="s">
        <v>4909</v>
      </c>
      <c r="K1996" s="29">
        <v>39839</v>
      </c>
      <c r="L1996" s="28" t="s">
        <v>5658</v>
      </c>
      <c r="M1996" s="28" t="s">
        <v>4028</v>
      </c>
    </row>
    <row r="1997" spans="1:13" hidden="1" x14ac:dyDescent="0.2">
      <c r="A1997" s="23">
        <v>71277</v>
      </c>
      <c r="B1997" s="28" t="s">
        <v>4573</v>
      </c>
      <c r="C1997" s="28" t="s">
        <v>5135</v>
      </c>
      <c r="D1997" s="25">
        <v>39839</v>
      </c>
      <c r="F1997" s="26">
        <v>49.49</v>
      </c>
      <c r="G1997" s="28" t="s">
        <v>6672</v>
      </c>
      <c r="H1997" s="28" t="s">
        <v>4600</v>
      </c>
      <c r="J1997" s="28" t="s">
        <v>4909</v>
      </c>
      <c r="K1997" s="29">
        <v>39839</v>
      </c>
      <c r="L1997" s="28" t="s">
        <v>5658</v>
      </c>
      <c r="M1997" s="28" t="s">
        <v>3727</v>
      </c>
    </row>
    <row r="1998" spans="1:13" hidden="1" x14ac:dyDescent="0.2">
      <c r="A1998" s="23">
        <v>71274</v>
      </c>
      <c r="B1998" s="28" t="s">
        <v>4573</v>
      </c>
      <c r="C1998" s="28" t="s">
        <v>5135</v>
      </c>
      <c r="D1998" s="25">
        <v>39839</v>
      </c>
      <c r="F1998" s="26">
        <v>19.43</v>
      </c>
      <c r="G1998" s="28" t="s">
        <v>1951</v>
      </c>
      <c r="H1998" s="28" t="s">
        <v>3370</v>
      </c>
      <c r="J1998" s="28" t="s">
        <v>4909</v>
      </c>
      <c r="K1998" s="29">
        <v>39839</v>
      </c>
      <c r="L1998" s="28" t="s">
        <v>5658</v>
      </c>
      <c r="M1998" s="28" t="s">
        <v>3961</v>
      </c>
    </row>
    <row r="1999" spans="1:13" hidden="1" x14ac:dyDescent="0.2">
      <c r="A1999" s="23">
        <v>70044</v>
      </c>
      <c r="B1999" s="28" t="s">
        <v>5138</v>
      </c>
      <c r="C1999" s="28" t="s">
        <v>4574</v>
      </c>
      <c r="D1999" s="25">
        <v>39839</v>
      </c>
      <c r="F1999" s="26">
        <v>193.95</v>
      </c>
      <c r="G1999" s="28" t="s">
        <v>4574</v>
      </c>
      <c r="H1999" s="28" t="s">
        <v>3381</v>
      </c>
      <c r="J1999" s="28" t="s">
        <v>4909</v>
      </c>
      <c r="K1999" s="29">
        <v>39839</v>
      </c>
      <c r="L1999" s="28" t="s">
        <v>7206</v>
      </c>
      <c r="M1999" s="28" t="s">
        <v>3678</v>
      </c>
    </row>
    <row r="2000" spans="1:13" hidden="1" x14ac:dyDescent="0.2">
      <c r="A2000" s="23">
        <v>71275</v>
      </c>
      <c r="B2000" s="28" t="s">
        <v>4573</v>
      </c>
      <c r="C2000" s="28" t="s">
        <v>5135</v>
      </c>
      <c r="D2000" s="25">
        <v>39839</v>
      </c>
      <c r="F2000" s="26">
        <v>11</v>
      </c>
      <c r="G2000" s="28" t="s">
        <v>2204</v>
      </c>
      <c r="H2000" s="28" t="s">
        <v>3379</v>
      </c>
      <c r="J2000" s="28" t="s">
        <v>4908</v>
      </c>
      <c r="K2000" s="29">
        <v>39839</v>
      </c>
      <c r="L2000" s="28" t="s">
        <v>5658</v>
      </c>
      <c r="M2000" s="28" t="s">
        <v>3957</v>
      </c>
    </row>
    <row r="2001" spans="1:13" hidden="1" x14ac:dyDescent="0.2">
      <c r="A2001" s="23">
        <v>71279</v>
      </c>
      <c r="B2001" s="28" t="s">
        <v>4573</v>
      </c>
      <c r="C2001" s="28" t="s">
        <v>5135</v>
      </c>
      <c r="D2001" s="25">
        <v>39840</v>
      </c>
      <c r="F2001" s="26">
        <v>18.329999999999998</v>
      </c>
      <c r="G2001" s="28" t="s">
        <v>3356</v>
      </c>
      <c r="H2001" s="28" t="s">
        <v>5953</v>
      </c>
      <c r="J2001" s="28" t="s">
        <v>4909</v>
      </c>
      <c r="K2001" s="29">
        <v>39840</v>
      </c>
      <c r="L2001" s="28" t="s">
        <v>5658</v>
      </c>
      <c r="M2001" s="28" t="s">
        <v>3849</v>
      </c>
    </row>
    <row r="2002" spans="1:13" hidden="1" x14ac:dyDescent="0.2">
      <c r="A2002" s="23">
        <v>70047</v>
      </c>
      <c r="B2002" s="28" t="s">
        <v>4579</v>
      </c>
      <c r="C2002" s="28" t="s">
        <v>4574</v>
      </c>
      <c r="D2002" s="25">
        <v>39840</v>
      </c>
      <c r="F2002" s="26">
        <v>40</v>
      </c>
      <c r="G2002" s="28" t="s">
        <v>4580</v>
      </c>
      <c r="H2002" s="28" t="s">
        <v>6667</v>
      </c>
      <c r="K2002" s="29">
        <v>39840</v>
      </c>
      <c r="L2002" s="28" t="s">
        <v>8465</v>
      </c>
      <c r="M2002" s="28" t="s">
        <v>7393</v>
      </c>
    </row>
    <row r="2003" spans="1:13" hidden="1" x14ac:dyDescent="0.2">
      <c r="A2003" s="23">
        <v>70046</v>
      </c>
      <c r="B2003" s="28" t="s">
        <v>4573</v>
      </c>
      <c r="C2003" s="28" t="s">
        <v>4574</v>
      </c>
      <c r="D2003" s="25">
        <v>39840</v>
      </c>
      <c r="E2003" s="28" t="s">
        <v>3372</v>
      </c>
      <c r="F2003" s="26">
        <v>19.989999999999998</v>
      </c>
      <c r="G2003" s="28" t="s">
        <v>3886</v>
      </c>
      <c r="H2003" s="28" t="s">
        <v>277</v>
      </c>
      <c r="J2003" s="28" t="s">
        <v>4911</v>
      </c>
      <c r="K2003" s="29">
        <v>39840</v>
      </c>
      <c r="L2003" s="28" t="s">
        <v>7174</v>
      </c>
      <c r="M2003" s="28" t="s">
        <v>8608</v>
      </c>
    </row>
    <row r="2004" spans="1:13" hidden="1" x14ac:dyDescent="0.2">
      <c r="A2004" s="23">
        <v>70045</v>
      </c>
      <c r="B2004" s="28" t="s">
        <v>4573</v>
      </c>
      <c r="C2004" s="28" t="s">
        <v>4574</v>
      </c>
      <c r="D2004" s="25">
        <v>39840</v>
      </c>
      <c r="F2004" s="26">
        <v>41.58</v>
      </c>
      <c r="G2004" s="28" t="s">
        <v>5139</v>
      </c>
      <c r="H2004" s="28" t="s">
        <v>3381</v>
      </c>
      <c r="J2004" s="28" t="s">
        <v>4909</v>
      </c>
      <c r="K2004" s="29">
        <v>39840</v>
      </c>
      <c r="L2004" s="28" t="s">
        <v>7174</v>
      </c>
      <c r="M2004" s="28" t="s">
        <v>7209</v>
      </c>
    </row>
    <row r="2005" spans="1:13" hidden="1" x14ac:dyDescent="0.2">
      <c r="A2005" s="23">
        <v>71278</v>
      </c>
      <c r="B2005" s="28" t="s">
        <v>4573</v>
      </c>
      <c r="C2005" s="28" t="s">
        <v>5135</v>
      </c>
      <c r="D2005" s="25">
        <v>39840</v>
      </c>
      <c r="F2005" s="26">
        <v>6.52</v>
      </c>
      <c r="G2005" s="28" t="s">
        <v>1949</v>
      </c>
      <c r="H2005" s="28" t="s">
        <v>3370</v>
      </c>
      <c r="J2005" s="28" t="s">
        <v>4909</v>
      </c>
      <c r="K2005" s="29">
        <v>39840</v>
      </c>
      <c r="L2005" s="28" t="s">
        <v>5658</v>
      </c>
      <c r="M2005" s="28" t="s">
        <v>2147</v>
      </c>
    </row>
    <row r="2006" spans="1:13" hidden="1" x14ac:dyDescent="0.2">
      <c r="A2006" s="23">
        <v>71441</v>
      </c>
      <c r="B2006" s="28" t="s">
        <v>4573</v>
      </c>
      <c r="C2006" s="28" t="s">
        <v>4598</v>
      </c>
      <c r="D2006" s="25">
        <v>39841</v>
      </c>
      <c r="F2006" s="26">
        <v>131.5</v>
      </c>
      <c r="G2006" s="28" t="s">
        <v>1946</v>
      </c>
      <c r="H2006" s="28" t="s">
        <v>7322</v>
      </c>
      <c r="J2006" s="28" t="s">
        <v>4909</v>
      </c>
      <c r="K2006" s="29">
        <v>39841</v>
      </c>
      <c r="L2006" s="28" t="s">
        <v>5658</v>
      </c>
      <c r="M2006" s="28" t="s">
        <v>1536</v>
      </c>
    </row>
    <row r="2007" spans="1:13" hidden="1" x14ac:dyDescent="0.2">
      <c r="A2007" s="23">
        <v>71280</v>
      </c>
      <c r="B2007" s="28" t="s">
        <v>4573</v>
      </c>
      <c r="C2007" s="28" t="s">
        <v>5135</v>
      </c>
      <c r="D2007" s="25">
        <v>39841</v>
      </c>
      <c r="F2007" s="26">
        <v>46.14</v>
      </c>
      <c r="G2007" s="28" t="s">
        <v>683</v>
      </c>
      <c r="H2007" s="28" t="s">
        <v>3365</v>
      </c>
      <c r="J2007" s="28" t="s">
        <v>4909</v>
      </c>
      <c r="K2007" s="29">
        <v>39841</v>
      </c>
      <c r="L2007" s="28" t="s">
        <v>5658</v>
      </c>
      <c r="M2007" s="28" t="s">
        <v>1711</v>
      </c>
    </row>
    <row r="2008" spans="1:13" hidden="1" x14ac:dyDescent="0.2">
      <c r="A2008" s="23">
        <v>71440</v>
      </c>
      <c r="B2008" s="28" t="s">
        <v>4573</v>
      </c>
      <c r="C2008" s="28" t="s">
        <v>4598</v>
      </c>
      <c r="D2008" s="25">
        <v>39841</v>
      </c>
      <c r="E2008" s="28" t="s">
        <v>6543</v>
      </c>
      <c r="F2008" s="26">
        <v>58</v>
      </c>
      <c r="G2008" s="28" t="s">
        <v>6762</v>
      </c>
      <c r="H2008" s="28" t="s">
        <v>4599</v>
      </c>
      <c r="I2008" s="28" t="s">
        <v>6542</v>
      </c>
      <c r="J2008" s="28" t="s">
        <v>4911</v>
      </c>
      <c r="K2008" s="29">
        <v>39841</v>
      </c>
      <c r="L2008" s="28" t="s">
        <v>5658</v>
      </c>
      <c r="M2008" s="28" t="s">
        <v>1268</v>
      </c>
    </row>
    <row r="2009" spans="1:13" hidden="1" x14ac:dyDescent="0.2">
      <c r="A2009" s="23">
        <v>70048</v>
      </c>
      <c r="B2009" s="28" t="s">
        <v>4573</v>
      </c>
      <c r="C2009" s="28" t="s">
        <v>4574</v>
      </c>
      <c r="D2009" s="25">
        <v>39841</v>
      </c>
      <c r="E2009" s="33"/>
      <c r="F2009" s="26">
        <v>-96.4</v>
      </c>
      <c r="G2009" s="28" t="s">
        <v>4595</v>
      </c>
      <c r="H2009" s="28" t="s">
        <v>4595</v>
      </c>
      <c r="J2009" s="28" t="s">
        <v>4909</v>
      </c>
      <c r="K2009" s="29">
        <v>39841</v>
      </c>
      <c r="L2009" s="28" t="s">
        <v>7177</v>
      </c>
      <c r="M2009" s="28" t="s">
        <v>3885</v>
      </c>
    </row>
    <row r="2010" spans="1:13" x14ac:dyDescent="0.2">
      <c r="A2010" s="23">
        <v>70049</v>
      </c>
      <c r="B2010" s="28" t="s">
        <v>4573</v>
      </c>
      <c r="C2010" s="28" t="s">
        <v>4574</v>
      </c>
      <c r="D2010" s="25">
        <v>39841</v>
      </c>
      <c r="F2010" s="26">
        <v>19.71</v>
      </c>
      <c r="G2010" s="28" t="s">
        <v>5136</v>
      </c>
      <c r="H2010" s="28" t="s">
        <v>7151</v>
      </c>
      <c r="J2010" s="28" t="s">
        <v>4911</v>
      </c>
      <c r="K2010" s="29">
        <v>39841</v>
      </c>
      <c r="L2010" s="28" t="s">
        <v>7174</v>
      </c>
      <c r="M2010" s="28" t="s">
        <v>7221</v>
      </c>
    </row>
    <row r="2011" spans="1:13" hidden="1" x14ac:dyDescent="0.2">
      <c r="A2011" s="23">
        <v>70050</v>
      </c>
      <c r="B2011" s="28" t="s">
        <v>4579</v>
      </c>
      <c r="C2011" s="28" t="s">
        <v>4574</v>
      </c>
      <c r="D2011" s="25">
        <v>39842</v>
      </c>
      <c r="F2011" s="26">
        <v>40</v>
      </c>
      <c r="G2011" s="28" t="s">
        <v>4580</v>
      </c>
      <c r="H2011" s="28" t="s">
        <v>6667</v>
      </c>
      <c r="K2011" s="29">
        <v>39842</v>
      </c>
      <c r="L2011" s="28" t="s">
        <v>8465</v>
      </c>
      <c r="M2011" s="28" t="s">
        <v>767</v>
      </c>
    </row>
    <row r="2012" spans="1:13" hidden="1" x14ac:dyDescent="0.2">
      <c r="A2012" s="23">
        <v>71281</v>
      </c>
      <c r="B2012" s="28" t="s">
        <v>4573</v>
      </c>
      <c r="C2012" s="28" t="s">
        <v>5135</v>
      </c>
      <c r="D2012" s="25">
        <v>39842</v>
      </c>
      <c r="F2012" s="26">
        <v>11.65</v>
      </c>
      <c r="G2012" s="28" t="s">
        <v>683</v>
      </c>
      <c r="H2012" s="28" t="s">
        <v>3365</v>
      </c>
      <c r="J2012" s="28" t="s">
        <v>4909</v>
      </c>
      <c r="K2012" s="29">
        <v>39842</v>
      </c>
      <c r="L2012" s="28" t="s">
        <v>5658</v>
      </c>
      <c r="M2012" s="28" t="s">
        <v>1721</v>
      </c>
    </row>
    <row r="2013" spans="1:13" hidden="1" x14ac:dyDescent="0.2">
      <c r="A2013" s="23">
        <v>71284</v>
      </c>
      <c r="B2013" s="28" t="s">
        <v>4573</v>
      </c>
      <c r="C2013" s="28" t="s">
        <v>5135</v>
      </c>
      <c r="D2013" s="25">
        <v>39843</v>
      </c>
      <c r="F2013" s="26">
        <v>74.95</v>
      </c>
      <c r="G2013" s="28" t="s">
        <v>6747</v>
      </c>
      <c r="H2013" s="28" t="s">
        <v>4599</v>
      </c>
      <c r="I2013" s="28" t="s">
        <v>1179</v>
      </c>
      <c r="J2013" s="28" t="s">
        <v>4909</v>
      </c>
      <c r="K2013" s="29">
        <v>39843</v>
      </c>
      <c r="L2013" s="28" t="s">
        <v>5658</v>
      </c>
      <c r="M2013" s="28" t="s">
        <v>3726</v>
      </c>
    </row>
    <row r="2014" spans="1:13" hidden="1" x14ac:dyDescent="0.2">
      <c r="A2014" s="23">
        <v>71282</v>
      </c>
      <c r="B2014" s="28" t="s">
        <v>4573</v>
      </c>
      <c r="C2014" s="28" t="s">
        <v>5135</v>
      </c>
      <c r="D2014" s="25">
        <v>39843</v>
      </c>
      <c r="F2014" s="26">
        <v>6.98</v>
      </c>
      <c r="G2014" s="28" t="s">
        <v>683</v>
      </c>
      <c r="H2014" s="28" t="s">
        <v>3365</v>
      </c>
      <c r="J2014" s="28" t="s">
        <v>4909</v>
      </c>
      <c r="K2014" s="29">
        <v>39843</v>
      </c>
      <c r="L2014" s="28" t="s">
        <v>5658</v>
      </c>
      <c r="M2014" s="28" t="s">
        <v>1705</v>
      </c>
    </row>
    <row r="2015" spans="1:13" hidden="1" x14ac:dyDescent="0.2">
      <c r="A2015" s="23">
        <v>71283</v>
      </c>
      <c r="B2015" s="28" t="s">
        <v>4573</v>
      </c>
      <c r="C2015" s="28" t="s">
        <v>5135</v>
      </c>
      <c r="D2015" s="25">
        <v>39843</v>
      </c>
      <c r="F2015" s="26">
        <v>60.75</v>
      </c>
      <c r="G2015" s="28" t="s">
        <v>2142</v>
      </c>
      <c r="H2015" s="28" t="s">
        <v>4600</v>
      </c>
      <c r="J2015" s="28" t="s">
        <v>4907</v>
      </c>
      <c r="K2015" s="29">
        <v>39843</v>
      </c>
      <c r="L2015" s="28" t="s">
        <v>5658</v>
      </c>
      <c r="M2015" s="28" t="s">
        <v>2143</v>
      </c>
    </row>
    <row r="2016" spans="1:13" hidden="1" x14ac:dyDescent="0.2">
      <c r="A2016" s="23">
        <v>71288</v>
      </c>
      <c r="B2016" s="28" t="s">
        <v>4573</v>
      </c>
      <c r="C2016" s="28" t="s">
        <v>5135</v>
      </c>
      <c r="D2016" s="25">
        <v>39844</v>
      </c>
      <c r="F2016" s="26">
        <v>38</v>
      </c>
      <c r="G2016" s="28" t="s">
        <v>6760</v>
      </c>
      <c r="H2016" s="28" t="s">
        <v>4600</v>
      </c>
      <c r="J2016" s="28" t="s">
        <v>4909</v>
      </c>
      <c r="K2016" s="29">
        <v>39844</v>
      </c>
      <c r="L2016" s="28" t="s">
        <v>5658</v>
      </c>
      <c r="M2016" s="28" t="s">
        <v>4019</v>
      </c>
    </row>
    <row r="2017" spans="1:13" hidden="1" x14ac:dyDescent="0.2">
      <c r="A2017" s="23">
        <v>71287</v>
      </c>
      <c r="B2017" s="28" t="s">
        <v>4573</v>
      </c>
      <c r="C2017" s="28" t="s">
        <v>5135</v>
      </c>
      <c r="D2017" s="25">
        <v>39844</v>
      </c>
      <c r="F2017" s="26">
        <v>22.7</v>
      </c>
      <c r="G2017" s="28" t="s">
        <v>3970</v>
      </c>
      <c r="H2017" s="28" t="s">
        <v>3484</v>
      </c>
      <c r="J2017" s="28" t="s">
        <v>4909</v>
      </c>
      <c r="K2017" s="29">
        <v>39844</v>
      </c>
      <c r="L2017" s="28" t="s">
        <v>5658</v>
      </c>
      <c r="M2017" s="28" t="s">
        <v>1020</v>
      </c>
    </row>
    <row r="2018" spans="1:13" hidden="1" x14ac:dyDescent="0.2">
      <c r="A2018" s="23">
        <v>71286</v>
      </c>
      <c r="B2018" s="28" t="s">
        <v>4573</v>
      </c>
      <c r="C2018" s="28" t="s">
        <v>5135</v>
      </c>
      <c r="D2018" s="25">
        <v>39844</v>
      </c>
      <c r="F2018" s="26">
        <v>69.81</v>
      </c>
      <c r="G2018" s="28" t="s">
        <v>683</v>
      </c>
      <c r="H2018" s="28" t="s">
        <v>3365</v>
      </c>
      <c r="J2018" s="28" t="s">
        <v>4909</v>
      </c>
      <c r="K2018" s="29">
        <v>39844</v>
      </c>
      <c r="L2018" s="28" t="s">
        <v>5658</v>
      </c>
      <c r="M2018" s="28" t="s">
        <v>1708</v>
      </c>
    </row>
    <row r="2019" spans="1:13" hidden="1" x14ac:dyDescent="0.2">
      <c r="A2019" s="23">
        <v>71285</v>
      </c>
      <c r="B2019" s="28" t="s">
        <v>4573</v>
      </c>
      <c r="C2019" s="28" t="s">
        <v>5135</v>
      </c>
      <c r="D2019" s="25">
        <v>39844</v>
      </c>
      <c r="F2019" s="26">
        <v>15</v>
      </c>
      <c r="G2019" s="28" t="s">
        <v>2205</v>
      </c>
      <c r="H2019" s="28" t="s">
        <v>7154</v>
      </c>
      <c r="J2019" s="28" t="s">
        <v>4907</v>
      </c>
      <c r="K2019" s="29">
        <v>39844</v>
      </c>
      <c r="L2019" s="28" t="s">
        <v>5658</v>
      </c>
      <c r="M2019" s="28" t="s">
        <v>3950</v>
      </c>
    </row>
    <row r="2020" spans="1:13" hidden="1" x14ac:dyDescent="0.2">
      <c r="A2020" s="23">
        <v>70060</v>
      </c>
      <c r="B2020" s="28" t="s">
        <v>4573</v>
      </c>
      <c r="C2020" s="28" t="s">
        <v>4574</v>
      </c>
      <c r="D2020" s="25">
        <v>39846</v>
      </c>
      <c r="F2020" s="26">
        <v>85</v>
      </c>
      <c r="G2020" s="28" t="s">
        <v>4594</v>
      </c>
      <c r="H2020" s="28" t="s">
        <v>3381</v>
      </c>
      <c r="J2020" s="28" t="s">
        <v>4909</v>
      </c>
      <c r="K2020" s="29">
        <v>39846</v>
      </c>
      <c r="L2020" s="28" t="s">
        <v>7174</v>
      </c>
      <c r="M2020" s="28" t="s">
        <v>5919</v>
      </c>
    </row>
    <row r="2021" spans="1:13" hidden="1" x14ac:dyDescent="0.2">
      <c r="A2021" s="23">
        <v>70061</v>
      </c>
      <c r="B2021" s="28" t="s">
        <v>4573</v>
      </c>
      <c r="C2021" s="28" t="s">
        <v>4574</v>
      </c>
      <c r="D2021" s="25">
        <v>39846</v>
      </c>
      <c r="F2021" s="26">
        <v>72</v>
      </c>
      <c r="G2021" s="28" t="s">
        <v>4594</v>
      </c>
      <c r="H2021" s="28" t="s">
        <v>3381</v>
      </c>
      <c r="J2021" s="28" t="s">
        <v>4909</v>
      </c>
      <c r="K2021" s="29">
        <v>39846</v>
      </c>
      <c r="L2021" s="28" t="s">
        <v>7174</v>
      </c>
      <c r="M2021" s="28" t="s">
        <v>5918</v>
      </c>
    </row>
    <row r="2022" spans="1:13" hidden="1" x14ac:dyDescent="0.2">
      <c r="A2022" s="23">
        <v>70051</v>
      </c>
      <c r="B2022" s="28" t="s">
        <v>4579</v>
      </c>
      <c r="C2022" s="28" t="s">
        <v>4574</v>
      </c>
      <c r="D2022" s="25">
        <v>39846</v>
      </c>
      <c r="F2022" s="26">
        <v>50</v>
      </c>
      <c r="G2022" s="28" t="s">
        <v>4580</v>
      </c>
      <c r="H2022" s="28" t="s">
        <v>6667</v>
      </c>
      <c r="K2022" s="29">
        <v>39846</v>
      </c>
      <c r="L2022" s="28" t="s">
        <v>8465</v>
      </c>
      <c r="M2022" s="28" t="s">
        <v>7402</v>
      </c>
    </row>
    <row r="2023" spans="1:13" hidden="1" x14ac:dyDescent="0.2">
      <c r="A2023" s="23">
        <v>71290</v>
      </c>
      <c r="B2023" s="28" t="s">
        <v>4573</v>
      </c>
      <c r="C2023" s="28" t="s">
        <v>5135</v>
      </c>
      <c r="D2023" s="25">
        <v>39846</v>
      </c>
      <c r="F2023" s="26">
        <v>49.77</v>
      </c>
      <c r="G2023" s="28" t="s">
        <v>3701</v>
      </c>
      <c r="H2023" s="28" t="s">
        <v>7322</v>
      </c>
      <c r="J2023" s="28" t="s">
        <v>7139</v>
      </c>
      <c r="K2023" s="29">
        <v>39846</v>
      </c>
      <c r="L2023" s="28" t="s">
        <v>5658</v>
      </c>
      <c r="M2023" s="28" t="s">
        <v>1272</v>
      </c>
    </row>
    <row r="2024" spans="1:13" hidden="1" x14ac:dyDescent="0.2">
      <c r="A2024" s="23">
        <v>70058</v>
      </c>
      <c r="B2024" s="28" t="s">
        <v>4573</v>
      </c>
      <c r="C2024" s="28" t="s">
        <v>4574</v>
      </c>
      <c r="D2024" s="25">
        <v>39846</v>
      </c>
      <c r="F2024" s="26">
        <v>5</v>
      </c>
      <c r="G2024" s="28" t="s">
        <v>5134</v>
      </c>
      <c r="H2024" s="28" t="s">
        <v>5954</v>
      </c>
      <c r="J2024" s="28" t="s">
        <v>4912</v>
      </c>
      <c r="K2024" s="29">
        <v>39846</v>
      </c>
      <c r="L2024" s="28" t="s">
        <v>7174</v>
      </c>
      <c r="M2024" s="28" t="s">
        <v>7194</v>
      </c>
    </row>
    <row r="2025" spans="1:13" hidden="1" x14ac:dyDescent="0.2">
      <c r="A2025" s="23">
        <v>70053</v>
      </c>
      <c r="B2025" s="28" t="s">
        <v>4579</v>
      </c>
      <c r="C2025" s="28" t="s">
        <v>4574</v>
      </c>
      <c r="D2025" s="25">
        <v>39846</v>
      </c>
      <c r="F2025" s="26">
        <v>10</v>
      </c>
      <c r="G2025" s="28" t="s">
        <v>6025</v>
      </c>
      <c r="H2025" s="28" t="s">
        <v>6667</v>
      </c>
      <c r="K2025" s="29">
        <v>39846</v>
      </c>
      <c r="L2025" s="28" t="s">
        <v>7182</v>
      </c>
      <c r="M2025" s="28" t="s">
        <v>7199</v>
      </c>
    </row>
    <row r="2026" spans="1:13" hidden="1" x14ac:dyDescent="0.2">
      <c r="A2026" s="23">
        <v>70052</v>
      </c>
      <c r="B2026" s="28" t="s">
        <v>4579</v>
      </c>
      <c r="C2026" s="28" t="s">
        <v>4574</v>
      </c>
      <c r="D2026" s="25">
        <v>39846</v>
      </c>
      <c r="F2026" s="26">
        <v>10</v>
      </c>
      <c r="G2026" s="28" t="s">
        <v>6024</v>
      </c>
      <c r="H2026" s="28" t="s">
        <v>6667</v>
      </c>
      <c r="K2026" s="29">
        <v>39846</v>
      </c>
      <c r="L2026" s="28" t="s">
        <v>7182</v>
      </c>
      <c r="M2026" s="28" t="s">
        <v>7198</v>
      </c>
    </row>
    <row r="2027" spans="1:13" hidden="1" x14ac:dyDescent="0.2">
      <c r="A2027" s="23">
        <v>70059</v>
      </c>
      <c r="B2027" s="28" t="s">
        <v>4579</v>
      </c>
      <c r="C2027" s="28" t="s">
        <v>4574</v>
      </c>
      <c r="D2027" s="25">
        <v>39846</v>
      </c>
      <c r="F2027" s="26">
        <v>2732.83</v>
      </c>
      <c r="G2027" s="28" t="s">
        <v>5135</v>
      </c>
      <c r="H2027" s="28" t="s">
        <v>6667</v>
      </c>
      <c r="K2027" s="29">
        <v>39846</v>
      </c>
      <c r="L2027" s="28" t="s">
        <v>7174</v>
      </c>
      <c r="M2027" s="28" t="s">
        <v>7218</v>
      </c>
    </row>
    <row r="2028" spans="1:13" hidden="1" x14ac:dyDescent="0.2">
      <c r="A2028" s="23">
        <v>70057</v>
      </c>
      <c r="B2028" s="28" t="s">
        <v>4573</v>
      </c>
      <c r="C2028" s="28" t="s">
        <v>4574</v>
      </c>
      <c r="D2028" s="25">
        <v>39846</v>
      </c>
      <c r="F2028" s="26">
        <v>26.95</v>
      </c>
      <c r="G2028" s="28" t="s">
        <v>6020</v>
      </c>
      <c r="H2028" s="28" t="s">
        <v>3381</v>
      </c>
      <c r="J2028" s="28" t="s">
        <v>4909</v>
      </c>
      <c r="K2028" s="29">
        <v>39846</v>
      </c>
      <c r="L2028" s="28" t="s">
        <v>7174</v>
      </c>
      <c r="M2028" s="28" t="s">
        <v>6105</v>
      </c>
    </row>
    <row r="2029" spans="1:13" hidden="1" x14ac:dyDescent="0.2">
      <c r="A2029" s="23">
        <v>70062</v>
      </c>
      <c r="B2029" s="28" t="s">
        <v>4579</v>
      </c>
      <c r="C2029" s="28" t="s">
        <v>4574</v>
      </c>
      <c r="D2029" s="25">
        <v>39846</v>
      </c>
      <c r="F2029" s="26">
        <v>300</v>
      </c>
      <c r="G2029" s="28" t="s">
        <v>5133</v>
      </c>
      <c r="H2029" s="28" t="s">
        <v>6667</v>
      </c>
      <c r="K2029" s="29">
        <v>39846</v>
      </c>
      <c r="L2029" s="28" t="s">
        <v>7174</v>
      </c>
      <c r="M2029" s="28" t="s">
        <v>7191</v>
      </c>
    </row>
    <row r="2030" spans="1:13" hidden="1" x14ac:dyDescent="0.2">
      <c r="A2030" s="23">
        <v>70055</v>
      </c>
      <c r="B2030" s="28" t="s">
        <v>4573</v>
      </c>
      <c r="C2030" s="28" t="s">
        <v>4574</v>
      </c>
      <c r="D2030" s="25">
        <v>39846</v>
      </c>
      <c r="F2030" s="26">
        <v>18.399999999999999</v>
      </c>
      <c r="G2030" s="28" t="s">
        <v>4591</v>
      </c>
      <c r="H2030" s="28" t="s">
        <v>3381</v>
      </c>
      <c r="J2030" s="28" t="s">
        <v>4909</v>
      </c>
      <c r="K2030" s="29">
        <v>39846</v>
      </c>
      <c r="L2030" s="28" t="s">
        <v>7174</v>
      </c>
      <c r="M2030" s="28" t="s">
        <v>6107</v>
      </c>
    </row>
    <row r="2031" spans="1:13" hidden="1" x14ac:dyDescent="0.2">
      <c r="A2031" s="23">
        <v>70054</v>
      </c>
      <c r="B2031" s="33" t="s">
        <v>4573</v>
      </c>
      <c r="C2031" s="28" t="s">
        <v>4574</v>
      </c>
      <c r="D2031" s="25">
        <v>39846</v>
      </c>
      <c r="F2031" s="26">
        <v>26.75</v>
      </c>
      <c r="G2031" s="28" t="s">
        <v>6023</v>
      </c>
      <c r="H2031" s="28" t="s">
        <v>3379</v>
      </c>
      <c r="J2031" s="28" t="s">
        <v>4906</v>
      </c>
      <c r="K2031" s="29">
        <v>39846</v>
      </c>
      <c r="L2031" s="28" t="s">
        <v>7174</v>
      </c>
      <c r="M2031" s="28" t="s">
        <v>7196</v>
      </c>
    </row>
    <row r="2032" spans="1:13" hidden="1" x14ac:dyDescent="0.2">
      <c r="A2032" s="23">
        <v>70056</v>
      </c>
      <c r="B2032" s="33" t="s">
        <v>4573</v>
      </c>
      <c r="C2032" s="28" t="s">
        <v>4574</v>
      </c>
      <c r="D2032" s="25">
        <v>39846</v>
      </c>
      <c r="E2032" s="33"/>
      <c r="F2032" s="26">
        <v>11.95</v>
      </c>
      <c r="G2032" s="28" t="s">
        <v>6022</v>
      </c>
      <c r="H2032" s="28" t="s">
        <v>3381</v>
      </c>
      <c r="J2032" s="28" t="s">
        <v>4909</v>
      </c>
      <c r="K2032" s="29">
        <v>39846</v>
      </c>
      <c r="L2032" s="28" t="s">
        <v>7174</v>
      </c>
      <c r="M2032" s="28" t="s">
        <v>7195</v>
      </c>
    </row>
    <row r="2033" spans="1:13" hidden="1" x14ac:dyDescent="0.2">
      <c r="A2033" s="23">
        <v>71289</v>
      </c>
      <c r="B2033" s="28" t="s">
        <v>4573</v>
      </c>
      <c r="C2033" s="28" t="s">
        <v>5135</v>
      </c>
      <c r="D2033" s="25">
        <v>39846</v>
      </c>
      <c r="F2033" s="26">
        <v>30.3</v>
      </c>
      <c r="G2033" s="28" t="s">
        <v>3360</v>
      </c>
      <c r="H2033" s="28" t="s">
        <v>3370</v>
      </c>
      <c r="J2033" s="28" t="s">
        <v>4548</v>
      </c>
      <c r="K2033" s="29">
        <v>39846</v>
      </c>
      <c r="L2033" s="28" t="s">
        <v>5658</v>
      </c>
      <c r="M2033" s="28" t="s">
        <v>2132</v>
      </c>
    </row>
    <row r="2034" spans="1:13" hidden="1" x14ac:dyDescent="0.2">
      <c r="A2034" s="23">
        <v>70063</v>
      </c>
      <c r="B2034" s="28" t="s">
        <v>4579</v>
      </c>
      <c r="C2034" s="28" t="s">
        <v>4574</v>
      </c>
      <c r="D2034" s="25">
        <v>39847</v>
      </c>
      <c r="F2034" s="26">
        <v>30</v>
      </c>
      <c r="G2034" s="28" t="s">
        <v>4580</v>
      </c>
      <c r="H2034" s="28" t="s">
        <v>6667</v>
      </c>
      <c r="K2034" s="29">
        <v>39847</v>
      </c>
      <c r="L2034" s="28" t="s">
        <v>8465</v>
      </c>
      <c r="M2034" s="28" t="s">
        <v>3122</v>
      </c>
    </row>
    <row r="2035" spans="1:13" hidden="1" x14ac:dyDescent="0.2">
      <c r="A2035" s="23">
        <v>71292</v>
      </c>
      <c r="B2035" s="28" t="s">
        <v>4573</v>
      </c>
      <c r="C2035" s="28" t="s">
        <v>5135</v>
      </c>
      <c r="D2035" s="25">
        <v>39847</v>
      </c>
      <c r="F2035" s="26">
        <v>25.54</v>
      </c>
      <c r="G2035" s="28" t="s">
        <v>683</v>
      </c>
      <c r="H2035" s="28" t="s">
        <v>3365</v>
      </c>
      <c r="J2035" s="28" t="s">
        <v>4909</v>
      </c>
      <c r="K2035" s="29">
        <v>39847</v>
      </c>
      <c r="L2035" s="28" t="s">
        <v>5658</v>
      </c>
      <c r="M2035" s="28" t="s">
        <v>1719</v>
      </c>
    </row>
    <row r="2036" spans="1:13" x14ac:dyDescent="0.2">
      <c r="A2036" s="23">
        <v>71291</v>
      </c>
      <c r="B2036" s="28" t="s">
        <v>4573</v>
      </c>
      <c r="C2036" s="28" t="s">
        <v>5135</v>
      </c>
      <c r="D2036" s="25">
        <v>39847</v>
      </c>
      <c r="F2036" s="26">
        <v>56</v>
      </c>
      <c r="G2036" s="28" t="s">
        <v>2205</v>
      </c>
      <c r="H2036" s="28" t="s">
        <v>7151</v>
      </c>
      <c r="J2036" s="28" t="s">
        <v>4911</v>
      </c>
      <c r="K2036" s="29">
        <v>39847</v>
      </c>
      <c r="L2036" s="28" t="s">
        <v>5658</v>
      </c>
      <c r="M2036" s="28" t="s">
        <v>3950</v>
      </c>
    </row>
    <row r="2037" spans="1:13" hidden="1" x14ac:dyDescent="0.2">
      <c r="A2037" s="23">
        <v>70065</v>
      </c>
      <c r="B2037" s="28" t="s">
        <v>4592</v>
      </c>
      <c r="C2037" s="28" t="s">
        <v>4574</v>
      </c>
      <c r="D2037" s="25">
        <v>39848</v>
      </c>
      <c r="F2037" s="26">
        <v>-825</v>
      </c>
      <c r="G2037" s="28" t="s">
        <v>4593</v>
      </c>
      <c r="H2037" s="28" t="s">
        <v>6666</v>
      </c>
      <c r="J2037" s="28" t="s">
        <v>4911</v>
      </c>
      <c r="K2037" s="29">
        <v>39848</v>
      </c>
      <c r="L2037" s="28" t="s">
        <v>7177</v>
      </c>
      <c r="M2037" s="28" t="s">
        <v>7214</v>
      </c>
    </row>
    <row r="2038" spans="1:13" hidden="1" x14ac:dyDescent="0.2">
      <c r="A2038" s="23">
        <v>70067</v>
      </c>
      <c r="B2038" s="28" t="s">
        <v>4573</v>
      </c>
      <c r="C2038" s="28" t="s">
        <v>4574</v>
      </c>
      <c r="D2038" s="25">
        <v>39848</v>
      </c>
      <c r="F2038" s="26">
        <v>15.22</v>
      </c>
      <c r="G2038" s="28" t="s">
        <v>4594</v>
      </c>
      <c r="H2038" s="28" t="s">
        <v>3381</v>
      </c>
      <c r="J2038" s="28" t="s">
        <v>4909</v>
      </c>
      <c r="K2038" s="29">
        <v>39848</v>
      </c>
      <c r="L2038" s="28" t="s">
        <v>7174</v>
      </c>
      <c r="M2038" s="28" t="s">
        <v>5364</v>
      </c>
    </row>
    <row r="2039" spans="1:13" hidden="1" x14ac:dyDescent="0.2">
      <c r="A2039" s="23">
        <v>70173.2</v>
      </c>
      <c r="B2039" s="28" t="s">
        <v>4579</v>
      </c>
      <c r="C2039" s="28" t="s">
        <v>4574</v>
      </c>
      <c r="D2039" s="25">
        <v>39848</v>
      </c>
      <c r="F2039" s="26">
        <v>30</v>
      </c>
      <c r="G2039" s="28" t="s">
        <v>4580</v>
      </c>
      <c r="H2039" s="28" t="s">
        <v>6667</v>
      </c>
    </row>
    <row r="2040" spans="1:13" hidden="1" x14ac:dyDescent="0.2">
      <c r="A2040" s="23">
        <v>70064</v>
      </c>
      <c r="B2040" s="28" t="s">
        <v>4573</v>
      </c>
      <c r="C2040" s="28" t="s">
        <v>4574</v>
      </c>
      <c r="D2040" s="25">
        <v>39848</v>
      </c>
      <c r="F2040" s="26">
        <v>12</v>
      </c>
      <c r="G2040" s="28" t="s">
        <v>4596</v>
      </c>
      <c r="H2040" s="28" t="s">
        <v>5954</v>
      </c>
      <c r="J2040" s="28" t="s">
        <v>4912</v>
      </c>
      <c r="K2040" s="29">
        <v>39848</v>
      </c>
      <c r="L2040" s="28" t="s">
        <v>7174</v>
      </c>
      <c r="M2040" s="28" t="s">
        <v>4596</v>
      </c>
    </row>
    <row r="2041" spans="1:13" hidden="1" x14ac:dyDescent="0.2">
      <c r="A2041" s="23">
        <v>71293</v>
      </c>
      <c r="B2041" s="33" t="s">
        <v>4573</v>
      </c>
      <c r="C2041" s="28" t="s">
        <v>5135</v>
      </c>
      <c r="D2041" s="25">
        <v>39848</v>
      </c>
      <c r="F2041" s="26">
        <v>13.09</v>
      </c>
      <c r="G2041" s="28" t="s">
        <v>683</v>
      </c>
      <c r="H2041" s="28" t="s">
        <v>3365</v>
      </c>
      <c r="J2041" s="28" t="s">
        <v>4909</v>
      </c>
      <c r="K2041" s="29">
        <v>39848</v>
      </c>
      <c r="L2041" s="28" t="s">
        <v>5658</v>
      </c>
      <c r="M2041" s="28" t="s">
        <v>1719</v>
      </c>
    </row>
    <row r="2042" spans="1:13" hidden="1" x14ac:dyDescent="0.2">
      <c r="A2042" s="23">
        <v>70066</v>
      </c>
      <c r="B2042" s="33" t="s">
        <v>4573</v>
      </c>
      <c r="C2042" s="28" t="s">
        <v>4574</v>
      </c>
      <c r="D2042" s="25">
        <v>39848</v>
      </c>
      <c r="E2042" s="33"/>
      <c r="F2042" s="26">
        <v>30</v>
      </c>
      <c r="G2042" s="28" t="s">
        <v>5155</v>
      </c>
      <c r="H2042" s="28" t="s">
        <v>3365</v>
      </c>
      <c r="J2042" s="28" t="s">
        <v>4906</v>
      </c>
      <c r="K2042" s="29">
        <v>39848</v>
      </c>
      <c r="L2042" s="28" t="s">
        <v>7176</v>
      </c>
      <c r="M2042" s="28">
        <v>1099</v>
      </c>
    </row>
    <row r="2043" spans="1:13" hidden="1" x14ac:dyDescent="0.2">
      <c r="A2043" s="23">
        <v>70069</v>
      </c>
      <c r="B2043" s="28" t="s">
        <v>4579</v>
      </c>
      <c r="C2043" s="28" t="s">
        <v>4574</v>
      </c>
      <c r="D2043" s="25">
        <v>39849</v>
      </c>
      <c r="F2043" s="26">
        <v>30</v>
      </c>
      <c r="G2043" s="28" t="s">
        <v>4580</v>
      </c>
      <c r="H2043" s="28" t="s">
        <v>6667</v>
      </c>
      <c r="K2043" s="29">
        <v>39849</v>
      </c>
      <c r="L2043" s="28" t="s">
        <v>8465</v>
      </c>
      <c r="M2043" s="28" t="s">
        <v>791</v>
      </c>
    </row>
    <row r="2044" spans="1:13" hidden="1" x14ac:dyDescent="0.2">
      <c r="A2044" s="23">
        <v>70068</v>
      </c>
      <c r="B2044" s="28" t="s">
        <v>4573</v>
      </c>
      <c r="C2044" s="28" t="s">
        <v>4574</v>
      </c>
      <c r="D2044" s="25">
        <v>39849</v>
      </c>
      <c r="E2044" s="28" t="s">
        <v>3372</v>
      </c>
      <c r="F2044" s="26">
        <v>21.99</v>
      </c>
      <c r="G2044" s="28" t="s">
        <v>3886</v>
      </c>
      <c r="H2044" s="28" t="s">
        <v>277</v>
      </c>
      <c r="J2044" s="28" t="s">
        <v>4911</v>
      </c>
      <c r="K2044" s="29">
        <v>39849</v>
      </c>
      <c r="L2044" s="28" t="s">
        <v>7174</v>
      </c>
      <c r="M2044" s="28" t="s">
        <v>8608</v>
      </c>
    </row>
    <row r="2045" spans="1:13" hidden="1" x14ac:dyDescent="0.2">
      <c r="A2045" s="23">
        <v>71295</v>
      </c>
      <c r="B2045" s="28" t="s">
        <v>4573</v>
      </c>
      <c r="C2045" s="28" t="s">
        <v>5135</v>
      </c>
      <c r="D2045" s="25">
        <v>39849</v>
      </c>
      <c r="F2045" s="26">
        <v>24.55</v>
      </c>
      <c r="G2045" s="28" t="s">
        <v>2208</v>
      </c>
      <c r="H2045" s="28" t="s">
        <v>3370</v>
      </c>
      <c r="J2045" s="28" t="s">
        <v>4909</v>
      </c>
      <c r="K2045" s="29">
        <v>39849</v>
      </c>
      <c r="L2045" s="28" t="s">
        <v>5658</v>
      </c>
      <c r="M2045" s="28" t="s">
        <v>4023</v>
      </c>
    </row>
    <row r="2046" spans="1:13" hidden="1" x14ac:dyDescent="0.2">
      <c r="A2046" s="23">
        <v>71294</v>
      </c>
      <c r="B2046" s="28" t="s">
        <v>4573</v>
      </c>
      <c r="C2046" s="28" t="s">
        <v>5135</v>
      </c>
      <c r="D2046" s="25">
        <v>39849</v>
      </c>
      <c r="F2046" s="26">
        <v>13</v>
      </c>
      <c r="G2046" s="28" t="s">
        <v>2205</v>
      </c>
      <c r="H2046" s="28" t="s">
        <v>7154</v>
      </c>
      <c r="J2046" s="28" t="s">
        <v>4907</v>
      </c>
      <c r="K2046" s="29">
        <v>39849</v>
      </c>
      <c r="L2046" s="28" t="s">
        <v>5658</v>
      </c>
      <c r="M2046" s="28" t="s">
        <v>3950</v>
      </c>
    </row>
    <row r="2047" spans="1:13" hidden="1" x14ac:dyDescent="0.2">
      <c r="A2047" s="23">
        <v>71296</v>
      </c>
      <c r="B2047" s="33" t="s">
        <v>4573</v>
      </c>
      <c r="C2047" s="28" t="s">
        <v>5135</v>
      </c>
      <c r="D2047" s="25">
        <v>39850</v>
      </c>
      <c r="F2047" s="26">
        <v>10</v>
      </c>
      <c r="G2047" s="28" t="s">
        <v>1564</v>
      </c>
      <c r="H2047" s="28" t="s">
        <v>4600</v>
      </c>
      <c r="J2047" s="28" t="s">
        <v>4909</v>
      </c>
      <c r="K2047" s="29">
        <v>39850</v>
      </c>
      <c r="L2047" s="28" t="s">
        <v>5658</v>
      </c>
      <c r="M2047" s="28" t="s">
        <v>8482</v>
      </c>
    </row>
    <row r="2048" spans="1:13" hidden="1" x14ac:dyDescent="0.2">
      <c r="A2048" s="23">
        <v>70070.100000000006</v>
      </c>
      <c r="B2048" s="28" t="s">
        <v>4573</v>
      </c>
      <c r="C2048" s="28" t="s">
        <v>4574</v>
      </c>
      <c r="D2048" s="25">
        <v>39850</v>
      </c>
      <c r="F2048" s="26">
        <v>21.07</v>
      </c>
      <c r="G2048" s="28" t="s">
        <v>683</v>
      </c>
      <c r="H2048" s="28" t="s">
        <v>3365</v>
      </c>
      <c r="J2048" s="28" t="s">
        <v>4909</v>
      </c>
      <c r="K2048" s="29">
        <v>39850</v>
      </c>
      <c r="L2048" s="28" t="s">
        <v>2196</v>
      </c>
      <c r="M2048" s="28" t="s">
        <v>4026</v>
      </c>
    </row>
    <row r="2049" spans="1:13" hidden="1" x14ac:dyDescent="0.2">
      <c r="A2049" s="23">
        <v>71297</v>
      </c>
      <c r="B2049" s="28" t="s">
        <v>4573</v>
      </c>
      <c r="C2049" s="28" t="s">
        <v>5135</v>
      </c>
      <c r="D2049" s="25">
        <v>39850</v>
      </c>
      <c r="F2049" s="26">
        <v>19</v>
      </c>
      <c r="G2049" s="28" t="s">
        <v>3353</v>
      </c>
      <c r="H2049" s="28" t="s">
        <v>277</v>
      </c>
      <c r="J2049" s="28" t="s">
        <v>4911</v>
      </c>
      <c r="K2049" s="29">
        <v>39850</v>
      </c>
      <c r="L2049" s="28" t="s">
        <v>5658</v>
      </c>
      <c r="M2049" s="28" t="s">
        <v>2129</v>
      </c>
    </row>
    <row r="2050" spans="1:13" hidden="1" x14ac:dyDescent="0.2">
      <c r="A2050" s="23">
        <v>71300</v>
      </c>
      <c r="B2050" s="28" t="s">
        <v>4573</v>
      </c>
      <c r="C2050" s="28" t="s">
        <v>5135</v>
      </c>
      <c r="D2050" s="25">
        <v>39851</v>
      </c>
      <c r="F2050" s="26">
        <v>10.97</v>
      </c>
      <c r="G2050" s="28" t="s">
        <v>2208</v>
      </c>
      <c r="H2050" s="28" t="s">
        <v>3365</v>
      </c>
      <c r="J2050" s="28" t="s">
        <v>4909</v>
      </c>
      <c r="K2050" s="29">
        <v>39851</v>
      </c>
      <c r="L2050" s="28" t="s">
        <v>5658</v>
      </c>
      <c r="M2050" s="28" t="s">
        <v>4023</v>
      </c>
    </row>
    <row r="2051" spans="1:13" hidden="1" x14ac:dyDescent="0.2">
      <c r="A2051" s="23">
        <v>71298</v>
      </c>
      <c r="B2051" s="28" t="s">
        <v>4573</v>
      </c>
      <c r="C2051" s="28" t="s">
        <v>5135</v>
      </c>
      <c r="D2051" s="25">
        <v>39851</v>
      </c>
      <c r="F2051" s="26">
        <v>20.61</v>
      </c>
      <c r="G2051" s="28" t="s">
        <v>1951</v>
      </c>
      <c r="H2051" s="28" t="s">
        <v>3370</v>
      </c>
      <c r="J2051" s="28" t="s">
        <v>4909</v>
      </c>
      <c r="K2051" s="29">
        <v>39851</v>
      </c>
      <c r="L2051" s="28" t="s">
        <v>5658</v>
      </c>
      <c r="M2051" s="28" t="s">
        <v>1745</v>
      </c>
    </row>
    <row r="2052" spans="1:13" hidden="1" x14ac:dyDescent="0.2">
      <c r="A2052" s="23">
        <v>71299</v>
      </c>
      <c r="B2052" s="28" t="s">
        <v>4573</v>
      </c>
      <c r="C2052" s="28" t="s">
        <v>5135</v>
      </c>
      <c r="D2052" s="25">
        <v>39851</v>
      </c>
      <c r="F2052" s="26">
        <v>10</v>
      </c>
      <c r="G2052" s="28" t="s">
        <v>2205</v>
      </c>
      <c r="H2052" s="28" t="s">
        <v>7154</v>
      </c>
      <c r="J2052" s="28" t="s">
        <v>4907</v>
      </c>
      <c r="K2052" s="29">
        <v>39851</v>
      </c>
      <c r="L2052" s="28" t="s">
        <v>5658</v>
      </c>
      <c r="M2052" s="28" t="s">
        <v>3950</v>
      </c>
    </row>
    <row r="2053" spans="1:13" hidden="1" x14ac:dyDescent="0.2">
      <c r="A2053" s="23">
        <v>70077</v>
      </c>
      <c r="B2053" s="28" t="s">
        <v>4585</v>
      </c>
      <c r="C2053" s="28" t="s">
        <v>4574</v>
      </c>
      <c r="D2053" s="25">
        <v>39853</v>
      </c>
      <c r="F2053" s="26">
        <v>50</v>
      </c>
      <c r="G2053" s="28" t="s">
        <v>4586</v>
      </c>
      <c r="H2053" s="28" t="s">
        <v>5948</v>
      </c>
      <c r="J2053" s="28" t="s">
        <v>4905</v>
      </c>
      <c r="K2053" s="29">
        <v>39853</v>
      </c>
      <c r="L2053" s="28" t="s">
        <v>7174</v>
      </c>
      <c r="M2053" s="28" t="s">
        <v>7180</v>
      </c>
    </row>
    <row r="2054" spans="1:13" hidden="1" x14ac:dyDescent="0.2">
      <c r="A2054" s="23">
        <v>70071</v>
      </c>
      <c r="B2054" s="28" t="s">
        <v>4579</v>
      </c>
      <c r="C2054" s="28" t="s">
        <v>4574</v>
      </c>
      <c r="D2054" s="25">
        <v>39853</v>
      </c>
      <c r="F2054" s="26">
        <v>250</v>
      </c>
      <c r="G2054" s="28" t="s">
        <v>4587</v>
      </c>
      <c r="H2054" s="28" t="s">
        <v>6667</v>
      </c>
      <c r="K2054" s="29">
        <v>39853</v>
      </c>
      <c r="L2054" s="28" t="s">
        <v>7174</v>
      </c>
      <c r="M2054" s="28" t="s">
        <v>7179</v>
      </c>
    </row>
    <row r="2055" spans="1:13" hidden="1" x14ac:dyDescent="0.2">
      <c r="A2055" s="23">
        <v>70072</v>
      </c>
      <c r="B2055" s="28" t="s">
        <v>4579</v>
      </c>
      <c r="C2055" s="28" t="s">
        <v>4574</v>
      </c>
      <c r="D2055" s="25">
        <v>39853</v>
      </c>
      <c r="F2055" s="26">
        <v>60</v>
      </c>
      <c r="G2055" s="28" t="s">
        <v>4587</v>
      </c>
      <c r="H2055" s="28" t="s">
        <v>6667</v>
      </c>
      <c r="K2055" s="29">
        <v>39853</v>
      </c>
      <c r="L2055" s="28" t="s">
        <v>7174</v>
      </c>
      <c r="M2055" s="28" t="s">
        <v>7179</v>
      </c>
    </row>
    <row r="2056" spans="1:13" hidden="1" x14ac:dyDescent="0.2">
      <c r="A2056" s="23">
        <v>70073</v>
      </c>
      <c r="B2056" s="28" t="s">
        <v>4579</v>
      </c>
      <c r="C2056" s="28" t="s">
        <v>4574</v>
      </c>
      <c r="D2056" s="25">
        <v>39853</v>
      </c>
      <c r="F2056" s="26">
        <v>150</v>
      </c>
      <c r="G2056" s="28" t="s">
        <v>4587</v>
      </c>
      <c r="H2056" s="28" t="s">
        <v>6667</v>
      </c>
      <c r="K2056" s="29">
        <v>39853</v>
      </c>
      <c r="L2056" s="28" t="s">
        <v>7174</v>
      </c>
      <c r="M2056" s="28" t="s">
        <v>7179</v>
      </c>
    </row>
    <row r="2057" spans="1:13" hidden="1" x14ac:dyDescent="0.2">
      <c r="A2057" s="23">
        <v>70074</v>
      </c>
      <c r="B2057" s="28" t="s">
        <v>4579</v>
      </c>
      <c r="C2057" s="28" t="s">
        <v>4574</v>
      </c>
      <c r="D2057" s="25">
        <v>39853</v>
      </c>
      <c r="F2057" s="26">
        <v>100</v>
      </c>
      <c r="G2057" s="28" t="s">
        <v>4587</v>
      </c>
      <c r="H2057" s="28" t="s">
        <v>6667</v>
      </c>
      <c r="K2057" s="29">
        <v>39853</v>
      </c>
      <c r="L2057" s="28" t="s">
        <v>7174</v>
      </c>
      <c r="M2057" s="28" t="s">
        <v>7179</v>
      </c>
    </row>
    <row r="2058" spans="1:13" hidden="1" x14ac:dyDescent="0.2">
      <c r="A2058" s="23">
        <v>70075</v>
      </c>
      <c r="B2058" s="28" t="s">
        <v>4579</v>
      </c>
      <c r="C2058" s="28" t="s">
        <v>4574</v>
      </c>
      <c r="D2058" s="25">
        <v>39853</v>
      </c>
      <c r="F2058" s="26">
        <v>500</v>
      </c>
      <c r="G2058" s="28" t="s">
        <v>4587</v>
      </c>
      <c r="H2058" s="28" t="s">
        <v>6667</v>
      </c>
      <c r="K2058" s="29">
        <v>39853</v>
      </c>
      <c r="L2058" s="28" t="s">
        <v>7174</v>
      </c>
      <c r="M2058" s="28" t="s">
        <v>7179</v>
      </c>
    </row>
    <row r="2059" spans="1:13" hidden="1" x14ac:dyDescent="0.2">
      <c r="A2059" s="23">
        <v>70079</v>
      </c>
      <c r="B2059" s="28" t="s">
        <v>4579</v>
      </c>
      <c r="C2059" s="28" t="s">
        <v>4574</v>
      </c>
      <c r="D2059" s="25">
        <v>39853</v>
      </c>
      <c r="F2059" s="26">
        <v>100</v>
      </c>
      <c r="G2059" s="28" t="s">
        <v>4587</v>
      </c>
      <c r="H2059" s="28" t="s">
        <v>6667</v>
      </c>
      <c r="K2059" s="29">
        <v>39853</v>
      </c>
      <c r="L2059" s="28" t="s">
        <v>7174</v>
      </c>
      <c r="M2059" s="28" t="s">
        <v>7179</v>
      </c>
    </row>
    <row r="2060" spans="1:13" hidden="1" x14ac:dyDescent="0.2">
      <c r="A2060" s="23">
        <v>71182</v>
      </c>
      <c r="B2060" s="28" t="s">
        <v>4573</v>
      </c>
      <c r="C2060" s="28" t="s">
        <v>5135</v>
      </c>
      <c r="D2060" s="25">
        <v>39853</v>
      </c>
      <c r="F2060" s="26">
        <v>15</v>
      </c>
      <c r="G2060" s="28" t="s">
        <v>890</v>
      </c>
      <c r="H2060" s="28" t="s">
        <v>4600</v>
      </c>
      <c r="J2060" s="28" t="s">
        <v>4909</v>
      </c>
      <c r="K2060" s="29">
        <v>39853</v>
      </c>
      <c r="L2060" s="28" t="s">
        <v>5658</v>
      </c>
      <c r="M2060" s="28" t="s">
        <v>1049</v>
      </c>
    </row>
    <row r="2061" spans="1:13" hidden="1" x14ac:dyDescent="0.2">
      <c r="A2061" s="23">
        <v>71177</v>
      </c>
      <c r="B2061" s="28" t="s">
        <v>4573</v>
      </c>
      <c r="C2061" s="28" t="s">
        <v>5135</v>
      </c>
      <c r="D2061" s="25">
        <v>39853</v>
      </c>
      <c r="F2061" s="26">
        <v>290.5</v>
      </c>
      <c r="G2061" s="28" t="s">
        <v>1560</v>
      </c>
      <c r="H2061" s="28" t="s">
        <v>7321</v>
      </c>
      <c r="J2061" s="28" t="s">
        <v>4909</v>
      </c>
      <c r="K2061" s="29">
        <v>39853</v>
      </c>
      <c r="L2061" s="28" t="s">
        <v>5658</v>
      </c>
      <c r="M2061" s="28" t="s">
        <v>4025</v>
      </c>
    </row>
    <row r="2062" spans="1:13" hidden="1" x14ac:dyDescent="0.2">
      <c r="A2062" s="23">
        <v>70078</v>
      </c>
      <c r="B2062" s="28" t="s">
        <v>4573</v>
      </c>
      <c r="C2062" s="33" t="s">
        <v>4574</v>
      </c>
      <c r="D2062" s="25">
        <v>39853</v>
      </c>
      <c r="F2062" s="26">
        <v>5</v>
      </c>
      <c r="G2062" s="28" t="s">
        <v>4590</v>
      </c>
      <c r="H2062" s="28" t="s">
        <v>5954</v>
      </c>
      <c r="J2062" s="28" t="s">
        <v>4912</v>
      </c>
      <c r="K2062" s="29">
        <v>39853</v>
      </c>
      <c r="L2062" s="33" t="s">
        <v>7182</v>
      </c>
      <c r="M2062" s="28" t="s">
        <v>7183</v>
      </c>
    </row>
    <row r="2063" spans="1:13" hidden="1" x14ac:dyDescent="0.2">
      <c r="A2063" s="23">
        <v>71181</v>
      </c>
      <c r="B2063" s="28" t="s">
        <v>4573</v>
      </c>
      <c r="C2063" s="28" t="s">
        <v>5135</v>
      </c>
      <c r="D2063" s="25">
        <v>39853</v>
      </c>
      <c r="F2063" s="26">
        <v>52.66</v>
      </c>
      <c r="G2063" s="28" t="s">
        <v>683</v>
      </c>
      <c r="H2063" s="28" t="s">
        <v>3365</v>
      </c>
      <c r="J2063" s="28" t="s">
        <v>4909</v>
      </c>
      <c r="K2063" s="29">
        <v>39853</v>
      </c>
      <c r="L2063" s="28" t="s">
        <v>5658</v>
      </c>
      <c r="M2063" s="28" t="s">
        <v>1702</v>
      </c>
    </row>
    <row r="2064" spans="1:13" hidden="1" x14ac:dyDescent="0.2">
      <c r="A2064" s="23">
        <v>70076</v>
      </c>
      <c r="B2064" s="28" t="s">
        <v>4573</v>
      </c>
      <c r="C2064" s="28" t="s">
        <v>4574</v>
      </c>
      <c r="D2064" s="25">
        <v>39853</v>
      </c>
      <c r="F2064" s="26">
        <v>8.19</v>
      </c>
      <c r="G2064" s="28" t="s">
        <v>4589</v>
      </c>
      <c r="H2064" s="28" t="s">
        <v>3381</v>
      </c>
      <c r="J2064" s="28" t="s">
        <v>4909</v>
      </c>
      <c r="K2064" s="29">
        <v>39853</v>
      </c>
      <c r="L2064" s="28" t="s">
        <v>7174</v>
      </c>
      <c r="M2064" s="28" t="s">
        <v>7186</v>
      </c>
    </row>
    <row r="2065" spans="1:13" hidden="1" x14ac:dyDescent="0.2">
      <c r="A2065" s="23">
        <v>70081</v>
      </c>
      <c r="B2065" s="28" t="s">
        <v>4579</v>
      </c>
      <c r="C2065" s="28" t="s">
        <v>4574</v>
      </c>
      <c r="D2065" s="25">
        <v>39854</v>
      </c>
      <c r="F2065" s="26">
        <v>30</v>
      </c>
      <c r="G2065" s="28" t="s">
        <v>4580</v>
      </c>
      <c r="H2065" s="28" t="s">
        <v>6667</v>
      </c>
      <c r="K2065" s="29">
        <v>39854</v>
      </c>
      <c r="L2065" s="28" t="s">
        <v>8465</v>
      </c>
      <c r="M2065" s="28" t="s">
        <v>772</v>
      </c>
    </row>
    <row r="2066" spans="1:13" hidden="1" x14ac:dyDescent="0.2">
      <c r="A2066" s="23">
        <v>70080</v>
      </c>
      <c r="B2066" s="28" t="s">
        <v>5150</v>
      </c>
      <c r="C2066" s="28" t="s">
        <v>4574</v>
      </c>
      <c r="D2066" s="25">
        <v>39854</v>
      </c>
      <c r="F2066" s="26">
        <v>-800</v>
      </c>
      <c r="G2066" s="28" t="s">
        <v>4587</v>
      </c>
      <c r="H2066" s="28" t="s">
        <v>6667</v>
      </c>
      <c r="K2066" s="29">
        <v>39854</v>
      </c>
      <c r="L2066" s="28" t="s">
        <v>7177</v>
      </c>
      <c r="M2066" s="28" t="s">
        <v>7178</v>
      </c>
    </row>
    <row r="2067" spans="1:13" hidden="1" x14ac:dyDescent="0.2">
      <c r="A2067" s="23">
        <v>71186</v>
      </c>
      <c r="B2067" s="28" t="s">
        <v>4573</v>
      </c>
      <c r="C2067" s="28" t="s">
        <v>5135</v>
      </c>
      <c r="D2067" s="25">
        <v>39854</v>
      </c>
      <c r="F2067" s="26">
        <v>4.9800000000000004</v>
      </c>
      <c r="G2067" s="28" t="s">
        <v>7119</v>
      </c>
      <c r="H2067" s="28" t="s">
        <v>3484</v>
      </c>
      <c r="J2067" s="28" t="s">
        <v>4911</v>
      </c>
      <c r="K2067" s="29">
        <v>39854</v>
      </c>
      <c r="L2067" s="28" t="s">
        <v>5658</v>
      </c>
      <c r="M2067" s="28" t="s">
        <v>2101</v>
      </c>
    </row>
    <row r="2068" spans="1:13" hidden="1" x14ac:dyDescent="0.2">
      <c r="A2068" s="23">
        <v>71183</v>
      </c>
      <c r="B2068" s="28" t="s">
        <v>4573</v>
      </c>
      <c r="C2068" s="28" t="s">
        <v>5135</v>
      </c>
      <c r="D2068" s="25">
        <v>39854</v>
      </c>
      <c r="F2068" s="26">
        <v>3.6</v>
      </c>
      <c r="G2068" s="28" t="s">
        <v>5137</v>
      </c>
      <c r="H2068" s="28" t="s">
        <v>3365</v>
      </c>
      <c r="J2068" s="28" t="s">
        <v>4907</v>
      </c>
      <c r="K2068" s="29">
        <v>39854</v>
      </c>
      <c r="L2068" s="28" t="s">
        <v>5658</v>
      </c>
      <c r="M2068" s="28" t="s">
        <v>1757</v>
      </c>
    </row>
    <row r="2069" spans="1:13" x14ac:dyDescent="0.2">
      <c r="A2069" s="23">
        <v>71184</v>
      </c>
      <c r="B2069" s="28" t="s">
        <v>4573</v>
      </c>
      <c r="C2069" s="28" t="s">
        <v>5135</v>
      </c>
      <c r="D2069" s="25">
        <v>39854</v>
      </c>
      <c r="F2069" s="26">
        <v>56</v>
      </c>
      <c r="G2069" s="28" t="s">
        <v>2205</v>
      </c>
      <c r="H2069" s="28" t="s">
        <v>7151</v>
      </c>
      <c r="J2069" s="28" t="s">
        <v>4911</v>
      </c>
      <c r="K2069" s="29">
        <v>39854</v>
      </c>
      <c r="L2069" s="28" t="s">
        <v>5658</v>
      </c>
      <c r="M2069" s="28" t="s">
        <v>7537</v>
      </c>
    </row>
    <row r="2070" spans="1:13" hidden="1" x14ac:dyDescent="0.2">
      <c r="A2070" s="23">
        <v>71185</v>
      </c>
      <c r="B2070" s="28" t="s">
        <v>4573</v>
      </c>
      <c r="C2070" s="28" t="s">
        <v>5135</v>
      </c>
      <c r="D2070" s="25">
        <v>39854</v>
      </c>
      <c r="F2070" s="26">
        <v>13</v>
      </c>
      <c r="G2070" s="28" t="s">
        <v>2205</v>
      </c>
      <c r="H2070" s="28" t="s">
        <v>7154</v>
      </c>
      <c r="J2070" s="28" t="s">
        <v>4907</v>
      </c>
      <c r="K2070" s="29">
        <v>39854</v>
      </c>
      <c r="L2070" s="28" t="s">
        <v>5658</v>
      </c>
      <c r="M2070" s="28" t="s">
        <v>7535</v>
      </c>
    </row>
    <row r="2071" spans="1:13" hidden="1" x14ac:dyDescent="0.2">
      <c r="A2071" s="23">
        <v>71187</v>
      </c>
      <c r="B2071" s="28" t="s">
        <v>4573</v>
      </c>
      <c r="C2071" s="28" t="s">
        <v>5135</v>
      </c>
      <c r="D2071" s="25">
        <v>39855</v>
      </c>
      <c r="F2071" s="26">
        <v>219.91</v>
      </c>
      <c r="G2071" s="28" t="s">
        <v>885</v>
      </c>
      <c r="H2071" s="28" t="s">
        <v>3381</v>
      </c>
      <c r="J2071" s="28" t="s">
        <v>4909</v>
      </c>
      <c r="K2071" s="29">
        <v>39855</v>
      </c>
      <c r="L2071" s="28" t="s">
        <v>5658</v>
      </c>
      <c r="M2071" s="28" t="s">
        <v>7454</v>
      </c>
    </row>
    <row r="2072" spans="1:13" hidden="1" x14ac:dyDescent="0.2">
      <c r="A2072" s="23">
        <v>71190</v>
      </c>
      <c r="B2072" s="28" t="s">
        <v>4573</v>
      </c>
      <c r="C2072" s="28" t="s">
        <v>5135</v>
      </c>
      <c r="D2072" s="25">
        <v>39855</v>
      </c>
      <c r="F2072" s="26">
        <v>23.98</v>
      </c>
      <c r="G2072" s="28" t="s">
        <v>3356</v>
      </c>
      <c r="H2072" s="28" t="s">
        <v>5953</v>
      </c>
      <c r="J2072" s="28" t="s">
        <v>4909</v>
      </c>
      <c r="K2072" s="29">
        <v>39855</v>
      </c>
      <c r="L2072" s="28" t="s">
        <v>5658</v>
      </c>
      <c r="M2072" s="28" t="s">
        <v>3849</v>
      </c>
    </row>
    <row r="2073" spans="1:13" hidden="1" x14ac:dyDescent="0.2">
      <c r="A2073" s="23">
        <v>70082</v>
      </c>
      <c r="B2073" s="28" t="s">
        <v>4579</v>
      </c>
      <c r="C2073" s="28" t="s">
        <v>4574</v>
      </c>
      <c r="D2073" s="25">
        <v>39855</v>
      </c>
      <c r="F2073" s="26">
        <v>50</v>
      </c>
      <c r="G2073" s="28" t="s">
        <v>4580</v>
      </c>
      <c r="H2073" s="28" t="s">
        <v>6667</v>
      </c>
      <c r="K2073" s="29">
        <v>39855</v>
      </c>
      <c r="L2073" s="28" t="s">
        <v>8465</v>
      </c>
      <c r="M2073" s="28" t="s">
        <v>6295</v>
      </c>
    </row>
    <row r="2074" spans="1:13" hidden="1" x14ac:dyDescent="0.2">
      <c r="A2074" s="23">
        <v>71191</v>
      </c>
      <c r="B2074" s="28" t="s">
        <v>4573</v>
      </c>
      <c r="C2074" s="28" t="s">
        <v>5135</v>
      </c>
      <c r="D2074" s="25">
        <v>39855</v>
      </c>
      <c r="E2074" s="33"/>
      <c r="F2074" s="26">
        <v>44.99</v>
      </c>
      <c r="G2074" s="28" t="s">
        <v>7128</v>
      </c>
      <c r="H2074" s="28" t="s">
        <v>4600</v>
      </c>
      <c r="J2074" s="28" t="s">
        <v>4909</v>
      </c>
      <c r="K2074" s="29">
        <v>39855</v>
      </c>
      <c r="L2074" s="28" t="s">
        <v>5658</v>
      </c>
      <c r="M2074" s="28" t="s">
        <v>1270</v>
      </c>
    </row>
    <row r="2075" spans="1:13" hidden="1" x14ac:dyDescent="0.2">
      <c r="A2075" s="23">
        <v>71178</v>
      </c>
      <c r="B2075" s="28" t="s">
        <v>4573</v>
      </c>
      <c r="C2075" s="28" t="s">
        <v>5135</v>
      </c>
      <c r="D2075" s="25">
        <v>39855</v>
      </c>
      <c r="F2075" s="26">
        <v>41.5</v>
      </c>
      <c r="G2075" s="28" t="s">
        <v>1560</v>
      </c>
      <c r="H2075" s="28" t="s">
        <v>7321</v>
      </c>
      <c r="J2075" s="28" t="s">
        <v>4909</v>
      </c>
      <c r="K2075" s="29">
        <v>39855</v>
      </c>
      <c r="L2075" s="28" t="s">
        <v>5658</v>
      </c>
      <c r="M2075" s="28" t="s">
        <v>1053</v>
      </c>
    </row>
    <row r="2076" spans="1:13" hidden="1" x14ac:dyDescent="0.2">
      <c r="A2076" s="23">
        <v>70083</v>
      </c>
      <c r="B2076" s="28" t="s">
        <v>4573</v>
      </c>
      <c r="C2076" s="28" t="s">
        <v>4574</v>
      </c>
      <c r="D2076" s="25">
        <v>39855</v>
      </c>
      <c r="F2076" s="26">
        <v>16.52</v>
      </c>
      <c r="G2076" s="28" t="s">
        <v>4577</v>
      </c>
      <c r="H2076" s="28" t="s">
        <v>3365</v>
      </c>
      <c r="J2076" s="28" t="s">
        <v>4909</v>
      </c>
      <c r="K2076" s="29">
        <v>39855</v>
      </c>
      <c r="L2076" s="28" t="s">
        <v>7176</v>
      </c>
      <c r="M2076" s="28">
        <v>1100</v>
      </c>
    </row>
    <row r="2077" spans="1:13" hidden="1" x14ac:dyDescent="0.2">
      <c r="A2077" s="23">
        <v>71188</v>
      </c>
      <c r="B2077" s="28" t="s">
        <v>4573</v>
      </c>
      <c r="C2077" s="28" t="s">
        <v>5135</v>
      </c>
      <c r="D2077" s="25">
        <v>39855</v>
      </c>
      <c r="F2077" s="26">
        <v>7.57</v>
      </c>
      <c r="G2077" s="28" t="s">
        <v>683</v>
      </c>
      <c r="H2077" s="28" t="s">
        <v>3365</v>
      </c>
      <c r="J2077" s="28" t="s">
        <v>4909</v>
      </c>
      <c r="K2077" s="29">
        <v>39855</v>
      </c>
      <c r="L2077" s="28" t="s">
        <v>5658</v>
      </c>
      <c r="M2077" s="28" t="s">
        <v>1722</v>
      </c>
    </row>
    <row r="2078" spans="1:13" hidden="1" x14ac:dyDescent="0.2">
      <c r="A2078" s="23">
        <v>71189</v>
      </c>
      <c r="B2078" s="28" t="s">
        <v>4573</v>
      </c>
      <c r="C2078" s="28" t="s">
        <v>5135</v>
      </c>
      <c r="D2078" s="25">
        <v>39855</v>
      </c>
      <c r="E2078" s="33"/>
      <c r="F2078" s="26">
        <v>17.98</v>
      </c>
      <c r="G2078" s="28" t="s">
        <v>3697</v>
      </c>
      <c r="H2078" s="28" t="s">
        <v>277</v>
      </c>
      <c r="J2078" s="28" t="s">
        <v>4909</v>
      </c>
      <c r="K2078" s="29">
        <v>39855</v>
      </c>
      <c r="L2078" s="28" t="s">
        <v>5658</v>
      </c>
      <c r="M2078" s="28" t="s">
        <v>4020</v>
      </c>
    </row>
    <row r="2079" spans="1:13" hidden="1" x14ac:dyDescent="0.2">
      <c r="A2079" s="23">
        <v>71194</v>
      </c>
      <c r="B2079" s="28" t="s">
        <v>4573</v>
      </c>
      <c r="C2079" s="28" t="s">
        <v>5135</v>
      </c>
      <c r="D2079" s="25">
        <v>39856</v>
      </c>
      <c r="F2079" s="26">
        <v>92</v>
      </c>
      <c r="G2079" s="28" t="s">
        <v>7303</v>
      </c>
      <c r="H2079" s="28" t="s">
        <v>3370</v>
      </c>
      <c r="J2079" s="28" t="s">
        <v>4909</v>
      </c>
      <c r="K2079" s="29">
        <v>39856</v>
      </c>
      <c r="L2079" s="28" t="s">
        <v>5658</v>
      </c>
      <c r="M2079" s="28" t="s">
        <v>551</v>
      </c>
    </row>
    <row r="2080" spans="1:13" hidden="1" x14ac:dyDescent="0.2">
      <c r="A2080" s="23">
        <v>71192</v>
      </c>
      <c r="B2080" s="28" t="s">
        <v>4573</v>
      </c>
      <c r="C2080" s="28" t="s">
        <v>5135</v>
      </c>
      <c r="D2080" s="25">
        <v>39856</v>
      </c>
      <c r="F2080" s="26">
        <v>5.84</v>
      </c>
      <c r="G2080" s="28" t="s">
        <v>2210</v>
      </c>
      <c r="H2080" s="28" t="s">
        <v>3484</v>
      </c>
      <c r="J2080" s="28" t="s">
        <v>4907</v>
      </c>
      <c r="K2080" s="29">
        <v>39856</v>
      </c>
      <c r="L2080" s="28" t="s">
        <v>5658</v>
      </c>
      <c r="M2080" s="28" t="s">
        <v>1742</v>
      </c>
    </row>
    <row r="2081" spans="1:13" hidden="1" x14ac:dyDescent="0.2">
      <c r="A2081" s="23">
        <v>70084</v>
      </c>
      <c r="B2081" s="28" t="s">
        <v>4573</v>
      </c>
      <c r="C2081" s="28" t="s">
        <v>4574</v>
      </c>
      <c r="D2081" s="25">
        <v>39856</v>
      </c>
      <c r="F2081" s="26">
        <v>-28.75</v>
      </c>
      <c r="G2081" s="28" t="s">
        <v>4595</v>
      </c>
      <c r="H2081" s="28" t="s">
        <v>4595</v>
      </c>
      <c r="J2081" s="28" t="s">
        <v>4909</v>
      </c>
      <c r="K2081" s="29">
        <v>39856</v>
      </c>
      <c r="L2081" s="28" t="s">
        <v>7177</v>
      </c>
      <c r="M2081" s="28" t="s">
        <v>3882</v>
      </c>
    </row>
    <row r="2082" spans="1:13" hidden="1" x14ac:dyDescent="0.2">
      <c r="A2082" s="23">
        <v>71193</v>
      </c>
      <c r="B2082" s="28" t="s">
        <v>4573</v>
      </c>
      <c r="C2082" s="28" t="s">
        <v>5135</v>
      </c>
      <c r="D2082" s="25">
        <v>39856</v>
      </c>
      <c r="E2082" s="33"/>
      <c r="F2082" s="26">
        <v>13</v>
      </c>
      <c r="G2082" s="28" t="s">
        <v>2205</v>
      </c>
      <c r="H2082" s="28" t="s">
        <v>7154</v>
      </c>
      <c r="J2082" s="28" t="s">
        <v>4907</v>
      </c>
      <c r="K2082" s="29">
        <v>39856</v>
      </c>
      <c r="L2082" s="28" t="s">
        <v>5658</v>
      </c>
      <c r="M2082" s="28" t="s">
        <v>3950</v>
      </c>
    </row>
    <row r="2083" spans="1:13" hidden="1" x14ac:dyDescent="0.2">
      <c r="A2083" s="23">
        <v>71196</v>
      </c>
      <c r="B2083" s="28" t="s">
        <v>4573</v>
      </c>
      <c r="C2083" s="28" t="s">
        <v>5135</v>
      </c>
      <c r="D2083" s="25">
        <v>39857</v>
      </c>
      <c r="F2083" s="26">
        <v>55.5</v>
      </c>
      <c r="G2083" s="28" t="s">
        <v>3751</v>
      </c>
      <c r="H2083" s="28" t="s">
        <v>7311</v>
      </c>
      <c r="J2083" s="28" t="s">
        <v>4907</v>
      </c>
      <c r="K2083" s="29">
        <v>39857</v>
      </c>
      <c r="L2083" s="28" t="s">
        <v>5658</v>
      </c>
      <c r="M2083" s="28" t="s">
        <v>5261</v>
      </c>
    </row>
    <row r="2084" spans="1:13" hidden="1" x14ac:dyDescent="0.2">
      <c r="A2084" s="23">
        <v>70085</v>
      </c>
      <c r="B2084" s="28" t="s">
        <v>4579</v>
      </c>
      <c r="C2084" s="28" t="s">
        <v>4574</v>
      </c>
      <c r="D2084" s="25">
        <v>39857</v>
      </c>
      <c r="F2084" s="26">
        <v>200</v>
      </c>
      <c r="G2084" s="28" t="s">
        <v>4580</v>
      </c>
      <c r="H2084" s="28" t="s">
        <v>6667</v>
      </c>
      <c r="K2084" s="29">
        <v>39857</v>
      </c>
      <c r="L2084" s="28" t="s">
        <v>8465</v>
      </c>
      <c r="M2084" s="28" t="s">
        <v>775</v>
      </c>
    </row>
    <row r="2085" spans="1:13" hidden="1" x14ac:dyDescent="0.2">
      <c r="A2085" s="23">
        <v>71195</v>
      </c>
      <c r="B2085" s="33" t="s">
        <v>4573</v>
      </c>
      <c r="C2085" s="28" t="s">
        <v>5135</v>
      </c>
      <c r="D2085" s="25">
        <v>39857</v>
      </c>
      <c r="F2085" s="26">
        <v>17.97</v>
      </c>
      <c r="G2085" s="28" t="s">
        <v>1176</v>
      </c>
      <c r="H2085" s="28" t="s">
        <v>5953</v>
      </c>
      <c r="J2085" s="28" t="s">
        <v>4909</v>
      </c>
      <c r="K2085" s="29">
        <v>39857</v>
      </c>
      <c r="L2085" s="28" t="s">
        <v>5658</v>
      </c>
      <c r="M2085" s="28" t="s">
        <v>1623</v>
      </c>
    </row>
    <row r="2086" spans="1:13" hidden="1" x14ac:dyDescent="0.2">
      <c r="A2086" s="23">
        <v>71197</v>
      </c>
      <c r="B2086" s="28" t="s">
        <v>4573</v>
      </c>
      <c r="C2086" s="28" t="s">
        <v>5135</v>
      </c>
      <c r="D2086" s="25">
        <v>39857</v>
      </c>
      <c r="F2086" s="26">
        <v>25.98</v>
      </c>
      <c r="G2086" s="28" t="s">
        <v>6747</v>
      </c>
      <c r="H2086" s="28" t="s">
        <v>4599</v>
      </c>
      <c r="I2086" s="28" t="s">
        <v>1179</v>
      </c>
      <c r="J2086" s="28" t="s">
        <v>4909</v>
      </c>
      <c r="K2086" s="29">
        <v>39857</v>
      </c>
      <c r="L2086" s="28" t="s">
        <v>5658</v>
      </c>
      <c r="M2086" s="28" t="s">
        <v>5321</v>
      </c>
    </row>
    <row r="2087" spans="1:13" hidden="1" x14ac:dyDescent="0.2">
      <c r="A2087" s="23">
        <v>71179</v>
      </c>
      <c r="B2087" s="28" t="s">
        <v>4573</v>
      </c>
      <c r="C2087" s="28" t="s">
        <v>5135</v>
      </c>
      <c r="D2087" s="25">
        <v>39858</v>
      </c>
      <c r="F2087" s="26">
        <v>15.25</v>
      </c>
      <c r="G2087" s="28" t="s">
        <v>1560</v>
      </c>
      <c r="H2087" s="28" t="s">
        <v>4600</v>
      </c>
      <c r="J2087" s="28" t="s">
        <v>4909</v>
      </c>
      <c r="K2087" s="29">
        <v>39858</v>
      </c>
      <c r="L2087" s="28" t="s">
        <v>5658</v>
      </c>
      <c r="M2087" s="28" t="s">
        <v>4025</v>
      </c>
    </row>
    <row r="2088" spans="1:13" hidden="1" x14ac:dyDescent="0.2">
      <c r="A2088" s="23">
        <v>71180</v>
      </c>
      <c r="B2088" s="28" t="s">
        <v>4573</v>
      </c>
      <c r="C2088" s="28" t="s">
        <v>5135</v>
      </c>
      <c r="D2088" s="25">
        <v>39858</v>
      </c>
      <c r="F2088" s="26">
        <v>-11.5</v>
      </c>
      <c r="G2088" s="28" t="s">
        <v>1560</v>
      </c>
      <c r="H2088" s="28" t="s">
        <v>4600</v>
      </c>
      <c r="J2088" s="28" t="s">
        <v>4909</v>
      </c>
      <c r="K2088" s="29">
        <v>39858</v>
      </c>
      <c r="L2088" s="28" t="s">
        <v>5658</v>
      </c>
      <c r="M2088" s="28" t="s">
        <v>4025</v>
      </c>
    </row>
    <row r="2089" spans="1:13" hidden="1" x14ac:dyDescent="0.2">
      <c r="A2089" s="23">
        <v>71200</v>
      </c>
      <c r="B2089" s="28" t="s">
        <v>4573</v>
      </c>
      <c r="C2089" s="28" t="s">
        <v>5135</v>
      </c>
      <c r="D2089" s="25">
        <v>39858</v>
      </c>
      <c r="F2089" s="26">
        <v>1407.66</v>
      </c>
      <c r="G2089" s="28" t="s">
        <v>1559</v>
      </c>
      <c r="H2089" s="28" t="s">
        <v>7311</v>
      </c>
      <c r="J2089" s="28" t="s">
        <v>4550</v>
      </c>
      <c r="K2089" s="29">
        <v>39858</v>
      </c>
      <c r="L2089" s="28" t="s">
        <v>5658</v>
      </c>
      <c r="M2089" s="28" t="s">
        <v>2110</v>
      </c>
    </row>
    <row r="2090" spans="1:13" hidden="1" x14ac:dyDescent="0.2">
      <c r="A2090" s="23">
        <v>71199</v>
      </c>
      <c r="B2090" s="28" t="s">
        <v>4573</v>
      </c>
      <c r="C2090" s="28" t="s">
        <v>5135</v>
      </c>
      <c r="D2090" s="25">
        <v>39858</v>
      </c>
      <c r="F2090" s="26">
        <v>10.49</v>
      </c>
      <c r="G2090" s="28" t="s">
        <v>683</v>
      </c>
      <c r="H2090" s="28" t="s">
        <v>3365</v>
      </c>
      <c r="J2090" s="28" t="s">
        <v>4909</v>
      </c>
      <c r="K2090" s="29">
        <v>39858</v>
      </c>
      <c r="L2090" s="28" t="s">
        <v>5658</v>
      </c>
      <c r="M2090" s="28" t="s">
        <v>1718</v>
      </c>
    </row>
    <row r="2091" spans="1:13" hidden="1" x14ac:dyDescent="0.2">
      <c r="A2091" s="23">
        <v>71198</v>
      </c>
      <c r="B2091" s="28" t="s">
        <v>4573</v>
      </c>
      <c r="C2091" s="28" t="s">
        <v>5135</v>
      </c>
      <c r="D2091" s="25">
        <v>39858</v>
      </c>
      <c r="F2091" s="26">
        <v>10</v>
      </c>
      <c r="G2091" s="28" t="s">
        <v>2205</v>
      </c>
      <c r="H2091" s="28" t="s">
        <v>7154</v>
      </c>
      <c r="J2091" s="28" t="s">
        <v>4907</v>
      </c>
      <c r="K2091" s="29">
        <v>39858</v>
      </c>
      <c r="L2091" s="28" t="s">
        <v>5658</v>
      </c>
      <c r="M2091" s="28" t="s">
        <v>7540</v>
      </c>
    </row>
    <row r="2092" spans="1:13" hidden="1" x14ac:dyDescent="0.2">
      <c r="A2092" s="23">
        <v>71203</v>
      </c>
      <c r="B2092" s="33" t="s">
        <v>4573</v>
      </c>
      <c r="C2092" s="28" t="s">
        <v>5135</v>
      </c>
      <c r="D2092" s="25">
        <v>39860</v>
      </c>
      <c r="F2092" s="26">
        <v>25.05</v>
      </c>
      <c r="G2092" s="28" t="s">
        <v>683</v>
      </c>
      <c r="H2092" s="28" t="s">
        <v>3365</v>
      </c>
      <c r="J2092" s="28" t="s">
        <v>4909</v>
      </c>
      <c r="K2092" s="29">
        <v>39860</v>
      </c>
      <c r="L2092" s="28" t="s">
        <v>5658</v>
      </c>
      <c r="M2092" s="28" t="s">
        <v>1705</v>
      </c>
    </row>
    <row r="2093" spans="1:13" hidden="1" x14ac:dyDescent="0.2">
      <c r="A2093" s="23">
        <v>71201</v>
      </c>
      <c r="B2093" s="28" t="s">
        <v>4573</v>
      </c>
      <c r="C2093" s="28" t="s">
        <v>5135</v>
      </c>
      <c r="D2093" s="25">
        <v>39860</v>
      </c>
      <c r="F2093" s="26">
        <v>10.88</v>
      </c>
      <c r="G2093" s="28" t="s">
        <v>1951</v>
      </c>
      <c r="H2093" s="28" t="s">
        <v>3370</v>
      </c>
      <c r="J2093" s="28" t="s">
        <v>4909</v>
      </c>
      <c r="K2093" s="29">
        <v>39860</v>
      </c>
      <c r="L2093" s="28" t="s">
        <v>5658</v>
      </c>
      <c r="M2093" s="28" t="s">
        <v>1746</v>
      </c>
    </row>
    <row r="2094" spans="1:13" hidden="1" x14ac:dyDescent="0.2">
      <c r="A2094" s="23">
        <v>71202</v>
      </c>
      <c r="B2094" s="28" t="s">
        <v>4573</v>
      </c>
      <c r="C2094" s="28" t="s">
        <v>5135</v>
      </c>
      <c r="D2094" s="25">
        <v>39860</v>
      </c>
      <c r="F2094" s="26">
        <v>23.97</v>
      </c>
      <c r="G2094" s="28" t="s">
        <v>1563</v>
      </c>
      <c r="H2094" s="28" t="s">
        <v>277</v>
      </c>
      <c r="J2094" s="28" t="s">
        <v>4907</v>
      </c>
      <c r="K2094" s="29">
        <v>39860</v>
      </c>
      <c r="L2094" s="28" t="s">
        <v>5658</v>
      </c>
      <c r="M2094" s="28" t="s">
        <v>3853</v>
      </c>
    </row>
    <row r="2095" spans="1:13" hidden="1" x14ac:dyDescent="0.2">
      <c r="A2095" s="23">
        <v>71206</v>
      </c>
      <c r="B2095" s="28" t="s">
        <v>4573</v>
      </c>
      <c r="C2095" s="28" t="s">
        <v>5135</v>
      </c>
      <c r="D2095" s="25">
        <v>39861</v>
      </c>
      <c r="F2095" s="26">
        <v>38.99</v>
      </c>
      <c r="G2095" s="28" t="s">
        <v>6479</v>
      </c>
      <c r="H2095" s="28" t="s">
        <v>277</v>
      </c>
      <c r="J2095" s="28" t="s">
        <v>4909</v>
      </c>
      <c r="K2095" s="29">
        <v>39861</v>
      </c>
      <c r="L2095" s="28" t="s">
        <v>5658</v>
      </c>
      <c r="M2095" s="28" t="s">
        <v>1693</v>
      </c>
    </row>
    <row r="2096" spans="1:13" hidden="1" x14ac:dyDescent="0.2">
      <c r="A2096" s="23">
        <v>70088</v>
      </c>
      <c r="B2096" s="28" t="s">
        <v>4579</v>
      </c>
      <c r="C2096" s="28" t="s">
        <v>4574</v>
      </c>
      <c r="D2096" s="25">
        <v>39861</v>
      </c>
      <c r="F2096" s="26">
        <v>40</v>
      </c>
      <c r="G2096" s="28" t="s">
        <v>4580</v>
      </c>
      <c r="H2096" s="28" t="s">
        <v>6667</v>
      </c>
      <c r="K2096" s="29">
        <v>39861</v>
      </c>
      <c r="L2096" s="28" t="s">
        <v>8465</v>
      </c>
      <c r="M2096" s="28" t="s">
        <v>764</v>
      </c>
    </row>
    <row r="2097" spans="1:13" hidden="1" x14ac:dyDescent="0.2">
      <c r="A2097" s="23">
        <v>70087</v>
      </c>
      <c r="B2097" s="28" t="s">
        <v>4573</v>
      </c>
      <c r="C2097" s="28" t="s">
        <v>4574</v>
      </c>
      <c r="D2097" s="25">
        <v>39861</v>
      </c>
      <c r="F2097" s="26">
        <v>20</v>
      </c>
      <c r="G2097" s="28" t="s">
        <v>5143</v>
      </c>
      <c r="H2097" s="28" t="s">
        <v>3381</v>
      </c>
      <c r="J2097" s="28" t="s">
        <v>4909</v>
      </c>
      <c r="K2097" s="29">
        <v>39861</v>
      </c>
      <c r="L2097" s="28" t="s">
        <v>7174</v>
      </c>
      <c r="M2097" s="28" t="s">
        <v>3887</v>
      </c>
    </row>
    <row r="2098" spans="1:13" hidden="1" x14ac:dyDescent="0.2">
      <c r="A2098" s="23">
        <v>71205</v>
      </c>
      <c r="B2098" s="28" t="s">
        <v>4573</v>
      </c>
      <c r="C2098" s="28" t="s">
        <v>5135</v>
      </c>
      <c r="D2098" s="25">
        <v>39861</v>
      </c>
      <c r="F2098" s="26">
        <v>20</v>
      </c>
      <c r="G2098" s="28" t="s">
        <v>2201</v>
      </c>
      <c r="H2098" s="28" t="s">
        <v>7154</v>
      </c>
      <c r="J2098" s="28" t="s">
        <v>4907</v>
      </c>
      <c r="K2098" s="29">
        <v>39861</v>
      </c>
      <c r="L2098" s="28" t="s">
        <v>5658</v>
      </c>
      <c r="M2098" s="28" t="s">
        <v>3962</v>
      </c>
    </row>
    <row r="2099" spans="1:13" hidden="1" x14ac:dyDescent="0.2">
      <c r="A2099" s="23">
        <v>71204</v>
      </c>
      <c r="B2099" s="28" t="s">
        <v>4573</v>
      </c>
      <c r="C2099" s="28" t="s">
        <v>5135</v>
      </c>
      <c r="D2099" s="25">
        <v>39861</v>
      </c>
      <c r="F2099" s="26">
        <v>40</v>
      </c>
      <c r="G2099" s="28" t="s">
        <v>688</v>
      </c>
      <c r="H2099" s="28" t="s">
        <v>3484</v>
      </c>
      <c r="J2099" s="28" t="s">
        <v>4909</v>
      </c>
      <c r="K2099" s="29">
        <v>39861</v>
      </c>
      <c r="L2099" s="28" t="s">
        <v>5658</v>
      </c>
      <c r="M2099" s="28" t="s">
        <v>1266</v>
      </c>
    </row>
    <row r="2100" spans="1:13" hidden="1" x14ac:dyDescent="0.2">
      <c r="A2100" s="23">
        <v>70089</v>
      </c>
      <c r="B2100" s="28" t="s">
        <v>4573</v>
      </c>
      <c r="C2100" s="28" t="s">
        <v>4574</v>
      </c>
      <c r="D2100" s="25">
        <v>39861</v>
      </c>
      <c r="F2100" s="26">
        <v>288</v>
      </c>
      <c r="G2100" s="28" t="s">
        <v>5140</v>
      </c>
      <c r="H2100" s="28" t="s">
        <v>3370</v>
      </c>
      <c r="J2100" s="28" t="s">
        <v>4911</v>
      </c>
      <c r="K2100" s="29">
        <v>39861</v>
      </c>
      <c r="L2100" s="28" t="s">
        <v>7176</v>
      </c>
      <c r="M2100" s="28">
        <v>1070</v>
      </c>
    </row>
    <row r="2101" spans="1:13" hidden="1" x14ac:dyDescent="0.2">
      <c r="A2101" s="23">
        <v>70086</v>
      </c>
      <c r="B2101" s="28" t="s">
        <v>4585</v>
      </c>
      <c r="C2101" s="28" t="s">
        <v>4574</v>
      </c>
      <c r="D2101" s="25">
        <v>39861</v>
      </c>
      <c r="F2101" s="26">
        <v>79.790000000000006</v>
      </c>
      <c r="G2101" s="28" t="s">
        <v>5142</v>
      </c>
      <c r="H2101" s="28" t="s">
        <v>5948</v>
      </c>
      <c r="K2101" s="29">
        <v>39861</v>
      </c>
      <c r="L2101" s="28" t="s">
        <v>7174</v>
      </c>
      <c r="M2101" s="28" t="s">
        <v>7175</v>
      </c>
    </row>
    <row r="2102" spans="1:13" hidden="1" x14ac:dyDescent="0.2">
      <c r="A2102" s="23">
        <v>70090</v>
      </c>
      <c r="B2102" s="28" t="s">
        <v>4573</v>
      </c>
      <c r="C2102" s="28" t="s">
        <v>4574</v>
      </c>
      <c r="D2102" s="25">
        <v>39862</v>
      </c>
      <c r="E2102" s="28" t="s">
        <v>3189</v>
      </c>
      <c r="F2102" s="26">
        <v>233.35</v>
      </c>
      <c r="G2102" s="28" t="s">
        <v>5180</v>
      </c>
      <c r="H2102" s="28" t="s">
        <v>4599</v>
      </c>
      <c r="I2102" s="28" t="s">
        <v>1179</v>
      </c>
      <c r="J2102" s="28" t="s">
        <v>4909</v>
      </c>
      <c r="K2102" s="29">
        <v>39862</v>
      </c>
      <c r="L2102" s="28" t="s">
        <v>7176</v>
      </c>
      <c r="M2102" s="28">
        <v>1069</v>
      </c>
    </row>
    <row r="2103" spans="1:13" hidden="1" x14ac:dyDescent="0.2">
      <c r="A2103" s="23">
        <v>71209</v>
      </c>
      <c r="B2103" s="28" t="s">
        <v>4573</v>
      </c>
      <c r="C2103" s="28" t="s">
        <v>5135</v>
      </c>
      <c r="D2103" s="25">
        <v>39862</v>
      </c>
      <c r="F2103" s="26">
        <v>46.56</v>
      </c>
      <c r="G2103" s="28" t="s">
        <v>878</v>
      </c>
      <c r="H2103" s="28" t="s">
        <v>7322</v>
      </c>
      <c r="J2103" s="28" t="s">
        <v>4914</v>
      </c>
      <c r="K2103" s="29">
        <v>39862</v>
      </c>
      <c r="L2103" s="28" t="s">
        <v>5658</v>
      </c>
      <c r="M2103" s="28" t="s">
        <v>3847</v>
      </c>
    </row>
    <row r="2104" spans="1:13" hidden="1" x14ac:dyDescent="0.2">
      <c r="A2104" s="23">
        <v>71210</v>
      </c>
      <c r="B2104" s="28" t="s">
        <v>4573</v>
      </c>
      <c r="C2104" s="28" t="s">
        <v>5135</v>
      </c>
      <c r="D2104" s="25">
        <v>39862</v>
      </c>
      <c r="F2104" s="26">
        <v>17</v>
      </c>
      <c r="G2104" s="28" t="s">
        <v>4595</v>
      </c>
      <c r="H2104" s="28" t="s">
        <v>4595</v>
      </c>
      <c r="K2104" s="29">
        <v>39862</v>
      </c>
      <c r="L2104" s="28" t="s">
        <v>5658</v>
      </c>
      <c r="M2104" s="28" t="s">
        <v>5229</v>
      </c>
    </row>
    <row r="2105" spans="1:13" hidden="1" x14ac:dyDescent="0.2">
      <c r="A2105" s="23">
        <v>71207</v>
      </c>
      <c r="B2105" s="28" t="s">
        <v>4573</v>
      </c>
      <c r="C2105" s="28" t="s">
        <v>5135</v>
      </c>
      <c r="D2105" s="25">
        <v>39862</v>
      </c>
      <c r="F2105" s="26">
        <v>13.5</v>
      </c>
      <c r="G2105" s="28" t="s">
        <v>2205</v>
      </c>
      <c r="H2105" s="28" t="s">
        <v>7154</v>
      </c>
      <c r="J2105" s="28" t="s">
        <v>4907</v>
      </c>
      <c r="K2105" s="29">
        <v>39862</v>
      </c>
      <c r="L2105" s="28" t="s">
        <v>5658</v>
      </c>
      <c r="M2105" s="28" t="s">
        <v>3950</v>
      </c>
    </row>
    <row r="2106" spans="1:13" x14ac:dyDescent="0.2">
      <c r="A2106" s="23">
        <v>71208</v>
      </c>
      <c r="B2106" s="28" t="s">
        <v>4573</v>
      </c>
      <c r="C2106" s="28" t="s">
        <v>5135</v>
      </c>
      <c r="D2106" s="25">
        <v>39862</v>
      </c>
      <c r="F2106" s="26">
        <v>56</v>
      </c>
      <c r="G2106" s="28" t="s">
        <v>2205</v>
      </c>
      <c r="H2106" s="28" t="s">
        <v>7151</v>
      </c>
      <c r="J2106" s="28" t="s">
        <v>4911</v>
      </c>
      <c r="K2106" s="29">
        <v>39862</v>
      </c>
      <c r="L2106" s="28" t="s">
        <v>5658</v>
      </c>
      <c r="M2106" s="28" t="s">
        <v>7536</v>
      </c>
    </row>
    <row r="2107" spans="1:13" hidden="1" x14ac:dyDescent="0.2">
      <c r="A2107" s="23">
        <v>70092</v>
      </c>
      <c r="B2107" s="28" t="s">
        <v>4579</v>
      </c>
      <c r="C2107" s="28" t="s">
        <v>4574</v>
      </c>
      <c r="D2107" s="25">
        <v>39863</v>
      </c>
      <c r="F2107" s="26">
        <v>20</v>
      </c>
      <c r="G2107" s="28" t="s">
        <v>4580</v>
      </c>
      <c r="H2107" s="28" t="s">
        <v>6667</v>
      </c>
      <c r="K2107" s="29">
        <v>39863</v>
      </c>
      <c r="L2107" s="28" t="s">
        <v>8465</v>
      </c>
      <c r="M2107" s="28" t="s">
        <v>1357</v>
      </c>
    </row>
    <row r="2108" spans="1:13" hidden="1" x14ac:dyDescent="0.2">
      <c r="A2108" s="23">
        <v>71211</v>
      </c>
      <c r="B2108" s="28" t="s">
        <v>4573</v>
      </c>
      <c r="C2108" s="28" t="s">
        <v>5135</v>
      </c>
      <c r="D2108" s="25">
        <v>39863</v>
      </c>
      <c r="F2108" s="26">
        <v>4.53</v>
      </c>
      <c r="G2108" s="28" t="s">
        <v>5137</v>
      </c>
      <c r="H2108" s="28" t="s">
        <v>3365</v>
      </c>
      <c r="J2108" s="28" t="s">
        <v>4907</v>
      </c>
      <c r="K2108" s="29">
        <v>39863</v>
      </c>
      <c r="L2108" s="28" t="s">
        <v>5658</v>
      </c>
      <c r="M2108" s="28" t="s">
        <v>1757</v>
      </c>
    </row>
    <row r="2109" spans="1:13" hidden="1" x14ac:dyDescent="0.2">
      <c r="A2109" s="23">
        <v>70093</v>
      </c>
      <c r="B2109" s="28" t="s">
        <v>4573</v>
      </c>
      <c r="C2109" s="28" t="s">
        <v>4574</v>
      </c>
      <c r="D2109" s="25">
        <v>39863</v>
      </c>
      <c r="F2109" s="26">
        <v>-723.94</v>
      </c>
      <c r="G2109" s="28" t="s">
        <v>4595</v>
      </c>
      <c r="H2109" s="28" t="s">
        <v>4595</v>
      </c>
      <c r="J2109" s="28" t="s">
        <v>4909</v>
      </c>
      <c r="K2109" s="29">
        <v>39863</v>
      </c>
      <c r="L2109" s="28" t="s">
        <v>7177</v>
      </c>
      <c r="M2109" s="28" t="s">
        <v>3885</v>
      </c>
    </row>
    <row r="2110" spans="1:13" hidden="1" x14ac:dyDescent="0.2">
      <c r="A2110" s="23">
        <v>71212</v>
      </c>
      <c r="B2110" s="28" t="s">
        <v>4573</v>
      </c>
      <c r="C2110" s="28" t="s">
        <v>5135</v>
      </c>
      <c r="D2110" s="25">
        <v>39863</v>
      </c>
      <c r="F2110" s="26">
        <v>13</v>
      </c>
      <c r="G2110" s="28" t="s">
        <v>2205</v>
      </c>
      <c r="H2110" s="28" t="s">
        <v>7154</v>
      </c>
      <c r="J2110" s="28" t="s">
        <v>4907</v>
      </c>
      <c r="K2110" s="29">
        <v>39863</v>
      </c>
      <c r="L2110" s="28" t="s">
        <v>5658</v>
      </c>
      <c r="M2110" s="28" t="s">
        <v>3950</v>
      </c>
    </row>
    <row r="2111" spans="1:13" hidden="1" x14ac:dyDescent="0.2">
      <c r="A2111" s="23">
        <v>70091</v>
      </c>
      <c r="C2111" s="28" t="s">
        <v>4574</v>
      </c>
      <c r="D2111" s="25">
        <v>39863</v>
      </c>
      <c r="F2111" s="26">
        <v>-139.94999999999999</v>
      </c>
      <c r="K2111" s="29">
        <v>39863</v>
      </c>
      <c r="L2111" s="28" t="s">
        <v>7181</v>
      </c>
      <c r="M2111" s="28">
        <v>166050</v>
      </c>
    </row>
    <row r="2112" spans="1:13" hidden="1" x14ac:dyDescent="0.2">
      <c r="A2112" s="23">
        <v>70094</v>
      </c>
      <c r="B2112" s="28" t="s">
        <v>4579</v>
      </c>
      <c r="C2112" s="28" t="s">
        <v>4574</v>
      </c>
      <c r="D2112" s="25">
        <v>39864</v>
      </c>
      <c r="F2112" s="26">
        <v>30</v>
      </c>
      <c r="G2112" s="28" t="s">
        <v>4580</v>
      </c>
      <c r="H2112" s="28" t="s">
        <v>6667</v>
      </c>
      <c r="K2112" s="29">
        <v>39864</v>
      </c>
      <c r="L2112" s="28" t="s">
        <v>8465</v>
      </c>
      <c r="M2112" s="28" t="s">
        <v>779</v>
      </c>
    </row>
    <row r="2113" spans="1:13" x14ac:dyDescent="0.2">
      <c r="A2113" s="23">
        <v>71215</v>
      </c>
      <c r="B2113" s="33" t="s">
        <v>4573</v>
      </c>
      <c r="C2113" s="28" t="s">
        <v>5135</v>
      </c>
      <c r="D2113" s="25">
        <v>39864</v>
      </c>
      <c r="F2113" s="26">
        <v>30</v>
      </c>
      <c r="G2113" s="28" t="s">
        <v>2201</v>
      </c>
      <c r="H2113" s="28" t="s">
        <v>7151</v>
      </c>
      <c r="J2113" s="28" t="s">
        <v>4911</v>
      </c>
      <c r="K2113" s="29">
        <v>39864</v>
      </c>
      <c r="L2113" s="28" t="s">
        <v>5658</v>
      </c>
      <c r="M2113" s="28" t="s">
        <v>1751</v>
      </c>
    </row>
    <row r="2114" spans="1:13" hidden="1" x14ac:dyDescent="0.2">
      <c r="A2114" s="23">
        <v>71213</v>
      </c>
      <c r="B2114" s="28" t="s">
        <v>4573</v>
      </c>
      <c r="C2114" s="28" t="s">
        <v>5135</v>
      </c>
      <c r="D2114" s="25">
        <v>39864</v>
      </c>
      <c r="F2114" s="26">
        <v>33.1</v>
      </c>
      <c r="G2114" s="28" t="s">
        <v>3696</v>
      </c>
      <c r="H2114" s="28" t="s">
        <v>3488</v>
      </c>
      <c r="J2114" s="28" t="s">
        <v>4909</v>
      </c>
      <c r="K2114" s="29">
        <v>39864</v>
      </c>
      <c r="L2114" s="28" t="s">
        <v>5658</v>
      </c>
      <c r="M2114" s="28" t="s">
        <v>2120</v>
      </c>
    </row>
    <row r="2115" spans="1:13" hidden="1" x14ac:dyDescent="0.2">
      <c r="A2115" s="23">
        <v>71214</v>
      </c>
      <c r="B2115" s="28" t="s">
        <v>4573</v>
      </c>
      <c r="C2115" s="28" t="s">
        <v>5135</v>
      </c>
      <c r="D2115" s="25">
        <v>39864</v>
      </c>
      <c r="F2115" s="26">
        <v>12.99</v>
      </c>
      <c r="G2115" s="28" t="s">
        <v>3865</v>
      </c>
      <c r="H2115" s="28" t="s">
        <v>4600</v>
      </c>
      <c r="J2115" s="28" t="s">
        <v>4909</v>
      </c>
      <c r="K2115" s="29">
        <v>39864</v>
      </c>
      <c r="L2115" s="28" t="s">
        <v>5658</v>
      </c>
      <c r="M2115" s="28" t="s">
        <v>3861</v>
      </c>
    </row>
    <row r="2116" spans="1:13" hidden="1" x14ac:dyDescent="0.2">
      <c r="A2116" s="23">
        <v>71216</v>
      </c>
      <c r="B2116" s="28" t="s">
        <v>4573</v>
      </c>
      <c r="C2116" s="28" t="s">
        <v>5135</v>
      </c>
      <c r="D2116" s="25">
        <v>39864</v>
      </c>
      <c r="F2116" s="26">
        <v>11.25</v>
      </c>
      <c r="G2116" s="28" t="s">
        <v>4595</v>
      </c>
      <c r="H2116" s="28" t="s">
        <v>4595</v>
      </c>
      <c r="K2116" s="29">
        <v>39864</v>
      </c>
      <c r="L2116" s="28" t="s">
        <v>5658</v>
      </c>
      <c r="M2116" s="28" t="s">
        <v>2136</v>
      </c>
    </row>
    <row r="2117" spans="1:13" hidden="1" x14ac:dyDescent="0.2">
      <c r="A2117" s="23">
        <v>71218</v>
      </c>
      <c r="B2117" s="28" t="s">
        <v>4573</v>
      </c>
      <c r="C2117" s="28" t="s">
        <v>5135</v>
      </c>
      <c r="D2117" s="25">
        <v>39865</v>
      </c>
      <c r="F2117" s="26">
        <v>21.02</v>
      </c>
      <c r="G2117" s="28" t="s">
        <v>683</v>
      </c>
      <c r="H2117" s="28" t="s">
        <v>3365</v>
      </c>
      <c r="J2117" s="28" t="s">
        <v>4909</v>
      </c>
      <c r="K2117" s="29">
        <v>39865</v>
      </c>
      <c r="L2117" s="28" t="s">
        <v>5658</v>
      </c>
      <c r="M2117" s="28" t="s">
        <v>1699</v>
      </c>
    </row>
    <row r="2118" spans="1:13" hidden="1" x14ac:dyDescent="0.2">
      <c r="A2118" s="23">
        <v>71217</v>
      </c>
      <c r="B2118" s="28" t="s">
        <v>4573</v>
      </c>
      <c r="C2118" s="28" t="s">
        <v>5135</v>
      </c>
      <c r="D2118" s="25">
        <v>39865</v>
      </c>
      <c r="F2118" s="26">
        <v>10</v>
      </c>
      <c r="G2118" s="28" t="s">
        <v>2205</v>
      </c>
      <c r="H2118" s="28" t="s">
        <v>7154</v>
      </c>
      <c r="J2118" s="28" t="s">
        <v>4907</v>
      </c>
      <c r="K2118" s="29">
        <v>39865</v>
      </c>
      <c r="L2118" s="28" t="s">
        <v>5658</v>
      </c>
      <c r="M2118" s="28" t="s">
        <v>3950</v>
      </c>
    </row>
    <row r="2119" spans="1:13" hidden="1" x14ac:dyDescent="0.2">
      <c r="A2119" s="23">
        <v>70095</v>
      </c>
      <c r="B2119" s="28" t="s">
        <v>4579</v>
      </c>
      <c r="C2119" s="28" t="s">
        <v>4574</v>
      </c>
      <c r="D2119" s="25">
        <v>39867</v>
      </c>
      <c r="E2119" s="33"/>
      <c r="F2119" s="26">
        <v>50</v>
      </c>
      <c r="G2119" s="28" t="s">
        <v>4580</v>
      </c>
      <c r="H2119" s="28" t="s">
        <v>6667</v>
      </c>
      <c r="K2119" s="29">
        <v>39867</v>
      </c>
      <c r="L2119" s="28" t="s">
        <v>8465</v>
      </c>
      <c r="M2119" s="28" t="s">
        <v>6296</v>
      </c>
    </row>
    <row r="2120" spans="1:13" hidden="1" x14ac:dyDescent="0.2">
      <c r="A2120" s="23">
        <v>70098</v>
      </c>
      <c r="B2120" s="28" t="s">
        <v>4573</v>
      </c>
      <c r="C2120" s="28" t="s">
        <v>4574</v>
      </c>
      <c r="D2120" s="25">
        <v>39868</v>
      </c>
      <c r="F2120" s="26">
        <v>41.58</v>
      </c>
      <c r="G2120" s="28" t="s">
        <v>5139</v>
      </c>
      <c r="H2120" s="28" t="s">
        <v>3381</v>
      </c>
      <c r="J2120" s="28" t="s">
        <v>4909</v>
      </c>
      <c r="K2120" s="29">
        <v>39868</v>
      </c>
      <c r="L2120" s="28" t="s">
        <v>7174</v>
      </c>
      <c r="M2120" s="28" t="s">
        <v>7209</v>
      </c>
    </row>
    <row r="2121" spans="1:13" hidden="1" x14ac:dyDescent="0.2">
      <c r="A2121" s="23">
        <v>70097</v>
      </c>
      <c r="B2121" s="28" t="s">
        <v>4585</v>
      </c>
      <c r="C2121" s="28" t="s">
        <v>4574</v>
      </c>
      <c r="D2121" s="25">
        <v>39868</v>
      </c>
      <c r="F2121" s="26">
        <v>20.8</v>
      </c>
      <c r="G2121" s="28" t="s">
        <v>5141</v>
      </c>
      <c r="H2121" s="28" t="s">
        <v>5948</v>
      </c>
      <c r="J2121" s="28" t="s">
        <v>4907</v>
      </c>
      <c r="K2121" s="29">
        <v>39868</v>
      </c>
      <c r="L2121" s="28" t="s">
        <v>7174</v>
      </c>
      <c r="M2121" s="28" t="s">
        <v>6103</v>
      </c>
    </row>
    <row r="2122" spans="1:13" hidden="1" x14ac:dyDescent="0.2">
      <c r="A2122" s="23">
        <v>70096</v>
      </c>
      <c r="B2122" s="28" t="s">
        <v>5138</v>
      </c>
      <c r="C2122" s="28" t="s">
        <v>4574</v>
      </c>
      <c r="D2122" s="25">
        <v>39868</v>
      </c>
      <c r="E2122" s="33"/>
      <c r="F2122" s="26">
        <v>175.2</v>
      </c>
      <c r="G2122" s="28" t="s">
        <v>4574</v>
      </c>
      <c r="H2122" s="28" t="s">
        <v>3381</v>
      </c>
      <c r="J2122" s="28" t="s">
        <v>4909</v>
      </c>
      <c r="K2122" s="29">
        <v>39868</v>
      </c>
      <c r="L2122" s="28" t="s">
        <v>7206</v>
      </c>
      <c r="M2122" s="28" t="s">
        <v>6108</v>
      </c>
    </row>
    <row r="2123" spans="1:13" hidden="1" x14ac:dyDescent="0.2">
      <c r="A2123" s="23">
        <v>71219</v>
      </c>
      <c r="B2123" s="28" t="s">
        <v>4573</v>
      </c>
      <c r="C2123" s="28" t="s">
        <v>5135</v>
      </c>
      <c r="D2123" s="25">
        <v>39868</v>
      </c>
      <c r="F2123" s="26">
        <v>13</v>
      </c>
      <c r="G2123" s="28" t="s">
        <v>2205</v>
      </c>
      <c r="H2123" s="28" t="s">
        <v>7154</v>
      </c>
      <c r="J2123" s="28" t="s">
        <v>4907</v>
      </c>
      <c r="K2123" s="29">
        <v>39868</v>
      </c>
      <c r="L2123" s="28" t="s">
        <v>5658</v>
      </c>
      <c r="M2123" s="28" t="s">
        <v>3950</v>
      </c>
    </row>
    <row r="2124" spans="1:13" x14ac:dyDescent="0.2">
      <c r="A2124" s="23">
        <v>71220</v>
      </c>
      <c r="B2124" s="28" t="s">
        <v>4573</v>
      </c>
      <c r="C2124" s="28" t="s">
        <v>5135</v>
      </c>
      <c r="D2124" s="25">
        <v>39868</v>
      </c>
      <c r="F2124" s="26">
        <v>56</v>
      </c>
      <c r="G2124" s="28" t="s">
        <v>2205</v>
      </c>
      <c r="H2124" s="28" t="s">
        <v>7151</v>
      </c>
      <c r="J2124" s="28" t="s">
        <v>4911</v>
      </c>
      <c r="K2124" s="29">
        <v>39868</v>
      </c>
      <c r="L2124" s="28" t="s">
        <v>5658</v>
      </c>
      <c r="M2124" s="28" t="s">
        <v>3950</v>
      </c>
    </row>
    <row r="2125" spans="1:13" hidden="1" x14ac:dyDescent="0.2">
      <c r="A2125" s="23">
        <v>70099</v>
      </c>
      <c r="B2125" s="28" t="s">
        <v>4579</v>
      </c>
      <c r="C2125" s="28" t="s">
        <v>4574</v>
      </c>
      <c r="D2125" s="25">
        <v>39869</v>
      </c>
      <c r="F2125" s="26">
        <v>40</v>
      </c>
      <c r="G2125" s="28" t="s">
        <v>4580</v>
      </c>
      <c r="H2125" s="28" t="s">
        <v>6667</v>
      </c>
      <c r="K2125" s="29">
        <v>39869</v>
      </c>
      <c r="L2125" s="28" t="s">
        <v>8465</v>
      </c>
      <c r="M2125" s="28" t="s">
        <v>7390</v>
      </c>
    </row>
    <row r="2126" spans="1:13" hidden="1" x14ac:dyDescent="0.2">
      <c r="A2126" s="23">
        <v>71223</v>
      </c>
      <c r="B2126" s="28" t="s">
        <v>4573</v>
      </c>
      <c r="C2126" s="28" t="s">
        <v>5135</v>
      </c>
      <c r="D2126" s="25">
        <v>39869</v>
      </c>
      <c r="F2126" s="26">
        <v>3.98</v>
      </c>
      <c r="G2126" s="28" t="s">
        <v>7119</v>
      </c>
      <c r="H2126" s="28" t="s">
        <v>3484</v>
      </c>
      <c r="J2126" s="28" t="s">
        <v>4911</v>
      </c>
      <c r="K2126" s="29">
        <v>39869</v>
      </c>
      <c r="L2126" s="28" t="s">
        <v>5658</v>
      </c>
      <c r="M2126" s="28" t="s">
        <v>1375</v>
      </c>
    </row>
    <row r="2127" spans="1:13" hidden="1" x14ac:dyDescent="0.2">
      <c r="A2127" s="23">
        <v>71222</v>
      </c>
      <c r="B2127" s="33" t="s">
        <v>4573</v>
      </c>
      <c r="C2127" s="28" t="s">
        <v>5135</v>
      </c>
      <c r="D2127" s="25">
        <v>39869</v>
      </c>
      <c r="F2127" s="26">
        <v>31.35</v>
      </c>
      <c r="G2127" s="28" t="s">
        <v>683</v>
      </c>
      <c r="H2127" s="28" t="s">
        <v>3365</v>
      </c>
      <c r="J2127" s="28" t="s">
        <v>4909</v>
      </c>
      <c r="K2127" s="29">
        <v>39869</v>
      </c>
      <c r="L2127" s="28" t="s">
        <v>5658</v>
      </c>
      <c r="M2127" s="28" t="s">
        <v>1721</v>
      </c>
    </row>
    <row r="2128" spans="1:13" hidden="1" x14ac:dyDescent="0.2">
      <c r="A2128" s="23">
        <v>71221</v>
      </c>
      <c r="B2128" s="28" t="s">
        <v>4573</v>
      </c>
      <c r="C2128" s="28" t="s">
        <v>5135</v>
      </c>
      <c r="D2128" s="25">
        <v>39869</v>
      </c>
      <c r="F2128" s="26">
        <v>12.36</v>
      </c>
      <c r="G2128" s="28" t="s">
        <v>892</v>
      </c>
      <c r="H2128" s="28" t="s">
        <v>7324</v>
      </c>
      <c r="J2128" s="28" t="s">
        <v>4909</v>
      </c>
      <c r="K2128" s="29">
        <v>39869</v>
      </c>
      <c r="L2128" s="28" t="s">
        <v>5658</v>
      </c>
      <c r="M2128" s="28" t="s">
        <v>2144</v>
      </c>
    </row>
    <row r="2129" spans="1:13" hidden="1" x14ac:dyDescent="0.2">
      <c r="A2129" s="23">
        <v>70101</v>
      </c>
      <c r="B2129" s="28" t="s">
        <v>4592</v>
      </c>
      <c r="C2129" s="28" t="s">
        <v>4574</v>
      </c>
      <c r="D2129" s="25">
        <v>39870</v>
      </c>
      <c r="F2129" s="26">
        <v>-906.16</v>
      </c>
      <c r="G2129" s="28" t="s">
        <v>4593</v>
      </c>
      <c r="H2129" s="28" t="s">
        <v>6666</v>
      </c>
      <c r="J2129" s="28" t="s">
        <v>4911</v>
      </c>
      <c r="K2129" s="29">
        <v>39870</v>
      </c>
      <c r="L2129" s="28" t="s">
        <v>7177</v>
      </c>
      <c r="M2129" s="28" t="s">
        <v>7214</v>
      </c>
    </row>
    <row r="2130" spans="1:13" x14ac:dyDescent="0.2">
      <c r="A2130" s="23">
        <v>70100</v>
      </c>
      <c r="B2130" s="28" t="s">
        <v>4573</v>
      </c>
      <c r="C2130" s="28" t="s">
        <v>4574</v>
      </c>
      <c r="D2130" s="25">
        <v>39870</v>
      </c>
      <c r="F2130" s="26">
        <v>19.559999999999999</v>
      </c>
      <c r="G2130" s="28" t="s">
        <v>5136</v>
      </c>
      <c r="H2130" s="28" t="s">
        <v>7151</v>
      </c>
      <c r="J2130" s="28" t="s">
        <v>4911</v>
      </c>
      <c r="K2130" s="29">
        <v>39870</v>
      </c>
      <c r="L2130" s="28" t="s">
        <v>7174</v>
      </c>
      <c r="M2130" s="28" t="s">
        <v>7221</v>
      </c>
    </row>
    <row r="2131" spans="1:13" hidden="1" x14ac:dyDescent="0.2">
      <c r="A2131" s="23">
        <v>71224</v>
      </c>
      <c r="B2131" s="28" t="s">
        <v>4573</v>
      </c>
      <c r="C2131" s="28" t="s">
        <v>5135</v>
      </c>
      <c r="D2131" s="25">
        <v>39870</v>
      </c>
      <c r="F2131" s="26">
        <v>13</v>
      </c>
      <c r="G2131" s="28" t="s">
        <v>2205</v>
      </c>
      <c r="H2131" s="28" t="s">
        <v>7154</v>
      </c>
      <c r="J2131" s="28" t="s">
        <v>4907</v>
      </c>
      <c r="K2131" s="29">
        <v>39870</v>
      </c>
      <c r="L2131" s="28" t="s">
        <v>5658</v>
      </c>
      <c r="M2131" s="28" t="s">
        <v>3950</v>
      </c>
    </row>
    <row r="2132" spans="1:13" hidden="1" x14ac:dyDescent="0.2">
      <c r="A2132" s="23">
        <v>70102</v>
      </c>
      <c r="B2132" s="28" t="s">
        <v>4573</v>
      </c>
      <c r="C2132" s="28" t="s">
        <v>4574</v>
      </c>
      <c r="D2132" s="25">
        <v>39871</v>
      </c>
      <c r="E2132" s="28" t="s">
        <v>3190</v>
      </c>
      <c r="F2132" s="26">
        <v>34</v>
      </c>
      <c r="G2132" s="28" t="s">
        <v>5180</v>
      </c>
      <c r="H2132" s="28" t="s">
        <v>3484</v>
      </c>
      <c r="J2132" s="28" t="s">
        <v>4908</v>
      </c>
      <c r="K2132" s="29">
        <v>39871</v>
      </c>
      <c r="L2132" s="28" t="s">
        <v>7176</v>
      </c>
      <c r="M2132" s="28">
        <v>1071</v>
      </c>
    </row>
    <row r="2133" spans="1:13" hidden="1" x14ac:dyDescent="0.2">
      <c r="A2133" s="23">
        <v>71225</v>
      </c>
      <c r="B2133" s="28" t="s">
        <v>4573</v>
      </c>
      <c r="C2133" s="28" t="s">
        <v>5135</v>
      </c>
      <c r="D2133" s="25">
        <v>39871</v>
      </c>
      <c r="F2133" s="26">
        <v>21</v>
      </c>
      <c r="G2133" s="28" t="s">
        <v>7118</v>
      </c>
      <c r="H2133" s="28" t="s">
        <v>3379</v>
      </c>
      <c r="J2133" s="28" t="s">
        <v>4909</v>
      </c>
      <c r="K2133" s="29">
        <v>39871</v>
      </c>
      <c r="L2133" s="28" t="s">
        <v>5658</v>
      </c>
      <c r="M2133" s="28" t="s">
        <v>3035</v>
      </c>
    </row>
    <row r="2134" spans="1:13" hidden="1" x14ac:dyDescent="0.2">
      <c r="A2134" s="23">
        <v>71227</v>
      </c>
      <c r="B2134" s="28" t="s">
        <v>4573</v>
      </c>
      <c r="C2134" s="28" t="s">
        <v>5135</v>
      </c>
      <c r="D2134" s="25">
        <v>39872</v>
      </c>
      <c r="F2134" s="26">
        <v>17.77</v>
      </c>
      <c r="G2134" s="28" t="s">
        <v>683</v>
      </c>
      <c r="H2134" s="28" t="s">
        <v>3365</v>
      </c>
      <c r="J2134" s="28" t="s">
        <v>4909</v>
      </c>
      <c r="K2134" s="29">
        <v>39872</v>
      </c>
      <c r="L2134" s="28" t="s">
        <v>5658</v>
      </c>
      <c r="M2134" s="28" t="s">
        <v>1702</v>
      </c>
    </row>
    <row r="2135" spans="1:13" hidden="1" x14ac:dyDescent="0.2">
      <c r="A2135" s="23">
        <v>71226</v>
      </c>
      <c r="B2135" s="28" t="s">
        <v>4573</v>
      </c>
      <c r="C2135" s="28" t="s">
        <v>5135</v>
      </c>
      <c r="D2135" s="25">
        <v>39872</v>
      </c>
      <c r="F2135" s="26">
        <v>10</v>
      </c>
      <c r="G2135" s="28" t="s">
        <v>2205</v>
      </c>
      <c r="H2135" s="28" t="s">
        <v>7154</v>
      </c>
      <c r="J2135" s="28" t="s">
        <v>4907</v>
      </c>
      <c r="K2135" s="29">
        <v>39872</v>
      </c>
      <c r="L2135" s="28" t="s">
        <v>5658</v>
      </c>
      <c r="M2135" s="28" t="s">
        <v>7530</v>
      </c>
    </row>
    <row r="2136" spans="1:13" hidden="1" x14ac:dyDescent="0.2">
      <c r="A2136" s="23">
        <v>71228</v>
      </c>
      <c r="B2136" s="28" t="s">
        <v>4573</v>
      </c>
      <c r="C2136" s="28" t="s">
        <v>5135</v>
      </c>
      <c r="D2136" s="25">
        <v>39874</v>
      </c>
      <c r="F2136" s="26">
        <v>96.9</v>
      </c>
      <c r="G2136" s="28" t="s">
        <v>3700</v>
      </c>
      <c r="H2136" s="28" t="s">
        <v>7324</v>
      </c>
      <c r="J2136" s="28" t="s">
        <v>4909</v>
      </c>
      <c r="K2136" s="29">
        <v>39874</v>
      </c>
      <c r="L2136" s="28" t="s">
        <v>5658</v>
      </c>
      <c r="M2136" s="28" t="s">
        <v>5239</v>
      </c>
    </row>
    <row r="2137" spans="1:13" hidden="1" x14ac:dyDescent="0.2">
      <c r="A2137" s="23">
        <v>70110</v>
      </c>
      <c r="B2137" s="28" t="s">
        <v>4573</v>
      </c>
      <c r="C2137" s="28" t="s">
        <v>4574</v>
      </c>
      <c r="D2137" s="25">
        <v>39874</v>
      </c>
      <c r="F2137" s="26">
        <v>85</v>
      </c>
      <c r="G2137" s="28" t="s">
        <v>4594</v>
      </c>
      <c r="H2137" s="28" t="s">
        <v>3381</v>
      </c>
      <c r="J2137" s="28" t="s">
        <v>4909</v>
      </c>
      <c r="K2137" s="29">
        <v>39874</v>
      </c>
      <c r="L2137" s="28" t="s">
        <v>7174</v>
      </c>
      <c r="M2137" s="28" t="s">
        <v>5919</v>
      </c>
    </row>
    <row r="2138" spans="1:13" hidden="1" x14ac:dyDescent="0.2">
      <c r="A2138" s="23">
        <v>70111</v>
      </c>
      <c r="B2138" s="28" t="s">
        <v>4573</v>
      </c>
      <c r="C2138" s="28" t="s">
        <v>4574</v>
      </c>
      <c r="D2138" s="25">
        <v>39874</v>
      </c>
      <c r="F2138" s="26">
        <v>64</v>
      </c>
      <c r="G2138" s="28" t="s">
        <v>4594</v>
      </c>
      <c r="H2138" s="28" t="s">
        <v>3381</v>
      </c>
      <c r="J2138" s="28" t="s">
        <v>4909</v>
      </c>
      <c r="K2138" s="29">
        <v>39874</v>
      </c>
      <c r="L2138" s="28" t="s">
        <v>7174</v>
      </c>
      <c r="M2138" s="28" t="s">
        <v>5918</v>
      </c>
    </row>
    <row r="2139" spans="1:13" hidden="1" x14ac:dyDescent="0.2">
      <c r="A2139" s="23">
        <v>70105</v>
      </c>
      <c r="B2139" s="28" t="s">
        <v>4579</v>
      </c>
      <c r="C2139" s="28" t="s">
        <v>4574</v>
      </c>
      <c r="D2139" s="25">
        <v>39874</v>
      </c>
      <c r="F2139" s="26">
        <v>50</v>
      </c>
      <c r="G2139" s="28" t="s">
        <v>4580</v>
      </c>
      <c r="H2139" s="28" t="s">
        <v>6667</v>
      </c>
      <c r="K2139" s="29">
        <v>39874</v>
      </c>
      <c r="L2139" s="28" t="s">
        <v>8465</v>
      </c>
      <c r="M2139" s="28" t="s">
        <v>7401</v>
      </c>
    </row>
    <row r="2140" spans="1:13" hidden="1" x14ac:dyDescent="0.2">
      <c r="A2140" s="23">
        <v>70104</v>
      </c>
      <c r="B2140" s="28" t="s">
        <v>4579</v>
      </c>
      <c r="C2140" s="28" t="s">
        <v>4574</v>
      </c>
      <c r="D2140" s="25">
        <v>39874</v>
      </c>
      <c r="F2140" s="26">
        <v>10</v>
      </c>
      <c r="G2140" s="28" t="s">
        <v>6025</v>
      </c>
      <c r="H2140" s="28" t="s">
        <v>6667</v>
      </c>
      <c r="K2140" s="29">
        <v>39874</v>
      </c>
      <c r="L2140" s="28" t="s">
        <v>7182</v>
      </c>
      <c r="M2140" s="28" t="s">
        <v>7199</v>
      </c>
    </row>
    <row r="2141" spans="1:13" hidden="1" x14ac:dyDescent="0.2">
      <c r="A2141" s="23">
        <v>70103</v>
      </c>
      <c r="B2141" s="28" t="s">
        <v>4579</v>
      </c>
      <c r="C2141" s="28" t="s">
        <v>4574</v>
      </c>
      <c r="D2141" s="25">
        <v>39874</v>
      </c>
      <c r="F2141" s="26">
        <v>10</v>
      </c>
      <c r="G2141" s="28" t="s">
        <v>6024</v>
      </c>
      <c r="H2141" s="28" t="s">
        <v>6667</v>
      </c>
      <c r="K2141" s="29">
        <v>39874</v>
      </c>
      <c r="L2141" s="28" t="s">
        <v>7182</v>
      </c>
      <c r="M2141" s="28" t="s">
        <v>7198</v>
      </c>
    </row>
    <row r="2142" spans="1:13" hidden="1" x14ac:dyDescent="0.2">
      <c r="A2142" s="23">
        <v>70109</v>
      </c>
      <c r="B2142" s="28" t="s">
        <v>4573</v>
      </c>
      <c r="C2142" s="28" t="s">
        <v>4574</v>
      </c>
      <c r="D2142" s="25">
        <v>39874</v>
      </c>
      <c r="F2142" s="26">
        <v>26.95</v>
      </c>
      <c r="G2142" s="28" t="s">
        <v>6020</v>
      </c>
      <c r="H2142" s="28" t="s">
        <v>3381</v>
      </c>
      <c r="J2142" s="28" t="s">
        <v>4909</v>
      </c>
      <c r="K2142" s="29">
        <v>39874</v>
      </c>
      <c r="L2142" s="28" t="s">
        <v>7174</v>
      </c>
      <c r="M2142" s="28" t="s">
        <v>6105</v>
      </c>
    </row>
    <row r="2143" spans="1:13" hidden="1" x14ac:dyDescent="0.2">
      <c r="A2143" s="23">
        <v>70112</v>
      </c>
      <c r="B2143" s="28" t="s">
        <v>4579</v>
      </c>
      <c r="C2143" s="28" t="s">
        <v>4574</v>
      </c>
      <c r="D2143" s="25">
        <v>39874</v>
      </c>
      <c r="F2143" s="26">
        <v>300</v>
      </c>
      <c r="G2143" s="28" t="s">
        <v>5133</v>
      </c>
      <c r="H2143" s="28" t="s">
        <v>6667</v>
      </c>
      <c r="K2143" s="29">
        <v>39874</v>
      </c>
      <c r="L2143" s="28" t="s">
        <v>7174</v>
      </c>
      <c r="M2143" s="28" t="s">
        <v>7191</v>
      </c>
    </row>
    <row r="2144" spans="1:13" hidden="1" x14ac:dyDescent="0.2">
      <c r="A2144" s="23">
        <v>70107</v>
      </c>
      <c r="B2144" s="28" t="s">
        <v>4573</v>
      </c>
      <c r="C2144" s="28" t="s">
        <v>4574</v>
      </c>
      <c r="D2144" s="25">
        <v>39874</v>
      </c>
      <c r="F2144" s="26">
        <v>18.32</v>
      </c>
      <c r="G2144" s="28" t="s">
        <v>4591</v>
      </c>
      <c r="H2144" s="28" t="s">
        <v>3381</v>
      </c>
      <c r="J2144" s="28" t="s">
        <v>4909</v>
      </c>
      <c r="K2144" s="29">
        <v>39874</v>
      </c>
      <c r="L2144" s="28" t="s">
        <v>7174</v>
      </c>
      <c r="M2144" s="28" t="s">
        <v>6107</v>
      </c>
    </row>
    <row r="2145" spans="1:13" hidden="1" x14ac:dyDescent="0.2">
      <c r="A2145" s="23">
        <v>70106</v>
      </c>
      <c r="B2145" s="28" t="s">
        <v>4573</v>
      </c>
      <c r="C2145" s="28" t="s">
        <v>4574</v>
      </c>
      <c r="D2145" s="25">
        <v>39874</v>
      </c>
      <c r="F2145" s="26">
        <v>26.75</v>
      </c>
      <c r="G2145" s="28" t="s">
        <v>6023</v>
      </c>
      <c r="H2145" s="28" t="s">
        <v>3379</v>
      </c>
      <c r="J2145" s="28" t="s">
        <v>4906</v>
      </c>
      <c r="K2145" s="29">
        <v>39874</v>
      </c>
      <c r="L2145" s="28" t="s">
        <v>7174</v>
      </c>
      <c r="M2145" s="28" t="s">
        <v>7196</v>
      </c>
    </row>
    <row r="2146" spans="1:13" hidden="1" x14ac:dyDescent="0.2">
      <c r="A2146" s="23">
        <v>70108</v>
      </c>
      <c r="B2146" s="28" t="s">
        <v>4573</v>
      </c>
      <c r="C2146" s="28" t="s">
        <v>4574</v>
      </c>
      <c r="D2146" s="25">
        <v>39874</v>
      </c>
      <c r="F2146" s="26">
        <v>11.95</v>
      </c>
      <c r="G2146" s="28" t="s">
        <v>6022</v>
      </c>
      <c r="H2146" s="28" t="s">
        <v>3381</v>
      </c>
      <c r="J2146" s="28" t="s">
        <v>4909</v>
      </c>
      <c r="K2146" s="29">
        <v>39874</v>
      </c>
      <c r="L2146" s="28" t="s">
        <v>7174</v>
      </c>
      <c r="M2146" s="28" t="s">
        <v>7195</v>
      </c>
    </row>
    <row r="2147" spans="1:13" hidden="1" x14ac:dyDescent="0.2">
      <c r="A2147" s="23">
        <v>70113</v>
      </c>
      <c r="B2147" s="28" t="s">
        <v>4573</v>
      </c>
      <c r="C2147" s="28" t="s">
        <v>4574</v>
      </c>
      <c r="D2147" s="25">
        <v>39875</v>
      </c>
      <c r="F2147" s="26">
        <v>5</v>
      </c>
      <c r="G2147" s="28" t="s">
        <v>5134</v>
      </c>
      <c r="H2147" s="28" t="s">
        <v>5954</v>
      </c>
      <c r="J2147" s="28" t="s">
        <v>4912</v>
      </c>
      <c r="K2147" s="29">
        <v>39875</v>
      </c>
      <c r="L2147" s="28" t="s">
        <v>7174</v>
      </c>
      <c r="M2147" s="28" t="s">
        <v>7194</v>
      </c>
    </row>
    <row r="2148" spans="1:13" x14ac:dyDescent="0.2">
      <c r="A2148" s="23">
        <v>71229</v>
      </c>
      <c r="B2148" s="28" t="s">
        <v>4573</v>
      </c>
      <c r="C2148" s="28" t="s">
        <v>5135</v>
      </c>
      <c r="D2148" s="25">
        <v>39875</v>
      </c>
      <c r="F2148" s="26">
        <v>215.1</v>
      </c>
      <c r="G2148" s="28" t="s">
        <v>2205</v>
      </c>
      <c r="H2148" s="28" t="s">
        <v>7151</v>
      </c>
      <c r="J2148" s="28" t="s">
        <v>4911</v>
      </c>
      <c r="K2148" s="29">
        <v>39875</v>
      </c>
      <c r="L2148" s="28" t="s">
        <v>5658</v>
      </c>
      <c r="M2148" s="28" t="s">
        <v>3950</v>
      </c>
    </row>
    <row r="2149" spans="1:13" hidden="1" x14ac:dyDescent="0.2">
      <c r="A2149" s="23">
        <v>71230</v>
      </c>
      <c r="B2149" s="28" t="s">
        <v>4573</v>
      </c>
      <c r="C2149" s="28" t="s">
        <v>5135</v>
      </c>
      <c r="D2149" s="25">
        <v>39875</v>
      </c>
      <c r="F2149" s="26">
        <v>13</v>
      </c>
      <c r="G2149" s="28" t="s">
        <v>2205</v>
      </c>
      <c r="H2149" s="28" t="s">
        <v>7154</v>
      </c>
      <c r="J2149" s="28" t="s">
        <v>4907</v>
      </c>
      <c r="K2149" s="29">
        <v>39875</v>
      </c>
      <c r="L2149" s="28" t="s">
        <v>5658</v>
      </c>
      <c r="M2149" s="28" t="s">
        <v>7535</v>
      </c>
    </row>
    <row r="2150" spans="1:13" hidden="1" x14ac:dyDescent="0.2">
      <c r="A2150" s="23">
        <v>70115</v>
      </c>
      <c r="B2150" s="28" t="s">
        <v>4592</v>
      </c>
      <c r="C2150" s="28" t="s">
        <v>4574</v>
      </c>
      <c r="D2150" s="25">
        <v>39876</v>
      </c>
      <c r="F2150" s="26">
        <v>-825</v>
      </c>
      <c r="G2150" s="28" t="s">
        <v>4593</v>
      </c>
      <c r="H2150" s="28" t="s">
        <v>6666</v>
      </c>
      <c r="J2150" s="28" t="s">
        <v>4911</v>
      </c>
      <c r="K2150" s="29">
        <v>39876</v>
      </c>
      <c r="L2150" s="28" t="s">
        <v>7177</v>
      </c>
      <c r="M2150" s="28" t="s">
        <v>7214</v>
      </c>
    </row>
    <row r="2151" spans="1:13" hidden="1" x14ac:dyDescent="0.2">
      <c r="A2151" s="23">
        <v>71231</v>
      </c>
      <c r="B2151" s="28" t="s">
        <v>4573</v>
      </c>
      <c r="C2151" s="28" t="s">
        <v>5135</v>
      </c>
      <c r="D2151" s="25">
        <v>39876</v>
      </c>
      <c r="F2151" s="26">
        <v>35.979999999999997</v>
      </c>
      <c r="G2151" s="28" t="s">
        <v>3700</v>
      </c>
      <c r="H2151" s="28" t="s">
        <v>7324</v>
      </c>
      <c r="J2151" s="28" t="s">
        <v>4909</v>
      </c>
      <c r="K2151" s="29">
        <v>39876</v>
      </c>
      <c r="L2151" s="28" t="s">
        <v>5658</v>
      </c>
      <c r="M2151" s="28" t="s">
        <v>5239</v>
      </c>
    </row>
    <row r="2152" spans="1:13" hidden="1" x14ac:dyDescent="0.2">
      <c r="A2152" s="23">
        <v>70116</v>
      </c>
      <c r="B2152" s="28" t="s">
        <v>4573</v>
      </c>
      <c r="C2152" s="28" t="s">
        <v>4574</v>
      </c>
      <c r="D2152" s="25">
        <v>39876</v>
      </c>
      <c r="F2152" s="26">
        <v>15.22</v>
      </c>
      <c r="G2152" s="28" t="s">
        <v>4594</v>
      </c>
      <c r="H2152" s="28" t="s">
        <v>3381</v>
      </c>
      <c r="J2152" s="28" t="s">
        <v>4909</v>
      </c>
      <c r="K2152" s="29">
        <v>39876</v>
      </c>
      <c r="L2152" s="28" t="s">
        <v>7174</v>
      </c>
      <c r="M2152" s="28" t="s">
        <v>5364</v>
      </c>
    </row>
    <row r="2153" spans="1:13" hidden="1" x14ac:dyDescent="0.2">
      <c r="A2153" s="23">
        <v>70117</v>
      </c>
      <c r="B2153" s="33" t="s">
        <v>4579</v>
      </c>
      <c r="C2153" s="28" t="s">
        <v>4574</v>
      </c>
      <c r="D2153" s="25">
        <v>39876</v>
      </c>
      <c r="F2153" s="26">
        <v>189.5</v>
      </c>
      <c r="G2153" s="28" t="s">
        <v>4598</v>
      </c>
      <c r="H2153" s="28" t="s">
        <v>6667</v>
      </c>
      <c r="K2153" s="29">
        <v>39876</v>
      </c>
      <c r="L2153" s="28" t="s">
        <v>7174</v>
      </c>
      <c r="M2153" s="28" t="s">
        <v>7193</v>
      </c>
    </row>
    <row r="2154" spans="1:13" hidden="1" x14ac:dyDescent="0.2">
      <c r="A2154" s="23">
        <v>70114</v>
      </c>
      <c r="B2154" s="28" t="s">
        <v>4573</v>
      </c>
      <c r="C2154" s="28" t="s">
        <v>4574</v>
      </c>
      <c r="D2154" s="25">
        <v>39876</v>
      </c>
      <c r="F2154" s="26">
        <v>12</v>
      </c>
      <c r="G2154" s="28" t="s">
        <v>4596</v>
      </c>
      <c r="H2154" s="28" t="s">
        <v>5954</v>
      </c>
      <c r="J2154" s="28" t="s">
        <v>4912</v>
      </c>
      <c r="K2154" s="29">
        <v>39876</v>
      </c>
      <c r="L2154" s="28" t="s">
        <v>7174</v>
      </c>
      <c r="M2154" s="28" t="s">
        <v>4596</v>
      </c>
    </row>
    <row r="2155" spans="1:13" hidden="1" x14ac:dyDescent="0.2">
      <c r="A2155" s="23">
        <v>71232</v>
      </c>
      <c r="B2155" s="28" t="s">
        <v>4573</v>
      </c>
      <c r="C2155" s="28" t="s">
        <v>5135</v>
      </c>
      <c r="D2155" s="25">
        <v>39876</v>
      </c>
      <c r="F2155" s="26">
        <v>28.25</v>
      </c>
      <c r="G2155" s="28" t="s">
        <v>683</v>
      </c>
      <c r="H2155" s="28" t="s">
        <v>3365</v>
      </c>
      <c r="J2155" s="28" t="s">
        <v>4909</v>
      </c>
      <c r="K2155" s="29">
        <v>39876</v>
      </c>
      <c r="L2155" s="28" t="s">
        <v>5658</v>
      </c>
      <c r="M2155" s="28" t="s">
        <v>1708</v>
      </c>
    </row>
    <row r="2156" spans="1:13" hidden="1" x14ac:dyDescent="0.2">
      <c r="A2156" s="23">
        <v>71439</v>
      </c>
      <c r="B2156" s="28" t="s">
        <v>5150</v>
      </c>
      <c r="C2156" s="28" t="s">
        <v>4598</v>
      </c>
      <c r="D2156" s="25">
        <v>39876</v>
      </c>
      <c r="F2156" s="26">
        <v>-189.5</v>
      </c>
      <c r="G2156" s="28" t="s">
        <v>4574</v>
      </c>
      <c r="H2156" s="28" t="s">
        <v>6667</v>
      </c>
      <c r="K2156" s="29">
        <v>39876</v>
      </c>
      <c r="L2156" s="28" t="s">
        <v>5658</v>
      </c>
      <c r="M2156" s="28" t="s">
        <v>1534</v>
      </c>
    </row>
    <row r="2157" spans="1:13" hidden="1" x14ac:dyDescent="0.2">
      <c r="A2157" s="23">
        <v>70119</v>
      </c>
      <c r="B2157" s="28" t="s">
        <v>4579</v>
      </c>
      <c r="C2157" s="28" t="s">
        <v>4574</v>
      </c>
      <c r="D2157" s="25">
        <v>39877</v>
      </c>
      <c r="F2157" s="26">
        <v>50</v>
      </c>
      <c r="G2157" s="28" t="s">
        <v>4580</v>
      </c>
      <c r="H2157" s="28" t="s">
        <v>6667</v>
      </c>
      <c r="K2157" s="29">
        <v>39877</v>
      </c>
      <c r="L2157" s="28" t="s">
        <v>8465</v>
      </c>
      <c r="M2157" s="28" t="s">
        <v>5377</v>
      </c>
    </row>
    <row r="2158" spans="1:13" hidden="1" x14ac:dyDescent="0.2">
      <c r="A2158" s="23">
        <v>71234</v>
      </c>
      <c r="B2158" s="28" t="s">
        <v>4573</v>
      </c>
      <c r="C2158" s="28" t="s">
        <v>5135</v>
      </c>
      <c r="D2158" s="25">
        <v>39877</v>
      </c>
      <c r="F2158" s="26">
        <v>20</v>
      </c>
      <c r="G2158" s="28" t="s">
        <v>2201</v>
      </c>
      <c r="H2158" s="28" t="s">
        <v>7154</v>
      </c>
      <c r="J2158" s="28" t="s">
        <v>4907</v>
      </c>
      <c r="K2158" s="29">
        <v>39877</v>
      </c>
      <c r="L2158" s="28" t="s">
        <v>5658</v>
      </c>
      <c r="M2158" s="28" t="s">
        <v>3962</v>
      </c>
    </row>
    <row r="2159" spans="1:13" hidden="1" x14ac:dyDescent="0.2">
      <c r="A2159" s="23">
        <v>70118</v>
      </c>
      <c r="B2159" s="28" t="s">
        <v>4579</v>
      </c>
      <c r="C2159" s="28" t="s">
        <v>4574</v>
      </c>
      <c r="D2159" s="25">
        <v>39877</v>
      </c>
      <c r="F2159" s="26">
        <v>1549.3</v>
      </c>
      <c r="G2159" s="28" t="s">
        <v>5135</v>
      </c>
      <c r="H2159" s="28" t="s">
        <v>6667</v>
      </c>
      <c r="K2159" s="29">
        <v>39877</v>
      </c>
      <c r="L2159" s="28" t="s">
        <v>7174</v>
      </c>
      <c r="M2159" s="28" t="s">
        <v>7218</v>
      </c>
    </row>
    <row r="2160" spans="1:13" hidden="1" x14ac:dyDescent="0.2">
      <c r="A2160" s="23">
        <v>71233</v>
      </c>
      <c r="B2160" s="28" t="s">
        <v>4573</v>
      </c>
      <c r="C2160" s="28" t="s">
        <v>5135</v>
      </c>
      <c r="D2160" s="25">
        <v>39877</v>
      </c>
      <c r="F2160" s="26">
        <v>13.5</v>
      </c>
      <c r="G2160" s="28" t="s">
        <v>2205</v>
      </c>
      <c r="H2160" s="28" t="s">
        <v>7154</v>
      </c>
      <c r="J2160" s="28" t="s">
        <v>4907</v>
      </c>
      <c r="K2160" s="29">
        <v>39877</v>
      </c>
      <c r="L2160" s="28" t="s">
        <v>5658</v>
      </c>
      <c r="M2160" s="28" t="s">
        <v>3950</v>
      </c>
    </row>
    <row r="2161" spans="1:13" hidden="1" x14ac:dyDescent="0.2">
      <c r="A2161" s="23">
        <v>71235</v>
      </c>
      <c r="B2161" s="33" t="s">
        <v>4573</v>
      </c>
      <c r="C2161" s="28" t="s">
        <v>5135</v>
      </c>
      <c r="D2161" s="25">
        <v>39878</v>
      </c>
      <c r="F2161" s="26">
        <v>9.73</v>
      </c>
      <c r="G2161" s="28" t="s">
        <v>1956</v>
      </c>
      <c r="H2161" s="28" t="s">
        <v>3365</v>
      </c>
      <c r="J2161" s="28" t="s">
        <v>4909</v>
      </c>
      <c r="K2161" s="29">
        <v>39878</v>
      </c>
      <c r="L2161" s="28" t="s">
        <v>5658</v>
      </c>
      <c r="M2161" s="28" t="s">
        <v>4028</v>
      </c>
    </row>
    <row r="2162" spans="1:13" hidden="1" x14ac:dyDescent="0.2">
      <c r="A2162" s="23">
        <v>71236</v>
      </c>
      <c r="B2162" s="28" t="s">
        <v>4573</v>
      </c>
      <c r="C2162" s="28" t="s">
        <v>5135</v>
      </c>
      <c r="D2162" s="25">
        <v>39878</v>
      </c>
      <c r="F2162" s="26">
        <v>3.4</v>
      </c>
      <c r="G2162" s="28" t="s">
        <v>2204</v>
      </c>
      <c r="H2162" s="28" t="s">
        <v>3379</v>
      </c>
      <c r="J2162" s="28" t="s">
        <v>4907</v>
      </c>
      <c r="K2162" s="29">
        <v>39878</v>
      </c>
      <c r="L2162" s="28" t="s">
        <v>5658</v>
      </c>
      <c r="M2162" s="28" t="s">
        <v>3957</v>
      </c>
    </row>
    <row r="2163" spans="1:13" hidden="1" x14ac:dyDescent="0.2">
      <c r="A2163" s="23">
        <v>71238</v>
      </c>
      <c r="B2163" s="33" t="s">
        <v>4573</v>
      </c>
      <c r="C2163" s="28" t="s">
        <v>5135</v>
      </c>
      <c r="D2163" s="25">
        <v>39879</v>
      </c>
      <c r="F2163" s="26">
        <v>14.87</v>
      </c>
      <c r="G2163" s="28" t="s">
        <v>683</v>
      </c>
      <c r="H2163" s="28" t="s">
        <v>3365</v>
      </c>
      <c r="J2163" s="28" t="s">
        <v>4909</v>
      </c>
      <c r="K2163" s="29">
        <v>39879</v>
      </c>
      <c r="L2163" s="28" t="s">
        <v>5658</v>
      </c>
      <c r="M2163" s="28" t="s">
        <v>1694</v>
      </c>
    </row>
    <row r="2164" spans="1:13" hidden="1" x14ac:dyDescent="0.2">
      <c r="A2164" s="23">
        <v>71237</v>
      </c>
      <c r="B2164" s="28" t="s">
        <v>4573</v>
      </c>
      <c r="C2164" s="28" t="s">
        <v>5135</v>
      </c>
      <c r="D2164" s="25">
        <v>39879</v>
      </c>
      <c r="F2164" s="26">
        <v>13</v>
      </c>
      <c r="G2164" s="28" t="s">
        <v>2205</v>
      </c>
      <c r="H2164" s="28" t="s">
        <v>7154</v>
      </c>
      <c r="J2164" s="28" t="s">
        <v>4907</v>
      </c>
      <c r="K2164" s="29">
        <v>39879</v>
      </c>
      <c r="L2164" s="28" t="s">
        <v>5658</v>
      </c>
      <c r="M2164" s="28" t="s">
        <v>3950</v>
      </c>
    </row>
    <row r="2165" spans="1:13" hidden="1" x14ac:dyDescent="0.2">
      <c r="A2165" s="23">
        <v>71139</v>
      </c>
      <c r="B2165" s="28" t="s">
        <v>4573</v>
      </c>
      <c r="C2165" s="28" t="s">
        <v>5135</v>
      </c>
      <c r="D2165" s="25">
        <v>39881</v>
      </c>
      <c r="F2165" s="26">
        <v>20.46</v>
      </c>
      <c r="G2165" s="28" t="s">
        <v>3700</v>
      </c>
      <c r="H2165" s="28" t="s">
        <v>7324</v>
      </c>
      <c r="J2165" s="28" t="s">
        <v>4909</v>
      </c>
      <c r="K2165" s="29">
        <v>39881</v>
      </c>
      <c r="L2165" s="28" t="s">
        <v>5658</v>
      </c>
      <c r="M2165" s="28" t="s">
        <v>5239</v>
      </c>
    </row>
    <row r="2166" spans="1:13" hidden="1" x14ac:dyDescent="0.2">
      <c r="A2166" s="23">
        <v>70127</v>
      </c>
      <c r="B2166" s="28" t="s">
        <v>4579</v>
      </c>
      <c r="C2166" s="28" t="s">
        <v>4574</v>
      </c>
      <c r="D2166" s="25">
        <v>39881</v>
      </c>
      <c r="F2166" s="26">
        <v>30</v>
      </c>
      <c r="G2166" s="28" t="s">
        <v>4580</v>
      </c>
      <c r="H2166" s="28" t="s">
        <v>6667</v>
      </c>
      <c r="K2166" s="29">
        <v>39881</v>
      </c>
      <c r="L2166" s="28" t="s">
        <v>8465</v>
      </c>
      <c r="M2166" s="28" t="s">
        <v>771</v>
      </c>
    </row>
    <row r="2167" spans="1:13" hidden="1" x14ac:dyDescent="0.2">
      <c r="A2167" s="23">
        <v>70128</v>
      </c>
      <c r="B2167" s="28" t="s">
        <v>4579</v>
      </c>
      <c r="C2167" s="28" t="s">
        <v>4574</v>
      </c>
      <c r="D2167" s="25">
        <v>39881</v>
      </c>
      <c r="F2167" s="26">
        <v>20</v>
      </c>
      <c r="G2167" s="28" t="s">
        <v>4580</v>
      </c>
      <c r="H2167" s="28" t="s">
        <v>6667</v>
      </c>
      <c r="K2167" s="29">
        <v>39881</v>
      </c>
      <c r="L2167" s="28" t="s">
        <v>8465</v>
      </c>
      <c r="M2167" s="28" t="s">
        <v>2271</v>
      </c>
    </row>
    <row r="2168" spans="1:13" hidden="1" x14ac:dyDescent="0.2">
      <c r="A2168" s="23">
        <v>70129</v>
      </c>
      <c r="B2168" s="28" t="s">
        <v>4579</v>
      </c>
      <c r="C2168" s="28" t="s">
        <v>4574</v>
      </c>
      <c r="D2168" s="25">
        <v>39881</v>
      </c>
      <c r="F2168" s="26">
        <v>50</v>
      </c>
      <c r="G2168" s="28" t="s">
        <v>4580</v>
      </c>
      <c r="H2168" s="28" t="s">
        <v>6667</v>
      </c>
      <c r="K2168" s="29">
        <v>39881</v>
      </c>
      <c r="L2168" s="28" t="s">
        <v>8465</v>
      </c>
      <c r="M2168" s="28" t="s">
        <v>2270</v>
      </c>
    </row>
    <row r="2169" spans="1:13" hidden="1" x14ac:dyDescent="0.2">
      <c r="A2169" s="23">
        <v>70126</v>
      </c>
      <c r="B2169" s="28" t="s">
        <v>4585</v>
      </c>
      <c r="C2169" s="28" t="s">
        <v>4574</v>
      </c>
      <c r="D2169" s="25">
        <v>39881</v>
      </c>
      <c r="F2169" s="26">
        <v>50</v>
      </c>
      <c r="G2169" s="28" t="s">
        <v>4586</v>
      </c>
      <c r="H2169" s="28" t="s">
        <v>5948</v>
      </c>
      <c r="J2169" s="28" t="s">
        <v>4905</v>
      </c>
      <c r="K2169" s="29">
        <v>39881</v>
      </c>
      <c r="L2169" s="28" t="s">
        <v>7174</v>
      </c>
      <c r="M2169" s="28" t="s">
        <v>7180</v>
      </c>
    </row>
    <row r="2170" spans="1:13" hidden="1" x14ac:dyDescent="0.2">
      <c r="A2170" s="23">
        <v>70130</v>
      </c>
      <c r="B2170" s="28" t="s">
        <v>6117</v>
      </c>
      <c r="C2170" s="28" t="s">
        <v>4574</v>
      </c>
      <c r="D2170" s="25">
        <v>39881</v>
      </c>
      <c r="E2170" s="28" t="s">
        <v>6118</v>
      </c>
      <c r="F2170" s="26">
        <v>3591</v>
      </c>
      <c r="G2170" s="28" t="s">
        <v>8229</v>
      </c>
      <c r="H2170" s="28" t="s">
        <v>4599</v>
      </c>
      <c r="J2170" s="28" t="s">
        <v>4909</v>
      </c>
      <c r="K2170" s="29">
        <v>39881</v>
      </c>
      <c r="L2170" s="28" t="s">
        <v>5361</v>
      </c>
      <c r="M2170" s="28" t="s">
        <v>6119</v>
      </c>
    </row>
    <row r="2171" spans="1:13" hidden="1" x14ac:dyDescent="0.2">
      <c r="A2171" s="23">
        <v>70120</v>
      </c>
      <c r="B2171" s="28" t="s">
        <v>4579</v>
      </c>
      <c r="C2171" s="28" t="s">
        <v>4574</v>
      </c>
      <c r="D2171" s="25">
        <v>39881</v>
      </c>
      <c r="F2171" s="26">
        <v>250</v>
      </c>
      <c r="G2171" s="28" t="s">
        <v>4587</v>
      </c>
      <c r="H2171" s="28" t="s">
        <v>6667</v>
      </c>
      <c r="K2171" s="29">
        <v>39881</v>
      </c>
      <c r="L2171" s="28" t="s">
        <v>7174</v>
      </c>
      <c r="M2171" s="28" t="s">
        <v>7179</v>
      </c>
    </row>
    <row r="2172" spans="1:13" hidden="1" x14ac:dyDescent="0.2">
      <c r="A2172" s="23">
        <v>70121</v>
      </c>
      <c r="B2172" s="28" t="s">
        <v>4579</v>
      </c>
      <c r="C2172" s="28" t="s">
        <v>4574</v>
      </c>
      <c r="D2172" s="25">
        <v>39881</v>
      </c>
      <c r="F2172" s="26">
        <v>60</v>
      </c>
      <c r="G2172" s="28" t="s">
        <v>4587</v>
      </c>
      <c r="H2172" s="28" t="s">
        <v>6667</v>
      </c>
      <c r="K2172" s="29">
        <v>39881</v>
      </c>
      <c r="L2172" s="28" t="s">
        <v>7174</v>
      </c>
      <c r="M2172" s="28" t="s">
        <v>7179</v>
      </c>
    </row>
    <row r="2173" spans="1:13" hidden="1" x14ac:dyDescent="0.2">
      <c r="A2173" s="23">
        <v>70122</v>
      </c>
      <c r="B2173" s="28" t="s">
        <v>4579</v>
      </c>
      <c r="C2173" s="28" t="s">
        <v>4574</v>
      </c>
      <c r="D2173" s="25">
        <v>39881</v>
      </c>
      <c r="F2173" s="26">
        <v>100</v>
      </c>
      <c r="G2173" s="28" t="s">
        <v>4587</v>
      </c>
      <c r="H2173" s="28" t="s">
        <v>6667</v>
      </c>
      <c r="K2173" s="29">
        <v>39881</v>
      </c>
      <c r="L2173" s="28" t="s">
        <v>7174</v>
      </c>
      <c r="M2173" s="28" t="s">
        <v>7179</v>
      </c>
    </row>
    <row r="2174" spans="1:13" hidden="1" x14ac:dyDescent="0.2">
      <c r="A2174" s="23">
        <v>70123</v>
      </c>
      <c r="B2174" s="28" t="s">
        <v>4579</v>
      </c>
      <c r="C2174" s="28" t="s">
        <v>4574</v>
      </c>
      <c r="D2174" s="25">
        <v>39881</v>
      </c>
      <c r="F2174" s="26">
        <v>100</v>
      </c>
      <c r="G2174" s="28" t="s">
        <v>4587</v>
      </c>
      <c r="H2174" s="28" t="s">
        <v>6667</v>
      </c>
      <c r="K2174" s="29">
        <v>39881</v>
      </c>
      <c r="L2174" s="28" t="s">
        <v>7174</v>
      </c>
      <c r="M2174" s="28" t="s">
        <v>7179</v>
      </c>
    </row>
    <row r="2175" spans="1:13" hidden="1" x14ac:dyDescent="0.2">
      <c r="A2175" s="23">
        <v>70124</v>
      </c>
      <c r="B2175" s="28" t="s">
        <v>4579</v>
      </c>
      <c r="C2175" s="28" t="s">
        <v>4574</v>
      </c>
      <c r="D2175" s="25">
        <v>39881</v>
      </c>
      <c r="F2175" s="26">
        <v>500</v>
      </c>
      <c r="G2175" s="28" t="s">
        <v>4587</v>
      </c>
      <c r="H2175" s="28" t="s">
        <v>6667</v>
      </c>
      <c r="K2175" s="29">
        <v>39881</v>
      </c>
      <c r="L2175" s="28" t="s">
        <v>7174</v>
      </c>
      <c r="M2175" s="28" t="s">
        <v>7179</v>
      </c>
    </row>
    <row r="2176" spans="1:13" hidden="1" x14ac:dyDescent="0.2">
      <c r="A2176" s="23">
        <v>70132</v>
      </c>
      <c r="B2176" s="28" t="s">
        <v>4579</v>
      </c>
      <c r="C2176" s="28" t="s">
        <v>4574</v>
      </c>
      <c r="D2176" s="25">
        <v>39881</v>
      </c>
      <c r="F2176" s="26">
        <v>150</v>
      </c>
      <c r="G2176" s="28" t="s">
        <v>4587</v>
      </c>
      <c r="H2176" s="28" t="s">
        <v>6667</v>
      </c>
      <c r="K2176" s="29">
        <v>39881</v>
      </c>
      <c r="L2176" s="28" t="s">
        <v>7174</v>
      </c>
      <c r="M2176" s="28" t="s">
        <v>7179</v>
      </c>
    </row>
    <row r="2177" spans="1:13" hidden="1" x14ac:dyDescent="0.2">
      <c r="A2177" s="23">
        <v>71132</v>
      </c>
      <c r="B2177" s="28" t="s">
        <v>4573</v>
      </c>
      <c r="C2177" s="28" t="s">
        <v>5135</v>
      </c>
      <c r="D2177" s="25">
        <v>39881</v>
      </c>
      <c r="F2177" s="26">
        <v>10.65</v>
      </c>
      <c r="G2177" s="28" t="s">
        <v>1560</v>
      </c>
      <c r="H2177" s="28" t="s">
        <v>4600</v>
      </c>
      <c r="J2177" s="28" t="s">
        <v>4909</v>
      </c>
      <c r="K2177" s="29">
        <v>39881</v>
      </c>
      <c r="L2177" s="28" t="s">
        <v>5658</v>
      </c>
      <c r="M2177" s="28" t="s">
        <v>4025</v>
      </c>
    </row>
    <row r="2178" spans="1:13" hidden="1" x14ac:dyDescent="0.2">
      <c r="A2178" s="23">
        <v>70131</v>
      </c>
      <c r="B2178" s="33" t="s">
        <v>4573</v>
      </c>
      <c r="C2178" s="33" t="s">
        <v>4574</v>
      </c>
      <c r="D2178" s="25">
        <v>39881</v>
      </c>
      <c r="F2178" s="26">
        <v>5</v>
      </c>
      <c r="G2178" s="28" t="s">
        <v>4590</v>
      </c>
      <c r="H2178" s="28" t="s">
        <v>5954</v>
      </c>
      <c r="J2178" s="28" t="s">
        <v>4912</v>
      </c>
      <c r="K2178" s="29">
        <v>39881</v>
      </c>
      <c r="L2178" s="33" t="s">
        <v>7182</v>
      </c>
      <c r="M2178" s="28" t="s">
        <v>7183</v>
      </c>
    </row>
    <row r="2179" spans="1:13" hidden="1" x14ac:dyDescent="0.2">
      <c r="A2179" s="23">
        <v>70125</v>
      </c>
      <c r="B2179" s="28" t="s">
        <v>4573</v>
      </c>
      <c r="C2179" s="28" t="s">
        <v>4574</v>
      </c>
      <c r="D2179" s="25">
        <v>39881</v>
      </c>
      <c r="F2179" s="26">
        <v>8.19</v>
      </c>
      <c r="G2179" s="28" t="s">
        <v>4589</v>
      </c>
      <c r="H2179" s="28" t="s">
        <v>3381</v>
      </c>
      <c r="J2179" s="28" t="s">
        <v>4909</v>
      </c>
      <c r="K2179" s="29">
        <v>39881</v>
      </c>
      <c r="L2179" s="28" t="s">
        <v>7174</v>
      </c>
      <c r="M2179" s="28" t="s">
        <v>7186</v>
      </c>
    </row>
    <row r="2180" spans="1:13" hidden="1" x14ac:dyDescent="0.2">
      <c r="A2180" s="23">
        <v>71138</v>
      </c>
      <c r="B2180" s="28" t="s">
        <v>4573</v>
      </c>
      <c r="C2180" s="28" t="s">
        <v>5135</v>
      </c>
      <c r="D2180" s="25">
        <v>39881</v>
      </c>
      <c r="F2180" s="26">
        <v>46.09</v>
      </c>
      <c r="G2180" s="28" t="s">
        <v>878</v>
      </c>
      <c r="H2180" s="28" t="s">
        <v>7322</v>
      </c>
      <c r="J2180" s="28" t="s">
        <v>4914</v>
      </c>
      <c r="K2180" s="29">
        <v>39881</v>
      </c>
      <c r="L2180" s="28" t="s">
        <v>5658</v>
      </c>
      <c r="M2180" s="28" t="s">
        <v>3847</v>
      </c>
    </row>
    <row r="2181" spans="1:13" hidden="1" x14ac:dyDescent="0.2">
      <c r="A2181" s="23">
        <v>71133</v>
      </c>
      <c r="B2181" s="28" t="s">
        <v>4573</v>
      </c>
      <c r="C2181" s="28" t="s">
        <v>5135</v>
      </c>
      <c r="D2181" s="25">
        <v>39881</v>
      </c>
      <c r="F2181" s="26">
        <v>27.28</v>
      </c>
      <c r="G2181" s="28" t="s">
        <v>5167</v>
      </c>
      <c r="H2181" s="28" t="s">
        <v>3365</v>
      </c>
      <c r="J2181" s="28" t="s">
        <v>4909</v>
      </c>
      <c r="K2181" s="29">
        <v>39881</v>
      </c>
      <c r="L2181" s="28" t="s">
        <v>5658</v>
      </c>
      <c r="M2181" s="28" t="s">
        <v>3963</v>
      </c>
    </row>
    <row r="2182" spans="1:13" hidden="1" x14ac:dyDescent="0.2">
      <c r="A2182" s="23">
        <v>71140</v>
      </c>
      <c r="B2182" s="28" t="s">
        <v>4573</v>
      </c>
      <c r="C2182" s="28" t="s">
        <v>5135</v>
      </c>
      <c r="D2182" s="25">
        <v>39882</v>
      </c>
      <c r="F2182" s="26">
        <v>13</v>
      </c>
      <c r="G2182" s="28" t="s">
        <v>2205</v>
      </c>
      <c r="H2182" s="28" t="s">
        <v>7154</v>
      </c>
      <c r="J2182" s="28" t="s">
        <v>4907</v>
      </c>
      <c r="K2182" s="29">
        <v>39882</v>
      </c>
      <c r="L2182" s="28" t="s">
        <v>5658</v>
      </c>
      <c r="M2182" s="28" t="s">
        <v>3950</v>
      </c>
    </row>
    <row r="2183" spans="1:13" hidden="1" x14ac:dyDescent="0.2">
      <c r="A2183" s="23">
        <v>70136</v>
      </c>
      <c r="B2183" s="28" t="s">
        <v>4579</v>
      </c>
      <c r="C2183" s="28" t="s">
        <v>4574</v>
      </c>
      <c r="D2183" s="25">
        <v>39883</v>
      </c>
      <c r="F2183" s="26">
        <v>30</v>
      </c>
      <c r="G2183" s="28" t="s">
        <v>4580</v>
      </c>
      <c r="H2183" s="28" t="s">
        <v>6667</v>
      </c>
      <c r="K2183" s="29">
        <v>39883</v>
      </c>
      <c r="L2183" s="28" t="s">
        <v>8465</v>
      </c>
      <c r="M2183" s="28" t="s">
        <v>774</v>
      </c>
    </row>
    <row r="2184" spans="1:13" hidden="1" x14ac:dyDescent="0.2">
      <c r="A2184" s="23">
        <v>71134</v>
      </c>
      <c r="B2184" s="28" t="s">
        <v>4573</v>
      </c>
      <c r="C2184" s="28" t="s">
        <v>5135</v>
      </c>
      <c r="D2184" s="25">
        <v>39883</v>
      </c>
      <c r="F2184" s="26">
        <v>118</v>
      </c>
      <c r="G2184" s="28" t="s">
        <v>1560</v>
      </c>
      <c r="H2184" s="28" t="s">
        <v>277</v>
      </c>
      <c r="J2184" s="28" t="s">
        <v>4909</v>
      </c>
      <c r="K2184" s="29">
        <v>39883</v>
      </c>
      <c r="L2184" s="28" t="s">
        <v>5658</v>
      </c>
      <c r="M2184" s="28" t="s">
        <v>1055</v>
      </c>
    </row>
    <row r="2185" spans="1:13" hidden="1" x14ac:dyDescent="0.2">
      <c r="A2185" s="23">
        <v>70134</v>
      </c>
      <c r="B2185" s="28" t="s">
        <v>4585</v>
      </c>
      <c r="C2185" s="28" t="s">
        <v>4574</v>
      </c>
      <c r="D2185" s="25">
        <v>39883</v>
      </c>
      <c r="F2185" s="26">
        <v>6000</v>
      </c>
      <c r="G2185" s="28" t="s">
        <v>5216</v>
      </c>
      <c r="H2185" s="28" t="s">
        <v>5948</v>
      </c>
      <c r="K2185" s="29">
        <v>39883</v>
      </c>
      <c r="L2185" s="28" t="s">
        <v>2196</v>
      </c>
      <c r="M2185" s="28" t="s">
        <v>5217</v>
      </c>
    </row>
    <row r="2186" spans="1:13" hidden="1" x14ac:dyDescent="0.2">
      <c r="A2186" s="23">
        <v>71145</v>
      </c>
      <c r="B2186" s="33" t="s">
        <v>4573</v>
      </c>
      <c r="C2186" s="28" t="s">
        <v>5135</v>
      </c>
      <c r="D2186" s="25">
        <v>39883</v>
      </c>
      <c r="F2186" s="26">
        <v>30</v>
      </c>
      <c r="G2186" s="28" t="s">
        <v>2203</v>
      </c>
      <c r="H2186" s="28" t="s">
        <v>277</v>
      </c>
      <c r="J2186" s="28" t="s">
        <v>4907</v>
      </c>
      <c r="K2186" s="29">
        <v>39883</v>
      </c>
      <c r="L2186" s="28" t="s">
        <v>5658</v>
      </c>
      <c r="M2186" s="28" t="s">
        <v>1059</v>
      </c>
    </row>
    <row r="2187" spans="1:13" hidden="1" x14ac:dyDescent="0.2">
      <c r="A2187" s="23">
        <v>71141</v>
      </c>
      <c r="B2187" s="28" t="s">
        <v>4573</v>
      </c>
      <c r="C2187" s="28" t="s">
        <v>5135</v>
      </c>
      <c r="D2187" s="25">
        <v>39883</v>
      </c>
      <c r="F2187" s="26">
        <v>397.41</v>
      </c>
      <c r="G2187" s="28" t="s">
        <v>3359</v>
      </c>
      <c r="H2187" s="28" t="s">
        <v>7322</v>
      </c>
      <c r="J2187" s="28" t="s">
        <v>4549</v>
      </c>
      <c r="K2187" s="29">
        <v>39883</v>
      </c>
      <c r="L2187" s="28" t="s">
        <v>5658</v>
      </c>
      <c r="M2187" s="28" t="s">
        <v>5322</v>
      </c>
    </row>
    <row r="2188" spans="1:13" hidden="1" x14ac:dyDescent="0.2">
      <c r="A2188" s="23">
        <v>71144</v>
      </c>
      <c r="B2188" s="28" t="s">
        <v>4573</v>
      </c>
      <c r="C2188" s="28" t="s">
        <v>5135</v>
      </c>
      <c r="D2188" s="25">
        <v>39883</v>
      </c>
      <c r="F2188" s="26">
        <v>20</v>
      </c>
      <c r="G2188" s="28" t="s">
        <v>1564</v>
      </c>
      <c r="H2188" s="28" t="s">
        <v>4600</v>
      </c>
      <c r="J2188" s="28" t="s">
        <v>4909</v>
      </c>
      <c r="K2188" s="29">
        <v>39883</v>
      </c>
      <c r="L2188" s="28" t="s">
        <v>5658</v>
      </c>
      <c r="M2188" s="28" t="s">
        <v>8482</v>
      </c>
    </row>
    <row r="2189" spans="1:13" hidden="1" x14ac:dyDescent="0.2">
      <c r="A2189" s="23">
        <v>71143</v>
      </c>
      <c r="B2189" s="28" t="s">
        <v>4573</v>
      </c>
      <c r="C2189" s="28" t="s">
        <v>5135</v>
      </c>
      <c r="D2189" s="25">
        <v>39883</v>
      </c>
      <c r="F2189" s="26">
        <v>15.07</v>
      </c>
      <c r="G2189" s="28" t="s">
        <v>683</v>
      </c>
      <c r="H2189" s="28" t="s">
        <v>3365</v>
      </c>
      <c r="J2189" s="28" t="s">
        <v>4909</v>
      </c>
      <c r="K2189" s="29">
        <v>39883</v>
      </c>
      <c r="L2189" s="28" t="s">
        <v>5658</v>
      </c>
      <c r="M2189" s="28" t="s">
        <v>1705</v>
      </c>
    </row>
    <row r="2190" spans="1:13" hidden="1" x14ac:dyDescent="0.2">
      <c r="A2190" s="23">
        <v>70135</v>
      </c>
      <c r="B2190" s="28" t="s">
        <v>4585</v>
      </c>
      <c r="C2190" s="28" t="s">
        <v>4574</v>
      </c>
      <c r="D2190" s="25">
        <v>39883</v>
      </c>
      <c r="F2190" s="26">
        <v>6000</v>
      </c>
      <c r="G2190" s="28" t="s">
        <v>5223</v>
      </c>
      <c r="H2190" s="28" t="s">
        <v>5948</v>
      </c>
      <c r="K2190" s="29">
        <v>39883</v>
      </c>
      <c r="L2190" s="28" t="s">
        <v>2196</v>
      </c>
      <c r="M2190" s="28" t="s">
        <v>5224</v>
      </c>
    </row>
    <row r="2191" spans="1:13" hidden="1" x14ac:dyDescent="0.2">
      <c r="A2191" s="23">
        <v>70133</v>
      </c>
      <c r="B2191" s="28" t="s">
        <v>4573</v>
      </c>
      <c r="C2191" s="28" t="s">
        <v>4574</v>
      </c>
      <c r="D2191" s="25">
        <v>39883</v>
      </c>
      <c r="E2191" s="28" t="s">
        <v>3188</v>
      </c>
      <c r="F2191" s="26">
        <v>28</v>
      </c>
      <c r="G2191" s="28" t="s">
        <v>6023</v>
      </c>
      <c r="H2191" s="28" t="s">
        <v>3379</v>
      </c>
      <c r="J2191" s="28" t="s">
        <v>4906</v>
      </c>
      <c r="K2191" s="29">
        <v>39883</v>
      </c>
      <c r="L2191" s="28" t="s">
        <v>7176</v>
      </c>
      <c r="M2191" s="28">
        <v>1068</v>
      </c>
    </row>
    <row r="2192" spans="1:13" hidden="1" x14ac:dyDescent="0.2">
      <c r="A2192" s="23">
        <v>71142</v>
      </c>
      <c r="B2192" s="28" t="s">
        <v>4573</v>
      </c>
      <c r="C2192" s="28" t="s">
        <v>5135</v>
      </c>
      <c r="D2192" s="25">
        <v>39883</v>
      </c>
      <c r="F2192" s="26">
        <v>30</v>
      </c>
      <c r="G2192" s="28" t="s">
        <v>4595</v>
      </c>
      <c r="H2192" s="28" t="s">
        <v>3370</v>
      </c>
      <c r="J2192" s="28" t="s">
        <v>4909</v>
      </c>
      <c r="K2192" s="29">
        <v>39883</v>
      </c>
      <c r="L2192" s="28" t="s">
        <v>5658</v>
      </c>
      <c r="M2192" s="28" t="s">
        <v>1043</v>
      </c>
    </row>
    <row r="2193" spans="1:13" hidden="1" x14ac:dyDescent="0.2">
      <c r="A2193" s="23">
        <v>71147</v>
      </c>
      <c r="B2193" s="28" t="s">
        <v>4573</v>
      </c>
      <c r="C2193" s="28" t="s">
        <v>5135</v>
      </c>
      <c r="D2193" s="25">
        <v>39884</v>
      </c>
      <c r="F2193" s="26">
        <v>15.49</v>
      </c>
      <c r="G2193" s="28" t="s">
        <v>1169</v>
      </c>
      <c r="H2193" s="28" t="s">
        <v>7324</v>
      </c>
      <c r="J2193" s="28" t="s">
        <v>4909</v>
      </c>
      <c r="K2193" s="29">
        <v>39884</v>
      </c>
      <c r="L2193" s="28" t="s">
        <v>5658</v>
      </c>
      <c r="M2193" s="28" t="s">
        <v>7542</v>
      </c>
    </row>
    <row r="2194" spans="1:13" hidden="1" x14ac:dyDescent="0.2">
      <c r="A2194" s="23">
        <v>71146</v>
      </c>
      <c r="B2194" s="28" t="s">
        <v>4573</v>
      </c>
      <c r="C2194" s="28" t="s">
        <v>5135</v>
      </c>
      <c r="D2194" s="25">
        <v>39884</v>
      </c>
      <c r="F2194" s="26">
        <v>34.81</v>
      </c>
      <c r="G2194" s="28" t="s">
        <v>4595</v>
      </c>
      <c r="H2194" s="28" t="s">
        <v>4595</v>
      </c>
      <c r="K2194" s="29">
        <v>39884</v>
      </c>
      <c r="L2194" s="28" t="s">
        <v>5658</v>
      </c>
      <c r="M2194" s="28" t="s">
        <v>5230</v>
      </c>
    </row>
    <row r="2195" spans="1:13" hidden="1" x14ac:dyDescent="0.2">
      <c r="A2195" s="23">
        <v>71148</v>
      </c>
      <c r="B2195" s="28" t="s">
        <v>4573</v>
      </c>
      <c r="C2195" s="28" t="s">
        <v>5135</v>
      </c>
      <c r="D2195" s="25">
        <v>39884</v>
      </c>
      <c r="F2195" s="26">
        <v>13</v>
      </c>
      <c r="G2195" s="28" t="s">
        <v>2205</v>
      </c>
      <c r="H2195" s="28" t="s">
        <v>7154</v>
      </c>
      <c r="J2195" s="28" t="s">
        <v>4907</v>
      </c>
      <c r="K2195" s="29">
        <v>39884</v>
      </c>
      <c r="L2195" s="28" t="s">
        <v>5658</v>
      </c>
      <c r="M2195" s="28" t="s">
        <v>3950</v>
      </c>
    </row>
    <row r="2196" spans="1:13" hidden="1" x14ac:dyDescent="0.2">
      <c r="A2196" s="23">
        <v>70138</v>
      </c>
      <c r="B2196" s="33" t="s">
        <v>4579</v>
      </c>
      <c r="C2196" s="28" t="s">
        <v>4574</v>
      </c>
      <c r="D2196" s="25">
        <v>39885</v>
      </c>
      <c r="F2196" s="26">
        <v>30</v>
      </c>
      <c r="G2196" s="28" t="s">
        <v>4580</v>
      </c>
      <c r="H2196" s="28" t="s">
        <v>6667</v>
      </c>
      <c r="K2196" s="29">
        <v>39885</v>
      </c>
      <c r="L2196" s="28" t="s">
        <v>8465</v>
      </c>
      <c r="M2196" s="28" t="s">
        <v>4262</v>
      </c>
    </row>
    <row r="2197" spans="1:13" hidden="1" x14ac:dyDescent="0.2">
      <c r="A2197" s="23">
        <v>71149</v>
      </c>
      <c r="B2197" s="33" t="s">
        <v>4573</v>
      </c>
      <c r="C2197" s="33" t="s">
        <v>5135</v>
      </c>
      <c r="D2197" s="25">
        <v>39885</v>
      </c>
      <c r="F2197" s="26">
        <v>77.05</v>
      </c>
      <c r="G2197" s="28" t="s">
        <v>2206</v>
      </c>
      <c r="H2197" s="28" t="s">
        <v>7311</v>
      </c>
      <c r="J2197" s="28" t="s">
        <v>4550</v>
      </c>
      <c r="K2197" s="29">
        <v>39885</v>
      </c>
      <c r="L2197" s="33" t="s">
        <v>5658</v>
      </c>
      <c r="M2197" s="28" t="s">
        <v>1056</v>
      </c>
    </row>
    <row r="2198" spans="1:13" hidden="1" x14ac:dyDescent="0.2">
      <c r="A2198" s="23">
        <v>70137</v>
      </c>
      <c r="B2198" s="28" t="s">
        <v>4573</v>
      </c>
      <c r="C2198" s="28" t="s">
        <v>4574</v>
      </c>
      <c r="D2198" s="25">
        <v>39885</v>
      </c>
      <c r="F2198" s="26">
        <v>16.52</v>
      </c>
      <c r="G2198" s="28" t="s">
        <v>4577</v>
      </c>
      <c r="H2198" s="28" t="s">
        <v>3365</v>
      </c>
      <c r="J2198" s="28" t="s">
        <v>4909</v>
      </c>
      <c r="K2198" s="29">
        <v>39885</v>
      </c>
      <c r="L2198" s="28" t="s">
        <v>7176</v>
      </c>
      <c r="M2198" s="28">
        <v>1072</v>
      </c>
    </row>
    <row r="2199" spans="1:13" hidden="1" x14ac:dyDescent="0.2">
      <c r="A2199" s="23">
        <v>71150</v>
      </c>
      <c r="B2199" s="28" t="s">
        <v>4573</v>
      </c>
      <c r="C2199" s="28" t="s">
        <v>5135</v>
      </c>
      <c r="D2199" s="25">
        <v>39886</v>
      </c>
      <c r="F2199" s="26">
        <v>12.65</v>
      </c>
      <c r="G2199" s="28" t="s">
        <v>2203</v>
      </c>
      <c r="H2199" s="28" t="s">
        <v>277</v>
      </c>
      <c r="J2199" s="28" t="s">
        <v>4909</v>
      </c>
      <c r="K2199" s="29">
        <v>39886</v>
      </c>
      <c r="L2199" s="28" t="s">
        <v>5658</v>
      </c>
      <c r="M2199" s="28" t="s">
        <v>1376</v>
      </c>
    </row>
    <row r="2200" spans="1:13" hidden="1" x14ac:dyDescent="0.2">
      <c r="A2200" s="23">
        <v>71153</v>
      </c>
      <c r="B2200" s="28" t="s">
        <v>4573</v>
      </c>
      <c r="C2200" s="28" t="s">
        <v>5135</v>
      </c>
      <c r="D2200" s="25">
        <v>39888</v>
      </c>
      <c r="F2200" s="26">
        <v>6.66</v>
      </c>
      <c r="G2200" s="28" t="s">
        <v>3700</v>
      </c>
      <c r="H2200" s="28" t="s">
        <v>7324</v>
      </c>
      <c r="J2200" s="28" t="s">
        <v>4909</v>
      </c>
      <c r="K2200" s="29">
        <v>39888</v>
      </c>
      <c r="L2200" s="28" t="s">
        <v>5658</v>
      </c>
      <c r="M2200" s="28" t="s">
        <v>5240</v>
      </c>
    </row>
    <row r="2201" spans="1:13" hidden="1" x14ac:dyDescent="0.2">
      <c r="A2201" s="23">
        <v>71152</v>
      </c>
      <c r="B2201" s="28" t="s">
        <v>4573</v>
      </c>
      <c r="C2201" s="28" t="s">
        <v>5135</v>
      </c>
      <c r="D2201" s="25">
        <v>39888</v>
      </c>
      <c r="F2201" s="26">
        <v>10.64</v>
      </c>
      <c r="G2201" s="28" t="s">
        <v>879</v>
      </c>
      <c r="H2201" s="28" t="s">
        <v>3365</v>
      </c>
      <c r="J2201" s="28" t="s">
        <v>4909</v>
      </c>
      <c r="K2201" s="29">
        <v>39888</v>
      </c>
      <c r="L2201" s="28" t="s">
        <v>5658</v>
      </c>
      <c r="M2201" s="28" t="s">
        <v>1277</v>
      </c>
    </row>
    <row r="2202" spans="1:13" hidden="1" x14ac:dyDescent="0.2">
      <c r="A2202" s="23">
        <v>70139</v>
      </c>
      <c r="B2202" s="28" t="s">
        <v>4573</v>
      </c>
      <c r="C2202" s="28" t="s">
        <v>4574</v>
      </c>
      <c r="D2202" s="25">
        <v>39888</v>
      </c>
      <c r="F2202" s="26">
        <v>344.09</v>
      </c>
      <c r="G2202" s="28" t="s">
        <v>5180</v>
      </c>
      <c r="H2202" s="28" t="s">
        <v>4599</v>
      </c>
      <c r="I2202" s="28" t="s">
        <v>3191</v>
      </c>
      <c r="J2202" s="28" t="s">
        <v>4906</v>
      </c>
      <c r="K2202" s="29">
        <v>39888</v>
      </c>
      <c r="L2202" s="28" t="s">
        <v>7176</v>
      </c>
      <c r="M2202" s="28">
        <v>1073</v>
      </c>
    </row>
    <row r="2203" spans="1:13" hidden="1" x14ac:dyDescent="0.2">
      <c r="A2203" s="23">
        <v>70140</v>
      </c>
      <c r="B2203" s="28" t="s">
        <v>4573</v>
      </c>
      <c r="C2203" s="28" t="s">
        <v>4574</v>
      </c>
      <c r="D2203" s="25">
        <v>39888</v>
      </c>
      <c r="F2203" s="26">
        <v>192</v>
      </c>
      <c r="G2203" s="28" t="s">
        <v>5140</v>
      </c>
      <c r="H2203" s="28" t="s">
        <v>3370</v>
      </c>
      <c r="J2203" s="28" t="s">
        <v>4911</v>
      </c>
      <c r="K2203" s="29">
        <v>39888</v>
      </c>
      <c r="L2203" s="28" t="s">
        <v>7176</v>
      </c>
      <c r="M2203" s="28">
        <v>1101</v>
      </c>
    </row>
    <row r="2204" spans="1:13" hidden="1" x14ac:dyDescent="0.2">
      <c r="A2204" s="23">
        <v>71151</v>
      </c>
      <c r="B2204" s="28" t="s">
        <v>4573</v>
      </c>
      <c r="C2204" s="28" t="s">
        <v>5135</v>
      </c>
      <c r="D2204" s="25">
        <v>39888</v>
      </c>
      <c r="F2204" s="26">
        <v>14.12</v>
      </c>
      <c r="G2204" s="28" t="s">
        <v>683</v>
      </c>
      <c r="H2204" s="28" t="s">
        <v>3365</v>
      </c>
      <c r="J2204" s="28" t="s">
        <v>4909</v>
      </c>
      <c r="K2204" s="29">
        <v>39888</v>
      </c>
      <c r="L2204" s="28" t="s">
        <v>5658</v>
      </c>
      <c r="M2204" s="28" t="s">
        <v>1705</v>
      </c>
    </row>
    <row r="2205" spans="1:13" hidden="1" x14ac:dyDescent="0.2">
      <c r="A2205" s="23">
        <v>70143</v>
      </c>
      <c r="B2205" s="28" t="s">
        <v>4573</v>
      </c>
      <c r="C2205" s="28" t="s">
        <v>4574</v>
      </c>
      <c r="D2205" s="25">
        <v>39889</v>
      </c>
      <c r="E2205" s="28" t="s">
        <v>5901</v>
      </c>
      <c r="F2205" s="26">
        <v>20</v>
      </c>
      <c r="G2205" s="28" t="s">
        <v>4584</v>
      </c>
      <c r="H2205" s="28" t="s">
        <v>3365</v>
      </c>
      <c r="J2205" s="28" t="s">
        <v>4905</v>
      </c>
      <c r="K2205" s="29">
        <v>39889</v>
      </c>
      <c r="L2205" s="28" t="s">
        <v>7176</v>
      </c>
      <c r="M2205" s="28">
        <v>1074</v>
      </c>
    </row>
    <row r="2206" spans="1:13" hidden="1" x14ac:dyDescent="0.2">
      <c r="A2206" s="23">
        <v>71156</v>
      </c>
      <c r="B2206" s="28" t="s">
        <v>4573</v>
      </c>
      <c r="C2206" s="28" t="s">
        <v>5135</v>
      </c>
      <c r="D2206" s="25">
        <v>39889</v>
      </c>
      <c r="F2206" s="26">
        <v>5.99</v>
      </c>
      <c r="G2206" s="28" t="s">
        <v>3355</v>
      </c>
      <c r="H2206" s="28" t="s">
        <v>7324</v>
      </c>
      <c r="J2206" s="28" t="s">
        <v>4909</v>
      </c>
      <c r="K2206" s="29">
        <v>39889</v>
      </c>
      <c r="L2206" s="28" t="s">
        <v>5658</v>
      </c>
      <c r="M2206" s="28" t="s">
        <v>1039</v>
      </c>
    </row>
    <row r="2207" spans="1:13" hidden="1" x14ac:dyDescent="0.2">
      <c r="A2207" s="23">
        <v>70142</v>
      </c>
      <c r="B2207" s="28" t="s">
        <v>4573</v>
      </c>
      <c r="C2207" s="28" t="s">
        <v>4574</v>
      </c>
      <c r="D2207" s="25">
        <v>39889</v>
      </c>
      <c r="F2207" s="26">
        <v>20</v>
      </c>
      <c r="G2207" s="28" t="s">
        <v>5143</v>
      </c>
      <c r="H2207" s="28" t="s">
        <v>3381</v>
      </c>
      <c r="J2207" s="28" t="s">
        <v>4909</v>
      </c>
      <c r="K2207" s="29">
        <v>39889</v>
      </c>
      <c r="L2207" s="28" t="s">
        <v>7174</v>
      </c>
      <c r="M2207" s="28" t="s">
        <v>3887</v>
      </c>
    </row>
    <row r="2208" spans="1:13" hidden="1" x14ac:dyDescent="0.2">
      <c r="A2208" s="23">
        <v>71157</v>
      </c>
      <c r="B2208" s="28" t="s">
        <v>4573</v>
      </c>
      <c r="C2208" s="28" t="s">
        <v>5135</v>
      </c>
      <c r="D2208" s="25">
        <v>39889</v>
      </c>
      <c r="F2208" s="26">
        <v>19.63</v>
      </c>
      <c r="G2208" s="28" t="s">
        <v>683</v>
      </c>
      <c r="H2208" s="28" t="s">
        <v>3365</v>
      </c>
      <c r="J2208" s="28" t="s">
        <v>4909</v>
      </c>
      <c r="K2208" s="29">
        <v>39889</v>
      </c>
      <c r="L2208" s="28" t="s">
        <v>5658</v>
      </c>
      <c r="M2208" s="28" t="s">
        <v>1705</v>
      </c>
    </row>
    <row r="2209" spans="1:13" hidden="1" x14ac:dyDescent="0.2">
      <c r="A2209" s="23">
        <v>71154</v>
      </c>
      <c r="B2209" s="28" t="s">
        <v>4573</v>
      </c>
      <c r="C2209" s="28" t="s">
        <v>5135</v>
      </c>
      <c r="D2209" s="25">
        <v>39889</v>
      </c>
      <c r="F2209" s="26">
        <v>267.38</v>
      </c>
      <c r="G2209" s="28" t="s">
        <v>6762</v>
      </c>
      <c r="H2209" s="28" t="s">
        <v>4599</v>
      </c>
      <c r="I2209" s="28" t="s">
        <v>1179</v>
      </c>
      <c r="J2209" s="28" t="s">
        <v>4909</v>
      </c>
      <c r="K2209" s="29">
        <v>39889</v>
      </c>
      <c r="L2209" s="28" t="s">
        <v>5658</v>
      </c>
      <c r="M2209" s="28" t="s">
        <v>1734</v>
      </c>
    </row>
    <row r="2210" spans="1:13" hidden="1" x14ac:dyDescent="0.2">
      <c r="A2210" s="23">
        <v>70141</v>
      </c>
      <c r="B2210" s="28" t="s">
        <v>4585</v>
      </c>
      <c r="C2210" s="28" t="s">
        <v>4574</v>
      </c>
      <c r="D2210" s="25">
        <v>39889</v>
      </c>
      <c r="F2210" s="26">
        <v>79.790000000000006</v>
      </c>
      <c r="G2210" s="28" t="s">
        <v>5142</v>
      </c>
      <c r="H2210" s="28" t="s">
        <v>5948</v>
      </c>
      <c r="K2210" s="29">
        <v>39889</v>
      </c>
      <c r="L2210" s="28" t="s">
        <v>7174</v>
      </c>
      <c r="M2210" s="28" t="s">
        <v>7175</v>
      </c>
    </row>
    <row r="2211" spans="1:13" hidden="1" x14ac:dyDescent="0.2">
      <c r="A2211" s="23">
        <v>71155</v>
      </c>
      <c r="B2211" s="28" t="s">
        <v>4573</v>
      </c>
      <c r="C2211" s="28" t="s">
        <v>5135</v>
      </c>
      <c r="D2211" s="25">
        <v>39889</v>
      </c>
      <c r="F2211" s="26">
        <v>13</v>
      </c>
      <c r="G2211" s="28" t="s">
        <v>2205</v>
      </c>
      <c r="H2211" s="28" t="s">
        <v>7154</v>
      </c>
      <c r="J2211" s="28" t="s">
        <v>4907</v>
      </c>
      <c r="K2211" s="29">
        <v>39889</v>
      </c>
      <c r="L2211" s="28" t="s">
        <v>5658</v>
      </c>
      <c r="M2211" s="28" t="s">
        <v>3950</v>
      </c>
    </row>
    <row r="2212" spans="1:13" hidden="1" x14ac:dyDescent="0.2">
      <c r="A2212" s="23">
        <v>70144</v>
      </c>
      <c r="B2212" s="28" t="s">
        <v>4579</v>
      </c>
      <c r="C2212" s="28" t="s">
        <v>4574</v>
      </c>
      <c r="D2212" s="25">
        <v>39890</v>
      </c>
      <c r="F2212" s="26">
        <v>40</v>
      </c>
      <c r="G2212" s="28" t="s">
        <v>4580</v>
      </c>
      <c r="H2212" s="28" t="s">
        <v>6667</v>
      </c>
      <c r="K2212" s="29">
        <v>39890</v>
      </c>
      <c r="L2212" s="28" t="s">
        <v>8465</v>
      </c>
      <c r="M2212" s="28" t="s">
        <v>777</v>
      </c>
    </row>
    <row r="2213" spans="1:13" hidden="1" x14ac:dyDescent="0.2">
      <c r="A2213" s="23">
        <v>71135</v>
      </c>
      <c r="B2213" s="28" t="s">
        <v>4573</v>
      </c>
      <c r="C2213" s="28" t="s">
        <v>5135</v>
      </c>
      <c r="D2213" s="25">
        <v>39890</v>
      </c>
      <c r="F2213" s="26">
        <v>34.75</v>
      </c>
      <c r="G2213" s="28" t="s">
        <v>1560</v>
      </c>
      <c r="H2213" s="28" t="s">
        <v>4600</v>
      </c>
      <c r="J2213" s="28" t="s">
        <v>4909</v>
      </c>
      <c r="K2213" s="29">
        <v>39890</v>
      </c>
      <c r="L2213" s="28" t="s">
        <v>5658</v>
      </c>
      <c r="M2213" s="28" t="s">
        <v>4025</v>
      </c>
    </row>
    <row r="2214" spans="1:13" hidden="1" x14ac:dyDescent="0.2">
      <c r="A2214" s="23">
        <v>71136</v>
      </c>
      <c r="B2214" s="28" t="s">
        <v>4573</v>
      </c>
      <c r="C2214" s="28" t="s">
        <v>5135</v>
      </c>
      <c r="D2214" s="25">
        <v>39890</v>
      </c>
      <c r="F2214" s="26">
        <v>31</v>
      </c>
      <c r="G2214" s="28" t="s">
        <v>1560</v>
      </c>
      <c r="H2214" s="28" t="s">
        <v>4600</v>
      </c>
      <c r="J2214" s="28" t="s">
        <v>4909</v>
      </c>
      <c r="K2214" s="29">
        <v>39890</v>
      </c>
      <c r="L2214" s="28" t="s">
        <v>5658</v>
      </c>
      <c r="M2214" s="28" t="s">
        <v>1053</v>
      </c>
    </row>
    <row r="2215" spans="1:13" hidden="1" x14ac:dyDescent="0.2">
      <c r="A2215" s="23">
        <v>71158</v>
      </c>
      <c r="B2215" s="28" t="s">
        <v>4573</v>
      </c>
      <c r="C2215" s="28" t="s">
        <v>5135</v>
      </c>
      <c r="D2215" s="25">
        <v>39890</v>
      </c>
      <c r="F2215" s="26">
        <v>127.17</v>
      </c>
      <c r="G2215" s="28" t="s">
        <v>4531</v>
      </c>
      <c r="H2215" s="28" t="s">
        <v>7321</v>
      </c>
      <c r="J2215" s="28" t="s">
        <v>4909</v>
      </c>
      <c r="K2215" s="29">
        <v>39890</v>
      </c>
      <c r="L2215" s="28" t="s">
        <v>5658</v>
      </c>
      <c r="M2215" s="28" t="s">
        <v>1381</v>
      </c>
    </row>
    <row r="2216" spans="1:13" hidden="1" x14ac:dyDescent="0.2">
      <c r="A2216" s="23">
        <v>71159</v>
      </c>
      <c r="B2216" s="28" t="s">
        <v>4573</v>
      </c>
      <c r="C2216" s="28" t="s">
        <v>5135</v>
      </c>
      <c r="D2216" s="25">
        <v>39891</v>
      </c>
      <c r="E2216" s="33"/>
      <c r="F2216" s="26">
        <v>24.95</v>
      </c>
      <c r="G2216" s="28" t="s">
        <v>7130</v>
      </c>
      <c r="H2216" s="28" t="s">
        <v>3370</v>
      </c>
      <c r="J2216" s="28" t="s">
        <v>4909</v>
      </c>
      <c r="K2216" s="29">
        <v>39891</v>
      </c>
      <c r="L2216" s="28" t="s">
        <v>5658</v>
      </c>
      <c r="M2216" s="28" t="s">
        <v>3772</v>
      </c>
    </row>
    <row r="2217" spans="1:13" hidden="1" x14ac:dyDescent="0.2">
      <c r="A2217" s="23">
        <v>70145</v>
      </c>
      <c r="B2217" s="28" t="s">
        <v>4573</v>
      </c>
      <c r="C2217" s="28" t="s">
        <v>4574</v>
      </c>
      <c r="D2217" s="25">
        <v>39891</v>
      </c>
      <c r="F2217" s="26">
        <v>32</v>
      </c>
      <c r="G2217" s="28" t="s">
        <v>5145</v>
      </c>
      <c r="H2217" s="28" t="s">
        <v>277</v>
      </c>
      <c r="J2217" s="28" t="s">
        <v>4911</v>
      </c>
      <c r="K2217" s="29">
        <v>39891</v>
      </c>
      <c r="L2217" s="28" t="s">
        <v>7174</v>
      </c>
      <c r="M2217" s="28" t="s">
        <v>8479</v>
      </c>
    </row>
    <row r="2218" spans="1:13" hidden="1" x14ac:dyDescent="0.2">
      <c r="A2218" s="23">
        <v>71160</v>
      </c>
      <c r="B2218" s="28" t="s">
        <v>4573</v>
      </c>
      <c r="C2218" s="28" t="s">
        <v>5135</v>
      </c>
      <c r="D2218" s="25">
        <v>39891</v>
      </c>
      <c r="F2218" s="26">
        <v>13</v>
      </c>
      <c r="G2218" s="28" t="s">
        <v>2205</v>
      </c>
      <c r="H2218" s="28" t="s">
        <v>7154</v>
      </c>
      <c r="J2218" s="28" t="s">
        <v>4907</v>
      </c>
      <c r="K2218" s="29">
        <v>39891</v>
      </c>
      <c r="L2218" s="28" t="s">
        <v>5658</v>
      </c>
      <c r="M2218" s="28" t="s">
        <v>7535</v>
      </c>
    </row>
    <row r="2219" spans="1:13" hidden="1" x14ac:dyDescent="0.2">
      <c r="A2219" s="23">
        <v>71162</v>
      </c>
      <c r="B2219" s="28" t="s">
        <v>4573</v>
      </c>
      <c r="C2219" s="28" t="s">
        <v>5135</v>
      </c>
      <c r="D2219" s="25">
        <v>39892</v>
      </c>
      <c r="F2219" s="26">
        <v>26.29</v>
      </c>
      <c r="G2219" s="28" t="s">
        <v>1183</v>
      </c>
      <c r="H2219" s="28" t="s">
        <v>7321</v>
      </c>
      <c r="J2219" s="28" t="s">
        <v>4907</v>
      </c>
      <c r="K2219" s="29">
        <v>39892</v>
      </c>
      <c r="L2219" s="28" t="s">
        <v>5658</v>
      </c>
      <c r="M2219" s="28" t="s">
        <v>7519</v>
      </c>
    </row>
    <row r="2220" spans="1:13" hidden="1" x14ac:dyDescent="0.2">
      <c r="A2220" s="23">
        <v>71161</v>
      </c>
      <c r="B2220" s="28" t="s">
        <v>4573</v>
      </c>
      <c r="C2220" s="28" t="s">
        <v>5135</v>
      </c>
      <c r="D2220" s="25">
        <v>39892</v>
      </c>
      <c r="F2220" s="26">
        <v>19.149999999999999</v>
      </c>
      <c r="G2220" s="28" t="s">
        <v>683</v>
      </c>
      <c r="H2220" s="28" t="s">
        <v>3365</v>
      </c>
      <c r="J2220" s="28" t="s">
        <v>4909</v>
      </c>
      <c r="K2220" s="29">
        <v>39892</v>
      </c>
      <c r="L2220" s="28" t="s">
        <v>5658</v>
      </c>
      <c r="M2220" s="28" t="s">
        <v>1697</v>
      </c>
    </row>
    <row r="2221" spans="1:13" hidden="1" x14ac:dyDescent="0.2">
      <c r="A2221" s="23">
        <v>71410</v>
      </c>
      <c r="B2221" s="28" t="s">
        <v>4573</v>
      </c>
      <c r="C2221" s="28" t="s">
        <v>4598</v>
      </c>
      <c r="D2221" s="25">
        <v>39893</v>
      </c>
      <c r="F2221" s="26">
        <v>34.950000000000003</v>
      </c>
      <c r="G2221" s="28" t="s">
        <v>884</v>
      </c>
      <c r="H2221" s="28" t="s">
        <v>7322</v>
      </c>
      <c r="J2221" s="28" t="s">
        <v>4549</v>
      </c>
      <c r="K2221" s="29">
        <v>39893</v>
      </c>
      <c r="L2221" s="28" t="s">
        <v>5658</v>
      </c>
      <c r="M2221" s="28" t="s">
        <v>1385</v>
      </c>
    </row>
    <row r="2222" spans="1:13" hidden="1" x14ac:dyDescent="0.2">
      <c r="A2222" s="23">
        <v>71411</v>
      </c>
      <c r="B2222" s="28" t="s">
        <v>4573</v>
      </c>
      <c r="C2222" s="28" t="s">
        <v>4598</v>
      </c>
      <c r="D2222" s="25">
        <v>39893</v>
      </c>
      <c r="E2222" s="28" t="s">
        <v>131</v>
      </c>
      <c r="F2222" s="26">
        <v>163</v>
      </c>
      <c r="G2222" s="28" t="s">
        <v>6788</v>
      </c>
      <c r="H2222" s="28" t="s">
        <v>3370</v>
      </c>
      <c r="J2222" s="28" t="s">
        <v>4911</v>
      </c>
      <c r="K2222" s="29">
        <v>39893</v>
      </c>
      <c r="L2222" s="28" t="s">
        <v>5658</v>
      </c>
      <c r="M2222" s="28" t="s">
        <v>1466</v>
      </c>
    </row>
    <row r="2223" spans="1:13" hidden="1" x14ac:dyDescent="0.2">
      <c r="A2223" s="23">
        <v>71413</v>
      </c>
      <c r="B2223" s="28" t="s">
        <v>4573</v>
      </c>
      <c r="C2223" s="28" t="s">
        <v>4598</v>
      </c>
      <c r="D2223" s="25">
        <v>39894</v>
      </c>
      <c r="F2223" s="26">
        <v>74.989999999999995</v>
      </c>
      <c r="G2223" s="28" t="s">
        <v>7128</v>
      </c>
      <c r="H2223" s="28" t="s">
        <v>4600</v>
      </c>
      <c r="J2223" s="28" t="s">
        <v>4909</v>
      </c>
      <c r="K2223" s="29">
        <v>39894</v>
      </c>
      <c r="L2223" s="28" t="s">
        <v>5658</v>
      </c>
      <c r="M2223" s="28" t="s">
        <v>1016</v>
      </c>
    </row>
    <row r="2224" spans="1:13" hidden="1" x14ac:dyDescent="0.2">
      <c r="A2224" s="23">
        <v>71412</v>
      </c>
      <c r="B2224" s="28" t="s">
        <v>4573</v>
      </c>
      <c r="C2224" s="28" t="s">
        <v>4598</v>
      </c>
      <c r="D2224" s="25">
        <v>39894</v>
      </c>
      <c r="F2224" s="26">
        <v>17.600000000000001</v>
      </c>
      <c r="G2224" s="28" t="s">
        <v>3702</v>
      </c>
      <c r="H2224" s="28" t="s">
        <v>3484</v>
      </c>
      <c r="J2224" s="28" t="s">
        <v>4909</v>
      </c>
      <c r="K2224" s="29">
        <v>39894</v>
      </c>
      <c r="L2224" s="28" t="s">
        <v>5658</v>
      </c>
      <c r="M2224" s="28" t="s">
        <v>3030</v>
      </c>
    </row>
    <row r="2225" spans="1:13" hidden="1" x14ac:dyDescent="0.2">
      <c r="A2225" s="23">
        <v>71414</v>
      </c>
      <c r="B2225" s="28" t="s">
        <v>4573</v>
      </c>
      <c r="C2225" s="28" t="s">
        <v>4598</v>
      </c>
      <c r="D2225" s="25">
        <v>39894</v>
      </c>
      <c r="F2225" s="26">
        <v>125.85</v>
      </c>
      <c r="G2225" s="28" t="s">
        <v>887</v>
      </c>
      <c r="H2225" s="28" t="s">
        <v>4599</v>
      </c>
      <c r="I2225" s="28" t="s">
        <v>1179</v>
      </c>
      <c r="J2225" s="28" t="s">
        <v>4909</v>
      </c>
      <c r="K2225" s="29">
        <v>39894</v>
      </c>
      <c r="L2225" s="28" t="s">
        <v>5658</v>
      </c>
      <c r="M2225" s="28" t="s">
        <v>1733</v>
      </c>
    </row>
    <row r="2226" spans="1:13" hidden="1" x14ac:dyDescent="0.2">
      <c r="A2226" s="23">
        <v>71415</v>
      </c>
      <c r="B2226" s="28" t="s">
        <v>4573</v>
      </c>
      <c r="C2226" s="28" t="s">
        <v>4598</v>
      </c>
      <c r="D2226" s="25">
        <v>39894</v>
      </c>
      <c r="F2226" s="26">
        <v>19</v>
      </c>
      <c r="G2226" s="28" t="s">
        <v>2205</v>
      </c>
      <c r="H2226" s="28" t="s">
        <v>3484</v>
      </c>
      <c r="J2226" s="28" t="s">
        <v>4909</v>
      </c>
      <c r="K2226" s="29">
        <v>39894</v>
      </c>
      <c r="L2226" s="28" t="s">
        <v>5658</v>
      </c>
      <c r="M2226" s="28" t="s">
        <v>7534</v>
      </c>
    </row>
    <row r="2227" spans="1:13" hidden="1" x14ac:dyDescent="0.2">
      <c r="A2227" s="23">
        <v>70146</v>
      </c>
      <c r="B2227" s="28" t="s">
        <v>4579</v>
      </c>
      <c r="C2227" s="28" t="s">
        <v>4574</v>
      </c>
      <c r="D2227" s="25">
        <v>39895</v>
      </c>
      <c r="F2227" s="26">
        <v>50</v>
      </c>
      <c r="G2227" s="28" t="s">
        <v>4580</v>
      </c>
      <c r="H2227" s="28" t="s">
        <v>6667</v>
      </c>
      <c r="K2227" s="29">
        <v>39895</v>
      </c>
      <c r="L2227" s="28" t="s">
        <v>8465</v>
      </c>
      <c r="M2227" s="28" t="s">
        <v>5371</v>
      </c>
    </row>
    <row r="2228" spans="1:13" hidden="1" x14ac:dyDescent="0.2">
      <c r="A2228" s="23">
        <v>70147</v>
      </c>
      <c r="B2228" s="28" t="s">
        <v>4579</v>
      </c>
      <c r="C2228" s="28" t="s">
        <v>4574</v>
      </c>
      <c r="D2228" s="25">
        <v>39895</v>
      </c>
      <c r="F2228" s="26">
        <v>40</v>
      </c>
      <c r="G2228" s="28" t="s">
        <v>4580</v>
      </c>
      <c r="H2228" s="28" t="s">
        <v>6667</v>
      </c>
      <c r="K2228" s="29">
        <v>39895</v>
      </c>
      <c r="L2228" s="28" t="s">
        <v>8465</v>
      </c>
      <c r="M2228" s="28" t="s">
        <v>781</v>
      </c>
    </row>
    <row r="2229" spans="1:13" hidden="1" x14ac:dyDescent="0.2">
      <c r="A2229" s="23">
        <v>71163</v>
      </c>
      <c r="B2229" s="28" t="s">
        <v>4573</v>
      </c>
      <c r="C2229" s="28" t="s">
        <v>5135</v>
      </c>
      <c r="D2229" s="25">
        <v>39895</v>
      </c>
      <c r="E2229" s="28" t="s">
        <v>6544</v>
      </c>
      <c r="F2229" s="26">
        <v>358.53</v>
      </c>
      <c r="G2229" s="28" t="s">
        <v>6757</v>
      </c>
      <c r="H2229" s="28" t="s">
        <v>4599</v>
      </c>
      <c r="I2229" s="28" t="s">
        <v>1179</v>
      </c>
      <c r="J2229" s="28" t="s">
        <v>4909</v>
      </c>
      <c r="K2229" s="29">
        <v>39895</v>
      </c>
      <c r="L2229" s="28" t="s">
        <v>5658</v>
      </c>
      <c r="M2229" s="28" t="s">
        <v>7521</v>
      </c>
    </row>
    <row r="2230" spans="1:13" hidden="1" x14ac:dyDescent="0.2">
      <c r="A2230" s="23">
        <v>71166</v>
      </c>
      <c r="B2230" s="28" t="s">
        <v>4573</v>
      </c>
      <c r="C2230" s="28" t="s">
        <v>5135</v>
      </c>
      <c r="D2230" s="25">
        <v>39895</v>
      </c>
      <c r="F2230" s="26">
        <v>3.68</v>
      </c>
      <c r="G2230" s="28" t="s">
        <v>7119</v>
      </c>
      <c r="H2230" s="28" t="s">
        <v>3484</v>
      </c>
      <c r="J2230" s="28" t="s">
        <v>4911</v>
      </c>
      <c r="K2230" s="29">
        <v>39895</v>
      </c>
      <c r="L2230" s="28" t="s">
        <v>5658</v>
      </c>
      <c r="M2230" s="28" t="s">
        <v>2101</v>
      </c>
    </row>
    <row r="2231" spans="1:13" hidden="1" x14ac:dyDescent="0.2">
      <c r="A2231" s="23">
        <v>71164</v>
      </c>
      <c r="B2231" s="28" t="s">
        <v>4573</v>
      </c>
      <c r="C2231" s="28" t="s">
        <v>5135</v>
      </c>
      <c r="D2231" s="25">
        <v>39895</v>
      </c>
      <c r="F2231" s="26">
        <v>12.35</v>
      </c>
      <c r="G2231" s="28" t="s">
        <v>5137</v>
      </c>
      <c r="H2231" s="28" t="s">
        <v>3365</v>
      </c>
      <c r="J2231" s="28" t="s">
        <v>4907</v>
      </c>
      <c r="K2231" s="29">
        <v>39895</v>
      </c>
      <c r="L2231" s="28" t="s">
        <v>5658</v>
      </c>
      <c r="M2231" s="28" t="s">
        <v>1752</v>
      </c>
    </row>
    <row r="2232" spans="1:13" hidden="1" x14ac:dyDescent="0.2">
      <c r="A2232" s="23">
        <v>71165</v>
      </c>
      <c r="B2232" s="28" t="s">
        <v>4573</v>
      </c>
      <c r="C2232" s="28" t="s">
        <v>5135</v>
      </c>
      <c r="D2232" s="25">
        <v>39895</v>
      </c>
      <c r="F2232" s="26">
        <v>10</v>
      </c>
      <c r="G2232" s="28" t="s">
        <v>2205</v>
      </c>
      <c r="H2232" s="28" t="s">
        <v>7154</v>
      </c>
      <c r="J2232" s="28" t="s">
        <v>4907</v>
      </c>
      <c r="K2232" s="29">
        <v>39895</v>
      </c>
      <c r="L2232" s="28" t="s">
        <v>5658</v>
      </c>
      <c r="M2232" s="28" t="s">
        <v>3950</v>
      </c>
    </row>
    <row r="2233" spans="1:13" hidden="1" x14ac:dyDescent="0.2">
      <c r="A2233" s="23">
        <v>71417</v>
      </c>
      <c r="B2233" s="28" t="s">
        <v>4573</v>
      </c>
      <c r="C2233" s="28" t="s">
        <v>4598</v>
      </c>
      <c r="D2233" s="25">
        <v>39895</v>
      </c>
      <c r="F2233" s="26">
        <v>13</v>
      </c>
      <c r="G2233" s="28" t="s">
        <v>2205</v>
      </c>
      <c r="H2233" s="28" t="s">
        <v>7154</v>
      </c>
      <c r="J2233" s="28" t="s">
        <v>4907</v>
      </c>
      <c r="K2233" s="29">
        <v>39895</v>
      </c>
      <c r="L2233" s="28" t="s">
        <v>5658</v>
      </c>
      <c r="M2233" s="28" t="s">
        <v>7534</v>
      </c>
    </row>
    <row r="2234" spans="1:13" hidden="1" x14ac:dyDescent="0.2">
      <c r="A2234" s="23">
        <v>71416</v>
      </c>
      <c r="B2234" s="28" t="s">
        <v>4573</v>
      </c>
      <c r="C2234" s="28" t="s">
        <v>4598</v>
      </c>
      <c r="D2234" s="25">
        <v>39895</v>
      </c>
      <c r="F2234" s="26">
        <v>8.4700000000000006</v>
      </c>
      <c r="G2234" s="28" t="s">
        <v>5167</v>
      </c>
      <c r="H2234" s="28" t="s">
        <v>3365</v>
      </c>
      <c r="J2234" s="28" t="s">
        <v>4909</v>
      </c>
      <c r="K2234" s="29">
        <v>39895</v>
      </c>
      <c r="L2234" s="28" t="s">
        <v>5658</v>
      </c>
      <c r="M2234" s="28" t="s">
        <v>3963</v>
      </c>
    </row>
    <row r="2235" spans="1:13" hidden="1" x14ac:dyDescent="0.2">
      <c r="A2235" s="23">
        <v>70151</v>
      </c>
      <c r="B2235" s="28" t="s">
        <v>4573</v>
      </c>
      <c r="C2235" s="28" t="s">
        <v>4574</v>
      </c>
      <c r="D2235" s="25">
        <v>39896</v>
      </c>
      <c r="F2235" s="26">
        <v>120</v>
      </c>
      <c r="G2235" s="28" t="s">
        <v>685</v>
      </c>
      <c r="H2235" s="28" t="s">
        <v>7322</v>
      </c>
      <c r="J2235" s="28" t="s">
        <v>4914</v>
      </c>
      <c r="K2235" s="29">
        <v>39896</v>
      </c>
      <c r="L2235" s="28" t="s">
        <v>2196</v>
      </c>
      <c r="M2235" s="28" t="s">
        <v>5225</v>
      </c>
    </row>
    <row r="2236" spans="1:13" hidden="1" x14ac:dyDescent="0.2">
      <c r="A2236" s="23">
        <v>70152</v>
      </c>
      <c r="B2236" s="28" t="s">
        <v>4573</v>
      </c>
      <c r="C2236" s="28" t="s">
        <v>4574</v>
      </c>
      <c r="D2236" s="25">
        <v>39896</v>
      </c>
      <c r="F2236" s="26">
        <v>52</v>
      </c>
      <c r="G2236" s="28" t="s">
        <v>686</v>
      </c>
      <c r="H2236" s="28" t="s">
        <v>5954</v>
      </c>
      <c r="J2236" s="28" t="s">
        <v>4912</v>
      </c>
      <c r="K2236" s="29">
        <v>39896</v>
      </c>
      <c r="L2236" s="28" t="s">
        <v>7182</v>
      </c>
      <c r="M2236" s="28" t="s">
        <v>5370</v>
      </c>
    </row>
    <row r="2237" spans="1:13" hidden="1" x14ac:dyDescent="0.2">
      <c r="A2237" s="23">
        <v>70150</v>
      </c>
      <c r="B2237" s="28" t="s">
        <v>4573</v>
      </c>
      <c r="C2237" s="28" t="s">
        <v>4574</v>
      </c>
      <c r="D2237" s="25">
        <v>39896</v>
      </c>
      <c r="F2237" s="26">
        <v>41.58</v>
      </c>
      <c r="G2237" s="28" t="s">
        <v>5139</v>
      </c>
      <c r="H2237" s="28" t="s">
        <v>3381</v>
      </c>
      <c r="J2237" s="28" t="s">
        <v>4909</v>
      </c>
      <c r="K2237" s="29">
        <v>39896</v>
      </c>
      <c r="L2237" s="28" t="s">
        <v>7174</v>
      </c>
      <c r="M2237" s="28" t="s">
        <v>7209</v>
      </c>
    </row>
    <row r="2238" spans="1:13" hidden="1" x14ac:dyDescent="0.2">
      <c r="A2238" s="23">
        <v>71418</v>
      </c>
      <c r="B2238" s="28" t="s">
        <v>4573</v>
      </c>
      <c r="C2238" s="28" t="s">
        <v>4598</v>
      </c>
      <c r="D2238" s="25">
        <v>39896</v>
      </c>
      <c r="F2238" s="26">
        <v>13.52</v>
      </c>
      <c r="G2238" s="28" t="s">
        <v>683</v>
      </c>
      <c r="H2238" s="28" t="s">
        <v>3365</v>
      </c>
      <c r="J2238" s="28" t="s">
        <v>4909</v>
      </c>
      <c r="K2238" s="29">
        <v>39896</v>
      </c>
      <c r="L2238" s="28" t="s">
        <v>5658</v>
      </c>
      <c r="M2238" s="28" t="s">
        <v>1710</v>
      </c>
    </row>
    <row r="2239" spans="1:13" hidden="1" x14ac:dyDescent="0.2">
      <c r="A2239" s="23">
        <v>70148</v>
      </c>
      <c r="B2239" s="28" t="s">
        <v>4585</v>
      </c>
      <c r="C2239" s="28" t="s">
        <v>4574</v>
      </c>
      <c r="D2239" s="25">
        <v>39896</v>
      </c>
      <c r="F2239" s="26">
        <v>20.8</v>
      </c>
      <c r="G2239" s="28" t="s">
        <v>5141</v>
      </c>
      <c r="H2239" s="28" t="s">
        <v>5948</v>
      </c>
      <c r="J2239" s="28" t="s">
        <v>4907</v>
      </c>
      <c r="K2239" s="29">
        <v>39896</v>
      </c>
      <c r="L2239" s="28" t="s">
        <v>7174</v>
      </c>
      <c r="M2239" s="28" t="s">
        <v>6103</v>
      </c>
    </row>
    <row r="2240" spans="1:13" hidden="1" x14ac:dyDescent="0.2">
      <c r="A2240" s="23">
        <v>70149</v>
      </c>
      <c r="B2240" s="28" t="s">
        <v>5138</v>
      </c>
      <c r="C2240" s="28" t="s">
        <v>4574</v>
      </c>
      <c r="D2240" s="25">
        <v>39896</v>
      </c>
      <c r="F2240" s="26">
        <v>163.24</v>
      </c>
      <c r="G2240" s="28" t="s">
        <v>4574</v>
      </c>
      <c r="H2240" s="28" t="s">
        <v>3381</v>
      </c>
      <c r="J2240" s="28" t="s">
        <v>4909</v>
      </c>
      <c r="K2240" s="29">
        <v>39896</v>
      </c>
      <c r="L2240" s="28" t="s">
        <v>7206</v>
      </c>
      <c r="M2240" s="28" t="s">
        <v>6109</v>
      </c>
    </row>
    <row r="2241" spans="1:13" hidden="1" x14ac:dyDescent="0.2">
      <c r="A2241" s="23">
        <v>70153</v>
      </c>
      <c r="B2241" s="28" t="s">
        <v>4573</v>
      </c>
      <c r="C2241" s="28" t="s">
        <v>4574</v>
      </c>
      <c r="D2241" s="25">
        <v>39897</v>
      </c>
      <c r="F2241" s="26">
        <v>24</v>
      </c>
      <c r="G2241" s="28" t="s">
        <v>8039</v>
      </c>
      <c r="H2241" s="28" t="s">
        <v>5954</v>
      </c>
      <c r="J2241" s="28" t="s">
        <v>4912</v>
      </c>
      <c r="K2241" s="29">
        <v>39897</v>
      </c>
      <c r="L2241" s="28" t="s">
        <v>7174</v>
      </c>
      <c r="M2241" s="28" t="s">
        <v>5369</v>
      </c>
    </row>
    <row r="2242" spans="1:13" x14ac:dyDescent="0.2">
      <c r="A2242" s="23">
        <v>71420</v>
      </c>
      <c r="B2242" s="28" t="s">
        <v>4573</v>
      </c>
      <c r="C2242" s="28" t="s">
        <v>4598</v>
      </c>
      <c r="D2242" s="25">
        <v>39897</v>
      </c>
      <c r="F2242" s="26">
        <v>30</v>
      </c>
      <c r="G2242" s="28" t="s">
        <v>2201</v>
      </c>
      <c r="H2242" s="28" t="s">
        <v>7151</v>
      </c>
      <c r="J2242" s="28" t="s">
        <v>4911</v>
      </c>
      <c r="K2242" s="29">
        <v>39897</v>
      </c>
      <c r="L2242" s="28" t="s">
        <v>5658</v>
      </c>
      <c r="M2242" s="28" t="s">
        <v>3949</v>
      </c>
    </row>
    <row r="2243" spans="1:13" hidden="1" x14ac:dyDescent="0.2">
      <c r="A2243" s="23">
        <v>71419</v>
      </c>
      <c r="B2243" s="33" t="s">
        <v>4573</v>
      </c>
      <c r="C2243" s="28" t="s">
        <v>4598</v>
      </c>
      <c r="D2243" s="25">
        <v>39897</v>
      </c>
      <c r="F2243" s="26">
        <v>13</v>
      </c>
      <c r="G2243" s="28" t="s">
        <v>2205</v>
      </c>
      <c r="H2243" s="28" t="s">
        <v>7154</v>
      </c>
      <c r="J2243" s="28" t="s">
        <v>4907</v>
      </c>
      <c r="K2243" s="29">
        <v>39897</v>
      </c>
      <c r="L2243" s="28" t="s">
        <v>5658</v>
      </c>
      <c r="M2243" s="28" t="s">
        <v>7534</v>
      </c>
    </row>
    <row r="2244" spans="1:13" hidden="1" x14ac:dyDescent="0.2">
      <c r="A2244" s="23">
        <v>71421</v>
      </c>
      <c r="B2244" s="28" t="s">
        <v>4573</v>
      </c>
      <c r="C2244" s="28" t="s">
        <v>4598</v>
      </c>
      <c r="D2244" s="25">
        <v>39898</v>
      </c>
      <c r="F2244" s="26">
        <v>50.54</v>
      </c>
      <c r="G2244" s="28" t="s">
        <v>1956</v>
      </c>
      <c r="H2244" s="28" t="s">
        <v>7322</v>
      </c>
      <c r="J2244" s="28" t="s">
        <v>4914</v>
      </c>
      <c r="K2244" s="29">
        <v>39898</v>
      </c>
      <c r="L2244" s="28" t="s">
        <v>5658</v>
      </c>
      <c r="M2244" s="28" t="s">
        <v>7274</v>
      </c>
    </row>
    <row r="2245" spans="1:13" hidden="1" x14ac:dyDescent="0.2">
      <c r="A2245" s="23">
        <v>71422</v>
      </c>
      <c r="B2245" s="28" t="s">
        <v>4573</v>
      </c>
      <c r="C2245" s="28" t="s">
        <v>4598</v>
      </c>
      <c r="D2245" s="25">
        <v>39898</v>
      </c>
      <c r="F2245" s="26">
        <v>43.25</v>
      </c>
      <c r="G2245" s="28" t="s">
        <v>1956</v>
      </c>
      <c r="H2245" s="28" t="s">
        <v>3365</v>
      </c>
      <c r="J2245" s="28" t="s">
        <v>4909</v>
      </c>
      <c r="K2245" s="29">
        <v>39898</v>
      </c>
      <c r="L2245" s="28" t="s">
        <v>5658</v>
      </c>
      <c r="M2245" s="28" t="s">
        <v>4028</v>
      </c>
    </row>
    <row r="2246" spans="1:13" hidden="1" x14ac:dyDescent="0.2">
      <c r="A2246" s="23">
        <v>70154</v>
      </c>
      <c r="B2246" s="28" t="s">
        <v>4579</v>
      </c>
      <c r="C2246" s="28" t="s">
        <v>4574</v>
      </c>
      <c r="D2246" s="25">
        <v>39899</v>
      </c>
      <c r="F2246" s="26">
        <v>30</v>
      </c>
      <c r="G2246" s="28" t="s">
        <v>4580</v>
      </c>
      <c r="H2246" s="28" t="s">
        <v>6667</v>
      </c>
      <c r="K2246" s="29">
        <v>39899</v>
      </c>
      <c r="L2246" s="28" t="s">
        <v>8465</v>
      </c>
      <c r="M2246" s="28" t="s">
        <v>7391</v>
      </c>
    </row>
    <row r="2247" spans="1:13" hidden="1" x14ac:dyDescent="0.2">
      <c r="A2247" s="23">
        <v>71423</v>
      </c>
      <c r="B2247" s="28" t="s">
        <v>4573</v>
      </c>
      <c r="C2247" s="28" t="s">
        <v>4598</v>
      </c>
      <c r="D2247" s="25">
        <v>39899</v>
      </c>
      <c r="F2247" s="26">
        <v>90.1</v>
      </c>
      <c r="G2247" s="28" t="s">
        <v>6757</v>
      </c>
      <c r="H2247" s="28" t="s">
        <v>4599</v>
      </c>
      <c r="J2247" s="28" t="s">
        <v>4909</v>
      </c>
      <c r="K2247" s="29">
        <v>39899</v>
      </c>
      <c r="L2247" s="28" t="s">
        <v>5658</v>
      </c>
      <c r="M2247" s="28" t="s">
        <v>7516</v>
      </c>
    </row>
    <row r="2248" spans="1:13" hidden="1" x14ac:dyDescent="0.2">
      <c r="A2248" s="23">
        <v>71425</v>
      </c>
      <c r="B2248" s="28" t="s">
        <v>4573</v>
      </c>
      <c r="C2248" s="28" t="s">
        <v>4598</v>
      </c>
      <c r="D2248" s="25">
        <v>39899</v>
      </c>
      <c r="F2248" s="26">
        <v>26.89</v>
      </c>
      <c r="G2248" s="28" t="s">
        <v>683</v>
      </c>
      <c r="H2248" s="28" t="s">
        <v>3365</v>
      </c>
      <c r="J2248" s="28" t="s">
        <v>4909</v>
      </c>
      <c r="K2248" s="29">
        <v>39899</v>
      </c>
      <c r="L2248" s="28" t="s">
        <v>5658</v>
      </c>
      <c r="M2248" s="28" t="s">
        <v>1707</v>
      </c>
    </row>
    <row r="2249" spans="1:13" x14ac:dyDescent="0.2">
      <c r="A2249" s="23">
        <v>70155</v>
      </c>
      <c r="B2249" s="28" t="s">
        <v>4573</v>
      </c>
      <c r="C2249" s="28" t="s">
        <v>4574</v>
      </c>
      <c r="D2249" s="25">
        <v>39899</v>
      </c>
      <c r="F2249" s="26">
        <v>19.559999999999999</v>
      </c>
      <c r="G2249" s="28" t="s">
        <v>5136</v>
      </c>
      <c r="H2249" s="28" t="s">
        <v>7151</v>
      </c>
      <c r="J2249" s="28" t="s">
        <v>4911</v>
      </c>
      <c r="K2249" s="29">
        <v>39899</v>
      </c>
      <c r="L2249" s="28" t="s">
        <v>7174</v>
      </c>
      <c r="M2249" s="28" t="s">
        <v>7221</v>
      </c>
    </row>
    <row r="2250" spans="1:13" hidden="1" x14ac:dyDescent="0.2">
      <c r="A2250" s="23">
        <v>71424</v>
      </c>
      <c r="B2250" s="28" t="s">
        <v>4573</v>
      </c>
      <c r="C2250" s="28" t="s">
        <v>4598</v>
      </c>
      <c r="D2250" s="25">
        <v>39899</v>
      </c>
      <c r="F2250" s="26">
        <v>10</v>
      </c>
      <c r="G2250" s="28" t="s">
        <v>2205</v>
      </c>
      <c r="H2250" s="28" t="s">
        <v>7154</v>
      </c>
      <c r="J2250" s="28" t="s">
        <v>4907</v>
      </c>
      <c r="K2250" s="29">
        <v>39899</v>
      </c>
      <c r="L2250" s="28" t="s">
        <v>5658</v>
      </c>
      <c r="M2250" s="28" t="s">
        <v>7534</v>
      </c>
    </row>
    <row r="2251" spans="1:13" hidden="1" x14ac:dyDescent="0.2">
      <c r="A2251" s="23">
        <v>70156</v>
      </c>
      <c r="B2251" s="28" t="s">
        <v>4579</v>
      </c>
      <c r="C2251" s="28" t="s">
        <v>4574</v>
      </c>
      <c r="D2251" s="25">
        <v>39902</v>
      </c>
      <c r="F2251" s="26">
        <v>20</v>
      </c>
      <c r="G2251" s="28" t="s">
        <v>4580</v>
      </c>
      <c r="H2251" s="28" t="s">
        <v>6667</v>
      </c>
      <c r="K2251" s="29">
        <v>39902</v>
      </c>
      <c r="L2251" s="28" t="s">
        <v>8465</v>
      </c>
      <c r="M2251" s="28" t="s">
        <v>761</v>
      </c>
    </row>
    <row r="2252" spans="1:13" hidden="1" x14ac:dyDescent="0.2">
      <c r="A2252" s="23">
        <v>71427</v>
      </c>
      <c r="B2252" s="28" t="s">
        <v>4573</v>
      </c>
      <c r="C2252" s="28" t="s">
        <v>4598</v>
      </c>
      <c r="D2252" s="25">
        <v>39902</v>
      </c>
      <c r="F2252" s="26">
        <v>20</v>
      </c>
      <c r="G2252" s="28" t="s">
        <v>2201</v>
      </c>
      <c r="H2252" s="28" t="s">
        <v>7154</v>
      </c>
      <c r="J2252" s="28" t="s">
        <v>4907</v>
      </c>
      <c r="K2252" s="29">
        <v>39902</v>
      </c>
      <c r="L2252" s="28" t="s">
        <v>5658</v>
      </c>
      <c r="M2252" s="28" t="s">
        <v>1761</v>
      </c>
    </row>
    <row r="2253" spans="1:13" hidden="1" x14ac:dyDescent="0.2">
      <c r="A2253" s="23">
        <v>71426</v>
      </c>
      <c r="B2253" s="28" t="s">
        <v>4573</v>
      </c>
      <c r="C2253" s="28" t="s">
        <v>4598</v>
      </c>
      <c r="D2253" s="25">
        <v>39902</v>
      </c>
      <c r="F2253" s="26">
        <v>13</v>
      </c>
      <c r="G2253" s="28" t="s">
        <v>2205</v>
      </c>
      <c r="H2253" s="28" t="s">
        <v>7154</v>
      </c>
      <c r="J2253" s="28" t="s">
        <v>4907</v>
      </c>
      <c r="K2253" s="29">
        <v>39902</v>
      </c>
      <c r="L2253" s="28" t="s">
        <v>5658</v>
      </c>
      <c r="M2253" s="28" t="s">
        <v>7534</v>
      </c>
    </row>
    <row r="2254" spans="1:13" hidden="1" x14ac:dyDescent="0.2">
      <c r="A2254" s="23">
        <v>70157</v>
      </c>
      <c r="B2254" s="28" t="s">
        <v>4573</v>
      </c>
      <c r="C2254" s="28" t="s">
        <v>4574</v>
      </c>
      <c r="D2254" s="25">
        <v>39903</v>
      </c>
      <c r="F2254" s="26">
        <v>100</v>
      </c>
      <c r="G2254" s="28" t="s">
        <v>4584</v>
      </c>
      <c r="H2254" s="28" t="s">
        <v>7154</v>
      </c>
      <c r="J2254" s="28" t="s">
        <v>4905</v>
      </c>
      <c r="K2254" s="29">
        <v>39903</v>
      </c>
      <c r="L2254" s="28" t="s">
        <v>7176</v>
      </c>
      <c r="M2254" s="28">
        <v>1075</v>
      </c>
    </row>
    <row r="2255" spans="1:13" hidden="1" x14ac:dyDescent="0.2">
      <c r="A2255" s="23">
        <v>71428</v>
      </c>
      <c r="B2255" s="28" t="s">
        <v>4573</v>
      </c>
      <c r="C2255" s="28" t="s">
        <v>4598</v>
      </c>
      <c r="D2255" s="25">
        <v>39903</v>
      </c>
      <c r="F2255" s="26">
        <v>8.24</v>
      </c>
      <c r="G2255" s="28" t="s">
        <v>683</v>
      </c>
      <c r="H2255" s="28" t="s">
        <v>3365</v>
      </c>
      <c r="J2255" s="28" t="s">
        <v>4909</v>
      </c>
      <c r="K2255" s="29">
        <v>39903</v>
      </c>
      <c r="L2255" s="28" t="s">
        <v>5658</v>
      </c>
      <c r="M2255" s="28" t="s">
        <v>1707</v>
      </c>
    </row>
    <row r="2256" spans="1:13" hidden="1" x14ac:dyDescent="0.2">
      <c r="A2256" s="23">
        <v>70158</v>
      </c>
      <c r="B2256" s="28" t="s">
        <v>4573</v>
      </c>
      <c r="C2256" s="28" t="s">
        <v>4574</v>
      </c>
      <c r="D2256" s="25">
        <v>39904</v>
      </c>
      <c r="E2256" s="28" t="s">
        <v>5213</v>
      </c>
      <c r="F2256" s="26">
        <v>1109.92</v>
      </c>
      <c r="G2256" s="28" t="s">
        <v>3356</v>
      </c>
      <c r="H2256" s="28" t="s">
        <v>7324</v>
      </c>
      <c r="J2256" s="28" t="s">
        <v>4909</v>
      </c>
      <c r="K2256" s="29">
        <v>39904</v>
      </c>
      <c r="L2256" s="28" t="s">
        <v>2196</v>
      </c>
      <c r="M2256" s="28" t="s">
        <v>3849</v>
      </c>
    </row>
    <row r="2257" spans="1:13" hidden="1" x14ac:dyDescent="0.2">
      <c r="A2257" s="23">
        <v>70161</v>
      </c>
      <c r="B2257" s="28" t="s">
        <v>4579</v>
      </c>
      <c r="C2257" s="28" t="s">
        <v>4574</v>
      </c>
      <c r="D2257" s="25">
        <v>39904</v>
      </c>
      <c r="F2257" s="26">
        <v>350</v>
      </c>
      <c r="G2257" s="28" t="s">
        <v>4580</v>
      </c>
      <c r="H2257" s="28" t="s">
        <v>6667</v>
      </c>
      <c r="K2257" s="29">
        <v>39904</v>
      </c>
      <c r="L2257" s="28" t="s">
        <v>8465</v>
      </c>
      <c r="M2257" s="28" t="s">
        <v>770</v>
      </c>
    </row>
    <row r="2258" spans="1:13" hidden="1" x14ac:dyDescent="0.2">
      <c r="A2258" s="23">
        <v>70166</v>
      </c>
      <c r="B2258" s="28" t="s">
        <v>4573</v>
      </c>
      <c r="C2258" s="28" t="s">
        <v>4574</v>
      </c>
      <c r="D2258" s="25">
        <v>39904</v>
      </c>
      <c r="F2258" s="26">
        <v>5</v>
      </c>
      <c r="G2258" s="28" t="s">
        <v>5134</v>
      </c>
      <c r="H2258" s="28" t="s">
        <v>5954</v>
      </c>
      <c r="J2258" s="28" t="s">
        <v>4912</v>
      </c>
      <c r="K2258" s="29">
        <v>39904</v>
      </c>
      <c r="L2258" s="28" t="s">
        <v>7174</v>
      </c>
      <c r="M2258" s="28" t="s">
        <v>7194</v>
      </c>
    </row>
    <row r="2259" spans="1:13" hidden="1" x14ac:dyDescent="0.2">
      <c r="A2259" s="23">
        <v>70159</v>
      </c>
      <c r="B2259" s="28" t="s">
        <v>4579</v>
      </c>
      <c r="C2259" s="28" t="s">
        <v>4574</v>
      </c>
      <c r="D2259" s="25">
        <v>39904</v>
      </c>
      <c r="F2259" s="26">
        <v>10</v>
      </c>
      <c r="G2259" s="28" t="s">
        <v>6025</v>
      </c>
      <c r="H2259" s="28" t="s">
        <v>6667</v>
      </c>
      <c r="K2259" s="29">
        <v>39904</v>
      </c>
      <c r="L2259" s="28" t="s">
        <v>7182</v>
      </c>
      <c r="M2259" s="28" t="s">
        <v>7199</v>
      </c>
    </row>
    <row r="2260" spans="1:13" hidden="1" x14ac:dyDescent="0.2">
      <c r="A2260" s="23">
        <v>70160</v>
      </c>
      <c r="B2260" s="28" t="s">
        <v>4579</v>
      </c>
      <c r="C2260" s="28" t="s">
        <v>4574</v>
      </c>
      <c r="D2260" s="25">
        <v>39904</v>
      </c>
      <c r="F2260" s="26">
        <v>10</v>
      </c>
      <c r="G2260" s="28" t="s">
        <v>6024</v>
      </c>
      <c r="H2260" s="28" t="s">
        <v>6667</v>
      </c>
      <c r="K2260" s="29">
        <v>39904</v>
      </c>
      <c r="L2260" s="28" t="s">
        <v>7182</v>
      </c>
      <c r="M2260" s="28" t="s">
        <v>7198</v>
      </c>
    </row>
    <row r="2261" spans="1:13" hidden="1" x14ac:dyDescent="0.2">
      <c r="A2261" s="23">
        <v>71430</v>
      </c>
      <c r="B2261" s="28" t="s">
        <v>4573</v>
      </c>
      <c r="C2261" s="28" t="s">
        <v>4598</v>
      </c>
      <c r="D2261" s="25">
        <v>39904</v>
      </c>
      <c r="F2261" s="26">
        <v>4.22</v>
      </c>
      <c r="G2261" s="28" t="s">
        <v>5137</v>
      </c>
      <c r="H2261" s="28" t="s">
        <v>3365</v>
      </c>
      <c r="J2261" s="28" t="s">
        <v>4907</v>
      </c>
      <c r="K2261" s="29">
        <v>39904</v>
      </c>
      <c r="L2261" s="28" t="s">
        <v>5658</v>
      </c>
      <c r="M2261" s="28" t="s">
        <v>1758</v>
      </c>
    </row>
    <row r="2262" spans="1:13" hidden="1" x14ac:dyDescent="0.2">
      <c r="A2262" s="23">
        <v>70168</v>
      </c>
      <c r="B2262" s="28" t="s">
        <v>4579</v>
      </c>
      <c r="C2262" s="28" t="s">
        <v>4574</v>
      </c>
      <c r="D2262" s="25">
        <v>39904</v>
      </c>
      <c r="F2262" s="26">
        <v>300</v>
      </c>
      <c r="G2262" s="28" t="s">
        <v>5133</v>
      </c>
      <c r="H2262" s="28" t="s">
        <v>6667</v>
      </c>
      <c r="K2262" s="29">
        <v>39904</v>
      </c>
      <c r="L2262" s="28" t="s">
        <v>7174</v>
      </c>
      <c r="M2262" s="28" t="s">
        <v>7191</v>
      </c>
    </row>
    <row r="2263" spans="1:13" hidden="1" x14ac:dyDescent="0.2">
      <c r="A2263" s="23">
        <v>70165</v>
      </c>
      <c r="B2263" s="28" t="s">
        <v>4573</v>
      </c>
      <c r="C2263" s="28" t="s">
        <v>4574</v>
      </c>
      <c r="D2263" s="25">
        <v>39904</v>
      </c>
      <c r="F2263" s="26">
        <v>32.700000000000003</v>
      </c>
      <c r="G2263" s="28" t="s">
        <v>6021</v>
      </c>
      <c r="H2263" s="28" t="s">
        <v>3381</v>
      </c>
      <c r="J2263" s="28" t="s">
        <v>4909</v>
      </c>
      <c r="K2263" s="29">
        <v>39904</v>
      </c>
      <c r="L2263" s="28" t="s">
        <v>7174</v>
      </c>
      <c r="M2263" s="28" t="s">
        <v>6106</v>
      </c>
    </row>
    <row r="2264" spans="1:13" hidden="1" x14ac:dyDescent="0.2">
      <c r="A2264" s="23">
        <v>70163</v>
      </c>
      <c r="B2264" s="28" t="s">
        <v>4573</v>
      </c>
      <c r="C2264" s="28" t="s">
        <v>4574</v>
      </c>
      <c r="D2264" s="25">
        <v>39904</v>
      </c>
      <c r="F2264" s="26">
        <v>27.85</v>
      </c>
      <c r="G2264" s="28" t="s">
        <v>4591</v>
      </c>
      <c r="H2264" s="28" t="s">
        <v>3381</v>
      </c>
      <c r="J2264" s="28" t="s">
        <v>4909</v>
      </c>
      <c r="K2264" s="29">
        <v>39904</v>
      </c>
      <c r="L2264" s="28" t="s">
        <v>7174</v>
      </c>
      <c r="M2264" s="28" t="s">
        <v>6107</v>
      </c>
    </row>
    <row r="2265" spans="1:13" hidden="1" x14ac:dyDescent="0.2">
      <c r="A2265" s="23">
        <v>70162</v>
      </c>
      <c r="B2265" s="28" t="s">
        <v>4573</v>
      </c>
      <c r="C2265" s="28" t="s">
        <v>4574</v>
      </c>
      <c r="D2265" s="25">
        <v>39904</v>
      </c>
      <c r="F2265" s="26">
        <v>26.75</v>
      </c>
      <c r="G2265" s="28" t="s">
        <v>6023</v>
      </c>
      <c r="H2265" s="28" t="s">
        <v>3379</v>
      </c>
      <c r="J2265" s="28" t="s">
        <v>4906</v>
      </c>
      <c r="K2265" s="29">
        <v>39904</v>
      </c>
      <c r="L2265" s="28" t="s">
        <v>7174</v>
      </c>
      <c r="M2265" s="28" t="s">
        <v>7196</v>
      </c>
    </row>
    <row r="2266" spans="1:13" hidden="1" x14ac:dyDescent="0.2">
      <c r="A2266" s="23">
        <v>70164</v>
      </c>
      <c r="B2266" s="28" t="s">
        <v>4573</v>
      </c>
      <c r="C2266" s="28" t="s">
        <v>4574</v>
      </c>
      <c r="D2266" s="25">
        <v>39904</v>
      </c>
      <c r="F2266" s="26">
        <v>12.01</v>
      </c>
      <c r="G2266" s="28" t="s">
        <v>6022</v>
      </c>
      <c r="H2266" s="28" t="s">
        <v>3381</v>
      </c>
      <c r="J2266" s="28" t="s">
        <v>4909</v>
      </c>
      <c r="K2266" s="29">
        <v>39904</v>
      </c>
      <c r="L2266" s="28" t="s">
        <v>7174</v>
      </c>
      <c r="M2266" s="28" t="s">
        <v>7195</v>
      </c>
    </row>
    <row r="2267" spans="1:13" x14ac:dyDescent="0.2">
      <c r="A2267" s="23">
        <v>71431</v>
      </c>
      <c r="B2267" s="28" t="s">
        <v>4573</v>
      </c>
      <c r="C2267" s="28" t="s">
        <v>4598</v>
      </c>
      <c r="D2267" s="25">
        <v>39904</v>
      </c>
      <c r="F2267" s="26">
        <v>27</v>
      </c>
      <c r="G2267" s="28" t="s">
        <v>2205</v>
      </c>
      <c r="H2267" s="28" t="s">
        <v>7151</v>
      </c>
      <c r="J2267" s="28" t="s">
        <v>4911</v>
      </c>
      <c r="K2267" s="29">
        <v>39904</v>
      </c>
      <c r="L2267" s="28" t="s">
        <v>5658</v>
      </c>
      <c r="M2267" s="28" t="s">
        <v>7534</v>
      </c>
    </row>
    <row r="2268" spans="1:13" hidden="1" x14ac:dyDescent="0.2">
      <c r="A2268" s="23">
        <v>71432</v>
      </c>
      <c r="B2268" s="28" t="s">
        <v>4573</v>
      </c>
      <c r="C2268" s="28" t="s">
        <v>4598</v>
      </c>
      <c r="D2268" s="25">
        <v>39904</v>
      </c>
      <c r="F2268" s="26">
        <v>13</v>
      </c>
      <c r="G2268" s="28" t="s">
        <v>2205</v>
      </c>
      <c r="H2268" s="28" t="s">
        <v>7154</v>
      </c>
      <c r="J2268" s="28" t="s">
        <v>4907</v>
      </c>
      <c r="K2268" s="29">
        <v>39904</v>
      </c>
      <c r="L2268" s="28" t="s">
        <v>5658</v>
      </c>
      <c r="M2268" s="28" t="s">
        <v>7534</v>
      </c>
    </row>
    <row r="2269" spans="1:13" hidden="1" x14ac:dyDescent="0.2">
      <c r="A2269" s="23">
        <v>70167</v>
      </c>
      <c r="B2269" s="28" t="s">
        <v>4573</v>
      </c>
      <c r="C2269" s="28" t="s">
        <v>4574</v>
      </c>
      <c r="D2269" s="25">
        <v>39904</v>
      </c>
      <c r="F2269" s="26">
        <v>180.58</v>
      </c>
      <c r="G2269" s="28" t="s">
        <v>4597</v>
      </c>
      <c r="H2269" s="28" t="s">
        <v>3381</v>
      </c>
      <c r="J2269" s="28" t="s">
        <v>4909</v>
      </c>
      <c r="K2269" s="29">
        <v>39904</v>
      </c>
      <c r="L2269" s="28" t="s">
        <v>7174</v>
      </c>
      <c r="M2269" s="28" t="s">
        <v>3517</v>
      </c>
    </row>
    <row r="2270" spans="1:13" hidden="1" x14ac:dyDescent="0.2">
      <c r="A2270" s="23">
        <v>71429</v>
      </c>
      <c r="B2270" s="28" t="s">
        <v>4573</v>
      </c>
      <c r="C2270" s="28" t="s">
        <v>4598</v>
      </c>
      <c r="D2270" s="25">
        <v>39904</v>
      </c>
      <c r="F2270" s="26">
        <v>22</v>
      </c>
      <c r="G2270" s="28" t="s">
        <v>2204</v>
      </c>
      <c r="H2270" s="28" t="s">
        <v>3379</v>
      </c>
      <c r="K2270" s="29">
        <v>39904</v>
      </c>
      <c r="L2270" s="28" t="s">
        <v>5658</v>
      </c>
      <c r="M2270" s="28" t="s">
        <v>2140</v>
      </c>
    </row>
    <row r="2271" spans="1:13" hidden="1" x14ac:dyDescent="0.2">
      <c r="A2271" s="23">
        <v>71433</v>
      </c>
      <c r="B2271" s="28" t="s">
        <v>4573</v>
      </c>
      <c r="C2271" s="28" t="s">
        <v>4598</v>
      </c>
      <c r="D2271" s="25">
        <v>39905</v>
      </c>
      <c r="F2271" s="26">
        <v>36.71</v>
      </c>
      <c r="G2271" s="28" t="s">
        <v>1946</v>
      </c>
      <c r="H2271" s="28" t="s">
        <v>7322</v>
      </c>
      <c r="J2271" s="28" t="s">
        <v>4909</v>
      </c>
      <c r="K2271" s="29">
        <v>39905</v>
      </c>
      <c r="L2271" s="28" t="s">
        <v>5658</v>
      </c>
      <c r="M2271" s="28" t="s">
        <v>7453</v>
      </c>
    </row>
    <row r="2272" spans="1:13" hidden="1" x14ac:dyDescent="0.2">
      <c r="A2272" s="23">
        <v>70169</v>
      </c>
      <c r="B2272" s="28" t="s">
        <v>4573</v>
      </c>
      <c r="C2272" s="28" t="s">
        <v>4574</v>
      </c>
      <c r="D2272" s="25">
        <v>39905</v>
      </c>
      <c r="F2272" s="26">
        <v>101</v>
      </c>
      <c r="G2272" s="28" t="s">
        <v>4594</v>
      </c>
      <c r="H2272" s="28" t="s">
        <v>3381</v>
      </c>
      <c r="J2272" s="28" t="s">
        <v>4909</v>
      </c>
      <c r="K2272" s="29">
        <v>39905</v>
      </c>
      <c r="L2272" s="28" t="s">
        <v>7174</v>
      </c>
      <c r="M2272" s="28" t="s">
        <v>5919</v>
      </c>
    </row>
    <row r="2273" spans="1:13" hidden="1" x14ac:dyDescent="0.2">
      <c r="A2273" s="23">
        <v>70174</v>
      </c>
      <c r="B2273" s="28" t="s">
        <v>4573</v>
      </c>
      <c r="C2273" s="28" t="s">
        <v>4574</v>
      </c>
      <c r="D2273" s="25">
        <v>39905</v>
      </c>
      <c r="F2273" s="26">
        <v>64</v>
      </c>
      <c r="G2273" s="28" t="s">
        <v>4594</v>
      </c>
      <c r="H2273" s="28" t="s">
        <v>3381</v>
      </c>
      <c r="J2273" s="28" t="s">
        <v>4909</v>
      </c>
      <c r="K2273" s="29">
        <v>39905</v>
      </c>
      <c r="L2273" s="28" t="s">
        <v>7174</v>
      </c>
      <c r="M2273" s="28" t="s">
        <v>5918</v>
      </c>
    </row>
    <row r="2274" spans="1:13" hidden="1" x14ac:dyDescent="0.2">
      <c r="A2274" s="23">
        <v>71434</v>
      </c>
      <c r="B2274" s="28" t="s">
        <v>4573</v>
      </c>
      <c r="C2274" s="28" t="s">
        <v>4598</v>
      </c>
      <c r="D2274" s="25">
        <v>39905</v>
      </c>
      <c r="F2274" s="26">
        <v>18.09</v>
      </c>
      <c r="G2274" s="28" t="s">
        <v>2208</v>
      </c>
      <c r="H2274" s="28" t="s">
        <v>3365</v>
      </c>
      <c r="J2274" s="28" t="s">
        <v>4909</v>
      </c>
      <c r="K2274" s="29">
        <v>39905</v>
      </c>
      <c r="L2274" s="28" t="s">
        <v>5658</v>
      </c>
      <c r="M2274" s="28" t="s">
        <v>2290</v>
      </c>
    </row>
    <row r="2275" spans="1:13" hidden="1" x14ac:dyDescent="0.2">
      <c r="A2275" s="23">
        <v>70172</v>
      </c>
      <c r="B2275" s="28" t="s">
        <v>4573</v>
      </c>
      <c r="C2275" s="28" t="s">
        <v>4574</v>
      </c>
      <c r="D2275" s="25">
        <v>39905</v>
      </c>
      <c r="F2275" s="26">
        <v>9.85</v>
      </c>
      <c r="G2275" s="28" t="s">
        <v>5151</v>
      </c>
      <c r="H2275" s="28" t="s">
        <v>277</v>
      </c>
      <c r="J2275" s="28" t="s">
        <v>4907</v>
      </c>
      <c r="K2275" s="29">
        <v>39905</v>
      </c>
      <c r="L2275" s="28" t="s">
        <v>7174</v>
      </c>
      <c r="M2275" s="28" t="s">
        <v>7189</v>
      </c>
    </row>
    <row r="2276" spans="1:13" hidden="1" x14ac:dyDescent="0.2">
      <c r="A2276" s="23">
        <v>70170</v>
      </c>
      <c r="B2276" s="28" t="s">
        <v>4579</v>
      </c>
      <c r="C2276" s="28" t="s">
        <v>4574</v>
      </c>
      <c r="D2276" s="25">
        <v>39905</v>
      </c>
      <c r="F2276" s="26">
        <v>3503.89</v>
      </c>
      <c r="G2276" s="28" t="s">
        <v>5135</v>
      </c>
      <c r="H2276" s="28" t="s">
        <v>6667</v>
      </c>
      <c r="K2276" s="29">
        <v>39905</v>
      </c>
      <c r="L2276" s="28" t="s">
        <v>7174</v>
      </c>
      <c r="M2276" s="28" t="s">
        <v>7218</v>
      </c>
    </row>
    <row r="2277" spans="1:13" hidden="1" x14ac:dyDescent="0.2">
      <c r="A2277" s="23">
        <v>71167</v>
      </c>
      <c r="B2277" s="28" t="s">
        <v>4573</v>
      </c>
      <c r="C2277" s="28" t="s">
        <v>5135</v>
      </c>
      <c r="D2277" s="25">
        <v>39905</v>
      </c>
      <c r="F2277" s="26">
        <v>-127.17</v>
      </c>
      <c r="G2277" s="28" t="s">
        <v>4531</v>
      </c>
      <c r="H2277" s="28" t="s">
        <v>7321</v>
      </c>
      <c r="J2277" s="28" t="s">
        <v>4909</v>
      </c>
      <c r="K2277" s="29">
        <v>39905</v>
      </c>
      <c r="L2277" s="28" t="s">
        <v>5658</v>
      </c>
      <c r="M2277" s="28" t="s">
        <v>1380</v>
      </c>
    </row>
    <row r="2278" spans="1:13" hidden="1" x14ac:dyDescent="0.2">
      <c r="A2278" s="23">
        <v>71435</v>
      </c>
      <c r="B2278" s="28" t="s">
        <v>4573</v>
      </c>
      <c r="C2278" s="28" t="s">
        <v>4598</v>
      </c>
      <c r="D2278" s="25">
        <v>39905</v>
      </c>
      <c r="F2278" s="26">
        <v>31.64</v>
      </c>
      <c r="G2278" s="28" t="s">
        <v>683</v>
      </c>
      <c r="H2278" s="28" t="s">
        <v>3365</v>
      </c>
      <c r="J2278" s="28" t="s">
        <v>4909</v>
      </c>
      <c r="K2278" s="29">
        <v>39905</v>
      </c>
      <c r="L2278" s="28" t="s">
        <v>5658</v>
      </c>
      <c r="M2278" s="28" t="s">
        <v>1707</v>
      </c>
    </row>
    <row r="2279" spans="1:13" hidden="1" x14ac:dyDescent="0.2">
      <c r="A2279" s="23">
        <v>70171</v>
      </c>
      <c r="B2279" s="28" t="s">
        <v>4573</v>
      </c>
      <c r="C2279" s="28" t="s">
        <v>4574</v>
      </c>
      <c r="D2279" s="25">
        <v>39905</v>
      </c>
      <c r="F2279" s="26">
        <v>26.95</v>
      </c>
      <c r="G2279" s="28" t="s">
        <v>6020</v>
      </c>
      <c r="H2279" s="28" t="s">
        <v>3381</v>
      </c>
      <c r="J2279" s="28" t="s">
        <v>4909</v>
      </c>
      <c r="K2279" s="29">
        <v>39905</v>
      </c>
      <c r="L2279" s="28" t="s">
        <v>7174</v>
      </c>
      <c r="M2279" s="28" t="s">
        <v>7187</v>
      </c>
    </row>
    <row r="2280" spans="1:13" hidden="1" x14ac:dyDescent="0.2">
      <c r="A2280" s="23">
        <v>70173.100000000006</v>
      </c>
      <c r="B2280" s="28" t="s">
        <v>4573</v>
      </c>
      <c r="C2280" s="28" t="s">
        <v>4574</v>
      </c>
      <c r="D2280" s="25">
        <v>39905</v>
      </c>
      <c r="F2280" s="26">
        <v>2.61</v>
      </c>
      <c r="G2280" s="28" t="s">
        <v>5137</v>
      </c>
      <c r="H2280" s="28" t="s">
        <v>3365</v>
      </c>
      <c r="J2280" s="28" t="s">
        <v>4911</v>
      </c>
      <c r="K2280" s="29">
        <v>39905</v>
      </c>
      <c r="L2280" s="28" t="s">
        <v>2196</v>
      </c>
      <c r="M2280" s="28" t="s">
        <v>4613</v>
      </c>
    </row>
    <row r="2281" spans="1:13" hidden="1" x14ac:dyDescent="0.2">
      <c r="A2281" s="23">
        <v>70176</v>
      </c>
      <c r="B2281" s="28" t="s">
        <v>4592</v>
      </c>
      <c r="C2281" s="28" t="s">
        <v>4574</v>
      </c>
      <c r="D2281" s="25">
        <v>39906</v>
      </c>
      <c r="F2281" s="26">
        <v>-825</v>
      </c>
      <c r="G2281" s="28" t="s">
        <v>4593</v>
      </c>
      <c r="H2281" s="28" t="s">
        <v>6666</v>
      </c>
      <c r="J2281" s="28" t="s">
        <v>4911</v>
      </c>
      <c r="K2281" s="29">
        <v>39906</v>
      </c>
      <c r="L2281" s="28" t="s">
        <v>7177</v>
      </c>
      <c r="M2281" s="28" t="s">
        <v>7214</v>
      </c>
    </row>
    <row r="2282" spans="1:13" hidden="1" x14ac:dyDescent="0.2">
      <c r="A2282" s="23">
        <v>70175</v>
      </c>
      <c r="B2282" s="28" t="s">
        <v>4573</v>
      </c>
      <c r="C2282" s="28" t="s">
        <v>4574</v>
      </c>
      <c r="D2282" s="25">
        <v>39906</v>
      </c>
      <c r="F2282" s="26">
        <v>15.22</v>
      </c>
      <c r="G2282" s="28" t="s">
        <v>4594</v>
      </c>
      <c r="H2282" s="28" t="s">
        <v>3381</v>
      </c>
      <c r="J2282" s="28" t="s">
        <v>4909</v>
      </c>
      <c r="K2282" s="29">
        <v>39906</v>
      </c>
      <c r="L2282" s="28" t="s">
        <v>7174</v>
      </c>
      <c r="M2282" s="28" t="s">
        <v>5364</v>
      </c>
    </row>
    <row r="2283" spans="1:13" hidden="1" x14ac:dyDescent="0.2">
      <c r="A2283" s="23">
        <v>71436</v>
      </c>
      <c r="B2283" s="28" t="s">
        <v>4573</v>
      </c>
      <c r="C2283" s="28" t="s">
        <v>4598</v>
      </c>
      <c r="D2283" s="25">
        <v>39906</v>
      </c>
      <c r="F2283" s="26">
        <v>8.07</v>
      </c>
      <c r="G2283" s="28" t="s">
        <v>5137</v>
      </c>
      <c r="H2283" s="28" t="s">
        <v>3365</v>
      </c>
      <c r="J2283" s="28" t="s">
        <v>4907</v>
      </c>
      <c r="K2283" s="29">
        <v>39906</v>
      </c>
      <c r="L2283" s="28" t="s">
        <v>5658</v>
      </c>
      <c r="M2283" s="28" t="s">
        <v>1758</v>
      </c>
    </row>
    <row r="2284" spans="1:13" hidden="1" x14ac:dyDescent="0.2">
      <c r="A2284" s="23">
        <v>71437</v>
      </c>
      <c r="B2284" s="28" t="s">
        <v>4573</v>
      </c>
      <c r="C2284" s="28" t="s">
        <v>4598</v>
      </c>
      <c r="D2284" s="25">
        <v>39906</v>
      </c>
      <c r="F2284" s="26">
        <v>13</v>
      </c>
      <c r="G2284" s="28" t="s">
        <v>2205</v>
      </c>
      <c r="H2284" s="28" t="s">
        <v>7154</v>
      </c>
      <c r="J2284" s="28" t="s">
        <v>4907</v>
      </c>
      <c r="K2284" s="29">
        <v>39906</v>
      </c>
      <c r="L2284" s="28" t="s">
        <v>5658</v>
      </c>
      <c r="M2284" s="28" t="s">
        <v>7534</v>
      </c>
    </row>
    <row r="2285" spans="1:13" hidden="1" x14ac:dyDescent="0.2">
      <c r="A2285" s="23">
        <v>71168</v>
      </c>
      <c r="B2285" s="28" t="s">
        <v>4573</v>
      </c>
      <c r="C2285" s="28" t="s">
        <v>5135</v>
      </c>
      <c r="D2285" s="25">
        <v>39907</v>
      </c>
      <c r="F2285" s="26">
        <v>29.96</v>
      </c>
      <c r="G2285" s="28" t="s">
        <v>880</v>
      </c>
      <c r="H2285" s="28" t="s">
        <v>277</v>
      </c>
      <c r="J2285" s="28" t="s">
        <v>4909</v>
      </c>
      <c r="K2285" s="29">
        <v>39907</v>
      </c>
      <c r="L2285" s="28" t="s">
        <v>5658</v>
      </c>
      <c r="M2285" s="28" t="s">
        <v>5252</v>
      </c>
    </row>
    <row r="2286" spans="1:13" hidden="1" x14ac:dyDescent="0.2">
      <c r="A2286" s="23">
        <v>71137</v>
      </c>
      <c r="B2286" s="28" t="s">
        <v>4573</v>
      </c>
      <c r="C2286" s="28" t="s">
        <v>5135</v>
      </c>
      <c r="D2286" s="25">
        <v>39907</v>
      </c>
      <c r="F2286" s="26">
        <v>39</v>
      </c>
      <c r="G2286" s="28" t="s">
        <v>1560</v>
      </c>
      <c r="H2286" s="28" t="s">
        <v>7321</v>
      </c>
      <c r="J2286" s="28" t="s">
        <v>4909</v>
      </c>
      <c r="K2286" s="29">
        <v>39907</v>
      </c>
      <c r="L2286" s="28" t="s">
        <v>5658</v>
      </c>
      <c r="M2286" s="28" t="s">
        <v>4025</v>
      </c>
    </row>
    <row r="2287" spans="1:13" hidden="1" x14ac:dyDescent="0.2">
      <c r="A2287" s="23">
        <v>71169</v>
      </c>
      <c r="B2287" s="28" t="s">
        <v>4573</v>
      </c>
      <c r="C2287" s="28" t="s">
        <v>5135</v>
      </c>
      <c r="D2287" s="25">
        <v>39907</v>
      </c>
      <c r="F2287" s="26">
        <v>56.35</v>
      </c>
      <c r="G2287" s="28" t="s">
        <v>3970</v>
      </c>
      <c r="H2287" s="28" t="s">
        <v>3484</v>
      </c>
      <c r="J2287" s="28" t="s">
        <v>4909</v>
      </c>
      <c r="K2287" s="29">
        <v>39907</v>
      </c>
      <c r="L2287" s="28" t="s">
        <v>5658</v>
      </c>
      <c r="M2287" s="28" t="s">
        <v>3728</v>
      </c>
    </row>
    <row r="2288" spans="1:13" hidden="1" x14ac:dyDescent="0.2">
      <c r="A2288" s="23">
        <v>71174</v>
      </c>
      <c r="B2288" s="28" t="s">
        <v>4573</v>
      </c>
      <c r="C2288" s="28" t="s">
        <v>5135</v>
      </c>
      <c r="D2288" s="25">
        <v>39909</v>
      </c>
      <c r="E2288" s="28" t="s">
        <v>7306</v>
      </c>
      <c r="F2288" s="26">
        <v>673.11</v>
      </c>
      <c r="G2288" s="28" t="s">
        <v>6757</v>
      </c>
      <c r="H2288" s="28" t="s">
        <v>4599</v>
      </c>
      <c r="I2288" s="28" t="s">
        <v>1179</v>
      </c>
      <c r="J2288" s="28" t="s">
        <v>4909</v>
      </c>
      <c r="K2288" s="29">
        <v>39909</v>
      </c>
      <c r="L2288" s="28" t="s">
        <v>5658</v>
      </c>
      <c r="M2288" s="28" t="s">
        <v>1727</v>
      </c>
    </row>
    <row r="2289" spans="1:13" hidden="1" x14ac:dyDescent="0.2">
      <c r="A2289" s="23">
        <v>70179</v>
      </c>
      <c r="B2289" s="28" t="s">
        <v>4573</v>
      </c>
      <c r="C2289" s="28" t="s">
        <v>4574</v>
      </c>
      <c r="D2289" s="25">
        <v>39909</v>
      </c>
      <c r="F2289" s="26">
        <v>12</v>
      </c>
      <c r="G2289" s="28" t="s">
        <v>4596</v>
      </c>
      <c r="H2289" s="28" t="s">
        <v>5954</v>
      </c>
      <c r="J2289" s="28" t="s">
        <v>4912</v>
      </c>
      <c r="K2289" s="29">
        <v>39909</v>
      </c>
      <c r="L2289" s="28" t="s">
        <v>7174</v>
      </c>
      <c r="M2289" s="28" t="s">
        <v>4596</v>
      </c>
    </row>
    <row r="2290" spans="1:13" hidden="1" x14ac:dyDescent="0.2">
      <c r="A2290" s="23">
        <v>71171</v>
      </c>
      <c r="B2290" s="28" t="s">
        <v>4573</v>
      </c>
      <c r="C2290" s="28" t="s">
        <v>5135</v>
      </c>
      <c r="D2290" s="25">
        <v>39909</v>
      </c>
      <c r="F2290" s="26">
        <v>41.85</v>
      </c>
      <c r="G2290" s="28" t="s">
        <v>5160</v>
      </c>
      <c r="H2290" s="28" t="s">
        <v>4599</v>
      </c>
      <c r="J2290" s="28" t="s">
        <v>4914</v>
      </c>
      <c r="K2290" s="29">
        <v>39909</v>
      </c>
      <c r="L2290" s="28" t="s">
        <v>5658</v>
      </c>
      <c r="M2290" s="28" t="s">
        <v>7458</v>
      </c>
    </row>
    <row r="2291" spans="1:13" hidden="1" x14ac:dyDescent="0.2">
      <c r="A2291" s="23">
        <v>71170</v>
      </c>
      <c r="B2291" s="28" t="s">
        <v>4573</v>
      </c>
      <c r="C2291" s="28" t="s">
        <v>5135</v>
      </c>
      <c r="D2291" s="25">
        <v>39909</v>
      </c>
      <c r="E2291" s="33"/>
      <c r="F2291" s="26">
        <v>44.68</v>
      </c>
      <c r="G2291" s="28" t="s">
        <v>688</v>
      </c>
      <c r="H2291" s="28" t="s">
        <v>4599</v>
      </c>
      <c r="I2291" s="28" t="s">
        <v>1181</v>
      </c>
      <c r="J2291" s="28" t="s">
        <v>4909</v>
      </c>
      <c r="K2291" s="29">
        <v>39909</v>
      </c>
      <c r="L2291" s="28" t="s">
        <v>5658</v>
      </c>
      <c r="M2291" s="28" t="s">
        <v>3033</v>
      </c>
    </row>
    <row r="2292" spans="1:13" hidden="1" x14ac:dyDescent="0.2">
      <c r="A2292" s="23">
        <v>70177</v>
      </c>
      <c r="B2292" s="28" t="s">
        <v>4573</v>
      </c>
      <c r="C2292" s="28" t="s">
        <v>4574</v>
      </c>
      <c r="D2292" s="25">
        <v>39909</v>
      </c>
      <c r="E2292" s="28" t="s">
        <v>7312</v>
      </c>
      <c r="F2292" s="26">
        <v>197</v>
      </c>
      <c r="G2292" s="28" t="s">
        <v>5152</v>
      </c>
      <c r="H2292" s="28" t="s">
        <v>3379</v>
      </c>
      <c r="J2292" s="28" t="s">
        <v>4916</v>
      </c>
      <c r="K2292" s="29">
        <v>39909</v>
      </c>
      <c r="L2292" s="28" t="s">
        <v>7176</v>
      </c>
      <c r="M2292" s="28">
        <v>1080</v>
      </c>
    </row>
    <row r="2293" spans="1:13" hidden="1" x14ac:dyDescent="0.2">
      <c r="A2293" s="23">
        <v>70178</v>
      </c>
      <c r="B2293" s="28" t="s">
        <v>4573</v>
      </c>
      <c r="C2293" s="28" t="s">
        <v>4574</v>
      </c>
      <c r="D2293" s="25">
        <v>39909</v>
      </c>
      <c r="F2293" s="26">
        <v>1500</v>
      </c>
      <c r="G2293" s="28" t="s">
        <v>5152</v>
      </c>
      <c r="H2293" s="28" t="s">
        <v>7311</v>
      </c>
      <c r="J2293" s="28" t="s">
        <v>4550</v>
      </c>
      <c r="K2293" s="29">
        <v>39909</v>
      </c>
      <c r="L2293" s="28" t="s">
        <v>7176</v>
      </c>
      <c r="M2293" s="28">
        <v>1078</v>
      </c>
    </row>
    <row r="2294" spans="1:13" hidden="1" x14ac:dyDescent="0.2">
      <c r="A2294" s="23">
        <v>70180</v>
      </c>
      <c r="B2294" s="28" t="s">
        <v>4579</v>
      </c>
      <c r="C2294" s="28" t="s">
        <v>4574</v>
      </c>
      <c r="D2294" s="25">
        <v>39910</v>
      </c>
      <c r="F2294" s="26">
        <v>250</v>
      </c>
      <c r="G2294" s="28" t="s">
        <v>4587</v>
      </c>
      <c r="H2294" s="28" t="s">
        <v>6667</v>
      </c>
      <c r="K2294" s="29">
        <v>39910</v>
      </c>
      <c r="L2294" s="28" t="s">
        <v>7174</v>
      </c>
      <c r="M2294" s="28" t="s">
        <v>7179</v>
      </c>
    </row>
    <row r="2295" spans="1:13" hidden="1" x14ac:dyDescent="0.2">
      <c r="A2295" s="23">
        <v>70181</v>
      </c>
      <c r="B2295" s="28" t="s">
        <v>4579</v>
      </c>
      <c r="C2295" s="28" t="s">
        <v>4574</v>
      </c>
      <c r="D2295" s="25">
        <v>39910</v>
      </c>
      <c r="F2295" s="26">
        <v>60</v>
      </c>
      <c r="G2295" s="28" t="s">
        <v>4587</v>
      </c>
      <c r="H2295" s="28" t="s">
        <v>6667</v>
      </c>
      <c r="K2295" s="29">
        <v>39910</v>
      </c>
      <c r="L2295" s="28" t="s">
        <v>7174</v>
      </c>
      <c r="M2295" s="28" t="s">
        <v>7179</v>
      </c>
    </row>
    <row r="2296" spans="1:13" hidden="1" x14ac:dyDescent="0.2">
      <c r="A2296" s="23">
        <v>70182</v>
      </c>
      <c r="B2296" s="28" t="s">
        <v>4579</v>
      </c>
      <c r="C2296" s="28" t="s">
        <v>4574</v>
      </c>
      <c r="D2296" s="25">
        <v>39910</v>
      </c>
      <c r="F2296" s="26">
        <v>500</v>
      </c>
      <c r="G2296" s="28" t="s">
        <v>4587</v>
      </c>
      <c r="H2296" s="28" t="s">
        <v>6667</v>
      </c>
      <c r="K2296" s="29">
        <v>39910</v>
      </c>
      <c r="L2296" s="28" t="s">
        <v>7174</v>
      </c>
      <c r="M2296" s="28" t="s">
        <v>7179</v>
      </c>
    </row>
    <row r="2297" spans="1:13" hidden="1" x14ac:dyDescent="0.2">
      <c r="A2297" s="23">
        <v>70185</v>
      </c>
      <c r="B2297" s="28" t="s">
        <v>4579</v>
      </c>
      <c r="C2297" s="28" t="s">
        <v>4574</v>
      </c>
      <c r="D2297" s="25">
        <v>39910</v>
      </c>
      <c r="F2297" s="26">
        <v>150</v>
      </c>
      <c r="G2297" s="28" t="s">
        <v>4587</v>
      </c>
      <c r="H2297" s="28" t="s">
        <v>6667</v>
      </c>
      <c r="K2297" s="29">
        <v>39910</v>
      </c>
      <c r="L2297" s="28" t="s">
        <v>7174</v>
      </c>
      <c r="M2297" s="28" t="s">
        <v>7179</v>
      </c>
    </row>
    <row r="2298" spans="1:13" hidden="1" x14ac:dyDescent="0.2">
      <c r="A2298" s="23">
        <v>70184</v>
      </c>
      <c r="B2298" s="33" t="s">
        <v>4573</v>
      </c>
      <c r="C2298" s="33" t="s">
        <v>4574</v>
      </c>
      <c r="D2298" s="25">
        <v>39910</v>
      </c>
      <c r="F2298" s="26">
        <v>5</v>
      </c>
      <c r="G2298" s="28" t="s">
        <v>4590</v>
      </c>
      <c r="H2298" s="28" t="s">
        <v>5954</v>
      </c>
      <c r="J2298" s="28" t="s">
        <v>4912</v>
      </c>
      <c r="K2298" s="29">
        <v>39910</v>
      </c>
      <c r="L2298" s="33" t="s">
        <v>7182</v>
      </c>
      <c r="M2298" s="28" t="s">
        <v>7183</v>
      </c>
    </row>
    <row r="2299" spans="1:13" hidden="1" x14ac:dyDescent="0.2">
      <c r="A2299" s="23">
        <v>71173</v>
      </c>
      <c r="B2299" s="28" t="s">
        <v>4573</v>
      </c>
      <c r="C2299" s="28" t="s">
        <v>5135</v>
      </c>
      <c r="D2299" s="25">
        <v>39910</v>
      </c>
      <c r="F2299" s="26">
        <v>34.65</v>
      </c>
      <c r="G2299" s="28" t="s">
        <v>5160</v>
      </c>
      <c r="H2299" s="28" t="s">
        <v>4599</v>
      </c>
      <c r="J2299" s="28" t="s">
        <v>4914</v>
      </c>
      <c r="K2299" s="29">
        <v>39910</v>
      </c>
      <c r="L2299" s="28" t="s">
        <v>5658</v>
      </c>
      <c r="M2299" s="28" t="s">
        <v>3430</v>
      </c>
    </row>
    <row r="2300" spans="1:13" hidden="1" x14ac:dyDescent="0.2">
      <c r="A2300" s="23">
        <v>70183</v>
      </c>
      <c r="B2300" s="28" t="s">
        <v>4573</v>
      </c>
      <c r="C2300" s="28" t="s">
        <v>4574</v>
      </c>
      <c r="D2300" s="25">
        <v>39910</v>
      </c>
      <c r="F2300" s="26">
        <v>8.19</v>
      </c>
      <c r="G2300" s="28" t="s">
        <v>4589</v>
      </c>
      <c r="H2300" s="28" t="s">
        <v>3381</v>
      </c>
      <c r="J2300" s="28" t="s">
        <v>4909</v>
      </c>
      <c r="K2300" s="29">
        <v>39910</v>
      </c>
      <c r="L2300" s="28" t="s">
        <v>7174</v>
      </c>
      <c r="M2300" s="28" t="s">
        <v>7186</v>
      </c>
    </row>
    <row r="2301" spans="1:13" hidden="1" x14ac:dyDescent="0.2">
      <c r="A2301" s="23">
        <v>71172</v>
      </c>
      <c r="B2301" s="28" t="s">
        <v>4573</v>
      </c>
      <c r="C2301" s="28" t="s">
        <v>5135</v>
      </c>
      <c r="D2301" s="25">
        <v>39910</v>
      </c>
      <c r="E2301" s="33"/>
      <c r="F2301" s="26">
        <v>9.5500000000000007</v>
      </c>
      <c r="G2301" s="28" t="s">
        <v>4595</v>
      </c>
      <c r="H2301" s="28" t="s">
        <v>4599</v>
      </c>
      <c r="K2301" s="29">
        <v>39910</v>
      </c>
      <c r="L2301" s="28" t="s">
        <v>5658</v>
      </c>
      <c r="M2301" s="28" t="s">
        <v>7452</v>
      </c>
    </row>
    <row r="2302" spans="1:13" hidden="1" x14ac:dyDescent="0.2">
      <c r="A2302" s="23">
        <v>71175</v>
      </c>
      <c r="B2302" s="28" t="s">
        <v>4573</v>
      </c>
      <c r="C2302" s="28" t="s">
        <v>5135</v>
      </c>
      <c r="D2302" s="25">
        <v>39910</v>
      </c>
      <c r="F2302" s="26">
        <v>31.15</v>
      </c>
      <c r="G2302" s="28" t="s">
        <v>4595</v>
      </c>
      <c r="H2302" s="28" t="s">
        <v>4599</v>
      </c>
      <c r="K2302" s="29">
        <v>39910</v>
      </c>
      <c r="L2302" s="28" t="s">
        <v>5658</v>
      </c>
      <c r="M2302" s="28" t="s">
        <v>7451</v>
      </c>
    </row>
    <row r="2303" spans="1:13" hidden="1" x14ac:dyDescent="0.2">
      <c r="A2303" s="23">
        <v>70187</v>
      </c>
      <c r="B2303" s="28" t="s">
        <v>4573</v>
      </c>
      <c r="C2303" s="28" t="s">
        <v>4574</v>
      </c>
      <c r="D2303" s="25">
        <v>39911</v>
      </c>
      <c r="E2303" s="28" t="s">
        <v>5905</v>
      </c>
      <c r="F2303" s="26">
        <v>30</v>
      </c>
      <c r="G2303" s="28" t="s">
        <v>5153</v>
      </c>
      <c r="H2303" s="28" t="s">
        <v>3379</v>
      </c>
      <c r="J2303" s="28" t="s">
        <v>4905</v>
      </c>
      <c r="K2303" s="29">
        <v>39911</v>
      </c>
      <c r="L2303" s="28" t="s">
        <v>7176</v>
      </c>
      <c r="M2303" s="28">
        <v>1102</v>
      </c>
    </row>
    <row r="2304" spans="1:13" hidden="1" x14ac:dyDescent="0.2">
      <c r="A2304" s="23">
        <v>71176</v>
      </c>
      <c r="B2304" s="28" t="s">
        <v>4573</v>
      </c>
      <c r="C2304" s="28" t="s">
        <v>5135</v>
      </c>
      <c r="D2304" s="25">
        <v>39911</v>
      </c>
      <c r="F2304" s="26">
        <v>14.68</v>
      </c>
      <c r="G2304" s="28" t="s">
        <v>7133</v>
      </c>
      <c r="H2304" s="28" t="s">
        <v>3381</v>
      </c>
      <c r="J2304" s="28" t="s">
        <v>4909</v>
      </c>
      <c r="K2304" s="29">
        <v>39911</v>
      </c>
      <c r="L2304" s="28" t="s">
        <v>5658</v>
      </c>
      <c r="M2304" s="28" t="s">
        <v>7331</v>
      </c>
    </row>
    <row r="2305" spans="1:13" hidden="1" x14ac:dyDescent="0.2">
      <c r="A2305" s="23">
        <v>70186</v>
      </c>
      <c r="B2305" s="28" t="s">
        <v>4573</v>
      </c>
      <c r="C2305" s="28" t="s">
        <v>4574</v>
      </c>
      <c r="D2305" s="25">
        <v>39911</v>
      </c>
      <c r="F2305" s="26">
        <v>16.52</v>
      </c>
      <c r="G2305" s="28" t="s">
        <v>4577</v>
      </c>
      <c r="H2305" s="28" t="s">
        <v>3365</v>
      </c>
      <c r="J2305" s="28" t="s">
        <v>4909</v>
      </c>
      <c r="K2305" s="29">
        <v>39911</v>
      </c>
      <c r="L2305" s="28" t="s">
        <v>7176</v>
      </c>
      <c r="M2305" s="28">
        <v>1103</v>
      </c>
    </row>
    <row r="2306" spans="1:13" hidden="1" x14ac:dyDescent="0.2">
      <c r="A2306" s="23">
        <v>70188</v>
      </c>
      <c r="B2306" s="28" t="s">
        <v>4573</v>
      </c>
      <c r="C2306" s="28" t="s">
        <v>4574</v>
      </c>
      <c r="D2306" s="25">
        <v>39911</v>
      </c>
      <c r="F2306" s="26">
        <v>30</v>
      </c>
      <c r="G2306" s="28" t="s">
        <v>5155</v>
      </c>
      <c r="H2306" s="28" t="s">
        <v>3365</v>
      </c>
      <c r="J2306" s="28" t="s">
        <v>4906</v>
      </c>
      <c r="K2306" s="29">
        <v>39911</v>
      </c>
      <c r="L2306" s="28" t="s">
        <v>7176</v>
      </c>
      <c r="M2306" s="28">
        <v>1077</v>
      </c>
    </row>
    <row r="2307" spans="1:13" hidden="1" x14ac:dyDescent="0.2">
      <c r="A2307" s="23">
        <v>70191</v>
      </c>
      <c r="B2307" s="28" t="s">
        <v>4585</v>
      </c>
      <c r="C2307" s="28" t="s">
        <v>4574</v>
      </c>
      <c r="D2307" s="25">
        <v>39912</v>
      </c>
      <c r="F2307" s="26">
        <v>50</v>
      </c>
      <c r="G2307" s="28" t="s">
        <v>4586</v>
      </c>
      <c r="H2307" s="28" t="s">
        <v>5948</v>
      </c>
      <c r="J2307" s="28" t="s">
        <v>4905</v>
      </c>
      <c r="K2307" s="29">
        <v>39912</v>
      </c>
      <c r="L2307" s="28" t="s">
        <v>7174</v>
      </c>
      <c r="M2307" s="28" t="s">
        <v>7180</v>
      </c>
    </row>
    <row r="2308" spans="1:13" hidden="1" x14ac:dyDescent="0.2">
      <c r="A2308" s="23">
        <v>70189</v>
      </c>
      <c r="B2308" s="28" t="s">
        <v>4579</v>
      </c>
      <c r="C2308" s="28" t="s">
        <v>4574</v>
      </c>
      <c r="D2308" s="25">
        <v>39912</v>
      </c>
      <c r="F2308" s="26">
        <v>100</v>
      </c>
      <c r="G2308" s="28" t="s">
        <v>4587</v>
      </c>
      <c r="H2308" s="28" t="s">
        <v>6667</v>
      </c>
      <c r="K2308" s="29">
        <v>39912</v>
      </c>
      <c r="L2308" s="28" t="s">
        <v>7174</v>
      </c>
      <c r="M2308" s="28" t="s">
        <v>7179</v>
      </c>
    </row>
    <row r="2309" spans="1:13" hidden="1" x14ac:dyDescent="0.2">
      <c r="A2309" s="23">
        <v>70190</v>
      </c>
      <c r="B2309" s="28" t="s">
        <v>4579</v>
      </c>
      <c r="C2309" s="28" t="s">
        <v>4574</v>
      </c>
      <c r="D2309" s="25">
        <v>39912</v>
      </c>
      <c r="F2309" s="26">
        <v>100</v>
      </c>
      <c r="G2309" s="28" t="s">
        <v>4587</v>
      </c>
      <c r="H2309" s="28" t="s">
        <v>6667</v>
      </c>
      <c r="K2309" s="29">
        <v>39912</v>
      </c>
      <c r="L2309" s="28" t="s">
        <v>7174</v>
      </c>
      <c r="M2309" s="28" t="s">
        <v>7179</v>
      </c>
    </row>
    <row r="2310" spans="1:13" x14ac:dyDescent="0.2">
      <c r="A2310" s="23">
        <v>71438</v>
      </c>
      <c r="B2310" s="28" t="s">
        <v>4573</v>
      </c>
      <c r="C2310" s="28" t="s">
        <v>4598</v>
      </c>
      <c r="D2310" s="25">
        <v>39917</v>
      </c>
      <c r="F2310" s="26">
        <v>215.1</v>
      </c>
      <c r="G2310" s="28" t="s">
        <v>2205</v>
      </c>
      <c r="H2310" s="28" t="s">
        <v>7151</v>
      </c>
      <c r="J2310" s="28" t="s">
        <v>4911</v>
      </c>
      <c r="K2310" s="29">
        <v>39917</v>
      </c>
      <c r="L2310" s="28" t="s">
        <v>5658</v>
      </c>
      <c r="M2310" s="28" t="s">
        <v>7534</v>
      </c>
    </row>
    <row r="2311" spans="1:13" hidden="1" x14ac:dyDescent="0.2">
      <c r="A2311" s="23">
        <v>70192.2</v>
      </c>
      <c r="B2311" s="28" t="s">
        <v>4579</v>
      </c>
      <c r="C2311" s="28" t="s">
        <v>4574</v>
      </c>
      <c r="D2311" s="25">
        <v>39918</v>
      </c>
      <c r="F2311" s="26">
        <v>30</v>
      </c>
      <c r="G2311" s="28" t="s">
        <v>4580</v>
      </c>
      <c r="H2311" s="28" t="s">
        <v>6667</v>
      </c>
    </row>
    <row r="2312" spans="1:13" hidden="1" x14ac:dyDescent="0.2">
      <c r="A2312" s="23">
        <v>70192.100000000006</v>
      </c>
      <c r="B2312" s="33" t="s">
        <v>4573</v>
      </c>
      <c r="C2312" s="28" t="s">
        <v>4574</v>
      </c>
      <c r="D2312" s="25">
        <v>39918</v>
      </c>
      <c r="F2312" s="26">
        <v>2.0699999999999998</v>
      </c>
      <c r="G2312" s="28" t="s">
        <v>5137</v>
      </c>
      <c r="H2312" s="28" t="s">
        <v>3365</v>
      </c>
      <c r="J2312" s="28" t="s">
        <v>4911</v>
      </c>
      <c r="K2312" s="29">
        <v>39918</v>
      </c>
      <c r="L2312" s="28" t="s">
        <v>2196</v>
      </c>
      <c r="M2312" s="28" t="s">
        <v>4613</v>
      </c>
    </row>
    <row r="2313" spans="1:13" hidden="1" x14ac:dyDescent="0.2">
      <c r="A2313" s="23">
        <v>70196</v>
      </c>
      <c r="B2313" s="28" t="s">
        <v>4573</v>
      </c>
      <c r="C2313" s="28" t="s">
        <v>4574</v>
      </c>
      <c r="D2313" s="25">
        <v>39919</v>
      </c>
      <c r="E2313" s="28" t="s">
        <v>5906</v>
      </c>
      <c r="F2313" s="26">
        <v>1391.25</v>
      </c>
      <c r="G2313" s="28" t="s">
        <v>6740</v>
      </c>
      <c r="H2313" s="28" t="s">
        <v>7324</v>
      </c>
      <c r="J2313" s="28" t="s">
        <v>4909</v>
      </c>
      <c r="K2313" s="29">
        <v>39919</v>
      </c>
      <c r="L2313" s="28" t="s">
        <v>7176</v>
      </c>
      <c r="M2313" s="28">
        <v>1104</v>
      </c>
    </row>
    <row r="2314" spans="1:13" hidden="1" x14ac:dyDescent="0.2">
      <c r="A2314" s="23">
        <v>70195</v>
      </c>
      <c r="B2314" s="28" t="s">
        <v>4579</v>
      </c>
      <c r="C2314" s="28" t="s">
        <v>4574</v>
      </c>
      <c r="D2314" s="25">
        <v>39919</v>
      </c>
      <c r="F2314" s="26">
        <v>50</v>
      </c>
      <c r="G2314" s="28" t="s">
        <v>4580</v>
      </c>
      <c r="H2314" s="28" t="s">
        <v>6667</v>
      </c>
      <c r="K2314" s="29">
        <v>39919</v>
      </c>
      <c r="L2314" s="28" t="s">
        <v>8465</v>
      </c>
      <c r="M2314" s="28" t="s">
        <v>7386</v>
      </c>
    </row>
    <row r="2315" spans="1:13" hidden="1" x14ac:dyDescent="0.2">
      <c r="A2315" s="23">
        <v>70194.2</v>
      </c>
      <c r="B2315" s="28" t="s">
        <v>4579</v>
      </c>
      <c r="C2315" s="28" t="s">
        <v>4574</v>
      </c>
      <c r="D2315" s="25">
        <v>39919</v>
      </c>
      <c r="F2315" s="26">
        <v>20</v>
      </c>
      <c r="G2315" s="28" t="s">
        <v>4580</v>
      </c>
      <c r="H2315" s="28" t="s">
        <v>6667</v>
      </c>
    </row>
    <row r="2316" spans="1:13" hidden="1" x14ac:dyDescent="0.2">
      <c r="A2316" s="23">
        <v>70193</v>
      </c>
      <c r="B2316" s="33" t="s">
        <v>5150</v>
      </c>
      <c r="C2316" s="28" t="s">
        <v>4574</v>
      </c>
      <c r="D2316" s="25">
        <v>39919</v>
      </c>
      <c r="F2316" s="26">
        <v>-1200</v>
      </c>
      <c r="G2316" s="28" t="s">
        <v>4587</v>
      </c>
      <c r="H2316" s="28" t="s">
        <v>6667</v>
      </c>
      <c r="K2316" s="29">
        <v>39919</v>
      </c>
      <c r="L2316" s="28" t="s">
        <v>7177</v>
      </c>
      <c r="M2316" s="28" t="s">
        <v>7178</v>
      </c>
    </row>
    <row r="2317" spans="1:13" hidden="1" x14ac:dyDescent="0.2">
      <c r="A2317" s="23">
        <v>70194.100000000006</v>
      </c>
      <c r="B2317" s="28" t="s">
        <v>4573</v>
      </c>
      <c r="C2317" s="28" t="s">
        <v>4574</v>
      </c>
      <c r="D2317" s="25">
        <v>39919</v>
      </c>
      <c r="F2317" s="26">
        <v>20.260000000000002</v>
      </c>
      <c r="G2317" s="28" t="s">
        <v>683</v>
      </c>
      <c r="H2317" s="28" t="s">
        <v>3365</v>
      </c>
      <c r="J2317" s="28" t="s">
        <v>4909</v>
      </c>
      <c r="K2317" s="29">
        <v>39919</v>
      </c>
      <c r="L2317" s="28" t="s">
        <v>2196</v>
      </c>
      <c r="M2317" s="28" t="s">
        <v>4026</v>
      </c>
    </row>
    <row r="2318" spans="1:13" hidden="1" x14ac:dyDescent="0.2">
      <c r="A2318" s="23">
        <v>71407</v>
      </c>
      <c r="B2318" s="28" t="s">
        <v>4573</v>
      </c>
      <c r="C2318" s="28" t="s">
        <v>4598</v>
      </c>
      <c r="D2318" s="25">
        <v>39920</v>
      </c>
      <c r="F2318" s="26">
        <v>47.98</v>
      </c>
      <c r="G2318" s="28" t="s">
        <v>6672</v>
      </c>
      <c r="H2318" s="28" t="s">
        <v>4600</v>
      </c>
      <c r="J2318" s="28" t="s">
        <v>4909</v>
      </c>
      <c r="K2318" s="29">
        <v>39920</v>
      </c>
      <c r="L2318" s="28" t="s">
        <v>5658</v>
      </c>
      <c r="M2318" s="28" t="s">
        <v>5246</v>
      </c>
    </row>
    <row r="2319" spans="1:13" hidden="1" x14ac:dyDescent="0.2">
      <c r="A2319" s="23">
        <v>70198</v>
      </c>
      <c r="B2319" s="28" t="s">
        <v>4573</v>
      </c>
      <c r="C2319" s="28" t="s">
        <v>4574</v>
      </c>
      <c r="D2319" s="25">
        <v>39920</v>
      </c>
      <c r="F2319" s="26">
        <v>20</v>
      </c>
      <c r="G2319" s="28" t="s">
        <v>5143</v>
      </c>
      <c r="H2319" s="28" t="s">
        <v>3381</v>
      </c>
      <c r="J2319" s="28" t="s">
        <v>4909</v>
      </c>
      <c r="K2319" s="29">
        <v>39920</v>
      </c>
      <c r="L2319" s="28" t="s">
        <v>7174</v>
      </c>
      <c r="M2319" s="28" t="s">
        <v>3887</v>
      </c>
    </row>
    <row r="2320" spans="1:13" hidden="1" x14ac:dyDescent="0.2">
      <c r="A2320" s="23">
        <v>71408</v>
      </c>
      <c r="B2320" s="28" t="s">
        <v>4573</v>
      </c>
      <c r="C2320" s="28" t="s">
        <v>4598</v>
      </c>
      <c r="D2320" s="25">
        <v>39920</v>
      </c>
      <c r="E2320" s="28" t="s">
        <v>7305</v>
      </c>
      <c r="F2320" s="26">
        <v>12</v>
      </c>
      <c r="G2320" s="28" t="s">
        <v>889</v>
      </c>
      <c r="H2320" s="28" t="s">
        <v>3484</v>
      </c>
      <c r="J2320" s="28" t="s">
        <v>4911</v>
      </c>
      <c r="K2320" s="29">
        <v>39920</v>
      </c>
      <c r="L2320" s="28" t="s">
        <v>5658</v>
      </c>
      <c r="M2320" s="28" t="s">
        <v>2106</v>
      </c>
    </row>
    <row r="2321" spans="1:13" hidden="1" x14ac:dyDescent="0.2">
      <c r="A2321" s="23">
        <v>70197</v>
      </c>
      <c r="B2321" s="28" t="s">
        <v>4585</v>
      </c>
      <c r="C2321" s="28" t="s">
        <v>4574</v>
      </c>
      <c r="D2321" s="25">
        <v>39920</v>
      </c>
      <c r="F2321" s="26">
        <v>79.790000000000006</v>
      </c>
      <c r="G2321" s="28" t="s">
        <v>5142</v>
      </c>
      <c r="H2321" s="28" t="s">
        <v>5948</v>
      </c>
      <c r="K2321" s="29">
        <v>39920</v>
      </c>
      <c r="L2321" s="28" t="s">
        <v>7174</v>
      </c>
      <c r="M2321" s="28" t="s">
        <v>7175</v>
      </c>
    </row>
    <row r="2322" spans="1:13" hidden="1" x14ac:dyDescent="0.2">
      <c r="A2322" s="23">
        <v>70199</v>
      </c>
      <c r="B2322" s="28" t="s">
        <v>4579</v>
      </c>
      <c r="C2322" s="28" t="s">
        <v>4574</v>
      </c>
      <c r="D2322" s="25">
        <v>39923</v>
      </c>
      <c r="F2322" s="26">
        <v>70</v>
      </c>
      <c r="G2322" s="28" t="s">
        <v>4580</v>
      </c>
      <c r="H2322" s="28" t="s">
        <v>6667</v>
      </c>
      <c r="K2322" s="29">
        <v>39923</v>
      </c>
      <c r="L2322" s="28" t="s">
        <v>8465</v>
      </c>
      <c r="M2322" s="28" t="s">
        <v>7388</v>
      </c>
    </row>
    <row r="2323" spans="1:13" hidden="1" x14ac:dyDescent="0.2">
      <c r="A2323" s="23">
        <v>70200</v>
      </c>
      <c r="B2323" s="28" t="s">
        <v>4585</v>
      </c>
      <c r="C2323" s="28" t="s">
        <v>4574</v>
      </c>
      <c r="D2323" s="25">
        <v>39925</v>
      </c>
      <c r="F2323" s="26">
        <v>20.8</v>
      </c>
      <c r="G2323" s="28" t="s">
        <v>5141</v>
      </c>
      <c r="H2323" s="28" t="s">
        <v>5948</v>
      </c>
      <c r="J2323" s="28" t="s">
        <v>4907</v>
      </c>
      <c r="K2323" s="29">
        <v>39925</v>
      </c>
      <c r="L2323" s="28" t="s">
        <v>7174</v>
      </c>
      <c r="M2323" s="28" t="s">
        <v>6103</v>
      </c>
    </row>
    <row r="2324" spans="1:13" hidden="1" x14ac:dyDescent="0.2">
      <c r="A2324" s="23">
        <v>70201</v>
      </c>
      <c r="B2324" s="28" t="s">
        <v>4579</v>
      </c>
      <c r="C2324" s="28" t="s">
        <v>4574</v>
      </c>
      <c r="D2324" s="25">
        <v>39926</v>
      </c>
      <c r="F2324" s="26">
        <v>50</v>
      </c>
      <c r="G2324" s="28" t="s">
        <v>4580</v>
      </c>
      <c r="H2324" s="28" t="s">
        <v>6667</v>
      </c>
      <c r="K2324" s="29">
        <v>39926</v>
      </c>
      <c r="L2324" s="28" t="s">
        <v>8465</v>
      </c>
      <c r="M2324" s="28" t="s">
        <v>3130</v>
      </c>
    </row>
    <row r="2325" spans="1:13" hidden="1" x14ac:dyDescent="0.2">
      <c r="A2325" s="23">
        <v>70202</v>
      </c>
      <c r="B2325" s="28" t="s">
        <v>4573</v>
      </c>
      <c r="C2325" s="28" t="s">
        <v>4574</v>
      </c>
      <c r="D2325" s="25">
        <v>39926</v>
      </c>
      <c r="F2325" s="26">
        <v>41.58</v>
      </c>
      <c r="G2325" s="28" t="s">
        <v>5139</v>
      </c>
      <c r="H2325" s="28" t="s">
        <v>3381</v>
      </c>
      <c r="J2325" s="28" t="s">
        <v>4909</v>
      </c>
      <c r="K2325" s="29">
        <v>39926</v>
      </c>
      <c r="L2325" s="28" t="s">
        <v>7174</v>
      </c>
      <c r="M2325" s="28" t="s">
        <v>7209</v>
      </c>
    </row>
    <row r="2326" spans="1:13" hidden="1" x14ac:dyDescent="0.2">
      <c r="A2326" s="23">
        <v>70203</v>
      </c>
      <c r="B2326" s="28" t="s">
        <v>4579</v>
      </c>
      <c r="C2326" s="28" t="s">
        <v>4574</v>
      </c>
      <c r="D2326" s="25">
        <v>39927</v>
      </c>
      <c r="F2326" s="26">
        <v>2000</v>
      </c>
      <c r="G2326" s="28" t="s">
        <v>5135</v>
      </c>
      <c r="H2326" s="28" t="s">
        <v>6667</v>
      </c>
      <c r="K2326" s="29">
        <v>39927</v>
      </c>
      <c r="L2326" s="28" t="s">
        <v>5361</v>
      </c>
      <c r="M2326" s="28" t="s">
        <v>6116</v>
      </c>
    </row>
    <row r="2327" spans="1:13" hidden="1" x14ac:dyDescent="0.2">
      <c r="A2327" s="23">
        <v>70205</v>
      </c>
      <c r="B2327" s="28" t="s">
        <v>4573</v>
      </c>
      <c r="C2327" s="28" t="s">
        <v>4574</v>
      </c>
      <c r="D2327" s="25">
        <v>39930</v>
      </c>
      <c r="E2327" s="28" t="s">
        <v>5655</v>
      </c>
      <c r="F2327" s="26">
        <v>48</v>
      </c>
      <c r="G2327" s="28" t="s">
        <v>7118</v>
      </c>
      <c r="H2327" s="28" t="s">
        <v>3379</v>
      </c>
      <c r="J2327" s="28" t="s">
        <v>4906</v>
      </c>
      <c r="K2327" s="29">
        <v>39930</v>
      </c>
      <c r="L2327" s="28" t="s">
        <v>7176</v>
      </c>
      <c r="M2327" s="28">
        <v>1126</v>
      </c>
    </row>
    <row r="2328" spans="1:13" hidden="1" x14ac:dyDescent="0.2">
      <c r="A2328" s="23">
        <v>70204</v>
      </c>
      <c r="B2328" s="28" t="s">
        <v>5138</v>
      </c>
      <c r="C2328" s="28" t="s">
        <v>4574</v>
      </c>
      <c r="D2328" s="25">
        <v>39930</v>
      </c>
      <c r="F2328" s="26">
        <v>218.95</v>
      </c>
      <c r="G2328" s="28" t="s">
        <v>4574</v>
      </c>
      <c r="H2328" s="28" t="s">
        <v>3381</v>
      </c>
      <c r="J2328" s="28" t="s">
        <v>4909</v>
      </c>
      <c r="K2328" s="29">
        <v>39930</v>
      </c>
      <c r="L2328" s="28" t="s">
        <v>7206</v>
      </c>
      <c r="M2328" s="28" t="s">
        <v>3911</v>
      </c>
    </row>
    <row r="2329" spans="1:13" hidden="1" x14ac:dyDescent="0.2">
      <c r="A2329" s="23">
        <v>70206</v>
      </c>
      <c r="B2329" s="28" t="s">
        <v>4573</v>
      </c>
      <c r="C2329" s="28" t="s">
        <v>4574</v>
      </c>
      <c r="D2329" s="25">
        <v>39931</v>
      </c>
      <c r="F2329" s="26">
        <v>150</v>
      </c>
      <c r="G2329" s="28" t="s">
        <v>5180</v>
      </c>
      <c r="H2329" s="28" t="s">
        <v>4599</v>
      </c>
      <c r="I2329" s="28" t="s">
        <v>3191</v>
      </c>
      <c r="J2329" s="28" t="s">
        <v>4906</v>
      </c>
      <c r="K2329" s="29">
        <v>39931</v>
      </c>
      <c r="L2329" s="28" t="s">
        <v>7176</v>
      </c>
      <c r="M2329" s="28">
        <v>1128</v>
      </c>
    </row>
    <row r="2330" spans="1:13" x14ac:dyDescent="0.2">
      <c r="A2330" s="23">
        <v>70207</v>
      </c>
      <c r="B2330" s="28" t="s">
        <v>4573</v>
      </c>
      <c r="C2330" s="28" t="s">
        <v>4574</v>
      </c>
      <c r="D2330" s="25">
        <v>39932</v>
      </c>
      <c r="F2330" s="26">
        <v>21.89</v>
      </c>
      <c r="G2330" s="28" t="s">
        <v>5136</v>
      </c>
      <c r="H2330" s="28" t="s">
        <v>7151</v>
      </c>
      <c r="J2330" s="28" t="s">
        <v>4911</v>
      </c>
      <c r="K2330" s="29">
        <v>39932</v>
      </c>
      <c r="L2330" s="28" t="s">
        <v>7174</v>
      </c>
      <c r="M2330" s="28" t="s">
        <v>7221</v>
      </c>
    </row>
    <row r="2331" spans="1:13" hidden="1" x14ac:dyDescent="0.2">
      <c r="A2331" s="23">
        <v>70208</v>
      </c>
      <c r="B2331" s="28" t="s">
        <v>4579</v>
      </c>
      <c r="C2331" s="28" t="s">
        <v>4574</v>
      </c>
      <c r="D2331" s="25">
        <v>39933</v>
      </c>
      <c r="F2331" s="26">
        <v>30</v>
      </c>
      <c r="G2331" s="28" t="s">
        <v>4580</v>
      </c>
      <c r="H2331" s="28" t="s">
        <v>6667</v>
      </c>
      <c r="K2331" s="29">
        <v>39933</v>
      </c>
      <c r="L2331" s="28" t="s">
        <v>8465</v>
      </c>
      <c r="M2331" s="28" t="s">
        <v>7424</v>
      </c>
    </row>
    <row r="2332" spans="1:13" hidden="1" x14ac:dyDescent="0.2">
      <c r="A2332" s="23">
        <v>70218</v>
      </c>
      <c r="B2332" s="28" t="s">
        <v>4573</v>
      </c>
      <c r="C2332" s="28" t="s">
        <v>4574</v>
      </c>
      <c r="D2332" s="25">
        <v>39934</v>
      </c>
      <c r="F2332" s="26">
        <v>40</v>
      </c>
      <c r="G2332" s="28" t="s">
        <v>5166</v>
      </c>
      <c r="H2332" s="28" t="s">
        <v>4599</v>
      </c>
      <c r="I2332" s="28" t="s">
        <v>7304</v>
      </c>
      <c r="J2332" s="28" t="s">
        <v>4909</v>
      </c>
      <c r="K2332" s="29">
        <v>39934</v>
      </c>
      <c r="L2332" s="28" t="s">
        <v>7176</v>
      </c>
      <c r="M2332" s="28">
        <v>1129</v>
      </c>
    </row>
    <row r="2333" spans="1:13" hidden="1" x14ac:dyDescent="0.2">
      <c r="A2333" s="23">
        <v>70217</v>
      </c>
      <c r="B2333" s="28" t="s">
        <v>4579</v>
      </c>
      <c r="C2333" s="28" t="s">
        <v>4574</v>
      </c>
      <c r="D2333" s="25">
        <v>39934</v>
      </c>
      <c r="F2333" s="26">
        <v>10</v>
      </c>
      <c r="G2333" s="28" t="s">
        <v>6025</v>
      </c>
      <c r="H2333" s="28" t="s">
        <v>6667</v>
      </c>
      <c r="K2333" s="29">
        <v>39934</v>
      </c>
      <c r="L2333" s="28" t="s">
        <v>7182</v>
      </c>
      <c r="M2333" s="28" t="s">
        <v>7199</v>
      </c>
    </row>
    <row r="2334" spans="1:13" hidden="1" x14ac:dyDescent="0.2">
      <c r="A2334" s="23">
        <v>70216</v>
      </c>
      <c r="B2334" s="28" t="s">
        <v>4579</v>
      </c>
      <c r="C2334" s="28" t="s">
        <v>4574</v>
      </c>
      <c r="D2334" s="25">
        <v>39934</v>
      </c>
      <c r="F2334" s="26">
        <v>10</v>
      </c>
      <c r="G2334" s="28" t="s">
        <v>6024</v>
      </c>
      <c r="H2334" s="28" t="s">
        <v>6667</v>
      </c>
      <c r="K2334" s="29">
        <v>39934</v>
      </c>
      <c r="L2334" s="28" t="s">
        <v>7182</v>
      </c>
      <c r="M2334" s="28" t="s">
        <v>7198</v>
      </c>
    </row>
    <row r="2335" spans="1:13" hidden="1" x14ac:dyDescent="0.2">
      <c r="A2335" s="23">
        <v>70210</v>
      </c>
      <c r="B2335" s="28" t="s">
        <v>4579</v>
      </c>
      <c r="C2335" s="28" t="s">
        <v>4574</v>
      </c>
      <c r="D2335" s="25">
        <v>39934</v>
      </c>
      <c r="F2335" s="26">
        <v>2727.06</v>
      </c>
      <c r="G2335" s="28" t="s">
        <v>5135</v>
      </c>
      <c r="H2335" s="28" t="s">
        <v>6667</v>
      </c>
      <c r="K2335" s="29">
        <v>39934</v>
      </c>
      <c r="L2335" s="28" t="s">
        <v>7174</v>
      </c>
      <c r="M2335" s="28" t="s">
        <v>7218</v>
      </c>
    </row>
    <row r="2336" spans="1:13" hidden="1" x14ac:dyDescent="0.2">
      <c r="A2336" s="23">
        <v>70213</v>
      </c>
      <c r="B2336" s="28" t="s">
        <v>4579</v>
      </c>
      <c r="C2336" s="28" t="s">
        <v>4574</v>
      </c>
      <c r="D2336" s="25">
        <v>39934</v>
      </c>
      <c r="F2336" s="26">
        <v>300</v>
      </c>
      <c r="G2336" s="28" t="s">
        <v>5133</v>
      </c>
      <c r="H2336" s="28" t="s">
        <v>6667</v>
      </c>
      <c r="K2336" s="29">
        <v>39934</v>
      </c>
      <c r="L2336" s="28" t="s">
        <v>7174</v>
      </c>
      <c r="M2336" s="28" t="s">
        <v>7191</v>
      </c>
    </row>
    <row r="2337" spans="1:13" hidden="1" x14ac:dyDescent="0.2">
      <c r="A2337" s="23">
        <v>70211</v>
      </c>
      <c r="B2337" s="28" t="s">
        <v>4573</v>
      </c>
      <c r="C2337" s="28" t="s">
        <v>4574</v>
      </c>
      <c r="D2337" s="25">
        <v>39934</v>
      </c>
      <c r="F2337" s="26">
        <v>32.630000000000003</v>
      </c>
      <c r="G2337" s="28" t="s">
        <v>6021</v>
      </c>
      <c r="H2337" s="28" t="s">
        <v>3381</v>
      </c>
      <c r="J2337" s="28" t="s">
        <v>4909</v>
      </c>
      <c r="K2337" s="29">
        <v>39934</v>
      </c>
      <c r="L2337" s="28" t="s">
        <v>7174</v>
      </c>
      <c r="M2337" s="28" t="s">
        <v>6106</v>
      </c>
    </row>
    <row r="2338" spans="1:13" hidden="1" x14ac:dyDescent="0.2">
      <c r="A2338" s="23">
        <v>70214</v>
      </c>
      <c r="B2338" s="28" t="s">
        <v>4573</v>
      </c>
      <c r="C2338" s="28" t="s">
        <v>4574</v>
      </c>
      <c r="D2338" s="25">
        <v>39934</v>
      </c>
      <c r="F2338" s="26">
        <v>34.1</v>
      </c>
      <c r="G2338" s="28" t="s">
        <v>4591</v>
      </c>
      <c r="H2338" s="28" t="s">
        <v>3381</v>
      </c>
      <c r="J2338" s="28" t="s">
        <v>4909</v>
      </c>
      <c r="K2338" s="29">
        <v>39934</v>
      </c>
      <c r="L2338" s="28" t="s">
        <v>7174</v>
      </c>
      <c r="M2338" s="28" t="s">
        <v>6107</v>
      </c>
    </row>
    <row r="2339" spans="1:13" hidden="1" x14ac:dyDescent="0.2">
      <c r="A2339" s="23">
        <v>70215</v>
      </c>
      <c r="B2339" s="28" t="s">
        <v>4573</v>
      </c>
      <c r="C2339" s="28" t="s">
        <v>4574</v>
      </c>
      <c r="D2339" s="25">
        <v>39934</v>
      </c>
      <c r="F2339" s="26">
        <v>42</v>
      </c>
      <c r="G2339" s="28" t="s">
        <v>6023</v>
      </c>
      <c r="H2339" s="28" t="s">
        <v>3379</v>
      </c>
      <c r="J2339" s="28" t="s">
        <v>4906</v>
      </c>
      <c r="K2339" s="29">
        <v>39934</v>
      </c>
      <c r="L2339" s="28" t="s">
        <v>7174</v>
      </c>
      <c r="M2339" s="28" t="s">
        <v>7196</v>
      </c>
    </row>
    <row r="2340" spans="1:13" hidden="1" x14ac:dyDescent="0.2">
      <c r="A2340" s="23">
        <v>70212</v>
      </c>
      <c r="B2340" s="28" t="s">
        <v>4573</v>
      </c>
      <c r="C2340" s="28" t="s">
        <v>4574</v>
      </c>
      <c r="D2340" s="25">
        <v>39934</v>
      </c>
      <c r="F2340" s="26">
        <v>11.95</v>
      </c>
      <c r="G2340" s="28" t="s">
        <v>6022</v>
      </c>
      <c r="H2340" s="28" t="s">
        <v>3381</v>
      </c>
      <c r="J2340" s="28" t="s">
        <v>4909</v>
      </c>
      <c r="K2340" s="29">
        <v>39934</v>
      </c>
      <c r="L2340" s="28" t="s">
        <v>7174</v>
      </c>
      <c r="M2340" s="28" t="s">
        <v>7195</v>
      </c>
    </row>
    <row r="2341" spans="1:13" hidden="1" x14ac:dyDescent="0.2">
      <c r="A2341" s="23">
        <v>70209</v>
      </c>
      <c r="B2341" s="28" t="s">
        <v>4573</v>
      </c>
      <c r="C2341" s="28" t="s">
        <v>4574</v>
      </c>
      <c r="D2341" s="25">
        <v>39934</v>
      </c>
      <c r="F2341" s="26">
        <v>180</v>
      </c>
      <c r="G2341" s="28" t="s">
        <v>4597</v>
      </c>
      <c r="H2341" s="28" t="s">
        <v>3381</v>
      </c>
      <c r="J2341" s="28" t="s">
        <v>4909</v>
      </c>
      <c r="K2341" s="29">
        <v>39934</v>
      </c>
      <c r="L2341" s="28" t="s">
        <v>7174</v>
      </c>
      <c r="M2341" s="28" t="s">
        <v>3517</v>
      </c>
    </row>
    <row r="2342" spans="1:13" hidden="1" x14ac:dyDescent="0.2">
      <c r="A2342" s="23">
        <v>70221</v>
      </c>
      <c r="B2342" s="28" t="s">
        <v>4573</v>
      </c>
      <c r="C2342" s="28" t="s">
        <v>4574</v>
      </c>
      <c r="D2342" s="25">
        <v>39938</v>
      </c>
      <c r="F2342" s="26">
        <v>101</v>
      </c>
      <c r="G2342" s="28" t="s">
        <v>4594</v>
      </c>
      <c r="H2342" s="28" t="s">
        <v>3381</v>
      </c>
      <c r="J2342" s="28" t="s">
        <v>4909</v>
      </c>
      <c r="K2342" s="29">
        <v>39938</v>
      </c>
      <c r="L2342" s="28" t="s">
        <v>7174</v>
      </c>
      <c r="M2342" s="28" t="s">
        <v>5919</v>
      </c>
    </row>
    <row r="2343" spans="1:13" hidden="1" x14ac:dyDescent="0.2">
      <c r="A2343" s="23">
        <v>70222</v>
      </c>
      <c r="B2343" s="28" t="s">
        <v>4573</v>
      </c>
      <c r="C2343" s="28" t="s">
        <v>4574</v>
      </c>
      <c r="D2343" s="25">
        <v>39938</v>
      </c>
      <c r="F2343" s="26">
        <v>64</v>
      </c>
      <c r="G2343" s="28" t="s">
        <v>4594</v>
      </c>
      <c r="H2343" s="28" t="s">
        <v>3381</v>
      </c>
      <c r="J2343" s="28" t="s">
        <v>4909</v>
      </c>
      <c r="K2343" s="29">
        <v>39938</v>
      </c>
      <c r="L2343" s="28" t="s">
        <v>7174</v>
      </c>
      <c r="M2343" s="28" t="s">
        <v>5918</v>
      </c>
    </row>
    <row r="2344" spans="1:13" hidden="1" x14ac:dyDescent="0.2">
      <c r="A2344" s="23">
        <v>70220</v>
      </c>
      <c r="B2344" s="28" t="s">
        <v>4579</v>
      </c>
      <c r="C2344" s="28" t="s">
        <v>4574</v>
      </c>
      <c r="D2344" s="25">
        <v>39938</v>
      </c>
      <c r="F2344" s="26">
        <v>1164.23</v>
      </c>
      <c r="G2344" s="28" t="s">
        <v>4598</v>
      </c>
      <c r="H2344" s="28" t="s">
        <v>6667</v>
      </c>
      <c r="K2344" s="29">
        <v>39938</v>
      </c>
      <c r="L2344" s="28" t="s">
        <v>7174</v>
      </c>
      <c r="M2344" s="28" t="s">
        <v>7193</v>
      </c>
    </row>
    <row r="2345" spans="1:13" hidden="1" x14ac:dyDescent="0.2">
      <c r="A2345" s="23">
        <v>70223</v>
      </c>
      <c r="B2345" s="28" t="s">
        <v>4573</v>
      </c>
      <c r="C2345" s="28" t="s">
        <v>4574</v>
      </c>
      <c r="D2345" s="25">
        <v>39938</v>
      </c>
      <c r="F2345" s="26">
        <v>5</v>
      </c>
      <c r="G2345" s="28" t="s">
        <v>5134</v>
      </c>
      <c r="H2345" s="28" t="s">
        <v>5954</v>
      </c>
      <c r="J2345" s="28" t="s">
        <v>4912</v>
      </c>
      <c r="K2345" s="29">
        <v>39938</v>
      </c>
      <c r="L2345" s="28" t="s">
        <v>7174</v>
      </c>
      <c r="M2345" s="28" t="s">
        <v>7194</v>
      </c>
    </row>
    <row r="2346" spans="1:13" hidden="1" x14ac:dyDescent="0.2">
      <c r="A2346" s="23">
        <v>70219</v>
      </c>
      <c r="B2346" s="28" t="s">
        <v>4573</v>
      </c>
      <c r="C2346" s="28" t="s">
        <v>4574</v>
      </c>
      <c r="D2346" s="25">
        <v>39938</v>
      </c>
      <c r="F2346" s="26">
        <v>26.95</v>
      </c>
      <c r="G2346" s="28" t="s">
        <v>6020</v>
      </c>
      <c r="H2346" s="28" t="s">
        <v>3381</v>
      </c>
      <c r="J2346" s="28" t="s">
        <v>4909</v>
      </c>
      <c r="K2346" s="29">
        <v>39938</v>
      </c>
      <c r="L2346" s="28" t="s">
        <v>7174</v>
      </c>
      <c r="M2346" s="28" t="s">
        <v>7187</v>
      </c>
    </row>
    <row r="2347" spans="1:13" hidden="1" x14ac:dyDescent="0.2">
      <c r="A2347" s="23">
        <v>71409</v>
      </c>
      <c r="B2347" s="28" t="s">
        <v>5150</v>
      </c>
      <c r="C2347" s="28" t="s">
        <v>4598</v>
      </c>
      <c r="D2347" s="25">
        <v>39938</v>
      </c>
      <c r="F2347" s="26">
        <v>-1164.23</v>
      </c>
      <c r="G2347" s="28" t="s">
        <v>4574</v>
      </c>
      <c r="H2347" s="28" t="s">
        <v>6667</v>
      </c>
      <c r="K2347" s="29">
        <v>39938</v>
      </c>
      <c r="L2347" s="28" t="s">
        <v>5658</v>
      </c>
      <c r="M2347" s="28" t="s">
        <v>1534</v>
      </c>
    </row>
    <row r="2348" spans="1:13" hidden="1" x14ac:dyDescent="0.2">
      <c r="A2348" s="23">
        <v>70225</v>
      </c>
      <c r="B2348" s="33" t="s">
        <v>4592</v>
      </c>
      <c r="C2348" s="28" t="s">
        <v>4574</v>
      </c>
      <c r="D2348" s="25">
        <v>39939</v>
      </c>
      <c r="F2348" s="26">
        <v>-825</v>
      </c>
      <c r="G2348" s="28" t="s">
        <v>4593</v>
      </c>
      <c r="H2348" s="28" t="s">
        <v>6666</v>
      </c>
      <c r="J2348" s="28" t="s">
        <v>4911</v>
      </c>
      <c r="K2348" s="29">
        <v>39939</v>
      </c>
      <c r="L2348" s="28" t="s">
        <v>7177</v>
      </c>
      <c r="M2348" s="28" t="s">
        <v>7214</v>
      </c>
    </row>
    <row r="2349" spans="1:13" hidden="1" x14ac:dyDescent="0.2">
      <c r="A2349" s="23">
        <v>70224</v>
      </c>
      <c r="B2349" s="28" t="s">
        <v>4573</v>
      </c>
      <c r="C2349" s="28" t="s">
        <v>4574</v>
      </c>
      <c r="D2349" s="25">
        <v>39939</v>
      </c>
      <c r="F2349" s="26">
        <v>15.22</v>
      </c>
      <c r="G2349" s="28" t="s">
        <v>4594</v>
      </c>
      <c r="H2349" s="28" t="s">
        <v>3381</v>
      </c>
      <c r="J2349" s="28" t="s">
        <v>4909</v>
      </c>
      <c r="K2349" s="29">
        <v>39939</v>
      </c>
      <c r="L2349" s="28" t="s">
        <v>7174</v>
      </c>
      <c r="M2349" s="28" t="s">
        <v>5364</v>
      </c>
    </row>
    <row r="2350" spans="1:13" hidden="1" x14ac:dyDescent="0.2">
      <c r="A2350" s="23">
        <v>70226</v>
      </c>
      <c r="B2350" s="28" t="s">
        <v>4573</v>
      </c>
      <c r="C2350" s="28" t="s">
        <v>4574</v>
      </c>
      <c r="D2350" s="25">
        <v>39939</v>
      </c>
      <c r="F2350" s="26">
        <v>12</v>
      </c>
      <c r="G2350" s="28" t="s">
        <v>4596</v>
      </c>
      <c r="H2350" s="28" t="s">
        <v>5954</v>
      </c>
      <c r="J2350" s="28" t="s">
        <v>4912</v>
      </c>
      <c r="K2350" s="29">
        <v>39939</v>
      </c>
      <c r="L2350" s="28" t="s">
        <v>7174</v>
      </c>
      <c r="M2350" s="28" t="s">
        <v>4596</v>
      </c>
    </row>
    <row r="2351" spans="1:13" hidden="1" x14ac:dyDescent="0.2">
      <c r="A2351" s="23">
        <v>70228</v>
      </c>
      <c r="B2351" s="28" t="s">
        <v>4579</v>
      </c>
      <c r="C2351" s="28" t="s">
        <v>4574</v>
      </c>
      <c r="D2351" s="25">
        <v>39940</v>
      </c>
      <c r="F2351" s="26">
        <v>250</v>
      </c>
      <c r="G2351" s="28" t="s">
        <v>4587</v>
      </c>
      <c r="H2351" s="28" t="s">
        <v>6667</v>
      </c>
      <c r="K2351" s="29">
        <v>39940</v>
      </c>
      <c r="L2351" s="28" t="s">
        <v>7174</v>
      </c>
      <c r="M2351" s="28" t="s">
        <v>7179</v>
      </c>
    </row>
    <row r="2352" spans="1:13" hidden="1" x14ac:dyDescent="0.2">
      <c r="A2352" s="23">
        <v>70229</v>
      </c>
      <c r="B2352" s="28" t="s">
        <v>4579</v>
      </c>
      <c r="C2352" s="28" t="s">
        <v>4574</v>
      </c>
      <c r="D2352" s="25">
        <v>39940</v>
      </c>
      <c r="F2352" s="26">
        <v>500</v>
      </c>
      <c r="G2352" s="28" t="s">
        <v>4587</v>
      </c>
      <c r="H2352" s="28" t="s">
        <v>6667</v>
      </c>
      <c r="K2352" s="29">
        <v>39940</v>
      </c>
      <c r="L2352" s="28" t="s">
        <v>7174</v>
      </c>
      <c r="M2352" s="28" t="s">
        <v>7179</v>
      </c>
    </row>
    <row r="2353" spans="1:13" hidden="1" x14ac:dyDescent="0.2">
      <c r="A2353" s="23">
        <v>70230</v>
      </c>
      <c r="B2353" s="28" t="s">
        <v>4579</v>
      </c>
      <c r="C2353" s="28" t="s">
        <v>4574</v>
      </c>
      <c r="D2353" s="25">
        <v>39940</v>
      </c>
      <c r="F2353" s="26">
        <v>150</v>
      </c>
      <c r="G2353" s="28" t="s">
        <v>4587</v>
      </c>
      <c r="H2353" s="28" t="s">
        <v>6667</v>
      </c>
      <c r="K2353" s="29">
        <v>39940</v>
      </c>
      <c r="L2353" s="28" t="s">
        <v>7174</v>
      </c>
      <c r="M2353" s="28" t="s">
        <v>7179</v>
      </c>
    </row>
    <row r="2354" spans="1:13" hidden="1" x14ac:dyDescent="0.2">
      <c r="A2354" s="23">
        <v>70231</v>
      </c>
      <c r="B2354" s="28" t="s">
        <v>4579</v>
      </c>
      <c r="C2354" s="28" t="s">
        <v>4574</v>
      </c>
      <c r="D2354" s="25">
        <v>39940</v>
      </c>
      <c r="F2354" s="26">
        <v>60</v>
      </c>
      <c r="G2354" s="28" t="s">
        <v>4587</v>
      </c>
      <c r="H2354" s="28" t="s">
        <v>6667</v>
      </c>
      <c r="K2354" s="29">
        <v>39940</v>
      </c>
      <c r="L2354" s="28" t="s">
        <v>7174</v>
      </c>
      <c r="M2354" s="28" t="s">
        <v>7179</v>
      </c>
    </row>
    <row r="2355" spans="1:13" hidden="1" x14ac:dyDescent="0.2">
      <c r="A2355" s="23">
        <v>70232</v>
      </c>
      <c r="B2355" s="33" t="s">
        <v>4573</v>
      </c>
      <c r="C2355" s="33" t="s">
        <v>4574</v>
      </c>
      <c r="D2355" s="25">
        <v>39940</v>
      </c>
      <c r="F2355" s="26">
        <v>5</v>
      </c>
      <c r="G2355" s="28" t="s">
        <v>4590</v>
      </c>
      <c r="H2355" s="28" t="s">
        <v>5954</v>
      </c>
      <c r="J2355" s="28" t="s">
        <v>4912</v>
      </c>
      <c r="K2355" s="29">
        <v>39940</v>
      </c>
      <c r="L2355" s="33" t="s">
        <v>7182</v>
      </c>
      <c r="M2355" s="28" t="s">
        <v>7183</v>
      </c>
    </row>
    <row r="2356" spans="1:13" hidden="1" x14ac:dyDescent="0.2">
      <c r="A2356" s="23">
        <v>70227</v>
      </c>
      <c r="B2356" s="28" t="s">
        <v>4573</v>
      </c>
      <c r="C2356" s="28" t="s">
        <v>4574</v>
      </c>
      <c r="D2356" s="25">
        <v>39940</v>
      </c>
      <c r="F2356" s="26">
        <v>8.19</v>
      </c>
      <c r="G2356" s="28" t="s">
        <v>4589</v>
      </c>
      <c r="H2356" s="28" t="s">
        <v>3381</v>
      </c>
      <c r="J2356" s="28" t="s">
        <v>4909</v>
      </c>
      <c r="K2356" s="29">
        <v>39940</v>
      </c>
      <c r="L2356" s="28" t="s">
        <v>7174</v>
      </c>
      <c r="M2356" s="28" t="s">
        <v>7186</v>
      </c>
    </row>
    <row r="2357" spans="1:13" hidden="1" x14ac:dyDescent="0.2">
      <c r="A2357" s="23">
        <v>70233</v>
      </c>
      <c r="B2357" s="28" t="s">
        <v>4579</v>
      </c>
      <c r="C2357" s="28" t="s">
        <v>4574</v>
      </c>
      <c r="D2357" s="25">
        <v>39941</v>
      </c>
      <c r="F2357" s="26">
        <v>30</v>
      </c>
      <c r="G2357" s="28" t="s">
        <v>4580</v>
      </c>
      <c r="H2357" s="28" t="s">
        <v>6667</v>
      </c>
      <c r="K2357" s="29">
        <v>39941</v>
      </c>
      <c r="L2357" s="28" t="s">
        <v>8465</v>
      </c>
      <c r="M2357" s="28" t="s">
        <v>7418</v>
      </c>
    </row>
    <row r="2358" spans="1:13" hidden="1" x14ac:dyDescent="0.2">
      <c r="A2358" s="23">
        <v>71067</v>
      </c>
      <c r="B2358" s="28" t="s">
        <v>4573</v>
      </c>
      <c r="C2358" s="28" t="s">
        <v>5135</v>
      </c>
      <c r="D2358" s="25">
        <v>39942</v>
      </c>
      <c r="F2358" s="26">
        <v>13.66</v>
      </c>
      <c r="G2358" s="28" t="s">
        <v>5411</v>
      </c>
      <c r="H2358" s="28" t="s">
        <v>3370</v>
      </c>
      <c r="J2358" s="28" t="s">
        <v>4909</v>
      </c>
      <c r="K2358" s="29">
        <v>39942</v>
      </c>
      <c r="L2358" s="28" t="s">
        <v>5658</v>
      </c>
      <c r="M2358" s="28" t="s">
        <v>2286</v>
      </c>
    </row>
    <row r="2359" spans="1:13" hidden="1" x14ac:dyDescent="0.2">
      <c r="A2359" s="23">
        <v>71066</v>
      </c>
      <c r="B2359" s="28" t="s">
        <v>4573</v>
      </c>
      <c r="C2359" s="28" t="s">
        <v>5135</v>
      </c>
      <c r="D2359" s="25">
        <v>39942</v>
      </c>
      <c r="F2359" s="26">
        <v>10.28</v>
      </c>
      <c r="G2359" s="28" t="s">
        <v>1951</v>
      </c>
      <c r="H2359" s="28" t="s">
        <v>3370</v>
      </c>
      <c r="J2359" s="28" t="s">
        <v>4909</v>
      </c>
      <c r="K2359" s="29">
        <v>39942</v>
      </c>
      <c r="L2359" s="28" t="s">
        <v>5658</v>
      </c>
      <c r="M2359" s="28" t="s">
        <v>3961</v>
      </c>
    </row>
    <row r="2360" spans="1:13" hidden="1" x14ac:dyDescent="0.2">
      <c r="A2360" s="23">
        <v>71065</v>
      </c>
      <c r="B2360" s="28" t="s">
        <v>4573</v>
      </c>
      <c r="C2360" s="28" t="s">
        <v>5135</v>
      </c>
      <c r="D2360" s="25">
        <v>39942</v>
      </c>
      <c r="F2360" s="26">
        <v>10</v>
      </c>
      <c r="G2360" s="28" t="s">
        <v>2205</v>
      </c>
      <c r="H2360" s="28" t="s">
        <v>7154</v>
      </c>
      <c r="J2360" s="28" t="s">
        <v>4907</v>
      </c>
      <c r="K2360" s="29">
        <v>39942</v>
      </c>
      <c r="L2360" s="28" t="s">
        <v>5658</v>
      </c>
      <c r="M2360" s="28" t="s">
        <v>7545</v>
      </c>
    </row>
    <row r="2361" spans="1:13" hidden="1" x14ac:dyDescent="0.2">
      <c r="A2361" s="23">
        <v>70236</v>
      </c>
      <c r="B2361" s="28" t="s">
        <v>4585</v>
      </c>
      <c r="C2361" s="28" t="s">
        <v>4574</v>
      </c>
      <c r="D2361" s="25">
        <v>39944</v>
      </c>
      <c r="F2361" s="26">
        <v>50</v>
      </c>
      <c r="G2361" s="28" t="s">
        <v>4586</v>
      </c>
      <c r="H2361" s="28" t="s">
        <v>5948</v>
      </c>
      <c r="J2361" s="28" t="s">
        <v>4905</v>
      </c>
      <c r="K2361" s="29">
        <v>39944</v>
      </c>
      <c r="L2361" s="28" t="s">
        <v>7174</v>
      </c>
      <c r="M2361" s="28" t="s">
        <v>7180</v>
      </c>
    </row>
    <row r="2362" spans="1:13" hidden="1" x14ac:dyDescent="0.2">
      <c r="A2362" s="23">
        <v>71069</v>
      </c>
      <c r="B2362" s="28" t="s">
        <v>4573</v>
      </c>
      <c r="C2362" s="28" t="s">
        <v>5135</v>
      </c>
      <c r="D2362" s="25">
        <v>39944</v>
      </c>
      <c r="F2362" s="26">
        <v>50.24</v>
      </c>
      <c r="G2362" s="28" t="s">
        <v>4915</v>
      </c>
      <c r="H2362" s="28" t="s">
        <v>4600</v>
      </c>
      <c r="J2362" s="28" t="s">
        <v>4909</v>
      </c>
      <c r="K2362" s="29">
        <v>39944</v>
      </c>
      <c r="L2362" s="28" t="s">
        <v>5658</v>
      </c>
      <c r="M2362" s="28" t="s">
        <v>2108</v>
      </c>
    </row>
    <row r="2363" spans="1:13" hidden="1" x14ac:dyDescent="0.2">
      <c r="A2363" s="23">
        <v>70234</v>
      </c>
      <c r="B2363" s="28" t="s">
        <v>4579</v>
      </c>
      <c r="C2363" s="28" t="s">
        <v>4574</v>
      </c>
      <c r="D2363" s="25">
        <v>39944</v>
      </c>
      <c r="F2363" s="26">
        <v>100</v>
      </c>
      <c r="G2363" s="28" t="s">
        <v>4587</v>
      </c>
      <c r="H2363" s="28" t="s">
        <v>6667</v>
      </c>
      <c r="K2363" s="29">
        <v>39944</v>
      </c>
      <c r="L2363" s="28" t="s">
        <v>7174</v>
      </c>
      <c r="M2363" s="28" t="s">
        <v>7179</v>
      </c>
    </row>
    <row r="2364" spans="1:13" hidden="1" x14ac:dyDescent="0.2">
      <c r="A2364" s="23">
        <v>70235</v>
      </c>
      <c r="B2364" s="28" t="s">
        <v>4579</v>
      </c>
      <c r="C2364" s="28" t="s">
        <v>4574</v>
      </c>
      <c r="D2364" s="25">
        <v>39944</v>
      </c>
      <c r="F2364" s="26">
        <v>100</v>
      </c>
      <c r="G2364" s="28" t="s">
        <v>4587</v>
      </c>
      <c r="H2364" s="28" t="s">
        <v>6667</v>
      </c>
      <c r="K2364" s="29">
        <v>39944</v>
      </c>
      <c r="L2364" s="28" t="s">
        <v>7174</v>
      </c>
      <c r="M2364" s="28" t="s">
        <v>7179</v>
      </c>
    </row>
    <row r="2365" spans="1:13" hidden="1" x14ac:dyDescent="0.2">
      <c r="A2365" s="23">
        <v>71070</v>
      </c>
      <c r="B2365" s="33" t="s">
        <v>4573</v>
      </c>
      <c r="C2365" s="28" t="s">
        <v>5135</v>
      </c>
      <c r="D2365" s="25">
        <v>39944</v>
      </c>
      <c r="F2365" s="26">
        <v>41</v>
      </c>
      <c r="G2365" s="28" t="s">
        <v>884</v>
      </c>
      <c r="H2365" s="28" t="s">
        <v>7322</v>
      </c>
      <c r="J2365" s="28" t="s">
        <v>4549</v>
      </c>
      <c r="K2365" s="29">
        <v>39944</v>
      </c>
      <c r="L2365" s="28" t="s">
        <v>5658</v>
      </c>
      <c r="M2365" s="28" t="s">
        <v>1384</v>
      </c>
    </row>
    <row r="2366" spans="1:13" hidden="1" x14ac:dyDescent="0.2">
      <c r="A2366" s="23">
        <v>71071</v>
      </c>
      <c r="B2366" s="28" t="s">
        <v>4573</v>
      </c>
      <c r="C2366" s="28" t="s">
        <v>5135</v>
      </c>
      <c r="D2366" s="25">
        <v>39944</v>
      </c>
      <c r="E2366" s="33"/>
      <c r="F2366" s="26">
        <v>25.76</v>
      </c>
      <c r="G2366" s="28" t="s">
        <v>683</v>
      </c>
      <c r="H2366" s="28" t="s">
        <v>3365</v>
      </c>
      <c r="J2366" s="28" t="s">
        <v>4909</v>
      </c>
      <c r="K2366" s="29">
        <v>39944</v>
      </c>
      <c r="L2366" s="28" t="s">
        <v>5658</v>
      </c>
      <c r="M2366" s="28" t="s">
        <v>1723</v>
      </c>
    </row>
    <row r="2367" spans="1:13" hidden="1" x14ac:dyDescent="0.2">
      <c r="A2367" s="23">
        <v>71068</v>
      </c>
      <c r="B2367" s="28" t="s">
        <v>4573</v>
      </c>
      <c r="C2367" s="28" t="s">
        <v>5135</v>
      </c>
      <c r="D2367" s="25">
        <v>39944</v>
      </c>
      <c r="F2367" s="26">
        <v>12.35</v>
      </c>
      <c r="G2367" s="28" t="s">
        <v>5137</v>
      </c>
      <c r="H2367" s="28" t="s">
        <v>3365</v>
      </c>
      <c r="J2367" s="28" t="s">
        <v>4907</v>
      </c>
      <c r="K2367" s="29">
        <v>39944</v>
      </c>
      <c r="L2367" s="28" t="s">
        <v>5658</v>
      </c>
      <c r="M2367" s="28" t="s">
        <v>1757</v>
      </c>
    </row>
    <row r="2368" spans="1:13" hidden="1" x14ac:dyDescent="0.2">
      <c r="A2368" s="23">
        <v>70237</v>
      </c>
      <c r="B2368" s="28" t="s">
        <v>4579</v>
      </c>
      <c r="C2368" s="28" t="s">
        <v>4574</v>
      </c>
      <c r="D2368" s="25">
        <v>39945</v>
      </c>
      <c r="F2368" s="26">
        <v>30</v>
      </c>
      <c r="G2368" s="28" t="s">
        <v>4580</v>
      </c>
      <c r="H2368" s="28" t="s">
        <v>6667</v>
      </c>
      <c r="K2368" s="29">
        <v>39945</v>
      </c>
      <c r="L2368" s="28" t="s">
        <v>8465</v>
      </c>
      <c r="M2368" s="28" t="s">
        <v>7427</v>
      </c>
    </row>
    <row r="2369" spans="1:13" hidden="1" x14ac:dyDescent="0.2">
      <c r="A2369" s="23">
        <v>71075</v>
      </c>
      <c r="B2369" s="28" t="s">
        <v>4573</v>
      </c>
      <c r="C2369" s="28" t="s">
        <v>5135</v>
      </c>
      <c r="D2369" s="25">
        <v>39945</v>
      </c>
      <c r="E2369" s="33"/>
      <c r="F2369" s="26">
        <v>15.98</v>
      </c>
      <c r="G2369" s="28" t="s">
        <v>2203</v>
      </c>
      <c r="H2369" s="28" t="s">
        <v>277</v>
      </c>
      <c r="J2369" s="28" t="s">
        <v>4911</v>
      </c>
      <c r="K2369" s="29">
        <v>39945</v>
      </c>
      <c r="L2369" s="28" t="s">
        <v>5658</v>
      </c>
      <c r="M2369" s="28" t="s">
        <v>8493</v>
      </c>
    </row>
    <row r="2370" spans="1:13" hidden="1" x14ac:dyDescent="0.2">
      <c r="A2370" s="23">
        <v>71074</v>
      </c>
      <c r="B2370" s="28" t="s">
        <v>4573</v>
      </c>
      <c r="C2370" s="28" t="s">
        <v>5135</v>
      </c>
      <c r="D2370" s="25">
        <v>39945</v>
      </c>
      <c r="F2370" s="26">
        <v>79.95</v>
      </c>
      <c r="G2370" s="28" t="s">
        <v>898</v>
      </c>
      <c r="H2370" s="28" t="s">
        <v>3365</v>
      </c>
      <c r="J2370" s="28" t="s">
        <v>4909</v>
      </c>
      <c r="K2370" s="29">
        <v>39945</v>
      </c>
      <c r="L2370" s="28" t="s">
        <v>5658</v>
      </c>
      <c r="M2370" s="28" t="s">
        <v>7511</v>
      </c>
    </row>
    <row r="2371" spans="1:13" x14ac:dyDescent="0.2">
      <c r="A2371" s="23">
        <v>71073</v>
      </c>
      <c r="B2371" s="28" t="s">
        <v>4573</v>
      </c>
      <c r="C2371" s="28" t="s">
        <v>5135</v>
      </c>
      <c r="D2371" s="25">
        <v>39945</v>
      </c>
      <c r="F2371" s="26">
        <v>30</v>
      </c>
      <c r="G2371" s="28" t="s">
        <v>2201</v>
      </c>
      <c r="H2371" s="28" t="s">
        <v>7151</v>
      </c>
      <c r="J2371" s="28" t="s">
        <v>4911</v>
      </c>
      <c r="K2371" s="29">
        <v>39945</v>
      </c>
      <c r="L2371" s="28" t="s">
        <v>5658</v>
      </c>
      <c r="M2371" s="28" t="s">
        <v>1751</v>
      </c>
    </row>
    <row r="2372" spans="1:13" hidden="1" x14ac:dyDescent="0.2">
      <c r="A2372" s="23">
        <v>71072</v>
      </c>
      <c r="B2372" s="28" t="s">
        <v>4573</v>
      </c>
      <c r="C2372" s="28" t="s">
        <v>5135</v>
      </c>
      <c r="D2372" s="25">
        <v>39945</v>
      </c>
      <c r="F2372" s="26">
        <v>37.5</v>
      </c>
      <c r="G2372" s="28" t="s">
        <v>4595</v>
      </c>
      <c r="H2372" s="28" t="s">
        <v>4595</v>
      </c>
      <c r="K2372" s="29">
        <v>39945</v>
      </c>
      <c r="L2372" s="28" t="s">
        <v>5658</v>
      </c>
      <c r="M2372" s="28" t="s">
        <v>6535</v>
      </c>
    </row>
    <row r="2373" spans="1:13" hidden="1" x14ac:dyDescent="0.2">
      <c r="A2373" s="23">
        <v>71060</v>
      </c>
      <c r="B2373" s="28" t="s">
        <v>4573</v>
      </c>
      <c r="C2373" s="28" t="s">
        <v>5135</v>
      </c>
      <c r="D2373" s="25">
        <v>39945</v>
      </c>
      <c r="E2373" s="33"/>
      <c r="F2373" s="26">
        <v>33.33</v>
      </c>
      <c r="G2373" s="33" t="s">
        <v>5167</v>
      </c>
      <c r="H2373" s="28" t="s">
        <v>3365</v>
      </c>
      <c r="J2373" s="28" t="s">
        <v>4909</v>
      </c>
      <c r="K2373" s="29">
        <v>39945</v>
      </c>
      <c r="L2373" s="28" t="s">
        <v>5658</v>
      </c>
      <c r="M2373" s="28" t="s">
        <v>3963</v>
      </c>
    </row>
    <row r="2374" spans="1:13" hidden="1" x14ac:dyDescent="0.2">
      <c r="A2374" s="23">
        <v>70238</v>
      </c>
      <c r="B2374" s="28" t="s">
        <v>4573</v>
      </c>
      <c r="C2374" s="28" t="s">
        <v>4574</v>
      </c>
      <c r="D2374" s="25">
        <v>39946</v>
      </c>
      <c r="F2374" s="26">
        <v>14.75</v>
      </c>
      <c r="G2374" s="28" t="s">
        <v>4584</v>
      </c>
      <c r="H2374" s="28" t="s">
        <v>3365</v>
      </c>
      <c r="J2374" s="28" t="s">
        <v>4905</v>
      </c>
      <c r="K2374" s="29">
        <v>39946</v>
      </c>
      <c r="L2374" s="28" t="s">
        <v>7176</v>
      </c>
      <c r="M2374" s="28">
        <v>1132</v>
      </c>
    </row>
    <row r="2375" spans="1:13" hidden="1" x14ac:dyDescent="0.2">
      <c r="A2375" s="23">
        <v>71077</v>
      </c>
      <c r="B2375" s="28" t="s">
        <v>4573</v>
      </c>
      <c r="C2375" s="28" t="s">
        <v>5135</v>
      </c>
      <c r="D2375" s="25">
        <v>39946</v>
      </c>
      <c r="F2375" s="26">
        <v>95</v>
      </c>
      <c r="G2375" s="28" t="s">
        <v>1942</v>
      </c>
      <c r="H2375" s="28" t="s">
        <v>3484</v>
      </c>
      <c r="J2375" s="28" t="s">
        <v>4909</v>
      </c>
      <c r="K2375" s="29">
        <v>39946</v>
      </c>
      <c r="L2375" s="28" t="s">
        <v>5658</v>
      </c>
      <c r="M2375" s="28" t="s">
        <v>815</v>
      </c>
    </row>
    <row r="2376" spans="1:13" hidden="1" x14ac:dyDescent="0.2">
      <c r="A2376" s="23">
        <v>71076</v>
      </c>
      <c r="B2376" s="28" t="s">
        <v>4573</v>
      </c>
      <c r="C2376" s="28" t="s">
        <v>5135</v>
      </c>
      <c r="D2376" s="25">
        <v>39946</v>
      </c>
      <c r="F2376" s="26">
        <v>5.53</v>
      </c>
      <c r="G2376" s="28" t="s">
        <v>683</v>
      </c>
      <c r="H2376" s="28" t="s">
        <v>3365</v>
      </c>
      <c r="J2376" s="28" t="s">
        <v>4909</v>
      </c>
      <c r="K2376" s="29">
        <v>39946</v>
      </c>
      <c r="L2376" s="28" t="s">
        <v>5658</v>
      </c>
      <c r="M2376" s="28" t="s">
        <v>1698</v>
      </c>
    </row>
    <row r="2377" spans="1:13" hidden="1" x14ac:dyDescent="0.2">
      <c r="A2377" s="23">
        <v>71078</v>
      </c>
      <c r="B2377" s="33" t="s">
        <v>4573</v>
      </c>
      <c r="C2377" s="28" t="s">
        <v>5135</v>
      </c>
      <c r="D2377" s="25">
        <v>39947</v>
      </c>
      <c r="F2377" s="26">
        <v>17.809999999999999</v>
      </c>
      <c r="G2377" s="28" t="s">
        <v>1951</v>
      </c>
      <c r="H2377" s="28" t="s">
        <v>3370</v>
      </c>
      <c r="J2377" s="28" t="s">
        <v>4909</v>
      </c>
      <c r="K2377" s="29">
        <v>39947</v>
      </c>
      <c r="L2377" s="28" t="s">
        <v>5658</v>
      </c>
      <c r="M2377" s="28" t="s">
        <v>3961</v>
      </c>
    </row>
    <row r="2378" spans="1:13" hidden="1" x14ac:dyDescent="0.2">
      <c r="A2378" s="23">
        <v>70239</v>
      </c>
      <c r="C2378" s="28" t="s">
        <v>4574</v>
      </c>
      <c r="D2378" s="25">
        <v>39947</v>
      </c>
      <c r="F2378" s="26">
        <v>-458.02</v>
      </c>
      <c r="K2378" s="29">
        <v>39947</v>
      </c>
      <c r="L2378" s="28" t="s">
        <v>7181</v>
      </c>
      <c r="M2378" s="28">
        <v>160109</v>
      </c>
    </row>
    <row r="2379" spans="1:13" hidden="1" x14ac:dyDescent="0.2">
      <c r="A2379" s="23">
        <v>71082</v>
      </c>
      <c r="B2379" s="28" t="s">
        <v>4573</v>
      </c>
      <c r="C2379" s="28" t="s">
        <v>5135</v>
      </c>
      <c r="D2379" s="25">
        <v>39948</v>
      </c>
      <c r="F2379" s="26">
        <v>23.82</v>
      </c>
      <c r="G2379" s="28" t="s">
        <v>1956</v>
      </c>
      <c r="H2379" s="28" t="s">
        <v>3365</v>
      </c>
      <c r="J2379" s="28" t="s">
        <v>4909</v>
      </c>
      <c r="K2379" s="29">
        <v>39948</v>
      </c>
      <c r="L2379" s="28" t="s">
        <v>5658</v>
      </c>
      <c r="M2379" s="28" t="s">
        <v>4028</v>
      </c>
    </row>
    <row r="2380" spans="1:13" hidden="1" x14ac:dyDescent="0.2">
      <c r="A2380" s="23">
        <v>71079</v>
      </c>
      <c r="B2380" s="28" t="s">
        <v>4573</v>
      </c>
      <c r="C2380" s="28" t="s">
        <v>5135</v>
      </c>
      <c r="D2380" s="25">
        <v>39948</v>
      </c>
      <c r="F2380" s="26">
        <v>17.98</v>
      </c>
      <c r="G2380" s="28" t="s">
        <v>6672</v>
      </c>
      <c r="H2380" s="28" t="s">
        <v>4600</v>
      </c>
      <c r="J2380" s="28" t="s">
        <v>4909</v>
      </c>
      <c r="K2380" s="29">
        <v>39948</v>
      </c>
      <c r="L2380" s="28" t="s">
        <v>5658</v>
      </c>
      <c r="M2380" s="28" t="s">
        <v>3727</v>
      </c>
    </row>
    <row r="2381" spans="1:13" hidden="1" x14ac:dyDescent="0.2">
      <c r="A2381" s="23">
        <v>70241.2</v>
      </c>
      <c r="B2381" s="28" t="s">
        <v>4579</v>
      </c>
      <c r="C2381" s="28" t="s">
        <v>4574</v>
      </c>
      <c r="D2381" s="25">
        <v>39948</v>
      </c>
      <c r="F2381" s="26">
        <v>50</v>
      </c>
      <c r="G2381" s="28" t="s">
        <v>4580</v>
      </c>
      <c r="H2381" s="28" t="s">
        <v>6667</v>
      </c>
    </row>
    <row r="2382" spans="1:13" hidden="1" x14ac:dyDescent="0.2">
      <c r="A2382" s="23">
        <v>70240</v>
      </c>
      <c r="B2382" s="33" t="s">
        <v>4555</v>
      </c>
      <c r="C2382" s="28" t="s">
        <v>4574</v>
      </c>
      <c r="D2382" s="25">
        <v>39948</v>
      </c>
      <c r="F2382" s="26">
        <v>14.94</v>
      </c>
      <c r="G2382" s="28" t="s">
        <v>7869</v>
      </c>
      <c r="H2382" s="28" t="s">
        <v>5948</v>
      </c>
      <c r="K2382" s="29">
        <v>39948</v>
      </c>
      <c r="L2382" s="28" t="s">
        <v>2196</v>
      </c>
      <c r="M2382" s="28" t="s">
        <v>5360</v>
      </c>
    </row>
    <row r="2383" spans="1:13" hidden="1" x14ac:dyDescent="0.2">
      <c r="A2383" s="23">
        <v>71081</v>
      </c>
      <c r="B2383" s="28" t="s">
        <v>4573</v>
      </c>
      <c r="C2383" s="28" t="s">
        <v>5135</v>
      </c>
      <c r="D2383" s="25">
        <v>39948</v>
      </c>
      <c r="F2383" s="26">
        <v>25</v>
      </c>
      <c r="G2383" s="28" t="s">
        <v>688</v>
      </c>
      <c r="H2383" s="28" t="s">
        <v>3484</v>
      </c>
      <c r="J2383" s="28" t="s">
        <v>4908</v>
      </c>
      <c r="K2383" s="29">
        <v>39948</v>
      </c>
      <c r="L2383" s="28" t="s">
        <v>5658</v>
      </c>
      <c r="M2383" s="28" t="s">
        <v>2138</v>
      </c>
    </row>
    <row r="2384" spans="1:13" hidden="1" x14ac:dyDescent="0.2">
      <c r="A2384" s="23">
        <v>70241.100000000006</v>
      </c>
      <c r="B2384" s="28" t="s">
        <v>4573</v>
      </c>
      <c r="C2384" s="28" t="s">
        <v>4574</v>
      </c>
      <c r="D2384" s="25">
        <v>39948</v>
      </c>
      <c r="E2384" s="33"/>
      <c r="F2384" s="26">
        <v>54.19</v>
      </c>
      <c r="G2384" s="28" t="s">
        <v>5137</v>
      </c>
      <c r="H2384" s="28" t="s">
        <v>3365</v>
      </c>
      <c r="J2384" s="28" t="s">
        <v>4911</v>
      </c>
      <c r="K2384" s="29">
        <v>39948</v>
      </c>
      <c r="L2384" s="28" t="s">
        <v>2196</v>
      </c>
      <c r="M2384" s="28" t="s">
        <v>4616</v>
      </c>
    </row>
    <row r="2385" spans="1:13" hidden="1" x14ac:dyDescent="0.2">
      <c r="A2385" s="23">
        <v>71083</v>
      </c>
      <c r="B2385" s="28" t="s">
        <v>4573</v>
      </c>
      <c r="C2385" s="28" t="s">
        <v>5135</v>
      </c>
      <c r="D2385" s="25">
        <v>39948</v>
      </c>
      <c r="F2385" s="26">
        <v>35</v>
      </c>
      <c r="G2385" s="28" t="s">
        <v>4595</v>
      </c>
      <c r="H2385" s="28" t="s">
        <v>4595</v>
      </c>
      <c r="K2385" s="29">
        <v>39948</v>
      </c>
      <c r="L2385" s="28" t="s">
        <v>5658</v>
      </c>
      <c r="M2385" s="28" t="s">
        <v>7462</v>
      </c>
    </row>
    <row r="2386" spans="1:13" hidden="1" x14ac:dyDescent="0.2">
      <c r="A2386" s="23">
        <v>71080</v>
      </c>
      <c r="B2386" s="28" t="s">
        <v>4573</v>
      </c>
      <c r="C2386" s="28" t="s">
        <v>5135</v>
      </c>
      <c r="D2386" s="25">
        <v>39948</v>
      </c>
      <c r="F2386" s="26">
        <v>8.6</v>
      </c>
      <c r="G2386" s="28" t="s">
        <v>2205</v>
      </c>
      <c r="H2386" s="28" t="s">
        <v>7154</v>
      </c>
      <c r="J2386" s="28" t="s">
        <v>4907</v>
      </c>
      <c r="K2386" s="29">
        <v>39948</v>
      </c>
      <c r="L2386" s="28" t="s">
        <v>5658</v>
      </c>
      <c r="M2386" s="28" t="s">
        <v>3950</v>
      </c>
    </row>
    <row r="2387" spans="1:13" hidden="1" x14ac:dyDescent="0.2">
      <c r="A2387" s="23">
        <v>71085</v>
      </c>
      <c r="B2387" s="28" t="s">
        <v>4573</v>
      </c>
      <c r="C2387" s="28" t="s">
        <v>5135</v>
      </c>
      <c r="D2387" s="25">
        <v>39949</v>
      </c>
      <c r="F2387" s="26">
        <v>6.59</v>
      </c>
      <c r="G2387" s="28" t="s">
        <v>3700</v>
      </c>
      <c r="H2387" s="28" t="s">
        <v>7324</v>
      </c>
      <c r="J2387" s="28" t="s">
        <v>4909</v>
      </c>
      <c r="K2387" s="29">
        <v>39949</v>
      </c>
      <c r="L2387" s="28" t="s">
        <v>5658</v>
      </c>
      <c r="M2387" s="28" t="s">
        <v>5239</v>
      </c>
    </row>
    <row r="2388" spans="1:13" hidden="1" x14ac:dyDescent="0.2">
      <c r="A2388" s="23">
        <v>71086</v>
      </c>
      <c r="B2388" s="33" t="s">
        <v>4573</v>
      </c>
      <c r="C2388" s="28" t="s">
        <v>5135</v>
      </c>
      <c r="D2388" s="25">
        <v>39949</v>
      </c>
      <c r="F2388" s="26">
        <v>16.809999999999999</v>
      </c>
      <c r="G2388" s="28" t="s">
        <v>683</v>
      </c>
      <c r="H2388" s="28" t="s">
        <v>3365</v>
      </c>
      <c r="J2388" s="28" t="s">
        <v>4909</v>
      </c>
      <c r="K2388" s="29">
        <v>39949</v>
      </c>
      <c r="L2388" s="28" t="s">
        <v>5658</v>
      </c>
      <c r="M2388" s="28" t="s">
        <v>1705</v>
      </c>
    </row>
    <row r="2389" spans="1:13" hidden="1" x14ac:dyDescent="0.2">
      <c r="A2389" s="23">
        <v>71087</v>
      </c>
      <c r="B2389" s="28" t="s">
        <v>4573</v>
      </c>
      <c r="C2389" s="28" t="s">
        <v>5135</v>
      </c>
      <c r="D2389" s="25">
        <v>39951</v>
      </c>
      <c r="F2389" s="26">
        <v>96.46</v>
      </c>
      <c r="G2389" s="28" t="s">
        <v>2212</v>
      </c>
      <c r="H2389" s="28" t="s">
        <v>7311</v>
      </c>
      <c r="J2389" s="28" t="s">
        <v>4550</v>
      </c>
      <c r="K2389" s="29">
        <v>39951</v>
      </c>
      <c r="L2389" s="28" t="s">
        <v>5658</v>
      </c>
      <c r="M2389" s="28" t="s">
        <v>818</v>
      </c>
    </row>
    <row r="2390" spans="1:13" hidden="1" x14ac:dyDescent="0.2">
      <c r="A2390" s="23">
        <v>70243</v>
      </c>
      <c r="B2390" s="33" t="s">
        <v>4573</v>
      </c>
      <c r="C2390" s="28" t="s">
        <v>4574</v>
      </c>
      <c r="D2390" s="25">
        <v>39951</v>
      </c>
      <c r="F2390" s="26">
        <v>29.02</v>
      </c>
      <c r="G2390" s="28" t="s">
        <v>4577</v>
      </c>
      <c r="H2390" s="28" t="s">
        <v>3365</v>
      </c>
      <c r="J2390" s="28" t="s">
        <v>4909</v>
      </c>
      <c r="K2390" s="29">
        <v>39951</v>
      </c>
      <c r="L2390" s="28" t="s">
        <v>7176</v>
      </c>
      <c r="M2390" s="28">
        <v>1133</v>
      </c>
    </row>
    <row r="2391" spans="1:13" hidden="1" x14ac:dyDescent="0.2">
      <c r="A2391" s="23">
        <v>71089</v>
      </c>
      <c r="B2391" s="28" t="s">
        <v>4573</v>
      </c>
      <c r="C2391" s="28" t="s">
        <v>5135</v>
      </c>
      <c r="D2391" s="25">
        <v>39951</v>
      </c>
      <c r="F2391" s="26">
        <v>32.99</v>
      </c>
      <c r="G2391" s="28" t="s">
        <v>1944</v>
      </c>
      <c r="H2391" s="28" t="s">
        <v>4600</v>
      </c>
      <c r="J2391" s="28" t="s">
        <v>4909</v>
      </c>
      <c r="K2391" s="29">
        <v>39951</v>
      </c>
      <c r="L2391" s="28" t="s">
        <v>5658</v>
      </c>
      <c r="M2391" s="28" t="s">
        <v>1379</v>
      </c>
    </row>
    <row r="2392" spans="1:13" hidden="1" x14ac:dyDescent="0.2">
      <c r="A2392" s="23">
        <v>70242</v>
      </c>
      <c r="B2392" s="28" t="s">
        <v>4585</v>
      </c>
      <c r="C2392" s="28" t="s">
        <v>4574</v>
      </c>
      <c r="D2392" s="25">
        <v>39951</v>
      </c>
      <c r="F2392" s="26">
        <v>79.790000000000006</v>
      </c>
      <c r="G2392" s="28" t="s">
        <v>5142</v>
      </c>
      <c r="H2392" s="28" t="s">
        <v>5948</v>
      </c>
      <c r="K2392" s="29">
        <v>39951</v>
      </c>
      <c r="L2392" s="28" t="s">
        <v>7174</v>
      </c>
      <c r="M2392" s="28" t="s">
        <v>7175</v>
      </c>
    </row>
    <row r="2393" spans="1:13" hidden="1" x14ac:dyDescent="0.2">
      <c r="A2393" s="23">
        <v>71088</v>
      </c>
      <c r="B2393" s="28" t="s">
        <v>4573</v>
      </c>
      <c r="C2393" s="28" t="s">
        <v>5135</v>
      </c>
      <c r="D2393" s="25">
        <v>39951</v>
      </c>
      <c r="F2393" s="26">
        <v>9.99</v>
      </c>
      <c r="G2393" s="28" t="s">
        <v>1563</v>
      </c>
      <c r="H2393" s="28" t="s">
        <v>277</v>
      </c>
      <c r="J2393" s="28" t="s">
        <v>4907</v>
      </c>
      <c r="K2393" s="29">
        <v>39951</v>
      </c>
      <c r="L2393" s="28" t="s">
        <v>5658</v>
      </c>
      <c r="M2393" s="28" t="s">
        <v>3853</v>
      </c>
    </row>
    <row r="2394" spans="1:13" hidden="1" x14ac:dyDescent="0.2">
      <c r="A2394" s="23">
        <v>70244</v>
      </c>
      <c r="B2394" s="28" t="s">
        <v>4579</v>
      </c>
      <c r="C2394" s="28" t="s">
        <v>4574</v>
      </c>
      <c r="D2394" s="25">
        <v>39952</v>
      </c>
      <c r="F2394" s="26">
        <v>30</v>
      </c>
      <c r="G2394" s="28" t="s">
        <v>4580</v>
      </c>
      <c r="H2394" s="28" t="s">
        <v>6667</v>
      </c>
      <c r="K2394" s="29">
        <v>39952</v>
      </c>
      <c r="L2394" s="28" t="s">
        <v>8465</v>
      </c>
      <c r="M2394" s="28" t="s">
        <v>778</v>
      </c>
    </row>
    <row r="2395" spans="1:13" hidden="1" x14ac:dyDescent="0.2">
      <c r="A2395" s="23">
        <v>70246</v>
      </c>
      <c r="B2395" s="33" t="s">
        <v>4573</v>
      </c>
      <c r="C2395" s="28" t="s">
        <v>4574</v>
      </c>
      <c r="D2395" s="25">
        <v>39952</v>
      </c>
      <c r="F2395" s="26">
        <v>20</v>
      </c>
      <c r="G2395" s="28" t="s">
        <v>5143</v>
      </c>
      <c r="H2395" s="28" t="s">
        <v>3381</v>
      </c>
      <c r="J2395" s="28" t="s">
        <v>4909</v>
      </c>
      <c r="K2395" s="29">
        <v>39952</v>
      </c>
      <c r="L2395" s="28" t="s">
        <v>7174</v>
      </c>
      <c r="M2395" s="28" t="s">
        <v>3887</v>
      </c>
    </row>
    <row r="2396" spans="1:13" hidden="1" x14ac:dyDescent="0.2">
      <c r="A2396" s="23">
        <v>71090</v>
      </c>
      <c r="B2396" s="28" t="s">
        <v>4573</v>
      </c>
      <c r="C2396" s="28" t="s">
        <v>5135</v>
      </c>
      <c r="D2396" s="25">
        <v>39952</v>
      </c>
      <c r="E2396" s="33"/>
      <c r="F2396" s="26">
        <v>13.95</v>
      </c>
      <c r="G2396" s="28" t="s">
        <v>683</v>
      </c>
      <c r="H2396" s="28" t="s">
        <v>3365</v>
      </c>
      <c r="J2396" s="28" t="s">
        <v>4909</v>
      </c>
      <c r="K2396" s="29">
        <v>39952</v>
      </c>
      <c r="L2396" s="28" t="s">
        <v>5658</v>
      </c>
      <c r="M2396" s="28" t="s">
        <v>1712</v>
      </c>
    </row>
    <row r="2397" spans="1:13" hidden="1" x14ac:dyDescent="0.2">
      <c r="A2397" s="23">
        <v>70245</v>
      </c>
      <c r="B2397" s="28" t="s">
        <v>4573</v>
      </c>
      <c r="C2397" s="28" t="s">
        <v>4574</v>
      </c>
      <c r="D2397" s="25">
        <v>39952</v>
      </c>
      <c r="F2397" s="26">
        <v>15</v>
      </c>
      <c r="G2397" s="28" t="s">
        <v>6023</v>
      </c>
      <c r="H2397" s="28" t="s">
        <v>3379</v>
      </c>
      <c r="J2397" s="28" t="s">
        <v>4906</v>
      </c>
      <c r="K2397" s="29">
        <v>39952</v>
      </c>
      <c r="L2397" s="28" t="s">
        <v>7176</v>
      </c>
      <c r="M2397" s="28">
        <v>1106</v>
      </c>
    </row>
    <row r="2398" spans="1:13" hidden="1" x14ac:dyDescent="0.2">
      <c r="A2398" s="23">
        <v>70247</v>
      </c>
      <c r="B2398" s="28" t="s">
        <v>4573</v>
      </c>
      <c r="C2398" s="28" t="s">
        <v>4574</v>
      </c>
      <c r="D2398" s="25">
        <v>39953</v>
      </c>
      <c r="F2398" s="26">
        <v>34</v>
      </c>
      <c r="G2398" s="28" t="s">
        <v>5140</v>
      </c>
      <c r="H2398" s="28" t="s">
        <v>3370</v>
      </c>
      <c r="J2398" s="28" t="s">
        <v>4911</v>
      </c>
      <c r="K2398" s="29">
        <v>39953</v>
      </c>
      <c r="L2398" s="28" t="s">
        <v>7176</v>
      </c>
      <c r="M2398" s="28">
        <v>1131</v>
      </c>
    </row>
    <row r="2399" spans="1:13" hidden="1" x14ac:dyDescent="0.2">
      <c r="A2399" s="23">
        <v>71091</v>
      </c>
      <c r="B2399" s="28" t="s">
        <v>4573</v>
      </c>
      <c r="C2399" s="28" t="s">
        <v>5135</v>
      </c>
      <c r="D2399" s="25">
        <v>39953</v>
      </c>
      <c r="F2399" s="26">
        <v>10</v>
      </c>
      <c r="G2399" s="28" t="s">
        <v>2205</v>
      </c>
      <c r="H2399" s="28" t="s">
        <v>7154</v>
      </c>
      <c r="J2399" s="28" t="s">
        <v>4907</v>
      </c>
      <c r="K2399" s="29">
        <v>39953</v>
      </c>
      <c r="L2399" s="28" t="s">
        <v>5658</v>
      </c>
      <c r="M2399" s="28" t="s">
        <v>3950</v>
      </c>
    </row>
    <row r="2400" spans="1:13" hidden="1" x14ac:dyDescent="0.2">
      <c r="A2400" s="23">
        <v>70248</v>
      </c>
      <c r="B2400" s="28" t="s">
        <v>4573</v>
      </c>
      <c r="C2400" s="28" t="s">
        <v>4574</v>
      </c>
      <c r="D2400" s="25">
        <v>39954</v>
      </c>
      <c r="E2400" s="28" t="s">
        <v>5907</v>
      </c>
      <c r="F2400" s="26">
        <v>29</v>
      </c>
      <c r="G2400" s="28" t="s">
        <v>5155</v>
      </c>
      <c r="H2400" s="28" t="s">
        <v>7154</v>
      </c>
      <c r="J2400" s="28" t="s">
        <v>4906</v>
      </c>
      <c r="K2400" s="29">
        <v>39954</v>
      </c>
      <c r="L2400" s="28" t="s">
        <v>7176</v>
      </c>
      <c r="M2400" s="28">
        <v>1107</v>
      </c>
    </row>
    <row r="2401" spans="1:13" hidden="1" x14ac:dyDescent="0.2">
      <c r="A2401" s="23">
        <v>71093</v>
      </c>
      <c r="B2401" s="28" t="s">
        <v>4573</v>
      </c>
      <c r="C2401" s="28" t="s">
        <v>5135</v>
      </c>
      <c r="D2401" s="25">
        <v>39954</v>
      </c>
      <c r="F2401" s="26">
        <v>8.6</v>
      </c>
      <c r="G2401" s="28" t="s">
        <v>2205</v>
      </c>
      <c r="H2401" s="28" t="s">
        <v>7154</v>
      </c>
      <c r="J2401" s="28" t="s">
        <v>4907</v>
      </c>
      <c r="K2401" s="29">
        <v>39954</v>
      </c>
      <c r="L2401" s="28" t="s">
        <v>5658</v>
      </c>
      <c r="M2401" s="28" t="s">
        <v>3950</v>
      </c>
    </row>
    <row r="2402" spans="1:13" hidden="1" x14ac:dyDescent="0.2">
      <c r="A2402" s="23">
        <v>70249</v>
      </c>
      <c r="B2402" s="28" t="s">
        <v>4579</v>
      </c>
      <c r="C2402" s="28" t="s">
        <v>4574</v>
      </c>
      <c r="D2402" s="25">
        <v>39955</v>
      </c>
      <c r="F2402" s="26">
        <v>30</v>
      </c>
      <c r="G2402" s="28" t="s">
        <v>4580</v>
      </c>
      <c r="H2402" s="28" t="s">
        <v>6667</v>
      </c>
      <c r="K2402" s="29">
        <v>39955</v>
      </c>
      <c r="L2402" s="28" t="s">
        <v>8465</v>
      </c>
      <c r="M2402" s="28" t="s">
        <v>787</v>
      </c>
    </row>
    <row r="2403" spans="1:13" hidden="1" x14ac:dyDescent="0.2">
      <c r="A2403" s="23">
        <v>71096</v>
      </c>
      <c r="B2403" s="33" t="s">
        <v>4573</v>
      </c>
      <c r="C2403" s="28" t="s">
        <v>5135</v>
      </c>
      <c r="D2403" s="25">
        <v>39955</v>
      </c>
      <c r="F2403" s="26">
        <v>10.199999999999999</v>
      </c>
      <c r="G2403" s="28" t="s">
        <v>683</v>
      </c>
      <c r="H2403" s="28" t="s">
        <v>3365</v>
      </c>
      <c r="J2403" s="28" t="s">
        <v>4909</v>
      </c>
      <c r="K2403" s="29">
        <v>39955</v>
      </c>
      <c r="L2403" s="28" t="s">
        <v>5658</v>
      </c>
      <c r="M2403" s="28" t="s">
        <v>1711</v>
      </c>
    </row>
    <row r="2404" spans="1:13" hidden="1" x14ac:dyDescent="0.2">
      <c r="A2404" s="23">
        <v>70250</v>
      </c>
      <c r="B2404" s="28" t="s">
        <v>4585</v>
      </c>
      <c r="C2404" s="28" t="s">
        <v>4574</v>
      </c>
      <c r="D2404" s="25">
        <v>39955</v>
      </c>
      <c r="F2404" s="26">
        <v>20.8</v>
      </c>
      <c r="G2404" s="28" t="s">
        <v>5141</v>
      </c>
      <c r="H2404" s="28" t="s">
        <v>5948</v>
      </c>
      <c r="J2404" s="28" t="s">
        <v>4907</v>
      </c>
      <c r="K2404" s="29">
        <v>39955</v>
      </c>
      <c r="L2404" s="28" t="s">
        <v>7174</v>
      </c>
      <c r="M2404" s="28" t="s">
        <v>6103</v>
      </c>
    </row>
    <row r="2405" spans="1:13" hidden="1" x14ac:dyDescent="0.2">
      <c r="A2405" s="23">
        <v>71095</v>
      </c>
      <c r="B2405" s="28" t="s">
        <v>4573</v>
      </c>
      <c r="C2405" s="28" t="s">
        <v>5135</v>
      </c>
      <c r="D2405" s="25">
        <v>39955</v>
      </c>
      <c r="F2405" s="26">
        <v>9.89</v>
      </c>
      <c r="G2405" s="28" t="s">
        <v>1951</v>
      </c>
      <c r="H2405" s="28" t="s">
        <v>3370</v>
      </c>
      <c r="J2405" s="28" t="s">
        <v>4909</v>
      </c>
      <c r="K2405" s="29">
        <v>39955</v>
      </c>
      <c r="L2405" s="28" t="s">
        <v>5658</v>
      </c>
      <c r="M2405" s="28" t="s">
        <v>3961</v>
      </c>
    </row>
    <row r="2406" spans="1:13" x14ac:dyDescent="0.2">
      <c r="A2406" s="23">
        <v>71094</v>
      </c>
      <c r="B2406" s="28" t="s">
        <v>4573</v>
      </c>
      <c r="C2406" s="28" t="s">
        <v>5135</v>
      </c>
      <c r="D2406" s="25">
        <v>39955</v>
      </c>
      <c r="F2406" s="26">
        <v>215.1</v>
      </c>
      <c r="G2406" s="28" t="s">
        <v>2205</v>
      </c>
      <c r="H2406" s="28" t="s">
        <v>7151</v>
      </c>
      <c r="J2406" s="28" t="s">
        <v>4911</v>
      </c>
      <c r="K2406" s="29">
        <v>39955</v>
      </c>
      <c r="L2406" s="28" t="s">
        <v>5658</v>
      </c>
      <c r="M2406" s="28" t="s">
        <v>3950</v>
      </c>
    </row>
    <row r="2407" spans="1:13" hidden="1" x14ac:dyDescent="0.2">
      <c r="A2407" s="23">
        <v>71097</v>
      </c>
      <c r="B2407" s="28" t="s">
        <v>4573</v>
      </c>
      <c r="C2407" s="28" t="s">
        <v>5135</v>
      </c>
      <c r="D2407" s="25">
        <v>39959</v>
      </c>
      <c r="F2407" s="26">
        <v>33.31</v>
      </c>
      <c r="G2407" s="28" t="s">
        <v>1956</v>
      </c>
      <c r="H2407" s="28" t="s">
        <v>7322</v>
      </c>
      <c r="J2407" s="28" t="s">
        <v>4914</v>
      </c>
      <c r="K2407" s="29">
        <v>39959</v>
      </c>
      <c r="L2407" s="28" t="s">
        <v>5658</v>
      </c>
      <c r="M2407" s="28" t="s">
        <v>8434</v>
      </c>
    </row>
    <row r="2408" spans="1:13" hidden="1" x14ac:dyDescent="0.2">
      <c r="A2408" s="23">
        <v>70251</v>
      </c>
      <c r="B2408" s="28" t="s">
        <v>4579</v>
      </c>
      <c r="C2408" s="28" t="s">
        <v>4574</v>
      </c>
      <c r="D2408" s="25">
        <v>39959</v>
      </c>
      <c r="F2408" s="26">
        <v>20</v>
      </c>
      <c r="G2408" s="28" t="s">
        <v>4580</v>
      </c>
      <c r="H2408" s="28" t="s">
        <v>6667</v>
      </c>
      <c r="K2408" s="29">
        <v>39959</v>
      </c>
      <c r="L2408" s="28" t="s">
        <v>8465</v>
      </c>
      <c r="M2408" s="28" t="s">
        <v>782</v>
      </c>
    </row>
    <row r="2409" spans="1:13" hidden="1" x14ac:dyDescent="0.2">
      <c r="A2409" s="23">
        <v>71100</v>
      </c>
      <c r="B2409" s="28" t="s">
        <v>4573</v>
      </c>
      <c r="C2409" s="28" t="s">
        <v>5135</v>
      </c>
      <c r="D2409" s="25">
        <v>39959</v>
      </c>
      <c r="E2409" s="33"/>
      <c r="F2409" s="26">
        <v>12.94</v>
      </c>
      <c r="G2409" s="28" t="s">
        <v>3696</v>
      </c>
      <c r="H2409" s="28" t="s">
        <v>3488</v>
      </c>
      <c r="J2409" s="28" t="s">
        <v>4909</v>
      </c>
      <c r="K2409" s="29">
        <v>39959</v>
      </c>
      <c r="L2409" s="28" t="s">
        <v>5658</v>
      </c>
      <c r="M2409" s="28" t="s">
        <v>2119</v>
      </c>
    </row>
    <row r="2410" spans="1:13" hidden="1" x14ac:dyDescent="0.2">
      <c r="A2410" s="23">
        <v>71102</v>
      </c>
      <c r="B2410" s="28" t="s">
        <v>4573</v>
      </c>
      <c r="C2410" s="28" t="s">
        <v>5135</v>
      </c>
      <c r="D2410" s="25">
        <v>39959</v>
      </c>
      <c r="F2410" s="26">
        <v>47.2</v>
      </c>
      <c r="G2410" s="28" t="s">
        <v>4758</v>
      </c>
      <c r="H2410" s="28" t="s">
        <v>7322</v>
      </c>
      <c r="J2410" s="28" t="s">
        <v>7139</v>
      </c>
      <c r="K2410" s="29">
        <v>39959</v>
      </c>
      <c r="L2410" s="28" t="s">
        <v>5658</v>
      </c>
      <c r="M2410" s="28" t="s">
        <v>1730</v>
      </c>
    </row>
    <row r="2411" spans="1:13" hidden="1" x14ac:dyDescent="0.2">
      <c r="A2411" s="23">
        <v>71098</v>
      </c>
      <c r="B2411" s="28" t="s">
        <v>4573</v>
      </c>
      <c r="C2411" s="28" t="s">
        <v>5135</v>
      </c>
      <c r="D2411" s="25">
        <v>39959</v>
      </c>
      <c r="F2411" s="26">
        <v>85.34</v>
      </c>
      <c r="G2411" s="28" t="s">
        <v>5137</v>
      </c>
      <c r="H2411" s="28" t="s">
        <v>3365</v>
      </c>
      <c r="J2411" s="28" t="s">
        <v>4909</v>
      </c>
      <c r="K2411" s="29">
        <v>39959</v>
      </c>
      <c r="L2411" s="28" t="s">
        <v>5658</v>
      </c>
      <c r="M2411" s="28" t="s">
        <v>3729</v>
      </c>
    </row>
    <row r="2412" spans="1:13" hidden="1" x14ac:dyDescent="0.2">
      <c r="A2412" s="23">
        <v>71099</v>
      </c>
      <c r="B2412" s="28" t="s">
        <v>4573</v>
      </c>
      <c r="C2412" s="28" t="s">
        <v>5135</v>
      </c>
      <c r="D2412" s="25">
        <v>39959</v>
      </c>
      <c r="F2412" s="26">
        <v>16.559999999999999</v>
      </c>
      <c r="G2412" s="28" t="s">
        <v>4595</v>
      </c>
      <c r="H2412" s="28" t="s">
        <v>4595</v>
      </c>
      <c r="J2412" s="28" t="s">
        <v>4909</v>
      </c>
      <c r="K2412" s="29">
        <v>39959</v>
      </c>
      <c r="L2412" s="28" t="s">
        <v>5658</v>
      </c>
      <c r="M2412" s="28" t="s">
        <v>2128</v>
      </c>
    </row>
    <row r="2413" spans="1:13" hidden="1" x14ac:dyDescent="0.2">
      <c r="A2413" s="23">
        <v>71111</v>
      </c>
      <c r="B2413" s="28" t="s">
        <v>4573</v>
      </c>
      <c r="C2413" s="28" t="s">
        <v>5135</v>
      </c>
      <c r="D2413" s="25">
        <v>39959</v>
      </c>
      <c r="F2413" s="26">
        <v>31.17</v>
      </c>
      <c r="G2413" s="28" t="s">
        <v>4595</v>
      </c>
      <c r="H2413" s="28" t="s">
        <v>4595</v>
      </c>
      <c r="K2413" s="29">
        <v>39959</v>
      </c>
      <c r="L2413" s="28" t="s">
        <v>5658</v>
      </c>
      <c r="M2413" s="28" t="s">
        <v>2148</v>
      </c>
    </row>
    <row r="2414" spans="1:13" hidden="1" x14ac:dyDescent="0.2">
      <c r="A2414" s="23">
        <v>70253</v>
      </c>
      <c r="B2414" s="28" t="s">
        <v>5138</v>
      </c>
      <c r="C2414" s="28" t="s">
        <v>4574</v>
      </c>
      <c r="D2414" s="25">
        <v>39959</v>
      </c>
      <c r="F2414" s="26">
        <v>246.91</v>
      </c>
      <c r="G2414" s="28" t="s">
        <v>4574</v>
      </c>
      <c r="H2414" s="28" t="s">
        <v>3381</v>
      </c>
      <c r="J2414" s="28" t="s">
        <v>4909</v>
      </c>
      <c r="K2414" s="29">
        <v>39959</v>
      </c>
      <c r="L2414" s="28" t="s">
        <v>7206</v>
      </c>
      <c r="M2414" s="28" t="s">
        <v>5034</v>
      </c>
    </row>
    <row r="2415" spans="1:13" hidden="1" x14ac:dyDescent="0.2">
      <c r="A2415" s="23">
        <v>71101</v>
      </c>
      <c r="B2415" s="28" t="s">
        <v>4573</v>
      </c>
      <c r="C2415" s="28" t="s">
        <v>5135</v>
      </c>
      <c r="D2415" s="25">
        <v>39959</v>
      </c>
      <c r="F2415" s="26">
        <v>18.53</v>
      </c>
      <c r="G2415" s="28" t="s">
        <v>892</v>
      </c>
      <c r="H2415" s="28" t="s">
        <v>7324</v>
      </c>
      <c r="J2415" s="28" t="s">
        <v>4909</v>
      </c>
      <c r="K2415" s="29">
        <v>39959</v>
      </c>
      <c r="L2415" s="28" t="s">
        <v>5658</v>
      </c>
      <c r="M2415" s="28" t="s">
        <v>2144</v>
      </c>
    </row>
    <row r="2416" spans="1:13" hidden="1" x14ac:dyDescent="0.2">
      <c r="A2416" s="23">
        <v>71110</v>
      </c>
      <c r="B2416" s="28" t="s">
        <v>4573</v>
      </c>
      <c r="C2416" s="28" t="s">
        <v>5135</v>
      </c>
      <c r="D2416" s="25">
        <v>39959</v>
      </c>
      <c r="F2416" s="26">
        <v>31.97</v>
      </c>
      <c r="G2416" s="28" t="s">
        <v>1142</v>
      </c>
      <c r="H2416" s="28" t="s">
        <v>5953</v>
      </c>
      <c r="J2416" s="28" t="s">
        <v>4909</v>
      </c>
      <c r="K2416" s="29">
        <v>39959</v>
      </c>
      <c r="L2416" s="28" t="s">
        <v>5658</v>
      </c>
      <c r="M2416" s="28" t="s">
        <v>6539</v>
      </c>
    </row>
    <row r="2417" spans="1:13" hidden="1" x14ac:dyDescent="0.2">
      <c r="A2417" s="23">
        <v>70252</v>
      </c>
      <c r="B2417" s="28" t="s">
        <v>4573</v>
      </c>
      <c r="C2417" s="28" t="s">
        <v>4574</v>
      </c>
      <c r="D2417" s="25">
        <v>39959</v>
      </c>
      <c r="F2417" s="26">
        <v>25</v>
      </c>
      <c r="K2417" s="29">
        <v>39959</v>
      </c>
      <c r="L2417" s="28" t="s">
        <v>7176</v>
      </c>
      <c r="M2417" s="28">
        <v>824</v>
      </c>
    </row>
    <row r="2418" spans="1:13" hidden="1" x14ac:dyDescent="0.2">
      <c r="A2418" s="23">
        <v>71106</v>
      </c>
      <c r="B2418" s="28" t="s">
        <v>4573</v>
      </c>
      <c r="C2418" s="28" t="s">
        <v>5135</v>
      </c>
      <c r="D2418" s="25">
        <v>39960</v>
      </c>
      <c r="F2418" s="26">
        <v>76</v>
      </c>
      <c r="G2418" s="28" t="s">
        <v>5166</v>
      </c>
      <c r="H2418" s="28" t="s">
        <v>4599</v>
      </c>
      <c r="J2418" s="28" t="s">
        <v>4909</v>
      </c>
      <c r="K2418" s="29">
        <v>39960</v>
      </c>
      <c r="L2418" s="28" t="s">
        <v>5658</v>
      </c>
      <c r="M2418" s="28" t="s">
        <v>7461</v>
      </c>
    </row>
    <row r="2419" spans="1:13" hidden="1" x14ac:dyDescent="0.2">
      <c r="A2419" s="23">
        <v>70255</v>
      </c>
      <c r="B2419" s="28" t="s">
        <v>4579</v>
      </c>
      <c r="C2419" s="28" t="s">
        <v>4574</v>
      </c>
      <c r="D2419" s="25">
        <v>39960</v>
      </c>
      <c r="F2419" s="26">
        <v>30</v>
      </c>
      <c r="G2419" s="28" t="s">
        <v>4580</v>
      </c>
      <c r="H2419" s="28" t="s">
        <v>6667</v>
      </c>
      <c r="K2419" s="29">
        <v>39960</v>
      </c>
      <c r="L2419" s="28" t="s">
        <v>8465</v>
      </c>
      <c r="M2419" s="28" t="s">
        <v>758</v>
      </c>
    </row>
    <row r="2420" spans="1:13" hidden="1" x14ac:dyDescent="0.2">
      <c r="A2420" s="23">
        <v>70256</v>
      </c>
      <c r="B2420" s="28" t="s">
        <v>4573</v>
      </c>
      <c r="C2420" s="28" t="s">
        <v>4574</v>
      </c>
      <c r="D2420" s="25">
        <v>39960</v>
      </c>
      <c r="F2420" s="26">
        <v>150</v>
      </c>
      <c r="G2420" s="28" t="s">
        <v>5180</v>
      </c>
      <c r="H2420" s="28" t="s">
        <v>4599</v>
      </c>
      <c r="I2420" s="28" t="s">
        <v>3191</v>
      </c>
      <c r="J2420" s="28" t="s">
        <v>4906</v>
      </c>
      <c r="K2420" s="29">
        <v>39960</v>
      </c>
      <c r="L2420" s="28" t="s">
        <v>7176</v>
      </c>
      <c r="M2420" s="28">
        <v>1109</v>
      </c>
    </row>
    <row r="2421" spans="1:13" hidden="1" x14ac:dyDescent="0.2">
      <c r="A2421" s="23">
        <v>70254</v>
      </c>
      <c r="B2421" s="28" t="s">
        <v>4573</v>
      </c>
      <c r="C2421" s="28" t="s">
        <v>4574</v>
      </c>
      <c r="D2421" s="25">
        <v>39960</v>
      </c>
      <c r="F2421" s="26">
        <v>41.58</v>
      </c>
      <c r="G2421" s="28" t="s">
        <v>5139</v>
      </c>
      <c r="H2421" s="28" t="s">
        <v>3381</v>
      </c>
      <c r="J2421" s="28" t="s">
        <v>4909</v>
      </c>
      <c r="K2421" s="29">
        <v>39960</v>
      </c>
      <c r="L2421" s="28" t="s">
        <v>7174</v>
      </c>
      <c r="M2421" s="28" t="s">
        <v>7209</v>
      </c>
    </row>
    <row r="2422" spans="1:13" hidden="1" x14ac:dyDescent="0.2">
      <c r="A2422" s="23">
        <v>71105</v>
      </c>
      <c r="B2422" s="28" t="s">
        <v>4573</v>
      </c>
      <c r="C2422" s="28" t="s">
        <v>5135</v>
      </c>
      <c r="D2422" s="25">
        <v>39960</v>
      </c>
      <c r="F2422" s="26">
        <v>16.989999999999998</v>
      </c>
      <c r="G2422" s="28" t="s">
        <v>5137</v>
      </c>
      <c r="H2422" s="28" t="s">
        <v>3365</v>
      </c>
      <c r="J2422" s="28" t="s">
        <v>4909</v>
      </c>
      <c r="K2422" s="29">
        <v>39960</v>
      </c>
      <c r="L2422" s="28" t="s">
        <v>5658</v>
      </c>
      <c r="M2422" s="28" t="s">
        <v>3729</v>
      </c>
    </row>
    <row r="2423" spans="1:13" hidden="1" x14ac:dyDescent="0.2">
      <c r="A2423" s="23">
        <v>71103</v>
      </c>
      <c r="B2423" s="28" t="s">
        <v>4573</v>
      </c>
      <c r="C2423" s="28" t="s">
        <v>5135</v>
      </c>
      <c r="D2423" s="25">
        <v>39960</v>
      </c>
      <c r="F2423" s="26">
        <v>13</v>
      </c>
      <c r="G2423" s="28" t="s">
        <v>2205</v>
      </c>
      <c r="H2423" s="28" t="s">
        <v>7154</v>
      </c>
      <c r="J2423" s="28" t="s">
        <v>4907</v>
      </c>
      <c r="K2423" s="29">
        <v>39960</v>
      </c>
      <c r="L2423" s="28" t="s">
        <v>5658</v>
      </c>
      <c r="M2423" s="28" t="s">
        <v>7540</v>
      </c>
    </row>
    <row r="2424" spans="1:13" hidden="1" x14ac:dyDescent="0.2">
      <c r="A2424" s="23">
        <v>71104</v>
      </c>
      <c r="B2424" s="28" t="s">
        <v>4573</v>
      </c>
      <c r="C2424" s="28" t="s">
        <v>5135</v>
      </c>
      <c r="D2424" s="25">
        <v>39960</v>
      </c>
      <c r="F2424" s="26">
        <v>6.98</v>
      </c>
      <c r="G2424" s="28" t="s">
        <v>3697</v>
      </c>
      <c r="H2424" s="28" t="s">
        <v>277</v>
      </c>
      <c r="J2424" s="28" t="s">
        <v>4909</v>
      </c>
      <c r="K2424" s="29">
        <v>39960</v>
      </c>
      <c r="L2424" s="28" t="s">
        <v>5658</v>
      </c>
      <c r="M2424" s="28" t="s">
        <v>4020</v>
      </c>
    </row>
    <row r="2425" spans="1:13" hidden="1" x14ac:dyDescent="0.2">
      <c r="A2425" s="23">
        <v>71109</v>
      </c>
      <c r="B2425" s="28" t="s">
        <v>4573</v>
      </c>
      <c r="C2425" s="28" t="s">
        <v>5135</v>
      </c>
      <c r="D2425" s="25">
        <v>39961</v>
      </c>
      <c r="F2425" s="26">
        <v>36.35</v>
      </c>
      <c r="G2425" s="28" t="s">
        <v>3970</v>
      </c>
      <c r="H2425" s="28" t="s">
        <v>3484</v>
      </c>
      <c r="J2425" s="28" t="s">
        <v>4909</v>
      </c>
      <c r="K2425" s="29">
        <v>39961</v>
      </c>
      <c r="L2425" s="28" t="s">
        <v>5658</v>
      </c>
      <c r="M2425" s="28" t="s">
        <v>3728</v>
      </c>
    </row>
    <row r="2426" spans="1:13" hidden="1" x14ac:dyDescent="0.2">
      <c r="A2426" s="23">
        <v>71084</v>
      </c>
      <c r="B2426" s="28" t="s">
        <v>4573</v>
      </c>
      <c r="C2426" s="28" t="s">
        <v>5135</v>
      </c>
      <c r="D2426" s="25">
        <v>39961</v>
      </c>
      <c r="F2426" s="26">
        <v>46.5</v>
      </c>
      <c r="G2426" s="28" t="s">
        <v>7538</v>
      </c>
      <c r="H2426" s="28" t="s">
        <v>4599</v>
      </c>
      <c r="J2426" s="28" t="s">
        <v>4911</v>
      </c>
      <c r="K2426" s="29">
        <v>39961</v>
      </c>
      <c r="L2426" s="28" t="s">
        <v>5658</v>
      </c>
      <c r="M2426" s="28" t="s">
        <v>7539</v>
      </c>
    </row>
    <row r="2427" spans="1:13" hidden="1" x14ac:dyDescent="0.2">
      <c r="A2427" s="23">
        <v>71107</v>
      </c>
      <c r="B2427" s="28" t="s">
        <v>4573</v>
      </c>
      <c r="C2427" s="28" t="s">
        <v>5135</v>
      </c>
      <c r="D2427" s="25">
        <v>39961</v>
      </c>
      <c r="F2427" s="26">
        <v>83.29</v>
      </c>
      <c r="G2427" s="28" t="s">
        <v>3360</v>
      </c>
      <c r="H2427" s="28" t="s">
        <v>3370</v>
      </c>
      <c r="J2427" s="28" t="s">
        <v>4548</v>
      </c>
      <c r="K2427" s="29">
        <v>39961</v>
      </c>
      <c r="L2427" s="28" t="s">
        <v>5658</v>
      </c>
      <c r="M2427" s="28" t="s">
        <v>3725</v>
      </c>
    </row>
    <row r="2428" spans="1:13" x14ac:dyDescent="0.2">
      <c r="A2428" s="23">
        <v>70257</v>
      </c>
      <c r="B2428" s="28" t="s">
        <v>4573</v>
      </c>
      <c r="C2428" s="28" t="s">
        <v>4574</v>
      </c>
      <c r="D2428" s="25">
        <v>39961</v>
      </c>
      <c r="F2428" s="26">
        <v>25.54</v>
      </c>
      <c r="G2428" s="28" t="s">
        <v>5136</v>
      </c>
      <c r="H2428" s="28" t="s">
        <v>7151</v>
      </c>
      <c r="J2428" s="28" t="s">
        <v>4911</v>
      </c>
      <c r="K2428" s="29">
        <v>39961</v>
      </c>
      <c r="L2428" s="28" t="s">
        <v>7174</v>
      </c>
      <c r="M2428" s="28" t="s">
        <v>7221</v>
      </c>
    </row>
    <row r="2429" spans="1:13" hidden="1" x14ac:dyDescent="0.2">
      <c r="A2429" s="23">
        <v>71108</v>
      </c>
      <c r="B2429" s="28" t="s">
        <v>4573</v>
      </c>
      <c r="C2429" s="28" t="s">
        <v>5135</v>
      </c>
      <c r="D2429" s="25">
        <v>39961</v>
      </c>
      <c r="F2429" s="26">
        <v>13</v>
      </c>
      <c r="G2429" s="28" t="s">
        <v>2205</v>
      </c>
      <c r="H2429" s="28" t="s">
        <v>7154</v>
      </c>
      <c r="J2429" s="28" t="s">
        <v>4907</v>
      </c>
      <c r="K2429" s="29">
        <v>39961</v>
      </c>
      <c r="L2429" s="28" t="s">
        <v>5658</v>
      </c>
      <c r="M2429" s="28" t="s">
        <v>3950</v>
      </c>
    </row>
    <row r="2430" spans="1:13" hidden="1" x14ac:dyDescent="0.2">
      <c r="A2430" s="23">
        <v>71113</v>
      </c>
      <c r="B2430" s="28" t="s">
        <v>4573</v>
      </c>
      <c r="C2430" s="28" t="s">
        <v>5135</v>
      </c>
      <c r="D2430" s="25">
        <v>39962</v>
      </c>
      <c r="F2430" s="26">
        <v>12.13</v>
      </c>
      <c r="G2430" s="28" t="s">
        <v>1169</v>
      </c>
      <c r="H2430" s="28" t="s">
        <v>7324</v>
      </c>
      <c r="J2430" s="28" t="s">
        <v>4909</v>
      </c>
      <c r="K2430" s="29">
        <v>39962</v>
      </c>
      <c r="L2430" s="28" t="s">
        <v>5658</v>
      </c>
      <c r="M2430" s="28" t="s">
        <v>7541</v>
      </c>
    </row>
    <row r="2431" spans="1:13" hidden="1" x14ac:dyDescent="0.2">
      <c r="A2431" s="23">
        <v>71061</v>
      </c>
      <c r="B2431" s="28" t="s">
        <v>4573</v>
      </c>
      <c r="C2431" s="28" t="s">
        <v>5135</v>
      </c>
      <c r="D2431" s="25">
        <v>39962</v>
      </c>
      <c r="F2431" s="26">
        <v>80</v>
      </c>
      <c r="G2431" s="28" t="s">
        <v>1560</v>
      </c>
      <c r="H2431" s="28" t="s">
        <v>4600</v>
      </c>
      <c r="J2431" s="28" t="s">
        <v>4909</v>
      </c>
      <c r="K2431" s="29">
        <v>39962</v>
      </c>
      <c r="L2431" s="28" t="s">
        <v>5658</v>
      </c>
      <c r="M2431" s="28" t="s">
        <v>4025</v>
      </c>
    </row>
    <row r="2432" spans="1:13" hidden="1" x14ac:dyDescent="0.2">
      <c r="A2432" s="23">
        <v>71062</v>
      </c>
      <c r="B2432" s="33" t="s">
        <v>4573</v>
      </c>
      <c r="C2432" s="28" t="s">
        <v>5135</v>
      </c>
      <c r="D2432" s="25">
        <v>39962</v>
      </c>
      <c r="E2432" s="33"/>
      <c r="F2432" s="26">
        <v>18.45</v>
      </c>
      <c r="G2432" s="28" t="s">
        <v>1560</v>
      </c>
      <c r="H2432" s="28" t="s">
        <v>4600</v>
      </c>
      <c r="J2432" s="28" t="s">
        <v>4909</v>
      </c>
      <c r="K2432" s="29">
        <v>39962</v>
      </c>
      <c r="L2432" s="28" t="s">
        <v>5658</v>
      </c>
      <c r="M2432" s="28" t="s">
        <v>4025</v>
      </c>
    </row>
    <row r="2433" spans="1:13" hidden="1" x14ac:dyDescent="0.2">
      <c r="A2433" s="23">
        <v>71063</v>
      </c>
      <c r="B2433" s="28" t="s">
        <v>4573</v>
      </c>
      <c r="C2433" s="28" t="s">
        <v>5135</v>
      </c>
      <c r="D2433" s="25">
        <v>39962</v>
      </c>
      <c r="F2433" s="26">
        <v>7.75</v>
      </c>
      <c r="G2433" s="28" t="s">
        <v>1560</v>
      </c>
      <c r="H2433" s="28" t="s">
        <v>4600</v>
      </c>
      <c r="J2433" s="28" t="s">
        <v>4909</v>
      </c>
      <c r="K2433" s="29">
        <v>39962</v>
      </c>
      <c r="L2433" s="28" t="s">
        <v>5658</v>
      </c>
      <c r="M2433" s="28" t="s">
        <v>4025</v>
      </c>
    </row>
    <row r="2434" spans="1:13" hidden="1" x14ac:dyDescent="0.2">
      <c r="A2434" s="23">
        <v>71112</v>
      </c>
      <c r="B2434" s="28" t="s">
        <v>4573</v>
      </c>
      <c r="C2434" s="28" t="s">
        <v>5135</v>
      </c>
      <c r="D2434" s="25">
        <v>39962</v>
      </c>
      <c r="F2434" s="26">
        <v>8.75</v>
      </c>
      <c r="G2434" s="28" t="s">
        <v>482</v>
      </c>
      <c r="H2434" s="28" t="s">
        <v>5953</v>
      </c>
      <c r="J2434" s="28" t="s">
        <v>4907</v>
      </c>
      <c r="K2434" s="29">
        <v>39962</v>
      </c>
      <c r="L2434" s="28" t="s">
        <v>5658</v>
      </c>
      <c r="M2434" s="28" t="s">
        <v>2130</v>
      </c>
    </row>
    <row r="2435" spans="1:13" hidden="1" x14ac:dyDescent="0.2">
      <c r="A2435" s="23">
        <v>71115</v>
      </c>
      <c r="B2435" s="28" t="s">
        <v>4573</v>
      </c>
      <c r="C2435" s="28" t="s">
        <v>5135</v>
      </c>
      <c r="D2435" s="25">
        <v>39963</v>
      </c>
      <c r="F2435" s="26">
        <v>44</v>
      </c>
      <c r="G2435" s="28" t="s">
        <v>4917</v>
      </c>
      <c r="H2435" s="28" t="s">
        <v>3370</v>
      </c>
      <c r="J2435" s="28" t="s">
        <v>4909</v>
      </c>
      <c r="K2435" s="29">
        <v>39963</v>
      </c>
      <c r="L2435" s="28" t="s">
        <v>5658</v>
      </c>
      <c r="M2435" s="28" t="s">
        <v>2098</v>
      </c>
    </row>
    <row r="2436" spans="1:13" hidden="1" x14ac:dyDescent="0.2">
      <c r="A2436" s="23">
        <v>71114</v>
      </c>
      <c r="B2436" s="28" t="s">
        <v>4573</v>
      </c>
      <c r="C2436" s="28" t="s">
        <v>5135</v>
      </c>
      <c r="D2436" s="25">
        <v>39963</v>
      </c>
      <c r="F2436" s="26">
        <v>40.9</v>
      </c>
      <c r="G2436" s="28" t="s">
        <v>2203</v>
      </c>
      <c r="H2436" s="28" t="s">
        <v>7324</v>
      </c>
      <c r="J2436" s="28" t="s">
        <v>4906</v>
      </c>
      <c r="K2436" s="29">
        <v>39963</v>
      </c>
      <c r="L2436" s="28" t="s">
        <v>5658</v>
      </c>
      <c r="M2436" s="28" t="s">
        <v>5228</v>
      </c>
    </row>
    <row r="2437" spans="1:13" hidden="1" x14ac:dyDescent="0.2">
      <c r="A2437" s="23">
        <v>70267</v>
      </c>
      <c r="B2437" s="28" t="s">
        <v>4579</v>
      </c>
      <c r="C2437" s="28" t="s">
        <v>4574</v>
      </c>
      <c r="D2437" s="25">
        <v>39965</v>
      </c>
      <c r="F2437" s="26">
        <v>30</v>
      </c>
      <c r="G2437" s="28" t="s">
        <v>4580</v>
      </c>
      <c r="H2437" s="28" t="s">
        <v>6667</v>
      </c>
      <c r="K2437" s="29">
        <v>39965</v>
      </c>
      <c r="L2437" s="28" t="s">
        <v>8465</v>
      </c>
      <c r="M2437" s="28" t="s">
        <v>7394</v>
      </c>
    </row>
    <row r="2438" spans="1:13" hidden="1" x14ac:dyDescent="0.2">
      <c r="A2438" s="23">
        <v>70265</v>
      </c>
      <c r="B2438" s="28" t="s">
        <v>4579</v>
      </c>
      <c r="C2438" s="28" t="s">
        <v>4574</v>
      </c>
      <c r="D2438" s="25">
        <v>39965</v>
      </c>
      <c r="F2438" s="26">
        <v>59.98</v>
      </c>
      <c r="G2438" s="28" t="s">
        <v>4598</v>
      </c>
      <c r="H2438" s="28" t="s">
        <v>6667</v>
      </c>
      <c r="K2438" s="29">
        <v>39965</v>
      </c>
      <c r="L2438" s="28" t="s">
        <v>7174</v>
      </c>
      <c r="M2438" s="28" t="s">
        <v>7193</v>
      </c>
    </row>
    <row r="2439" spans="1:13" hidden="1" x14ac:dyDescent="0.2">
      <c r="A2439" s="23">
        <v>70264</v>
      </c>
      <c r="B2439" s="28" t="s">
        <v>4573</v>
      </c>
      <c r="C2439" s="28" t="s">
        <v>4574</v>
      </c>
      <c r="D2439" s="25">
        <v>39965</v>
      </c>
      <c r="F2439" s="26">
        <v>5</v>
      </c>
      <c r="G2439" s="28" t="s">
        <v>5134</v>
      </c>
      <c r="H2439" s="28" t="s">
        <v>5954</v>
      </c>
      <c r="J2439" s="28" t="s">
        <v>4912</v>
      </c>
      <c r="K2439" s="29">
        <v>39965</v>
      </c>
      <c r="L2439" s="28" t="s">
        <v>7174</v>
      </c>
      <c r="M2439" s="28" t="s">
        <v>7194</v>
      </c>
    </row>
    <row r="2440" spans="1:13" hidden="1" x14ac:dyDescent="0.2">
      <c r="A2440" s="23">
        <v>70262</v>
      </c>
      <c r="B2440" s="28" t="s">
        <v>4579</v>
      </c>
      <c r="C2440" s="28" t="s">
        <v>4574</v>
      </c>
      <c r="D2440" s="25">
        <v>39965</v>
      </c>
      <c r="F2440" s="26">
        <v>10</v>
      </c>
      <c r="G2440" s="28" t="s">
        <v>6025</v>
      </c>
      <c r="H2440" s="28" t="s">
        <v>6667</v>
      </c>
      <c r="K2440" s="29">
        <v>39965</v>
      </c>
      <c r="L2440" s="28" t="s">
        <v>7182</v>
      </c>
      <c r="M2440" s="28" t="s">
        <v>7199</v>
      </c>
    </row>
    <row r="2441" spans="1:13" hidden="1" x14ac:dyDescent="0.2">
      <c r="A2441" s="23">
        <v>70266</v>
      </c>
      <c r="B2441" s="28" t="s">
        <v>4579</v>
      </c>
      <c r="C2441" s="28" t="s">
        <v>4574</v>
      </c>
      <c r="D2441" s="25">
        <v>39965</v>
      </c>
      <c r="F2441" s="26">
        <v>10</v>
      </c>
      <c r="G2441" s="28" t="s">
        <v>6024</v>
      </c>
      <c r="H2441" s="28" t="s">
        <v>6667</v>
      </c>
      <c r="K2441" s="29">
        <v>39965</v>
      </c>
      <c r="L2441" s="28" t="s">
        <v>7182</v>
      </c>
      <c r="M2441" s="28" t="s">
        <v>7198</v>
      </c>
    </row>
    <row r="2442" spans="1:13" hidden="1" x14ac:dyDescent="0.2">
      <c r="A2442" s="23">
        <v>70263</v>
      </c>
      <c r="B2442" s="28" t="s">
        <v>4579</v>
      </c>
      <c r="C2442" s="28" t="s">
        <v>4574</v>
      </c>
      <c r="D2442" s="25">
        <v>39965</v>
      </c>
      <c r="F2442" s="26">
        <v>300</v>
      </c>
      <c r="G2442" s="28" t="s">
        <v>5133</v>
      </c>
      <c r="H2442" s="28" t="s">
        <v>6667</v>
      </c>
      <c r="K2442" s="29">
        <v>39965</v>
      </c>
      <c r="L2442" s="28" t="s">
        <v>7174</v>
      </c>
      <c r="M2442" s="28" t="s">
        <v>7191</v>
      </c>
    </row>
    <row r="2443" spans="1:13" hidden="1" x14ac:dyDescent="0.2">
      <c r="A2443" s="23">
        <v>70268</v>
      </c>
      <c r="B2443" s="28" t="s">
        <v>4573</v>
      </c>
      <c r="C2443" s="28" t="s">
        <v>4574</v>
      </c>
      <c r="D2443" s="25">
        <v>39965</v>
      </c>
      <c r="F2443" s="26">
        <v>32.630000000000003</v>
      </c>
      <c r="G2443" s="28" t="s">
        <v>6021</v>
      </c>
      <c r="H2443" s="28" t="s">
        <v>3381</v>
      </c>
      <c r="J2443" s="28" t="s">
        <v>4909</v>
      </c>
      <c r="K2443" s="29">
        <v>39965</v>
      </c>
      <c r="L2443" s="28" t="s">
        <v>7174</v>
      </c>
      <c r="M2443" s="28" t="s">
        <v>6106</v>
      </c>
    </row>
    <row r="2444" spans="1:13" hidden="1" x14ac:dyDescent="0.2">
      <c r="A2444" s="23">
        <v>70260</v>
      </c>
      <c r="B2444" s="28" t="s">
        <v>4573</v>
      </c>
      <c r="C2444" s="28" t="s">
        <v>4574</v>
      </c>
      <c r="D2444" s="25">
        <v>39965</v>
      </c>
      <c r="F2444" s="26">
        <v>24.02</v>
      </c>
      <c r="G2444" s="28" t="s">
        <v>4591</v>
      </c>
      <c r="H2444" s="28" t="s">
        <v>3381</v>
      </c>
      <c r="J2444" s="28" t="s">
        <v>4909</v>
      </c>
      <c r="K2444" s="29">
        <v>39965</v>
      </c>
      <c r="L2444" s="28" t="s">
        <v>7174</v>
      </c>
      <c r="M2444" s="28" t="s">
        <v>6107</v>
      </c>
    </row>
    <row r="2445" spans="1:13" hidden="1" x14ac:dyDescent="0.2">
      <c r="A2445" s="23">
        <v>70259</v>
      </c>
      <c r="B2445" s="28" t="s">
        <v>4573</v>
      </c>
      <c r="C2445" s="28" t="s">
        <v>4574</v>
      </c>
      <c r="D2445" s="25">
        <v>39965</v>
      </c>
      <c r="F2445" s="26">
        <v>42</v>
      </c>
      <c r="G2445" s="28" t="s">
        <v>6023</v>
      </c>
      <c r="H2445" s="28" t="s">
        <v>3379</v>
      </c>
      <c r="J2445" s="28" t="s">
        <v>4906</v>
      </c>
      <c r="K2445" s="29">
        <v>39965</v>
      </c>
      <c r="L2445" s="28" t="s">
        <v>7174</v>
      </c>
      <c r="M2445" s="28" t="s">
        <v>7196</v>
      </c>
    </row>
    <row r="2446" spans="1:13" hidden="1" x14ac:dyDescent="0.2">
      <c r="A2446" s="23">
        <v>70261</v>
      </c>
      <c r="B2446" s="28" t="s">
        <v>4573</v>
      </c>
      <c r="C2446" s="28" t="s">
        <v>4574</v>
      </c>
      <c r="D2446" s="25">
        <v>39965</v>
      </c>
      <c r="F2446" s="26">
        <v>11.95</v>
      </c>
      <c r="G2446" s="28" t="s">
        <v>6022</v>
      </c>
      <c r="H2446" s="28" t="s">
        <v>3381</v>
      </c>
      <c r="J2446" s="28" t="s">
        <v>4909</v>
      </c>
      <c r="K2446" s="29">
        <v>39965</v>
      </c>
      <c r="L2446" s="28" t="s">
        <v>7174</v>
      </c>
      <c r="M2446" s="28" t="s">
        <v>7195</v>
      </c>
    </row>
    <row r="2447" spans="1:13" hidden="1" x14ac:dyDescent="0.2">
      <c r="A2447" s="23">
        <v>71406</v>
      </c>
      <c r="B2447" s="28" t="s">
        <v>5150</v>
      </c>
      <c r="C2447" s="28" t="s">
        <v>4598</v>
      </c>
      <c r="D2447" s="25">
        <v>39965</v>
      </c>
      <c r="F2447" s="26">
        <v>-59.98</v>
      </c>
      <c r="G2447" s="28" t="s">
        <v>4574</v>
      </c>
      <c r="H2447" s="28" t="s">
        <v>6667</v>
      </c>
      <c r="K2447" s="29">
        <v>39965</v>
      </c>
      <c r="L2447" s="28" t="s">
        <v>5658</v>
      </c>
      <c r="M2447" s="28" t="s">
        <v>1534</v>
      </c>
    </row>
    <row r="2448" spans="1:13" hidden="1" x14ac:dyDescent="0.2">
      <c r="A2448" s="23">
        <v>70258</v>
      </c>
      <c r="B2448" s="28" t="s">
        <v>4573</v>
      </c>
      <c r="C2448" s="28" t="s">
        <v>4574</v>
      </c>
      <c r="D2448" s="25">
        <v>39965</v>
      </c>
      <c r="F2448" s="26">
        <v>180</v>
      </c>
      <c r="G2448" s="28" t="s">
        <v>4597</v>
      </c>
      <c r="H2448" s="28" t="s">
        <v>3381</v>
      </c>
      <c r="J2448" s="28" t="s">
        <v>4909</v>
      </c>
      <c r="K2448" s="29">
        <v>39965</v>
      </c>
      <c r="L2448" s="28" t="s">
        <v>7174</v>
      </c>
      <c r="M2448" s="28" t="s">
        <v>3517</v>
      </c>
    </row>
    <row r="2449" spans="1:13" hidden="1" x14ac:dyDescent="0.2">
      <c r="A2449" s="23">
        <v>70270</v>
      </c>
      <c r="B2449" s="28" t="s">
        <v>4573</v>
      </c>
      <c r="C2449" s="28" t="s">
        <v>4574</v>
      </c>
      <c r="D2449" s="25">
        <v>39966</v>
      </c>
      <c r="F2449" s="26">
        <v>90</v>
      </c>
      <c r="G2449" s="28" t="s">
        <v>4594</v>
      </c>
      <c r="H2449" s="28" t="s">
        <v>3381</v>
      </c>
      <c r="J2449" s="28" t="s">
        <v>4909</v>
      </c>
      <c r="K2449" s="29">
        <v>39966</v>
      </c>
      <c r="L2449" s="28" t="s">
        <v>7174</v>
      </c>
      <c r="M2449" s="28" t="s">
        <v>5919</v>
      </c>
    </row>
    <row r="2450" spans="1:13" hidden="1" x14ac:dyDescent="0.2">
      <c r="A2450" s="23">
        <v>70271</v>
      </c>
      <c r="B2450" s="28" t="s">
        <v>4573</v>
      </c>
      <c r="C2450" s="28" t="s">
        <v>4574</v>
      </c>
      <c r="D2450" s="25">
        <v>39966</v>
      </c>
      <c r="F2450" s="26">
        <v>64</v>
      </c>
      <c r="G2450" s="28" t="s">
        <v>4594</v>
      </c>
      <c r="H2450" s="28" t="s">
        <v>3381</v>
      </c>
      <c r="J2450" s="28" t="s">
        <v>4909</v>
      </c>
      <c r="K2450" s="29">
        <v>39966</v>
      </c>
      <c r="L2450" s="28" t="s">
        <v>7174</v>
      </c>
      <c r="M2450" s="28" t="s">
        <v>5918</v>
      </c>
    </row>
    <row r="2451" spans="1:13" hidden="1" x14ac:dyDescent="0.2">
      <c r="A2451" s="23">
        <v>70070.2</v>
      </c>
      <c r="B2451" s="28" t="s">
        <v>4579</v>
      </c>
      <c r="C2451" s="28" t="s">
        <v>4574</v>
      </c>
      <c r="D2451" s="25">
        <v>39966</v>
      </c>
      <c r="F2451" s="26">
        <v>30</v>
      </c>
      <c r="G2451" s="28" t="s">
        <v>4580</v>
      </c>
      <c r="H2451" s="28" t="s">
        <v>6667</v>
      </c>
    </row>
    <row r="2452" spans="1:13" hidden="1" x14ac:dyDescent="0.2">
      <c r="A2452" s="23">
        <v>70272</v>
      </c>
      <c r="B2452" s="28" t="s">
        <v>4579</v>
      </c>
      <c r="C2452" s="28" t="s">
        <v>4574</v>
      </c>
      <c r="D2452" s="25">
        <v>39966</v>
      </c>
      <c r="F2452" s="26">
        <v>1708.47</v>
      </c>
      <c r="G2452" s="28" t="s">
        <v>5135</v>
      </c>
      <c r="H2452" s="28" t="s">
        <v>6667</v>
      </c>
      <c r="K2452" s="29">
        <v>39966</v>
      </c>
      <c r="L2452" s="28" t="s">
        <v>7174</v>
      </c>
      <c r="M2452" s="28" t="s">
        <v>7218</v>
      </c>
    </row>
    <row r="2453" spans="1:13" hidden="1" x14ac:dyDescent="0.2">
      <c r="A2453" s="23">
        <v>71092</v>
      </c>
      <c r="B2453" s="28" t="s">
        <v>4573</v>
      </c>
      <c r="C2453" s="28" t="s">
        <v>5135</v>
      </c>
      <c r="D2453" s="25">
        <v>39966</v>
      </c>
      <c r="F2453" s="26">
        <v>51.5</v>
      </c>
      <c r="G2453" s="28" t="s">
        <v>7538</v>
      </c>
      <c r="H2453" s="28" t="s">
        <v>4599</v>
      </c>
      <c r="J2453" s="28" t="s">
        <v>4911</v>
      </c>
      <c r="K2453" s="29">
        <v>39966</v>
      </c>
      <c r="L2453" s="28" t="s">
        <v>5658</v>
      </c>
      <c r="M2453" s="28" t="s">
        <v>7539</v>
      </c>
    </row>
    <row r="2454" spans="1:13" hidden="1" x14ac:dyDescent="0.2">
      <c r="A2454" s="23">
        <v>70269</v>
      </c>
      <c r="B2454" s="28" t="s">
        <v>4573</v>
      </c>
      <c r="C2454" s="28" t="s">
        <v>4574</v>
      </c>
      <c r="D2454" s="25">
        <v>39966</v>
      </c>
      <c r="F2454" s="26">
        <v>26.95</v>
      </c>
      <c r="G2454" s="28" t="s">
        <v>6020</v>
      </c>
      <c r="H2454" s="28" t="s">
        <v>3381</v>
      </c>
      <c r="J2454" s="28" t="s">
        <v>4909</v>
      </c>
      <c r="K2454" s="29">
        <v>39966</v>
      </c>
      <c r="L2454" s="28" t="s">
        <v>7174</v>
      </c>
      <c r="M2454" s="28" t="s">
        <v>7187</v>
      </c>
    </row>
    <row r="2455" spans="1:13" hidden="1" x14ac:dyDescent="0.2">
      <c r="A2455" s="23">
        <v>70276</v>
      </c>
      <c r="B2455" s="28" t="s">
        <v>4592</v>
      </c>
      <c r="C2455" s="28" t="s">
        <v>4574</v>
      </c>
      <c r="D2455" s="25">
        <v>39967</v>
      </c>
      <c r="F2455" s="26">
        <v>-825</v>
      </c>
      <c r="G2455" s="28" t="s">
        <v>4593</v>
      </c>
      <c r="H2455" s="28" t="s">
        <v>6666</v>
      </c>
      <c r="J2455" s="28" t="s">
        <v>4911</v>
      </c>
      <c r="K2455" s="29">
        <v>39967</v>
      </c>
      <c r="L2455" s="28" t="s">
        <v>7177</v>
      </c>
      <c r="M2455" s="28" t="s">
        <v>7214</v>
      </c>
    </row>
    <row r="2456" spans="1:13" hidden="1" x14ac:dyDescent="0.2">
      <c r="A2456" s="23">
        <v>70273</v>
      </c>
      <c r="B2456" s="28" t="s">
        <v>4573</v>
      </c>
      <c r="C2456" s="28" t="s">
        <v>4574</v>
      </c>
      <c r="D2456" s="25">
        <v>39967</v>
      </c>
      <c r="F2456" s="26">
        <v>30</v>
      </c>
      <c r="G2456" s="28" t="s">
        <v>4584</v>
      </c>
      <c r="H2456" s="28" t="s">
        <v>3365</v>
      </c>
      <c r="J2456" s="28" t="s">
        <v>4905</v>
      </c>
      <c r="K2456" s="29">
        <v>39967</v>
      </c>
      <c r="L2456" s="28" t="s">
        <v>7176</v>
      </c>
      <c r="M2456" s="28">
        <v>1108</v>
      </c>
    </row>
    <row r="2457" spans="1:13" hidden="1" x14ac:dyDescent="0.2">
      <c r="A2457" s="23">
        <v>70277</v>
      </c>
      <c r="B2457" s="28" t="s">
        <v>4573</v>
      </c>
      <c r="C2457" s="28" t="s">
        <v>4574</v>
      </c>
      <c r="D2457" s="25">
        <v>39967</v>
      </c>
      <c r="F2457" s="26">
        <v>15.22</v>
      </c>
      <c r="G2457" s="28" t="s">
        <v>4594</v>
      </c>
      <c r="H2457" s="28" t="s">
        <v>3381</v>
      </c>
      <c r="J2457" s="28" t="s">
        <v>4909</v>
      </c>
      <c r="K2457" s="29">
        <v>39967</v>
      </c>
      <c r="L2457" s="28" t="s">
        <v>7174</v>
      </c>
      <c r="M2457" s="28" t="s">
        <v>5364</v>
      </c>
    </row>
    <row r="2458" spans="1:13" hidden="1" x14ac:dyDescent="0.2">
      <c r="A2458" s="23">
        <v>70274</v>
      </c>
      <c r="B2458" s="28" t="s">
        <v>4579</v>
      </c>
      <c r="C2458" s="28" t="s">
        <v>4574</v>
      </c>
      <c r="D2458" s="25">
        <v>39967</v>
      </c>
      <c r="F2458" s="26">
        <v>100</v>
      </c>
      <c r="G2458" s="28" t="s">
        <v>4580</v>
      </c>
      <c r="H2458" s="28" t="s">
        <v>6667</v>
      </c>
      <c r="K2458" s="29">
        <v>39967</v>
      </c>
      <c r="L2458" s="28" t="s">
        <v>8465</v>
      </c>
      <c r="M2458" s="28" t="s">
        <v>3139</v>
      </c>
    </row>
    <row r="2459" spans="1:13" hidden="1" x14ac:dyDescent="0.2">
      <c r="A2459" s="23">
        <v>70275</v>
      </c>
      <c r="B2459" s="28" t="s">
        <v>4573</v>
      </c>
      <c r="C2459" s="28" t="s">
        <v>4574</v>
      </c>
      <c r="D2459" s="25">
        <v>39967</v>
      </c>
      <c r="E2459" s="28" t="s">
        <v>3883</v>
      </c>
      <c r="F2459" s="26">
        <v>-1495.24</v>
      </c>
      <c r="G2459" s="28" t="s">
        <v>5180</v>
      </c>
      <c r="H2459" s="28" t="s">
        <v>4599</v>
      </c>
      <c r="J2459" s="28" t="s">
        <v>4912</v>
      </c>
      <c r="K2459" s="29">
        <v>39967</v>
      </c>
      <c r="L2459" s="28" t="s">
        <v>7177</v>
      </c>
      <c r="M2459" s="28" t="s">
        <v>3884</v>
      </c>
    </row>
    <row r="2460" spans="1:13" hidden="1" x14ac:dyDescent="0.2">
      <c r="A2460" s="23">
        <v>71064</v>
      </c>
      <c r="B2460" s="28" t="s">
        <v>4573</v>
      </c>
      <c r="C2460" s="28" t="s">
        <v>5135</v>
      </c>
      <c r="D2460" s="25">
        <v>39967</v>
      </c>
      <c r="F2460" s="26">
        <v>15</v>
      </c>
      <c r="G2460" s="28" t="s">
        <v>1560</v>
      </c>
      <c r="H2460" s="28" t="s">
        <v>4600</v>
      </c>
      <c r="J2460" s="28" t="s">
        <v>4909</v>
      </c>
      <c r="K2460" s="29">
        <v>39967</v>
      </c>
      <c r="L2460" s="28" t="s">
        <v>5658</v>
      </c>
      <c r="M2460" s="28" t="s">
        <v>4025</v>
      </c>
    </row>
    <row r="2461" spans="1:13" hidden="1" x14ac:dyDescent="0.2">
      <c r="A2461" s="23">
        <v>71116</v>
      </c>
      <c r="B2461" s="28" t="s">
        <v>4573</v>
      </c>
      <c r="C2461" s="28" t="s">
        <v>5135</v>
      </c>
      <c r="D2461" s="25">
        <v>39967</v>
      </c>
      <c r="F2461" s="26">
        <v>14.68</v>
      </c>
      <c r="G2461" s="28" t="s">
        <v>7133</v>
      </c>
      <c r="H2461" s="28" t="s">
        <v>3381</v>
      </c>
      <c r="J2461" s="28" t="s">
        <v>4909</v>
      </c>
      <c r="K2461" s="29">
        <v>39967</v>
      </c>
      <c r="L2461" s="28" t="s">
        <v>5658</v>
      </c>
      <c r="M2461" s="28" t="s">
        <v>5227</v>
      </c>
    </row>
    <row r="2462" spans="1:13" x14ac:dyDescent="0.2">
      <c r="A2462" s="23">
        <v>71117</v>
      </c>
      <c r="B2462" s="28" t="s">
        <v>4573</v>
      </c>
      <c r="C2462" s="28" t="s">
        <v>5135</v>
      </c>
      <c r="D2462" s="25">
        <v>39967</v>
      </c>
      <c r="F2462" s="26">
        <v>30</v>
      </c>
      <c r="G2462" s="28" t="s">
        <v>2201</v>
      </c>
      <c r="H2462" s="28" t="s">
        <v>7151</v>
      </c>
      <c r="J2462" s="28" t="s">
        <v>4911</v>
      </c>
      <c r="K2462" s="29">
        <v>39967</v>
      </c>
      <c r="L2462" s="28" t="s">
        <v>5658</v>
      </c>
      <c r="M2462" s="28" t="s">
        <v>3962</v>
      </c>
    </row>
    <row r="2463" spans="1:13" hidden="1" x14ac:dyDescent="0.2">
      <c r="A2463" s="23">
        <v>71123</v>
      </c>
      <c r="B2463" s="28" t="s">
        <v>4573</v>
      </c>
      <c r="C2463" s="28" t="s">
        <v>5135</v>
      </c>
      <c r="D2463" s="25">
        <v>39968</v>
      </c>
      <c r="F2463" s="26">
        <v>11.99</v>
      </c>
      <c r="G2463" s="28" t="s">
        <v>880</v>
      </c>
      <c r="H2463" s="28" t="s">
        <v>277</v>
      </c>
      <c r="J2463" s="28" t="s">
        <v>4909</v>
      </c>
      <c r="K2463" s="29">
        <v>39968</v>
      </c>
      <c r="L2463" s="28" t="s">
        <v>5658</v>
      </c>
      <c r="M2463" s="28" t="s">
        <v>5250</v>
      </c>
    </row>
    <row r="2464" spans="1:13" hidden="1" x14ac:dyDescent="0.2">
      <c r="A2464" s="23">
        <v>70279</v>
      </c>
      <c r="B2464" s="28" t="s">
        <v>4579</v>
      </c>
      <c r="C2464" s="28" t="s">
        <v>4574</v>
      </c>
      <c r="D2464" s="25">
        <v>39968</v>
      </c>
      <c r="F2464" s="26">
        <v>40</v>
      </c>
      <c r="G2464" s="28" t="s">
        <v>4580</v>
      </c>
      <c r="H2464" s="28" t="s">
        <v>6667</v>
      </c>
      <c r="K2464" s="29">
        <v>39968</v>
      </c>
      <c r="L2464" s="28" t="s">
        <v>8465</v>
      </c>
      <c r="M2464" s="28" t="s">
        <v>792</v>
      </c>
    </row>
    <row r="2465" spans="1:13" hidden="1" x14ac:dyDescent="0.2">
      <c r="A2465" s="23">
        <v>70282</v>
      </c>
      <c r="B2465" s="28" t="s">
        <v>4573</v>
      </c>
      <c r="C2465" s="28" t="s">
        <v>4574</v>
      </c>
      <c r="D2465" s="25">
        <v>39968</v>
      </c>
      <c r="E2465" s="28" t="s">
        <v>6114</v>
      </c>
      <c r="F2465" s="26">
        <v>19.5</v>
      </c>
      <c r="G2465" s="28" t="s">
        <v>5180</v>
      </c>
      <c r="H2465" s="28" t="s">
        <v>7323</v>
      </c>
      <c r="J2465" s="28" t="s">
        <v>4906</v>
      </c>
      <c r="K2465" s="29">
        <v>39968</v>
      </c>
      <c r="L2465" s="28" t="s">
        <v>5361</v>
      </c>
      <c r="M2465" s="28" t="s">
        <v>6115</v>
      </c>
    </row>
    <row r="2466" spans="1:13" hidden="1" x14ac:dyDescent="0.2">
      <c r="A2466" s="23">
        <v>70281</v>
      </c>
      <c r="B2466" s="28" t="s">
        <v>4573</v>
      </c>
      <c r="C2466" s="28" t="s">
        <v>4574</v>
      </c>
      <c r="D2466" s="25">
        <v>39968</v>
      </c>
      <c r="F2466" s="26">
        <v>211.03</v>
      </c>
      <c r="G2466" s="28" t="s">
        <v>4577</v>
      </c>
      <c r="H2466" s="28" t="s">
        <v>3365</v>
      </c>
      <c r="J2466" s="28" t="s">
        <v>4909</v>
      </c>
      <c r="K2466" s="29">
        <v>39968</v>
      </c>
      <c r="L2466" s="28" t="s">
        <v>7176</v>
      </c>
      <c r="M2466" s="28">
        <v>1084</v>
      </c>
    </row>
    <row r="2467" spans="1:13" hidden="1" x14ac:dyDescent="0.2">
      <c r="A2467" s="23">
        <v>70280</v>
      </c>
      <c r="B2467" s="28" t="s">
        <v>4573</v>
      </c>
      <c r="C2467" s="28" t="s">
        <v>4574</v>
      </c>
      <c r="D2467" s="25">
        <v>39968</v>
      </c>
      <c r="F2467" s="26">
        <v>12</v>
      </c>
      <c r="G2467" s="28" t="s">
        <v>4596</v>
      </c>
      <c r="H2467" s="28" t="s">
        <v>5954</v>
      </c>
      <c r="J2467" s="28" t="s">
        <v>4912</v>
      </c>
      <c r="K2467" s="29">
        <v>39968</v>
      </c>
      <c r="L2467" s="28" t="s">
        <v>7174</v>
      </c>
      <c r="M2467" s="28" t="s">
        <v>4596</v>
      </c>
    </row>
    <row r="2468" spans="1:13" hidden="1" x14ac:dyDescent="0.2">
      <c r="A2468" s="23">
        <v>70278</v>
      </c>
      <c r="B2468" s="28" t="s">
        <v>4573</v>
      </c>
      <c r="C2468" s="28" t="s">
        <v>4574</v>
      </c>
      <c r="D2468" s="25">
        <v>39968</v>
      </c>
      <c r="F2468" s="26">
        <v>10</v>
      </c>
      <c r="G2468" s="28" t="s">
        <v>6752</v>
      </c>
      <c r="H2468" s="28" t="s">
        <v>3381</v>
      </c>
      <c r="J2468" s="28" t="s">
        <v>4907</v>
      </c>
      <c r="K2468" s="29">
        <v>39968</v>
      </c>
      <c r="L2468" s="28" t="s">
        <v>8465</v>
      </c>
      <c r="M2468" s="28" t="s">
        <v>7404</v>
      </c>
    </row>
    <row r="2469" spans="1:13" hidden="1" x14ac:dyDescent="0.2">
      <c r="A2469" s="23">
        <v>71122</v>
      </c>
      <c r="B2469" s="28" t="s">
        <v>4573</v>
      </c>
      <c r="C2469" s="28" t="s">
        <v>5135</v>
      </c>
      <c r="D2469" s="25">
        <v>39968</v>
      </c>
      <c r="F2469" s="26">
        <v>22.87</v>
      </c>
      <c r="G2469" s="28" t="s">
        <v>683</v>
      </c>
      <c r="H2469" s="28" t="s">
        <v>3365</v>
      </c>
      <c r="J2469" s="28" t="s">
        <v>4909</v>
      </c>
      <c r="K2469" s="29">
        <v>39968</v>
      </c>
      <c r="L2469" s="28" t="s">
        <v>5658</v>
      </c>
      <c r="M2469" s="28" t="s">
        <v>1696</v>
      </c>
    </row>
    <row r="2470" spans="1:13" hidden="1" x14ac:dyDescent="0.2">
      <c r="A2470" s="23">
        <v>71121</v>
      </c>
      <c r="B2470" s="28" t="s">
        <v>4573</v>
      </c>
      <c r="C2470" s="28" t="s">
        <v>5135</v>
      </c>
      <c r="D2470" s="25">
        <v>39968</v>
      </c>
      <c r="F2470" s="26">
        <v>111.56</v>
      </c>
      <c r="G2470" s="28" t="s">
        <v>5137</v>
      </c>
      <c r="H2470" s="28" t="s">
        <v>3365</v>
      </c>
      <c r="J2470" s="28" t="s">
        <v>4909</v>
      </c>
      <c r="K2470" s="29">
        <v>39968</v>
      </c>
      <c r="L2470" s="28" t="s">
        <v>5658</v>
      </c>
      <c r="M2470" s="28" t="s">
        <v>3729</v>
      </c>
    </row>
    <row r="2471" spans="1:13" hidden="1" x14ac:dyDescent="0.2">
      <c r="A2471" s="23">
        <v>71119</v>
      </c>
      <c r="B2471" s="28" t="s">
        <v>4573</v>
      </c>
      <c r="C2471" s="28" t="s">
        <v>5135</v>
      </c>
      <c r="D2471" s="25">
        <v>39968</v>
      </c>
      <c r="F2471" s="26">
        <v>13.98</v>
      </c>
      <c r="G2471" s="28" t="s">
        <v>482</v>
      </c>
      <c r="H2471" s="28" t="s">
        <v>5953</v>
      </c>
      <c r="J2471" s="28" t="s">
        <v>4907</v>
      </c>
      <c r="K2471" s="29">
        <v>39968</v>
      </c>
      <c r="L2471" s="28" t="s">
        <v>5658</v>
      </c>
      <c r="M2471" s="28" t="s">
        <v>2130</v>
      </c>
    </row>
    <row r="2472" spans="1:13" hidden="1" x14ac:dyDescent="0.2">
      <c r="A2472" s="23">
        <v>71120</v>
      </c>
      <c r="B2472" s="28" t="s">
        <v>4573</v>
      </c>
      <c r="C2472" s="28" t="s">
        <v>5135</v>
      </c>
      <c r="D2472" s="25">
        <v>39968</v>
      </c>
      <c r="F2472" s="26">
        <v>40</v>
      </c>
      <c r="G2472" s="28" t="s">
        <v>482</v>
      </c>
      <c r="H2472" s="28" t="s">
        <v>5953</v>
      </c>
      <c r="J2472" s="28" t="s">
        <v>4909</v>
      </c>
      <c r="K2472" s="29">
        <v>39968</v>
      </c>
      <c r="L2472" s="28" t="s">
        <v>5658</v>
      </c>
      <c r="M2472" s="28" t="s">
        <v>2130</v>
      </c>
    </row>
    <row r="2473" spans="1:13" hidden="1" x14ac:dyDescent="0.2">
      <c r="A2473" s="23">
        <v>71118</v>
      </c>
      <c r="B2473" s="28" t="s">
        <v>4573</v>
      </c>
      <c r="C2473" s="28" t="s">
        <v>5135</v>
      </c>
      <c r="D2473" s="25">
        <v>39968</v>
      </c>
      <c r="F2473" s="26">
        <v>35.24</v>
      </c>
      <c r="G2473" s="28" t="s">
        <v>3360</v>
      </c>
      <c r="H2473" s="28" t="s">
        <v>3370</v>
      </c>
      <c r="J2473" s="28" t="s">
        <v>4548</v>
      </c>
      <c r="K2473" s="29">
        <v>39968</v>
      </c>
      <c r="L2473" s="28" t="s">
        <v>5658</v>
      </c>
      <c r="M2473" s="28" t="s">
        <v>2131</v>
      </c>
    </row>
    <row r="2474" spans="1:13" hidden="1" x14ac:dyDescent="0.2">
      <c r="A2474" s="23">
        <v>70283</v>
      </c>
      <c r="B2474" s="28" t="s">
        <v>4579</v>
      </c>
      <c r="C2474" s="28" t="s">
        <v>4574</v>
      </c>
      <c r="D2474" s="25">
        <v>39969</v>
      </c>
      <c r="F2474" s="26">
        <v>100</v>
      </c>
      <c r="G2474" s="28" t="s">
        <v>4580</v>
      </c>
      <c r="H2474" s="28" t="s">
        <v>6667</v>
      </c>
      <c r="K2474" s="29">
        <v>39969</v>
      </c>
      <c r="L2474" s="28" t="s">
        <v>8465</v>
      </c>
      <c r="M2474" s="28" t="s">
        <v>3552</v>
      </c>
    </row>
    <row r="2475" spans="1:13" hidden="1" x14ac:dyDescent="0.2">
      <c r="A2475" s="23">
        <v>71125</v>
      </c>
      <c r="B2475" s="28" t="s">
        <v>4573</v>
      </c>
      <c r="C2475" s="28" t="s">
        <v>5135</v>
      </c>
      <c r="D2475" s="25">
        <v>39969</v>
      </c>
      <c r="E2475" s="33"/>
      <c r="F2475" s="26">
        <v>87.5</v>
      </c>
      <c r="G2475" s="28" t="s">
        <v>1565</v>
      </c>
      <c r="H2475" s="28" t="s">
        <v>4600</v>
      </c>
      <c r="J2475" s="28" t="s">
        <v>4911</v>
      </c>
      <c r="K2475" s="29">
        <v>39969</v>
      </c>
      <c r="L2475" s="28" t="s">
        <v>5658</v>
      </c>
      <c r="M2475" s="28" t="s">
        <v>7528</v>
      </c>
    </row>
    <row r="2476" spans="1:13" hidden="1" x14ac:dyDescent="0.2">
      <c r="A2476" s="23">
        <v>71124</v>
      </c>
      <c r="B2476" s="28" t="s">
        <v>4573</v>
      </c>
      <c r="C2476" s="28" t="s">
        <v>5135</v>
      </c>
      <c r="D2476" s="25">
        <v>39969</v>
      </c>
      <c r="F2476" s="26">
        <v>17.97</v>
      </c>
      <c r="G2476" s="28" t="s">
        <v>1955</v>
      </c>
      <c r="H2476" s="28" t="s">
        <v>4600</v>
      </c>
      <c r="J2476" s="28" t="s">
        <v>4905</v>
      </c>
      <c r="K2476" s="29">
        <v>39969</v>
      </c>
      <c r="L2476" s="28" t="s">
        <v>5658</v>
      </c>
      <c r="M2476" s="28" t="s">
        <v>1955</v>
      </c>
    </row>
    <row r="2477" spans="1:13" hidden="1" x14ac:dyDescent="0.2">
      <c r="A2477" s="23">
        <v>70284</v>
      </c>
      <c r="B2477" s="28" t="s">
        <v>4573</v>
      </c>
      <c r="C2477" s="28" t="s">
        <v>4574</v>
      </c>
      <c r="D2477" s="25">
        <v>39969</v>
      </c>
      <c r="F2477" s="26">
        <v>16.52</v>
      </c>
      <c r="G2477" s="28" t="s">
        <v>5140</v>
      </c>
      <c r="H2477" s="28" t="s">
        <v>3370</v>
      </c>
      <c r="J2477" s="28" t="s">
        <v>4911</v>
      </c>
      <c r="K2477" s="29">
        <v>39969</v>
      </c>
      <c r="L2477" s="28" t="s">
        <v>7176</v>
      </c>
      <c r="M2477" s="28">
        <v>1083</v>
      </c>
    </row>
    <row r="2478" spans="1:13" hidden="1" x14ac:dyDescent="0.2">
      <c r="A2478" s="23">
        <v>71128</v>
      </c>
      <c r="B2478" s="28" t="s">
        <v>4573</v>
      </c>
      <c r="C2478" s="28" t="s">
        <v>5135</v>
      </c>
      <c r="D2478" s="25">
        <v>39970</v>
      </c>
      <c r="F2478" s="26">
        <v>22.51</v>
      </c>
      <c r="G2478" s="28" t="s">
        <v>2208</v>
      </c>
      <c r="H2478" s="28" t="s">
        <v>3365</v>
      </c>
      <c r="J2478" s="28" t="s">
        <v>4909</v>
      </c>
      <c r="K2478" s="29">
        <v>39970</v>
      </c>
      <c r="L2478" s="28" t="s">
        <v>5658</v>
      </c>
      <c r="M2478" s="28" t="s">
        <v>4023</v>
      </c>
    </row>
    <row r="2479" spans="1:13" hidden="1" x14ac:dyDescent="0.2">
      <c r="A2479" s="23">
        <v>71126</v>
      </c>
      <c r="B2479" s="28" t="s">
        <v>4573</v>
      </c>
      <c r="C2479" s="28" t="s">
        <v>5135</v>
      </c>
      <c r="D2479" s="25">
        <v>39970</v>
      </c>
      <c r="F2479" s="26">
        <v>42.61</v>
      </c>
      <c r="G2479" s="28" t="s">
        <v>898</v>
      </c>
      <c r="H2479" s="28" t="s">
        <v>3365</v>
      </c>
      <c r="J2479" s="28" t="s">
        <v>4909</v>
      </c>
      <c r="K2479" s="29">
        <v>39970</v>
      </c>
      <c r="L2479" s="28" t="s">
        <v>5658</v>
      </c>
      <c r="M2479" s="28" t="s">
        <v>7511</v>
      </c>
    </row>
    <row r="2480" spans="1:13" hidden="1" x14ac:dyDescent="0.2">
      <c r="A2480" s="23">
        <v>71127</v>
      </c>
      <c r="B2480" s="28" t="s">
        <v>4573</v>
      </c>
      <c r="C2480" s="28" t="s">
        <v>5135</v>
      </c>
      <c r="D2480" s="25">
        <v>39970</v>
      </c>
      <c r="F2480" s="26">
        <v>11.53</v>
      </c>
      <c r="G2480" s="28" t="s">
        <v>898</v>
      </c>
      <c r="H2480" s="28" t="s">
        <v>3365</v>
      </c>
      <c r="J2480" s="28" t="s">
        <v>4909</v>
      </c>
      <c r="K2480" s="29">
        <v>39970</v>
      </c>
      <c r="L2480" s="28" t="s">
        <v>5658</v>
      </c>
      <c r="M2480" s="28" t="s">
        <v>2297</v>
      </c>
    </row>
    <row r="2481" spans="1:13" hidden="1" x14ac:dyDescent="0.2">
      <c r="A2481" s="23">
        <v>71130</v>
      </c>
      <c r="B2481" s="28" t="s">
        <v>4573</v>
      </c>
      <c r="C2481" s="28" t="s">
        <v>5135</v>
      </c>
      <c r="D2481" s="25">
        <v>39972</v>
      </c>
      <c r="F2481" s="26">
        <v>53</v>
      </c>
      <c r="G2481" s="28" t="s">
        <v>5166</v>
      </c>
      <c r="H2481" s="28" t="s">
        <v>4599</v>
      </c>
      <c r="I2481" s="28" t="s">
        <v>7304</v>
      </c>
      <c r="J2481" s="28" t="s">
        <v>4909</v>
      </c>
      <c r="K2481" s="29">
        <v>39972</v>
      </c>
      <c r="L2481" s="28" t="s">
        <v>5658</v>
      </c>
      <c r="M2481" s="28" t="s">
        <v>1388</v>
      </c>
    </row>
    <row r="2482" spans="1:13" hidden="1" x14ac:dyDescent="0.2">
      <c r="A2482" s="23">
        <v>70285</v>
      </c>
      <c r="B2482" s="28" t="s">
        <v>5150</v>
      </c>
      <c r="C2482" s="28" t="s">
        <v>4574</v>
      </c>
      <c r="D2482" s="25">
        <v>39972</v>
      </c>
      <c r="F2482" s="26">
        <v>-6000</v>
      </c>
      <c r="G2482" s="28" t="s">
        <v>4587</v>
      </c>
      <c r="H2482" s="28" t="s">
        <v>6667</v>
      </c>
      <c r="K2482" s="29">
        <v>39972</v>
      </c>
      <c r="L2482" s="28" t="s">
        <v>7177</v>
      </c>
      <c r="M2482" s="28" t="s">
        <v>7178</v>
      </c>
    </row>
    <row r="2483" spans="1:13" hidden="1" x14ac:dyDescent="0.2">
      <c r="A2483" s="23">
        <v>70286</v>
      </c>
      <c r="B2483" s="28" t="s">
        <v>4579</v>
      </c>
      <c r="C2483" s="28" t="s">
        <v>4574</v>
      </c>
      <c r="D2483" s="25">
        <v>39972</v>
      </c>
      <c r="F2483" s="26">
        <v>250</v>
      </c>
      <c r="G2483" s="28" t="s">
        <v>4587</v>
      </c>
      <c r="H2483" s="28" t="s">
        <v>6667</v>
      </c>
      <c r="K2483" s="29">
        <v>39972</v>
      </c>
      <c r="L2483" s="28" t="s">
        <v>7174</v>
      </c>
      <c r="M2483" s="28" t="s">
        <v>7179</v>
      </c>
    </row>
    <row r="2484" spans="1:13" hidden="1" x14ac:dyDescent="0.2">
      <c r="A2484" s="23">
        <v>70287</v>
      </c>
      <c r="B2484" s="28" t="s">
        <v>4579</v>
      </c>
      <c r="C2484" s="28" t="s">
        <v>4574</v>
      </c>
      <c r="D2484" s="25">
        <v>39972</v>
      </c>
      <c r="F2484" s="26">
        <v>60</v>
      </c>
      <c r="G2484" s="28" t="s">
        <v>4587</v>
      </c>
      <c r="H2484" s="28" t="s">
        <v>6667</v>
      </c>
      <c r="K2484" s="29">
        <v>39972</v>
      </c>
      <c r="L2484" s="28" t="s">
        <v>7174</v>
      </c>
      <c r="M2484" s="28" t="s">
        <v>7179</v>
      </c>
    </row>
    <row r="2485" spans="1:13" hidden="1" x14ac:dyDescent="0.2">
      <c r="A2485" s="23">
        <v>70288</v>
      </c>
      <c r="B2485" s="28" t="s">
        <v>4579</v>
      </c>
      <c r="C2485" s="28" t="s">
        <v>4574</v>
      </c>
      <c r="D2485" s="25">
        <v>39972</v>
      </c>
      <c r="F2485" s="26">
        <v>150</v>
      </c>
      <c r="G2485" s="28" t="s">
        <v>4587</v>
      </c>
      <c r="H2485" s="28" t="s">
        <v>6667</v>
      </c>
      <c r="K2485" s="29">
        <v>39972</v>
      </c>
      <c r="L2485" s="28" t="s">
        <v>7174</v>
      </c>
      <c r="M2485" s="28" t="s">
        <v>7179</v>
      </c>
    </row>
    <row r="2486" spans="1:13" hidden="1" x14ac:dyDescent="0.2">
      <c r="A2486" s="23">
        <v>70289</v>
      </c>
      <c r="B2486" s="28" t="s">
        <v>4579</v>
      </c>
      <c r="C2486" s="28" t="s">
        <v>4574</v>
      </c>
      <c r="D2486" s="25">
        <v>39972</v>
      </c>
      <c r="F2486" s="26">
        <v>500</v>
      </c>
      <c r="G2486" s="28" t="s">
        <v>4587</v>
      </c>
      <c r="H2486" s="28" t="s">
        <v>6667</v>
      </c>
      <c r="K2486" s="29">
        <v>39972</v>
      </c>
      <c r="L2486" s="28" t="s">
        <v>7174</v>
      </c>
      <c r="M2486" s="28" t="s">
        <v>7179</v>
      </c>
    </row>
    <row r="2487" spans="1:13" hidden="1" x14ac:dyDescent="0.2">
      <c r="A2487" s="23">
        <v>70292</v>
      </c>
      <c r="B2487" s="28" t="s">
        <v>5150</v>
      </c>
      <c r="C2487" s="28" t="s">
        <v>4574</v>
      </c>
      <c r="D2487" s="25">
        <v>39972</v>
      </c>
      <c r="E2487" s="33"/>
      <c r="F2487" s="26">
        <v>-400</v>
      </c>
      <c r="G2487" s="28" t="s">
        <v>4587</v>
      </c>
      <c r="H2487" s="28" t="s">
        <v>6667</v>
      </c>
      <c r="K2487" s="29">
        <v>39972</v>
      </c>
      <c r="L2487" s="28" t="s">
        <v>7177</v>
      </c>
      <c r="M2487" s="28" t="s">
        <v>7178</v>
      </c>
    </row>
    <row r="2488" spans="1:13" hidden="1" x14ac:dyDescent="0.2">
      <c r="A2488" s="23">
        <v>70293</v>
      </c>
      <c r="B2488" s="28" t="s">
        <v>5150</v>
      </c>
      <c r="C2488" s="28" t="s">
        <v>4574</v>
      </c>
      <c r="D2488" s="25">
        <v>39972</v>
      </c>
      <c r="F2488" s="26">
        <v>-1000</v>
      </c>
      <c r="G2488" s="28" t="s">
        <v>4587</v>
      </c>
      <c r="H2488" s="28" t="s">
        <v>6667</v>
      </c>
      <c r="K2488" s="29">
        <v>39972</v>
      </c>
      <c r="L2488" s="28" t="s">
        <v>7177</v>
      </c>
      <c r="M2488" s="28" t="s">
        <v>7178</v>
      </c>
    </row>
    <row r="2489" spans="1:13" hidden="1" x14ac:dyDescent="0.2">
      <c r="A2489" s="23">
        <v>70294</v>
      </c>
      <c r="B2489" s="28" t="s">
        <v>5150</v>
      </c>
      <c r="C2489" s="28" t="s">
        <v>4574</v>
      </c>
      <c r="D2489" s="25">
        <v>39972</v>
      </c>
      <c r="F2489" s="26">
        <v>-650</v>
      </c>
      <c r="G2489" s="28" t="s">
        <v>4587</v>
      </c>
      <c r="H2489" s="28" t="s">
        <v>6667</v>
      </c>
      <c r="K2489" s="29">
        <v>39972</v>
      </c>
      <c r="L2489" s="28" t="s">
        <v>7177</v>
      </c>
      <c r="M2489" s="28" t="s">
        <v>7178</v>
      </c>
    </row>
    <row r="2490" spans="1:13" hidden="1" x14ac:dyDescent="0.2">
      <c r="A2490" s="23">
        <v>70291</v>
      </c>
      <c r="B2490" s="33" t="s">
        <v>4573</v>
      </c>
      <c r="C2490" s="33" t="s">
        <v>4574</v>
      </c>
      <c r="D2490" s="25">
        <v>39972</v>
      </c>
      <c r="F2490" s="26">
        <v>5</v>
      </c>
      <c r="G2490" s="28" t="s">
        <v>4590</v>
      </c>
      <c r="H2490" s="28" t="s">
        <v>5954</v>
      </c>
      <c r="J2490" s="28" t="s">
        <v>4912</v>
      </c>
      <c r="K2490" s="29">
        <v>39972</v>
      </c>
      <c r="L2490" s="33" t="s">
        <v>7182</v>
      </c>
      <c r="M2490" s="28" t="s">
        <v>7183</v>
      </c>
    </row>
    <row r="2491" spans="1:13" hidden="1" x14ac:dyDescent="0.2">
      <c r="A2491" s="23">
        <v>71129</v>
      </c>
      <c r="B2491" s="28" t="s">
        <v>4573</v>
      </c>
      <c r="C2491" s="28" t="s">
        <v>5135</v>
      </c>
      <c r="D2491" s="25">
        <v>39972</v>
      </c>
      <c r="F2491" s="26">
        <v>48.09</v>
      </c>
      <c r="G2491" s="28" t="s">
        <v>5160</v>
      </c>
      <c r="H2491" s="28" t="s">
        <v>7322</v>
      </c>
      <c r="J2491" s="28" t="s">
        <v>7139</v>
      </c>
      <c r="K2491" s="29">
        <v>39972</v>
      </c>
      <c r="L2491" s="28" t="s">
        <v>5658</v>
      </c>
      <c r="M2491" s="28" t="s">
        <v>5258</v>
      </c>
    </row>
    <row r="2492" spans="1:13" hidden="1" x14ac:dyDescent="0.2">
      <c r="A2492" s="23">
        <v>70290</v>
      </c>
      <c r="B2492" s="28" t="s">
        <v>4573</v>
      </c>
      <c r="C2492" s="28" t="s">
        <v>4574</v>
      </c>
      <c r="D2492" s="25">
        <v>39972</v>
      </c>
      <c r="F2492" s="26">
        <v>8.19</v>
      </c>
      <c r="G2492" s="28" t="s">
        <v>4589</v>
      </c>
      <c r="H2492" s="28" t="s">
        <v>3381</v>
      </c>
      <c r="J2492" s="28" t="s">
        <v>4909</v>
      </c>
      <c r="K2492" s="29">
        <v>39972</v>
      </c>
      <c r="L2492" s="28" t="s">
        <v>7174</v>
      </c>
      <c r="M2492" s="28" t="s">
        <v>7186</v>
      </c>
    </row>
    <row r="2493" spans="1:13" hidden="1" x14ac:dyDescent="0.2">
      <c r="A2493" s="23">
        <v>71131</v>
      </c>
      <c r="B2493" s="28" t="s">
        <v>4573</v>
      </c>
      <c r="C2493" s="28" t="s">
        <v>5135</v>
      </c>
      <c r="D2493" s="25">
        <v>39972</v>
      </c>
      <c r="F2493" s="26">
        <v>16</v>
      </c>
      <c r="G2493" s="28" t="s">
        <v>2205</v>
      </c>
      <c r="H2493" s="28" t="s">
        <v>7154</v>
      </c>
      <c r="J2493" s="28" t="s">
        <v>4907</v>
      </c>
      <c r="K2493" s="29">
        <v>39972</v>
      </c>
      <c r="L2493" s="28" t="s">
        <v>5658</v>
      </c>
      <c r="M2493" s="28" t="s">
        <v>7526</v>
      </c>
    </row>
    <row r="2494" spans="1:13" hidden="1" x14ac:dyDescent="0.2">
      <c r="A2494" s="23">
        <v>70297</v>
      </c>
      <c r="B2494" s="33" t="s">
        <v>4585</v>
      </c>
      <c r="C2494" s="28" t="s">
        <v>4574</v>
      </c>
      <c r="D2494" s="25">
        <v>39973</v>
      </c>
      <c r="E2494" s="33"/>
      <c r="F2494" s="26">
        <v>50</v>
      </c>
      <c r="G2494" s="28" t="s">
        <v>4586</v>
      </c>
      <c r="H2494" s="28" t="s">
        <v>5948</v>
      </c>
      <c r="J2494" s="28" t="s">
        <v>4905</v>
      </c>
      <c r="K2494" s="29">
        <v>39973</v>
      </c>
      <c r="L2494" s="28" t="s">
        <v>7174</v>
      </c>
      <c r="M2494" s="28" t="s">
        <v>7180</v>
      </c>
    </row>
    <row r="2495" spans="1:13" hidden="1" x14ac:dyDescent="0.2">
      <c r="A2495" s="23">
        <v>70295</v>
      </c>
      <c r="B2495" s="28" t="s">
        <v>4579</v>
      </c>
      <c r="C2495" s="28" t="s">
        <v>4574</v>
      </c>
      <c r="D2495" s="25">
        <v>39973</v>
      </c>
      <c r="F2495" s="26">
        <v>100</v>
      </c>
      <c r="G2495" s="28" t="s">
        <v>4587</v>
      </c>
      <c r="H2495" s="28" t="s">
        <v>6667</v>
      </c>
      <c r="K2495" s="29">
        <v>39973</v>
      </c>
      <c r="L2495" s="28" t="s">
        <v>7174</v>
      </c>
      <c r="M2495" s="28" t="s">
        <v>7179</v>
      </c>
    </row>
    <row r="2496" spans="1:13" hidden="1" x14ac:dyDescent="0.2">
      <c r="A2496" s="23">
        <v>70298</v>
      </c>
      <c r="B2496" s="28" t="s">
        <v>4579</v>
      </c>
      <c r="C2496" s="28" t="s">
        <v>4574</v>
      </c>
      <c r="D2496" s="25">
        <v>39973</v>
      </c>
      <c r="F2496" s="26">
        <v>100</v>
      </c>
      <c r="G2496" s="28" t="s">
        <v>4587</v>
      </c>
      <c r="H2496" s="28" t="s">
        <v>6667</v>
      </c>
      <c r="K2496" s="29">
        <v>39973</v>
      </c>
      <c r="L2496" s="28" t="s">
        <v>7174</v>
      </c>
      <c r="M2496" s="28" t="s">
        <v>7179</v>
      </c>
    </row>
    <row r="2497" spans="1:13" hidden="1" x14ac:dyDescent="0.2">
      <c r="A2497" s="23">
        <v>71013</v>
      </c>
      <c r="B2497" s="28" t="s">
        <v>4573</v>
      </c>
      <c r="C2497" s="28" t="s">
        <v>5135</v>
      </c>
      <c r="D2497" s="25">
        <v>39973</v>
      </c>
      <c r="F2497" s="26">
        <v>20</v>
      </c>
      <c r="G2497" s="28" t="s">
        <v>2201</v>
      </c>
      <c r="H2497" s="28" t="s">
        <v>7154</v>
      </c>
      <c r="J2497" s="28" t="s">
        <v>4907</v>
      </c>
      <c r="K2497" s="29">
        <v>39973</v>
      </c>
      <c r="L2497" s="28" t="s">
        <v>5658</v>
      </c>
      <c r="M2497" s="28" t="s">
        <v>1760</v>
      </c>
    </row>
    <row r="2498" spans="1:13" hidden="1" x14ac:dyDescent="0.2">
      <c r="A2498" s="23">
        <v>70296</v>
      </c>
      <c r="B2498" s="28" t="s">
        <v>4573</v>
      </c>
      <c r="C2498" s="28" t="s">
        <v>4574</v>
      </c>
      <c r="D2498" s="25">
        <v>39973</v>
      </c>
      <c r="E2498" s="28" t="s">
        <v>5902</v>
      </c>
      <c r="F2498" s="26">
        <v>480</v>
      </c>
      <c r="G2498" s="28" t="s">
        <v>6023</v>
      </c>
      <c r="H2498" s="28" t="s">
        <v>3379</v>
      </c>
      <c r="J2498" s="28" t="s">
        <v>4906</v>
      </c>
      <c r="K2498" s="29">
        <v>39973</v>
      </c>
      <c r="L2498" s="28" t="s">
        <v>7176</v>
      </c>
      <c r="M2498" s="28">
        <v>1082</v>
      </c>
    </row>
    <row r="2499" spans="1:13" hidden="1" x14ac:dyDescent="0.2">
      <c r="A2499" s="23">
        <v>71012</v>
      </c>
      <c r="B2499" s="28" t="s">
        <v>4573</v>
      </c>
      <c r="C2499" s="28" t="s">
        <v>5135</v>
      </c>
      <c r="D2499" s="25">
        <v>39973</v>
      </c>
      <c r="F2499" s="26">
        <v>10</v>
      </c>
      <c r="G2499" s="28" t="s">
        <v>2205</v>
      </c>
      <c r="H2499" s="28" t="s">
        <v>7154</v>
      </c>
      <c r="J2499" s="28" t="s">
        <v>4907</v>
      </c>
      <c r="K2499" s="29">
        <v>39973</v>
      </c>
      <c r="L2499" s="28" t="s">
        <v>5658</v>
      </c>
      <c r="M2499" s="28" t="s">
        <v>7533</v>
      </c>
    </row>
    <row r="2500" spans="1:13" hidden="1" x14ac:dyDescent="0.2">
      <c r="A2500" s="23">
        <v>71014</v>
      </c>
      <c r="B2500" s="28" t="s">
        <v>4573</v>
      </c>
      <c r="C2500" s="28" t="s">
        <v>5135</v>
      </c>
      <c r="D2500" s="25">
        <v>39974</v>
      </c>
      <c r="F2500" s="26">
        <v>75</v>
      </c>
      <c r="G2500" s="28" t="s">
        <v>332</v>
      </c>
      <c r="H2500" s="28" t="s">
        <v>7311</v>
      </c>
      <c r="J2500" s="28" t="s">
        <v>4550</v>
      </c>
      <c r="K2500" s="29">
        <v>39974</v>
      </c>
      <c r="L2500" s="28" t="s">
        <v>5658</v>
      </c>
      <c r="M2500" s="28" t="s">
        <v>2292</v>
      </c>
    </row>
    <row r="2501" spans="1:13" hidden="1" x14ac:dyDescent="0.2">
      <c r="A2501" s="23">
        <v>70299</v>
      </c>
      <c r="B2501" s="28" t="s">
        <v>4573</v>
      </c>
      <c r="C2501" s="28" t="s">
        <v>4574</v>
      </c>
      <c r="D2501" s="25">
        <v>39974</v>
      </c>
      <c r="F2501" s="26">
        <v>30</v>
      </c>
      <c r="G2501" s="28" t="s">
        <v>5155</v>
      </c>
      <c r="H2501" s="28" t="s">
        <v>3365</v>
      </c>
      <c r="J2501" s="28" t="s">
        <v>4906</v>
      </c>
      <c r="K2501" s="29">
        <v>39974</v>
      </c>
      <c r="L2501" s="28" t="s">
        <v>7176</v>
      </c>
      <c r="M2501" s="28">
        <v>1110</v>
      </c>
    </row>
    <row r="2502" spans="1:13" hidden="1" x14ac:dyDescent="0.2">
      <c r="A2502" s="23">
        <v>70301</v>
      </c>
      <c r="B2502" s="28" t="s">
        <v>4573</v>
      </c>
      <c r="C2502" s="28" t="s">
        <v>4574</v>
      </c>
      <c r="D2502" s="25">
        <v>39975</v>
      </c>
      <c r="F2502" s="26">
        <v>-1.93</v>
      </c>
      <c r="G2502" s="28" t="s">
        <v>4594</v>
      </c>
      <c r="H2502" s="28" t="s">
        <v>3381</v>
      </c>
      <c r="J2502" s="28" t="s">
        <v>4909</v>
      </c>
      <c r="K2502" s="29">
        <v>39975</v>
      </c>
      <c r="L2502" s="28" t="s">
        <v>7177</v>
      </c>
      <c r="M2502" s="28" t="s">
        <v>3879</v>
      </c>
    </row>
    <row r="2503" spans="1:13" hidden="1" x14ac:dyDescent="0.2">
      <c r="A2503" s="23">
        <v>70300</v>
      </c>
      <c r="B2503" s="28" t="s">
        <v>4573</v>
      </c>
      <c r="C2503" s="28" t="s">
        <v>4574</v>
      </c>
      <c r="D2503" s="25">
        <v>39975</v>
      </c>
      <c r="F2503" s="26">
        <v>1713.5</v>
      </c>
      <c r="G2503" s="28" t="s">
        <v>5179</v>
      </c>
      <c r="H2503" s="28" t="s">
        <v>7324</v>
      </c>
      <c r="I2503" s="28" t="s">
        <v>5909</v>
      </c>
      <c r="J2503" s="28" t="s">
        <v>4909</v>
      </c>
      <c r="K2503" s="29">
        <v>39975</v>
      </c>
      <c r="L2503" s="28" t="s">
        <v>7176</v>
      </c>
      <c r="M2503" s="28">
        <v>1135</v>
      </c>
    </row>
    <row r="2504" spans="1:13" hidden="1" x14ac:dyDescent="0.2">
      <c r="A2504" s="23">
        <v>71015</v>
      </c>
      <c r="B2504" s="28" t="s">
        <v>4573</v>
      </c>
      <c r="C2504" s="28" t="s">
        <v>5135</v>
      </c>
      <c r="D2504" s="25">
        <v>39975</v>
      </c>
      <c r="F2504" s="26">
        <v>25.99</v>
      </c>
      <c r="G2504" s="28" t="s">
        <v>4535</v>
      </c>
      <c r="H2504" s="28" t="s">
        <v>5953</v>
      </c>
      <c r="J2504" s="28" t="s">
        <v>4909</v>
      </c>
      <c r="K2504" s="29">
        <v>39975</v>
      </c>
      <c r="L2504" s="28" t="s">
        <v>5658</v>
      </c>
      <c r="M2504" s="28" t="s">
        <v>1368</v>
      </c>
    </row>
    <row r="2505" spans="1:13" hidden="1" x14ac:dyDescent="0.2">
      <c r="A2505" s="23">
        <v>71016</v>
      </c>
      <c r="B2505" s="33" t="s">
        <v>4573</v>
      </c>
      <c r="C2505" s="28" t="s">
        <v>5135</v>
      </c>
      <c r="D2505" s="25">
        <v>39975</v>
      </c>
      <c r="F2505" s="26">
        <v>14.98</v>
      </c>
      <c r="G2505" s="28" t="s">
        <v>1951</v>
      </c>
      <c r="H2505" s="28" t="s">
        <v>3370</v>
      </c>
      <c r="J2505" s="28" t="s">
        <v>4909</v>
      </c>
      <c r="K2505" s="29">
        <v>39975</v>
      </c>
      <c r="L2505" s="28" t="s">
        <v>5658</v>
      </c>
      <c r="M2505" s="28" t="s">
        <v>3961</v>
      </c>
    </row>
    <row r="2506" spans="1:13" hidden="1" x14ac:dyDescent="0.2">
      <c r="A2506" s="23">
        <v>71018</v>
      </c>
      <c r="B2506" s="28" t="s">
        <v>4573</v>
      </c>
      <c r="C2506" s="28" t="s">
        <v>5135</v>
      </c>
      <c r="D2506" s="25">
        <v>39977</v>
      </c>
      <c r="F2506" s="26">
        <v>140</v>
      </c>
      <c r="G2506" s="28" t="s">
        <v>7303</v>
      </c>
      <c r="H2506" s="28" t="s">
        <v>3370</v>
      </c>
      <c r="J2506" s="28" t="s">
        <v>4909</v>
      </c>
      <c r="K2506" s="29">
        <v>39977</v>
      </c>
      <c r="L2506" s="28" t="s">
        <v>5658</v>
      </c>
      <c r="M2506" s="28" t="s">
        <v>1377</v>
      </c>
    </row>
    <row r="2507" spans="1:13" hidden="1" x14ac:dyDescent="0.2">
      <c r="A2507" s="23">
        <v>71017</v>
      </c>
      <c r="B2507" s="28" t="s">
        <v>4573</v>
      </c>
      <c r="C2507" s="28" t="s">
        <v>5135</v>
      </c>
      <c r="D2507" s="25">
        <v>39977</v>
      </c>
      <c r="F2507" s="26">
        <v>13.54</v>
      </c>
      <c r="G2507" s="28" t="s">
        <v>683</v>
      </c>
      <c r="H2507" s="28" t="s">
        <v>3365</v>
      </c>
      <c r="J2507" s="28" t="s">
        <v>4909</v>
      </c>
      <c r="K2507" s="29">
        <v>39977</v>
      </c>
      <c r="L2507" s="28" t="s">
        <v>5658</v>
      </c>
      <c r="M2507" s="28" t="s">
        <v>1709</v>
      </c>
    </row>
    <row r="2508" spans="1:13" hidden="1" x14ac:dyDescent="0.2">
      <c r="A2508" s="23">
        <v>70302</v>
      </c>
      <c r="B2508" s="28" t="s">
        <v>4592</v>
      </c>
      <c r="C2508" s="28" t="s">
        <v>4574</v>
      </c>
      <c r="D2508" s="25">
        <v>39979</v>
      </c>
      <c r="F2508" s="26">
        <v>-1237.6500000000001</v>
      </c>
      <c r="G2508" s="28" t="s">
        <v>4593</v>
      </c>
      <c r="H2508" s="28" t="s">
        <v>6666</v>
      </c>
      <c r="J2508" s="28" t="s">
        <v>4911</v>
      </c>
      <c r="K2508" s="29">
        <v>39979</v>
      </c>
      <c r="L2508" s="28" t="s">
        <v>7177</v>
      </c>
      <c r="M2508" s="28" t="s">
        <v>7214</v>
      </c>
    </row>
    <row r="2509" spans="1:13" hidden="1" x14ac:dyDescent="0.2">
      <c r="A2509" s="23">
        <v>70303</v>
      </c>
      <c r="B2509" s="28" t="s">
        <v>4582</v>
      </c>
      <c r="C2509" s="28" t="s">
        <v>4574</v>
      </c>
      <c r="D2509" s="25">
        <v>39979</v>
      </c>
      <c r="F2509" s="26">
        <v>-36000</v>
      </c>
      <c r="G2509" s="28" t="s">
        <v>6070</v>
      </c>
      <c r="H2509" s="28" t="s">
        <v>6666</v>
      </c>
      <c r="J2509" s="28" t="s">
        <v>4911</v>
      </c>
      <c r="K2509" s="29">
        <v>39979</v>
      </c>
      <c r="L2509" s="28" t="s">
        <v>7177</v>
      </c>
      <c r="M2509" s="28" t="s">
        <v>7214</v>
      </c>
    </row>
    <row r="2510" spans="1:13" hidden="1" x14ac:dyDescent="0.2">
      <c r="A2510" s="23">
        <v>71019</v>
      </c>
      <c r="B2510" s="28" t="s">
        <v>4573</v>
      </c>
      <c r="C2510" s="28" t="s">
        <v>5135</v>
      </c>
      <c r="D2510" s="25">
        <v>39979</v>
      </c>
      <c r="F2510" s="26">
        <v>10.67</v>
      </c>
      <c r="G2510" s="28" t="s">
        <v>4917</v>
      </c>
      <c r="H2510" s="28" t="s">
        <v>3370</v>
      </c>
      <c r="J2510" s="28" t="s">
        <v>4909</v>
      </c>
      <c r="K2510" s="29">
        <v>39979</v>
      </c>
      <c r="L2510" s="28" t="s">
        <v>5658</v>
      </c>
      <c r="M2510" s="28" t="s">
        <v>817</v>
      </c>
    </row>
    <row r="2511" spans="1:13" hidden="1" x14ac:dyDescent="0.2">
      <c r="A2511" s="23">
        <v>71020</v>
      </c>
      <c r="B2511" s="28" t="s">
        <v>4573</v>
      </c>
      <c r="C2511" s="28" t="s">
        <v>5135</v>
      </c>
      <c r="D2511" s="25">
        <v>39979</v>
      </c>
      <c r="E2511" s="33"/>
      <c r="F2511" s="26">
        <v>13.36</v>
      </c>
      <c r="G2511" s="28" t="s">
        <v>683</v>
      </c>
      <c r="H2511" s="28" t="s">
        <v>3365</v>
      </c>
      <c r="J2511" s="28" t="s">
        <v>4909</v>
      </c>
      <c r="K2511" s="29">
        <v>39979</v>
      </c>
      <c r="L2511" s="28" t="s">
        <v>5658</v>
      </c>
      <c r="M2511" s="28" t="s">
        <v>1706</v>
      </c>
    </row>
    <row r="2512" spans="1:13" hidden="1" x14ac:dyDescent="0.2">
      <c r="A2512" s="23">
        <v>71021</v>
      </c>
      <c r="B2512" s="28" t="s">
        <v>4573</v>
      </c>
      <c r="C2512" s="28" t="s">
        <v>5135</v>
      </c>
      <c r="D2512" s="25">
        <v>39980</v>
      </c>
      <c r="F2512" s="26">
        <v>113.38</v>
      </c>
      <c r="G2512" s="28" t="s">
        <v>683</v>
      </c>
      <c r="H2512" s="28" t="s">
        <v>3365</v>
      </c>
      <c r="J2512" s="28" t="s">
        <v>4909</v>
      </c>
      <c r="K2512" s="29">
        <v>39980</v>
      </c>
      <c r="L2512" s="28" t="s">
        <v>5658</v>
      </c>
      <c r="M2512" s="28" t="s">
        <v>1703</v>
      </c>
    </row>
    <row r="2513" spans="1:13" hidden="1" x14ac:dyDescent="0.2">
      <c r="A2513" s="23">
        <v>70304</v>
      </c>
      <c r="B2513" s="28" t="s">
        <v>4573</v>
      </c>
      <c r="C2513" s="28" t="s">
        <v>4574</v>
      </c>
      <c r="D2513" s="25">
        <v>39980</v>
      </c>
      <c r="F2513" s="26">
        <v>15</v>
      </c>
      <c r="G2513" s="28" t="s">
        <v>5155</v>
      </c>
      <c r="H2513" s="28" t="s">
        <v>7154</v>
      </c>
      <c r="J2513" s="28" t="s">
        <v>4906</v>
      </c>
      <c r="K2513" s="29">
        <v>39980</v>
      </c>
      <c r="L2513" s="28" t="s">
        <v>7176</v>
      </c>
      <c r="M2513" s="28">
        <v>1111</v>
      </c>
    </row>
    <row r="2514" spans="1:13" hidden="1" x14ac:dyDescent="0.2">
      <c r="A2514" s="23">
        <v>70307</v>
      </c>
      <c r="B2514" s="28" t="s">
        <v>4573</v>
      </c>
      <c r="C2514" s="28" t="s">
        <v>4574</v>
      </c>
      <c r="D2514" s="25">
        <v>39981</v>
      </c>
      <c r="F2514" s="26">
        <v>20</v>
      </c>
      <c r="G2514" s="28" t="s">
        <v>5143</v>
      </c>
      <c r="H2514" s="28" t="s">
        <v>3381</v>
      </c>
      <c r="J2514" s="28" t="s">
        <v>4909</v>
      </c>
      <c r="K2514" s="29">
        <v>39981</v>
      </c>
      <c r="L2514" s="28" t="s">
        <v>7174</v>
      </c>
      <c r="M2514" s="28" t="s">
        <v>7217</v>
      </c>
    </row>
    <row r="2515" spans="1:13" hidden="1" x14ac:dyDescent="0.2">
      <c r="A2515" s="23">
        <v>71022</v>
      </c>
      <c r="B2515" s="33" t="s">
        <v>4573</v>
      </c>
      <c r="C2515" s="28" t="s">
        <v>5135</v>
      </c>
      <c r="D2515" s="25">
        <v>39981</v>
      </c>
      <c r="F2515" s="26">
        <v>95</v>
      </c>
      <c r="G2515" s="28" t="s">
        <v>3696</v>
      </c>
      <c r="H2515" s="28" t="s">
        <v>3484</v>
      </c>
      <c r="J2515" s="28" t="s">
        <v>4909</v>
      </c>
      <c r="K2515" s="29">
        <v>39981</v>
      </c>
      <c r="L2515" s="28" t="s">
        <v>5658</v>
      </c>
      <c r="M2515" s="28" t="s">
        <v>2120</v>
      </c>
    </row>
    <row r="2516" spans="1:13" hidden="1" x14ac:dyDescent="0.2">
      <c r="A2516" s="23">
        <v>70305</v>
      </c>
      <c r="B2516" s="28" t="s">
        <v>4573</v>
      </c>
      <c r="C2516" s="28" t="s">
        <v>4574</v>
      </c>
      <c r="D2516" s="25">
        <v>39981</v>
      </c>
      <c r="E2516" s="33"/>
      <c r="F2516" s="26">
        <v>40</v>
      </c>
      <c r="G2516" s="28" t="s">
        <v>5144</v>
      </c>
      <c r="H2516" s="28" t="s">
        <v>3379</v>
      </c>
      <c r="J2516" s="28" t="s">
        <v>4906</v>
      </c>
      <c r="K2516" s="29">
        <v>39981</v>
      </c>
      <c r="L2516" s="28" t="s">
        <v>2196</v>
      </c>
      <c r="M2516" s="28" t="s">
        <v>5219</v>
      </c>
    </row>
    <row r="2517" spans="1:13" hidden="1" x14ac:dyDescent="0.2">
      <c r="A2517" s="23">
        <v>70306</v>
      </c>
      <c r="B2517" s="28" t="s">
        <v>4585</v>
      </c>
      <c r="C2517" s="28" t="s">
        <v>4574</v>
      </c>
      <c r="D2517" s="25">
        <v>39981</v>
      </c>
      <c r="F2517" s="26">
        <v>79.790000000000006</v>
      </c>
      <c r="G2517" s="28" t="s">
        <v>5142</v>
      </c>
      <c r="H2517" s="28" t="s">
        <v>5948</v>
      </c>
      <c r="K2517" s="29">
        <v>39981</v>
      </c>
      <c r="L2517" s="28" t="s">
        <v>7174</v>
      </c>
      <c r="M2517" s="28" t="s">
        <v>7175</v>
      </c>
    </row>
    <row r="2518" spans="1:13" hidden="1" x14ac:dyDescent="0.2">
      <c r="A2518" s="23">
        <v>71023</v>
      </c>
      <c r="B2518" s="28" t="s">
        <v>4573</v>
      </c>
      <c r="C2518" s="28" t="s">
        <v>5135</v>
      </c>
      <c r="D2518" s="25">
        <v>39981</v>
      </c>
      <c r="F2518" s="26">
        <v>48.22</v>
      </c>
      <c r="G2518" s="28" t="s">
        <v>878</v>
      </c>
      <c r="H2518" s="28" t="s">
        <v>7322</v>
      </c>
      <c r="J2518" s="28" t="s">
        <v>4914</v>
      </c>
      <c r="K2518" s="29">
        <v>39981</v>
      </c>
      <c r="L2518" s="28" t="s">
        <v>5658</v>
      </c>
      <c r="M2518" s="28" t="s">
        <v>1748</v>
      </c>
    </row>
    <row r="2519" spans="1:13" hidden="1" x14ac:dyDescent="0.2">
      <c r="A2519" s="23">
        <v>71024</v>
      </c>
      <c r="B2519" s="28" t="s">
        <v>4573</v>
      </c>
      <c r="C2519" s="28" t="s">
        <v>5135</v>
      </c>
      <c r="D2519" s="25">
        <v>39982</v>
      </c>
      <c r="F2519" s="26">
        <v>23.58</v>
      </c>
      <c r="G2519" s="28" t="s">
        <v>1956</v>
      </c>
      <c r="H2519" s="28" t="s">
        <v>3365</v>
      </c>
      <c r="J2519" s="28" t="s">
        <v>4909</v>
      </c>
      <c r="K2519" s="29">
        <v>39982</v>
      </c>
      <c r="L2519" s="28" t="s">
        <v>5658</v>
      </c>
      <c r="M2519" s="28" t="s">
        <v>4028</v>
      </c>
    </row>
    <row r="2520" spans="1:13" hidden="1" x14ac:dyDescent="0.2">
      <c r="A2520" s="23">
        <v>71025</v>
      </c>
      <c r="B2520" s="28" t="s">
        <v>4573</v>
      </c>
      <c r="C2520" s="28" t="s">
        <v>5135</v>
      </c>
      <c r="D2520" s="25">
        <v>39982</v>
      </c>
      <c r="F2520" s="26">
        <v>68.91</v>
      </c>
      <c r="G2520" s="28" t="s">
        <v>3356</v>
      </c>
      <c r="H2520" s="28" t="s">
        <v>5953</v>
      </c>
      <c r="J2520" s="28" t="s">
        <v>4909</v>
      </c>
      <c r="K2520" s="29">
        <v>39982</v>
      </c>
      <c r="L2520" s="28" t="s">
        <v>5658</v>
      </c>
      <c r="M2520" s="28" t="s">
        <v>3849</v>
      </c>
    </row>
    <row r="2521" spans="1:13" hidden="1" x14ac:dyDescent="0.2">
      <c r="A2521" s="23">
        <v>70309</v>
      </c>
      <c r="B2521" s="28" t="s">
        <v>4573</v>
      </c>
      <c r="C2521" s="28" t="s">
        <v>4574</v>
      </c>
      <c r="D2521" s="25">
        <v>39982</v>
      </c>
      <c r="E2521" s="28" t="s">
        <v>99</v>
      </c>
      <c r="F2521" s="26">
        <v>200</v>
      </c>
      <c r="G2521" s="28" t="s">
        <v>5153</v>
      </c>
      <c r="H2521" s="28" t="s">
        <v>4599</v>
      </c>
      <c r="I2521" s="28" t="s">
        <v>5911</v>
      </c>
      <c r="J2521" s="28" t="s">
        <v>4905</v>
      </c>
      <c r="K2521" s="29">
        <v>39982</v>
      </c>
      <c r="L2521" s="28" t="s">
        <v>7176</v>
      </c>
      <c r="M2521" s="28">
        <v>1137</v>
      </c>
    </row>
    <row r="2522" spans="1:13" hidden="1" x14ac:dyDescent="0.2">
      <c r="A2522" s="23">
        <v>70308</v>
      </c>
      <c r="B2522" s="28" t="s">
        <v>4573</v>
      </c>
      <c r="C2522" s="28" t="s">
        <v>4574</v>
      </c>
      <c r="D2522" s="25">
        <v>39982</v>
      </c>
      <c r="F2522" s="26">
        <v>32</v>
      </c>
      <c r="G2522" s="28" t="s">
        <v>5145</v>
      </c>
      <c r="H2522" s="28" t="s">
        <v>277</v>
      </c>
      <c r="J2522" s="28" t="s">
        <v>4911</v>
      </c>
      <c r="K2522" s="29">
        <v>39982</v>
      </c>
      <c r="L2522" s="28" t="s">
        <v>7174</v>
      </c>
      <c r="M2522" s="28" t="s">
        <v>8479</v>
      </c>
    </row>
    <row r="2523" spans="1:13" hidden="1" x14ac:dyDescent="0.2">
      <c r="A2523" s="23">
        <v>71028</v>
      </c>
      <c r="B2523" s="28" t="s">
        <v>4573</v>
      </c>
      <c r="C2523" s="28" t="s">
        <v>5135</v>
      </c>
      <c r="D2523" s="25">
        <v>39983</v>
      </c>
      <c r="F2523" s="26">
        <v>45.6</v>
      </c>
      <c r="G2523" s="28" t="s">
        <v>4917</v>
      </c>
      <c r="H2523" s="28" t="s">
        <v>3370</v>
      </c>
      <c r="J2523" s="28" t="s">
        <v>4909</v>
      </c>
      <c r="K2523" s="29">
        <v>39983</v>
      </c>
      <c r="L2523" s="28" t="s">
        <v>5658</v>
      </c>
      <c r="M2523" s="28" t="s">
        <v>1062</v>
      </c>
    </row>
    <row r="2524" spans="1:13" hidden="1" x14ac:dyDescent="0.2">
      <c r="A2524" s="23">
        <v>71026</v>
      </c>
      <c r="B2524" s="28" t="s">
        <v>4573</v>
      </c>
      <c r="C2524" s="28" t="s">
        <v>5135</v>
      </c>
      <c r="D2524" s="25">
        <v>39983</v>
      </c>
      <c r="F2524" s="26">
        <v>24.45</v>
      </c>
      <c r="G2524" s="28" t="s">
        <v>7130</v>
      </c>
      <c r="H2524" s="28" t="s">
        <v>3370</v>
      </c>
      <c r="J2524" s="28" t="s">
        <v>4909</v>
      </c>
      <c r="K2524" s="29">
        <v>39983</v>
      </c>
      <c r="L2524" s="28" t="s">
        <v>5658</v>
      </c>
      <c r="M2524" s="28" t="s">
        <v>3029</v>
      </c>
    </row>
    <row r="2525" spans="1:13" hidden="1" x14ac:dyDescent="0.2">
      <c r="A2525" s="23">
        <v>71027</v>
      </c>
      <c r="B2525" s="28" t="s">
        <v>4573</v>
      </c>
      <c r="C2525" s="28" t="s">
        <v>5135</v>
      </c>
      <c r="D2525" s="25">
        <v>39983</v>
      </c>
      <c r="F2525" s="26">
        <v>54.81</v>
      </c>
      <c r="G2525" s="28" t="s">
        <v>5137</v>
      </c>
      <c r="H2525" s="28" t="s">
        <v>3365</v>
      </c>
      <c r="J2525" s="28" t="s">
        <v>4909</v>
      </c>
      <c r="K2525" s="29">
        <v>39983</v>
      </c>
      <c r="L2525" s="28" t="s">
        <v>5658</v>
      </c>
      <c r="M2525" s="28" t="s">
        <v>1754</v>
      </c>
    </row>
    <row r="2526" spans="1:13" hidden="1" x14ac:dyDescent="0.2">
      <c r="A2526" s="23">
        <v>71055</v>
      </c>
      <c r="B2526" s="28" t="s">
        <v>4573</v>
      </c>
      <c r="C2526" s="28" t="s">
        <v>5135</v>
      </c>
      <c r="D2526" s="25">
        <v>39983</v>
      </c>
      <c r="E2526" s="33"/>
      <c r="F2526" s="26">
        <v>16.829999999999998</v>
      </c>
      <c r="G2526" s="28" t="s">
        <v>5167</v>
      </c>
      <c r="H2526" s="28" t="s">
        <v>3365</v>
      </c>
      <c r="J2526" s="28" t="s">
        <v>4909</v>
      </c>
      <c r="K2526" s="29">
        <v>39983</v>
      </c>
      <c r="L2526" s="28" t="s">
        <v>5658</v>
      </c>
      <c r="M2526" s="28" t="s">
        <v>3963</v>
      </c>
    </row>
    <row r="2527" spans="1:13" hidden="1" x14ac:dyDescent="0.2">
      <c r="A2527" s="23">
        <v>71029</v>
      </c>
      <c r="B2527" s="28" t="s">
        <v>4573</v>
      </c>
      <c r="C2527" s="28" t="s">
        <v>5135</v>
      </c>
      <c r="D2527" s="25">
        <v>39984</v>
      </c>
      <c r="F2527" s="26">
        <v>19.46</v>
      </c>
      <c r="G2527" s="28" t="s">
        <v>898</v>
      </c>
      <c r="H2527" s="28" t="s">
        <v>3365</v>
      </c>
      <c r="J2527" s="28" t="s">
        <v>4909</v>
      </c>
      <c r="K2527" s="29">
        <v>39984</v>
      </c>
      <c r="L2527" s="28" t="s">
        <v>5658</v>
      </c>
      <c r="M2527" s="28" t="s">
        <v>7511</v>
      </c>
    </row>
    <row r="2528" spans="1:13" hidden="1" x14ac:dyDescent="0.2">
      <c r="A2528" s="23">
        <v>71030</v>
      </c>
      <c r="B2528" s="28" t="s">
        <v>4573</v>
      </c>
      <c r="C2528" s="28" t="s">
        <v>5135</v>
      </c>
      <c r="D2528" s="25">
        <v>39986</v>
      </c>
      <c r="E2528" s="33"/>
      <c r="F2528" s="26">
        <v>38.74</v>
      </c>
      <c r="G2528" s="28" t="s">
        <v>3700</v>
      </c>
      <c r="H2528" s="28" t="s">
        <v>7324</v>
      </c>
      <c r="J2528" s="28" t="s">
        <v>4909</v>
      </c>
      <c r="K2528" s="29">
        <v>39986</v>
      </c>
      <c r="L2528" s="28" t="s">
        <v>5658</v>
      </c>
      <c r="M2528" s="28" t="s">
        <v>5239</v>
      </c>
    </row>
    <row r="2529" spans="1:13" hidden="1" x14ac:dyDescent="0.2">
      <c r="A2529" s="23">
        <v>71031</v>
      </c>
      <c r="B2529" s="28" t="s">
        <v>4573</v>
      </c>
      <c r="C2529" s="28" t="s">
        <v>5135</v>
      </c>
      <c r="D2529" s="25">
        <v>39986</v>
      </c>
      <c r="F2529" s="26">
        <v>5.66</v>
      </c>
      <c r="G2529" s="28" t="s">
        <v>3700</v>
      </c>
      <c r="H2529" s="28" t="s">
        <v>7324</v>
      </c>
      <c r="J2529" s="28" t="s">
        <v>4909</v>
      </c>
      <c r="K2529" s="29">
        <v>39986</v>
      </c>
      <c r="L2529" s="28" t="s">
        <v>5658</v>
      </c>
      <c r="M2529" s="28" t="s">
        <v>5239</v>
      </c>
    </row>
    <row r="2530" spans="1:13" hidden="1" x14ac:dyDescent="0.2">
      <c r="A2530" s="23">
        <v>70310</v>
      </c>
      <c r="B2530" s="28" t="s">
        <v>4579</v>
      </c>
      <c r="C2530" s="28" t="s">
        <v>4574</v>
      </c>
      <c r="D2530" s="25">
        <v>39986</v>
      </c>
      <c r="F2530" s="26">
        <v>50</v>
      </c>
      <c r="G2530" s="28" t="s">
        <v>4580</v>
      </c>
      <c r="H2530" s="28" t="s">
        <v>6667</v>
      </c>
      <c r="K2530" s="29">
        <v>39986</v>
      </c>
      <c r="L2530" s="28" t="s">
        <v>8465</v>
      </c>
      <c r="M2530" s="28" t="s">
        <v>784</v>
      </c>
    </row>
    <row r="2531" spans="1:13" hidden="1" x14ac:dyDescent="0.2">
      <c r="A2531" s="23">
        <v>71056</v>
      </c>
      <c r="B2531" s="28" t="s">
        <v>4573</v>
      </c>
      <c r="C2531" s="28" t="s">
        <v>5135</v>
      </c>
      <c r="D2531" s="25">
        <v>39986</v>
      </c>
      <c r="F2531" s="26">
        <v>17.149999999999999</v>
      </c>
      <c r="G2531" s="28" t="s">
        <v>5167</v>
      </c>
      <c r="H2531" s="28" t="s">
        <v>3365</v>
      </c>
      <c r="J2531" s="28" t="s">
        <v>4909</v>
      </c>
      <c r="K2531" s="29">
        <v>39986</v>
      </c>
      <c r="L2531" s="28" t="s">
        <v>5658</v>
      </c>
      <c r="M2531" s="28" t="s">
        <v>3963</v>
      </c>
    </row>
    <row r="2532" spans="1:13" hidden="1" x14ac:dyDescent="0.2">
      <c r="A2532" s="23">
        <v>70314</v>
      </c>
      <c r="B2532" s="28" t="s">
        <v>4579</v>
      </c>
      <c r="C2532" s="28" t="s">
        <v>4574</v>
      </c>
      <c r="D2532" s="25">
        <v>39987</v>
      </c>
      <c r="F2532" s="26">
        <v>30</v>
      </c>
      <c r="G2532" s="28" t="s">
        <v>4580</v>
      </c>
      <c r="H2532" s="28" t="s">
        <v>6667</v>
      </c>
      <c r="K2532" s="29">
        <v>39987</v>
      </c>
      <c r="L2532" s="28" t="s">
        <v>8465</v>
      </c>
      <c r="M2532" s="28" t="s">
        <v>7422</v>
      </c>
    </row>
    <row r="2533" spans="1:13" hidden="1" x14ac:dyDescent="0.2">
      <c r="A2533" s="23">
        <v>70313</v>
      </c>
      <c r="B2533" s="28" t="s">
        <v>4573</v>
      </c>
      <c r="C2533" s="28" t="s">
        <v>4574</v>
      </c>
      <c r="D2533" s="25">
        <v>39987</v>
      </c>
      <c r="F2533" s="26">
        <v>41.58</v>
      </c>
      <c r="G2533" s="28" t="s">
        <v>5139</v>
      </c>
      <c r="H2533" s="28" t="s">
        <v>3381</v>
      </c>
      <c r="J2533" s="28" t="s">
        <v>4909</v>
      </c>
      <c r="K2533" s="29">
        <v>39987</v>
      </c>
      <c r="L2533" s="28" t="s">
        <v>7174</v>
      </c>
      <c r="M2533" s="28" t="s">
        <v>7209</v>
      </c>
    </row>
    <row r="2534" spans="1:13" hidden="1" x14ac:dyDescent="0.2">
      <c r="A2534" s="23">
        <v>70312</v>
      </c>
      <c r="B2534" s="28" t="s">
        <v>4585</v>
      </c>
      <c r="C2534" s="28" t="s">
        <v>4574</v>
      </c>
      <c r="D2534" s="25">
        <v>39987</v>
      </c>
      <c r="F2534" s="26">
        <v>20.8</v>
      </c>
      <c r="G2534" s="28" t="s">
        <v>5141</v>
      </c>
      <c r="H2534" s="28" t="s">
        <v>5948</v>
      </c>
      <c r="J2534" s="28" t="s">
        <v>4907</v>
      </c>
      <c r="K2534" s="29">
        <v>39987</v>
      </c>
      <c r="L2534" s="28" t="s">
        <v>7174</v>
      </c>
      <c r="M2534" s="28" t="s">
        <v>7211</v>
      </c>
    </row>
    <row r="2535" spans="1:13" hidden="1" x14ac:dyDescent="0.2">
      <c r="A2535" s="23">
        <v>70311</v>
      </c>
      <c r="B2535" s="28" t="s">
        <v>5138</v>
      </c>
      <c r="C2535" s="28" t="s">
        <v>4574</v>
      </c>
      <c r="D2535" s="25">
        <v>39987</v>
      </c>
      <c r="F2535" s="26">
        <v>279.57</v>
      </c>
      <c r="G2535" s="28" t="s">
        <v>4574</v>
      </c>
      <c r="H2535" s="28" t="s">
        <v>3381</v>
      </c>
      <c r="J2535" s="28" t="s">
        <v>4909</v>
      </c>
      <c r="K2535" s="29">
        <v>39987</v>
      </c>
      <c r="L2535" s="28" t="s">
        <v>7206</v>
      </c>
      <c r="M2535" s="28" t="s">
        <v>6173</v>
      </c>
    </row>
    <row r="2536" spans="1:13" x14ac:dyDescent="0.2">
      <c r="A2536" s="23">
        <v>71032</v>
      </c>
      <c r="B2536" s="28" t="s">
        <v>4573</v>
      </c>
      <c r="C2536" s="28" t="s">
        <v>5135</v>
      </c>
      <c r="D2536" s="25">
        <v>39987</v>
      </c>
      <c r="F2536" s="26">
        <v>215.1</v>
      </c>
      <c r="G2536" s="28" t="s">
        <v>2205</v>
      </c>
      <c r="H2536" s="28" t="s">
        <v>7151</v>
      </c>
      <c r="J2536" s="28" t="s">
        <v>4911</v>
      </c>
      <c r="K2536" s="29">
        <v>39987</v>
      </c>
      <c r="L2536" s="28" t="s">
        <v>5658</v>
      </c>
      <c r="M2536" s="28" t="s">
        <v>7533</v>
      </c>
    </row>
    <row r="2537" spans="1:13" hidden="1" x14ac:dyDescent="0.2">
      <c r="A2537" s="23">
        <v>71033</v>
      </c>
      <c r="B2537" s="28" t="s">
        <v>4573</v>
      </c>
      <c r="C2537" s="28" t="s">
        <v>5135</v>
      </c>
      <c r="D2537" s="25">
        <v>39988</v>
      </c>
      <c r="F2537" s="26">
        <v>14.97</v>
      </c>
      <c r="G2537" s="28" t="s">
        <v>4915</v>
      </c>
      <c r="H2537" s="28" t="s">
        <v>4600</v>
      </c>
      <c r="J2537" s="28" t="s">
        <v>4909</v>
      </c>
      <c r="K2537" s="29">
        <v>39988</v>
      </c>
      <c r="L2537" s="28" t="s">
        <v>5658</v>
      </c>
      <c r="M2537" s="28" t="s">
        <v>1366</v>
      </c>
    </row>
    <row r="2538" spans="1:13" hidden="1" x14ac:dyDescent="0.2">
      <c r="A2538" s="23">
        <v>71034</v>
      </c>
      <c r="B2538" s="28" t="s">
        <v>4573</v>
      </c>
      <c r="C2538" s="28" t="s">
        <v>5135</v>
      </c>
      <c r="D2538" s="25">
        <v>39988</v>
      </c>
      <c r="F2538" s="26">
        <v>192.5</v>
      </c>
      <c r="G2538" s="28" t="s">
        <v>685</v>
      </c>
      <c r="H2538" s="28" t="s">
        <v>7322</v>
      </c>
      <c r="J2538" s="28" t="s">
        <v>4549</v>
      </c>
      <c r="K2538" s="29">
        <v>39988</v>
      </c>
      <c r="L2538" s="28" t="s">
        <v>5658</v>
      </c>
      <c r="M2538" s="28" t="s">
        <v>5225</v>
      </c>
    </row>
    <row r="2539" spans="1:13" hidden="1" x14ac:dyDescent="0.2">
      <c r="A2539" s="23">
        <v>70315</v>
      </c>
      <c r="B2539" s="28" t="s">
        <v>4573</v>
      </c>
      <c r="C2539" s="28" t="s">
        <v>4574</v>
      </c>
      <c r="D2539" s="25">
        <v>39988</v>
      </c>
      <c r="E2539" s="28" t="s">
        <v>5912</v>
      </c>
      <c r="F2539" s="26">
        <v>26.99</v>
      </c>
      <c r="G2539" s="28" t="s">
        <v>2203</v>
      </c>
      <c r="H2539" s="28" t="s">
        <v>7321</v>
      </c>
      <c r="J2539" s="28" t="s">
        <v>4548</v>
      </c>
      <c r="K2539" s="29">
        <v>39988</v>
      </c>
      <c r="L2539" s="28" t="s">
        <v>7176</v>
      </c>
      <c r="M2539" s="28">
        <v>1138</v>
      </c>
    </row>
    <row r="2540" spans="1:13" x14ac:dyDescent="0.2">
      <c r="A2540" s="23">
        <v>71035</v>
      </c>
      <c r="B2540" s="28" t="s">
        <v>4573</v>
      </c>
      <c r="C2540" s="28" t="s">
        <v>5135</v>
      </c>
      <c r="D2540" s="25">
        <v>39988</v>
      </c>
      <c r="E2540" s="33"/>
      <c r="F2540" s="26">
        <v>30</v>
      </c>
      <c r="G2540" s="28" t="s">
        <v>2201</v>
      </c>
      <c r="H2540" s="28" t="s">
        <v>7151</v>
      </c>
      <c r="J2540" s="28" t="s">
        <v>4911</v>
      </c>
      <c r="K2540" s="29">
        <v>39988</v>
      </c>
      <c r="L2540" s="28" t="s">
        <v>5658</v>
      </c>
      <c r="M2540" s="28" t="s">
        <v>1760</v>
      </c>
    </row>
    <row r="2541" spans="1:13" hidden="1" x14ac:dyDescent="0.2">
      <c r="A2541" s="23">
        <v>70317</v>
      </c>
      <c r="B2541" s="28" t="s">
        <v>4579</v>
      </c>
      <c r="C2541" s="28" t="s">
        <v>4574</v>
      </c>
      <c r="D2541" s="25">
        <v>39989</v>
      </c>
      <c r="F2541" s="26">
        <v>30</v>
      </c>
      <c r="G2541" s="28" t="s">
        <v>4580</v>
      </c>
      <c r="H2541" s="28" t="s">
        <v>6667</v>
      </c>
      <c r="K2541" s="29">
        <v>39989</v>
      </c>
      <c r="L2541" s="28" t="s">
        <v>8465</v>
      </c>
      <c r="M2541" s="28" t="s">
        <v>7423</v>
      </c>
    </row>
    <row r="2542" spans="1:13" hidden="1" x14ac:dyDescent="0.2">
      <c r="A2542" s="23">
        <v>71397</v>
      </c>
      <c r="B2542" s="28" t="s">
        <v>4573</v>
      </c>
      <c r="C2542" s="28" t="s">
        <v>4598</v>
      </c>
      <c r="D2542" s="25">
        <v>39989</v>
      </c>
      <c r="F2542" s="26">
        <v>1668.87</v>
      </c>
      <c r="G2542" s="28" t="s">
        <v>8229</v>
      </c>
      <c r="H2542" s="28" t="s">
        <v>4599</v>
      </c>
      <c r="J2542" s="28" t="s">
        <v>4909</v>
      </c>
      <c r="K2542" s="29">
        <v>39989</v>
      </c>
      <c r="L2542" s="28" t="s">
        <v>5658</v>
      </c>
      <c r="M2542" s="28" t="s">
        <v>2134</v>
      </c>
    </row>
    <row r="2543" spans="1:13" hidden="1" x14ac:dyDescent="0.2">
      <c r="A2543" s="23">
        <v>71036</v>
      </c>
      <c r="B2543" s="28" t="s">
        <v>4573</v>
      </c>
      <c r="C2543" s="28" t="s">
        <v>5135</v>
      </c>
      <c r="D2543" s="25">
        <v>39989</v>
      </c>
      <c r="F2543" s="26">
        <v>589.16999999999996</v>
      </c>
      <c r="G2543" s="28" t="s">
        <v>6757</v>
      </c>
      <c r="H2543" s="28" t="s">
        <v>4599</v>
      </c>
      <c r="I2543" s="28" t="s">
        <v>1181</v>
      </c>
      <c r="J2543" s="28" t="s">
        <v>4909</v>
      </c>
      <c r="K2543" s="29">
        <v>39989</v>
      </c>
      <c r="L2543" s="28" t="s">
        <v>5658</v>
      </c>
      <c r="M2543" s="28" t="s">
        <v>7518</v>
      </c>
    </row>
    <row r="2544" spans="1:13" hidden="1" x14ac:dyDescent="0.2">
      <c r="A2544" s="23">
        <v>70316</v>
      </c>
      <c r="B2544" s="33" t="s">
        <v>4573</v>
      </c>
      <c r="C2544" s="28" t="s">
        <v>4574</v>
      </c>
      <c r="D2544" s="25">
        <v>39989</v>
      </c>
      <c r="F2544" s="26">
        <v>98</v>
      </c>
      <c r="G2544" s="28" t="s">
        <v>1135</v>
      </c>
      <c r="H2544" s="28" t="s">
        <v>7154</v>
      </c>
      <c r="J2544" s="28" t="s">
        <v>4907</v>
      </c>
      <c r="K2544" s="29">
        <v>39989</v>
      </c>
      <c r="L2544" s="28" t="s">
        <v>7176</v>
      </c>
      <c r="M2544" s="28">
        <v>1134</v>
      </c>
    </row>
    <row r="2545" spans="1:13" hidden="1" x14ac:dyDescent="0.2">
      <c r="A2545" s="23">
        <v>71037</v>
      </c>
      <c r="B2545" s="28" t="s">
        <v>4573</v>
      </c>
      <c r="C2545" s="28" t="s">
        <v>5135</v>
      </c>
      <c r="D2545" s="25">
        <v>39989</v>
      </c>
      <c r="F2545" s="26">
        <v>7.94</v>
      </c>
      <c r="G2545" s="28" t="s">
        <v>683</v>
      </c>
      <c r="H2545" s="28" t="s">
        <v>3365</v>
      </c>
      <c r="J2545" s="28" t="s">
        <v>4909</v>
      </c>
      <c r="K2545" s="29">
        <v>39989</v>
      </c>
      <c r="L2545" s="28" t="s">
        <v>5658</v>
      </c>
      <c r="M2545" s="28" t="s">
        <v>1706</v>
      </c>
    </row>
    <row r="2546" spans="1:13" hidden="1" x14ac:dyDescent="0.2">
      <c r="A2546" s="23">
        <v>71038</v>
      </c>
      <c r="B2546" s="28" t="s">
        <v>4573</v>
      </c>
      <c r="C2546" s="28" t="s">
        <v>5135</v>
      </c>
      <c r="D2546" s="25">
        <v>39989</v>
      </c>
      <c r="F2546" s="26">
        <v>22.51</v>
      </c>
      <c r="G2546" s="28" t="s">
        <v>683</v>
      </c>
      <c r="H2546" s="28" t="s">
        <v>3365</v>
      </c>
      <c r="J2546" s="28" t="s">
        <v>4909</v>
      </c>
      <c r="K2546" s="29">
        <v>39989</v>
      </c>
      <c r="L2546" s="28" t="s">
        <v>5658</v>
      </c>
      <c r="M2546" s="28" t="s">
        <v>1706</v>
      </c>
    </row>
    <row r="2547" spans="1:13" hidden="1" x14ac:dyDescent="0.2">
      <c r="A2547" s="23">
        <v>71039</v>
      </c>
      <c r="B2547" s="28" t="s">
        <v>4573</v>
      </c>
      <c r="C2547" s="28" t="s">
        <v>5135</v>
      </c>
      <c r="D2547" s="25">
        <v>39990</v>
      </c>
      <c r="F2547" s="26">
        <v>28.81</v>
      </c>
      <c r="G2547" s="28" t="s">
        <v>683</v>
      </c>
      <c r="H2547" s="28" t="s">
        <v>3365</v>
      </c>
      <c r="J2547" s="28" t="s">
        <v>4909</v>
      </c>
      <c r="K2547" s="29">
        <v>39990</v>
      </c>
      <c r="L2547" s="28" t="s">
        <v>5658</v>
      </c>
      <c r="M2547" s="28" t="s">
        <v>1706</v>
      </c>
    </row>
    <row r="2548" spans="1:13" hidden="1" x14ac:dyDescent="0.2">
      <c r="A2548" s="23">
        <v>71040</v>
      </c>
      <c r="B2548" s="28" t="s">
        <v>4573</v>
      </c>
      <c r="C2548" s="28" t="s">
        <v>5135</v>
      </c>
      <c r="D2548" s="25">
        <v>39990</v>
      </c>
      <c r="F2548" s="26">
        <v>6.03</v>
      </c>
      <c r="G2548" s="28" t="s">
        <v>683</v>
      </c>
      <c r="H2548" s="28" t="s">
        <v>3365</v>
      </c>
      <c r="J2548" s="28" t="s">
        <v>4909</v>
      </c>
      <c r="K2548" s="29">
        <v>39990</v>
      </c>
      <c r="L2548" s="28" t="s">
        <v>5658</v>
      </c>
      <c r="M2548" s="28" t="s">
        <v>1706</v>
      </c>
    </row>
    <row r="2549" spans="1:13" x14ac:dyDescent="0.2">
      <c r="A2549" s="23">
        <v>70318</v>
      </c>
      <c r="B2549" s="28" t="s">
        <v>4573</v>
      </c>
      <c r="C2549" s="28" t="s">
        <v>4574</v>
      </c>
      <c r="D2549" s="25">
        <v>39990</v>
      </c>
      <c r="F2549" s="26">
        <v>21.37</v>
      </c>
      <c r="G2549" s="28" t="s">
        <v>5136</v>
      </c>
      <c r="H2549" s="28" t="s">
        <v>7151</v>
      </c>
      <c r="J2549" s="28" t="s">
        <v>4911</v>
      </c>
      <c r="K2549" s="29">
        <v>39990</v>
      </c>
      <c r="L2549" s="28" t="s">
        <v>7174</v>
      </c>
      <c r="M2549" s="28" t="s">
        <v>7221</v>
      </c>
    </row>
    <row r="2550" spans="1:13" hidden="1" x14ac:dyDescent="0.2">
      <c r="A2550" s="23">
        <v>71041</v>
      </c>
      <c r="B2550" s="28" t="s">
        <v>4573</v>
      </c>
      <c r="C2550" s="28" t="s">
        <v>5135</v>
      </c>
      <c r="D2550" s="25">
        <v>39991</v>
      </c>
      <c r="F2550" s="26">
        <v>19.95</v>
      </c>
      <c r="G2550" s="28" t="s">
        <v>895</v>
      </c>
      <c r="H2550" s="28" t="s">
        <v>3488</v>
      </c>
      <c r="J2550" s="28" t="s">
        <v>4908</v>
      </c>
      <c r="K2550" s="29">
        <v>39991</v>
      </c>
      <c r="L2550" s="28" t="s">
        <v>5658</v>
      </c>
      <c r="M2550" s="28" t="s">
        <v>1744</v>
      </c>
    </row>
    <row r="2551" spans="1:13" hidden="1" x14ac:dyDescent="0.2">
      <c r="A2551" s="23">
        <v>71057</v>
      </c>
      <c r="B2551" s="28" t="s">
        <v>4573</v>
      </c>
      <c r="C2551" s="28" t="s">
        <v>5135</v>
      </c>
      <c r="D2551" s="25">
        <v>39993</v>
      </c>
      <c r="F2551" s="26">
        <v>325</v>
      </c>
      <c r="G2551" s="28" t="s">
        <v>1560</v>
      </c>
      <c r="H2551" s="28" t="s">
        <v>7321</v>
      </c>
      <c r="J2551" s="28" t="s">
        <v>4909</v>
      </c>
      <c r="K2551" s="29">
        <v>39993</v>
      </c>
      <c r="L2551" s="28" t="s">
        <v>5658</v>
      </c>
      <c r="M2551" s="28" t="s">
        <v>1054</v>
      </c>
    </row>
    <row r="2552" spans="1:13" hidden="1" x14ac:dyDescent="0.2">
      <c r="A2552" s="23">
        <v>71042</v>
      </c>
      <c r="B2552" s="33" t="s">
        <v>4573</v>
      </c>
      <c r="C2552" s="28" t="s">
        <v>5135</v>
      </c>
      <c r="D2552" s="25">
        <v>39993</v>
      </c>
      <c r="F2552" s="26">
        <v>55.9</v>
      </c>
      <c r="G2552" s="28" t="s">
        <v>5160</v>
      </c>
      <c r="H2552" s="28" t="s">
        <v>7322</v>
      </c>
      <c r="J2552" s="28" t="s">
        <v>7139</v>
      </c>
      <c r="K2552" s="29">
        <v>39993</v>
      </c>
      <c r="L2552" s="28" t="s">
        <v>5658</v>
      </c>
      <c r="M2552" s="28" t="s">
        <v>5257</v>
      </c>
    </row>
    <row r="2553" spans="1:13" hidden="1" x14ac:dyDescent="0.2">
      <c r="A2553" s="23">
        <v>71043</v>
      </c>
      <c r="B2553" s="33" t="s">
        <v>4573</v>
      </c>
      <c r="C2553" s="28" t="s">
        <v>5135</v>
      </c>
      <c r="D2553" s="25">
        <v>39993</v>
      </c>
      <c r="F2553" s="26">
        <v>8.9600000000000009</v>
      </c>
      <c r="G2553" s="28" t="s">
        <v>683</v>
      </c>
      <c r="H2553" s="28" t="s">
        <v>3365</v>
      </c>
      <c r="J2553" s="28" t="s">
        <v>4909</v>
      </c>
      <c r="K2553" s="29">
        <v>39993</v>
      </c>
      <c r="L2553" s="28" t="s">
        <v>5658</v>
      </c>
      <c r="M2553" s="28" t="s">
        <v>1706</v>
      </c>
    </row>
    <row r="2554" spans="1:13" hidden="1" x14ac:dyDescent="0.2">
      <c r="A2554" s="23">
        <v>71400</v>
      </c>
      <c r="B2554" s="28" t="s">
        <v>4573</v>
      </c>
      <c r="C2554" s="28" t="s">
        <v>4598</v>
      </c>
      <c r="D2554" s="25">
        <v>39994</v>
      </c>
      <c r="F2554" s="26">
        <v>53.33</v>
      </c>
      <c r="G2554" s="28" t="s">
        <v>1943</v>
      </c>
      <c r="H2554" s="28" t="s">
        <v>277</v>
      </c>
      <c r="K2554" s="29">
        <v>39994</v>
      </c>
      <c r="L2554" s="28" t="s">
        <v>5658</v>
      </c>
      <c r="M2554" s="28" t="s">
        <v>4801</v>
      </c>
    </row>
    <row r="2555" spans="1:13" hidden="1" x14ac:dyDescent="0.2">
      <c r="A2555" s="23">
        <v>71402</v>
      </c>
      <c r="B2555" s="33" t="s">
        <v>4573</v>
      </c>
      <c r="C2555" s="28" t="s">
        <v>4598</v>
      </c>
      <c r="D2555" s="25">
        <v>39994</v>
      </c>
      <c r="F2555" s="26">
        <v>26.49</v>
      </c>
      <c r="G2555" s="28" t="s">
        <v>6735</v>
      </c>
      <c r="H2555" s="28" t="s">
        <v>7321</v>
      </c>
      <c r="J2555" s="28" t="s">
        <v>4907</v>
      </c>
      <c r="K2555" s="29">
        <v>39994</v>
      </c>
      <c r="L2555" s="28" t="s">
        <v>5658</v>
      </c>
      <c r="M2555" s="28" t="s">
        <v>7517</v>
      </c>
    </row>
    <row r="2556" spans="1:13" hidden="1" x14ac:dyDescent="0.2">
      <c r="A2556" s="23">
        <v>70321</v>
      </c>
      <c r="B2556" s="28" t="s">
        <v>4573</v>
      </c>
      <c r="C2556" s="28" t="s">
        <v>4574</v>
      </c>
      <c r="D2556" s="25">
        <v>39994</v>
      </c>
      <c r="F2556" s="26">
        <v>25.96</v>
      </c>
      <c r="G2556" s="28" t="s">
        <v>3356</v>
      </c>
      <c r="H2556" s="28" t="s">
        <v>5953</v>
      </c>
      <c r="J2556" s="28" t="s">
        <v>4909</v>
      </c>
      <c r="K2556" s="29">
        <v>39994</v>
      </c>
      <c r="L2556" s="28" t="s">
        <v>2196</v>
      </c>
      <c r="M2556" s="28" t="s">
        <v>3849</v>
      </c>
    </row>
    <row r="2557" spans="1:13" hidden="1" x14ac:dyDescent="0.2">
      <c r="A2557" s="23">
        <v>71398</v>
      </c>
      <c r="B2557" s="28" t="s">
        <v>4573</v>
      </c>
      <c r="C2557" s="28" t="s">
        <v>4598</v>
      </c>
      <c r="D2557" s="25">
        <v>39994</v>
      </c>
      <c r="F2557" s="26">
        <v>136</v>
      </c>
      <c r="G2557" s="28" t="s">
        <v>1562</v>
      </c>
      <c r="H2557" s="28" t="s">
        <v>3484</v>
      </c>
      <c r="J2557" s="28" t="s">
        <v>4907</v>
      </c>
      <c r="K2557" s="29">
        <v>39994</v>
      </c>
      <c r="L2557" s="28" t="s">
        <v>5658</v>
      </c>
      <c r="M2557" s="28" t="s">
        <v>1736</v>
      </c>
    </row>
    <row r="2558" spans="1:13" hidden="1" x14ac:dyDescent="0.2">
      <c r="A2558" s="23">
        <v>71399</v>
      </c>
      <c r="B2558" s="28" t="s">
        <v>4573</v>
      </c>
      <c r="C2558" s="28" t="s">
        <v>4598</v>
      </c>
      <c r="D2558" s="25">
        <v>39994</v>
      </c>
      <c r="F2558" s="26">
        <v>79.5</v>
      </c>
      <c r="G2558" s="28" t="s">
        <v>1564</v>
      </c>
      <c r="H2558" s="28" t="s">
        <v>4600</v>
      </c>
      <c r="J2558" s="28" t="s">
        <v>4909</v>
      </c>
      <c r="K2558" s="29">
        <v>39994</v>
      </c>
      <c r="L2558" s="28" t="s">
        <v>5658</v>
      </c>
      <c r="M2558" s="28" t="s">
        <v>1363</v>
      </c>
    </row>
    <row r="2559" spans="1:13" hidden="1" x14ac:dyDescent="0.2">
      <c r="A2559" s="23">
        <v>70319</v>
      </c>
      <c r="B2559" s="28" t="s">
        <v>4573</v>
      </c>
      <c r="C2559" s="28" t="s">
        <v>4574</v>
      </c>
      <c r="D2559" s="25">
        <v>39994</v>
      </c>
      <c r="F2559" s="26">
        <v>50</v>
      </c>
      <c r="G2559" s="28" t="s">
        <v>8227</v>
      </c>
      <c r="H2559" s="28" t="s">
        <v>3370</v>
      </c>
      <c r="J2559" s="28" t="s">
        <v>4905</v>
      </c>
      <c r="K2559" s="29">
        <v>39994</v>
      </c>
      <c r="L2559" s="28" t="s">
        <v>7176</v>
      </c>
      <c r="M2559" s="28">
        <v>1139</v>
      </c>
    </row>
    <row r="2560" spans="1:13" hidden="1" x14ac:dyDescent="0.2">
      <c r="A2560" s="23">
        <v>70322</v>
      </c>
      <c r="B2560" s="28" t="s">
        <v>4573</v>
      </c>
      <c r="C2560" s="28" t="s">
        <v>4574</v>
      </c>
      <c r="D2560" s="25">
        <v>39994</v>
      </c>
      <c r="F2560" s="26">
        <v>50</v>
      </c>
      <c r="G2560" s="28" t="s">
        <v>4595</v>
      </c>
      <c r="H2560" s="28" t="s">
        <v>3370</v>
      </c>
      <c r="J2560" s="28" t="s">
        <v>4909</v>
      </c>
      <c r="K2560" s="29">
        <v>39994</v>
      </c>
      <c r="L2560" s="28" t="s">
        <v>7176</v>
      </c>
      <c r="M2560" s="28">
        <v>1105</v>
      </c>
    </row>
    <row r="2561" spans="1:13" hidden="1" x14ac:dyDescent="0.2">
      <c r="A2561" s="23">
        <v>71401</v>
      </c>
      <c r="B2561" s="28" t="s">
        <v>4573</v>
      </c>
      <c r="C2561" s="28" t="s">
        <v>4598</v>
      </c>
      <c r="D2561" s="25">
        <v>39994</v>
      </c>
      <c r="F2561" s="26">
        <v>56</v>
      </c>
      <c r="G2561" s="28" t="s">
        <v>4595</v>
      </c>
      <c r="H2561" s="28" t="s">
        <v>3370</v>
      </c>
      <c r="J2561" s="28" t="s">
        <v>4909</v>
      </c>
      <c r="K2561" s="29">
        <v>39994</v>
      </c>
      <c r="L2561" s="28" t="s">
        <v>5658</v>
      </c>
      <c r="M2561" s="28" t="s">
        <v>3037</v>
      </c>
    </row>
    <row r="2562" spans="1:13" hidden="1" x14ac:dyDescent="0.2">
      <c r="A2562" s="23">
        <v>70320</v>
      </c>
      <c r="C2562" s="28" t="s">
        <v>4574</v>
      </c>
      <c r="D2562" s="25">
        <v>39994</v>
      </c>
      <c r="F2562" s="26">
        <v>-155.76</v>
      </c>
      <c r="K2562" s="29">
        <v>39994</v>
      </c>
      <c r="L2562" s="28" t="s">
        <v>7181</v>
      </c>
      <c r="M2562" s="28">
        <v>166050</v>
      </c>
    </row>
    <row r="2563" spans="1:13" hidden="1" x14ac:dyDescent="0.2">
      <c r="A2563" s="23">
        <v>71403</v>
      </c>
      <c r="B2563" s="28" t="s">
        <v>4573</v>
      </c>
      <c r="C2563" s="28" t="s">
        <v>4598</v>
      </c>
      <c r="D2563" s="25">
        <v>39995</v>
      </c>
      <c r="F2563" s="26">
        <v>23.93</v>
      </c>
      <c r="G2563" s="28" t="s">
        <v>1943</v>
      </c>
      <c r="H2563" s="28" t="s">
        <v>277</v>
      </c>
      <c r="K2563" s="29">
        <v>39995</v>
      </c>
      <c r="L2563" s="28" t="s">
        <v>5658</v>
      </c>
      <c r="M2563" s="28" t="s">
        <v>4801</v>
      </c>
    </row>
    <row r="2564" spans="1:13" hidden="1" x14ac:dyDescent="0.2">
      <c r="A2564" s="23">
        <v>70326</v>
      </c>
      <c r="B2564" s="28" t="s">
        <v>4579</v>
      </c>
      <c r="C2564" s="28" t="s">
        <v>4574</v>
      </c>
      <c r="D2564" s="25">
        <v>39995</v>
      </c>
      <c r="F2564" s="26">
        <v>40</v>
      </c>
      <c r="G2564" s="28" t="s">
        <v>4580</v>
      </c>
      <c r="H2564" s="28" t="s">
        <v>6667</v>
      </c>
      <c r="K2564" s="29">
        <v>39995</v>
      </c>
      <c r="L2564" s="28" t="s">
        <v>8465</v>
      </c>
      <c r="M2564" s="28" t="s">
        <v>7425</v>
      </c>
    </row>
    <row r="2565" spans="1:13" hidden="1" x14ac:dyDescent="0.2">
      <c r="A2565" s="23">
        <v>70330</v>
      </c>
      <c r="B2565" s="28" t="s">
        <v>4573</v>
      </c>
      <c r="C2565" s="28" t="s">
        <v>4574</v>
      </c>
      <c r="D2565" s="25">
        <v>39995</v>
      </c>
      <c r="F2565" s="26">
        <v>5</v>
      </c>
      <c r="G2565" s="28" t="s">
        <v>5134</v>
      </c>
      <c r="H2565" s="28" t="s">
        <v>5954</v>
      </c>
      <c r="J2565" s="28" t="s">
        <v>4912</v>
      </c>
      <c r="K2565" s="29">
        <v>39995</v>
      </c>
      <c r="L2565" s="28" t="s">
        <v>7174</v>
      </c>
      <c r="M2565" s="28" t="s">
        <v>7194</v>
      </c>
    </row>
    <row r="2566" spans="1:13" hidden="1" x14ac:dyDescent="0.2">
      <c r="A2566" s="23">
        <v>70323</v>
      </c>
      <c r="B2566" s="28" t="s">
        <v>4579</v>
      </c>
      <c r="C2566" s="28" t="s">
        <v>4574</v>
      </c>
      <c r="D2566" s="25">
        <v>39995</v>
      </c>
      <c r="F2566" s="26">
        <v>10</v>
      </c>
      <c r="G2566" s="28" t="s">
        <v>6025</v>
      </c>
      <c r="H2566" s="28" t="s">
        <v>6667</v>
      </c>
      <c r="K2566" s="29">
        <v>39995</v>
      </c>
      <c r="L2566" s="28" t="s">
        <v>7182</v>
      </c>
      <c r="M2566" s="28" t="s">
        <v>7199</v>
      </c>
    </row>
    <row r="2567" spans="1:13" hidden="1" x14ac:dyDescent="0.2">
      <c r="A2567" s="23">
        <v>70324</v>
      </c>
      <c r="B2567" s="28" t="s">
        <v>4579</v>
      </c>
      <c r="C2567" s="28" t="s">
        <v>4574</v>
      </c>
      <c r="D2567" s="25">
        <v>39995</v>
      </c>
      <c r="F2567" s="26">
        <v>10</v>
      </c>
      <c r="G2567" s="28" t="s">
        <v>6024</v>
      </c>
      <c r="H2567" s="28" t="s">
        <v>6667</v>
      </c>
      <c r="K2567" s="29">
        <v>39995</v>
      </c>
      <c r="L2567" s="28" t="s">
        <v>7182</v>
      </c>
      <c r="M2567" s="28" t="s">
        <v>7198</v>
      </c>
    </row>
    <row r="2568" spans="1:13" hidden="1" x14ac:dyDescent="0.2">
      <c r="A2568" s="23">
        <v>70332</v>
      </c>
      <c r="B2568" s="28" t="s">
        <v>4579</v>
      </c>
      <c r="C2568" s="28" t="s">
        <v>4574</v>
      </c>
      <c r="D2568" s="25">
        <v>39995</v>
      </c>
      <c r="F2568" s="26">
        <v>300</v>
      </c>
      <c r="G2568" s="28" t="s">
        <v>5133</v>
      </c>
      <c r="H2568" s="28" t="s">
        <v>6667</v>
      </c>
      <c r="K2568" s="29">
        <v>39995</v>
      </c>
      <c r="L2568" s="28" t="s">
        <v>7174</v>
      </c>
      <c r="M2568" s="28" t="s">
        <v>7191</v>
      </c>
    </row>
    <row r="2569" spans="1:13" hidden="1" x14ac:dyDescent="0.2">
      <c r="A2569" s="23">
        <v>70329</v>
      </c>
      <c r="B2569" s="33" t="s">
        <v>4573</v>
      </c>
      <c r="C2569" s="28" t="s">
        <v>4574</v>
      </c>
      <c r="D2569" s="25">
        <v>39995</v>
      </c>
      <c r="F2569" s="26">
        <v>32.630000000000003</v>
      </c>
      <c r="G2569" s="28" t="s">
        <v>6021</v>
      </c>
      <c r="H2569" s="28" t="s">
        <v>3381</v>
      </c>
      <c r="J2569" s="28" t="s">
        <v>4909</v>
      </c>
      <c r="K2569" s="29">
        <v>39995</v>
      </c>
      <c r="L2569" s="28" t="s">
        <v>7174</v>
      </c>
      <c r="M2569" s="28" t="s">
        <v>6106</v>
      </c>
    </row>
    <row r="2570" spans="1:13" hidden="1" x14ac:dyDescent="0.2">
      <c r="A2570" s="23">
        <v>70327</v>
      </c>
      <c r="B2570" s="28" t="s">
        <v>4573</v>
      </c>
      <c r="C2570" s="28" t="s">
        <v>4574</v>
      </c>
      <c r="D2570" s="25">
        <v>39995</v>
      </c>
      <c r="F2570" s="26">
        <v>25.14</v>
      </c>
      <c r="G2570" s="28" t="s">
        <v>4591</v>
      </c>
      <c r="H2570" s="28" t="s">
        <v>3381</v>
      </c>
      <c r="J2570" s="28" t="s">
        <v>4909</v>
      </c>
      <c r="K2570" s="29">
        <v>39995</v>
      </c>
      <c r="L2570" s="28" t="s">
        <v>7174</v>
      </c>
      <c r="M2570" s="28" t="s">
        <v>6107</v>
      </c>
    </row>
    <row r="2571" spans="1:13" hidden="1" x14ac:dyDescent="0.2">
      <c r="A2571" s="23">
        <v>70325</v>
      </c>
      <c r="B2571" s="28" t="s">
        <v>4573</v>
      </c>
      <c r="C2571" s="28" t="s">
        <v>4574</v>
      </c>
      <c r="D2571" s="25">
        <v>39995</v>
      </c>
      <c r="F2571" s="26">
        <v>42</v>
      </c>
      <c r="G2571" s="28" t="s">
        <v>6023</v>
      </c>
      <c r="H2571" s="28" t="s">
        <v>3379</v>
      </c>
      <c r="J2571" s="28" t="s">
        <v>4906</v>
      </c>
      <c r="K2571" s="29">
        <v>39995</v>
      </c>
      <c r="L2571" s="28" t="s">
        <v>7174</v>
      </c>
      <c r="M2571" s="28" t="s">
        <v>7196</v>
      </c>
    </row>
    <row r="2572" spans="1:13" hidden="1" x14ac:dyDescent="0.2">
      <c r="A2572" s="23">
        <v>70328</v>
      </c>
      <c r="B2572" s="28" t="s">
        <v>4573</v>
      </c>
      <c r="C2572" s="28" t="s">
        <v>4574</v>
      </c>
      <c r="D2572" s="25">
        <v>39995</v>
      </c>
      <c r="F2572" s="26">
        <v>11.95</v>
      </c>
      <c r="G2572" s="28" t="s">
        <v>6022</v>
      </c>
      <c r="H2572" s="28" t="s">
        <v>3381</v>
      </c>
      <c r="J2572" s="28" t="s">
        <v>4909</v>
      </c>
      <c r="K2572" s="29">
        <v>39995</v>
      </c>
      <c r="L2572" s="28" t="s">
        <v>7174</v>
      </c>
      <c r="M2572" s="28" t="s">
        <v>7195</v>
      </c>
    </row>
    <row r="2573" spans="1:13" hidden="1" x14ac:dyDescent="0.2">
      <c r="A2573" s="23">
        <v>70331</v>
      </c>
      <c r="B2573" s="28" t="s">
        <v>4573</v>
      </c>
      <c r="C2573" s="28" t="s">
        <v>4574</v>
      </c>
      <c r="D2573" s="25">
        <v>39995</v>
      </c>
      <c r="F2573" s="26">
        <v>180</v>
      </c>
      <c r="G2573" s="28" t="s">
        <v>4597</v>
      </c>
      <c r="H2573" s="28" t="s">
        <v>3381</v>
      </c>
      <c r="J2573" s="28" t="s">
        <v>4909</v>
      </c>
      <c r="K2573" s="29">
        <v>39995</v>
      </c>
      <c r="L2573" s="28" t="s">
        <v>7174</v>
      </c>
      <c r="M2573" s="28" t="s">
        <v>3517</v>
      </c>
    </row>
    <row r="2574" spans="1:13" hidden="1" x14ac:dyDescent="0.2">
      <c r="A2574" s="23">
        <v>70336</v>
      </c>
      <c r="B2574" s="28" t="s">
        <v>4573</v>
      </c>
      <c r="C2574" s="28" t="s">
        <v>4574</v>
      </c>
      <c r="D2574" s="25">
        <v>39996</v>
      </c>
      <c r="F2574" s="26">
        <v>90</v>
      </c>
      <c r="G2574" s="28" t="s">
        <v>4594</v>
      </c>
      <c r="H2574" s="28" t="s">
        <v>3381</v>
      </c>
      <c r="J2574" s="28" t="s">
        <v>4909</v>
      </c>
      <c r="K2574" s="29">
        <v>39996</v>
      </c>
      <c r="L2574" s="28" t="s">
        <v>7174</v>
      </c>
      <c r="M2574" s="28" t="s">
        <v>5919</v>
      </c>
    </row>
    <row r="2575" spans="1:13" hidden="1" x14ac:dyDescent="0.2">
      <c r="A2575" s="23">
        <v>70337</v>
      </c>
      <c r="B2575" s="28" t="s">
        <v>4573</v>
      </c>
      <c r="C2575" s="28" t="s">
        <v>4574</v>
      </c>
      <c r="D2575" s="25">
        <v>39996</v>
      </c>
      <c r="F2575" s="26">
        <v>64</v>
      </c>
      <c r="G2575" s="28" t="s">
        <v>4594</v>
      </c>
      <c r="H2575" s="28" t="s">
        <v>3381</v>
      </c>
      <c r="J2575" s="28" t="s">
        <v>4909</v>
      </c>
      <c r="K2575" s="29">
        <v>39996</v>
      </c>
      <c r="L2575" s="28" t="s">
        <v>7174</v>
      </c>
      <c r="M2575" s="28" t="s">
        <v>5918</v>
      </c>
    </row>
    <row r="2576" spans="1:13" hidden="1" x14ac:dyDescent="0.2">
      <c r="A2576" s="23">
        <v>71058</v>
      </c>
      <c r="B2576" s="28" t="s">
        <v>4573</v>
      </c>
      <c r="C2576" s="28" t="s">
        <v>5135</v>
      </c>
      <c r="D2576" s="25">
        <v>39996</v>
      </c>
      <c r="F2576" s="26">
        <v>12.5</v>
      </c>
      <c r="G2576" s="28" t="s">
        <v>1560</v>
      </c>
      <c r="H2576" s="28" t="s">
        <v>3370</v>
      </c>
      <c r="J2576" s="28" t="s">
        <v>4909</v>
      </c>
      <c r="K2576" s="29">
        <v>39996</v>
      </c>
      <c r="L2576" s="28" t="s">
        <v>5658</v>
      </c>
      <c r="M2576" s="28" t="s">
        <v>1054</v>
      </c>
    </row>
    <row r="2577" spans="1:13" hidden="1" x14ac:dyDescent="0.2">
      <c r="A2577" s="23">
        <v>70333</v>
      </c>
      <c r="B2577" s="28" t="s">
        <v>4573</v>
      </c>
      <c r="C2577" s="28" t="s">
        <v>4574</v>
      </c>
      <c r="D2577" s="25">
        <v>39996</v>
      </c>
      <c r="F2577" s="26">
        <v>9.85</v>
      </c>
      <c r="G2577" s="28" t="s">
        <v>5151</v>
      </c>
      <c r="H2577" s="28" t="s">
        <v>277</v>
      </c>
      <c r="J2577" s="28" t="s">
        <v>4907</v>
      </c>
      <c r="K2577" s="29">
        <v>39996</v>
      </c>
      <c r="L2577" s="28" t="s">
        <v>7174</v>
      </c>
      <c r="M2577" s="28" t="s">
        <v>7189</v>
      </c>
    </row>
    <row r="2578" spans="1:13" hidden="1" x14ac:dyDescent="0.2">
      <c r="A2578" s="23">
        <v>70334</v>
      </c>
      <c r="B2578" s="28" t="s">
        <v>4573</v>
      </c>
      <c r="C2578" s="28" t="s">
        <v>4574</v>
      </c>
      <c r="D2578" s="25">
        <v>39996</v>
      </c>
      <c r="F2578" s="26">
        <v>40</v>
      </c>
      <c r="G2578" s="28" t="s">
        <v>5910</v>
      </c>
      <c r="H2578" s="28" t="s">
        <v>3370</v>
      </c>
      <c r="J2578" s="28" t="s">
        <v>4907</v>
      </c>
      <c r="K2578" s="29">
        <v>39996</v>
      </c>
      <c r="L2578" s="28" t="s">
        <v>7176</v>
      </c>
      <c r="M2578" s="28">
        <v>1136</v>
      </c>
    </row>
    <row r="2579" spans="1:13" hidden="1" x14ac:dyDescent="0.2">
      <c r="A2579" s="23">
        <v>71404</v>
      </c>
      <c r="B2579" s="28" t="s">
        <v>4573</v>
      </c>
      <c r="C2579" s="28" t="s">
        <v>4598</v>
      </c>
      <c r="D2579" s="25">
        <v>39996</v>
      </c>
      <c r="F2579" s="26">
        <v>56</v>
      </c>
      <c r="G2579" s="28" t="s">
        <v>3696</v>
      </c>
      <c r="H2579" s="28" t="s">
        <v>3484</v>
      </c>
      <c r="J2579" s="28" t="s">
        <v>4909</v>
      </c>
      <c r="K2579" s="29">
        <v>39996</v>
      </c>
      <c r="L2579" s="28" t="s">
        <v>5658</v>
      </c>
      <c r="M2579" s="28" t="s">
        <v>7522</v>
      </c>
    </row>
    <row r="2580" spans="1:13" hidden="1" x14ac:dyDescent="0.2">
      <c r="A2580" s="23">
        <v>71044</v>
      </c>
      <c r="B2580" s="28" t="s">
        <v>4573</v>
      </c>
      <c r="C2580" s="28" t="s">
        <v>5135</v>
      </c>
      <c r="D2580" s="25">
        <v>39996</v>
      </c>
      <c r="F2580" s="26">
        <v>13.43</v>
      </c>
      <c r="G2580" s="28" t="s">
        <v>683</v>
      </c>
      <c r="H2580" s="28" t="s">
        <v>3365</v>
      </c>
      <c r="J2580" s="28" t="s">
        <v>4909</v>
      </c>
      <c r="K2580" s="29">
        <v>39996</v>
      </c>
      <c r="L2580" s="28" t="s">
        <v>5658</v>
      </c>
      <c r="M2580" s="28" t="s">
        <v>1706</v>
      </c>
    </row>
    <row r="2581" spans="1:13" hidden="1" x14ac:dyDescent="0.2">
      <c r="A2581" s="23">
        <v>71045</v>
      </c>
      <c r="B2581" s="28" t="s">
        <v>4573</v>
      </c>
      <c r="C2581" s="28" t="s">
        <v>5135</v>
      </c>
      <c r="D2581" s="25">
        <v>39996</v>
      </c>
      <c r="F2581" s="26">
        <v>10.3</v>
      </c>
      <c r="G2581" s="28" t="s">
        <v>683</v>
      </c>
      <c r="H2581" s="28" t="s">
        <v>3365</v>
      </c>
      <c r="J2581" s="28" t="s">
        <v>4909</v>
      </c>
      <c r="K2581" s="29">
        <v>39996</v>
      </c>
      <c r="L2581" s="28" t="s">
        <v>5658</v>
      </c>
      <c r="M2581" s="28" t="s">
        <v>1709</v>
      </c>
    </row>
    <row r="2582" spans="1:13" hidden="1" x14ac:dyDescent="0.2">
      <c r="A2582" s="23">
        <v>70335</v>
      </c>
      <c r="B2582" s="28" t="s">
        <v>4573</v>
      </c>
      <c r="C2582" s="28" t="s">
        <v>4574</v>
      </c>
      <c r="D2582" s="25">
        <v>39996</v>
      </c>
      <c r="F2582" s="26">
        <v>26.95</v>
      </c>
      <c r="G2582" s="28" t="s">
        <v>6020</v>
      </c>
      <c r="H2582" s="28" t="s">
        <v>3381</v>
      </c>
      <c r="J2582" s="28" t="s">
        <v>4909</v>
      </c>
      <c r="K2582" s="29">
        <v>39996</v>
      </c>
      <c r="L2582" s="28" t="s">
        <v>7174</v>
      </c>
      <c r="M2582" s="28" t="s">
        <v>7187</v>
      </c>
    </row>
    <row r="2583" spans="1:13" hidden="1" x14ac:dyDescent="0.2">
      <c r="A2583" s="23">
        <v>70338</v>
      </c>
      <c r="B2583" s="28" t="s">
        <v>4592</v>
      </c>
      <c r="C2583" s="28" t="s">
        <v>4574</v>
      </c>
      <c r="D2583" s="25">
        <v>39997</v>
      </c>
      <c r="F2583" s="26">
        <v>-825</v>
      </c>
      <c r="G2583" s="28" t="s">
        <v>4593</v>
      </c>
      <c r="H2583" s="28" t="s">
        <v>6666</v>
      </c>
      <c r="J2583" s="28" t="s">
        <v>4911</v>
      </c>
      <c r="K2583" s="29">
        <v>39997</v>
      </c>
      <c r="L2583" s="28" t="s">
        <v>7177</v>
      </c>
      <c r="M2583" s="28" t="s">
        <v>7214</v>
      </c>
    </row>
    <row r="2584" spans="1:13" hidden="1" x14ac:dyDescent="0.2">
      <c r="A2584" s="23">
        <v>71047</v>
      </c>
      <c r="B2584" s="28" t="s">
        <v>4573</v>
      </c>
      <c r="C2584" s="28" t="s">
        <v>5135</v>
      </c>
      <c r="D2584" s="25">
        <v>39997</v>
      </c>
      <c r="F2584" s="26">
        <v>99.45</v>
      </c>
      <c r="G2584" s="28" t="s">
        <v>6091</v>
      </c>
      <c r="H2584" s="28" t="s">
        <v>4600</v>
      </c>
      <c r="J2584" s="28" t="s">
        <v>4911</v>
      </c>
      <c r="K2584" s="29">
        <v>39997</v>
      </c>
      <c r="L2584" s="28" t="s">
        <v>5658</v>
      </c>
      <c r="M2584" s="28" t="s">
        <v>5249</v>
      </c>
    </row>
    <row r="2585" spans="1:13" hidden="1" x14ac:dyDescent="0.2">
      <c r="A2585" s="23">
        <v>70340</v>
      </c>
      <c r="B2585" s="28" t="s">
        <v>4573</v>
      </c>
      <c r="C2585" s="28" t="s">
        <v>4574</v>
      </c>
      <c r="D2585" s="25">
        <v>39997</v>
      </c>
      <c r="F2585" s="26">
        <v>15.22</v>
      </c>
      <c r="G2585" s="28" t="s">
        <v>4594</v>
      </c>
      <c r="H2585" s="28" t="s">
        <v>3381</v>
      </c>
      <c r="J2585" s="28" t="s">
        <v>4909</v>
      </c>
      <c r="K2585" s="29">
        <v>39997</v>
      </c>
      <c r="L2585" s="28" t="s">
        <v>7174</v>
      </c>
      <c r="M2585" s="28" t="s">
        <v>5364</v>
      </c>
    </row>
    <row r="2586" spans="1:13" hidden="1" x14ac:dyDescent="0.2">
      <c r="A2586" s="23">
        <v>70339</v>
      </c>
      <c r="B2586" s="28" t="s">
        <v>4579</v>
      </c>
      <c r="C2586" s="28" t="s">
        <v>4574</v>
      </c>
      <c r="D2586" s="25">
        <v>39997</v>
      </c>
      <c r="F2586" s="26">
        <v>30</v>
      </c>
      <c r="G2586" s="28" t="s">
        <v>4580</v>
      </c>
      <c r="H2586" s="28" t="s">
        <v>6667</v>
      </c>
      <c r="K2586" s="29">
        <v>39997</v>
      </c>
      <c r="L2586" s="28" t="s">
        <v>8465</v>
      </c>
      <c r="M2586" s="28" t="s">
        <v>7414</v>
      </c>
    </row>
    <row r="2587" spans="1:13" hidden="1" x14ac:dyDescent="0.2">
      <c r="A2587" s="23">
        <v>71046</v>
      </c>
      <c r="B2587" s="28" t="s">
        <v>4573</v>
      </c>
      <c r="C2587" s="28" t="s">
        <v>5135</v>
      </c>
      <c r="D2587" s="25">
        <v>39997</v>
      </c>
      <c r="F2587" s="26">
        <v>14.68</v>
      </c>
      <c r="G2587" s="28" t="s">
        <v>7133</v>
      </c>
      <c r="H2587" s="28" t="s">
        <v>3381</v>
      </c>
      <c r="J2587" s="28" t="s">
        <v>4909</v>
      </c>
      <c r="K2587" s="29">
        <v>39997</v>
      </c>
      <c r="L2587" s="28" t="s">
        <v>5658</v>
      </c>
      <c r="M2587" s="28" t="s">
        <v>6537</v>
      </c>
    </row>
    <row r="2588" spans="1:13" hidden="1" x14ac:dyDescent="0.2">
      <c r="A2588" s="23">
        <v>70341</v>
      </c>
      <c r="B2588" s="28" t="s">
        <v>4579</v>
      </c>
      <c r="C2588" s="28" t="s">
        <v>4574</v>
      </c>
      <c r="D2588" s="25">
        <v>39997</v>
      </c>
      <c r="F2588" s="26">
        <v>2446.5100000000002</v>
      </c>
      <c r="G2588" s="28" t="s">
        <v>5135</v>
      </c>
      <c r="H2588" s="28" t="s">
        <v>6667</v>
      </c>
      <c r="K2588" s="29">
        <v>39997</v>
      </c>
      <c r="L2588" s="28" t="s">
        <v>7174</v>
      </c>
      <c r="M2588" s="28" t="s">
        <v>7218</v>
      </c>
    </row>
    <row r="2589" spans="1:13" hidden="1" x14ac:dyDescent="0.2">
      <c r="A2589" s="23">
        <v>71048</v>
      </c>
      <c r="B2589" s="28" t="s">
        <v>4573</v>
      </c>
      <c r="C2589" s="28" t="s">
        <v>5135</v>
      </c>
      <c r="D2589" s="25">
        <v>39997</v>
      </c>
      <c r="F2589" s="26">
        <v>338.39</v>
      </c>
      <c r="G2589" s="28" t="s">
        <v>4595</v>
      </c>
      <c r="H2589" s="28" t="s">
        <v>4599</v>
      </c>
      <c r="K2589" s="29">
        <v>39997</v>
      </c>
      <c r="L2589" s="28" t="s">
        <v>5658</v>
      </c>
      <c r="M2589" s="28" t="s">
        <v>7457</v>
      </c>
    </row>
    <row r="2590" spans="1:13" hidden="1" x14ac:dyDescent="0.2">
      <c r="A2590" s="23">
        <v>71049</v>
      </c>
      <c r="B2590" s="28" t="s">
        <v>4573</v>
      </c>
      <c r="C2590" s="28" t="s">
        <v>5135</v>
      </c>
      <c r="D2590" s="25">
        <v>39998</v>
      </c>
      <c r="F2590" s="26">
        <v>18.96</v>
      </c>
      <c r="G2590" s="28" t="s">
        <v>1176</v>
      </c>
      <c r="H2590" s="28" t="s">
        <v>5953</v>
      </c>
      <c r="J2590" s="28" t="s">
        <v>4909</v>
      </c>
      <c r="K2590" s="29">
        <v>39998</v>
      </c>
      <c r="L2590" s="28" t="s">
        <v>5658</v>
      </c>
      <c r="M2590" s="28" t="s">
        <v>1623</v>
      </c>
    </row>
    <row r="2591" spans="1:13" hidden="1" x14ac:dyDescent="0.2">
      <c r="A2591" s="23">
        <v>70342</v>
      </c>
      <c r="B2591" s="28" t="s">
        <v>4573</v>
      </c>
      <c r="C2591" s="28" t="s">
        <v>4574</v>
      </c>
      <c r="D2591" s="25">
        <v>40000</v>
      </c>
      <c r="F2591" s="26">
        <v>12</v>
      </c>
      <c r="G2591" s="28" t="s">
        <v>4596</v>
      </c>
      <c r="H2591" s="28" t="s">
        <v>5954</v>
      </c>
      <c r="J2591" s="28" t="s">
        <v>4912</v>
      </c>
      <c r="K2591" s="29">
        <v>40000</v>
      </c>
      <c r="L2591" s="28" t="s">
        <v>7174</v>
      </c>
      <c r="M2591" s="28" t="s">
        <v>4596</v>
      </c>
    </row>
    <row r="2592" spans="1:13" hidden="1" x14ac:dyDescent="0.2">
      <c r="A2592" s="23">
        <v>71050</v>
      </c>
      <c r="B2592" s="33" t="s">
        <v>4573</v>
      </c>
      <c r="C2592" s="28" t="s">
        <v>5135</v>
      </c>
      <c r="D2592" s="25">
        <v>40000</v>
      </c>
      <c r="F2592" s="26">
        <v>26.21</v>
      </c>
      <c r="G2592" s="28" t="s">
        <v>683</v>
      </c>
      <c r="H2592" s="28" t="s">
        <v>3365</v>
      </c>
      <c r="J2592" s="28" t="s">
        <v>4909</v>
      </c>
      <c r="K2592" s="29">
        <v>40000</v>
      </c>
      <c r="L2592" s="28" t="s">
        <v>5658</v>
      </c>
      <c r="M2592" s="28" t="s">
        <v>1706</v>
      </c>
    </row>
    <row r="2593" spans="1:13" x14ac:dyDescent="0.2">
      <c r="A2593" s="23">
        <v>71051</v>
      </c>
      <c r="B2593" s="28" t="s">
        <v>4573</v>
      </c>
      <c r="C2593" s="28" t="s">
        <v>5135</v>
      </c>
      <c r="D2593" s="25">
        <v>40001</v>
      </c>
      <c r="F2593" s="26">
        <v>15</v>
      </c>
      <c r="G2593" s="28" t="s">
        <v>3349</v>
      </c>
      <c r="H2593" s="28" t="s">
        <v>7151</v>
      </c>
      <c r="J2593" s="28" t="s">
        <v>4911</v>
      </c>
      <c r="K2593" s="29">
        <v>40001</v>
      </c>
      <c r="L2593" s="28" t="s">
        <v>5658</v>
      </c>
      <c r="M2593" s="28" t="s">
        <v>1275</v>
      </c>
    </row>
    <row r="2594" spans="1:13" hidden="1" x14ac:dyDescent="0.2">
      <c r="A2594" s="23">
        <v>70344</v>
      </c>
      <c r="B2594" s="28" t="s">
        <v>4579</v>
      </c>
      <c r="C2594" s="28" t="s">
        <v>4574</v>
      </c>
      <c r="D2594" s="25">
        <v>40001</v>
      </c>
      <c r="F2594" s="26">
        <v>500</v>
      </c>
      <c r="G2594" s="28" t="s">
        <v>4587</v>
      </c>
      <c r="H2594" s="28" t="s">
        <v>6667</v>
      </c>
      <c r="K2594" s="29">
        <v>40001</v>
      </c>
      <c r="L2594" s="28" t="s">
        <v>7174</v>
      </c>
      <c r="M2594" s="28" t="s">
        <v>7179</v>
      </c>
    </row>
    <row r="2595" spans="1:13" hidden="1" x14ac:dyDescent="0.2">
      <c r="A2595" s="23">
        <v>70345</v>
      </c>
      <c r="B2595" s="28" t="s">
        <v>4579</v>
      </c>
      <c r="C2595" s="28" t="s">
        <v>4574</v>
      </c>
      <c r="D2595" s="25">
        <v>40001</v>
      </c>
      <c r="F2595" s="26">
        <v>150</v>
      </c>
      <c r="G2595" s="28" t="s">
        <v>4587</v>
      </c>
      <c r="H2595" s="28" t="s">
        <v>6667</v>
      </c>
      <c r="K2595" s="29">
        <v>40001</v>
      </c>
      <c r="L2595" s="28" t="s">
        <v>7174</v>
      </c>
      <c r="M2595" s="28" t="s">
        <v>7179</v>
      </c>
    </row>
    <row r="2596" spans="1:13" hidden="1" x14ac:dyDescent="0.2">
      <c r="A2596" s="23">
        <v>70346</v>
      </c>
      <c r="B2596" s="28" t="s">
        <v>4579</v>
      </c>
      <c r="C2596" s="28" t="s">
        <v>4574</v>
      </c>
      <c r="D2596" s="25">
        <v>40001</v>
      </c>
      <c r="F2596" s="26">
        <v>60</v>
      </c>
      <c r="G2596" s="28" t="s">
        <v>4587</v>
      </c>
      <c r="H2596" s="28" t="s">
        <v>6667</v>
      </c>
      <c r="K2596" s="29">
        <v>40001</v>
      </c>
      <c r="L2596" s="28" t="s">
        <v>7174</v>
      </c>
      <c r="M2596" s="28" t="s">
        <v>7179</v>
      </c>
    </row>
    <row r="2597" spans="1:13" hidden="1" x14ac:dyDescent="0.2">
      <c r="A2597" s="23">
        <v>70347</v>
      </c>
      <c r="B2597" s="28" t="s">
        <v>4579</v>
      </c>
      <c r="C2597" s="28" t="s">
        <v>4574</v>
      </c>
      <c r="D2597" s="25">
        <v>40001</v>
      </c>
      <c r="F2597" s="26">
        <v>250</v>
      </c>
      <c r="G2597" s="28" t="s">
        <v>4587</v>
      </c>
      <c r="H2597" s="28" t="s">
        <v>6667</v>
      </c>
      <c r="K2597" s="29">
        <v>40001</v>
      </c>
      <c r="L2597" s="28" t="s">
        <v>7174</v>
      </c>
      <c r="M2597" s="28" t="s">
        <v>7179</v>
      </c>
    </row>
    <row r="2598" spans="1:13" hidden="1" x14ac:dyDescent="0.2">
      <c r="A2598" s="23">
        <v>70348</v>
      </c>
      <c r="B2598" s="33" t="s">
        <v>4573</v>
      </c>
      <c r="C2598" s="33" t="s">
        <v>4574</v>
      </c>
      <c r="D2598" s="25">
        <v>40001</v>
      </c>
      <c r="F2598" s="26">
        <v>5</v>
      </c>
      <c r="G2598" s="28" t="s">
        <v>4590</v>
      </c>
      <c r="H2598" s="28" t="s">
        <v>5954</v>
      </c>
      <c r="J2598" s="28" t="s">
        <v>4912</v>
      </c>
      <c r="K2598" s="29">
        <v>40001</v>
      </c>
      <c r="L2598" s="33" t="s">
        <v>7182</v>
      </c>
      <c r="M2598" s="28" t="s">
        <v>7183</v>
      </c>
    </row>
    <row r="2599" spans="1:13" hidden="1" x14ac:dyDescent="0.2">
      <c r="A2599" s="23">
        <v>71052</v>
      </c>
      <c r="B2599" s="28" t="s">
        <v>4573</v>
      </c>
      <c r="C2599" s="28" t="s">
        <v>5135</v>
      </c>
      <c r="D2599" s="25">
        <v>40001</v>
      </c>
      <c r="F2599" s="26">
        <v>20.86</v>
      </c>
      <c r="G2599" s="28" t="s">
        <v>898</v>
      </c>
      <c r="H2599" s="28" t="s">
        <v>3365</v>
      </c>
      <c r="J2599" s="28" t="s">
        <v>4909</v>
      </c>
      <c r="K2599" s="29">
        <v>40001</v>
      </c>
      <c r="L2599" s="28" t="s">
        <v>5658</v>
      </c>
      <c r="M2599" s="28" t="s">
        <v>7511</v>
      </c>
    </row>
    <row r="2600" spans="1:13" hidden="1" x14ac:dyDescent="0.2">
      <c r="A2600" s="23">
        <v>70343</v>
      </c>
      <c r="B2600" s="28" t="s">
        <v>4573</v>
      </c>
      <c r="C2600" s="28" t="s">
        <v>4574</v>
      </c>
      <c r="D2600" s="25">
        <v>40001</v>
      </c>
      <c r="F2600" s="26">
        <v>8.19</v>
      </c>
      <c r="G2600" s="28" t="s">
        <v>4589</v>
      </c>
      <c r="H2600" s="28" t="s">
        <v>3381</v>
      </c>
      <c r="J2600" s="28" t="s">
        <v>4909</v>
      </c>
      <c r="K2600" s="29">
        <v>40001</v>
      </c>
      <c r="L2600" s="28" t="s">
        <v>7174</v>
      </c>
      <c r="M2600" s="28" t="s">
        <v>7186</v>
      </c>
    </row>
    <row r="2601" spans="1:13" hidden="1" x14ac:dyDescent="0.2">
      <c r="A2601" s="23">
        <v>71053</v>
      </c>
      <c r="B2601" s="28" t="s">
        <v>4573</v>
      </c>
      <c r="C2601" s="28" t="s">
        <v>5135</v>
      </c>
      <c r="D2601" s="25">
        <v>40001</v>
      </c>
      <c r="F2601" s="26">
        <v>6.5</v>
      </c>
      <c r="G2601" s="28" t="s">
        <v>4595</v>
      </c>
      <c r="H2601" s="28" t="s">
        <v>3484</v>
      </c>
      <c r="K2601" s="29">
        <v>40001</v>
      </c>
      <c r="L2601" s="28" t="s">
        <v>5658</v>
      </c>
      <c r="M2601" s="28" t="s">
        <v>2150</v>
      </c>
    </row>
    <row r="2602" spans="1:13" hidden="1" x14ac:dyDescent="0.2">
      <c r="A2602" s="23">
        <v>70350</v>
      </c>
      <c r="B2602" s="28" t="s">
        <v>4573</v>
      </c>
      <c r="C2602" s="28" t="s">
        <v>4574</v>
      </c>
      <c r="D2602" s="25">
        <v>40002</v>
      </c>
      <c r="F2602" s="26">
        <v>20.65</v>
      </c>
      <c r="G2602" s="28" t="s">
        <v>5180</v>
      </c>
      <c r="H2602" s="28" t="s">
        <v>4599</v>
      </c>
      <c r="I2602" s="28" t="s">
        <v>3191</v>
      </c>
      <c r="J2602" s="28" t="s">
        <v>4906</v>
      </c>
      <c r="K2602" s="29">
        <v>40002</v>
      </c>
      <c r="L2602" s="28" t="s">
        <v>7176</v>
      </c>
      <c r="M2602" s="28">
        <v>1141</v>
      </c>
    </row>
    <row r="2603" spans="1:13" hidden="1" x14ac:dyDescent="0.2">
      <c r="A2603" s="23">
        <v>71059</v>
      </c>
      <c r="B2603" s="28" t="s">
        <v>4573</v>
      </c>
      <c r="C2603" s="28" t="s">
        <v>5135</v>
      </c>
      <c r="D2603" s="25">
        <v>40002</v>
      </c>
      <c r="F2603" s="26">
        <v>14.99</v>
      </c>
      <c r="G2603" s="28" t="s">
        <v>1560</v>
      </c>
      <c r="H2603" s="28" t="s">
        <v>3370</v>
      </c>
      <c r="J2603" s="28" t="s">
        <v>4909</v>
      </c>
      <c r="K2603" s="29">
        <v>40002</v>
      </c>
      <c r="L2603" s="28" t="s">
        <v>5658</v>
      </c>
      <c r="M2603" s="28" t="s">
        <v>1054</v>
      </c>
    </row>
    <row r="2604" spans="1:13" hidden="1" x14ac:dyDescent="0.2">
      <c r="A2604" s="23">
        <v>71054</v>
      </c>
      <c r="B2604" s="28" t="s">
        <v>4573</v>
      </c>
      <c r="C2604" s="28" t="s">
        <v>5135</v>
      </c>
      <c r="D2604" s="25">
        <v>40002</v>
      </c>
      <c r="F2604" s="26">
        <v>14.36</v>
      </c>
      <c r="G2604" s="28" t="s">
        <v>898</v>
      </c>
      <c r="H2604" s="28" t="s">
        <v>3365</v>
      </c>
      <c r="J2604" s="28" t="s">
        <v>4909</v>
      </c>
      <c r="K2604" s="29">
        <v>40002</v>
      </c>
      <c r="L2604" s="28" t="s">
        <v>5658</v>
      </c>
      <c r="M2604" s="28" t="s">
        <v>7511</v>
      </c>
    </row>
    <row r="2605" spans="1:13" hidden="1" x14ac:dyDescent="0.2">
      <c r="A2605" s="23">
        <v>70349</v>
      </c>
      <c r="B2605" s="28" t="s">
        <v>4573</v>
      </c>
      <c r="C2605" s="28" t="s">
        <v>4574</v>
      </c>
      <c r="D2605" s="25">
        <v>40002</v>
      </c>
      <c r="F2605" s="26">
        <v>82</v>
      </c>
      <c r="G2605" s="28" t="s">
        <v>5168</v>
      </c>
      <c r="H2605" s="28" t="s">
        <v>3379</v>
      </c>
      <c r="J2605" s="28" t="s">
        <v>4909</v>
      </c>
      <c r="K2605" s="29">
        <v>40002</v>
      </c>
      <c r="L2605" s="28" t="s">
        <v>7174</v>
      </c>
      <c r="M2605" s="28" t="s">
        <v>2982</v>
      </c>
    </row>
    <row r="2606" spans="1:13" hidden="1" x14ac:dyDescent="0.2">
      <c r="A2606" s="23">
        <v>70352</v>
      </c>
      <c r="B2606" s="28" t="s">
        <v>4573</v>
      </c>
      <c r="C2606" s="28" t="s">
        <v>4574</v>
      </c>
      <c r="D2606" s="25">
        <v>40003</v>
      </c>
      <c r="F2606" s="26">
        <v>11.83</v>
      </c>
      <c r="G2606" s="28" t="s">
        <v>5164</v>
      </c>
      <c r="H2606" s="28" t="s">
        <v>3365</v>
      </c>
      <c r="K2606" s="29">
        <v>40003</v>
      </c>
      <c r="L2606" s="28" t="s">
        <v>2196</v>
      </c>
      <c r="M2606" s="28" t="s">
        <v>7431</v>
      </c>
    </row>
    <row r="2607" spans="1:13" hidden="1" x14ac:dyDescent="0.2">
      <c r="A2607" s="23">
        <v>70945</v>
      </c>
      <c r="B2607" s="28" t="s">
        <v>4573</v>
      </c>
      <c r="C2607" s="28" t="s">
        <v>5135</v>
      </c>
      <c r="D2607" s="25">
        <v>40003</v>
      </c>
      <c r="F2607" s="26">
        <v>25</v>
      </c>
      <c r="G2607" s="28" t="s">
        <v>3357</v>
      </c>
      <c r="H2607" s="28" t="s">
        <v>4600</v>
      </c>
      <c r="K2607" s="29">
        <v>40003</v>
      </c>
      <c r="L2607" s="28" t="s">
        <v>5658</v>
      </c>
      <c r="M2607" s="28" t="s">
        <v>3357</v>
      </c>
    </row>
    <row r="2608" spans="1:13" hidden="1" x14ac:dyDescent="0.2">
      <c r="A2608" s="23">
        <v>70946</v>
      </c>
      <c r="B2608" s="28" t="s">
        <v>4573</v>
      </c>
      <c r="C2608" s="28" t="s">
        <v>5135</v>
      </c>
      <c r="D2608" s="25">
        <v>40003</v>
      </c>
      <c r="F2608" s="26">
        <v>24.5</v>
      </c>
      <c r="G2608" s="28" t="s">
        <v>3357</v>
      </c>
      <c r="H2608" s="28" t="s">
        <v>4600</v>
      </c>
      <c r="K2608" s="29">
        <v>40003</v>
      </c>
      <c r="L2608" s="28" t="s">
        <v>5658</v>
      </c>
      <c r="M2608" s="28" t="s">
        <v>3357</v>
      </c>
    </row>
    <row r="2609" spans="1:13" hidden="1" x14ac:dyDescent="0.2">
      <c r="A2609" s="23">
        <v>70353</v>
      </c>
      <c r="B2609" s="28" t="s">
        <v>4579</v>
      </c>
      <c r="C2609" s="28" t="s">
        <v>4574</v>
      </c>
      <c r="D2609" s="25">
        <v>40003</v>
      </c>
      <c r="F2609" s="26">
        <v>30</v>
      </c>
      <c r="G2609" s="28" t="s">
        <v>4580</v>
      </c>
      <c r="H2609" s="28" t="s">
        <v>6667</v>
      </c>
      <c r="K2609" s="29">
        <v>40003</v>
      </c>
      <c r="L2609" s="28" t="s">
        <v>8465</v>
      </c>
      <c r="M2609" s="28" t="s">
        <v>2980</v>
      </c>
    </row>
    <row r="2610" spans="1:13" hidden="1" x14ac:dyDescent="0.2">
      <c r="A2610" s="23">
        <v>70354</v>
      </c>
      <c r="B2610" s="28" t="s">
        <v>4585</v>
      </c>
      <c r="C2610" s="28" t="s">
        <v>4574</v>
      </c>
      <c r="D2610" s="25">
        <v>40003</v>
      </c>
      <c r="F2610" s="26">
        <v>50</v>
      </c>
      <c r="G2610" s="28" t="s">
        <v>4586</v>
      </c>
      <c r="H2610" s="28" t="s">
        <v>5948</v>
      </c>
      <c r="J2610" s="28" t="s">
        <v>4905</v>
      </c>
      <c r="K2610" s="29">
        <v>40003</v>
      </c>
      <c r="L2610" s="28" t="s">
        <v>7174</v>
      </c>
      <c r="M2610" s="28" t="s">
        <v>7180</v>
      </c>
    </row>
    <row r="2611" spans="1:13" hidden="1" x14ac:dyDescent="0.2">
      <c r="A2611" s="23">
        <v>70351</v>
      </c>
      <c r="B2611" s="28" t="s">
        <v>4579</v>
      </c>
      <c r="C2611" s="28" t="s">
        <v>4574</v>
      </c>
      <c r="D2611" s="25">
        <v>40003</v>
      </c>
      <c r="F2611" s="26">
        <v>100</v>
      </c>
      <c r="G2611" s="28" t="s">
        <v>4587</v>
      </c>
      <c r="H2611" s="28" t="s">
        <v>6667</v>
      </c>
      <c r="K2611" s="29">
        <v>40003</v>
      </c>
      <c r="L2611" s="28" t="s">
        <v>7174</v>
      </c>
      <c r="M2611" s="28" t="s">
        <v>7179</v>
      </c>
    </row>
    <row r="2612" spans="1:13" hidden="1" x14ac:dyDescent="0.2">
      <c r="A2612" s="23">
        <v>70355</v>
      </c>
      <c r="B2612" s="28" t="s">
        <v>4579</v>
      </c>
      <c r="C2612" s="28" t="s">
        <v>4574</v>
      </c>
      <c r="D2612" s="25">
        <v>40003</v>
      </c>
      <c r="F2612" s="26">
        <v>100</v>
      </c>
      <c r="G2612" s="28" t="s">
        <v>4587</v>
      </c>
      <c r="H2612" s="28" t="s">
        <v>6667</v>
      </c>
      <c r="K2612" s="29">
        <v>40003</v>
      </c>
      <c r="L2612" s="28" t="s">
        <v>7174</v>
      </c>
      <c r="M2612" s="28" t="s">
        <v>7179</v>
      </c>
    </row>
    <row r="2613" spans="1:13" hidden="1" x14ac:dyDescent="0.2">
      <c r="A2613" s="23">
        <v>70944</v>
      </c>
      <c r="B2613" s="28" t="s">
        <v>4573</v>
      </c>
      <c r="C2613" s="28" t="s">
        <v>5135</v>
      </c>
      <c r="D2613" s="25">
        <v>40003</v>
      </c>
      <c r="F2613" s="26">
        <v>11</v>
      </c>
      <c r="G2613" s="28" t="s">
        <v>7890</v>
      </c>
      <c r="H2613" s="28" t="s">
        <v>3370</v>
      </c>
      <c r="J2613" s="28" t="s">
        <v>4909</v>
      </c>
      <c r="K2613" s="29">
        <v>40003</v>
      </c>
      <c r="L2613" s="28" t="s">
        <v>5658</v>
      </c>
      <c r="M2613" s="28" t="s">
        <v>1389</v>
      </c>
    </row>
    <row r="2614" spans="1:13" hidden="1" x14ac:dyDescent="0.2">
      <c r="A2614" s="23">
        <v>70943</v>
      </c>
      <c r="B2614" s="28" t="s">
        <v>4573</v>
      </c>
      <c r="C2614" s="28" t="s">
        <v>5135</v>
      </c>
      <c r="D2614" s="25">
        <v>40003</v>
      </c>
      <c r="F2614" s="26">
        <v>19.48</v>
      </c>
      <c r="G2614" s="28" t="s">
        <v>4510</v>
      </c>
      <c r="H2614" s="28" t="s">
        <v>3370</v>
      </c>
      <c r="J2614" s="28" t="s">
        <v>4909</v>
      </c>
      <c r="K2614" s="29">
        <v>40003</v>
      </c>
      <c r="L2614" s="28" t="s">
        <v>5658</v>
      </c>
      <c r="M2614" s="28" t="s">
        <v>2105</v>
      </c>
    </row>
    <row r="2615" spans="1:13" hidden="1" x14ac:dyDescent="0.2">
      <c r="A2615" s="23">
        <v>70358</v>
      </c>
      <c r="B2615" s="28" t="s">
        <v>4573</v>
      </c>
      <c r="C2615" s="28" t="s">
        <v>4574</v>
      </c>
      <c r="D2615" s="25">
        <v>40004</v>
      </c>
      <c r="F2615" s="26">
        <v>317.8</v>
      </c>
      <c r="G2615" s="28" t="s">
        <v>1948</v>
      </c>
      <c r="H2615" s="28" t="s">
        <v>7322</v>
      </c>
      <c r="J2615" s="28" t="s">
        <v>4549</v>
      </c>
      <c r="K2615" s="29">
        <v>40004</v>
      </c>
      <c r="L2615" s="28" t="s">
        <v>2196</v>
      </c>
      <c r="M2615" s="28" t="s">
        <v>7432</v>
      </c>
    </row>
    <row r="2616" spans="1:13" hidden="1" x14ac:dyDescent="0.2">
      <c r="A2616" s="23">
        <v>70356</v>
      </c>
      <c r="B2616" s="28" t="s">
        <v>4579</v>
      </c>
      <c r="C2616" s="28" t="s">
        <v>4574</v>
      </c>
      <c r="D2616" s="25">
        <v>40004</v>
      </c>
      <c r="F2616" s="26">
        <v>40</v>
      </c>
      <c r="G2616" s="28" t="s">
        <v>4580</v>
      </c>
      <c r="H2616" s="28" t="s">
        <v>6667</v>
      </c>
      <c r="K2616" s="29">
        <v>40004</v>
      </c>
      <c r="L2616" s="28" t="s">
        <v>8465</v>
      </c>
      <c r="M2616" s="28" t="s">
        <v>7385</v>
      </c>
    </row>
    <row r="2617" spans="1:13" x14ac:dyDescent="0.2">
      <c r="A2617" s="23">
        <v>70948</v>
      </c>
      <c r="B2617" s="28" t="s">
        <v>4573</v>
      </c>
      <c r="C2617" s="28" t="s">
        <v>5135</v>
      </c>
      <c r="D2617" s="25">
        <v>40004</v>
      </c>
      <c r="F2617" s="26">
        <v>30</v>
      </c>
      <c r="G2617" s="28" t="s">
        <v>2201</v>
      </c>
      <c r="H2617" s="28" t="s">
        <v>7151</v>
      </c>
      <c r="J2617" s="28" t="s">
        <v>4911</v>
      </c>
      <c r="K2617" s="29">
        <v>40004</v>
      </c>
      <c r="L2617" s="28" t="s">
        <v>5658</v>
      </c>
      <c r="M2617" s="28" t="s">
        <v>1760</v>
      </c>
    </row>
    <row r="2618" spans="1:13" hidden="1" x14ac:dyDescent="0.2">
      <c r="A2618" s="23">
        <v>70947</v>
      </c>
      <c r="B2618" s="28" t="s">
        <v>4573</v>
      </c>
      <c r="C2618" s="28" t="s">
        <v>5135</v>
      </c>
      <c r="D2618" s="25">
        <v>40004</v>
      </c>
      <c r="F2618" s="26">
        <v>35.39</v>
      </c>
      <c r="G2618" s="28" t="s">
        <v>688</v>
      </c>
      <c r="H2618" s="28" t="s">
        <v>3484</v>
      </c>
      <c r="J2618" s="28" t="s">
        <v>4907</v>
      </c>
      <c r="K2618" s="29">
        <v>40004</v>
      </c>
      <c r="L2618" s="28" t="s">
        <v>5658</v>
      </c>
      <c r="M2618" s="28" t="s">
        <v>1263</v>
      </c>
    </row>
    <row r="2619" spans="1:13" hidden="1" x14ac:dyDescent="0.2">
      <c r="A2619" s="23">
        <v>70357</v>
      </c>
      <c r="B2619" s="33" t="s">
        <v>4582</v>
      </c>
      <c r="C2619" s="28" t="s">
        <v>4574</v>
      </c>
      <c r="D2619" s="25">
        <v>40004</v>
      </c>
      <c r="F2619" s="26">
        <v>-516.74</v>
      </c>
      <c r="G2619" s="28" t="s">
        <v>875</v>
      </c>
      <c r="H2619" s="28" t="s">
        <v>6666</v>
      </c>
      <c r="K2619" s="29">
        <v>40004</v>
      </c>
      <c r="L2619" s="28" t="s">
        <v>2984</v>
      </c>
      <c r="M2619" s="28" t="s">
        <v>2985</v>
      </c>
    </row>
    <row r="2620" spans="1:13" hidden="1" x14ac:dyDescent="0.2">
      <c r="A2620" s="23">
        <v>71010</v>
      </c>
      <c r="B2620" s="28" t="s">
        <v>4573</v>
      </c>
      <c r="C2620" s="28" t="s">
        <v>5135</v>
      </c>
      <c r="D2620" s="25">
        <v>40005</v>
      </c>
      <c r="F2620" s="26">
        <v>76.75</v>
      </c>
      <c r="G2620" s="28" t="s">
        <v>1560</v>
      </c>
      <c r="H2620" s="28" t="s">
        <v>4600</v>
      </c>
      <c r="J2620" s="28" t="s">
        <v>4909</v>
      </c>
      <c r="K2620" s="29">
        <v>40005</v>
      </c>
      <c r="L2620" s="28" t="s">
        <v>5658</v>
      </c>
      <c r="M2620" s="28" t="s">
        <v>1054</v>
      </c>
    </row>
    <row r="2621" spans="1:13" hidden="1" x14ac:dyDescent="0.2">
      <c r="A2621" s="23">
        <v>70949</v>
      </c>
      <c r="B2621" s="28" t="s">
        <v>4573</v>
      </c>
      <c r="C2621" s="28" t="s">
        <v>5135</v>
      </c>
      <c r="D2621" s="25">
        <v>40005</v>
      </c>
      <c r="F2621" s="26">
        <v>25.11</v>
      </c>
      <c r="G2621" s="28" t="s">
        <v>683</v>
      </c>
      <c r="H2621" s="28" t="s">
        <v>3365</v>
      </c>
      <c r="J2621" s="28" t="s">
        <v>4909</v>
      </c>
      <c r="K2621" s="29">
        <v>40005</v>
      </c>
      <c r="L2621" s="28" t="s">
        <v>5658</v>
      </c>
      <c r="M2621" s="28" t="s">
        <v>1706</v>
      </c>
    </row>
    <row r="2622" spans="1:13" hidden="1" x14ac:dyDescent="0.2">
      <c r="A2622" s="23">
        <v>70950</v>
      </c>
      <c r="B2622" s="28" t="s">
        <v>4573</v>
      </c>
      <c r="C2622" s="28" t="s">
        <v>5135</v>
      </c>
      <c r="D2622" s="25">
        <v>40005</v>
      </c>
      <c r="F2622" s="26">
        <v>15.41</v>
      </c>
      <c r="G2622" s="28" t="s">
        <v>1951</v>
      </c>
      <c r="H2622" s="28" t="s">
        <v>3370</v>
      </c>
      <c r="J2622" s="28" t="s">
        <v>4909</v>
      </c>
      <c r="K2622" s="29">
        <v>40005</v>
      </c>
      <c r="L2622" s="28" t="s">
        <v>5658</v>
      </c>
      <c r="M2622" s="28" t="s">
        <v>3961</v>
      </c>
    </row>
    <row r="2623" spans="1:13" hidden="1" x14ac:dyDescent="0.2">
      <c r="A2623" s="23">
        <v>70620.2</v>
      </c>
      <c r="B2623" s="28" t="s">
        <v>4579</v>
      </c>
      <c r="C2623" s="28" t="s">
        <v>4574</v>
      </c>
      <c r="D2623" s="25">
        <v>40006</v>
      </c>
      <c r="F2623" s="26">
        <v>30</v>
      </c>
      <c r="G2623" s="28" t="s">
        <v>4580</v>
      </c>
      <c r="H2623" s="28" t="s">
        <v>6667</v>
      </c>
    </row>
    <row r="2624" spans="1:13" hidden="1" x14ac:dyDescent="0.2">
      <c r="A2624" s="23">
        <v>70359</v>
      </c>
      <c r="B2624" s="28" t="s">
        <v>4579</v>
      </c>
      <c r="C2624" s="28" t="s">
        <v>4574</v>
      </c>
      <c r="D2624" s="25">
        <v>40007</v>
      </c>
      <c r="F2624" s="26">
        <v>50</v>
      </c>
      <c r="G2624" s="28" t="s">
        <v>4580</v>
      </c>
      <c r="H2624" s="28" t="s">
        <v>6667</v>
      </c>
      <c r="K2624" s="29">
        <v>40007</v>
      </c>
      <c r="L2624" s="28" t="s">
        <v>8465</v>
      </c>
      <c r="M2624" s="28" t="s">
        <v>1355</v>
      </c>
    </row>
    <row r="2625" spans="1:13" hidden="1" x14ac:dyDescent="0.2">
      <c r="A2625" s="23">
        <v>70954</v>
      </c>
      <c r="B2625" s="28" t="s">
        <v>4573</v>
      </c>
      <c r="C2625" s="28" t="s">
        <v>5135</v>
      </c>
      <c r="D2625" s="25">
        <v>40007</v>
      </c>
      <c r="F2625" s="26">
        <v>54.05</v>
      </c>
      <c r="G2625" s="28" t="s">
        <v>3701</v>
      </c>
      <c r="H2625" s="28" t="s">
        <v>7322</v>
      </c>
      <c r="J2625" s="28" t="s">
        <v>7139</v>
      </c>
      <c r="K2625" s="29">
        <v>40007</v>
      </c>
      <c r="L2625" s="28" t="s">
        <v>5658</v>
      </c>
      <c r="M2625" s="28" t="s">
        <v>1274</v>
      </c>
    </row>
    <row r="2626" spans="1:13" hidden="1" x14ac:dyDescent="0.2">
      <c r="A2626" s="23">
        <v>70951</v>
      </c>
      <c r="B2626" s="28" t="s">
        <v>4573</v>
      </c>
      <c r="C2626" s="28" t="s">
        <v>5135</v>
      </c>
      <c r="D2626" s="25">
        <v>40007</v>
      </c>
      <c r="F2626" s="26">
        <v>37</v>
      </c>
      <c r="G2626" s="28" t="s">
        <v>3696</v>
      </c>
      <c r="H2626" s="28" t="s">
        <v>3488</v>
      </c>
      <c r="J2626" s="28" t="s">
        <v>4909</v>
      </c>
      <c r="K2626" s="29">
        <v>40007</v>
      </c>
      <c r="L2626" s="28" t="s">
        <v>5658</v>
      </c>
      <c r="M2626" s="28" t="s">
        <v>2121</v>
      </c>
    </row>
    <row r="2627" spans="1:13" hidden="1" x14ac:dyDescent="0.2">
      <c r="A2627" s="23">
        <v>70953</v>
      </c>
      <c r="B2627" s="28" t="s">
        <v>4573</v>
      </c>
      <c r="C2627" s="28" t="s">
        <v>5135</v>
      </c>
      <c r="D2627" s="25">
        <v>40007</v>
      </c>
      <c r="F2627" s="26">
        <v>8.1300000000000008</v>
      </c>
      <c r="G2627" s="28" t="s">
        <v>3696</v>
      </c>
      <c r="H2627" s="28" t="s">
        <v>3488</v>
      </c>
      <c r="J2627" s="28" t="s">
        <v>4909</v>
      </c>
      <c r="K2627" s="29">
        <v>40007</v>
      </c>
      <c r="L2627" s="28" t="s">
        <v>5658</v>
      </c>
      <c r="M2627" s="28" t="s">
        <v>2141</v>
      </c>
    </row>
    <row r="2628" spans="1:13" hidden="1" x14ac:dyDescent="0.2">
      <c r="A2628" s="23">
        <v>70955</v>
      </c>
      <c r="B2628" s="28" t="s">
        <v>4573</v>
      </c>
      <c r="C2628" s="28" t="s">
        <v>5135</v>
      </c>
      <c r="D2628" s="25">
        <v>40007</v>
      </c>
      <c r="F2628" s="26">
        <v>35.49</v>
      </c>
      <c r="G2628" s="28" t="s">
        <v>683</v>
      </c>
      <c r="H2628" s="28" t="s">
        <v>3365</v>
      </c>
      <c r="J2628" s="28" t="s">
        <v>4909</v>
      </c>
      <c r="K2628" s="29">
        <v>40007</v>
      </c>
      <c r="L2628" s="28" t="s">
        <v>5658</v>
      </c>
      <c r="M2628" s="28" t="s">
        <v>1706</v>
      </c>
    </row>
    <row r="2629" spans="1:13" hidden="1" x14ac:dyDescent="0.2">
      <c r="A2629" s="23">
        <v>70952</v>
      </c>
      <c r="B2629" s="28" t="s">
        <v>4573</v>
      </c>
      <c r="C2629" s="28" t="s">
        <v>5135</v>
      </c>
      <c r="D2629" s="25">
        <v>40008</v>
      </c>
      <c r="F2629" s="26">
        <v>310.63</v>
      </c>
      <c r="G2629" s="28" t="s">
        <v>885</v>
      </c>
      <c r="H2629" s="28" t="s">
        <v>7322</v>
      </c>
      <c r="J2629" s="28" t="s">
        <v>4549</v>
      </c>
      <c r="K2629" s="29">
        <v>40008</v>
      </c>
      <c r="L2629" s="28" t="s">
        <v>5658</v>
      </c>
      <c r="M2629" s="28" t="s">
        <v>7456</v>
      </c>
    </row>
    <row r="2630" spans="1:13" hidden="1" x14ac:dyDescent="0.2">
      <c r="A2630" s="23">
        <v>70360</v>
      </c>
      <c r="B2630" s="28" t="s">
        <v>4573</v>
      </c>
      <c r="C2630" s="28" t="s">
        <v>4574</v>
      </c>
      <c r="D2630" s="25">
        <v>40008</v>
      </c>
      <c r="F2630" s="26">
        <v>-0.32</v>
      </c>
      <c r="G2630" s="28" t="s">
        <v>4594</v>
      </c>
      <c r="H2630" s="28" t="s">
        <v>3381</v>
      </c>
      <c r="J2630" s="28" t="s">
        <v>4909</v>
      </c>
      <c r="K2630" s="29">
        <v>40008</v>
      </c>
      <c r="L2630" s="28" t="s">
        <v>7177</v>
      </c>
      <c r="M2630" s="28" t="s">
        <v>3879</v>
      </c>
    </row>
    <row r="2631" spans="1:13" hidden="1" x14ac:dyDescent="0.2">
      <c r="A2631" s="23">
        <v>71405</v>
      </c>
      <c r="B2631" s="28" t="s">
        <v>4573</v>
      </c>
      <c r="C2631" s="28" t="s">
        <v>4598</v>
      </c>
      <c r="D2631" s="25">
        <v>40009</v>
      </c>
      <c r="F2631" s="26">
        <v>9.99</v>
      </c>
      <c r="G2631" s="28" t="s">
        <v>1943</v>
      </c>
      <c r="H2631" s="28" t="s">
        <v>277</v>
      </c>
      <c r="K2631" s="29">
        <v>40009</v>
      </c>
      <c r="L2631" s="28" t="s">
        <v>5658</v>
      </c>
      <c r="M2631" s="28" t="s">
        <v>4801</v>
      </c>
    </row>
    <row r="2632" spans="1:13" hidden="1" x14ac:dyDescent="0.2">
      <c r="A2632" s="23">
        <v>70956</v>
      </c>
      <c r="B2632" s="28" t="s">
        <v>4573</v>
      </c>
      <c r="C2632" s="28" t="s">
        <v>5135</v>
      </c>
      <c r="D2632" s="25">
        <v>40009</v>
      </c>
      <c r="F2632" s="26">
        <v>46.41</v>
      </c>
      <c r="G2632" s="28" t="s">
        <v>2209</v>
      </c>
      <c r="H2632" s="28" t="s">
        <v>277</v>
      </c>
      <c r="J2632" s="28" t="s">
        <v>4909</v>
      </c>
      <c r="K2632" s="29">
        <v>40009</v>
      </c>
      <c r="L2632" s="28" t="s">
        <v>5658</v>
      </c>
      <c r="M2632" s="28" t="s">
        <v>5255</v>
      </c>
    </row>
    <row r="2633" spans="1:13" hidden="1" x14ac:dyDescent="0.2">
      <c r="A2633" s="23">
        <v>70361</v>
      </c>
      <c r="B2633" s="28" t="s">
        <v>4579</v>
      </c>
      <c r="C2633" s="28" t="s">
        <v>4574</v>
      </c>
      <c r="D2633" s="25">
        <v>40009</v>
      </c>
      <c r="F2633" s="26">
        <v>40</v>
      </c>
      <c r="G2633" s="28" t="s">
        <v>4580</v>
      </c>
      <c r="H2633" s="28" t="s">
        <v>6667</v>
      </c>
      <c r="K2633" s="29">
        <v>40009</v>
      </c>
      <c r="L2633" s="28" t="s">
        <v>8465</v>
      </c>
      <c r="M2633" s="28" t="s">
        <v>7428</v>
      </c>
    </row>
    <row r="2634" spans="1:13" hidden="1" x14ac:dyDescent="0.2">
      <c r="A2634" s="23">
        <v>70957</v>
      </c>
      <c r="B2634" s="28" t="s">
        <v>4573</v>
      </c>
      <c r="C2634" s="28" t="s">
        <v>5135</v>
      </c>
      <c r="D2634" s="25">
        <v>40009</v>
      </c>
      <c r="F2634" s="26">
        <v>38.04</v>
      </c>
      <c r="G2634" s="28" t="s">
        <v>878</v>
      </c>
      <c r="H2634" s="28" t="s">
        <v>7322</v>
      </c>
      <c r="J2634" s="28" t="s">
        <v>4549</v>
      </c>
      <c r="K2634" s="29">
        <v>40009</v>
      </c>
      <c r="L2634" s="28" t="s">
        <v>5658</v>
      </c>
      <c r="M2634" s="28" t="s">
        <v>1748</v>
      </c>
    </row>
    <row r="2635" spans="1:13" hidden="1" x14ac:dyDescent="0.2">
      <c r="A2635" s="23">
        <v>70362</v>
      </c>
      <c r="B2635" s="28" t="s">
        <v>4573</v>
      </c>
      <c r="C2635" s="28" t="s">
        <v>4574</v>
      </c>
      <c r="D2635" s="25">
        <v>40010</v>
      </c>
      <c r="E2635" s="28" t="s">
        <v>3880</v>
      </c>
      <c r="F2635" s="26">
        <v>-515.54</v>
      </c>
      <c r="G2635" s="28" t="s">
        <v>5180</v>
      </c>
      <c r="H2635" s="28" t="s">
        <v>4599</v>
      </c>
      <c r="J2635" s="28" t="s">
        <v>4912</v>
      </c>
      <c r="K2635" s="29">
        <v>40010</v>
      </c>
      <c r="L2635" s="28" t="s">
        <v>7177</v>
      </c>
      <c r="M2635" s="28" t="s">
        <v>3881</v>
      </c>
    </row>
    <row r="2636" spans="1:13" hidden="1" x14ac:dyDescent="0.2">
      <c r="A2636" s="23">
        <v>70958</v>
      </c>
      <c r="B2636" s="28" t="s">
        <v>4573</v>
      </c>
      <c r="C2636" s="28" t="s">
        <v>5135</v>
      </c>
      <c r="D2636" s="25">
        <v>40010</v>
      </c>
      <c r="F2636" s="26">
        <v>36.79</v>
      </c>
      <c r="G2636" s="28" t="s">
        <v>683</v>
      </c>
      <c r="H2636" s="28" t="s">
        <v>3365</v>
      </c>
      <c r="J2636" s="28" t="s">
        <v>4909</v>
      </c>
      <c r="K2636" s="29">
        <v>40010</v>
      </c>
      <c r="L2636" s="28" t="s">
        <v>5658</v>
      </c>
      <c r="M2636" s="28" t="s">
        <v>1709</v>
      </c>
    </row>
    <row r="2637" spans="1:13" hidden="1" x14ac:dyDescent="0.2">
      <c r="A2637" s="23">
        <v>70960</v>
      </c>
      <c r="B2637" s="28" t="s">
        <v>4573</v>
      </c>
      <c r="C2637" s="28" t="s">
        <v>5135</v>
      </c>
      <c r="D2637" s="25">
        <v>40011</v>
      </c>
      <c r="F2637" s="26">
        <v>16.43</v>
      </c>
      <c r="G2637" s="28" t="s">
        <v>880</v>
      </c>
      <c r="H2637" s="28" t="s">
        <v>277</v>
      </c>
      <c r="J2637" s="28" t="s">
        <v>4909</v>
      </c>
      <c r="K2637" s="29">
        <v>40011</v>
      </c>
      <c r="L2637" s="28" t="s">
        <v>5658</v>
      </c>
      <c r="M2637" s="28" t="s">
        <v>1279</v>
      </c>
    </row>
    <row r="2638" spans="1:13" hidden="1" x14ac:dyDescent="0.2">
      <c r="A2638" s="23">
        <v>70959</v>
      </c>
      <c r="B2638" s="28" t="s">
        <v>4573</v>
      </c>
      <c r="C2638" s="28" t="s">
        <v>5135</v>
      </c>
      <c r="D2638" s="25">
        <v>40011</v>
      </c>
      <c r="F2638" s="26">
        <v>7.5</v>
      </c>
      <c r="G2638" s="28" t="s">
        <v>4915</v>
      </c>
      <c r="H2638" s="28" t="s">
        <v>4600</v>
      </c>
      <c r="J2638" s="28" t="s">
        <v>4909</v>
      </c>
      <c r="K2638" s="29">
        <v>40011</v>
      </c>
      <c r="L2638" s="28" t="s">
        <v>5658</v>
      </c>
      <c r="M2638" s="28" t="s">
        <v>1065</v>
      </c>
    </row>
    <row r="2639" spans="1:13" hidden="1" x14ac:dyDescent="0.2">
      <c r="A2639" s="23">
        <v>70364</v>
      </c>
      <c r="B2639" s="28" t="s">
        <v>4573</v>
      </c>
      <c r="C2639" s="28" t="s">
        <v>4574</v>
      </c>
      <c r="D2639" s="25">
        <v>40011</v>
      </c>
      <c r="F2639" s="26">
        <v>20</v>
      </c>
      <c r="G2639" s="28" t="s">
        <v>5143</v>
      </c>
      <c r="H2639" s="28" t="s">
        <v>3381</v>
      </c>
      <c r="J2639" s="28" t="s">
        <v>4909</v>
      </c>
      <c r="K2639" s="29">
        <v>40011</v>
      </c>
      <c r="L2639" s="28" t="s">
        <v>7174</v>
      </c>
      <c r="M2639" s="28" t="s">
        <v>7217</v>
      </c>
    </row>
    <row r="2640" spans="1:13" hidden="1" x14ac:dyDescent="0.2">
      <c r="A2640" s="23">
        <v>70363</v>
      </c>
      <c r="B2640" s="28" t="s">
        <v>4585</v>
      </c>
      <c r="C2640" s="28" t="s">
        <v>4574</v>
      </c>
      <c r="D2640" s="25">
        <v>40011</v>
      </c>
      <c r="F2640" s="26">
        <v>79.790000000000006</v>
      </c>
      <c r="G2640" s="28" t="s">
        <v>5142</v>
      </c>
      <c r="H2640" s="28" t="s">
        <v>5948</v>
      </c>
      <c r="K2640" s="29">
        <v>40011</v>
      </c>
      <c r="L2640" s="28" t="s">
        <v>7174</v>
      </c>
      <c r="M2640" s="28" t="s">
        <v>7175</v>
      </c>
    </row>
    <row r="2641" spans="1:13" hidden="1" x14ac:dyDescent="0.2">
      <c r="A2641" s="23">
        <v>70961</v>
      </c>
      <c r="B2641" s="28" t="s">
        <v>4573</v>
      </c>
      <c r="C2641" s="28" t="s">
        <v>5135</v>
      </c>
      <c r="D2641" s="25">
        <v>40012</v>
      </c>
      <c r="F2641" s="26">
        <v>49.99</v>
      </c>
      <c r="G2641" s="28" t="s">
        <v>1945</v>
      </c>
      <c r="H2641" s="28" t="s">
        <v>4600</v>
      </c>
      <c r="J2641" s="28" t="s">
        <v>4909</v>
      </c>
      <c r="K2641" s="29">
        <v>40012</v>
      </c>
      <c r="L2641" s="28" t="s">
        <v>5658</v>
      </c>
      <c r="M2641" s="28" t="s">
        <v>2107</v>
      </c>
    </row>
    <row r="2642" spans="1:13" hidden="1" x14ac:dyDescent="0.2">
      <c r="A2642" s="23">
        <v>70962</v>
      </c>
      <c r="B2642" s="28" t="s">
        <v>4573</v>
      </c>
      <c r="C2642" s="28" t="s">
        <v>5135</v>
      </c>
      <c r="D2642" s="25">
        <v>40014</v>
      </c>
      <c r="E2642" s="33"/>
      <c r="F2642" s="26">
        <v>14.97</v>
      </c>
      <c r="G2642" s="28" t="s">
        <v>1957</v>
      </c>
      <c r="H2642" s="28" t="s">
        <v>3484</v>
      </c>
      <c r="J2642" s="28" t="s">
        <v>4909</v>
      </c>
      <c r="K2642" s="29">
        <v>40014</v>
      </c>
      <c r="L2642" s="28" t="s">
        <v>5658</v>
      </c>
      <c r="M2642" s="28" t="s">
        <v>1265</v>
      </c>
    </row>
    <row r="2643" spans="1:13" hidden="1" x14ac:dyDescent="0.2">
      <c r="A2643" s="23">
        <v>70365</v>
      </c>
      <c r="B2643" s="28" t="s">
        <v>4579</v>
      </c>
      <c r="C2643" s="28" t="s">
        <v>4574</v>
      </c>
      <c r="D2643" s="25">
        <v>40014</v>
      </c>
      <c r="F2643" s="26">
        <v>50</v>
      </c>
      <c r="G2643" s="28" t="s">
        <v>4580</v>
      </c>
      <c r="H2643" s="28" t="s">
        <v>6667</v>
      </c>
      <c r="K2643" s="29">
        <v>40014</v>
      </c>
      <c r="L2643" s="28" t="s">
        <v>8465</v>
      </c>
      <c r="M2643" s="28" t="s">
        <v>7399</v>
      </c>
    </row>
    <row r="2644" spans="1:13" hidden="1" x14ac:dyDescent="0.2">
      <c r="A2644" s="23">
        <v>70964</v>
      </c>
      <c r="B2644" s="28" t="s">
        <v>4573</v>
      </c>
      <c r="C2644" s="28" t="s">
        <v>5135</v>
      </c>
      <c r="D2644" s="25">
        <v>40014</v>
      </c>
      <c r="F2644" s="26">
        <v>19.989999999999998</v>
      </c>
      <c r="G2644" s="28" t="s">
        <v>6084</v>
      </c>
      <c r="H2644" s="28" t="s">
        <v>277</v>
      </c>
      <c r="J2644" s="28" t="s">
        <v>4906</v>
      </c>
      <c r="K2644" s="29">
        <v>40014</v>
      </c>
      <c r="L2644" s="28" t="s">
        <v>5658</v>
      </c>
      <c r="M2644" s="28" t="s">
        <v>7549</v>
      </c>
    </row>
    <row r="2645" spans="1:13" hidden="1" x14ac:dyDescent="0.2">
      <c r="A2645" s="23">
        <v>70963</v>
      </c>
      <c r="B2645" s="28" t="s">
        <v>4573</v>
      </c>
      <c r="C2645" s="28" t="s">
        <v>5135</v>
      </c>
      <c r="D2645" s="25">
        <v>40014</v>
      </c>
      <c r="F2645" s="26">
        <v>29</v>
      </c>
      <c r="G2645" s="28" t="s">
        <v>1561</v>
      </c>
      <c r="H2645" s="28" t="s">
        <v>3484</v>
      </c>
      <c r="J2645" s="28" t="s">
        <v>4909</v>
      </c>
      <c r="K2645" s="29">
        <v>40014</v>
      </c>
      <c r="L2645" s="28" t="s">
        <v>5658</v>
      </c>
      <c r="M2645" s="28" t="s">
        <v>1371</v>
      </c>
    </row>
    <row r="2646" spans="1:13" hidden="1" x14ac:dyDescent="0.2">
      <c r="A2646" s="23">
        <v>70965</v>
      </c>
      <c r="B2646" s="28" t="s">
        <v>4573</v>
      </c>
      <c r="C2646" s="28" t="s">
        <v>5135</v>
      </c>
      <c r="D2646" s="25">
        <v>40014</v>
      </c>
      <c r="F2646" s="26">
        <v>59.9</v>
      </c>
      <c r="G2646" s="28" t="s">
        <v>5137</v>
      </c>
      <c r="H2646" s="28" t="s">
        <v>3365</v>
      </c>
      <c r="J2646" s="28" t="s">
        <v>4909</v>
      </c>
      <c r="K2646" s="29">
        <v>40014</v>
      </c>
      <c r="L2646" s="28" t="s">
        <v>5658</v>
      </c>
      <c r="M2646" s="28" t="s">
        <v>1754</v>
      </c>
    </row>
    <row r="2647" spans="1:13" hidden="1" x14ac:dyDescent="0.2">
      <c r="A2647" s="23">
        <v>70366</v>
      </c>
      <c r="B2647" s="28" t="s">
        <v>5150</v>
      </c>
      <c r="C2647" s="28" t="s">
        <v>4574</v>
      </c>
      <c r="D2647" s="25">
        <v>40015</v>
      </c>
      <c r="F2647" s="26">
        <v>-350</v>
      </c>
      <c r="G2647" s="28" t="s">
        <v>4587</v>
      </c>
      <c r="H2647" s="28" t="s">
        <v>6667</v>
      </c>
      <c r="K2647" s="29">
        <v>40015</v>
      </c>
      <c r="L2647" s="28" t="s">
        <v>7177</v>
      </c>
      <c r="M2647" s="28" t="s">
        <v>7178</v>
      </c>
    </row>
    <row r="2648" spans="1:13" hidden="1" x14ac:dyDescent="0.2">
      <c r="A2648" s="23">
        <v>70367</v>
      </c>
      <c r="B2648" s="28" t="s">
        <v>5150</v>
      </c>
      <c r="C2648" s="28" t="s">
        <v>4574</v>
      </c>
      <c r="D2648" s="25">
        <v>40015</v>
      </c>
      <c r="F2648" s="26">
        <v>-24000</v>
      </c>
      <c r="G2648" s="28" t="s">
        <v>4587</v>
      </c>
      <c r="H2648" s="28" t="s">
        <v>6667</v>
      </c>
      <c r="K2648" s="29">
        <v>40015</v>
      </c>
      <c r="L2648" s="28" t="s">
        <v>7177</v>
      </c>
      <c r="M2648" s="28" t="s">
        <v>7178</v>
      </c>
    </row>
    <row r="2649" spans="1:13" hidden="1" x14ac:dyDescent="0.2">
      <c r="A2649" s="23">
        <v>70969</v>
      </c>
      <c r="B2649" s="28" t="s">
        <v>4573</v>
      </c>
      <c r="C2649" s="28" t="s">
        <v>5135</v>
      </c>
      <c r="D2649" s="25">
        <v>40015</v>
      </c>
      <c r="F2649" s="26">
        <v>11.22</v>
      </c>
      <c r="G2649" s="28" t="s">
        <v>7303</v>
      </c>
      <c r="H2649" s="28" t="s">
        <v>3370</v>
      </c>
      <c r="J2649" s="28" t="s">
        <v>4909</v>
      </c>
      <c r="K2649" s="29">
        <v>40015</v>
      </c>
      <c r="L2649" s="28" t="s">
        <v>5658</v>
      </c>
      <c r="M2649" s="28" t="s">
        <v>1378</v>
      </c>
    </row>
    <row r="2650" spans="1:13" hidden="1" x14ac:dyDescent="0.2">
      <c r="A2650" s="23">
        <v>70967</v>
      </c>
      <c r="B2650" s="28" t="s">
        <v>4573</v>
      </c>
      <c r="C2650" s="28" t="s">
        <v>5135</v>
      </c>
      <c r="D2650" s="25">
        <v>40015</v>
      </c>
      <c r="F2650" s="26">
        <v>105.53</v>
      </c>
      <c r="G2650" s="28" t="s">
        <v>683</v>
      </c>
      <c r="H2650" s="28" t="s">
        <v>3365</v>
      </c>
      <c r="J2650" s="28" t="s">
        <v>4909</v>
      </c>
      <c r="K2650" s="29">
        <v>40015</v>
      </c>
      <c r="L2650" s="28" t="s">
        <v>5658</v>
      </c>
      <c r="M2650" s="28" t="s">
        <v>1709</v>
      </c>
    </row>
    <row r="2651" spans="1:13" hidden="1" x14ac:dyDescent="0.2">
      <c r="A2651" s="23">
        <v>70968</v>
      </c>
      <c r="B2651" s="28" t="s">
        <v>4573</v>
      </c>
      <c r="C2651" s="28" t="s">
        <v>5135</v>
      </c>
      <c r="D2651" s="25">
        <v>40015</v>
      </c>
      <c r="F2651" s="26">
        <v>16.95</v>
      </c>
      <c r="G2651" s="28" t="s">
        <v>2210</v>
      </c>
      <c r="H2651" s="28" t="s">
        <v>3484</v>
      </c>
      <c r="J2651" s="28" t="s">
        <v>4907</v>
      </c>
      <c r="K2651" s="29">
        <v>40015</v>
      </c>
      <c r="L2651" s="28" t="s">
        <v>5658</v>
      </c>
      <c r="M2651" s="28" t="s">
        <v>1741</v>
      </c>
    </row>
    <row r="2652" spans="1:13" hidden="1" x14ac:dyDescent="0.2">
      <c r="A2652" s="23">
        <v>70966</v>
      </c>
      <c r="B2652" s="28" t="s">
        <v>4573</v>
      </c>
      <c r="C2652" s="28" t="s">
        <v>5135</v>
      </c>
      <c r="D2652" s="25">
        <v>40015</v>
      </c>
      <c r="F2652" s="26">
        <v>6.98</v>
      </c>
      <c r="G2652" s="28" t="s">
        <v>1951</v>
      </c>
      <c r="H2652" s="28" t="s">
        <v>3370</v>
      </c>
      <c r="J2652" s="28" t="s">
        <v>4909</v>
      </c>
      <c r="K2652" s="29">
        <v>40015</v>
      </c>
      <c r="L2652" s="28" t="s">
        <v>5658</v>
      </c>
      <c r="M2652" s="28" t="s">
        <v>3961</v>
      </c>
    </row>
    <row r="2653" spans="1:13" hidden="1" x14ac:dyDescent="0.2">
      <c r="A2653" s="23">
        <v>70971</v>
      </c>
      <c r="B2653" s="28" t="s">
        <v>4573</v>
      </c>
      <c r="C2653" s="28" t="s">
        <v>5135</v>
      </c>
      <c r="D2653" s="25">
        <v>40016</v>
      </c>
      <c r="F2653" s="26">
        <v>68.5</v>
      </c>
      <c r="G2653" s="28" t="s">
        <v>6091</v>
      </c>
      <c r="H2653" s="28" t="s">
        <v>4600</v>
      </c>
      <c r="J2653" s="28" t="s">
        <v>4911</v>
      </c>
      <c r="K2653" s="29">
        <v>40016</v>
      </c>
      <c r="L2653" s="28" t="s">
        <v>5658</v>
      </c>
      <c r="M2653" s="28" t="s">
        <v>1044</v>
      </c>
    </row>
    <row r="2654" spans="1:13" hidden="1" x14ac:dyDescent="0.2">
      <c r="A2654" s="23">
        <v>70368</v>
      </c>
      <c r="B2654" s="28" t="s">
        <v>4585</v>
      </c>
      <c r="C2654" s="28" t="s">
        <v>4574</v>
      </c>
      <c r="D2654" s="25">
        <v>40016</v>
      </c>
      <c r="F2654" s="26">
        <v>20.8</v>
      </c>
      <c r="G2654" s="28" t="s">
        <v>5141</v>
      </c>
      <c r="H2654" s="28" t="s">
        <v>5948</v>
      </c>
      <c r="J2654" s="28" t="s">
        <v>4907</v>
      </c>
      <c r="K2654" s="29">
        <v>40016</v>
      </c>
      <c r="L2654" s="28" t="s">
        <v>7174</v>
      </c>
      <c r="M2654" s="28" t="s">
        <v>7211</v>
      </c>
    </row>
    <row r="2655" spans="1:13" hidden="1" x14ac:dyDescent="0.2">
      <c r="A2655" s="23">
        <v>70369</v>
      </c>
      <c r="B2655" s="28" t="s">
        <v>4573</v>
      </c>
      <c r="C2655" s="28" t="s">
        <v>4574</v>
      </c>
      <c r="D2655" s="25">
        <v>40016</v>
      </c>
      <c r="F2655" s="26">
        <v>30</v>
      </c>
      <c r="G2655" s="28" t="s">
        <v>5155</v>
      </c>
      <c r="H2655" s="28" t="s">
        <v>3365</v>
      </c>
      <c r="J2655" s="28" t="s">
        <v>4906</v>
      </c>
      <c r="K2655" s="29">
        <v>40016</v>
      </c>
      <c r="L2655" s="28" t="s">
        <v>7176</v>
      </c>
      <c r="M2655" s="28">
        <v>1144</v>
      </c>
    </row>
    <row r="2656" spans="1:13" hidden="1" x14ac:dyDescent="0.2">
      <c r="A2656" s="23">
        <v>70370</v>
      </c>
      <c r="B2656" s="28" t="s">
        <v>4573</v>
      </c>
      <c r="C2656" s="28" t="s">
        <v>4574</v>
      </c>
      <c r="D2656" s="25">
        <v>40016</v>
      </c>
      <c r="F2656" s="26">
        <v>25</v>
      </c>
      <c r="G2656" s="28" t="s">
        <v>4595</v>
      </c>
      <c r="H2656" s="28" t="s">
        <v>3370</v>
      </c>
      <c r="J2656" s="28" t="s">
        <v>4909</v>
      </c>
      <c r="K2656" s="29">
        <v>40016</v>
      </c>
      <c r="L2656" s="28" t="s">
        <v>7176</v>
      </c>
      <c r="M2656" s="28">
        <v>1145</v>
      </c>
    </row>
    <row r="2657" spans="1:13" x14ac:dyDescent="0.2">
      <c r="A2657" s="23">
        <v>70970</v>
      </c>
      <c r="B2657" s="28" t="s">
        <v>4573</v>
      </c>
      <c r="C2657" s="28" t="s">
        <v>5135</v>
      </c>
      <c r="D2657" s="25">
        <v>40016</v>
      </c>
      <c r="F2657" s="26">
        <v>56</v>
      </c>
      <c r="G2657" s="28" t="s">
        <v>2205</v>
      </c>
      <c r="H2657" s="28" t="s">
        <v>7151</v>
      </c>
      <c r="J2657" s="28" t="s">
        <v>4911</v>
      </c>
      <c r="K2657" s="29">
        <v>40016</v>
      </c>
      <c r="L2657" s="28" t="s">
        <v>5658</v>
      </c>
      <c r="M2657" s="28" t="s">
        <v>7533</v>
      </c>
    </row>
    <row r="2658" spans="1:13" hidden="1" x14ac:dyDescent="0.2">
      <c r="A2658" s="23">
        <v>70372.2</v>
      </c>
      <c r="B2658" s="28" t="s">
        <v>4579</v>
      </c>
      <c r="C2658" s="28" t="s">
        <v>4574</v>
      </c>
      <c r="D2658" s="25">
        <v>40017</v>
      </c>
      <c r="F2658" s="26">
        <v>20</v>
      </c>
      <c r="G2658" s="28" t="s">
        <v>4580</v>
      </c>
      <c r="H2658" s="28" t="s">
        <v>6667</v>
      </c>
      <c r="M2658" s="28" t="s">
        <v>5218</v>
      </c>
    </row>
    <row r="2659" spans="1:13" hidden="1" x14ac:dyDescent="0.2">
      <c r="A2659" s="23">
        <v>70372.100000000006</v>
      </c>
      <c r="B2659" s="28" t="s">
        <v>4573</v>
      </c>
      <c r="C2659" s="28" t="s">
        <v>4574</v>
      </c>
      <c r="D2659" s="25">
        <v>40017</v>
      </c>
      <c r="F2659" s="26">
        <v>13.37</v>
      </c>
      <c r="G2659" s="28" t="s">
        <v>2208</v>
      </c>
      <c r="H2659" s="28" t="s">
        <v>3365</v>
      </c>
      <c r="J2659" s="28" t="s">
        <v>4909</v>
      </c>
      <c r="K2659" s="29">
        <v>40017</v>
      </c>
      <c r="L2659" s="28" t="s">
        <v>2196</v>
      </c>
      <c r="M2659" s="28" t="s">
        <v>5218</v>
      </c>
    </row>
    <row r="2660" spans="1:13" hidden="1" x14ac:dyDescent="0.2">
      <c r="A2660" s="23">
        <v>70977</v>
      </c>
      <c r="B2660" s="28" t="s">
        <v>4573</v>
      </c>
      <c r="C2660" s="28" t="s">
        <v>5135</v>
      </c>
      <c r="D2660" s="25">
        <v>40017</v>
      </c>
      <c r="F2660" s="26">
        <v>15</v>
      </c>
      <c r="G2660" s="28" t="s">
        <v>2203</v>
      </c>
      <c r="H2660" s="28" t="s">
        <v>277</v>
      </c>
      <c r="J2660" s="28" t="s">
        <v>4907</v>
      </c>
      <c r="K2660" s="29">
        <v>40017</v>
      </c>
      <c r="L2660" s="28" t="s">
        <v>5658</v>
      </c>
      <c r="M2660" s="28" t="s">
        <v>1060</v>
      </c>
    </row>
    <row r="2661" spans="1:13" hidden="1" x14ac:dyDescent="0.2">
      <c r="A2661" s="23">
        <v>70974</v>
      </c>
      <c r="B2661" s="28" t="s">
        <v>4573</v>
      </c>
      <c r="C2661" s="28" t="s">
        <v>5135</v>
      </c>
      <c r="D2661" s="25">
        <v>40017</v>
      </c>
      <c r="F2661" s="26">
        <v>10</v>
      </c>
      <c r="G2661" s="28" t="s">
        <v>3702</v>
      </c>
      <c r="H2661" s="28" t="s">
        <v>3484</v>
      </c>
      <c r="J2661" s="28" t="s">
        <v>4907</v>
      </c>
      <c r="K2661" s="29">
        <v>40017</v>
      </c>
      <c r="L2661" s="28" t="s">
        <v>5658</v>
      </c>
      <c r="M2661" s="28" t="s">
        <v>3028</v>
      </c>
    </row>
    <row r="2662" spans="1:13" hidden="1" x14ac:dyDescent="0.2">
      <c r="A2662" s="23">
        <v>70976</v>
      </c>
      <c r="B2662" s="28" t="s">
        <v>4573</v>
      </c>
      <c r="C2662" s="28" t="s">
        <v>5135</v>
      </c>
      <c r="D2662" s="25">
        <v>40017</v>
      </c>
      <c r="F2662" s="26">
        <v>38</v>
      </c>
      <c r="G2662" s="28" t="s">
        <v>1564</v>
      </c>
      <c r="H2662" s="28" t="s">
        <v>4600</v>
      </c>
      <c r="J2662" s="28" t="s">
        <v>4909</v>
      </c>
      <c r="K2662" s="29">
        <v>40017</v>
      </c>
      <c r="L2662" s="28" t="s">
        <v>5658</v>
      </c>
      <c r="M2662" s="28" t="s">
        <v>813</v>
      </c>
    </row>
    <row r="2663" spans="1:13" hidden="1" x14ac:dyDescent="0.2">
      <c r="A2663" s="23">
        <v>70371</v>
      </c>
      <c r="B2663" s="28" t="s">
        <v>4573</v>
      </c>
      <c r="C2663" s="28" t="s">
        <v>4574</v>
      </c>
      <c r="D2663" s="25">
        <v>40017</v>
      </c>
      <c r="F2663" s="26">
        <v>41.58</v>
      </c>
      <c r="G2663" s="28" t="s">
        <v>5139</v>
      </c>
      <c r="H2663" s="28" t="s">
        <v>3381</v>
      </c>
      <c r="J2663" s="28" t="s">
        <v>4909</v>
      </c>
      <c r="K2663" s="29">
        <v>40017</v>
      </c>
      <c r="L2663" s="28" t="s">
        <v>7174</v>
      </c>
      <c r="M2663" s="28" t="s">
        <v>7209</v>
      </c>
    </row>
    <row r="2664" spans="1:13" hidden="1" x14ac:dyDescent="0.2">
      <c r="A2664" s="23">
        <v>70973</v>
      </c>
      <c r="B2664" s="28" t="s">
        <v>4573</v>
      </c>
      <c r="C2664" s="28" t="s">
        <v>5135</v>
      </c>
      <c r="D2664" s="25">
        <v>40017</v>
      </c>
      <c r="F2664" s="26">
        <v>10.59</v>
      </c>
      <c r="G2664" s="28" t="s">
        <v>1951</v>
      </c>
      <c r="H2664" s="28" t="s">
        <v>3370</v>
      </c>
      <c r="J2664" s="28" t="s">
        <v>4909</v>
      </c>
      <c r="K2664" s="29">
        <v>40017</v>
      </c>
      <c r="L2664" s="28" t="s">
        <v>5658</v>
      </c>
      <c r="M2664" s="28" t="s">
        <v>3961</v>
      </c>
    </row>
    <row r="2665" spans="1:13" hidden="1" x14ac:dyDescent="0.2">
      <c r="A2665" s="23">
        <v>70972</v>
      </c>
      <c r="B2665" s="33" t="s">
        <v>4573</v>
      </c>
      <c r="C2665" s="28" t="s">
        <v>5135</v>
      </c>
      <c r="D2665" s="25">
        <v>40017</v>
      </c>
      <c r="F2665" s="26">
        <v>19</v>
      </c>
      <c r="G2665" s="28" t="s">
        <v>2205</v>
      </c>
      <c r="H2665" s="28" t="s">
        <v>3484</v>
      </c>
      <c r="J2665" s="28" t="s">
        <v>4909</v>
      </c>
      <c r="K2665" s="29">
        <v>40017</v>
      </c>
      <c r="L2665" s="28" t="s">
        <v>5658</v>
      </c>
      <c r="M2665" s="28" t="s">
        <v>7533</v>
      </c>
    </row>
    <row r="2666" spans="1:13" hidden="1" x14ac:dyDescent="0.2">
      <c r="A2666" s="23">
        <v>70975</v>
      </c>
      <c r="B2666" s="28" t="s">
        <v>4573</v>
      </c>
      <c r="C2666" s="28" t="s">
        <v>5135</v>
      </c>
      <c r="D2666" s="25">
        <v>40017</v>
      </c>
      <c r="F2666" s="26">
        <v>18</v>
      </c>
      <c r="G2666" s="28" t="s">
        <v>2204</v>
      </c>
      <c r="H2666" s="28" t="s">
        <v>3379</v>
      </c>
      <c r="J2666" s="28" t="s">
        <v>4909</v>
      </c>
      <c r="K2666" s="29">
        <v>40017</v>
      </c>
      <c r="L2666" s="28" t="s">
        <v>5658</v>
      </c>
      <c r="M2666" s="28" t="s">
        <v>2139</v>
      </c>
    </row>
    <row r="2667" spans="1:13" hidden="1" x14ac:dyDescent="0.2">
      <c r="A2667" s="23">
        <v>70373</v>
      </c>
      <c r="B2667" s="33" t="s">
        <v>4579</v>
      </c>
      <c r="C2667" s="28" t="s">
        <v>4574</v>
      </c>
      <c r="D2667" s="25">
        <v>40018</v>
      </c>
      <c r="F2667" s="26">
        <v>40</v>
      </c>
      <c r="G2667" s="28" t="s">
        <v>4580</v>
      </c>
      <c r="H2667" s="28" t="s">
        <v>6667</v>
      </c>
      <c r="K2667" s="29">
        <v>40018</v>
      </c>
      <c r="L2667" s="28" t="s">
        <v>8465</v>
      </c>
      <c r="M2667" s="28" t="s">
        <v>7963</v>
      </c>
    </row>
    <row r="2668" spans="1:13" hidden="1" x14ac:dyDescent="0.2">
      <c r="A2668" s="23">
        <v>70979</v>
      </c>
      <c r="B2668" s="28" t="s">
        <v>4573</v>
      </c>
      <c r="C2668" s="28" t="s">
        <v>5135</v>
      </c>
      <c r="D2668" s="25">
        <v>40018</v>
      </c>
      <c r="F2668" s="26">
        <v>8.32</v>
      </c>
      <c r="G2668" s="28" t="s">
        <v>4818</v>
      </c>
      <c r="H2668" s="28" t="s">
        <v>4600</v>
      </c>
      <c r="J2668" s="28" t="s">
        <v>4909</v>
      </c>
      <c r="K2668" s="29">
        <v>40018</v>
      </c>
      <c r="L2668" s="28" t="s">
        <v>5658</v>
      </c>
      <c r="M2668" s="28" t="s">
        <v>2103</v>
      </c>
    </row>
    <row r="2669" spans="1:13" hidden="1" x14ac:dyDescent="0.2">
      <c r="A2669" s="23">
        <v>70978</v>
      </c>
      <c r="B2669" s="28" t="s">
        <v>4573</v>
      </c>
      <c r="C2669" s="28" t="s">
        <v>5135</v>
      </c>
      <c r="D2669" s="25">
        <v>40018</v>
      </c>
      <c r="F2669" s="26">
        <v>54</v>
      </c>
      <c r="G2669" s="28" t="s">
        <v>4030</v>
      </c>
      <c r="H2669" s="28" t="s">
        <v>4600</v>
      </c>
      <c r="J2669" s="28" t="s">
        <v>4909</v>
      </c>
      <c r="K2669" s="29">
        <v>40018</v>
      </c>
      <c r="L2669" s="28" t="s">
        <v>5658</v>
      </c>
      <c r="M2669" s="28" t="s">
        <v>2126</v>
      </c>
    </row>
    <row r="2670" spans="1:13" hidden="1" x14ac:dyDescent="0.2">
      <c r="A2670" s="23">
        <v>70375.199999999997</v>
      </c>
      <c r="B2670" s="28" t="s">
        <v>4579</v>
      </c>
      <c r="C2670" s="28" t="s">
        <v>4574</v>
      </c>
      <c r="D2670" s="25">
        <v>40021</v>
      </c>
      <c r="F2670" s="26">
        <v>30</v>
      </c>
      <c r="G2670" s="28" t="s">
        <v>4580</v>
      </c>
      <c r="H2670" s="28" t="s">
        <v>6667</v>
      </c>
    </row>
    <row r="2671" spans="1:13" hidden="1" x14ac:dyDescent="0.2">
      <c r="A2671" s="23">
        <v>70981</v>
      </c>
      <c r="B2671" s="28" t="s">
        <v>4573</v>
      </c>
      <c r="C2671" s="28" t="s">
        <v>5135</v>
      </c>
      <c r="D2671" s="25">
        <v>40021</v>
      </c>
      <c r="F2671" s="26">
        <v>1.79</v>
      </c>
      <c r="G2671" s="28" t="s">
        <v>1183</v>
      </c>
      <c r="H2671" s="28" t="s">
        <v>277</v>
      </c>
      <c r="J2671" s="28" t="s">
        <v>4907</v>
      </c>
      <c r="K2671" s="29">
        <v>40021</v>
      </c>
      <c r="L2671" s="28" t="s">
        <v>5658</v>
      </c>
      <c r="M2671" s="28" t="s">
        <v>7520</v>
      </c>
    </row>
    <row r="2672" spans="1:13" hidden="1" x14ac:dyDescent="0.2">
      <c r="A2672" s="23">
        <v>70980</v>
      </c>
      <c r="B2672" s="28" t="s">
        <v>4573</v>
      </c>
      <c r="C2672" s="28" t="s">
        <v>5135</v>
      </c>
      <c r="D2672" s="25">
        <v>40021</v>
      </c>
      <c r="F2672" s="26">
        <v>15</v>
      </c>
      <c r="G2672" s="28" t="s">
        <v>4045</v>
      </c>
      <c r="H2672" s="28" t="s">
        <v>3379</v>
      </c>
      <c r="J2672" s="28" t="s">
        <v>4911</v>
      </c>
      <c r="K2672" s="29">
        <v>40021</v>
      </c>
      <c r="L2672" s="28" t="s">
        <v>5658</v>
      </c>
      <c r="M2672" s="28" t="s">
        <v>1058</v>
      </c>
    </row>
    <row r="2673" spans="1:13" hidden="1" x14ac:dyDescent="0.2">
      <c r="A2673" s="23">
        <v>70982</v>
      </c>
      <c r="B2673" s="28" t="s">
        <v>4573</v>
      </c>
      <c r="C2673" s="28" t="s">
        <v>5135</v>
      </c>
      <c r="D2673" s="25">
        <v>40021</v>
      </c>
      <c r="F2673" s="26">
        <v>7.97</v>
      </c>
      <c r="G2673" s="28" t="s">
        <v>683</v>
      </c>
      <c r="H2673" s="28" t="s">
        <v>3365</v>
      </c>
      <c r="J2673" s="28" t="s">
        <v>4909</v>
      </c>
      <c r="K2673" s="29">
        <v>40021</v>
      </c>
      <c r="L2673" s="28" t="s">
        <v>5658</v>
      </c>
      <c r="M2673" s="28" t="s">
        <v>1706</v>
      </c>
    </row>
    <row r="2674" spans="1:13" hidden="1" x14ac:dyDescent="0.2">
      <c r="A2674" s="23">
        <v>70983</v>
      </c>
      <c r="B2674" s="28" t="s">
        <v>4573</v>
      </c>
      <c r="C2674" s="28" t="s">
        <v>5135</v>
      </c>
      <c r="D2674" s="25">
        <v>40021</v>
      </c>
      <c r="F2674" s="26">
        <v>6.31</v>
      </c>
      <c r="G2674" s="28" t="s">
        <v>683</v>
      </c>
      <c r="H2674" s="28" t="s">
        <v>3365</v>
      </c>
      <c r="J2674" s="28" t="s">
        <v>4909</v>
      </c>
      <c r="K2674" s="29">
        <v>40021</v>
      </c>
      <c r="L2674" s="28" t="s">
        <v>5658</v>
      </c>
      <c r="M2674" s="28" t="s">
        <v>1706</v>
      </c>
    </row>
    <row r="2675" spans="1:13" hidden="1" x14ac:dyDescent="0.2">
      <c r="A2675" s="23">
        <v>70375.100000000006</v>
      </c>
      <c r="B2675" s="28" t="s">
        <v>4573</v>
      </c>
      <c r="C2675" s="28" t="s">
        <v>4574</v>
      </c>
      <c r="D2675" s="25">
        <v>40021</v>
      </c>
      <c r="F2675" s="26">
        <v>2.35</v>
      </c>
      <c r="G2675" s="28" t="s">
        <v>5137</v>
      </c>
      <c r="H2675" s="28" t="s">
        <v>3365</v>
      </c>
      <c r="J2675" s="28" t="s">
        <v>4911</v>
      </c>
      <c r="K2675" s="29">
        <v>40021</v>
      </c>
      <c r="L2675" s="28" t="s">
        <v>2196</v>
      </c>
      <c r="M2675" s="28" t="s">
        <v>4613</v>
      </c>
    </row>
    <row r="2676" spans="1:13" hidden="1" x14ac:dyDescent="0.2">
      <c r="A2676" s="23">
        <v>70376</v>
      </c>
      <c r="B2676" s="28" t="s">
        <v>4573</v>
      </c>
      <c r="C2676" s="28" t="s">
        <v>4574</v>
      </c>
      <c r="D2676" s="25">
        <v>40021</v>
      </c>
      <c r="E2676" s="28" t="s">
        <v>3625</v>
      </c>
      <c r="F2676" s="26">
        <v>30</v>
      </c>
      <c r="G2676" s="28" t="s">
        <v>6023</v>
      </c>
      <c r="H2676" s="28" t="s">
        <v>3379</v>
      </c>
      <c r="J2676" s="28" t="s">
        <v>4906</v>
      </c>
      <c r="K2676" s="29">
        <v>40021</v>
      </c>
      <c r="L2676" s="28" t="s">
        <v>7176</v>
      </c>
      <c r="M2676" s="28">
        <v>1112</v>
      </c>
    </row>
    <row r="2677" spans="1:13" hidden="1" x14ac:dyDescent="0.2">
      <c r="A2677" s="23">
        <v>70374</v>
      </c>
      <c r="B2677" s="28" t="s">
        <v>5138</v>
      </c>
      <c r="C2677" s="28" t="s">
        <v>4574</v>
      </c>
      <c r="D2677" s="25">
        <v>40021</v>
      </c>
      <c r="F2677" s="26">
        <v>205.59</v>
      </c>
      <c r="G2677" s="28" t="s">
        <v>4574</v>
      </c>
      <c r="H2677" s="28" t="s">
        <v>3381</v>
      </c>
      <c r="J2677" s="28" t="s">
        <v>4909</v>
      </c>
      <c r="K2677" s="29">
        <v>40021</v>
      </c>
      <c r="L2677" s="28" t="s">
        <v>7206</v>
      </c>
      <c r="M2677" s="28" t="s">
        <v>2975</v>
      </c>
    </row>
    <row r="2678" spans="1:13" hidden="1" x14ac:dyDescent="0.2">
      <c r="A2678" s="23">
        <v>70379</v>
      </c>
      <c r="B2678" s="28" t="s">
        <v>4579</v>
      </c>
      <c r="C2678" s="28" t="s">
        <v>4574</v>
      </c>
      <c r="D2678" s="25">
        <v>40022</v>
      </c>
      <c r="F2678" s="26">
        <v>50</v>
      </c>
      <c r="G2678" s="28" t="s">
        <v>4580</v>
      </c>
      <c r="H2678" s="28" t="s">
        <v>6667</v>
      </c>
      <c r="K2678" s="29">
        <v>40022</v>
      </c>
      <c r="L2678" s="28" t="s">
        <v>8465</v>
      </c>
      <c r="M2678" s="28" t="s">
        <v>783</v>
      </c>
    </row>
    <row r="2679" spans="1:13" hidden="1" x14ac:dyDescent="0.2">
      <c r="A2679" s="23">
        <v>70380.100000000006</v>
      </c>
      <c r="B2679" s="28" t="s">
        <v>4579</v>
      </c>
      <c r="C2679" s="28" t="s">
        <v>4574</v>
      </c>
      <c r="D2679" s="25">
        <v>40022</v>
      </c>
      <c r="F2679" s="26">
        <v>50</v>
      </c>
      <c r="G2679" s="28" t="s">
        <v>4580</v>
      </c>
      <c r="H2679" s="28" t="s">
        <v>6667</v>
      </c>
      <c r="K2679" s="29">
        <v>40022</v>
      </c>
      <c r="L2679" s="28" t="s">
        <v>2196</v>
      </c>
      <c r="M2679" s="28" t="s">
        <v>5221</v>
      </c>
    </row>
    <row r="2680" spans="1:13" hidden="1" x14ac:dyDescent="0.2">
      <c r="A2680" s="23">
        <v>70380.2</v>
      </c>
      <c r="B2680" s="28" t="s">
        <v>4579</v>
      </c>
      <c r="C2680" s="28" t="s">
        <v>4574</v>
      </c>
      <c r="D2680" s="25">
        <v>40022</v>
      </c>
      <c r="F2680" s="26">
        <v>50</v>
      </c>
      <c r="G2680" s="28" t="s">
        <v>4580</v>
      </c>
      <c r="H2680" s="28" t="s">
        <v>6667</v>
      </c>
    </row>
    <row r="2681" spans="1:13" hidden="1" x14ac:dyDescent="0.2">
      <c r="A2681" s="23">
        <v>70378</v>
      </c>
      <c r="B2681" s="28" t="s">
        <v>4573</v>
      </c>
      <c r="C2681" s="28" t="s">
        <v>4574</v>
      </c>
      <c r="D2681" s="25">
        <v>40022</v>
      </c>
      <c r="F2681" s="26">
        <v>240</v>
      </c>
      <c r="G2681" s="28" t="s">
        <v>5140</v>
      </c>
      <c r="H2681" s="28" t="s">
        <v>3370</v>
      </c>
      <c r="J2681" s="28" t="s">
        <v>4911</v>
      </c>
      <c r="K2681" s="29">
        <v>40022</v>
      </c>
      <c r="L2681" s="28" t="s">
        <v>7176</v>
      </c>
      <c r="M2681" s="28">
        <v>1143</v>
      </c>
    </row>
    <row r="2682" spans="1:13" hidden="1" x14ac:dyDescent="0.2">
      <c r="A2682" s="23">
        <v>70380.2</v>
      </c>
      <c r="B2682" s="28" t="s">
        <v>4579</v>
      </c>
      <c r="C2682" s="28" t="s">
        <v>4574</v>
      </c>
      <c r="D2682" s="25">
        <v>40022</v>
      </c>
      <c r="F2682" s="26">
        <v>5.04</v>
      </c>
      <c r="G2682" s="28" t="s">
        <v>5220</v>
      </c>
      <c r="H2682" s="28" t="s">
        <v>3365</v>
      </c>
      <c r="J2682" s="28" t="s">
        <v>4909</v>
      </c>
      <c r="K2682" s="29">
        <v>40022</v>
      </c>
      <c r="L2682" s="28" t="s">
        <v>2196</v>
      </c>
      <c r="M2682" s="28" t="s">
        <v>5221</v>
      </c>
    </row>
    <row r="2683" spans="1:13" hidden="1" x14ac:dyDescent="0.2">
      <c r="A2683" s="23">
        <v>70984</v>
      </c>
      <c r="B2683" s="28" t="s">
        <v>4573</v>
      </c>
      <c r="C2683" s="28" t="s">
        <v>5135</v>
      </c>
      <c r="D2683" s="25">
        <v>40022</v>
      </c>
      <c r="E2683" s="33"/>
      <c r="F2683" s="26">
        <v>47.73</v>
      </c>
      <c r="G2683" s="28" t="s">
        <v>878</v>
      </c>
      <c r="H2683" s="28" t="s">
        <v>7322</v>
      </c>
      <c r="J2683" s="28" t="s">
        <v>4914</v>
      </c>
      <c r="K2683" s="29">
        <v>40022</v>
      </c>
      <c r="L2683" s="28" t="s">
        <v>5658</v>
      </c>
      <c r="M2683" s="28" t="s">
        <v>1748</v>
      </c>
    </row>
    <row r="2684" spans="1:13" x14ac:dyDescent="0.2">
      <c r="A2684" s="23">
        <v>70377</v>
      </c>
      <c r="B2684" s="28" t="s">
        <v>4573</v>
      </c>
      <c r="C2684" s="28" t="s">
        <v>4574</v>
      </c>
      <c r="D2684" s="25">
        <v>40022</v>
      </c>
      <c r="F2684" s="26">
        <v>21.04</v>
      </c>
      <c r="G2684" s="28" t="s">
        <v>5136</v>
      </c>
      <c r="H2684" s="28" t="s">
        <v>7151</v>
      </c>
      <c r="J2684" s="28" t="s">
        <v>4911</v>
      </c>
      <c r="K2684" s="29">
        <v>40022</v>
      </c>
      <c r="L2684" s="28" t="s">
        <v>7174</v>
      </c>
      <c r="M2684" s="28" t="s">
        <v>7221</v>
      </c>
    </row>
    <row r="2685" spans="1:13" hidden="1" x14ac:dyDescent="0.2">
      <c r="A2685" s="23">
        <v>70989</v>
      </c>
      <c r="B2685" s="28" t="s">
        <v>4573</v>
      </c>
      <c r="C2685" s="28" t="s">
        <v>5135</v>
      </c>
      <c r="D2685" s="25">
        <v>40023</v>
      </c>
      <c r="E2685" s="33"/>
      <c r="F2685" s="26">
        <v>19.23</v>
      </c>
      <c r="G2685" s="28" t="s">
        <v>6673</v>
      </c>
      <c r="H2685" s="28" t="s">
        <v>3365</v>
      </c>
      <c r="J2685" s="28" t="s">
        <v>4909</v>
      </c>
      <c r="K2685" s="29">
        <v>40023</v>
      </c>
      <c r="L2685" s="28" t="s">
        <v>5658</v>
      </c>
      <c r="M2685" s="28" t="s">
        <v>1264</v>
      </c>
    </row>
    <row r="2686" spans="1:13" hidden="1" x14ac:dyDescent="0.2">
      <c r="A2686" s="23">
        <v>70990</v>
      </c>
      <c r="B2686" s="28" t="s">
        <v>4573</v>
      </c>
      <c r="C2686" s="28" t="s">
        <v>5135</v>
      </c>
      <c r="D2686" s="25">
        <v>40023</v>
      </c>
      <c r="F2686" s="26">
        <v>19.98</v>
      </c>
      <c r="G2686" s="28" t="s">
        <v>2203</v>
      </c>
      <c r="H2686" s="28" t="s">
        <v>277</v>
      </c>
      <c r="J2686" s="28" t="s">
        <v>4911</v>
      </c>
      <c r="K2686" s="29">
        <v>40023</v>
      </c>
      <c r="L2686" s="28" t="s">
        <v>5658</v>
      </c>
      <c r="M2686" s="28" t="s">
        <v>5327</v>
      </c>
    </row>
    <row r="2687" spans="1:13" hidden="1" x14ac:dyDescent="0.2">
      <c r="A2687" s="23">
        <v>70988</v>
      </c>
      <c r="B2687" s="28" t="s">
        <v>4573</v>
      </c>
      <c r="C2687" s="28" t="s">
        <v>5135</v>
      </c>
      <c r="D2687" s="25">
        <v>40023</v>
      </c>
      <c r="F2687" s="26">
        <v>13.79</v>
      </c>
      <c r="G2687" s="28" t="s">
        <v>898</v>
      </c>
      <c r="H2687" s="28" t="s">
        <v>3365</v>
      </c>
      <c r="J2687" s="28" t="s">
        <v>4909</v>
      </c>
      <c r="K2687" s="29">
        <v>40023</v>
      </c>
      <c r="L2687" s="28" t="s">
        <v>5658</v>
      </c>
      <c r="M2687" s="28" t="s">
        <v>7511</v>
      </c>
    </row>
    <row r="2688" spans="1:13" hidden="1" x14ac:dyDescent="0.2">
      <c r="A2688" s="23">
        <v>70986</v>
      </c>
      <c r="B2688" s="28" t="s">
        <v>4573</v>
      </c>
      <c r="C2688" s="28" t="s">
        <v>5135</v>
      </c>
      <c r="D2688" s="25">
        <v>40023</v>
      </c>
      <c r="F2688" s="26">
        <v>47.95</v>
      </c>
      <c r="G2688" s="28" t="s">
        <v>887</v>
      </c>
      <c r="H2688" s="28" t="s">
        <v>4599</v>
      </c>
      <c r="J2688" s="28" t="s">
        <v>4909</v>
      </c>
      <c r="K2688" s="29">
        <v>40023</v>
      </c>
      <c r="L2688" s="28" t="s">
        <v>5658</v>
      </c>
      <c r="M2688" s="28" t="s">
        <v>1367</v>
      </c>
    </row>
    <row r="2689" spans="1:13" x14ac:dyDescent="0.2">
      <c r="A2689" s="23">
        <v>70991</v>
      </c>
      <c r="B2689" s="28" t="s">
        <v>4573</v>
      </c>
      <c r="C2689" s="28" t="s">
        <v>5135</v>
      </c>
      <c r="D2689" s="25">
        <v>40023</v>
      </c>
      <c r="F2689" s="26">
        <v>30</v>
      </c>
      <c r="G2689" s="28" t="s">
        <v>2201</v>
      </c>
      <c r="H2689" s="28" t="s">
        <v>7151</v>
      </c>
      <c r="J2689" s="28" t="s">
        <v>4911</v>
      </c>
      <c r="K2689" s="29">
        <v>40023</v>
      </c>
      <c r="L2689" s="28" t="s">
        <v>5658</v>
      </c>
      <c r="M2689" s="28" t="s">
        <v>1760</v>
      </c>
    </row>
    <row r="2690" spans="1:13" hidden="1" x14ac:dyDescent="0.2">
      <c r="A2690" s="23">
        <v>70985</v>
      </c>
      <c r="B2690" s="28" t="s">
        <v>4573</v>
      </c>
      <c r="C2690" s="28" t="s">
        <v>5135</v>
      </c>
      <c r="D2690" s="25">
        <v>40023</v>
      </c>
      <c r="F2690" s="26">
        <v>29.25</v>
      </c>
      <c r="G2690" s="28" t="s">
        <v>3696</v>
      </c>
      <c r="H2690" s="28" t="s">
        <v>3484</v>
      </c>
      <c r="J2690" s="28" t="s">
        <v>4907</v>
      </c>
      <c r="K2690" s="29">
        <v>40023</v>
      </c>
      <c r="L2690" s="28" t="s">
        <v>5658</v>
      </c>
      <c r="M2690" s="28" t="s">
        <v>3031</v>
      </c>
    </row>
    <row r="2691" spans="1:13" x14ac:dyDescent="0.2">
      <c r="A2691" s="23">
        <v>70987</v>
      </c>
      <c r="B2691" s="28" t="s">
        <v>4573</v>
      </c>
      <c r="C2691" s="28" t="s">
        <v>5135</v>
      </c>
      <c r="D2691" s="25">
        <v>40023</v>
      </c>
      <c r="F2691" s="26">
        <v>56</v>
      </c>
      <c r="G2691" s="28" t="s">
        <v>2205</v>
      </c>
      <c r="H2691" s="28" t="s">
        <v>7151</v>
      </c>
      <c r="J2691" s="28" t="s">
        <v>4911</v>
      </c>
      <c r="K2691" s="29">
        <v>40023</v>
      </c>
      <c r="L2691" s="28" t="s">
        <v>5658</v>
      </c>
      <c r="M2691" s="28" t="s">
        <v>7533</v>
      </c>
    </row>
    <row r="2692" spans="1:13" hidden="1" x14ac:dyDescent="0.2">
      <c r="A2692" s="23">
        <v>70381</v>
      </c>
      <c r="B2692" s="28" t="s">
        <v>4579</v>
      </c>
      <c r="C2692" s="28" t="s">
        <v>4574</v>
      </c>
      <c r="D2692" s="25">
        <v>40024</v>
      </c>
      <c r="F2692" s="26">
        <v>50</v>
      </c>
      <c r="G2692" s="28" t="s">
        <v>4580</v>
      </c>
      <c r="H2692" s="28" t="s">
        <v>6667</v>
      </c>
      <c r="K2692" s="29">
        <v>40024</v>
      </c>
      <c r="L2692" s="28" t="s">
        <v>8465</v>
      </c>
      <c r="M2692" s="28" t="s">
        <v>768</v>
      </c>
    </row>
    <row r="2693" spans="1:13" hidden="1" x14ac:dyDescent="0.2">
      <c r="A2693" s="23">
        <v>70994</v>
      </c>
      <c r="B2693" s="28" t="s">
        <v>4573</v>
      </c>
      <c r="C2693" s="28" t="s">
        <v>5135</v>
      </c>
      <c r="D2693" s="25">
        <v>40025</v>
      </c>
      <c r="F2693" s="26">
        <v>10.95</v>
      </c>
      <c r="G2693" s="28" t="s">
        <v>5168</v>
      </c>
      <c r="H2693" s="28" t="s">
        <v>3484</v>
      </c>
      <c r="J2693" s="28" t="s">
        <v>4909</v>
      </c>
      <c r="K2693" s="29">
        <v>40025</v>
      </c>
      <c r="L2693" s="28" t="s">
        <v>5658</v>
      </c>
      <c r="M2693" s="28" t="s">
        <v>5326</v>
      </c>
    </row>
    <row r="2694" spans="1:13" hidden="1" x14ac:dyDescent="0.2">
      <c r="A2694" s="23">
        <v>70382</v>
      </c>
      <c r="B2694" s="28" t="s">
        <v>4579</v>
      </c>
      <c r="C2694" s="28" t="s">
        <v>4574</v>
      </c>
      <c r="D2694" s="25">
        <v>40025</v>
      </c>
      <c r="F2694" s="26">
        <v>3017.8</v>
      </c>
      <c r="G2694" s="28" t="s">
        <v>5135</v>
      </c>
      <c r="H2694" s="28" t="s">
        <v>6667</v>
      </c>
      <c r="K2694" s="29">
        <v>40025</v>
      </c>
      <c r="L2694" s="28" t="s">
        <v>7174</v>
      </c>
      <c r="M2694" s="28" t="s">
        <v>7218</v>
      </c>
    </row>
    <row r="2695" spans="1:13" hidden="1" x14ac:dyDescent="0.2">
      <c r="A2695" s="23">
        <v>70993</v>
      </c>
      <c r="B2695" s="28" t="s">
        <v>4573</v>
      </c>
      <c r="C2695" s="28" t="s">
        <v>5135</v>
      </c>
      <c r="D2695" s="25">
        <v>40025</v>
      </c>
      <c r="F2695" s="26">
        <v>17.66</v>
      </c>
      <c r="G2695" s="28" t="s">
        <v>683</v>
      </c>
      <c r="H2695" s="28" t="s">
        <v>3365</v>
      </c>
      <c r="J2695" s="28" t="s">
        <v>4909</v>
      </c>
      <c r="K2695" s="29">
        <v>40025</v>
      </c>
      <c r="L2695" s="28" t="s">
        <v>5658</v>
      </c>
      <c r="M2695" s="28" t="s">
        <v>1706</v>
      </c>
    </row>
    <row r="2696" spans="1:13" hidden="1" x14ac:dyDescent="0.2">
      <c r="A2696" s="23">
        <v>70992</v>
      </c>
      <c r="B2696" s="28" t="s">
        <v>4573</v>
      </c>
      <c r="C2696" s="28" t="s">
        <v>5135</v>
      </c>
      <c r="D2696" s="25">
        <v>40025</v>
      </c>
      <c r="F2696" s="26">
        <v>30.27</v>
      </c>
      <c r="G2696" s="28" t="s">
        <v>5137</v>
      </c>
      <c r="H2696" s="28" t="s">
        <v>3365</v>
      </c>
      <c r="J2696" s="28" t="s">
        <v>4909</v>
      </c>
      <c r="K2696" s="29">
        <v>40025</v>
      </c>
      <c r="L2696" s="28" t="s">
        <v>5658</v>
      </c>
      <c r="M2696" s="28" t="s">
        <v>1756</v>
      </c>
    </row>
    <row r="2697" spans="1:13" hidden="1" x14ac:dyDescent="0.2">
      <c r="A2697" s="23">
        <v>70393</v>
      </c>
      <c r="B2697" s="28" t="s">
        <v>4573</v>
      </c>
      <c r="C2697" s="28" t="s">
        <v>4574</v>
      </c>
      <c r="D2697" s="25">
        <v>40028</v>
      </c>
      <c r="F2697" s="26">
        <v>90</v>
      </c>
      <c r="G2697" s="28" t="s">
        <v>4594</v>
      </c>
      <c r="H2697" s="28" t="s">
        <v>3381</v>
      </c>
      <c r="J2697" s="28" t="s">
        <v>4909</v>
      </c>
      <c r="K2697" s="29">
        <v>40028</v>
      </c>
      <c r="L2697" s="28" t="s">
        <v>7174</v>
      </c>
      <c r="M2697" s="28" t="s">
        <v>5919</v>
      </c>
    </row>
    <row r="2698" spans="1:13" hidden="1" x14ac:dyDescent="0.2">
      <c r="A2698" s="23">
        <v>70394</v>
      </c>
      <c r="B2698" s="28" t="s">
        <v>4573</v>
      </c>
      <c r="C2698" s="28" t="s">
        <v>4574</v>
      </c>
      <c r="D2698" s="25">
        <v>40028</v>
      </c>
      <c r="F2698" s="26">
        <v>64</v>
      </c>
      <c r="G2698" s="28" t="s">
        <v>4594</v>
      </c>
      <c r="H2698" s="28" t="s">
        <v>3381</v>
      </c>
      <c r="J2698" s="28" t="s">
        <v>4909</v>
      </c>
      <c r="K2698" s="29">
        <v>40028</v>
      </c>
      <c r="L2698" s="28" t="s">
        <v>7174</v>
      </c>
      <c r="M2698" s="28" t="s">
        <v>5918</v>
      </c>
    </row>
    <row r="2699" spans="1:13" hidden="1" x14ac:dyDescent="0.2">
      <c r="A2699" s="23">
        <v>70385</v>
      </c>
      <c r="B2699" s="28" t="s">
        <v>4579</v>
      </c>
      <c r="C2699" s="28" t="s">
        <v>4574</v>
      </c>
      <c r="D2699" s="25">
        <v>40028</v>
      </c>
      <c r="F2699" s="26">
        <v>30</v>
      </c>
      <c r="G2699" s="28" t="s">
        <v>4580</v>
      </c>
      <c r="H2699" s="28" t="s">
        <v>6667</v>
      </c>
      <c r="K2699" s="29">
        <v>40028</v>
      </c>
      <c r="L2699" s="28" t="s">
        <v>8465</v>
      </c>
      <c r="M2699" s="28" t="s">
        <v>7413</v>
      </c>
    </row>
    <row r="2700" spans="1:13" hidden="1" x14ac:dyDescent="0.2">
      <c r="A2700" s="23">
        <v>70383</v>
      </c>
      <c r="B2700" s="28" t="s">
        <v>4579</v>
      </c>
      <c r="C2700" s="28" t="s">
        <v>4574</v>
      </c>
      <c r="D2700" s="25">
        <v>40028</v>
      </c>
      <c r="F2700" s="26">
        <v>2110.11</v>
      </c>
      <c r="G2700" s="28" t="s">
        <v>4598</v>
      </c>
      <c r="H2700" s="28" t="s">
        <v>6667</v>
      </c>
      <c r="K2700" s="29">
        <v>40028</v>
      </c>
      <c r="L2700" s="28" t="s">
        <v>7174</v>
      </c>
      <c r="M2700" s="28" t="s">
        <v>7193</v>
      </c>
    </row>
    <row r="2701" spans="1:13" hidden="1" x14ac:dyDescent="0.2">
      <c r="A2701" s="23">
        <v>70384</v>
      </c>
      <c r="B2701" s="28" t="s">
        <v>4573</v>
      </c>
      <c r="C2701" s="28" t="s">
        <v>4574</v>
      </c>
      <c r="D2701" s="25">
        <v>40028</v>
      </c>
      <c r="F2701" s="26">
        <v>5</v>
      </c>
      <c r="G2701" s="28" t="s">
        <v>5134</v>
      </c>
      <c r="H2701" s="28" t="s">
        <v>5954</v>
      </c>
      <c r="J2701" s="28" t="s">
        <v>4912</v>
      </c>
      <c r="K2701" s="29">
        <v>40028</v>
      </c>
      <c r="L2701" s="28" t="s">
        <v>7174</v>
      </c>
      <c r="M2701" s="28" t="s">
        <v>7194</v>
      </c>
    </row>
    <row r="2702" spans="1:13" hidden="1" x14ac:dyDescent="0.2">
      <c r="A2702" s="23">
        <v>70995</v>
      </c>
      <c r="B2702" s="28" t="s">
        <v>4573</v>
      </c>
      <c r="C2702" s="28" t="s">
        <v>5135</v>
      </c>
      <c r="D2702" s="25">
        <v>40028</v>
      </c>
      <c r="F2702" s="26">
        <v>14.68</v>
      </c>
      <c r="G2702" s="28" t="s">
        <v>7133</v>
      </c>
      <c r="H2702" s="28" t="s">
        <v>3381</v>
      </c>
      <c r="J2702" s="28" t="s">
        <v>4909</v>
      </c>
      <c r="K2702" s="29">
        <v>40028</v>
      </c>
      <c r="L2702" s="28" t="s">
        <v>5658</v>
      </c>
      <c r="M2702" s="28" t="s">
        <v>6537</v>
      </c>
    </row>
    <row r="2703" spans="1:13" hidden="1" x14ac:dyDescent="0.2">
      <c r="A2703" s="23">
        <v>70396</v>
      </c>
      <c r="B2703" s="28" t="s">
        <v>4579</v>
      </c>
      <c r="C2703" s="28" t="s">
        <v>4574</v>
      </c>
      <c r="D2703" s="25">
        <v>40028</v>
      </c>
      <c r="F2703" s="26">
        <v>10</v>
      </c>
      <c r="G2703" s="28" t="s">
        <v>6025</v>
      </c>
      <c r="H2703" s="28" t="s">
        <v>6667</v>
      </c>
      <c r="K2703" s="29">
        <v>40028</v>
      </c>
      <c r="L2703" s="28" t="s">
        <v>7182</v>
      </c>
      <c r="M2703" s="28" t="s">
        <v>7199</v>
      </c>
    </row>
    <row r="2704" spans="1:13" hidden="1" x14ac:dyDescent="0.2">
      <c r="A2704" s="23">
        <v>70395</v>
      </c>
      <c r="B2704" s="28" t="s">
        <v>4579</v>
      </c>
      <c r="C2704" s="28" t="s">
        <v>4574</v>
      </c>
      <c r="D2704" s="25">
        <v>40028</v>
      </c>
      <c r="F2704" s="26">
        <v>10</v>
      </c>
      <c r="G2704" s="28" t="s">
        <v>6024</v>
      </c>
      <c r="H2704" s="28" t="s">
        <v>6667</v>
      </c>
      <c r="K2704" s="29">
        <v>40028</v>
      </c>
      <c r="L2704" s="28" t="s">
        <v>7182</v>
      </c>
      <c r="M2704" s="28" t="s">
        <v>7198</v>
      </c>
    </row>
    <row r="2705" spans="1:13" hidden="1" x14ac:dyDescent="0.2">
      <c r="A2705" s="23">
        <v>70390</v>
      </c>
      <c r="B2705" s="28" t="s">
        <v>4573</v>
      </c>
      <c r="C2705" s="28" t="s">
        <v>4574</v>
      </c>
      <c r="D2705" s="25">
        <v>40028</v>
      </c>
      <c r="F2705" s="26">
        <v>26.95</v>
      </c>
      <c r="G2705" s="28" t="s">
        <v>6020</v>
      </c>
      <c r="H2705" s="28" t="s">
        <v>3381</v>
      </c>
      <c r="J2705" s="28" t="s">
        <v>4909</v>
      </c>
      <c r="K2705" s="29">
        <v>40028</v>
      </c>
      <c r="L2705" s="28" t="s">
        <v>7174</v>
      </c>
      <c r="M2705" s="28" t="s">
        <v>7187</v>
      </c>
    </row>
    <row r="2706" spans="1:13" hidden="1" x14ac:dyDescent="0.2">
      <c r="A2706" s="23">
        <v>70996</v>
      </c>
      <c r="B2706" s="28" t="s">
        <v>4573</v>
      </c>
      <c r="C2706" s="28" t="s">
        <v>5135</v>
      </c>
      <c r="D2706" s="25">
        <v>40028</v>
      </c>
      <c r="F2706" s="26">
        <v>138.15</v>
      </c>
      <c r="G2706" s="28" t="s">
        <v>5137</v>
      </c>
      <c r="H2706" s="28" t="s">
        <v>3365</v>
      </c>
      <c r="J2706" s="28" t="s">
        <v>4909</v>
      </c>
      <c r="K2706" s="29">
        <v>40028</v>
      </c>
      <c r="L2706" s="28" t="s">
        <v>5658</v>
      </c>
      <c r="M2706" s="28" t="s">
        <v>1754</v>
      </c>
    </row>
    <row r="2707" spans="1:13" hidden="1" x14ac:dyDescent="0.2">
      <c r="A2707" s="23">
        <v>70392</v>
      </c>
      <c r="B2707" s="28" t="s">
        <v>4579</v>
      </c>
      <c r="C2707" s="28" t="s">
        <v>4574</v>
      </c>
      <c r="D2707" s="25">
        <v>40028</v>
      </c>
      <c r="F2707" s="26">
        <v>300</v>
      </c>
      <c r="G2707" s="28" t="s">
        <v>5133</v>
      </c>
      <c r="H2707" s="28" t="s">
        <v>6667</v>
      </c>
      <c r="K2707" s="29">
        <v>40028</v>
      </c>
      <c r="L2707" s="28" t="s">
        <v>7174</v>
      </c>
      <c r="M2707" s="28" t="s">
        <v>7191</v>
      </c>
    </row>
    <row r="2708" spans="1:13" hidden="1" x14ac:dyDescent="0.2">
      <c r="A2708" s="23">
        <v>70389</v>
      </c>
      <c r="B2708" s="28" t="s">
        <v>4573</v>
      </c>
      <c r="C2708" s="28" t="s">
        <v>4574</v>
      </c>
      <c r="D2708" s="25">
        <v>40028</v>
      </c>
      <c r="F2708" s="26">
        <v>32.630000000000003</v>
      </c>
      <c r="G2708" s="28" t="s">
        <v>6021</v>
      </c>
      <c r="H2708" s="28" t="s">
        <v>3381</v>
      </c>
      <c r="J2708" s="28" t="s">
        <v>4909</v>
      </c>
      <c r="K2708" s="29">
        <v>40028</v>
      </c>
      <c r="L2708" s="28" t="s">
        <v>7174</v>
      </c>
      <c r="M2708" s="28" t="s">
        <v>6106</v>
      </c>
    </row>
    <row r="2709" spans="1:13" hidden="1" x14ac:dyDescent="0.2">
      <c r="A2709" s="23">
        <v>70387</v>
      </c>
      <c r="B2709" s="33" t="s">
        <v>4573</v>
      </c>
      <c r="C2709" s="28" t="s">
        <v>4574</v>
      </c>
      <c r="D2709" s="25">
        <v>40028</v>
      </c>
      <c r="F2709" s="26">
        <v>27.81</v>
      </c>
      <c r="G2709" s="28" t="s">
        <v>4591</v>
      </c>
      <c r="H2709" s="28" t="s">
        <v>3381</v>
      </c>
      <c r="J2709" s="28" t="s">
        <v>4909</v>
      </c>
      <c r="K2709" s="29">
        <v>40028</v>
      </c>
      <c r="L2709" s="28" t="s">
        <v>7174</v>
      </c>
      <c r="M2709" s="28" t="s">
        <v>6107</v>
      </c>
    </row>
    <row r="2710" spans="1:13" hidden="1" x14ac:dyDescent="0.2">
      <c r="A2710" s="23">
        <v>70386</v>
      </c>
      <c r="B2710" s="28" t="s">
        <v>4573</v>
      </c>
      <c r="C2710" s="28" t="s">
        <v>4574</v>
      </c>
      <c r="D2710" s="25">
        <v>40028</v>
      </c>
      <c r="F2710" s="26">
        <v>42</v>
      </c>
      <c r="G2710" s="28" t="s">
        <v>6023</v>
      </c>
      <c r="H2710" s="28" t="s">
        <v>3379</v>
      </c>
      <c r="J2710" s="28" t="s">
        <v>4906</v>
      </c>
      <c r="K2710" s="29">
        <v>40028</v>
      </c>
      <c r="L2710" s="28" t="s">
        <v>7174</v>
      </c>
      <c r="M2710" s="28" t="s">
        <v>7196</v>
      </c>
    </row>
    <row r="2711" spans="1:13" hidden="1" x14ac:dyDescent="0.2">
      <c r="A2711" s="23">
        <v>70388</v>
      </c>
      <c r="B2711" s="28" t="s">
        <v>4573</v>
      </c>
      <c r="C2711" s="28" t="s">
        <v>4574</v>
      </c>
      <c r="D2711" s="25">
        <v>40028</v>
      </c>
      <c r="F2711" s="26">
        <v>11.95</v>
      </c>
      <c r="G2711" s="28" t="s">
        <v>6022</v>
      </c>
      <c r="H2711" s="28" t="s">
        <v>3381</v>
      </c>
      <c r="J2711" s="28" t="s">
        <v>4909</v>
      </c>
      <c r="K2711" s="29">
        <v>40028</v>
      </c>
      <c r="L2711" s="28" t="s">
        <v>7174</v>
      </c>
      <c r="M2711" s="28" t="s">
        <v>7195</v>
      </c>
    </row>
    <row r="2712" spans="1:13" hidden="1" x14ac:dyDescent="0.2">
      <c r="A2712" s="23">
        <v>71396</v>
      </c>
      <c r="B2712" s="28" t="s">
        <v>5150</v>
      </c>
      <c r="C2712" s="28" t="s">
        <v>4598</v>
      </c>
      <c r="D2712" s="25">
        <v>40028</v>
      </c>
      <c r="E2712" s="33"/>
      <c r="F2712" s="26">
        <v>-2110.11</v>
      </c>
      <c r="G2712" s="28" t="s">
        <v>4574</v>
      </c>
      <c r="H2712" s="28" t="s">
        <v>6667</v>
      </c>
      <c r="K2712" s="29">
        <v>40028</v>
      </c>
      <c r="L2712" s="28" t="s">
        <v>5658</v>
      </c>
      <c r="M2712" s="28" t="s">
        <v>1534</v>
      </c>
    </row>
    <row r="2713" spans="1:13" hidden="1" x14ac:dyDescent="0.2">
      <c r="A2713" s="23">
        <v>70391</v>
      </c>
      <c r="B2713" s="28" t="s">
        <v>4573</v>
      </c>
      <c r="C2713" s="28" t="s">
        <v>4574</v>
      </c>
      <c r="D2713" s="25">
        <v>40028</v>
      </c>
      <c r="F2713" s="26">
        <v>180</v>
      </c>
      <c r="G2713" s="28" t="s">
        <v>4597</v>
      </c>
      <c r="H2713" s="28" t="s">
        <v>3381</v>
      </c>
      <c r="J2713" s="28" t="s">
        <v>4909</v>
      </c>
      <c r="K2713" s="29">
        <v>40028</v>
      </c>
      <c r="L2713" s="28" t="s">
        <v>7174</v>
      </c>
      <c r="M2713" s="28" t="s">
        <v>3517</v>
      </c>
    </row>
    <row r="2714" spans="1:13" hidden="1" x14ac:dyDescent="0.2">
      <c r="A2714" s="23">
        <v>70397</v>
      </c>
      <c r="B2714" s="28" t="s">
        <v>4573</v>
      </c>
      <c r="C2714" s="28" t="s">
        <v>4574</v>
      </c>
      <c r="D2714" s="25">
        <v>40029</v>
      </c>
      <c r="F2714" s="26">
        <v>15.22</v>
      </c>
      <c r="G2714" s="28" t="s">
        <v>4594</v>
      </c>
      <c r="H2714" s="28" t="s">
        <v>3381</v>
      </c>
      <c r="J2714" s="28" t="s">
        <v>4909</v>
      </c>
      <c r="K2714" s="29">
        <v>40029</v>
      </c>
      <c r="L2714" s="28" t="s">
        <v>7174</v>
      </c>
      <c r="M2714" s="28" t="s">
        <v>5364</v>
      </c>
    </row>
    <row r="2715" spans="1:13" hidden="1" x14ac:dyDescent="0.2">
      <c r="A2715" s="23">
        <v>70998</v>
      </c>
      <c r="B2715" s="28" t="s">
        <v>4573</v>
      </c>
      <c r="C2715" s="28" t="s">
        <v>5135</v>
      </c>
      <c r="D2715" s="25">
        <v>40029</v>
      </c>
      <c r="F2715" s="26">
        <v>98</v>
      </c>
      <c r="G2715" s="28" t="s">
        <v>1558</v>
      </c>
      <c r="H2715" s="28" t="s">
        <v>3370</v>
      </c>
      <c r="J2715" s="28" t="s">
        <v>4908</v>
      </c>
      <c r="K2715" s="29">
        <v>40029</v>
      </c>
      <c r="L2715" s="28" t="s">
        <v>5658</v>
      </c>
      <c r="M2715" s="28" t="s">
        <v>6536</v>
      </c>
    </row>
    <row r="2716" spans="1:13" hidden="1" x14ac:dyDescent="0.2">
      <c r="A2716" s="23">
        <v>70398</v>
      </c>
      <c r="B2716" s="28" t="s">
        <v>4573</v>
      </c>
      <c r="C2716" s="28" t="s">
        <v>4574</v>
      </c>
      <c r="D2716" s="25">
        <v>40029</v>
      </c>
      <c r="F2716" s="26">
        <v>12</v>
      </c>
      <c r="G2716" s="28" t="s">
        <v>4596</v>
      </c>
      <c r="H2716" s="28" t="s">
        <v>5954</v>
      </c>
      <c r="J2716" s="28" t="s">
        <v>4912</v>
      </c>
      <c r="K2716" s="29">
        <v>40029</v>
      </c>
      <c r="L2716" s="28" t="s">
        <v>7174</v>
      </c>
      <c r="M2716" s="28" t="s">
        <v>4596</v>
      </c>
    </row>
    <row r="2717" spans="1:13" hidden="1" x14ac:dyDescent="0.2">
      <c r="A2717" s="23">
        <v>70997</v>
      </c>
      <c r="B2717" s="28" t="s">
        <v>4573</v>
      </c>
      <c r="C2717" s="28" t="s">
        <v>5135</v>
      </c>
      <c r="D2717" s="25">
        <v>40029</v>
      </c>
      <c r="F2717" s="26">
        <v>7.99</v>
      </c>
      <c r="G2717" s="28" t="s">
        <v>7140</v>
      </c>
      <c r="H2717" s="28" t="s">
        <v>7311</v>
      </c>
      <c r="J2717" s="28" t="s">
        <v>4550</v>
      </c>
      <c r="K2717" s="29">
        <v>40029</v>
      </c>
      <c r="L2717" s="28" t="s">
        <v>5658</v>
      </c>
      <c r="M2717" s="28" t="s">
        <v>7547</v>
      </c>
    </row>
    <row r="2718" spans="1:13" hidden="1" x14ac:dyDescent="0.2">
      <c r="A2718" s="23">
        <v>70400</v>
      </c>
      <c r="B2718" s="28" t="s">
        <v>4592</v>
      </c>
      <c r="C2718" s="28" t="s">
        <v>4574</v>
      </c>
      <c r="D2718" s="25">
        <v>40030</v>
      </c>
      <c r="F2718" s="26">
        <v>-825</v>
      </c>
      <c r="G2718" s="28" t="s">
        <v>4593</v>
      </c>
      <c r="H2718" s="28" t="s">
        <v>6666</v>
      </c>
      <c r="J2718" s="28" t="s">
        <v>4911</v>
      </c>
      <c r="K2718" s="29">
        <v>40030</v>
      </c>
      <c r="L2718" s="28" t="s">
        <v>7177</v>
      </c>
      <c r="M2718" s="28" t="s">
        <v>7214</v>
      </c>
    </row>
    <row r="2719" spans="1:13" hidden="1" x14ac:dyDescent="0.2">
      <c r="A2719" s="23">
        <v>70399</v>
      </c>
      <c r="B2719" s="28" t="s">
        <v>4573</v>
      </c>
      <c r="C2719" s="28" t="s">
        <v>4574</v>
      </c>
      <c r="D2719" s="25">
        <v>40030</v>
      </c>
      <c r="F2719" s="26">
        <v>17.7</v>
      </c>
      <c r="G2719" s="28" t="s">
        <v>4577</v>
      </c>
      <c r="H2719" s="28" t="s">
        <v>3365</v>
      </c>
      <c r="J2719" s="28" t="s">
        <v>4909</v>
      </c>
      <c r="K2719" s="29">
        <v>40030</v>
      </c>
      <c r="L2719" s="28" t="s">
        <v>7176</v>
      </c>
      <c r="M2719" s="28">
        <v>1113</v>
      </c>
    </row>
    <row r="2720" spans="1:13" hidden="1" x14ac:dyDescent="0.2">
      <c r="A2720" s="23">
        <v>71000</v>
      </c>
      <c r="B2720" s="28" t="s">
        <v>4573</v>
      </c>
      <c r="C2720" s="28" t="s">
        <v>5135</v>
      </c>
      <c r="D2720" s="25">
        <v>40030</v>
      </c>
      <c r="F2720" s="26">
        <v>8.3800000000000008</v>
      </c>
      <c r="G2720" s="28" t="s">
        <v>683</v>
      </c>
      <c r="H2720" s="28" t="s">
        <v>3365</v>
      </c>
      <c r="J2720" s="28" t="s">
        <v>4909</v>
      </c>
      <c r="K2720" s="29">
        <v>40030</v>
      </c>
      <c r="L2720" s="28" t="s">
        <v>5658</v>
      </c>
      <c r="M2720" s="28" t="s">
        <v>1706</v>
      </c>
    </row>
    <row r="2721" spans="1:13" x14ac:dyDescent="0.2">
      <c r="A2721" s="23">
        <v>70999</v>
      </c>
      <c r="B2721" s="28" t="s">
        <v>4573</v>
      </c>
      <c r="C2721" s="28" t="s">
        <v>5135</v>
      </c>
      <c r="D2721" s="25">
        <v>40030</v>
      </c>
      <c r="F2721" s="26">
        <v>56</v>
      </c>
      <c r="G2721" s="28" t="s">
        <v>2205</v>
      </c>
      <c r="H2721" s="28" t="s">
        <v>7151</v>
      </c>
      <c r="J2721" s="28" t="s">
        <v>4911</v>
      </c>
      <c r="K2721" s="29">
        <v>40030</v>
      </c>
      <c r="L2721" s="28" t="s">
        <v>5658</v>
      </c>
      <c r="M2721" s="28" t="s">
        <v>7533</v>
      </c>
    </row>
    <row r="2722" spans="1:13" hidden="1" x14ac:dyDescent="0.2">
      <c r="A2722" s="23">
        <v>71004</v>
      </c>
      <c r="B2722" s="28" t="s">
        <v>4573</v>
      </c>
      <c r="C2722" s="28" t="s">
        <v>5135</v>
      </c>
      <c r="D2722" s="25">
        <v>40031</v>
      </c>
      <c r="F2722" s="26">
        <v>10.98</v>
      </c>
      <c r="G2722" s="28" t="s">
        <v>3700</v>
      </c>
      <c r="H2722" s="28" t="s">
        <v>7324</v>
      </c>
      <c r="J2722" s="28" t="s">
        <v>4909</v>
      </c>
      <c r="K2722" s="29">
        <v>40031</v>
      </c>
      <c r="L2722" s="28" t="s">
        <v>5658</v>
      </c>
      <c r="M2722" s="28" t="s">
        <v>5239</v>
      </c>
    </row>
    <row r="2723" spans="1:13" hidden="1" x14ac:dyDescent="0.2">
      <c r="A2723" s="23">
        <v>71005</v>
      </c>
      <c r="B2723" s="28" t="s">
        <v>4573</v>
      </c>
      <c r="C2723" s="28" t="s">
        <v>5135</v>
      </c>
      <c r="D2723" s="25">
        <v>40031</v>
      </c>
      <c r="F2723" s="26">
        <v>43</v>
      </c>
      <c r="G2723" s="28" t="s">
        <v>1952</v>
      </c>
      <c r="H2723" s="28" t="s">
        <v>4595</v>
      </c>
      <c r="K2723" s="29">
        <v>40031</v>
      </c>
      <c r="L2723" s="28" t="s">
        <v>5658</v>
      </c>
      <c r="M2723" s="28" t="s">
        <v>5242</v>
      </c>
    </row>
    <row r="2724" spans="1:13" hidden="1" x14ac:dyDescent="0.2">
      <c r="A2724" s="23">
        <v>71001</v>
      </c>
      <c r="B2724" s="28" t="s">
        <v>4573</v>
      </c>
      <c r="C2724" s="28" t="s">
        <v>5135</v>
      </c>
      <c r="D2724" s="25">
        <v>40031</v>
      </c>
      <c r="F2724" s="26">
        <v>59.98</v>
      </c>
      <c r="G2724" s="28" t="s">
        <v>4915</v>
      </c>
      <c r="H2724" s="28" t="s">
        <v>4600</v>
      </c>
      <c r="J2724" s="28" t="s">
        <v>4909</v>
      </c>
      <c r="K2724" s="29">
        <v>40031</v>
      </c>
      <c r="L2724" s="28" t="s">
        <v>5658</v>
      </c>
      <c r="M2724" s="28" t="s">
        <v>1724</v>
      </c>
    </row>
    <row r="2725" spans="1:13" hidden="1" x14ac:dyDescent="0.2">
      <c r="A2725" s="23">
        <v>70401</v>
      </c>
      <c r="B2725" s="28" t="s">
        <v>4573</v>
      </c>
      <c r="C2725" s="28" t="s">
        <v>4574</v>
      </c>
      <c r="D2725" s="25">
        <v>40031</v>
      </c>
      <c r="E2725" s="28" t="s">
        <v>3372</v>
      </c>
      <c r="F2725" s="26">
        <v>21.99</v>
      </c>
      <c r="G2725" s="28" t="s">
        <v>3886</v>
      </c>
      <c r="H2725" s="28" t="s">
        <v>277</v>
      </c>
      <c r="J2725" s="28" t="s">
        <v>4911</v>
      </c>
      <c r="K2725" s="29">
        <v>40031</v>
      </c>
      <c r="L2725" s="28" t="s">
        <v>7174</v>
      </c>
      <c r="M2725" s="28" t="s">
        <v>8608</v>
      </c>
    </row>
    <row r="2726" spans="1:13" hidden="1" x14ac:dyDescent="0.2">
      <c r="A2726" s="23">
        <v>71003</v>
      </c>
      <c r="B2726" s="28" t="s">
        <v>4573</v>
      </c>
      <c r="C2726" s="28" t="s">
        <v>5135</v>
      </c>
      <c r="D2726" s="25">
        <v>40031</v>
      </c>
      <c r="F2726" s="26">
        <v>35</v>
      </c>
      <c r="G2726" s="28" t="s">
        <v>3698</v>
      </c>
      <c r="H2726" s="28" t="s">
        <v>3484</v>
      </c>
      <c r="J2726" s="28" t="s">
        <v>4909</v>
      </c>
      <c r="K2726" s="29">
        <v>40031</v>
      </c>
      <c r="L2726" s="28" t="s">
        <v>5658</v>
      </c>
      <c r="M2726" s="28" t="s">
        <v>1046</v>
      </c>
    </row>
    <row r="2727" spans="1:13" hidden="1" x14ac:dyDescent="0.2">
      <c r="A2727" s="23">
        <v>71011</v>
      </c>
      <c r="B2727" s="28" t="s">
        <v>4573</v>
      </c>
      <c r="C2727" s="28" t="s">
        <v>5135</v>
      </c>
      <c r="D2727" s="25">
        <v>40031</v>
      </c>
      <c r="F2727" s="26">
        <v>34.5</v>
      </c>
      <c r="G2727" s="28" t="s">
        <v>1560</v>
      </c>
      <c r="H2727" s="28" t="s">
        <v>7321</v>
      </c>
      <c r="J2727" s="28" t="s">
        <v>4909</v>
      </c>
      <c r="K2727" s="29">
        <v>40031</v>
      </c>
      <c r="L2727" s="28" t="s">
        <v>5658</v>
      </c>
      <c r="M2727" s="28" t="s">
        <v>1052</v>
      </c>
    </row>
    <row r="2728" spans="1:13" hidden="1" x14ac:dyDescent="0.2">
      <c r="A2728" s="23">
        <v>71002</v>
      </c>
      <c r="B2728" s="28" t="s">
        <v>4573</v>
      </c>
      <c r="C2728" s="28" t="s">
        <v>5135</v>
      </c>
      <c r="D2728" s="25">
        <v>40031</v>
      </c>
      <c r="F2728" s="26">
        <v>19</v>
      </c>
      <c r="G2728" s="28" t="s">
        <v>1564</v>
      </c>
      <c r="H2728" s="28" t="s">
        <v>4600</v>
      </c>
      <c r="J2728" s="28" t="s">
        <v>4909</v>
      </c>
      <c r="K2728" s="29">
        <v>40031</v>
      </c>
      <c r="L2728" s="28" t="s">
        <v>5658</v>
      </c>
      <c r="M2728" s="28" t="s">
        <v>1360</v>
      </c>
    </row>
    <row r="2729" spans="1:13" hidden="1" x14ac:dyDescent="0.2">
      <c r="A2729" s="23">
        <v>71006</v>
      </c>
      <c r="B2729" s="28" t="s">
        <v>4557</v>
      </c>
      <c r="C2729" s="28" t="s">
        <v>5135</v>
      </c>
      <c r="D2729" s="25">
        <v>40031</v>
      </c>
      <c r="E2729" s="28" t="s">
        <v>2145</v>
      </c>
      <c r="F2729" s="26">
        <v>564</v>
      </c>
      <c r="G2729" s="28" t="s">
        <v>962</v>
      </c>
      <c r="H2729" s="28" t="s">
        <v>7321</v>
      </c>
      <c r="J2729" s="28" t="s">
        <v>4909</v>
      </c>
      <c r="K2729" s="29">
        <v>40031</v>
      </c>
      <c r="L2729" s="28" t="s">
        <v>5658</v>
      </c>
      <c r="M2729" s="28" t="s">
        <v>2146</v>
      </c>
    </row>
    <row r="2730" spans="1:13" hidden="1" x14ac:dyDescent="0.2">
      <c r="A2730" s="23">
        <v>70409</v>
      </c>
      <c r="B2730" s="28" t="s">
        <v>4579</v>
      </c>
      <c r="C2730" s="28" t="s">
        <v>4574</v>
      </c>
      <c r="D2730" s="25">
        <v>40032</v>
      </c>
      <c r="F2730" s="26">
        <v>40</v>
      </c>
      <c r="G2730" s="28" t="s">
        <v>4580</v>
      </c>
      <c r="H2730" s="28" t="s">
        <v>6667</v>
      </c>
      <c r="K2730" s="29">
        <v>40032</v>
      </c>
      <c r="L2730" s="28" t="s">
        <v>8465</v>
      </c>
      <c r="M2730" s="28" t="s">
        <v>7426</v>
      </c>
    </row>
    <row r="2731" spans="1:13" hidden="1" x14ac:dyDescent="0.2">
      <c r="A2731" s="23">
        <v>71007</v>
      </c>
      <c r="B2731" s="28" t="s">
        <v>4573</v>
      </c>
      <c r="C2731" s="28" t="s">
        <v>5135</v>
      </c>
      <c r="D2731" s="25">
        <v>40032</v>
      </c>
      <c r="F2731" s="26">
        <v>48.84</v>
      </c>
      <c r="G2731" s="28" t="s">
        <v>3701</v>
      </c>
      <c r="H2731" s="28" t="s">
        <v>7322</v>
      </c>
      <c r="J2731" s="28" t="s">
        <v>7139</v>
      </c>
      <c r="K2731" s="29">
        <v>40032</v>
      </c>
      <c r="L2731" s="28" t="s">
        <v>5658</v>
      </c>
      <c r="M2731" s="28" t="s">
        <v>1274</v>
      </c>
    </row>
    <row r="2732" spans="1:13" hidden="1" x14ac:dyDescent="0.2">
      <c r="A2732" s="23">
        <v>70403</v>
      </c>
      <c r="B2732" s="28" t="s">
        <v>4579</v>
      </c>
      <c r="C2732" s="28" t="s">
        <v>4574</v>
      </c>
      <c r="D2732" s="25">
        <v>40032</v>
      </c>
      <c r="F2732" s="26">
        <v>250</v>
      </c>
      <c r="G2732" s="28" t="s">
        <v>4587</v>
      </c>
      <c r="H2732" s="28" t="s">
        <v>6667</v>
      </c>
      <c r="K2732" s="29">
        <v>40032</v>
      </c>
      <c r="L2732" s="28" t="s">
        <v>7174</v>
      </c>
      <c r="M2732" s="28" t="s">
        <v>7179</v>
      </c>
    </row>
    <row r="2733" spans="1:13" hidden="1" x14ac:dyDescent="0.2">
      <c r="A2733" s="23">
        <v>70404</v>
      </c>
      <c r="B2733" s="28" t="s">
        <v>4579</v>
      </c>
      <c r="C2733" s="28" t="s">
        <v>4574</v>
      </c>
      <c r="D2733" s="25">
        <v>40032</v>
      </c>
      <c r="F2733" s="26">
        <v>60</v>
      </c>
      <c r="G2733" s="28" t="s">
        <v>4587</v>
      </c>
      <c r="H2733" s="28" t="s">
        <v>6667</v>
      </c>
      <c r="K2733" s="29">
        <v>40032</v>
      </c>
      <c r="L2733" s="28" t="s">
        <v>7174</v>
      </c>
      <c r="M2733" s="28" t="s">
        <v>7179</v>
      </c>
    </row>
    <row r="2734" spans="1:13" hidden="1" x14ac:dyDescent="0.2">
      <c r="A2734" s="23">
        <v>70405</v>
      </c>
      <c r="B2734" s="28" t="s">
        <v>4579</v>
      </c>
      <c r="C2734" s="28" t="s">
        <v>4574</v>
      </c>
      <c r="D2734" s="25">
        <v>40032</v>
      </c>
      <c r="F2734" s="26">
        <v>150</v>
      </c>
      <c r="G2734" s="28" t="s">
        <v>4587</v>
      </c>
      <c r="H2734" s="28" t="s">
        <v>6667</v>
      </c>
      <c r="K2734" s="29">
        <v>40032</v>
      </c>
      <c r="L2734" s="28" t="s">
        <v>7174</v>
      </c>
      <c r="M2734" s="28" t="s">
        <v>7179</v>
      </c>
    </row>
    <row r="2735" spans="1:13" hidden="1" x14ac:dyDescent="0.2">
      <c r="A2735" s="23">
        <v>70406</v>
      </c>
      <c r="B2735" s="28" t="s">
        <v>4579</v>
      </c>
      <c r="C2735" s="28" t="s">
        <v>4574</v>
      </c>
      <c r="D2735" s="25">
        <v>40032</v>
      </c>
      <c r="F2735" s="26">
        <v>500</v>
      </c>
      <c r="G2735" s="28" t="s">
        <v>4587</v>
      </c>
      <c r="H2735" s="28" t="s">
        <v>6667</v>
      </c>
      <c r="K2735" s="29">
        <v>40032</v>
      </c>
      <c r="L2735" s="28" t="s">
        <v>7174</v>
      </c>
      <c r="M2735" s="28" t="s">
        <v>7179</v>
      </c>
    </row>
    <row r="2736" spans="1:13" hidden="1" x14ac:dyDescent="0.2">
      <c r="A2736" s="23">
        <v>70410</v>
      </c>
      <c r="B2736" s="33" t="s">
        <v>4573</v>
      </c>
      <c r="C2736" s="33" t="s">
        <v>4574</v>
      </c>
      <c r="D2736" s="25">
        <v>40032</v>
      </c>
      <c r="F2736" s="26">
        <v>5</v>
      </c>
      <c r="G2736" s="28" t="s">
        <v>4590</v>
      </c>
      <c r="H2736" s="28" t="s">
        <v>5954</v>
      </c>
      <c r="J2736" s="28" t="s">
        <v>4912</v>
      </c>
      <c r="K2736" s="29">
        <v>40032</v>
      </c>
      <c r="L2736" s="33" t="s">
        <v>7182</v>
      </c>
      <c r="M2736" s="28" t="s">
        <v>7183</v>
      </c>
    </row>
    <row r="2737" spans="1:13" hidden="1" x14ac:dyDescent="0.2">
      <c r="A2737" s="23">
        <v>70402</v>
      </c>
      <c r="B2737" s="28" t="s">
        <v>4573</v>
      </c>
      <c r="C2737" s="28" t="s">
        <v>4574</v>
      </c>
      <c r="D2737" s="25">
        <v>40032</v>
      </c>
      <c r="F2737" s="26">
        <v>600</v>
      </c>
      <c r="G2737" s="28" t="s">
        <v>5152</v>
      </c>
      <c r="H2737" s="28" t="s">
        <v>7311</v>
      </c>
      <c r="J2737" s="28" t="s">
        <v>4550</v>
      </c>
      <c r="K2737" s="29">
        <v>40032</v>
      </c>
      <c r="L2737" s="28" t="s">
        <v>7176</v>
      </c>
      <c r="M2737" s="28">
        <v>1115</v>
      </c>
    </row>
    <row r="2738" spans="1:13" hidden="1" x14ac:dyDescent="0.2">
      <c r="A2738" s="23">
        <v>70408</v>
      </c>
      <c r="B2738" s="28" t="s">
        <v>4573</v>
      </c>
      <c r="C2738" s="28" t="s">
        <v>4574</v>
      </c>
      <c r="D2738" s="25">
        <v>40032</v>
      </c>
      <c r="E2738" s="28" t="s">
        <v>5081</v>
      </c>
      <c r="F2738" s="26">
        <v>207</v>
      </c>
      <c r="G2738" s="28" t="s">
        <v>5152</v>
      </c>
      <c r="H2738" s="28" t="s">
        <v>3379</v>
      </c>
      <c r="J2738" s="28" t="s">
        <v>4916</v>
      </c>
      <c r="K2738" s="29">
        <v>40032</v>
      </c>
      <c r="L2738" s="28" t="s">
        <v>7176</v>
      </c>
      <c r="M2738" s="28">
        <v>1114</v>
      </c>
    </row>
    <row r="2739" spans="1:13" hidden="1" x14ac:dyDescent="0.2">
      <c r="A2739" s="23">
        <v>70407</v>
      </c>
      <c r="B2739" s="28" t="s">
        <v>4573</v>
      </c>
      <c r="C2739" s="28" t="s">
        <v>4574</v>
      </c>
      <c r="D2739" s="25">
        <v>40032</v>
      </c>
      <c r="F2739" s="26">
        <v>8.19</v>
      </c>
      <c r="G2739" s="28" t="s">
        <v>4589</v>
      </c>
      <c r="H2739" s="28" t="s">
        <v>3381</v>
      </c>
      <c r="J2739" s="28" t="s">
        <v>4909</v>
      </c>
      <c r="K2739" s="29">
        <v>40032</v>
      </c>
      <c r="L2739" s="28" t="s">
        <v>7174</v>
      </c>
      <c r="M2739" s="28" t="s">
        <v>7186</v>
      </c>
    </row>
    <row r="2740" spans="1:13" hidden="1" x14ac:dyDescent="0.2">
      <c r="A2740" s="23">
        <v>71008</v>
      </c>
      <c r="B2740" s="28" t="s">
        <v>4573</v>
      </c>
      <c r="C2740" s="28" t="s">
        <v>5135</v>
      </c>
      <c r="D2740" s="25">
        <v>40033</v>
      </c>
      <c r="F2740" s="26">
        <v>12.16</v>
      </c>
      <c r="G2740" s="28" t="s">
        <v>683</v>
      </c>
      <c r="H2740" s="28" t="s">
        <v>3365</v>
      </c>
      <c r="J2740" s="28" t="s">
        <v>4909</v>
      </c>
      <c r="K2740" s="29">
        <v>40033</v>
      </c>
      <c r="L2740" s="28" t="s">
        <v>5658</v>
      </c>
      <c r="M2740" s="28" t="s">
        <v>1706</v>
      </c>
    </row>
    <row r="2741" spans="1:13" hidden="1" x14ac:dyDescent="0.2">
      <c r="A2741" s="23">
        <v>71009</v>
      </c>
      <c r="B2741" s="33" t="s">
        <v>4573</v>
      </c>
      <c r="C2741" s="28" t="s">
        <v>5135</v>
      </c>
      <c r="D2741" s="25">
        <v>40033</v>
      </c>
      <c r="E2741" s="33"/>
      <c r="F2741" s="26">
        <v>58.9</v>
      </c>
      <c r="G2741" s="28" t="s">
        <v>683</v>
      </c>
      <c r="H2741" s="28" t="s">
        <v>3365</v>
      </c>
      <c r="J2741" s="28" t="s">
        <v>4909</v>
      </c>
      <c r="K2741" s="29">
        <v>40033</v>
      </c>
      <c r="L2741" s="28" t="s">
        <v>5658</v>
      </c>
      <c r="M2741" s="28" t="s">
        <v>1709</v>
      </c>
    </row>
    <row r="2742" spans="1:13" hidden="1" x14ac:dyDescent="0.2">
      <c r="A2742" s="23">
        <v>70869</v>
      </c>
      <c r="B2742" s="28" t="s">
        <v>4573</v>
      </c>
      <c r="C2742" s="28" t="s">
        <v>5135</v>
      </c>
      <c r="D2742" s="25">
        <v>40035</v>
      </c>
      <c r="F2742" s="26">
        <v>22</v>
      </c>
      <c r="G2742" s="28" t="s">
        <v>3357</v>
      </c>
      <c r="H2742" s="28" t="s">
        <v>4600</v>
      </c>
      <c r="K2742" s="29">
        <v>40035</v>
      </c>
      <c r="L2742" s="28" t="s">
        <v>5658</v>
      </c>
      <c r="M2742" s="28" t="s">
        <v>3357</v>
      </c>
    </row>
    <row r="2743" spans="1:13" hidden="1" x14ac:dyDescent="0.2">
      <c r="A2743" s="23">
        <v>70414</v>
      </c>
      <c r="B2743" s="28" t="s">
        <v>4579</v>
      </c>
      <c r="C2743" s="28" t="s">
        <v>4574</v>
      </c>
      <c r="D2743" s="25">
        <v>40035</v>
      </c>
      <c r="F2743" s="26">
        <v>50</v>
      </c>
      <c r="G2743" s="28" t="s">
        <v>4580</v>
      </c>
      <c r="H2743" s="28" t="s">
        <v>6667</v>
      </c>
      <c r="K2743" s="29">
        <v>40035</v>
      </c>
      <c r="L2743" s="28" t="s">
        <v>8465</v>
      </c>
      <c r="M2743" s="28" t="s">
        <v>794</v>
      </c>
    </row>
    <row r="2744" spans="1:13" hidden="1" x14ac:dyDescent="0.2">
      <c r="A2744" s="23">
        <v>70413</v>
      </c>
      <c r="B2744" s="28" t="s">
        <v>4585</v>
      </c>
      <c r="C2744" s="28" t="s">
        <v>4574</v>
      </c>
      <c r="D2744" s="25">
        <v>40035</v>
      </c>
      <c r="F2744" s="26">
        <v>50</v>
      </c>
      <c r="G2744" s="28" t="s">
        <v>4586</v>
      </c>
      <c r="H2744" s="28" t="s">
        <v>5948</v>
      </c>
      <c r="J2744" s="28" t="s">
        <v>4905</v>
      </c>
      <c r="K2744" s="29">
        <v>40035</v>
      </c>
      <c r="L2744" s="28" t="s">
        <v>7174</v>
      </c>
      <c r="M2744" s="28" t="s">
        <v>7180</v>
      </c>
    </row>
    <row r="2745" spans="1:13" hidden="1" x14ac:dyDescent="0.2">
      <c r="A2745" s="23">
        <v>70870</v>
      </c>
      <c r="B2745" s="28" t="s">
        <v>4573</v>
      </c>
      <c r="C2745" s="28" t="s">
        <v>5135</v>
      </c>
      <c r="D2745" s="25">
        <v>40035</v>
      </c>
      <c r="F2745" s="26">
        <v>201.5</v>
      </c>
      <c r="G2745" s="28" t="s">
        <v>1565</v>
      </c>
      <c r="H2745" s="28" t="s">
        <v>4600</v>
      </c>
      <c r="J2745" s="28" t="s">
        <v>4907</v>
      </c>
      <c r="K2745" s="29">
        <v>40035</v>
      </c>
      <c r="L2745" s="28" t="s">
        <v>5658</v>
      </c>
      <c r="M2745" s="28" t="s">
        <v>7529</v>
      </c>
    </row>
    <row r="2746" spans="1:13" hidden="1" x14ac:dyDescent="0.2">
      <c r="A2746" s="23">
        <v>70411</v>
      </c>
      <c r="B2746" s="28" t="s">
        <v>4579</v>
      </c>
      <c r="C2746" s="28" t="s">
        <v>4574</v>
      </c>
      <c r="D2746" s="25">
        <v>40035</v>
      </c>
      <c r="F2746" s="26">
        <v>100</v>
      </c>
      <c r="G2746" s="28" t="s">
        <v>4587</v>
      </c>
      <c r="H2746" s="28" t="s">
        <v>6667</v>
      </c>
      <c r="K2746" s="29">
        <v>40035</v>
      </c>
      <c r="L2746" s="28" t="s">
        <v>7174</v>
      </c>
      <c r="M2746" s="28" t="s">
        <v>7179</v>
      </c>
    </row>
    <row r="2747" spans="1:13" hidden="1" x14ac:dyDescent="0.2">
      <c r="A2747" s="23">
        <v>70412</v>
      </c>
      <c r="B2747" s="28" t="s">
        <v>4579</v>
      </c>
      <c r="C2747" s="28" t="s">
        <v>4574</v>
      </c>
      <c r="D2747" s="25">
        <v>40035</v>
      </c>
      <c r="F2747" s="26">
        <v>100</v>
      </c>
      <c r="G2747" s="28" t="s">
        <v>4587</v>
      </c>
      <c r="H2747" s="28" t="s">
        <v>6667</v>
      </c>
      <c r="K2747" s="29">
        <v>40035</v>
      </c>
      <c r="L2747" s="28" t="s">
        <v>7174</v>
      </c>
      <c r="M2747" s="28" t="s">
        <v>7179</v>
      </c>
    </row>
    <row r="2748" spans="1:13" hidden="1" x14ac:dyDescent="0.2">
      <c r="A2748" s="23">
        <v>70871</v>
      </c>
      <c r="B2748" s="28" t="s">
        <v>4573</v>
      </c>
      <c r="C2748" s="28" t="s">
        <v>5135</v>
      </c>
      <c r="D2748" s="25">
        <v>40035</v>
      </c>
      <c r="F2748" s="26">
        <v>44.98</v>
      </c>
      <c r="G2748" s="28" t="s">
        <v>890</v>
      </c>
      <c r="H2748" s="28" t="s">
        <v>4600</v>
      </c>
      <c r="J2748" s="28" t="s">
        <v>4909</v>
      </c>
      <c r="K2748" s="29">
        <v>40035</v>
      </c>
      <c r="L2748" s="28" t="s">
        <v>5658</v>
      </c>
      <c r="M2748" s="28" t="s">
        <v>1048</v>
      </c>
    </row>
    <row r="2749" spans="1:13" hidden="1" x14ac:dyDescent="0.2">
      <c r="A2749" s="23">
        <v>70873</v>
      </c>
      <c r="B2749" s="28" t="s">
        <v>4573</v>
      </c>
      <c r="C2749" s="28" t="s">
        <v>5135</v>
      </c>
      <c r="D2749" s="25">
        <v>40035</v>
      </c>
      <c r="F2749" s="26">
        <v>42.52</v>
      </c>
      <c r="G2749" s="28" t="s">
        <v>683</v>
      </c>
      <c r="H2749" s="28" t="s">
        <v>3365</v>
      </c>
      <c r="J2749" s="28" t="s">
        <v>4909</v>
      </c>
      <c r="K2749" s="29">
        <v>40035</v>
      </c>
      <c r="L2749" s="28" t="s">
        <v>5658</v>
      </c>
      <c r="M2749" s="28" t="s">
        <v>1706</v>
      </c>
    </row>
    <row r="2750" spans="1:13" hidden="1" x14ac:dyDescent="0.2">
      <c r="A2750" s="23">
        <v>70872</v>
      </c>
      <c r="B2750" s="28" t="s">
        <v>4573</v>
      </c>
      <c r="C2750" s="28" t="s">
        <v>5135</v>
      </c>
      <c r="D2750" s="25">
        <v>40036</v>
      </c>
      <c r="F2750" s="26">
        <v>24</v>
      </c>
      <c r="G2750" s="28" t="s">
        <v>2207</v>
      </c>
      <c r="H2750" s="28" t="s">
        <v>4600</v>
      </c>
      <c r="J2750" s="28" t="s">
        <v>4907</v>
      </c>
      <c r="K2750" s="29">
        <v>40036</v>
      </c>
      <c r="L2750" s="28" t="s">
        <v>5658</v>
      </c>
      <c r="M2750" s="28" t="s">
        <v>2296</v>
      </c>
    </row>
    <row r="2751" spans="1:13" x14ac:dyDescent="0.2">
      <c r="A2751" s="23">
        <v>70874</v>
      </c>
      <c r="B2751" s="28" t="s">
        <v>4573</v>
      </c>
      <c r="C2751" s="28" t="s">
        <v>5135</v>
      </c>
      <c r="D2751" s="25">
        <v>40036</v>
      </c>
      <c r="F2751" s="26">
        <v>30</v>
      </c>
      <c r="G2751" s="28" t="s">
        <v>2201</v>
      </c>
      <c r="H2751" s="28" t="s">
        <v>7151</v>
      </c>
      <c r="J2751" s="28" t="s">
        <v>4911</v>
      </c>
      <c r="K2751" s="29">
        <v>40036</v>
      </c>
      <c r="L2751" s="28" t="s">
        <v>5658</v>
      </c>
      <c r="M2751" s="28" t="s">
        <v>1760</v>
      </c>
    </row>
    <row r="2752" spans="1:13" hidden="1" x14ac:dyDescent="0.2">
      <c r="A2752" s="23">
        <v>70875</v>
      </c>
      <c r="B2752" s="28" t="s">
        <v>4573</v>
      </c>
      <c r="C2752" s="28" t="s">
        <v>5135</v>
      </c>
      <c r="D2752" s="25">
        <v>40036</v>
      </c>
      <c r="F2752" s="26">
        <v>13.5</v>
      </c>
      <c r="G2752" s="28" t="s">
        <v>2210</v>
      </c>
      <c r="H2752" s="28" t="s">
        <v>3484</v>
      </c>
      <c r="J2752" s="28" t="s">
        <v>4907</v>
      </c>
      <c r="K2752" s="29">
        <v>40036</v>
      </c>
      <c r="L2752" s="28" t="s">
        <v>5658</v>
      </c>
      <c r="M2752" s="28" t="s">
        <v>1741</v>
      </c>
    </row>
    <row r="2753" spans="1:13" hidden="1" x14ac:dyDescent="0.2">
      <c r="A2753" s="23">
        <v>70416</v>
      </c>
      <c r="B2753" s="28" t="s">
        <v>4579</v>
      </c>
      <c r="C2753" s="28" t="s">
        <v>4574</v>
      </c>
      <c r="D2753" s="25">
        <v>40037</v>
      </c>
      <c r="F2753" s="26">
        <v>50</v>
      </c>
      <c r="G2753" s="28" t="s">
        <v>4580</v>
      </c>
      <c r="H2753" s="28" t="s">
        <v>6667</v>
      </c>
      <c r="K2753" s="29">
        <v>40037</v>
      </c>
      <c r="L2753" s="28" t="s">
        <v>8465</v>
      </c>
      <c r="M2753" s="28" t="s">
        <v>7398</v>
      </c>
    </row>
    <row r="2754" spans="1:13" hidden="1" x14ac:dyDescent="0.2">
      <c r="A2754" s="23">
        <v>70415</v>
      </c>
      <c r="C2754" s="28" t="s">
        <v>4574</v>
      </c>
      <c r="D2754" s="25">
        <v>40037</v>
      </c>
      <c r="F2754" s="26">
        <v>-106.62</v>
      </c>
      <c r="K2754" s="29">
        <v>40037</v>
      </c>
      <c r="L2754" s="28" t="s">
        <v>7181</v>
      </c>
      <c r="M2754" s="28">
        <v>160109</v>
      </c>
    </row>
    <row r="2755" spans="1:13" hidden="1" x14ac:dyDescent="0.2">
      <c r="A2755" s="23">
        <v>70878</v>
      </c>
      <c r="B2755" s="28" t="s">
        <v>4573</v>
      </c>
      <c r="C2755" s="28" t="s">
        <v>5135</v>
      </c>
      <c r="D2755" s="25">
        <v>40038</v>
      </c>
      <c r="F2755" s="26">
        <v>11.49</v>
      </c>
      <c r="G2755" s="28" t="s">
        <v>880</v>
      </c>
      <c r="H2755" s="28" t="s">
        <v>277</v>
      </c>
      <c r="J2755" s="28" t="s">
        <v>4909</v>
      </c>
      <c r="K2755" s="29">
        <v>40038</v>
      </c>
      <c r="L2755" s="28" t="s">
        <v>5658</v>
      </c>
      <c r="M2755" s="28" t="s">
        <v>5251</v>
      </c>
    </row>
    <row r="2756" spans="1:13" hidden="1" x14ac:dyDescent="0.2">
      <c r="A2756" s="23">
        <v>70417</v>
      </c>
      <c r="B2756" s="28" t="s">
        <v>4573</v>
      </c>
      <c r="C2756" s="28" t="s">
        <v>4574</v>
      </c>
      <c r="D2756" s="25">
        <v>40038</v>
      </c>
      <c r="F2756" s="26">
        <v>-0.32</v>
      </c>
      <c r="G2756" s="28" t="s">
        <v>4594</v>
      </c>
      <c r="H2756" s="28" t="s">
        <v>3381</v>
      </c>
      <c r="J2756" s="28" t="s">
        <v>4909</v>
      </c>
      <c r="K2756" s="29">
        <v>40038</v>
      </c>
      <c r="L2756" s="28" t="s">
        <v>7177</v>
      </c>
      <c r="M2756" s="28" t="s">
        <v>3879</v>
      </c>
    </row>
    <row r="2757" spans="1:13" hidden="1" x14ac:dyDescent="0.2">
      <c r="A2757" s="23">
        <v>70418</v>
      </c>
      <c r="B2757" s="28" t="s">
        <v>4579</v>
      </c>
      <c r="C2757" s="28" t="s">
        <v>4574</v>
      </c>
      <c r="D2757" s="25">
        <v>40038</v>
      </c>
      <c r="F2757" s="26">
        <v>400</v>
      </c>
      <c r="G2757" s="28" t="s">
        <v>4580</v>
      </c>
      <c r="H2757" s="28" t="s">
        <v>6667</v>
      </c>
      <c r="K2757" s="29">
        <v>40038</v>
      </c>
      <c r="L2757" s="28" t="s">
        <v>8465</v>
      </c>
      <c r="M2757" s="28" t="s">
        <v>1354</v>
      </c>
    </row>
    <row r="2758" spans="1:13" hidden="1" x14ac:dyDescent="0.2">
      <c r="A2758" s="23">
        <v>70877</v>
      </c>
      <c r="B2758" s="28" t="s">
        <v>4573</v>
      </c>
      <c r="C2758" s="28" t="s">
        <v>5135</v>
      </c>
      <c r="D2758" s="25">
        <v>40038</v>
      </c>
      <c r="E2758" s="33"/>
      <c r="F2758" s="26">
        <v>27.14</v>
      </c>
      <c r="G2758" s="28" t="s">
        <v>683</v>
      </c>
      <c r="H2758" s="28" t="s">
        <v>3365</v>
      </c>
      <c r="J2758" s="28" t="s">
        <v>4909</v>
      </c>
      <c r="K2758" s="29">
        <v>40038</v>
      </c>
      <c r="L2758" s="28" t="s">
        <v>5658</v>
      </c>
      <c r="M2758" s="28" t="s">
        <v>1706</v>
      </c>
    </row>
    <row r="2759" spans="1:13" x14ac:dyDescent="0.2">
      <c r="A2759" s="23">
        <v>70876</v>
      </c>
      <c r="B2759" s="28" t="s">
        <v>4573</v>
      </c>
      <c r="C2759" s="28" t="s">
        <v>5135</v>
      </c>
      <c r="D2759" s="25">
        <v>40038</v>
      </c>
      <c r="F2759" s="26">
        <v>40.5</v>
      </c>
      <c r="G2759" s="28" t="s">
        <v>2205</v>
      </c>
      <c r="H2759" s="28" t="s">
        <v>7151</v>
      </c>
      <c r="J2759" s="28" t="s">
        <v>4911</v>
      </c>
      <c r="K2759" s="29">
        <v>40038</v>
      </c>
      <c r="L2759" s="28" t="s">
        <v>5658</v>
      </c>
      <c r="M2759" s="28" t="s">
        <v>7533</v>
      </c>
    </row>
    <row r="2760" spans="1:13" hidden="1" x14ac:dyDescent="0.2">
      <c r="A2760" s="23">
        <v>70941</v>
      </c>
      <c r="B2760" s="28" t="s">
        <v>4573</v>
      </c>
      <c r="C2760" s="28" t="s">
        <v>5135</v>
      </c>
      <c r="D2760" s="25">
        <v>40038</v>
      </c>
      <c r="F2760" s="26">
        <v>36.04</v>
      </c>
      <c r="G2760" s="28" t="s">
        <v>5167</v>
      </c>
      <c r="H2760" s="28" t="s">
        <v>3365</v>
      </c>
      <c r="J2760" s="28" t="s">
        <v>4909</v>
      </c>
      <c r="K2760" s="29">
        <v>40038</v>
      </c>
      <c r="L2760" s="28" t="s">
        <v>5658</v>
      </c>
      <c r="M2760" s="28" t="s">
        <v>3963</v>
      </c>
    </row>
    <row r="2761" spans="1:13" hidden="1" x14ac:dyDescent="0.2">
      <c r="A2761" s="23">
        <v>70879</v>
      </c>
      <c r="B2761" s="28" t="s">
        <v>4573</v>
      </c>
      <c r="C2761" s="28" t="s">
        <v>5135</v>
      </c>
      <c r="D2761" s="25">
        <v>40039</v>
      </c>
      <c r="F2761" s="26">
        <v>15</v>
      </c>
      <c r="G2761" s="28" t="s">
        <v>2207</v>
      </c>
      <c r="H2761" s="28" t="s">
        <v>4600</v>
      </c>
      <c r="J2761" s="28" t="s">
        <v>4909</v>
      </c>
      <c r="K2761" s="29">
        <v>40039</v>
      </c>
      <c r="L2761" s="28" t="s">
        <v>5658</v>
      </c>
      <c r="M2761" s="28" t="s">
        <v>2296</v>
      </c>
    </row>
    <row r="2762" spans="1:13" hidden="1" x14ac:dyDescent="0.2">
      <c r="A2762" s="23">
        <v>70881</v>
      </c>
      <c r="B2762" s="28" t="s">
        <v>4573</v>
      </c>
      <c r="C2762" s="28" t="s">
        <v>5135</v>
      </c>
      <c r="D2762" s="25">
        <v>40039</v>
      </c>
      <c r="F2762" s="26">
        <v>59.97</v>
      </c>
      <c r="G2762" s="28" t="s">
        <v>6747</v>
      </c>
      <c r="H2762" s="28" t="s">
        <v>4600</v>
      </c>
      <c r="J2762" s="28" t="s">
        <v>4909</v>
      </c>
      <c r="K2762" s="29">
        <v>40039</v>
      </c>
      <c r="L2762" s="28" t="s">
        <v>5658</v>
      </c>
      <c r="M2762" s="28" t="s">
        <v>5320</v>
      </c>
    </row>
    <row r="2763" spans="1:13" hidden="1" x14ac:dyDescent="0.2">
      <c r="A2763" s="23">
        <v>70882</v>
      </c>
      <c r="B2763" s="28" t="s">
        <v>4573</v>
      </c>
      <c r="C2763" s="28" t="s">
        <v>5135</v>
      </c>
      <c r="D2763" s="25">
        <v>40039</v>
      </c>
      <c r="E2763" s="33"/>
      <c r="F2763" s="26">
        <v>44</v>
      </c>
      <c r="G2763" s="28" t="s">
        <v>1659</v>
      </c>
      <c r="H2763" s="28" t="s">
        <v>4600</v>
      </c>
      <c r="J2763" s="28" t="s">
        <v>4909</v>
      </c>
      <c r="K2763" s="29">
        <v>40039</v>
      </c>
      <c r="L2763" s="28" t="s">
        <v>5658</v>
      </c>
      <c r="M2763" s="28" t="s">
        <v>1364</v>
      </c>
    </row>
    <row r="2764" spans="1:13" hidden="1" x14ac:dyDescent="0.2">
      <c r="A2764" s="23">
        <v>70880</v>
      </c>
      <c r="B2764" s="33" t="s">
        <v>4573</v>
      </c>
      <c r="C2764" s="28" t="s">
        <v>5135</v>
      </c>
      <c r="D2764" s="25">
        <v>40039</v>
      </c>
      <c r="F2764" s="26">
        <v>18.5</v>
      </c>
      <c r="G2764" s="28" t="s">
        <v>1561</v>
      </c>
      <c r="H2764" s="28" t="s">
        <v>3484</v>
      </c>
      <c r="J2764" s="28" t="s">
        <v>4909</v>
      </c>
      <c r="K2764" s="29">
        <v>40039</v>
      </c>
      <c r="L2764" s="28" t="s">
        <v>5658</v>
      </c>
      <c r="M2764" s="28" t="s">
        <v>1372</v>
      </c>
    </row>
    <row r="2765" spans="1:13" hidden="1" x14ac:dyDescent="0.2">
      <c r="A2765" s="23">
        <v>70419</v>
      </c>
      <c r="B2765" s="28" t="s">
        <v>4579</v>
      </c>
      <c r="C2765" s="28" t="s">
        <v>4574</v>
      </c>
      <c r="D2765" s="25">
        <v>40039</v>
      </c>
      <c r="F2765" s="26">
        <v>2000</v>
      </c>
      <c r="G2765" s="28" t="s">
        <v>5135</v>
      </c>
      <c r="H2765" s="28" t="s">
        <v>6667</v>
      </c>
      <c r="K2765" s="29">
        <v>40039</v>
      </c>
      <c r="L2765" s="28" t="s">
        <v>5361</v>
      </c>
      <c r="M2765" s="28" t="s">
        <v>6116</v>
      </c>
    </row>
    <row r="2766" spans="1:13" hidden="1" x14ac:dyDescent="0.2">
      <c r="A2766" s="23">
        <v>70883</v>
      </c>
      <c r="B2766" s="28" t="s">
        <v>4573</v>
      </c>
      <c r="C2766" s="28" t="s">
        <v>5135</v>
      </c>
      <c r="D2766" s="25">
        <v>40040</v>
      </c>
      <c r="E2766" s="33"/>
      <c r="F2766" s="26">
        <v>55</v>
      </c>
      <c r="G2766" s="28" t="s">
        <v>4529</v>
      </c>
      <c r="H2766" s="28" t="s">
        <v>3484</v>
      </c>
      <c r="J2766" s="28" t="s">
        <v>4909</v>
      </c>
      <c r="K2766" s="29">
        <v>40040</v>
      </c>
      <c r="L2766" s="28" t="s">
        <v>5658</v>
      </c>
      <c r="M2766" s="28" t="s">
        <v>1386</v>
      </c>
    </row>
    <row r="2767" spans="1:13" hidden="1" x14ac:dyDescent="0.2">
      <c r="A2767" s="23">
        <v>70885</v>
      </c>
      <c r="B2767" s="28" t="s">
        <v>4573</v>
      </c>
      <c r="C2767" s="28" t="s">
        <v>5135</v>
      </c>
      <c r="D2767" s="25">
        <v>40042</v>
      </c>
      <c r="F2767" s="26">
        <v>8.8000000000000007</v>
      </c>
      <c r="G2767" s="28" t="s">
        <v>1555</v>
      </c>
      <c r="H2767" s="28" t="s">
        <v>3370</v>
      </c>
      <c r="J2767" s="28" t="s">
        <v>4909</v>
      </c>
      <c r="K2767" s="29">
        <v>40042</v>
      </c>
      <c r="L2767" s="28" t="s">
        <v>5658</v>
      </c>
      <c r="M2767" s="28" t="s">
        <v>5253</v>
      </c>
    </row>
    <row r="2768" spans="1:13" hidden="1" x14ac:dyDescent="0.2">
      <c r="A2768" s="23">
        <v>70420</v>
      </c>
      <c r="B2768" s="28" t="s">
        <v>4579</v>
      </c>
      <c r="C2768" s="28" t="s">
        <v>4574</v>
      </c>
      <c r="D2768" s="25">
        <v>40042</v>
      </c>
      <c r="F2768" s="26">
        <v>50</v>
      </c>
      <c r="G2768" s="28" t="s">
        <v>4580</v>
      </c>
      <c r="H2768" s="28" t="s">
        <v>6667</v>
      </c>
      <c r="K2768" s="29">
        <v>40042</v>
      </c>
      <c r="L2768" s="28" t="s">
        <v>8465</v>
      </c>
      <c r="M2768" s="28" t="s">
        <v>762</v>
      </c>
    </row>
    <row r="2769" spans="1:13" hidden="1" x14ac:dyDescent="0.2">
      <c r="A2769" s="23">
        <v>70421</v>
      </c>
      <c r="B2769" s="28" t="s">
        <v>4585</v>
      </c>
      <c r="C2769" s="28" t="s">
        <v>4574</v>
      </c>
      <c r="D2769" s="25">
        <v>40042</v>
      </c>
      <c r="F2769" s="26">
        <v>79.790000000000006</v>
      </c>
      <c r="G2769" s="28" t="s">
        <v>5142</v>
      </c>
      <c r="H2769" s="28" t="s">
        <v>5948</v>
      </c>
      <c r="K2769" s="29">
        <v>40042</v>
      </c>
      <c r="L2769" s="28" t="s">
        <v>7174</v>
      </c>
      <c r="M2769" s="28" t="s">
        <v>7175</v>
      </c>
    </row>
    <row r="2770" spans="1:13" hidden="1" x14ac:dyDescent="0.2">
      <c r="A2770" s="23">
        <v>70884</v>
      </c>
      <c r="B2770" s="28" t="s">
        <v>4573</v>
      </c>
      <c r="C2770" s="28" t="s">
        <v>5135</v>
      </c>
      <c r="D2770" s="25">
        <v>40043</v>
      </c>
      <c r="F2770" s="26">
        <v>295.17</v>
      </c>
      <c r="G2770" s="28" t="s">
        <v>885</v>
      </c>
      <c r="H2770" s="28" t="s">
        <v>3381</v>
      </c>
      <c r="J2770" s="28" t="s">
        <v>4909</v>
      </c>
      <c r="K2770" s="29">
        <v>40043</v>
      </c>
      <c r="L2770" s="28" t="s">
        <v>5658</v>
      </c>
      <c r="M2770" s="28" t="s">
        <v>7454</v>
      </c>
    </row>
    <row r="2771" spans="1:13" hidden="1" x14ac:dyDescent="0.2">
      <c r="A2771" s="23">
        <v>70422</v>
      </c>
      <c r="B2771" s="28" t="s">
        <v>4573</v>
      </c>
      <c r="C2771" s="28" t="s">
        <v>4574</v>
      </c>
      <c r="D2771" s="25">
        <v>40043</v>
      </c>
      <c r="F2771" s="26">
        <v>20</v>
      </c>
      <c r="G2771" s="28" t="s">
        <v>5143</v>
      </c>
      <c r="H2771" s="28" t="s">
        <v>3381</v>
      </c>
      <c r="J2771" s="28" t="s">
        <v>4909</v>
      </c>
      <c r="K2771" s="29">
        <v>40043</v>
      </c>
      <c r="L2771" s="28" t="s">
        <v>7174</v>
      </c>
      <c r="M2771" s="28" t="s">
        <v>7217</v>
      </c>
    </row>
    <row r="2772" spans="1:13" hidden="1" x14ac:dyDescent="0.2">
      <c r="A2772" s="23">
        <v>70886</v>
      </c>
      <c r="B2772" s="28" t="s">
        <v>4573</v>
      </c>
      <c r="C2772" s="28" t="s">
        <v>5135</v>
      </c>
      <c r="D2772" s="25">
        <v>40043</v>
      </c>
      <c r="F2772" s="26">
        <v>45.24</v>
      </c>
      <c r="G2772" s="28" t="s">
        <v>6757</v>
      </c>
      <c r="H2772" s="28" t="s">
        <v>4599</v>
      </c>
      <c r="I2772" s="28" t="s">
        <v>1181</v>
      </c>
      <c r="J2772" s="28" t="s">
        <v>4909</v>
      </c>
      <c r="K2772" s="29">
        <v>40043</v>
      </c>
      <c r="L2772" s="28" t="s">
        <v>5658</v>
      </c>
      <c r="M2772" s="28" t="s">
        <v>1066</v>
      </c>
    </row>
    <row r="2773" spans="1:13" hidden="1" x14ac:dyDescent="0.2">
      <c r="A2773" s="23">
        <v>70888</v>
      </c>
      <c r="B2773" s="28" t="s">
        <v>4573</v>
      </c>
      <c r="C2773" s="28" t="s">
        <v>5135</v>
      </c>
      <c r="D2773" s="25">
        <v>40044</v>
      </c>
      <c r="F2773" s="26">
        <v>52.49</v>
      </c>
      <c r="G2773" s="28" t="s">
        <v>6757</v>
      </c>
      <c r="H2773" s="28" t="s">
        <v>4599</v>
      </c>
      <c r="I2773" s="28" t="s">
        <v>1181</v>
      </c>
      <c r="J2773" s="28" t="s">
        <v>4909</v>
      </c>
      <c r="K2773" s="29">
        <v>40044</v>
      </c>
      <c r="L2773" s="28" t="s">
        <v>5658</v>
      </c>
      <c r="M2773" s="28" t="s">
        <v>7524</v>
      </c>
    </row>
    <row r="2774" spans="1:13" hidden="1" x14ac:dyDescent="0.2">
      <c r="A2774" s="23">
        <v>70890</v>
      </c>
      <c r="B2774" s="28" t="s">
        <v>4573</v>
      </c>
      <c r="C2774" s="28" t="s">
        <v>5135</v>
      </c>
      <c r="D2774" s="25">
        <v>40044</v>
      </c>
      <c r="F2774" s="26">
        <v>35.26</v>
      </c>
      <c r="G2774" s="28" t="s">
        <v>6757</v>
      </c>
      <c r="H2774" s="28" t="s">
        <v>4599</v>
      </c>
      <c r="I2774" s="28" t="s">
        <v>1181</v>
      </c>
      <c r="J2774" s="28" t="s">
        <v>4909</v>
      </c>
      <c r="K2774" s="29">
        <v>40044</v>
      </c>
      <c r="L2774" s="28" t="s">
        <v>5658</v>
      </c>
      <c r="M2774" s="28" t="s">
        <v>1047</v>
      </c>
    </row>
    <row r="2775" spans="1:13" hidden="1" x14ac:dyDescent="0.2">
      <c r="A2775" s="23">
        <v>70892</v>
      </c>
      <c r="B2775" s="28" t="s">
        <v>4573</v>
      </c>
      <c r="C2775" s="28" t="s">
        <v>5135</v>
      </c>
      <c r="D2775" s="25">
        <v>40046</v>
      </c>
      <c r="F2775" s="26">
        <v>91.01</v>
      </c>
      <c r="G2775" s="28" t="s">
        <v>6757</v>
      </c>
      <c r="H2775" s="28" t="s">
        <v>4599</v>
      </c>
      <c r="I2775" s="28" t="s">
        <v>1181</v>
      </c>
      <c r="J2775" s="28" t="s">
        <v>4909</v>
      </c>
      <c r="K2775" s="29">
        <v>40046</v>
      </c>
      <c r="L2775" s="28" t="s">
        <v>5658</v>
      </c>
      <c r="M2775" s="28" t="s">
        <v>1373</v>
      </c>
    </row>
    <row r="2776" spans="1:13" hidden="1" x14ac:dyDescent="0.2">
      <c r="A2776" s="23">
        <v>70894</v>
      </c>
      <c r="B2776" s="28" t="s">
        <v>4573</v>
      </c>
      <c r="C2776" s="28" t="s">
        <v>5135</v>
      </c>
      <c r="D2776" s="25">
        <v>40049</v>
      </c>
      <c r="F2776" s="26">
        <v>30.3</v>
      </c>
      <c r="G2776" s="28" t="s">
        <v>6757</v>
      </c>
      <c r="H2776" s="28" t="s">
        <v>4599</v>
      </c>
      <c r="I2776" s="28" t="s">
        <v>1181</v>
      </c>
      <c r="J2776" s="28" t="s">
        <v>4909</v>
      </c>
      <c r="K2776" s="29">
        <v>40049</v>
      </c>
      <c r="L2776" s="28" t="s">
        <v>5658</v>
      </c>
      <c r="M2776" s="28" t="s">
        <v>7524</v>
      </c>
    </row>
    <row r="2777" spans="1:13" hidden="1" x14ac:dyDescent="0.2">
      <c r="A2777" s="23">
        <v>70896</v>
      </c>
      <c r="B2777" s="28" t="s">
        <v>4573</v>
      </c>
      <c r="C2777" s="28" t="s">
        <v>5135</v>
      </c>
      <c r="D2777" s="25">
        <v>40049</v>
      </c>
      <c r="F2777" s="26">
        <v>37.770000000000003</v>
      </c>
      <c r="G2777" s="28" t="s">
        <v>6757</v>
      </c>
      <c r="H2777" s="28" t="s">
        <v>4599</v>
      </c>
      <c r="I2777" s="28" t="s">
        <v>1181</v>
      </c>
      <c r="J2777" s="28" t="s">
        <v>4909</v>
      </c>
      <c r="K2777" s="29">
        <v>40049</v>
      </c>
      <c r="L2777" s="28" t="s">
        <v>5658</v>
      </c>
      <c r="M2777" s="28" t="s">
        <v>1374</v>
      </c>
    </row>
    <row r="2778" spans="1:13" hidden="1" x14ac:dyDescent="0.2">
      <c r="A2778" s="23">
        <v>70898</v>
      </c>
      <c r="B2778" s="28" t="s">
        <v>4573</v>
      </c>
      <c r="C2778" s="28" t="s">
        <v>5135</v>
      </c>
      <c r="D2778" s="25">
        <v>40049</v>
      </c>
      <c r="F2778" s="26">
        <v>27.78</v>
      </c>
      <c r="G2778" s="28" t="s">
        <v>6757</v>
      </c>
      <c r="H2778" s="28" t="s">
        <v>4599</v>
      </c>
      <c r="I2778" s="28" t="s">
        <v>1181</v>
      </c>
      <c r="J2778" s="28" t="s">
        <v>4909</v>
      </c>
      <c r="K2778" s="29">
        <v>40049</v>
      </c>
      <c r="L2778" s="28" t="s">
        <v>5658</v>
      </c>
      <c r="M2778" s="28" t="s">
        <v>7523</v>
      </c>
    </row>
    <row r="2779" spans="1:13" hidden="1" x14ac:dyDescent="0.2">
      <c r="A2779" s="23">
        <v>70423</v>
      </c>
      <c r="B2779" s="28" t="s">
        <v>4585</v>
      </c>
      <c r="C2779" s="28" t="s">
        <v>4574</v>
      </c>
      <c r="D2779" s="25">
        <v>40049</v>
      </c>
      <c r="F2779" s="26">
        <v>20.8</v>
      </c>
      <c r="G2779" s="28" t="s">
        <v>5141</v>
      </c>
      <c r="H2779" s="28" t="s">
        <v>5948</v>
      </c>
      <c r="J2779" s="28" t="s">
        <v>4907</v>
      </c>
      <c r="K2779" s="29">
        <v>40049</v>
      </c>
      <c r="L2779" s="28" t="s">
        <v>7174</v>
      </c>
      <c r="M2779" s="28" t="s">
        <v>7211</v>
      </c>
    </row>
    <row r="2780" spans="1:13" hidden="1" x14ac:dyDescent="0.2">
      <c r="A2780" s="23">
        <v>70900</v>
      </c>
      <c r="B2780" s="28" t="s">
        <v>4573</v>
      </c>
      <c r="C2780" s="28" t="s">
        <v>5135</v>
      </c>
      <c r="D2780" s="25">
        <v>40050</v>
      </c>
      <c r="F2780" s="26">
        <v>37.6</v>
      </c>
      <c r="G2780" s="28" t="s">
        <v>6757</v>
      </c>
      <c r="H2780" s="28" t="s">
        <v>4599</v>
      </c>
      <c r="I2780" s="28" t="s">
        <v>1181</v>
      </c>
      <c r="J2780" s="28" t="s">
        <v>4909</v>
      </c>
      <c r="K2780" s="29">
        <v>40050</v>
      </c>
      <c r="L2780" s="28" t="s">
        <v>5658</v>
      </c>
      <c r="M2780" s="28" t="s">
        <v>1390</v>
      </c>
    </row>
    <row r="2781" spans="1:13" hidden="1" x14ac:dyDescent="0.2">
      <c r="A2781" s="23">
        <v>70424</v>
      </c>
      <c r="B2781" s="28" t="s">
        <v>4573</v>
      </c>
      <c r="C2781" s="28" t="s">
        <v>4574</v>
      </c>
      <c r="D2781" s="25">
        <v>40050</v>
      </c>
      <c r="F2781" s="26">
        <v>41.58</v>
      </c>
      <c r="G2781" s="28" t="s">
        <v>5139</v>
      </c>
      <c r="H2781" s="28" t="s">
        <v>3381</v>
      </c>
      <c r="J2781" s="28" t="s">
        <v>4909</v>
      </c>
      <c r="K2781" s="29">
        <v>40050</v>
      </c>
      <c r="L2781" s="28" t="s">
        <v>7174</v>
      </c>
      <c r="M2781" s="28" t="s">
        <v>7209</v>
      </c>
    </row>
    <row r="2782" spans="1:13" hidden="1" x14ac:dyDescent="0.2">
      <c r="A2782" s="23">
        <v>70425</v>
      </c>
      <c r="B2782" s="28" t="s">
        <v>5138</v>
      </c>
      <c r="C2782" s="28" t="s">
        <v>4574</v>
      </c>
      <c r="D2782" s="25">
        <v>40050</v>
      </c>
      <c r="F2782" s="26">
        <v>148.47999999999999</v>
      </c>
      <c r="G2782" s="28" t="s">
        <v>4574</v>
      </c>
      <c r="H2782" s="28" t="s">
        <v>3381</v>
      </c>
      <c r="J2782" s="28" t="s">
        <v>4909</v>
      </c>
      <c r="K2782" s="29">
        <v>40050</v>
      </c>
      <c r="L2782" s="28" t="s">
        <v>7206</v>
      </c>
      <c r="M2782" s="28" t="s">
        <v>6111</v>
      </c>
    </row>
    <row r="2783" spans="1:13" x14ac:dyDescent="0.2">
      <c r="A2783" s="23">
        <v>70426</v>
      </c>
      <c r="B2783" s="28" t="s">
        <v>4573</v>
      </c>
      <c r="C2783" s="28" t="s">
        <v>4574</v>
      </c>
      <c r="D2783" s="25">
        <v>40051</v>
      </c>
      <c r="F2783" s="26">
        <v>21.66</v>
      </c>
      <c r="G2783" s="28" t="s">
        <v>5136</v>
      </c>
      <c r="H2783" s="28" t="s">
        <v>7151</v>
      </c>
      <c r="J2783" s="28" t="s">
        <v>4911</v>
      </c>
      <c r="K2783" s="29">
        <v>40051</v>
      </c>
      <c r="L2783" s="28" t="s">
        <v>7174</v>
      </c>
      <c r="M2783" s="28" t="s">
        <v>7221</v>
      </c>
    </row>
    <row r="2784" spans="1:13" hidden="1" x14ac:dyDescent="0.2">
      <c r="A2784" s="23">
        <v>70427</v>
      </c>
      <c r="B2784" s="28" t="s">
        <v>4579</v>
      </c>
      <c r="C2784" s="28" t="s">
        <v>4574</v>
      </c>
      <c r="D2784" s="25">
        <v>40052</v>
      </c>
      <c r="F2784" s="26">
        <v>362.64</v>
      </c>
      <c r="G2784" s="28" t="s">
        <v>4580</v>
      </c>
      <c r="H2784" s="28" t="s">
        <v>6667</v>
      </c>
      <c r="K2784" s="29">
        <v>40052</v>
      </c>
      <c r="L2784" s="28" t="s">
        <v>8465</v>
      </c>
      <c r="M2784" s="28" t="s">
        <v>763</v>
      </c>
    </row>
    <row r="2785" spans="1:13" hidden="1" x14ac:dyDescent="0.2">
      <c r="A2785" s="23">
        <v>70902</v>
      </c>
      <c r="B2785" s="28" t="s">
        <v>4573</v>
      </c>
      <c r="C2785" s="28" t="s">
        <v>5135</v>
      </c>
      <c r="D2785" s="25">
        <v>40052</v>
      </c>
      <c r="F2785" s="26">
        <v>35.840000000000003</v>
      </c>
      <c r="G2785" s="28" t="s">
        <v>5160</v>
      </c>
      <c r="H2785" s="28" t="s">
        <v>4599</v>
      </c>
      <c r="I2785" s="28" t="s">
        <v>1181</v>
      </c>
      <c r="J2785" s="28" t="s">
        <v>4909</v>
      </c>
      <c r="K2785" s="29">
        <v>40052</v>
      </c>
      <c r="L2785" s="28" t="s">
        <v>5658</v>
      </c>
      <c r="M2785" s="28" t="s">
        <v>1382</v>
      </c>
    </row>
    <row r="2786" spans="1:13" hidden="1" x14ac:dyDescent="0.2">
      <c r="A2786" s="23">
        <v>70904</v>
      </c>
      <c r="B2786" s="28" t="s">
        <v>4573</v>
      </c>
      <c r="C2786" s="28" t="s">
        <v>5135</v>
      </c>
      <c r="D2786" s="25">
        <v>40054</v>
      </c>
      <c r="F2786" s="26">
        <v>22.87</v>
      </c>
      <c r="G2786" s="28" t="s">
        <v>2203</v>
      </c>
      <c r="H2786" s="28" t="s">
        <v>4599</v>
      </c>
      <c r="J2786" s="28" t="s">
        <v>4909</v>
      </c>
      <c r="K2786" s="29">
        <v>40054</v>
      </c>
      <c r="L2786" s="28" t="s">
        <v>5658</v>
      </c>
      <c r="M2786" s="28" t="s">
        <v>1747</v>
      </c>
    </row>
    <row r="2787" spans="1:13" hidden="1" x14ac:dyDescent="0.2">
      <c r="A2787" s="23">
        <v>70912</v>
      </c>
      <c r="B2787" s="28" t="s">
        <v>4573</v>
      </c>
      <c r="C2787" s="28" t="s">
        <v>5135</v>
      </c>
      <c r="D2787" s="25">
        <v>40057</v>
      </c>
      <c r="F2787" s="26">
        <v>46.78</v>
      </c>
      <c r="G2787" s="28" t="s">
        <v>1956</v>
      </c>
      <c r="H2787" s="28" t="s">
        <v>3365</v>
      </c>
      <c r="J2787" s="28" t="s">
        <v>4909</v>
      </c>
      <c r="K2787" s="29">
        <v>40057</v>
      </c>
      <c r="L2787" s="28" t="s">
        <v>5658</v>
      </c>
      <c r="M2787" s="28" t="s">
        <v>4028</v>
      </c>
    </row>
    <row r="2788" spans="1:13" hidden="1" x14ac:dyDescent="0.2">
      <c r="A2788" s="23">
        <v>70927</v>
      </c>
      <c r="B2788" s="33" t="s">
        <v>4573</v>
      </c>
      <c r="C2788" s="28" t="s">
        <v>5135</v>
      </c>
      <c r="D2788" s="25">
        <v>40057</v>
      </c>
      <c r="F2788" s="26">
        <v>32.1</v>
      </c>
      <c r="G2788" s="28" t="s">
        <v>3700</v>
      </c>
      <c r="H2788" s="28" t="s">
        <v>7324</v>
      </c>
      <c r="J2788" s="28" t="s">
        <v>4909</v>
      </c>
      <c r="K2788" s="29">
        <v>40057</v>
      </c>
      <c r="L2788" s="28" t="s">
        <v>5658</v>
      </c>
      <c r="M2788" s="28" t="s">
        <v>5239</v>
      </c>
    </row>
    <row r="2789" spans="1:13" hidden="1" x14ac:dyDescent="0.2">
      <c r="A2789" s="23">
        <v>70430</v>
      </c>
      <c r="B2789" s="28" t="s">
        <v>4579</v>
      </c>
      <c r="C2789" s="28" t="s">
        <v>4574</v>
      </c>
      <c r="D2789" s="25">
        <v>40057</v>
      </c>
      <c r="F2789" s="26">
        <v>130</v>
      </c>
      <c r="G2789" s="28" t="s">
        <v>4580</v>
      </c>
      <c r="H2789" s="28" t="s">
        <v>6667</v>
      </c>
      <c r="K2789" s="29">
        <v>40057</v>
      </c>
      <c r="L2789" s="28" t="s">
        <v>8465</v>
      </c>
      <c r="M2789" s="28" t="s">
        <v>7396</v>
      </c>
    </row>
    <row r="2790" spans="1:13" hidden="1" x14ac:dyDescent="0.2">
      <c r="A2790" s="23">
        <v>70431</v>
      </c>
      <c r="B2790" s="28" t="s">
        <v>4579</v>
      </c>
      <c r="C2790" s="28" t="s">
        <v>4574</v>
      </c>
      <c r="D2790" s="25">
        <v>40057</v>
      </c>
      <c r="F2790" s="26">
        <v>30</v>
      </c>
      <c r="G2790" s="28" t="s">
        <v>4580</v>
      </c>
      <c r="H2790" s="28" t="s">
        <v>6667</v>
      </c>
      <c r="K2790" s="29">
        <v>40057</v>
      </c>
      <c r="L2790" s="28" t="s">
        <v>8465</v>
      </c>
      <c r="M2790" s="28" t="s">
        <v>7411</v>
      </c>
    </row>
    <row r="2791" spans="1:13" hidden="1" x14ac:dyDescent="0.2">
      <c r="A2791" s="23">
        <v>70926</v>
      </c>
      <c r="B2791" s="28" t="s">
        <v>4573</v>
      </c>
      <c r="C2791" s="28" t="s">
        <v>5135</v>
      </c>
      <c r="D2791" s="25">
        <v>40057</v>
      </c>
      <c r="F2791" s="26">
        <v>27.83</v>
      </c>
      <c r="G2791" s="28" t="s">
        <v>6085</v>
      </c>
      <c r="H2791" s="28" t="s">
        <v>3370</v>
      </c>
      <c r="J2791" s="28" t="s">
        <v>4909</v>
      </c>
      <c r="K2791" s="29">
        <v>40057</v>
      </c>
      <c r="L2791" s="28" t="s">
        <v>5658</v>
      </c>
      <c r="M2791" s="28" t="s">
        <v>3032</v>
      </c>
    </row>
    <row r="2792" spans="1:13" hidden="1" x14ac:dyDescent="0.2">
      <c r="A2792" s="23">
        <v>70436</v>
      </c>
      <c r="B2792" s="28" t="s">
        <v>4573</v>
      </c>
      <c r="C2792" s="28" t="s">
        <v>4574</v>
      </c>
      <c r="D2792" s="25">
        <v>40057</v>
      </c>
      <c r="F2792" s="26">
        <v>5</v>
      </c>
      <c r="G2792" s="28" t="s">
        <v>5134</v>
      </c>
      <c r="H2792" s="28" t="s">
        <v>5954</v>
      </c>
      <c r="J2792" s="28" t="s">
        <v>4912</v>
      </c>
      <c r="K2792" s="29">
        <v>40057</v>
      </c>
      <c r="L2792" s="28" t="s">
        <v>7174</v>
      </c>
      <c r="M2792" s="28" t="s">
        <v>7194</v>
      </c>
    </row>
    <row r="2793" spans="1:13" hidden="1" x14ac:dyDescent="0.2">
      <c r="A2793" s="23">
        <v>70906</v>
      </c>
      <c r="B2793" s="28" t="s">
        <v>4573</v>
      </c>
      <c r="C2793" s="28" t="s">
        <v>5135</v>
      </c>
      <c r="D2793" s="25">
        <v>40057</v>
      </c>
      <c r="F2793" s="26">
        <v>27.08</v>
      </c>
      <c r="G2793" s="28" t="s">
        <v>889</v>
      </c>
      <c r="H2793" s="28" t="s">
        <v>4599</v>
      </c>
      <c r="J2793" s="28" t="s">
        <v>4909</v>
      </c>
      <c r="K2793" s="29">
        <v>40057</v>
      </c>
      <c r="L2793" s="28" t="s">
        <v>5658</v>
      </c>
      <c r="M2793" s="28" t="s">
        <v>7460</v>
      </c>
    </row>
    <row r="2794" spans="1:13" hidden="1" x14ac:dyDescent="0.2">
      <c r="A2794" s="23">
        <v>70908</v>
      </c>
      <c r="B2794" s="28" t="s">
        <v>4573</v>
      </c>
      <c r="C2794" s="28" t="s">
        <v>5135</v>
      </c>
      <c r="D2794" s="25">
        <v>40057</v>
      </c>
      <c r="F2794" s="26">
        <v>441.75</v>
      </c>
      <c r="G2794" s="28" t="s">
        <v>889</v>
      </c>
      <c r="H2794" s="28" t="s">
        <v>4599</v>
      </c>
      <c r="I2794" s="28" t="s">
        <v>1181</v>
      </c>
      <c r="J2794" s="28" t="s">
        <v>4909</v>
      </c>
      <c r="K2794" s="29">
        <v>40057</v>
      </c>
      <c r="L2794" s="28" t="s">
        <v>5658</v>
      </c>
      <c r="M2794" s="28" t="s">
        <v>1041</v>
      </c>
    </row>
    <row r="2795" spans="1:13" hidden="1" x14ac:dyDescent="0.2">
      <c r="A2795" s="23">
        <v>70923</v>
      </c>
      <c r="B2795" s="28" t="s">
        <v>4573</v>
      </c>
      <c r="C2795" s="28" t="s">
        <v>5135</v>
      </c>
      <c r="D2795" s="25">
        <v>40057</v>
      </c>
      <c r="F2795" s="26">
        <v>106.89</v>
      </c>
      <c r="G2795" s="28" t="s">
        <v>889</v>
      </c>
      <c r="H2795" s="28" t="s">
        <v>4599</v>
      </c>
      <c r="I2795" s="28" t="s">
        <v>1181</v>
      </c>
      <c r="J2795" s="28" t="s">
        <v>4909</v>
      </c>
      <c r="K2795" s="29">
        <v>40057</v>
      </c>
      <c r="L2795" s="28" t="s">
        <v>5658</v>
      </c>
      <c r="M2795" s="28" t="s">
        <v>1040</v>
      </c>
    </row>
    <row r="2796" spans="1:13" hidden="1" x14ac:dyDescent="0.2">
      <c r="A2796" s="23">
        <v>70913</v>
      </c>
      <c r="B2796" s="28" t="s">
        <v>4573</v>
      </c>
      <c r="C2796" s="28" t="s">
        <v>5135</v>
      </c>
      <c r="D2796" s="25">
        <v>40057</v>
      </c>
      <c r="F2796" s="26">
        <v>21.74</v>
      </c>
      <c r="G2796" s="28" t="s">
        <v>6757</v>
      </c>
      <c r="H2796" s="28" t="s">
        <v>4599</v>
      </c>
      <c r="I2796" s="28" t="s">
        <v>1181</v>
      </c>
      <c r="J2796" s="28" t="s">
        <v>4909</v>
      </c>
      <c r="K2796" s="29">
        <v>40057</v>
      </c>
      <c r="L2796" s="28" t="s">
        <v>5658</v>
      </c>
      <c r="M2796" s="28" t="s">
        <v>820</v>
      </c>
    </row>
    <row r="2797" spans="1:13" hidden="1" x14ac:dyDescent="0.2">
      <c r="A2797" s="23">
        <v>70428</v>
      </c>
      <c r="B2797" s="28" t="s">
        <v>4579</v>
      </c>
      <c r="C2797" s="28" t="s">
        <v>4574</v>
      </c>
      <c r="D2797" s="25">
        <v>40057</v>
      </c>
      <c r="F2797" s="26">
        <v>10</v>
      </c>
      <c r="G2797" s="28" t="s">
        <v>6025</v>
      </c>
      <c r="H2797" s="28" t="s">
        <v>6667</v>
      </c>
      <c r="K2797" s="29">
        <v>40057</v>
      </c>
      <c r="L2797" s="28" t="s">
        <v>7182</v>
      </c>
      <c r="M2797" s="28" t="s">
        <v>7199</v>
      </c>
    </row>
    <row r="2798" spans="1:13" hidden="1" x14ac:dyDescent="0.2">
      <c r="A2798" s="23">
        <v>70429</v>
      </c>
      <c r="B2798" s="28" t="s">
        <v>4579</v>
      </c>
      <c r="C2798" s="28" t="s">
        <v>4574</v>
      </c>
      <c r="D2798" s="25">
        <v>40057</v>
      </c>
      <c r="F2798" s="26">
        <v>10</v>
      </c>
      <c r="G2798" s="28" t="s">
        <v>6024</v>
      </c>
      <c r="H2798" s="28" t="s">
        <v>6667</v>
      </c>
      <c r="K2798" s="29">
        <v>40057</v>
      </c>
      <c r="L2798" s="28" t="s">
        <v>7182</v>
      </c>
      <c r="M2798" s="28" t="s">
        <v>7198</v>
      </c>
    </row>
    <row r="2799" spans="1:13" hidden="1" x14ac:dyDescent="0.2">
      <c r="A2799" s="23">
        <v>70917</v>
      </c>
      <c r="B2799" s="28" t="s">
        <v>4573</v>
      </c>
      <c r="C2799" s="28" t="s">
        <v>5135</v>
      </c>
      <c r="D2799" s="25">
        <v>40057</v>
      </c>
      <c r="F2799" s="26">
        <v>21.93</v>
      </c>
      <c r="G2799" s="28" t="s">
        <v>5160</v>
      </c>
      <c r="H2799" s="28" t="s">
        <v>4599</v>
      </c>
      <c r="I2799" s="28" t="s">
        <v>1181</v>
      </c>
      <c r="J2799" s="28" t="s">
        <v>4909</v>
      </c>
      <c r="K2799" s="29">
        <v>40057</v>
      </c>
      <c r="L2799" s="28" t="s">
        <v>5658</v>
      </c>
      <c r="M2799" s="28" t="s">
        <v>1383</v>
      </c>
    </row>
    <row r="2800" spans="1:13" hidden="1" x14ac:dyDescent="0.2">
      <c r="A2800" s="23">
        <v>70910</v>
      </c>
      <c r="B2800" s="28" t="s">
        <v>4573</v>
      </c>
      <c r="C2800" s="28" t="s">
        <v>5135</v>
      </c>
      <c r="D2800" s="25">
        <v>40057</v>
      </c>
      <c r="F2800" s="26">
        <v>77.42</v>
      </c>
      <c r="G2800" s="28" t="s">
        <v>688</v>
      </c>
      <c r="H2800" s="28" t="s">
        <v>4599</v>
      </c>
      <c r="J2800" s="28" t="s">
        <v>4909</v>
      </c>
      <c r="K2800" s="29">
        <v>40057</v>
      </c>
      <c r="L2800" s="28" t="s">
        <v>5658</v>
      </c>
      <c r="M2800" s="28" t="s">
        <v>6541</v>
      </c>
    </row>
    <row r="2801" spans="1:13" hidden="1" x14ac:dyDescent="0.2">
      <c r="A2801" s="23">
        <v>70921</v>
      </c>
      <c r="B2801" s="28" t="s">
        <v>4573</v>
      </c>
      <c r="C2801" s="28" t="s">
        <v>5135</v>
      </c>
      <c r="D2801" s="25">
        <v>40057</v>
      </c>
      <c r="F2801" s="26">
        <v>26.72</v>
      </c>
      <c r="G2801" s="28" t="s">
        <v>688</v>
      </c>
      <c r="H2801" s="28" t="s">
        <v>4599</v>
      </c>
      <c r="I2801" s="28" t="s">
        <v>1181</v>
      </c>
      <c r="J2801" s="28" t="s">
        <v>4909</v>
      </c>
      <c r="K2801" s="29">
        <v>40057</v>
      </c>
      <c r="L2801" s="28" t="s">
        <v>5658</v>
      </c>
      <c r="M2801" s="28" t="s">
        <v>7548</v>
      </c>
    </row>
    <row r="2802" spans="1:13" hidden="1" x14ac:dyDescent="0.2">
      <c r="A2802" s="23">
        <v>70925</v>
      </c>
      <c r="B2802" s="28" t="s">
        <v>4573</v>
      </c>
      <c r="C2802" s="28" t="s">
        <v>5135</v>
      </c>
      <c r="D2802" s="25">
        <v>40057</v>
      </c>
      <c r="F2802" s="26">
        <v>48.66</v>
      </c>
      <c r="G2802" s="28" t="s">
        <v>683</v>
      </c>
      <c r="H2802" s="28" t="s">
        <v>3365</v>
      </c>
      <c r="J2802" s="28" t="s">
        <v>4909</v>
      </c>
      <c r="K2802" s="29">
        <v>40057</v>
      </c>
      <c r="L2802" s="28" t="s">
        <v>5658</v>
      </c>
      <c r="M2802" s="28" t="s">
        <v>1706</v>
      </c>
    </row>
    <row r="2803" spans="1:13" hidden="1" x14ac:dyDescent="0.2">
      <c r="A2803" s="23">
        <v>70915</v>
      </c>
      <c r="B2803" s="28" t="s">
        <v>4573</v>
      </c>
      <c r="C2803" s="28" t="s">
        <v>5135</v>
      </c>
      <c r="D2803" s="25">
        <v>40057</v>
      </c>
      <c r="F2803" s="26">
        <v>3.21</v>
      </c>
      <c r="G2803" s="28" t="s">
        <v>5159</v>
      </c>
      <c r="H2803" s="28" t="s">
        <v>4599</v>
      </c>
      <c r="I2803" s="28" t="s">
        <v>1181</v>
      </c>
      <c r="J2803" s="28" t="s">
        <v>4909</v>
      </c>
      <c r="K2803" s="29">
        <v>40057</v>
      </c>
      <c r="L2803" s="28" t="s">
        <v>5658</v>
      </c>
      <c r="M2803" s="28" t="s">
        <v>1737</v>
      </c>
    </row>
    <row r="2804" spans="1:13" hidden="1" x14ac:dyDescent="0.2">
      <c r="A2804" s="23">
        <v>70437</v>
      </c>
      <c r="B2804" s="33" t="s">
        <v>4579</v>
      </c>
      <c r="C2804" s="28" t="s">
        <v>4574</v>
      </c>
      <c r="D2804" s="25">
        <v>40057</v>
      </c>
      <c r="F2804" s="26">
        <v>300</v>
      </c>
      <c r="G2804" s="28" t="s">
        <v>5133</v>
      </c>
      <c r="H2804" s="28" t="s">
        <v>6667</v>
      </c>
      <c r="K2804" s="29">
        <v>40057</v>
      </c>
      <c r="L2804" s="28" t="s">
        <v>7174</v>
      </c>
      <c r="M2804" s="28" t="s">
        <v>7191</v>
      </c>
    </row>
    <row r="2805" spans="1:13" hidden="1" x14ac:dyDescent="0.2">
      <c r="A2805" s="23">
        <v>70435</v>
      </c>
      <c r="B2805" s="28" t="s">
        <v>4573</v>
      </c>
      <c r="C2805" s="28" t="s">
        <v>4574</v>
      </c>
      <c r="D2805" s="25">
        <v>40057</v>
      </c>
      <c r="F2805" s="26">
        <v>32.630000000000003</v>
      </c>
      <c r="G2805" s="28" t="s">
        <v>6021</v>
      </c>
      <c r="H2805" s="28" t="s">
        <v>3381</v>
      </c>
      <c r="J2805" s="28" t="s">
        <v>4909</v>
      </c>
      <c r="K2805" s="29">
        <v>40057</v>
      </c>
      <c r="L2805" s="28" t="s">
        <v>7174</v>
      </c>
      <c r="M2805" s="28" t="s">
        <v>6106</v>
      </c>
    </row>
    <row r="2806" spans="1:13" hidden="1" x14ac:dyDescent="0.2">
      <c r="A2806" s="23">
        <v>70433</v>
      </c>
      <c r="B2806" s="28" t="s">
        <v>4573</v>
      </c>
      <c r="C2806" s="28" t="s">
        <v>4574</v>
      </c>
      <c r="D2806" s="25">
        <v>40057</v>
      </c>
      <c r="F2806" s="26">
        <v>25.83</v>
      </c>
      <c r="G2806" s="28" t="s">
        <v>4591</v>
      </c>
      <c r="H2806" s="28" t="s">
        <v>3381</v>
      </c>
      <c r="J2806" s="28" t="s">
        <v>4909</v>
      </c>
      <c r="K2806" s="29">
        <v>40057</v>
      </c>
      <c r="L2806" s="28" t="s">
        <v>7174</v>
      </c>
      <c r="M2806" s="28" t="s">
        <v>6107</v>
      </c>
    </row>
    <row r="2807" spans="1:13" hidden="1" x14ac:dyDescent="0.2">
      <c r="A2807" s="23">
        <v>70432</v>
      </c>
      <c r="B2807" s="28" t="s">
        <v>4573</v>
      </c>
      <c r="C2807" s="28" t="s">
        <v>4574</v>
      </c>
      <c r="D2807" s="25">
        <v>40057</v>
      </c>
      <c r="F2807" s="26">
        <v>42</v>
      </c>
      <c r="G2807" s="28" t="s">
        <v>6023</v>
      </c>
      <c r="H2807" s="28" t="s">
        <v>3379</v>
      </c>
      <c r="J2807" s="28" t="s">
        <v>4906</v>
      </c>
      <c r="K2807" s="29">
        <v>40057</v>
      </c>
      <c r="L2807" s="28" t="s">
        <v>7174</v>
      </c>
      <c r="M2807" s="28" t="s">
        <v>7196</v>
      </c>
    </row>
    <row r="2808" spans="1:13" hidden="1" x14ac:dyDescent="0.2">
      <c r="A2808" s="23">
        <v>70434</v>
      </c>
      <c r="B2808" s="28" t="s">
        <v>4573</v>
      </c>
      <c r="C2808" s="28" t="s">
        <v>4574</v>
      </c>
      <c r="D2808" s="25">
        <v>40057</v>
      </c>
      <c r="F2808" s="26">
        <v>11.95</v>
      </c>
      <c r="G2808" s="28" t="s">
        <v>6022</v>
      </c>
      <c r="H2808" s="28" t="s">
        <v>3381</v>
      </c>
      <c r="J2808" s="28" t="s">
        <v>4909</v>
      </c>
      <c r="K2808" s="29">
        <v>40057</v>
      </c>
      <c r="L2808" s="28" t="s">
        <v>7174</v>
      </c>
      <c r="M2808" s="28" t="s">
        <v>7195</v>
      </c>
    </row>
    <row r="2809" spans="1:13" hidden="1" x14ac:dyDescent="0.2">
      <c r="A2809" s="23">
        <v>70919</v>
      </c>
      <c r="B2809" s="28" t="s">
        <v>4573</v>
      </c>
      <c r="C2809" s="28" t="s">
        <v>5135</v>
      </c>
      <c r="D2809" s="25">
        <v>40057</v>
      </c>
      <c r="E2809" s="33"/>
      <c r="F2809" s="26">
        <v>13.04</v>
      </c>
      <c r="G2809" s="28" t="s">
        <v>4595</v>
      </c>
      <c r="H2809" s="28" t="s">
        <v>4595</v>
      </c>
      <c r="K2809" s="29">
        <v>40057</v>
      </c>
      <c r="L2809" s="28" t="s">
        <v>5658</v>
      </c>
      <c r="M2809" s="28" t="s">
        <v>7459</v>
      </c>
    </row>
    <row r="2810" spans="1:13" hidden="1" x14ac:dyDescent="0.2">
      <c r="A2810" s="23">
        <v>70438</v>
      </c>
      <c r="B2810" s="28" t="s">
        <v>4573</v>
      </c>
      <c r="C2810" s="28" t="s">
        <v>4574</v>
      </c>
      <c r="D2810" s="25">
        <v>40057</v>
      </c>
      <c r="F2810" s="26">
        <v>180</v>
      </c>
      <c r="G2810" s="28" t="s">
        <v>4597</v>
      </c>
      <c r="H2810" s="28" t="s">
        <v>3381</v>
      </c>
      <c r="J2810" s="28" t="s">
        <v>4909</v>
      </c>
      <c r="K2810" s="29">
        <v>40057</v>
      </c>
      <c r="L2810" s="28" t="s">
        <v>7174</v>
      </c>
      <c r="M2810" s="28" t="s">
        <v>3517</v>
      </c>
    </row>
    <row r="2811" spans="1:13" hidden="1" x14ac:dyDescent="0.2">
      <c r="A2811" s="23">
        <v>70439</v>
      </c>
      <c r="B2811" s="28" t="s">
        <v>4573</v>
      </c>
      <c r="C2811" s="28" t="s">
        <v>4574</v>
      </c>
      <c r="D2811" s="25">
        <v>40058</v>
      </c>
      <c r="F2811" s="26">
        <v>90</v>
      </c>
      <c r="G2811" s="28" t="s">
        <v>4594</v>
      </c>
      <c r="H2811" s="28" t="s">
        <v>3381</v>
      </c>
      <c r="J2811" s="28" t="s">
        <v>4909</v>
      </c>
      <c r="K2811" s="29">
        <v>40058</v>
      </c>
      <c r="L2811" s="28" t="s">
        <v>7174</v>
      </c>
      <c r="M2811" s="28" t="s">
        <v>5919</v>
      </c>
    </row>
    <row r="2812" spans="1:13" hidden="1" x14ac:dyDescent="0.2">
      <c r="A2812" s="23">
        <v>70441</v>
      </c>
      <c r="B2812" s="28" t="s">
        <v>4573</v>
      </c>
      <c r="C2812" s="28" t="s">
        <v>4574</v>
      </c>
      <c r="D2812" s="25">
        <v>40058</v>
      </c>
      <c r="F2812" s="26">
        <v>64</v>
      </c>
      <c r="G2812" s="28" t="s">
        <v>4594</v>
      </c>
      <c r="H2812" s="28" t="s">
        <v>3381</v>
      </c>
      <c r="J2812" s="28" t="s">
        <v>4909</v>
      </c>
      <c r="K2812" s="29">
        <v>40058</v>
      </c>
      <c r="L2812" s="28" t="s">
        <v>7174</v>
      </c>
      <c r="M2812" s="28" t="s">
        <v>5918</v>
      </c>
    </row>
    <row r="2813" spans="1:13" hidden="1" x14ac:dyDescent="0.2">
      <c r="A2813" s="23">
        <v>70942</v>
      </c>
      <c r="B2813" s="33" t="s">
        <v>4573</v>
      </c>
      <c r="C2813" s="28" t="s">
        <v>5135</v>
      </c>
      <c r="D2813" s="25">
        <v>40058</v>
      </c>
      <c r="F2813" s="26">
        <v>4</v>
      </c>
      <c r="G2813" s="28" t="s">
        <v>1560</v>
      </c>
      <c r="H2813" s="28" t="s">
        <v>3370</v>
      </c>
      <c r="J2813" s="28" t="s">
        <v>4909</v>
      </c>
      <c r="K2813" s="29">
        <v>40058</v>
      </c>
      <c r="L2813" s="28" t="s">
        <v>5658</v>
      </c>
      <c r="M2813" s="28" t="s">
        <v>1054</v>
      </c>
    </row>
    <row r="2814" spans="1:13" hidden="1" x14ac:dyDescent="0.2">
      <c r="A2814" s="23">
        <v>70440</v>
      </c>
      <c r="B2814" s="28" t="s">
        <v>4573</v>
      </c>
      <c r="C2814" s="28" t="s">
        <v>4574</v>
      </c>
      <c r="D2814" s="25">
        <v>40058</v>
      </c>
      <c r="F2814" s="26">
        <v>192</v>
      </c>
      <c r="G2814" s="28" t="s">
        <v>5140</v>
      </c>
      <c r="H2814" s="28" t="s">
        <v>3370</v>
      </c>
      <c r="J2814" s="28" t="s">
        <v>4911</v>
      </c>
      <c r="K2814" s="29">
        <v>40058</v>
      </c>
      <c r="L2814" s="28" t="s">
        <v>7176</v>
      </c>
      <c r="M2814" s="28">
        <v>1117</v>
      </c>
    </row>
    <row r="2815" spans="1:13" hidden="1" x14ac:dyDescent="0.2">
      <c r="A2815" s="23">
        <v>70931</v>
      </c>
      <c r="B2815" s="33" t="s">
        <v>4573</v>
      </c>
      <c r="C2815" s="28" t="s">
        <v>5135</v>
      </c>
      <c r="D2815" s="25">
        <v>40058</v>
      </c>
      <c r="F2815" s="26">
        <v>15.94</v>
      </c>
      <c r="G2815" s="28" t="s">
        <v>683</v>
      </c>
      <c r="H2815" s="28" t="s">
        <v>3365</v>
      </c>
      <c r="J2815" s="28" t="s">
        <v>4909</v>
      </c>
      <c r="K2815" s="29">
        <v>40058</v>
      </c>
      <c r="L2815" s="28" t="s">
        <v>5658</v>
      </c>
      <c r="M2815" s="28" t="s">
        <v>1706</v>
      </c>
    </row>
    <row r="2816" spans="1:13" hidden="1" x14ac:dyDescent="0.2">
      <c r="A2816" s="23">
        <v>70929</v>
      </c>
      <c r="B2816" s="28" t="s">
        <v>4573</v>
      </c>
      <c r="C2816" s="28" t="s">
        <v>5135</v>
      </c>
      <c r="D2816" s="25">
        <v>40058</v>
      </c>
      <c r="F2816" s="26">
        <v>31.99</v>
      </c>
      <c r="G2816" s="28" t="s">
        <v>1951</v>
      </c>
      <c r="H2816" s="28" t="s">
        <v>3370</v>
      </c>
      <c r="J2816" s="28" t="s">
        <v>4909</v>
      </c>
      <c r="K2816" s="29">
        <v>40058</v>
      </c>
      <c r="L2816" s="28" t="s">
        <v>5658</v>
      </c>
      <c r="M2816" s="28" t="s">
        <v>3961</v>
      </c>
    </row>
    <row r="2817" spans="1:13" x14ac:dyDescent="0.2">
      <c r="A2817" s="23">
        <v>70928</v>
      </c>
      <c r="B2817" s="33" t="s">
        <v>4573</v>
      </c>
      <c r="C2817" s="28" t="s">
        <v>5135</v>
      </c>
      <c r="D2817" s="25">
        <v>40058</v>
      </c>
      <c r="F2817" s="26">
        <v>215.1</v>
      </c>
      <c r="G2817" s="28" t="s">
        <v>2205</v>
      </c>
      <c r="H2817" s="28" t="s">
        <v>7151</v>
      </c>
      <c r="J2817" s="28" t="s">
        <v>4911</v>
      </c>
      <c r="K2817" s="29">
        <v>40058</v>
      </c>
      <c r="L2817" s="28" t="s">
        <v>5658</v>
      </c>
      <c r="M2817" s="28" t="s">
        <v>7533</v>
      </c>
    </row>
    <row r="2818" spans="1:13" hidden="1" x14ac:dyDescent="0.2">
      <c r="A2818" s="23">
        <v>70930</v>
      </c>
      <c r="B2818" s="28" t="s">
        <v>4573</v>
      </c>
      <c r="C2818" s="28" t="s">
        <v>5135</v>
      </c>
      <c r="D2818" s="25">
        <v>40058</v>
      </c>
      <c r="F2818" s="26">
        <v>13.98</v>
      </c>
      <c r="G2818" s="28" t="s">
        <v>892</v>
      </c>
      <c r="H2818" s="28" t="s">
        <v>7324</v>
      </c>
      <c r="J2818" s="28" t="s">
        <v>4909</v>
      </c>
      <c r="K2818" s="29">
        <v>40058</v>
      </c>
      <c r="L2818" s="28" t="s">
        <v>5658</v>
      </c>
      <c r="M2818" s="28" t="s">
        <v>2144</v>
      </c>
    </row>
    <row r="2819" spans="1:13" hidden="1" x14ac:dyDescent="0.2">
      <c r="A2819" s="23">
        <v>70445</v>
      </c>
      <c r="B2819" s="28" t="s">
        <v>4592</v>
      </c>
      <c r="C2819" s="28" t="s">
        <v>4574</v>
      </c>
      <c r="D2819" s="25">
        <v>40059</v>
      </c>
      <c r="F2819" s="26">
        <v>-825</v>
      </c>
      <c r="G2819" s="28" t="s">
        <v>4593</v>
      </c>
      <c r="H2819" s="28" t="s">
        <v>6666</v>
      </c>
      <c r="J2819" s="28" t="s">
        <v>4911</v>
      </c>
      <c r="K2819" s="29">
        <v>40059</v>
      </c>
      <c r="L2819" s="28" t="s">
        <v>7177</v>
      </c>
      <c r="M2819" s="28" t="s">
        <v>7214</v>
      </c>
    </row>
    <row r="2820" spans="1:13" hidden="1" x14ac:dyDescent="0.2">
      <c r="A2820" s="23">
        <v>70443</v>
      </c>
      <c r="B2820" s="28" t="s">
        <v>4573</v>
      </c>
      <c r="C2820" s="28" t="s">
        <v>4574</v>
      </c>
      <c r="D2820" s="25">
        <v>40059</v>
      </c>
      <c r="F2820" s="26">
        <v>15.22</v>
      </c>
      <c r="G2820" s="28" t="s">
        <v>4594</v>
      </c>
      <c r="H2820" s="28" t="s">
        <v>3381</v>
      </c>
      <c r="J2820" s="28" t="s">
        <v>4909</v>
      </c>
      <c r="K2820" s="29">
        <v>40059</v>
      </c>
      <c r="L2820" s="28" t="s">
        <v>7174</v>
      </c>
      <c r="M2820" s="28" t="s">
        <v>5364</v>
      </c>
    </row>
    <row r="2821" spans="1:13" hidden="1" x14ac:dyDescent="0.2">
      <c r="A2821" s="23">
        <v>70933</v>
      </c>
      <c r="B2821" s="28" t="s">
        <v>4573</v>
      </c>
      <c r="C2821" s="28" t="s">
        <v>5135</v>
      </c>
      <c r="D2821" s="25">
        <v>40059</v>
      </c>
      <c r="F2821" s="26">
        <v>14.68</v>
      </c>
      <c r="G2821" s="28" t="s">
        <v>7133</v>
      </c>
      <c r="H2821" s="28" t="s">
        <v>3381</v>
      </c>
      <c r="J2821" s="28" t="s">
        <v>4909</v>
      </c>
      <c r="K2821" s="29">
        <v>40059</v>
      </c>
      <c r="L2821" s="28" t="s">
        <v>5658</v>
      </c>
      <c r="M2821" s="28" t="s">
        <v>6537</v>
      </c>
    </row>
    <row r="2822" spans="1:13" hidden="1" x14ac:dyDescent="0.2">
      <c r="A2822" s="23">
        <v>70444</v>
      </c>
      <c r="B2822" s="28" t="s">
        <v>4579</v>
      </c>
      <c r="C2822" s="28" t="s">
        <v>4574</v>
      </c>
      <c r="D2822" s="25">
        <v>40059</v>
      </c>
      <c r="F2822" s="26">
        <v>1028.49</v>
      </c>
      <c r="G2822" s="28" t="s">
        <v>5135</v>
      </c>
      <c r="H2822" s="28" t="s">
        <v>6667</v>
      </c>
      <c r="K2822" s="29">
        <v>40059</v>
      </c>
      <c r="L2822" s="28" t="s">
        <v>7174</v>
      </c>
      <c r="M2822" s="28" t="s">
        <v>7218</v>
      </c>
    </row>
    <row r="2823" spans="1:13" hidden="1" x14ac:dyDescent="0.2">
      <c r="A2823" s="23">
        <v>70442</v>
      </c>
      <c r="B2823" s="28" t="s">
        <v>4573</v>
      </c>
      <c r="C2823" s="28" t="s">
        <v>4574</v>
      </c>
      <c r="D2823" s="25">
        <v>40059</v>
      </c>
      <c r="F2823" s="26">
        <v>26.95</v>
      </c>
      <c r="G2823" s="28" t="s">
        <v>6020</v>
      </c>
      <c r="H2823" s="28" t="s">
        <v>3381</v>
      </c>
      <c r="J2823" s="28" t="s">
        <v>4909</v>
      </c>
      <c r="K2823" s="29">
        <v>40059</v>
      </c>
      <c r="L2823" s="28" t="s">
        <v>7174</v>
      </c>
      <c r="M2823" s="28" t="s">
        <v>7187</v>
      </c>
    </row>
    <row r="2824" spans="1:13" hidden="1" x14ac:dyDescent="0.2">
      <c r="A2824" s="23">
        <v>70932</v>
      </c>
      <c r="B2824" s="28" t="s">
        <v>4573</v>
      </c>
      <c r="C2824" s="28" t="s">
        <v>5135</v>
      </c>
      <c r="D2824" s="25">
        <v>40059</v>
      </c>
      <c r="F2824" s="26">
        <v>23.49</v>
      </c>
      <c r="G2824" s="28" t="s">
        <v>3360</v>
      </c>
      <c r="H2824" s="28" t="s">
        <v>3370</v>
      </c>
      <c r="J2824" s="28" t="s">
        <v>4548</v>
      </c>
      <c r="K2824" s="29">
        <v>40059</v>
      </c>
      <c r="L2824" s="28" t="s">
        <v>5658</v>
      </c>
      <c r="M2824" s="28" t="s">
        <v>2133</v>
      </c>
    </row>
    <row r="2825" spans="1:13" hidden="1" x14ac:dyDescent="0.2">
      <c r="A2825" s="23">
        <v>70447</v>
      </c>
      <c r="B2825" s="28" t="s">
        <v>4579</v>
      </c>
      <c r="C2825" s="28" t="s">
        <v>4574</v>
      </c>
      <c r="D2825" s="25">
        <v>40060</v>
      </c>
      <c r="F2825" s="26">
        <v>50</v>
      </c>
      <c r="G2825" s="28" t="s">
        <v>4580</v>
      </c>
      <c r="H2825" s="28" t="s">
        <v>6667</v>
      </c>
      <c r="K2825" s="29">
        <v>40060</v>
      </c>
      <c r="L2825" s="28" t="s">
        <v>8465</v>
      </c>
      <c r="M2825" s="28" t="s">
        <v>7415</v>
      </c>
    </row>
    <row r="2826" spans="1:13" hidden="1" x14ac:dyDescent="0.2">
      <c r="A2826" s="23">
        <v>70934</v>
      </c>
      <c r="B2826" s="28" t="s">
        <v>4573</v>
      </c>
      <c r="C2826" s="28" t="s">
        <v>5135</v>
      </c>
      <c r="D2826" s="25">
        <v>40060</v>
      </c>
      <c r="E2826" s="33"/>
      <c r="F2826" s="26">
        <v>53.58</v>
      </c>
      <c r="G2826" s="28" t="s">
        <v>3701</v>
      </c>
      <c r="H2826" s="28" t="s">
        <v>7322</v>
      </c>
      <c r="J2826" s="28" t="s">
        <v>7139</v>
      </c>
      <c r="K2826" s="29">
        <v>40060</v>
      </c>
      <c r="L2826" s="28" t="s">
        <v>5658</v>
      </c>
      <c r="M2826" s="28" t="s">
        <v>1274</v>
      </c>
    </row>
    <row r="2827" spans="1:13" hidden="1" x14ac:dyDescent="0.2">
      <c r="A2827" s="23">
        <v>70446</v>
      </c>
      <c r="B2827" s="28" t="s">
        <v>4573</v>
      </c>
      <c r="C2827" s="28" t="s">
        <v>4574</v>
      </c>
      <c r="D2827" s="25">
        <v>40060</v>
      </c>
      <c r="F2827" s="26">
        <v>12</v>
      </c>
      <c r="G2827" s="28" t="s">
        <v>4596</v>
      </c>
      <c r="H2827" s="28" t="s">
        <v>5954</v>
      </c>
      <c r="J2827" s="28" t="s">
        <v>4912</v>
      </c>
      <c r="K2827" s="29">
        <v>40060</v>
      </c>
      <c r="L2827" s="28" t="s">
        <v>7174</v>
      </c>
      <c r="M2827" s="28" t="s">
        <v>4596</v>
      </c>
    </row>
    <row r="2828" spans="1:13" hidden="1" x14ac:dyDescent="0.2">
      <c r="A2828" s="23">
        <v>70935</v>
      </c>
      <c r="B2828" s="28" t="s">
        <v>4573</v>
      </c>
      <c r="C2828" s="28" t="s">
        <v>5135</v>
      </c>
      <c r="D2828" s="25">
        <v>40060</v>
      </c>
      <c r="F2828" s="26">
        <v>11.02</v>
      </c>
      <c r="G2828" s="28" t="s">
        <v>683</v>
      </c>
      <c r="H2828" s="28" t="s">
        <v>3365</v>
      </c>
      <c r="J2828" s="28" t="s">
        <v>4909</v>
      </c>
      <c r="K2828" s="29">
        <v>40060</v>
      </c>
      <c r="L2828" s="28" t="s">
        <v>5658</v>
      </c>
      <c r="M2828" s="28" t="s">
        <v>1706</v>
      </c>
    </row>
    <row r="2829" spans="1:13" hidden="1" x14ac:dyDescent="0.2">
      <c r="A2829" s="23">
        <v>70936</v>
      </c>
      <c r="B2829" s="28" t="s">
        <v>4573</v>
      </c>
      <c r="C2829" s="28" t="s">
        <v>5135</v>
      </c>
      <c r="D2829" s="25">
        <v>40061</v>
      </c>
      <c r="F2829" s="26">
        <v>26.45</v>
      </c>
      <c r="G2829" s="28" t="s">
        <v>3970</v>
      </c>
      <c r="H2829" s="28" t="s">
        <v>3484</v>
      </c>
      <c r="J2829" s="28" t="s">
        <v>4909</v>
      </c>
      <c r="K2829" s="29">
        <v>40061</v>
      </c>
      <c r="L2829" s="28" t="s">
        <v>5658</v>
      </c>
      <c r="M2829" s="28" t="s">
        <v>3728</v>
      </c>
    </row>
    <row r="2830" spans="1:13" hidden="1" x14ac:dyDescent="0.2">
      <c r="A2830" s="23">
        <v>70937</v>
      </c>
      <c r="B2830" s="28" t="s">
        <v>4573</v>
      </c>
      <c r="C2830" s="28" t="s">
        <v>5135</v>
      </c>
      <c r="D2830" s="25">
        <v>40061</v>
      </c>
      <c r="F2830" s="26">
        <v>212.1</v>
      </c>
      <c r="G2830" s="28" t="s">
        <v>895</v>
      </c>
      <c r="H2830" s="28" t="s">
        <v>3488</v>
      </c>
      <c r="J2830" s="28" t="s">
        <v>4908</v>
      </c>
      <c r="K2830" s="29">
        <v>40061</v>
      </c>
      <c r="L2830" s="28" t="s">
        <v>5658</v>
      </c>
      <c r="M2830" s="28" t="s">
        <v>1744</v>
      </c>
    </row>
    <row r="2831" spans="1:13" hidden="1" x14ac:dyDescent="0.2">
      <c r="A2831" s="23">
        <v>70452</v>
      </c>
      <c r="B2831" s="28" t="s">
        <v>4579</v>
      </c>
      <c r="C2831" s="28" t="s">
        <v>4574</v>
      </c>
      <c r="D2831" s="25">
        <v>40063</v>
      </c>
      <c r="F2831" s="26">
        <v>100</v>
      </c>
      <c r="G2831" s="28" t="s">
        <v>4580</v>
      </c>
      <c r="H2831" s="28" t="s">
        <v>6667</v>
      </c>
      <c r="K2831" s="29">
        <v>40063</v>
      </c>
      <c r="L2831" s="28" t="s">
        <v>8465</v>
      </c>
      <c r="M2831" s="28" t="s">
        <v>793</v>
      </c>
    </row>
    <row r="2832" spans="1:13" hidden="1" x14ac:dyDescent="0.2">
      <c r="A2832" s="23">
        <v>70448</v>
      </c>
      <c r="B2832" s="28" t="s">
        <v>4579</v>
      </c>
      <c r="C2832" s="28" t="s">
        <v>4574</v>
      </c>
      <c r="D2832" s="25">
        <v>40063</v>
      </c>
      <c r="F2832" s="26">
        <v>60</v>
      </c>
      <c r="G2832" s="28" t="s">
        <v>4587</v>
      </c>
      <c r="H2832" s="28" t="s">
        <v>6667</v>
      </c>
      <c r="K2832" s="29">
        <v>40063</v>
      </c>
      <c r="L2832" s="28" t="s">
        <v>7174</v>
      </c>
      <c r="M2832" s="28" t="s">
        <v>7179</v>
      </c>
    </row>
    <row r="2833" spans="1:13" hidden="1" x14ac:dyDescent="0.2">
      <c r="A2833" s="23">
        <v>70449</v>
      </c>
      <c r="B2833" s="28" t="s">
        <v>4579</v>
      </c>
      <c r="C2833" s="28" t="s">
        <v>4574</v>
      </c>
      <c r="D2833" s="25">
        <v>40063</v>
      </c>
      <c r="F2833" s="26">
        <v>150</v>
      </c>
      <c r="G2833" s="28" t="s">
        <v>4587</v>
      </c>
      <c r="H2833" s="28" t="s">
        <v>6667</v>
      </c>
      <c r="K2833" s="29">
        <v>40063</v>
      </c>
      <c r="L2833" s="28" t="s">
        <v>7174</v>
      </c>
      <c r="M2833" s="28" t="s">
        <v>7179</v>
      </c>
    </row>
    <row r="2834" spans="1:13" hidden="1" x14ac:dyDescent="0.2">
      <c r="A2834" s="23">
        <v>70450</v>
      </c>
      <c r="B2834" s="28" t="s">
        <v>4579</v>
      </c>
      <c r="C2834" s="28" t="s">
        <v>4574</v>
      </c>
      <c r="D2834" s="25">
        <v>40063</v>
      </c>
      <c r="F2834" s="26">
        <v>500</v>
      </c>
      <c r="G2834" s="28" t="s">
        <v>4587</v>
      </c>
      <c r="H2834" s="28" t="s">
        <v>6667</v>
      </c>
      <c r="K2834" s="29">
        <v>40063</v>
      </c>
      <c r="L2834" s="28" t="s">
        <v>7174</v>
      </c>
      <c r="M2834" s="28" t="s">
        <v>7179</v>
      </c>
    </row>
    <row r="2835" spans="1:13" hidden="1" x14ac:dyDescent="0.2">
      <c r="A2835" s="23">
        <v>70454</v>
      </c>
      <c r="B2835" s="33" t="s">
        <v>4579</v>
      </c>
      <c r="C2835" s="28" t="s">
        <v>4574</v>
      </c>
      <c r="D2835" s="25">
        <v>40063</v>
      </c>
      <c r="F2835" s="26">
        <v>250</v>
      </c>
      <c r="G2835" s="28" t="s">
        <v>4587</v>
      </c>
      <c r="H2835" s="28" t="s">
        <v>6667</v>
      </c>
      <c r="K2835" s="29">
        <v>40063</v>
      </c>
      <c r="L2835" s="28" t="s">
        <v>7174</v>
      </c>
      <c r="M2835" s="28" t="s">
        <v>7179</v>
      </c>
    </row>
    <row r="2836" spans="1:13" hidden="1" x14ac:dyDescent="0.2">
      <c r="A2836" s="23">
        <v>70453</v>
      </c>
      <c r="B2836" s="33" t="s">
        <v>4573</v>
      </c>
      <c r="C2836" s="33" t="s">
        <v>4574</v>
      </c>
      <c r="D2836" s="25">
        <v>40063</v>
      </c>
      <c r="F2836" s="26">
        <v>5</v>
      </c>
      <c r="G2836" s="28" t="s">
        <v>4590</v>
      </c>
      <c r="H2836" s="28" t="s">
        <v>5954</v>
      </c>
      <c r="J2836" s="28" t="s">
        <v>4912</v>
      </c>
      <c r="K2836" s="29">
        <v>40063</v>
      </c>
      <c r="L2836" s="33" t="s">
        <v>7182</v>
      </c>
      <c r="M2836" s="28" t="s">
        <v>7183</v>
      </c>
    </row>
    <row r="2837" spans="1:13" hidden="1" x14ac:dyDescent="0.2">
      <c r="A2837" s="23">
        <v>70940</v>
      </c>
      <c r="B2837" s="28" t="s">
        <v>4573</v>
      </c>
      <c r="C2837" s="28" t="s">
        <v>5135</v>
      </c>
      <c r="D2837" s="25">
        <v>40063</v>
      </c>
      <c r="F2837" s="26">
        <v>17.850000000000001</v>
      </c>
      <c r="G2837" s="28" t="s">
        <v>7303</v>
      </c>
      <c r="H2837" s="28" t="s">
        <v>3370</v>
      </c>
      <c r="J2837" s="28" t="s">
        <v>4909</v>
      </c>
      <c r="K2837" s="29">
        <v>40063</v>
      </c>
      <c r="L2837" s="28" t="s">
        <v>5658</v>
      </c>
      <c r="M2837" s="28" t="s">
        <v>1378</v>
      </c>
    </row>
    <row r="2838" spans="1:13" hidden="1" x14ac:dyDescent="0.2">
      <c r="A2838" s="23">
        <v>70939</v>
      </c>
      <c r="B2838" s="28" t="s">
        <v>4573</v>
      </c>
      <c r="C2838" s="28" t="s">
        <v>5135</v>
      </c>
      <c r="D2838" s="25">
        <v>40063</v>
      </c>
      <c r="F2838" s="26">
        <v>27.78</v>
      </c>
      <c r="G2838" s="28" t="s">
        <v>683</v>
      </c>
      <c r="H2838" s="28" t="s">
        <v>3365</v>
      </c>
      <c r="J2838" s="28" t="s">
        <v>4909</v>
      </c>
      <c r="K2838" s="29">
        <v>40063</v>
      </c>
      <c r="L2838" s="28" t="s">
        <v>5658</v>
      </c>
      <c r="M2838" s="28" t="s">
        <v>1706</v>
      </c>
    </row>
    <row r="2839" spans="1:13" hidden="1" x14ac:dyDescent="0.2">
      <c r="A2839" s="23">
        <v>70451</v>
      </c>
      <c r="B2839" s="28" t="s">
        <v>4573</v>
      </c>
      <c r="C2839" s="28" t="s">
        <v>4574</v>
      </c>
      <c r="D2839" s="25">
        <v>40063</v>
      </c>
      <c r="F2839" s="26">
        <v>8.19</v>
      </c>
      <c r="G2839" s="28" t="s">
        <v>4589</v>
      </c>
      <c r="H2839" s="28" t="s">
        <v>3381</v>
      </c>
      <c r="J2839" s="28" t="s">
        <v>4909</v>
      </c>
      <c r="K2839" s="29">
        <v>40063</v>
      </c>
      <c r="L2839" s="28" t="s">
        <v>7174</v>
      </c>
      <c r="M2839" s="28" t="s">
        <v>7186</v>
      </c>
    </row>
    <row r="2840" spans="1:13" hidden="1" x14ac:dyDescent="0.2">
      <c r="A2840" s="23">
        <v>70938</v>
      </c>
      <c r="B2840" s="28" t="s">
        <v>4573</v>
      </c>
      <c r="C2840" s="28" t="s">
        <v>5135</v>
      </c>
      <c r="D2840" s="25">
        <v>40063</v>
      </c>
      <c r="F2840" s="26">
        <v>14.48</v>
      </c>
      <c r="G2840" s="28" t="s">
        <v>3697</v>
      </c>
      <c r="H2840" s="28" t="s">
        <v>277</v>
      </c>
      <c r="J2840" s="28" t="s">
        <v>4909</v>
      </c>
      <c r="K2840" s="29">
        <v>40063</v>
      </c>
      <c r="L2840" s="28" t="s">
        <v>5658</v>
      </c>
      <c r="M2840" s="28" t="s">
        <v>4020</v>
      </c>
    </row>
    <row r="2841" spans="1:13" hidden="1" x14ac:dyDescent="0.2">
      <c r="A2841" s="23">
        <v>70457</v>
      </c>
      <c r="B2841" s="28" t="s">
        <v>4585</v>
      </c>
      <c r="C2841" s="28" t="s">
        <v>4574</v>
      </c>
      <c r="D2841" s="25">
        <v>40065</v>
      </c>
      <c r="F2841" s="26">
        <v>50</v>
      </c>
      <c r="G2841" s="28" t="s">
        <v>4586</v>
      </c>
      <c r="H2841" s="28" t="s">
        <v>5948</v>
      </c>
      <c r="J2841" s="28" t="s">
        <v>4905</v>
      </c>
      <c r="K2841" s="29">
        <v>40065</v>
      </c>
      <c r="L2841" s="28" t="s">
        <v>7174</v>
      </c>
      <c r="M2841" s="28" t="s">
        <v>7180</v>
      </c>
    </row>
    <row r="2842" spans="1:13" hidden="1" x14ac:dyDescent="0.2">
      <c r="A2842" s="23">
        <v>70806</v>
      </c>
      <c r="B2842" s="28" t="s">
        <v>4573</v>
      </c>
      <c r="C2842" s="28" t="s">
        <v>5135</v>
      </c>
      <c r="D2842" s="25">
        <v>40065</v>
      </c>
      <c r="F2842" s="26">
        <v>-10.6</v>
      </c>
      <c r="G2842" s="28" t="s">
        <v>1558</v>
      </c>
      <c r="H2842" s="28" t="s">
        <v>3370</v>
      </c>
      <c r="J2842" s="28" t="s">
        <v>4911</v>
      </c>
      <c r="K2842" s="29">
        <v>40065</v>
      </c>
      <c r="L2842" s="28" t="s">
        <v>5658</v>
      </c>
      <c r="M2842" s="28" t="s">
        <v>1036</v>
      </c>
    </row>
    <row r="2843" spans="1:13" hidden="1" x14ac:dyDescent="0.2">
      <c r="A2843" s="23">
        <v>70455</v>
      </c>
      <c r="B2843" s="28" t="s">
        <v>4579</v>
      </c>
      <c r="C2843" s="28" t="s">
        <v>4574</v>
      </c>
      <c r="D2843" s="25">
        <v>40065</v>
      </c>
      <c r="F2843" s="26">
        <v>100</v>
      </c>
      <c r="G2843" s="28" t="s">
        <v>4587</v>
      </c>
      <c r="H2843" s="28" t="s">
        <v>6667</v>
      </c>
      <c r="K2843" s="29">
        <v>40065</v>
      </c>
      <c r="L2843" s="28" t="s">
        <v>7174</v>
      </c>
      <c r="M2843" s="28" t="s">
        <v>7179</v>
      </c>
    </row>
    <row r="2844" spans="1:13" hidden="1" x14ac:dyDescent="0.2">
      <c r="A2844" s="23">
        <v>70456</v>
      </c>
      <c r="B2844" s="28" t="s">
        <v>4579</v>
      </c>
      <c r="C2844" s="28" t="s">
        <v>4574</v>
      </c>
      <c r="D2844" s="25">
        <v>40065</v>
      </c>
      <c r="F2844" s="26">
        <v>100</v>
      </c>
      <c r="G2844" s="28" t="s">
        <v>4587</v>
      </c>
      <c r="H2844" s="28" t="s">
        <v>6667</v>
      </c>
      <c r="K2844" s="29">
        <v>40065</v>
      </c>
      <c r="L2844" s="28" t="s">
        <v>7174</v>
      </c>
      <c r="M2844" s="28" t="s">
        <v>7179</v>
      </c>
    </row>
    <row r="2845" spans="1:13" hidden="1" x14ac:dyDescent="0.2">
      <c r="A2845" s="23">
        <v>70458</v>
      </c>
      <c r="B2845" s="28" t="s">
        <v>4579</v>
      </c>
      <c r="C2845" s="28" t="s">
        <v>4574</v>
      </c>
      <c r="D2845" s="25">
        <v>40066</v>
      </c>
      <c r="F2845" s="26">
        <v>30</v>
      </c>
      <c r="G2845" s="28" t="s">
        <v>4580</v>
      </c>
      <c r="H2845" s="28" t="s">
        <v>6667</v>
      </c>
      <c r="K2845" s="29">
        <v>40066</v>
      </c>
      <c r="L2845" s="28" t="s">
        <v>8465</v>
      </c>
      <c r="M2845" s="28" t="s">
        <v>7420</v>
      </c>
    </row>
    <row r="2846" spans="1:13" hidden="1" x14ac:dyDescent="0.2">
      <c r="A2846" s="23">
        <v>70807</v>
      </c>
      <c r="B2846" s="28" t="s">
        <v>4573</v>
      </c>
      <c r="C2846" s="28" t="s">
        <v>5135</v>
      </c>
      <c r="D2846" s="25">
        <v>40066</v>
      </c>
      <c r="F2846" s="26">
        <v>27.09</v>
      </c>
      <c r="G2846" s="28" t="s">
        <v>683</v>
      </c>
      <c r="H2846" s="28" t="s">
        <v>3365</v>
      </c>
      <c r="J2846" s="28" t="s">
        <v>4909</v>
      </c>
      <c r="K2846" s="29">
        <v>40066</v>
      </c>
      <c r="L2846" s="28" t="s">
        <v>5658</v>
      </c>
      <c r="M2846" s="28" t="s">
        <v>1706</v>
      </c>
    </row>
    <row r="2847" spans="1:13" hidden="1" x14ac:dyDescent="0.2">
      <c r="A2847" s="23">
        <v>70459</v>
      </c>
      <c r="B2847" s="28" t="s">
        <v>4573</v>
      </c>
      <c r="C2847" s="28" t="s">
        <v>4574</v>
      </c>
      <c r="D2847" s="25">
        <v>40067</v>
      </c>
      <c r="F2847" s="26">
        <v>-0.32</v>
      </c>
      <c r="G2847" s="28" t="s">
        <v>4594</v>
      </c>
      <c r="H2847" s="28" t="s">
        <v>3381</v>
      </c>
      <c r="J2847" s="28" t="s">
        <v>4909</v>
      </c>
      <c r="K2847" s="29">
        <v>40067</v>
      </c>
      <c r="L2847" s="28" t="s">
        <v>7177</v>
      </c>
      <c r="M2847" s="28" t="s">
        <v>3879</v>
      </c>
    </row>
    <row r="2848" spans="1:13" hidden="1" x14ac:dyDescent="0.2">
      <c r="A2848" s="23">
        <v>70808</v>
      </c>
      <c r="B2848" s="28" t="s">
        <v>4573</v>
      </c>
      <c r="C2848" s="28" t="s">
        <v>5135</v>
      </c>
      <c r="D2848" s="25">
        <v>40067</v>
      </c>
      <c r="F2848" s="26">
        <v>38.15</v>
      </c>
      <c r="G2848" s="28" t="s">
        <v>3360</v>
      </c>
      <c r="H2848" s="28" t="s">
        <v>3370</v>
      </c>
      <c r="J2848" s="28" t="s">
        <v>4548</v>
      </c>
      <c r="K2848" s="29">
        <v>40067</v>
      </c>
      <c r="L2848" s="28" t="s">
        <v>5658</v>
      </c>
      <c r="M2848" s="28" t="s">
        <v>2133</v>
      </c>
    </row>
    <row r="2849" spans="1:13" hidden="1" x14ac:dyDescent="0.2">
      <c r="A2849" s="23">
        <v>70809</v>
      </c>
      <c r="B2849" s="28" t="s">
        <v>4573</v>
      </c>
      <c r="C2849" s="28" t="s">
        <v>5135</v>
      </c>
      <c r="D2849" s="25">
        <v>40068</v>
      </c>
      <c r="F2849" s="26">
        <v>26.41</v>
      </c>
      <c r="G2849" s="28" t="s">
        <v>683</v>
      </c>
      <c r="H2849" s="28" t="s">
        <v>3365</v>
      </c>
      <c r="J2849" s="28" t="s">
        <v>4909</v>
      </c>
      <c r="K2849" s="29">
        <v>40068</v>
      </c>
      <c r="L2849" s="28" t="s">
        <v>5658</v>
      </c>
      <c r="M2849" s="28" t="s">
        <v>1706</v>
      </c>
    </row>
    <row r="2850" spans="1:13" hidden="1" x14ac:dyDescent="0.2">
      <c r="A2850" s="23">
        <v>70810</v>
      </c>
      <c r="B2850" s="28" t="s">
        <v>4573</v>
      </c>
      <c r="C2850" s="28" t="s">
        <v>5135</v>
      </c>
      <c r="D2850" s="25">
        <v>40070</v>
      </c>
      <c r="F2850" s="26">
        <v>29.35</v>
      </c>
      <c r="G2850" s="28" t="s">
        <v>6752</v>
      </c>
      <c r="H2850" s="28" t="s">
        <v>3381</v>
      </c>
      <c r="J2850" s="28" t="s">
        <v>4907</v>
      </c>
      <c r="K2850" s="29">
        <v>40070</v>
      </c>
      <c r="L2850" s="28" t="s">
        <v>5658</v>
      </c>
      <c r="M2850" s="28" t="s">
        <v>6538</v>
      </c>
    </row>
    <row r="2851" spans="1:13" hidden="1" x14ac:dyDescent="0.2">
      <c r="A2851" s="23">
        <v>70811</v>
      </c>
      <c r="B2851" s="28" t="s">
        <v>4573</v>
      </c>
      <c r="C2851" s="28" t="s">
        <v>5135</v>
      </c>
      <c r="D2851" s="25">
        <v>40070</v>
      </c>
      <c r="F2851" s="26">
        <v>29.75</v>
      </c>
      <c r="G2851" s="28" t="s">
        <v>683</v>
      </c>
      <c r="H2851" s="28" t="s">
        <v>3365</v>
      </c>
      <c r="J2851" s="28" t="s">
        <v>4909</v>
      </c>
      <c r="K2851" s="29">
        <v>40070</v>
      </c>
      <c r="L2851" s="28" t="s">
        <v>5658</v>
      </c>
      <c r="M2851" s="28" t="s">
        <v>1706</v>
      </c>
    </row>
    <row r="2852" spans="1:13" hidden="1" x14ac:dyDescent="0.2">
      <c r="A2852" s="23">
        <v>70812</v>
      </c>
      <c r="B2852" s="28" t="s">
        <v>4573</v>
      </c>
      <c r="C2852" s="28" t="s">
        <v>5135</v>
      </c>
      <c r="D2852" s="25">
        <v>40071</v>
      </c>
      <c r="F2852" s="26">
        <v>59.98</v>
      </c>
      <c r="G2852" s="28" t="s">
        <v>3354</v>
      </c>
      <c r="H2852" s="28" t="s">
        <v>7321</v>
      </c>
      <c r="J2852" s="28" t="s">
        <v>7139</v>
      </c>
      <c r="K2852" s="29">
        <v>40071</v>
      </c>
      <c r="L2852" s="28" t="s">
        <v>5658</v>
      </c>
      <c r="M2852" s="28" t="s">
        <v>816</v>
      </c>
    </row>
    <row r="2853" spans="1:13" hidden="1" x14ac:dyDescent="0.2">
      <c r="A2853" s="23">
        <v>70862</v>
      </c>
      <c r="B2853" s="28" t="s">
        <v>4573</v>
      </c>
      <c r="C2853" s="28" t="s">
        <v>5135</v>
      </c>
      <c r="D2853" s="25">
        <v>40071</v>
      </c>
      <c r="F2853" s="26">
        <v>44.7</v>
      </c>
      <c r="G2853" s="28" t="s">
        <v>1560</v>
      </c>
      <c r="H2853" s="28" t="s">
        <v>4600</v>
      </c>
      <c r="J2853" s="28" t="s">
        <v>4909</v>
      </c>
      <c r="K2853" s="29">
        <v>40071</v>
      </c>
      <c r="L2853" s="28" t="s">
        <v>5658</v>
      </c>
      <c r="M2853" s="28" t="s">
        <v>1054</v>
      </c>
    </row>
    <row r="2854" spans="1:13" hidden="1" x14ac:dyDescent="0.2">
      <c r="A2854" s="23">
        <v>70813</v>
      </c>
      <c r="B2854" s="28" t="s">
        <v>4573</v>
      </c>
      <c r="C2854" s="28" t="s">
        <v>5135</v>
      </c>
      <c r="D2854" s="25">
        <v>40071</v>
      </c>
      <c r="F2854" s="26">
        <v>61.79</v>
      </c>
      <c r="G2854" s="28" t="s">
        <v>683</v>
      </c>
      <c r="H2854" s="28" t="s">
        <v>3365</v>
      </c>
      <c r="J2854" s="28" t="s">
        <v>4909</v>
      </c>
      <c r="K2854" s="29">
        <v>40071</v>
      </c>
      <c r="L2854" s="28" t="s">
        <v>5658</v>
      </c>
      <c r="M2854" s="28" t="s">
        <v>1703</v>
      </c>
    </row>
    <row r="2855" spans="1:13" hidden="1" x14ac:dyDescent="0.2">
      <c r="A2855" s="23">
        <v>70460.2</v>
      </c>
      <c r="B2855" s="28" t="s">
        <v>4579</v>
      </c>
      <c r="C2855" s="28" t="s">
        <v>4574</v>
      </c>
      <c r="D2855" s="25">
        <v>40072</v>
      </c>
      <c r="F2855" s="26">
        <v>30</v>
      </c>
      <c r="G2855" s="28" t="s">
        <v>4580</v>
      </c>
      <c r="H2855" s="28" t="s">
        <v>6667</v>
      </c>
    </row>
    <row r="2856" spans="1:13" hidden="1" x14ac:dyDescent="0.2">
      <c r="A2856" s="23">
        <v>70462</v>
      </c>
      <c r="B2856" s="28" t="s">
        <v>4573</v>
      </c>
      <c r="C2856" s="28" t="s">
        <v>4574</v>
      </c>
      <c r="D2856" s="25">
        <v>40072</v>
      </c>
      <c r="F2856" s="26">
        <v>56.57</v>
      </c>
      <c r="G2856" s="28" t="s">
        <v>4364</v>
      </c>
      <c r="H2856" s="28" t="s">
        <v>3370</v>
      </c>
      <c r="J2856" s="28" t="s">
        <v>4909</v>
      </c>
      <c r="K2856" s="29">
        <v>40072</v>
      </c>
      <c r="L2856" s="28" t="s">
        <v>2196</v>
      </c>
      <c r="M2856" s="28" t="s">
        <v>4364</v>
      </c>
    </row>
    <row r="2857" spans="1:13" hidden="1" x14ac:dyDescent="0.2">
      <c r="A2857" s="23">
        <v>70461</v>
      </c>
      <c r="B2857" s="28" t="s">
        <v>4573</v>
      </c>
      <c r="C2857" s="28" t="s">
        <v>4574</v>
      </c>
      <c r="D2857" s="25">
        <v>40072</v>
      </c>
      <c r="F2857" s="26">
        <v>20</v>
      </c>
      <c r="G2857" s="28" t="s">
        <v>4577</v>
      </c>
      <c r="H2857" s="28" t="s">
        <v>3365</v>
      </c>
      <c r="J2857" s="28" t="s">
        <v>4909</v>
      </c>
      <c r="K2857" s="29">
        <v>40072</v>
      </c>
      <c r="L2857" s="28" t="s">
        <v>7176</v>
      </c>
      <c r="M2857" s="28">
        <v>1142</v>
      </c>
    </row>
    <row r="2858" spans="1:13" hidden="1" x14ac:dyDescent="0.2">
      <c r="A2858" s="23">
        <v>70815</v>
      </c>
      <c r="B2858" s="28" t="s">
        <v>4573</v>
      </c>
      <c r="C2858" s="28" t="s">
        <v>5135</v>
      </c>
      <c r="D2858" s="25">
        <v>40072</v>
      </c>
      <c r="F2858" s="26">
        <v>10</v>
      </c>
      <c r="G2858" s="28" t="s">
        <v>8228</v>
      </c>
      <c r="H2858" s="28" t="s">
        <v>3365</v>
      </c>
      <c r="J2858" s="28" t="s">
        <v>4909</v>
      </c>
      <c r="K2858" s="29">
        <v>40072</v>
      </c>
      <c r="L2858" s="28" t="s">
        <v>5658</v>
      </c>
      <c r="M2858" s="28" t="s">
        <v>1735</v>
      </c>
    </row>
    <row r="2859" spans="1:13" hidden="1" x14ac:dyDescent="0.2">
      <c r="A2859" s="23">
        <v>70460.100000000006</v>
      </c>
      <c r="B2859" s="28" t="s">
        <v>4573</v>
      </c>
      <c r="C2859" s="28" t="s">
        <v>4574</v>
      </c>
      <c r="D2859" s="25">
        <v>40072</v>
      </c>
      <c r="F2859" s="26">
        <v>1.81</v>
      </c>
      <c r="G2859" s="28" t="s">
        <v>5137</v>
      </c>
      <c r="H2859" s="28" t="s">
        <v>3365</v>
      </c>
      <c r="J2859" s="28" t="s">
        <v>4911</v>
      </c>
      <c r="K2859" s="29">
        <v>40072</v>
      </c>
      <c r="L2859" s="28" t="s">
        <v>2196</v>
      </c>
      <c r="M2859" s="28" t="s">
        <v>4613</v>
      </c>
    </row>
    <row r="2860" spans="1:13" hidden="1" x14ac:dyDescent="0.2">
      <c r="A2860" s="23">
        <v>70464</v>
      </c>
      <c r="B2860" s="28" t="s">
        <v>4573</v>
      </c>
      <c r="C2860" s="28" t="s">
        <v>4574</v>
      </c>
      <c r="D2860" s="25">
        <v>40073</v>
      </c>
      <c r="F2860" s="26">
        <v>20</v>
      </c>
      <c r="G2860" s="28" t="s">
        <v>5143</v>
      </c>
      <c r="H2860" s="28" t="s">
        <v>3381</v>
      </c>
      <c r="J2860" s="28" t="s">
        <v>4909</v>
      </c>
      <c r="K2860" s="29">
        <v>40073</v>
      </c>
      <c r="L2860" s="28" t="s">
        <v>7174</v>
      </c>
      <c r="M2860" s="28" t="s">
        <v>7217</v>
      </c>
    </row>
    <row r="2861" spans="1:13" hidden="1" x14ac:dyDescent="0.2">
      <c r="A2861" s="23">
        <v>70814</v>
      </c>
      <c r="B2861" s="28" t="s">
        <v>4573</v>
      </c>
      <c r="C2861" s="28" t="s">
        <v>5135</v>
      </c>
      <c r="D2861" s="25">
        <v>40073</v>
      </c>
      <c r="F2861" s="26">
        <v>13.12</v>
      </c>
      <c r="G2861" s="28" t="s">
        <v>2203</v>
      </c>
      <c r="H2861" s="28" t="s">
        <v>3370</v>
      </c>
      <c r="J2861" s="28" t="s">
        <v>4548</v>
      </c>
      <c r="K2861" s="29">
        <v>40073</v>
      </c>
      <c r="L2861" s="28" t="s">
        <v>5658</v>
      </c>
      <c r="M2861" s="28" t="s">
        <v>2293</v>
      </c>
    </row>
    <row r="2862" spans="1:13" hidden="1" x14ac:dyDescent="0.2">
      <c r="A2862" s="23">
        <v>70463</v>
      </c>
      <c r="B2862" s="28" t="s">
        <v>4585</v>
      </c>
      <c r="C2862" s="28" t="s">
        <v>4574</v>
      </c>
      <c r="D2862" s="25">
        <v>40073</v>
      </c>
      <c r="E2862" s="33"/>
      <c r="F2862" s="26">
        <v>79.790000000000006</v>
      </c>
      <c r="G2862" s="28" t="s">
        <v>5142</v>
      </c>
      <c r="H2862" s="28" t="s">
        <v>5948</v>
      </c>
      <c r="K2862" s="29">
        <v>40073</v>
      </c>
      <c r="L2862" s="28" t="s">
        <v>7174</v>
      </c>
      <c r="M2862" s="28" t="s">
        <v>7175</v>
      </c>
    </row>
    <row r="2863" spans="1:13" hidden="1" x14ac:dyDescent="0.2">
      <c r="A2863" s="23">
        <v>70816</v>
      </c>
      <c r="B2863" s="33" t="s">
        <v>4573</v>
      </c>
      <c r="C2863" s="28" t="s">
        <v>5135</v>
      </c>
      <c r="D2863" s="25">
        <v>40073</v>
      </c>
      <c r="F2863" s="26">
        <v>32.880000000000003</v>
      </c>
      <c r="G2863" s="28" t="s">
        <v>3360</v>
      </c>
      <c r="H2863" s="28" t="s">
        <v>3370</v>
      </c>
      <c r="J2863" s="28" t="s">
        <v>4548</v>
      </c>
      <c r="K2863" s="29">
        <v>40073</v>
      </c>
      <c r="L2863" s="28" t="s">
        <v>5658</v>
      </c>
      <c r="M2863" s="28" t="s">
        <v>2133</v>
      </c>
    </row>
    <row r="2864" spans="1:13" hidden="1" x14ac:dyDescent="0.2">
      <c r="A2864" s="23">
        <v>70466</v>
      </c>
      <c r="B2864" s="28" t="s">
        <v>4573</v>
      </c>
      <c r="C2864" s="28" t="s">
        <v>4574</v>
      </c>
      <c r="D2864" s="25">
        <v>40074</v>
      </c>
      <c r="E2864" s="28" t="s">
        <v>5655</v>
      </c>
      <c r="F2864" s="26">
        <v>56</v>
      </c>
      <c r="G2864" s="28" t="s">
        <v>7118</v>
      </c>
      <c r="H2864" s="28" t="s">
        <v>3379</v>
      </c>
      <c r="J2864" s="28" t="s">
        <v>4906</v>
      </c>
      <c r="K2864" s="29">
        <v>40074</v>
      </c>
      <c r="L2864" s="28" t="s">
        <v>7176</v>
      </c>
      <c r="M2864" s="28">
        <v>1118</v>
      </c>
    </row>
    <row r="2865" spans="1:13" hidden="1" x14ac:dyDescent="0.2">
      <c r="A2865" s="23">
        <v>70465</v>
      </c>
      <c r="B2865" s="28" t="s">
        <v>4573</v>
      </c>
      <c r="C2865" s="28" t="s">
        <v>4574</v>
      </c>
      <c r="D2865" s="25">
        <v>40074</v>
      </c>
      <c r="F2865" s="26">
        <v>32</v>
      </c>
      <c r="G2865" s="28" t="s">
        <v>5145</v>
      </c>
      <c r="H2865" s="28" t="s">
        <v>277</v>
      </c>
      <c r="J2865" s="28" t="s">
        <v>4911</v>
      </c>
      <c r="K2865" s="29">
        <v>40074</v>
      </c>
      <c r="L2865" s="28" t="s">
        <v>7174</v>
      </c>
      <c r="M2865" s="28" t="s">
        <v>8479</v>
      </c>
    </row>
    <row r="2866" spans="1:13" x14ac:dyDescent="0.2">
      <c r="A2866" s="23">
        <v>70817</v>
      </c>
      <c r="B2866" s="28" t="s">
        <v>4573</v>
      </c>
      <c r="C2866" s="28" t="s">
        <v>5135</v>
      </c>
      <c r="D2866" s="25">
        <v>40074</v>
      </c>
      <c r="F2866" s="26">
        <v>30</v>
      </c>
      <c r="G2866" s="28" t="s">
        <v>2201</v>
      </c>
      <c r="H2866" s="28" t="s">
        <v>7151</v>
      </c>
      <c r="J2866" s="28" t="s">
        <v>4911</v>
      </c>
      <c r="K2866" s="29">
        <v>40074</v>
      </c>
      <c r="L2866" s="28" t="s">
        <v>5658</v>
      </c>
      <c r="M2866" s="28" t="s">
        <v>1760</v>
      </c>
    </row>
    <row r="2867" spans="1:13" hidden="1" x14ac:dyDescent="0.2">
      <c r="A2867" s="23">
        <v>70819</v>
      </c>
      <c r="B2867" s="28" t="s">
        <v>4573</v>
      </c>
      <c r="C2867" s="28" t="s">
        <v>5135</v>
      </c>
      <c r="D2867" s="25">
        <v>40074</v>
      </c>
      <c r="F2867" s="26">
        <v>34</v>
      </c>
      <c r="G2867" s="28" t="s">
        <v>688</v>
      </c>
      <c r="H2867" s="28" t="s">
        <v>3484</v>
      </c>
      <c r="J2867" s="28" t="s">
        <v>4907</v>
      </c>
      <c r="K2867" s="29">
        <v>40074</v>
      </c>
      <c r="L2867" s="28" t="s">
        <v>5658</v>
      </c>
      <c r="M2867" s="28" t="s">
        <v>1263</v>
      </c>
    </row>
    <row r="2868" spans="1:13" hidden="1" x14ac:dyDescent="0.2">
      <c r="A2868" s="23">
        <v>70818</v>
      </c>
      <c r="B2868" s="28" t="s">
        <v>4573</v>
      </c>
      <c r="C2868" s="28" t="s">
        <v>5135</v>
      </c>
      <c r="D2868" s="25">
        <v>40074</v>
      </c>
      <c r="F2868" s="26">
        <v>33.159999999999997</v>
      </c>
      <c r="G2868" s="28" t="s">
        <v>683</v>
      </c>
      <c r="H2868" s="28" t="s">
        <v>3365</v>
      </c>
      <c r="J2868" s="28" t="s">
        <v>4909</v>
      </c>
      <c r="K2868" s="29">
        <v>40074</v>
      </c>
      <c r="L2868" s="28" t="s">
        <v>5658</v>
      </c>
      <c r="M2868" s="28" t="s">
        <v>1706</v>
      </c>
    </row>
    <row r="2869" spans="1:13" hidden="1" x14ac:dyDescent="0.2">
      <c r="A2869" s="23">
        <v>70821</v>
      </c>
      <c r="B2869" s="28" t="s">
        <v>4573</v>
      </c>
      <c r="C2869" s="28" t="s">
        <v>5135</v>
      </c>
      <c r="D2869" s="25">
        <v>40075</v>
      </c>
      <c r="F2869" s="26">
        <v>55.44</v>
      </c>
      <c r="G2869" s="28" t="s">
        <v>1956</v>
      </c>
      <c r="H2869" s="28" t="s">
        <v>7322</v>
      </c>
      <c r="J2869" s="28" t="s">
        <v>4914</v>
      </c>
      <c r="K2869" s="29">
        <v>40075</v>
      </c>
      <c r="L2869" s="28" t="s">
        <v>5658</v>
      </c>
      <c r="M2869" s="28" t="s">
        <v>5235</v>
      </c>
    </row>
    <row r="2870" spans="1:13" hidden="1" x14ac:dyDescent="0.2">
      <c r="A2870" s="23">
        <v>70820</v>
      </c>
      <c r="B2870" s="28" t="s">
        <v>4573</v>
      </c>
      <c r="C2870" s="28" t="s">
        <v>5135</v>
      </c>
      <c r="D2870" s="25">
        <v>40075</v>
      </c>
      <c r="F2870" s="26">
        <v>21.5</v>
      </c>
      <c r="G2870" s="28" t="s">
        <v>4595</v>
      </c>
      <c r="H2870" s="28" t="s">
        <v>4595</v>
      </c>
      <c r="K2870" s="29">
        <v>40075</v>
      </c>
      <c r="L2870" s="28" t="s">
        <v>5658</v>
      </c>
      <c r="M2870" s="28" t="s">
        <v>2135</v>
      </c>
    </row>
    <row r="2871" spans="1:13" hidden="1" x14ac:dyDescent="0.2">
      <c r="A2871" s="23">
        <v>70822</v>
      </c>
      <c r="B2871" s="28" t="s">
        <v>4573</v>
      </c>
      <c r="C2871" s="28" t="s">
        <v>5135</v>
      </c>
      <c r="D2871" s="25">
        <v>40077</v>
      </c>
      <c r="E2871" s="28" t="s">
        <v>5232</v>
      </c>
      <c r="F2871" s="26">
        <v>29.95</v>
      </c>
      <c r="G2871" s="28" t="s">
        <v>1956</v>
      </c>
      <c r="H2871" s="28" t="s">
        <v>7324</v>
      </c>
      <c r="J2871" s="28" t="s">
        <v>4909</v>
      </c>
      <c r="K2871" s="29">
        <v>40077</v>
      </c>
      <c r="L2871" s="28" t="s">
        <v>5658</v>
      </c>
      <c r="M2871" s="28" t="s">
        <v>5233</v>
      </c>
    </row>
    <row r="2872" spans="1:13" hidden="1" x14ac:dyDescent="0.2">
      <c r="A2872" s="23">
        <v>70467</v>
      </c>
      <c r="B2872" s="33" t="s">
        <v>4579</v>
      </c>
      <c r="C2872" s="28" t="s">
        <v>4574</v>
      </c>
      <c r="D2872" s="25">
        <v>40077</v>
      </c>
      <c r="F2872" s="26">
        <v>40</v>
      </c>
      <c r="G2872" s="28" t="s">
        <v>4580</v>
      </c>
      <c r="H2872" s="28" t="s">
        <v>6667</v>
      </c>
      <c r="K2872" s="29">
        <v>40077</v>
      </c>
      <c r="L2872" s="28" t="s">
        <v>8465</v>
      </c>
      <c r="M2872" s="28" t="s">
        <v>7410</v>
      </c>
    </row>
    <row r="2873" spans="1:13" hidden="1" x14ac:dyDescent="0.2">
      <c r="A2873" s="23">
        <v>70468</v>
      </c>
      <c r="B2873" s="28" t="s">
        <v>4579</v>
      </c>
      <c r="C2873" s="28" t="s">
        <v>4574</v>
      </c>
      <c r="D2873" s="25">
        <v>40077</v>
      </c>
      <c r="F2873" s="26">
        <v>50</v>
      </c>
      <c r="G2873" s="28" t="s">
        <v>4580</v>
      </c>
      <c r="H2873" s="28" t="s">
        <v>6667</v>
      </c>
      <c r="K2873" s="29">
        <v>40077</v>
      </c>
      <c r="L2873" s="28" t="s">
        <v>8465</v>
      </c>
      <c r="M2873" s="28" t="s">
        <v>766</v>
      </c>
    </row>
    <row r="2874" spans="1:13" hidden="1" x14ac:dyDescent="0.2">
      <c r="A2874" s="23">
        <v>70823</v>
      </c>
      <c r="B2874" s="28" t="s">
        <v>4573</v>
      </c>
      <c r="C2874" s="28" t="s">
        <v>5135</v>
      </c>
      <c r="D2874" s="25">
        <v>40077</v>
      </c>
      <c r="F2874" s="26">
        <v>19</v>
      </c>
      <c r="G2874" s="28" t="s">
        <v>2205</v>
      </c>
      <c r="H2874" s="28" t="s">
        <v>3484</v>
      </c>
      <c r="J2874" s="28" t="s">
        <v>4909</v>
      </c>
      <c r="K2874" s="29">
        <v>40077</v>
      </c>
      <c r="L2874" s="28" t="s">
        <v>5658</v>
      </c>
      <c r="M2874" s="28" t="s">
        <v>7533</v>
      </c>
    </row>
    <row r="2875" spans="1:13" hidden="1" x14ac:dyDescent="0.2">
      <c r="A2875" s="23">
        <v>70471</v>
      </c>
      <c r="B2875" s="28" t="s">
        <v>4579</v>
      </c>
      <c r="C2875" s="28" t="s">
        <v>4574</v>
      </c>
      <c r="D2875" s="25">
        <v>40078</v>
      </c>
      <c r="E2875" s="33"/>
      <c r="F2875" s="26">
        <v>30</v>
      </c>
      <c r="G2875" s="28" t="s">
        <v>4580</v>
      </c>
      <c r="H2875" s="28" t="s">
        <v>6667</v>
      </c>
      <c r="K2875" s="29">
        <v>40078</v>
      </c>
      <c r="L2875" s="28" t="s">
        <v>8465</v>
      </c>
      <c r="M2875" s="28" t="s">
        <v>7430</v>
      </c>
    </row>
    <row r="2876" spans="1:13" hidden="1" x14ac:dyDescent="0.2">
      <c r="A2876" s="23">
        <v>70825</v>
      </c>
      <c r="B2876" s="28" t="s">
        <v>4573</v>
      </c>
      <c r="C2876" s="28" t="s">
        <v>5135</v>
      </c>
      <c r="D2876" s="25">
        <v>40078</v>
      </c>
      <c r="F2876" s="26">
        <v>87.34</v>
      </c>
      <c r="G2876" s="28" t="s">
        <v>683</v>
      </c>
      <c r="H2876" s="28" t="s">
        <v>3365</v>
      </c>
      <c r="J2876" s="28" t="s">
        <v>4909</v>
      </c>
      <c r="K2876" s="29">
        <v>40078</v>
      </c>
      <c r="L2876" s="28" t="s">
        <v>5658</v>
      </c>
      <c r="M2876" s="28" t="s">
        <v>1703</v>
      </c>
    </row>
    <row r="2877" spans="1:13" hidden="1" x14ac:dyDescent="0.2">
      <c r="A2877" s="23">
        <v>70470</v>
      </c>
      <c r="B2877" s="28" t="s">
        <v>4585</v>
      </c>
      <c r="C2877" s="28" t="s">
        <v>4574</v>
      </c>
      <c r="D2877" s="25">
        <v>40078</v>
      </c>
      <c r="E2877" s="33"/>
      <c r="F2877" s="26">
        <v>20.8</v>
      </c>
      <c r="G2877" s="28" t="s">
        <v>5141</v>
      </c>
      <c r="H2877" s="28" t="s">
        <v>5948</v>
      </c>
      <c r="J2877" s="28" t="s">
        <v>4907</v>
      </c>
      <c r="K2877" s="29">
        <v>40078</v>
      </c>
      <c r="L2877" s="28" t="s">
        <v>7174</v>
      </c>
      <c r="M2877" s="28" t="s">
        <v>7211</v>
      </c>
    </row>
    <row r="2878" spans="1:13" hidden="1" x14ac:dyDescent="0.2">
      <c r="A2878" s="23">
        <v>70469</v>
      </c>
      <c r="B2878" s="28" t="s">
        <v>5138</v>
      </c>
      <c r="C2878" s="28" t="s">
        <v>4574</v>
      </c>
      <c r="D2878" s="25">
        <v>40078</v>
      </c>
      <c r="F2878" s="26">
        <v>114.73</v>
      </c>
      <c r="G2878" s="28" t="s">
        <v>4574</v>
      </c>
      <c r="H2878" s="28" t="s">
        <v>3381</v>
      </c>
      <c r="J2878" s="28" t="s">
        <v>4909</v>
      </c>
      <c r="K2878" s="29">
        <v>40078</v>
      </c>
      <c r="L2878" s="28" t="s">
        <v>7206</v>
      </c>
      <c r="M2878" s="28" t="s">
        <v>5059</v>
      </c>
    </row>
    <row r="2879" spans="1:13" hidden="1" x14ac:dyDescent="0.2">
      <c r="A2879" s="23">
        <v>70472</v>
      </c>
      <c r="B2879" s="28" t="s">
        <v>4573</v>
      </c>
      <c r="C2879" s="28" t="s">
        <v>4574</v>
      </c>
      <c r="D2879" s="25">
        <v>40079</v>
      </c>
      <c r="F2879" s="26">
        <v>41.58</v>
      </c>
      <c r="G2879" s="28" t="s">
        <v>5139</v>
      </c>
      <c r="H2879" s="28" t="s">
        <v>3381</v>
      </c>
      <c r="J2879" s="28" t="s">
        <v>4909</v>
      </c>
      <c r="K2879" s="29">
        <v>40079</v>
      </c>
      <c r="L2879" s="28" t="s">
        <v>7174</v>
      </c>
      <c r="M2879" s="28" t="s">
        <v>7209</v>
      </c>
    </row>
    <row r="2880" spans="1:13" hidden="1" x14ac:dyDescent="0.2">
      <c r="A2880" s="23">
        <v>70824</v>
      </c>
      <c r="B2880" s="28" t="s">
        <v>4573</v>
      </c>
      <c r="C2880" s="28" t="s">
        <v>5135</v>
      </c>
      <c r="D2880" s="25">
        <v>40079</v>
      </c>
      <c r="F2880" s="26">
        <v>33.700000000000003</v>
      </c>
      <c r="G2880" s="28" t="s">
        <v>3696</v>
      </c>
      <c r="H2880" s="28" t="s">
        <v>3484</v>
      </c>
      <c r="J2880" s="28" t="s">
        <v>4909</v>
      </c>
      <c r="K2880" s="29">
        <v>40079</v>
      </c>
      <c r="L2880" s="28" t="s">
        <v>5658</v>
      </c>
      <c r="M2880" s="28" t="s">
        <v>2295</v>
      </c>
    </row>
    <row r="2881" spans="1:13" hidden="1" x14ac:dyDescent="0.2">
      <c r="A2881" s="23">
        <v>70473</v>
      </c>
      <c r="B2881" s="28" t="s">
        <v>4573</v>
      </c>
      <c r="C2881" s="28" t="s">
        <v>4574</v>
      </c>
      <c r="D2881" s="25">
        <v>40079</v>
      </c>
      <c r="F2881" s="26">
        <v>49</v>
      </c>
      <c r="G2881" s="28" t="s">
        <v>6790</v>
      </c>
      <c r="H2881" s="28" t="s">
        <v>3381</v>
      </c>
      <c r="J2881" s="28" t="s">
        <v>4909</v>
      </c>
      <c r="K2881" s="29">
        <v>40079</v>
      </c>
      <c r="L2881" s="28" t="s">
        <v>2196</v>
      </c>
      <c r="M2881" s="28" t="s">
        <v>7220</v>
      </c>
    </row>
    <row r="2882" spans="1:13" hidden="1" x14ac:dyDescent="0.2">
      <c r="A2882" s="23">
        <v>70863</v>
      </c>
      <c r="B2882" s="28" t="s">
        <v>4573</v>
      </c>
      <c r="C2882" s="28" t="s">
        <v>5135</v>
      </c>
      <c r="D2882" s="25">
        <v>40080</v>
      </c>
      <c r="F2882" s="26">
        <v>93.25</v>
      </c>
      <c r="G2882" s="28" t="s">
        <v>1560</v>
      </c>
      <c r="H2882" s="28" t="s">
        <v>4600</v>
      </c>
      <c r="J2882" s="28" t="s">
        <v>4909</v>
      </c>
      <c r="K2882" s="29">
        <v>40080</v>
      </c>
      <c r="L2882" s="28" t="s">
        <v>5658</v>
      </c>
      <c r="M2882" s="28" t="s">
        <v>1054</v>
      </c>
    </row>
    <row r="2883" spans="1:13" hidden="1" x14ac:dyDescent="0.2">
      <c r="A2883" s="23">
        <v>70474</v>
      </c>
      <c r="B2883" s="28" t="s">
        <v>4573</v>
      </c>
      <c r="C2883" s="28" t="s">
        <v>4574</v>
      </c>
      <c r="D2883" s="25">
        <v>40080</v>
      </c>
      <c r="E2883" s="28" t="s">
        <v>5908</v>
      </c>
      <c r="F2883" s="26">
        <v>12</v>
      </c>
      <c r="G2883" s="28" t="s">
        <v>1562</v>
      </c>
      <c r="H2883" s="28" t="s">
        <v>7154</v>
      </c>
      <c r="J2883" s="28" t="s">
        <v>4905</v>
      </c>
      <c r="K2883" s="29">
        <v>40080</v>
      </c>
      <c r="L2883" s="28" t="s">
        <v>7176</v>
      </c>
      <c r="M2883" s="28">
        <v>1122</v>
      </c>
    </row>
    <row r="2884" spans="1:13" hidden="1" x14ac:dyDescent="0.2">
      <c r="A2884" s="23">
        <v>70864</v>
      </c>
      <c r="B2884" s="28" t="s">
        <v>4573</v>
      </c>
      <c r="C2884" s="28" t="s">
        <v>5135</v>
      </c>
      <c r="D2884" s="25">
        <v>40082</v>
      </c>
      <c r="F2884" s="26">
        <v>41.45</v>
      </c>
      <c r="G2884" s="28" t="s">
        <v>1560</v>
      </c>
      <c r="H2884" s="28" t="s">
        <v>4600</v>
      </c>
      <c r="J2884" s="28" t="s">
        <v>4909</v>
      </c>
      <c r="K2884" s="29">
        <v>40082</v>
      </c>
      <c r="L2884" s="28" t="s">
        <v>5658</v>
      </c>
      <c r="M2884" s="28" t="s">
        <v>1051</v>
      </c>
    </row>
    <row r="2885" spans="1:13" hidden="1" x14ac:dyDescent="0.2">
      <c r="A2885" s="23">
        <v>70827</v>
      </c>
      <c r="B2885" s="28" t="s">
        <v>4573</v>
      </c>
      <c r="C2885" s="28" t="s">
        <v>5135</v>
      </c>
      <c r="D2885" s="25">
        <v>40082</v>
      </c>
      <c r="F2885" s="26">
        <v>45</v>
      </c>
      <c r="G2885" s="28" t="s">
        <v>7303</v>
      </c>
      <c r="H2885" s="28" t="s">
        <v>3370</v>
      </c>
      <c r="J2885" s="28" t="s">
        <v>4909</v>
      </c>
      <c r="K2885" s="29">
        <v>40082</v>
      </c>
      <c r="L2885" s="28" t="s">
        <v>5658</v>
      </c>
      <c r="M2885" s="28" t="s">
        <v>1377</v>
      </c>
    </row>
    <row r="2886" spans="1:13" hidden="1" x14ac:dyDescent="0.2">
      <c r="A2886" s="23">
        <v>70826</v>
      </c>
      <c r="B2886" s="28" t="s">
        <v>4573</v>
      </c>
      <c r="C2886" s="28" t="s">
        <v>5135</v>
      </c>
      <c r="D2886" s="25">
        <v>40082</v>
      </c>
      <c r="F2886" s="26">
        <v>48.33</v>
      </c>
      <c r="G2886" s="28" t="s">
        <v>683</v>
      </c>
      <c r="H2886" s="28" t="s">
        <v>3365</v>
      </c>
      <c r="J2886" s="28" t="s">
        <v>4909</v>
      </c>
      <c r="K2886" s="29">
        <v>40082</v>
      </c>
      <c r="L2886" s="28" t="s">
        <v>5658</v>
      </c>
      <c r="M2886" s="28" t="s">
        <v>1706</v>
      </c>
    </row>
    <row r="2887" spans="1:13" hidden="1" x14ac:dyDescent="0.2">
      <c r="A2887" s="23">
        <v>70477</v>
      </c>
      <c r="B2887" s="33" t="s">
        <v>4579</v>
      </c>
      <c r="C2887" s="28" t="s">
        <v>4574</v>
      </c>
      <c r="D2887" s="25">
        <v>40084</v>
      </c>
      <c r="E2887" s="33"/>
      <c r="F2887" s="26">
        <v>50</v>
      </c>
      <c r="G2887" s="28" t="s">
        <v>4580</v>
      </c>
      <c r="H2887" s="28" t="s">
        <v>6667</v>
      </c>
      <c r="K2887" s="29">
        <v>40084</v>
      </c>
      <c r="L2887" s="28" t="s">
        <v>8465</v>
      </c>
      <c r="M2887" s="28" t="s">
        <v>7392</v>
      </c>
    </row>
    <row r="2888" spans="1:13" hidden="1" x14ac:dyDescent="0.2">
      <c r="A2888" s="23">
        <v>70476.2</v>
      </c>
      <c r="B2888" s="28" t="s">
        <v>4579</v>
      </c>
      <c r="C2888" s="28" t="s">
        <v>4574</v>
      </c>
      <c r="D2888" s="25">
        <v>40084</v>
      </c>
      <c r="F2888" s="26">
        <v>30</v>
      </c>
      <c r="G2888" s="28" t="s">
        <v>4580</v>
      </c>
      <c r="H2888" s="28" t="s">
        <v>6667</v>
      </c>
    </row>
    <row r="2889" spans="1:13" hidden="1" x14ac:dyDescent="0.2">
      <c r="A2889" s="23">
        <v>70831</v>
      </c>
      <c r="B2889" s="28" t="s">
        <v>4573</v>
      </c>
      <c r="C2889" s="28" t="s">
        <v>5135</v>
      </c>
      <c r="D2889" s="25">
        <v>40084</v>
      </c>
      <c r="F2889" s="26">
        <v>33.21</v>
      </c>
      <c r="G2889" s="28" t="s">
        <v>3701</v>
      </c>
      <c r="H2889" s="28" t="s">
        <v>7322</v>
      </c>
      <c r="J2889" s="28" t="s">
        <v>4549</v>
      </c>
      <c r="K2889" s="29">
        <v>40084</v>
      </c>
      <c r="L2889" s="28" t="s">
        <v>5658</v>
      </c>
      <c r="M2889" s="28" t="s">
        <v>1274</v>
      </c>
    </row>
    <row r="2890" spans="1:13" hidden="1" x14ac:dyDescent="0.2">
      <c r="A2890" s="23">
        <v>70865</v>
      </c>
      <c r="B2890" s="28" t="s">
        <v>4573</v>
      </c>
      <c r="C2890" s="28" t="s">
        <v>5135</v>
      </c>
      <c r="D2890" s="25">
        <v>40084</v>
      </c>
      <c r="F2890" s="26">
        <v>465</v>
      </c>
      <c r="G2890" s="28" t="s">
        <v>1560</v>
      </c>
      <c r="H2890" s="28" t="s">
        <v>7321</v>
      </c>
      <c r="J2890" s="28" t="s">
        <v>4909</v>
      </c>
      <c r="K2890" s="29">
        <v>40084</v>
      </c>
      <c r="L2890" s="28" t="s">
        <v>5658</v>
      </c>
      <c r="M2890" s="28" t="s">
        <v>1054</v>
      </c>
    </row>
    <row r="2891" spans="1:13" hidden="1" x14ac:dyDescent="0.2">
      <c r="A2891" s="23">
        <v>70866</v>
      </c>
      <c r="B2891" s="28" t="s">
        <v>4573</v>
      </c>
      <c r="C2891" s="28" t="s">
        <v>5135</v>
      </c>
      <c r="D2891" s="25">
        <v>40084</v>
      </c>
      <c r="F2891" s="26">
        <v>20</v>
      </c>
      <c r="G2891" s="28" t="s">
        <v>1560</v>
      </c>
      <c r="H2891" s="28" t="s">
        <v>4600</v>
      </c>
      <c r="J2891" s="28" t="s">
        <v>4909</v>
      </c>
      <c r="K2891" s="29">
        <v>40084</v>
      </c>
      <c r="L2891" s="28" t="s">
        <v>5658</v>
      </c>
      <c r="M2891" s="28" t="s">
        <v>1054</v>
      </c>
    </row>
    <row r="2892" spans="1:13" hidden="1" x14ac:dyDescent="0.2">
      <c r="A2892" s="23">
        <v>70830</v>
      </c>
      <c r="B2892" s="28" t="s">
        <v>4557</v>
      </c>
      <c r="C2892" s="28" t="s">
        <v>5135</v>
      </c>
      <c r="D2892" s="25">
        <v>40084</v>
      </c>
      <c r="E2892" s="28" t="s">
        <v>1021</v>
      </c>
      <c r="F2892" s="26">
        <v>107.25</v>
      </c>
      <c r="G2892" s="28" t="s">
        <v>894</v>
      </c>
      <c r="H2892" s="28" t="s">
        <v>7321</v>
      </c>
      <c r="J2892" s="28" t="s">
        <v>4909</v>
      </c>
      <c r="K2892" s="29">
        <v>40084</v>
      </c>
      <c r="L2892" s="28" t="s">
        <v>5658</v>
      </c>
      <c r="M2892" s="28" t="s">
        <v>2118</v>
      </c>
    </row>
    <row r="2893" spans="1:13" hidden="1" x14ac:dyDescent="0.2">
      <c r="A2893" s="23">
        <v>70829</v>
      </c>
      <c r="B2893" s="28" t="s">
        <v>4573</v>
      </c>
      <c r="C2893" s="28" t="s">
        <v>5135</v>
      </c>
      <c r="D2893" s="25">
        <v>40084</v>
      </c>
      <c r="F2893" s="26">
        <v>5.29</v>
      </c>
      <c r="G2893" s="28" t="s">
        <v>5160</v>
      </c>
      <c r="H2893" s="28" t="s">
        <v>3365</v>
      </c>
      <c r="J2893" s="28" t="s">
        <v>4909</v>
      </c>
      <c r="K2893" s="29">
        <v>40084</v>
      </c>
      <c r="L2893" s="28" t="s">
        <v>5658</v>
      </c>
      <c r="M2893" s="28" t="s">
        <v>5256</v>
      </c>
    </row>
    <row r="2894" spans="1:13" hidden="1" x14ac:dyDescent="0.2">
      <c r="A2894" s="23">
        <v>70476.100000000006</v>
      </c>
      <c r="B2894" s="28" t="s">
        <v>4573</v>
      </c>
      <c r="C2894" s="28" t="s">
        <v>4574</v>
      </c>
      <c r="D2894" s="25">
        <v>40084</v>
      </c>
      <c r="F2894" s="26">
        <v>1.05</v>
      </c>
      <c r="G2894" s="28" t="s">
        <v>5220</v>
      </c>
      <c r="H2894" s="28" t="s">
        <v>3365</v>
      </c>
      <c r="K2894" s="29">
        <v>40084</v>
      </c>
      <c r="L2894" s="28" t="s">
        <v>2196</v>
      </c>
      <c r="M2894" s="28" t="s">
        <v>4613</v>
      </c>
    </row>
    <row r="2895" spans="1:13" hidden="1" x14ac:dyDescent="0.2">
      <c r="A2895" s="23">
        <v>70828</v>
      </c>
      <c r="B2895" s="28" t="s">
        <v>4573</v>
      </c>
      <c r="C2895" s="28" t="s">
        <v>5135</v>
      </c>
      <c r="D2895" s="25">
        <v>40084</v>
      </c>
      <c r="F2895" s="26">
        <v>51.3</v>
      </c>
      <c r="G2895" s="28" t="s">
        <v>3360</v>
      </c>
      <c r="H2895" s="28" t="s">
        <v>3370</v>
      </c>
      <c r="J2895" s="28" t="s">
        <v>4548</v>
      </c>
      <c r="K2895" s="29">
        <v>40084</v>
      </c>
      <c r="L2895" s="28" t="s">
        <v>5658</v>
      </c>
      <c r="M2895" s="28" t="s">
        <v>2133</v>
      </c>
    </row>
    <row r="2896" spans="1:13" x14ac:dyDescent="0.2">
      <c r="A2896" s="23">
        <v>70475</v>
      </c>
      <c r="B2896" s="28" t="s">
        <v>4573</v>
      </c>
      <c r="C2896" s="28" t="s">
        <v>4574</v>
      </c>
      <c r="D2896" s="25">
        <v>40084</v>
      </c>
      <c r="F2896" s="26">
        <v>23.44</v>
      </c>
      <c r="G2896" s="28" t="s">
        <v>5136</v>
      </c>
      <c r="H2896" s="28" t="s">
        <v>7151</v>
      </c>
      <c r="J2896" s="28" t="s">
        <v>4911</v>
      </c>
      <c r="K2896" s="29">
        <v>40084</v>
      </c>
      <c r="L2896" s="28" t="s">
        <v>7174</v>
      </c>
      <c r="M2896" s="28" t="s">
        <v>7221</v>
      </c>
    </row>
    <row r="2897" spans="1:13" hidden="1" x14ac:dyDescent="0.2">
      <c r="A2897" s="23">
        <v>70832</v>
      </c>
      <c r="B2897" s="33" t="s">
        <v>4573</v>
      </c>
      <c r="C2897" s="33" t="s">
        <v>5135</v>
      </c>
      <c r="D2897" s="25">
        <v>40085</v>
      </c>
      <c r="F2897" s="26">
        <v>20</v>
      </c>
      <c r="G2897" s="28" t="s">
        <v>1661</v>
      </c>
      <c r="H2897" s="28" t="s">
        <v>3379</v>
      </c>
      <c r="J2897" s="28" t="s">
        <v>4905</v>
      </c>
      <c r="K2897" s="29">
        <v>40085</v>
      </c>
      <c r="L2897" s="33" t="s">
        <v>5658</v>
      </c>
      <c r="M2897" s="28" t="s">
        <v>1262</v>
      </c>
    </row>
    <row r="2898" spans="1:13" hidden="1" x14ac:dyDescent="0.2">
      <c r="A2898" s="23">
        <v>70833</v>
      </c>
      <c r="B2898" s="28" t="s">
        <v>4573</v>
      </c>
      <c r="C2898" s="28" t="s">
        <v>5135</v>
      </c>
      <c r="D2898" s="25">
        <v>40085</v>
      </c>
      <c r="F2898" s="26">
        <v>6.87</v>
      </c>
      <c r="G2898" s="28" t="s">
        <v>683</v>
      </c>
      <c r="H2898" s="28" t="s">
        <v>3365</v>
      </c>
      <c r="J2898" s="28" t="s">
        <v>4909</v>
      </c>
      <c r="K2898" s="29">
        <v>40085</v>
      </c>
      <c r="L2898" s="28" t="s">
        <v>5658</v>
      </c>
      <c r="M2898" s="28" t="s">
        <v>1706</v>
      </c>
    </row>
    <row r="2899" spans="1:13" hidden="1" x14ac:dyDescent="0.2">
      <c r="A2899" s="23">
        <v>70480</v>
      </c>
      <c r="B2899" s="28" t="s">
        <v>4579</v>
      </c>
      <c r="C2899" s="28" t="s">
        <v>4574</v>
      </c>
      <c r="D2899" s="25">
        <v>40086</v>
      </c>
      <c r="F2899" s="26">
        <v>40</v>
      </c>
      <c r="G2899" s="28" t="s">
        <v>4580</v>
      </c>
      <c r="H2899" s="28" t="s">
        <v>6667</v>
      </c>
      <c r="K2899" s="29">
        <v>40086</v>
      </c>
      <c r="L2899" s="28" t="s">
        <v>8465</v>
      </c>
      <c r="M2899" s="28" t="s">
        <v>760</v>
      </c>
    </row>
    <row r="2900" spans="1:13" hidden="1" x14ac:dyDescent="0.2">
      <c r="A2900" s="23">
        <v>70837</v>
      </c>
      <c r="B2900" s="28" t="s">
        <v>4573</v>
      </c>
      <c r="C2900" s="28" t="s">
        <v>5135</v>
      </c>
      <c r="D2900" s="25">
        <v>40086</v>
      </c>
      <c r="F2900" s="26">
        <v>5.49</v>
      </c>
      <c r="G2900" s="28" t="s">
        <v>1176</v>
      </c>
      <c r="H2900" s="28" t="s">
        <v>5953</v>
      </c>
      <c r="J2900" s="28" t="s">
        <v>4909</v>
      </c>
      <c r="K2900" s="29">
        <v>40086</v>
      </c>
      <c r="L2900" s="28" t="s">
        <v>5658</v>
      </c>
      <c r="M2900" s="28" t="s">
        <v>1623</v>
      </c>
    </row>
    <row r="2901" spans="1:13" hidden="1" x14ac:dyDescent="0.2">
      <c r="A2901" s="23">
        <v>70479</v>
      </c>
      <c r="B2901" s="28" t="s">
        <v>4573</v>
      </c>
      <c r="C2901" s="28" t="s">
        <v>4574</v>
      </c>
      <c r="D2901" s="25">
        <v>40086</v>
      </c>
      <c r="F2901" s="26">
        <v>20.65</v>
      </c>
      <c r="G2901" s="28" t="s">
        <v>4577</v>
      </c>
      <c r="H2901" s="28" t="s">
        <v>3365</v>
      </c>
      <c r="J2901" s="28" t="s">
        <v>4909</v>
      </c>
      <c r="K2901" s="29">
        <v>40086</v>
      </c>
      <c r="L2901" s="28" t="s">
        <v>7176</v>
      </c>
      <c r="M2901" s="28">
        <v>1121</v>
      </c>
    </row>
    <row r="2902" spans="1:13" hidden="1" x14ac:dyDescent="0.2">
      <c r="A2902" s="23">
        <v>70835</v>
      </c>
      <c r="B2902" s="28" t="s">
        <v>4573</v>
      </c>
      <c r="C2902" s="28" t="s">
        <v>5135</v>
      </c>
      <c r="D2902" s="25">
        <v>40086</v>
      </c>
      <c r="F2902" s="26">
        <v>3.92</v>
      </c>
      <c r="G2902" s="28" t="s">
        <v>683</v>
      </c>
      <c r="H2902" s="28" t="s">
        <v>3365</v>
      </c>
      <c r="J2902" s="28" t="s">
        <v>4909</v>
      </c>
      <c r="K2902" s="29">
        <v>40086</v>
      </c>
      <c r="L2902" s="28" t="s">
        <v>5658</v>
      </c>
      <c r="M2902" s="28" t="s">
        <v>1706</v>
      </c>
    </row>
    <row r="2903" spans="1:13" hidden="1" x14ac:dyDescent="0.2">
      <c r="A2903" s="23">
        <v>70836</v>
      </c>
      <c r="B2903" s="28" t="s">
        <v>4573</v>
      </c>
      <c r="C2903" s="28" t="s">
        <v>5135</v>
      </c>
      <c r="D2903" s="25">
        <v>40086</v>
      </c>
      <c r="F2903" s="26">
        <v>76.37</v>
      </c>
      <c r="G2903" s="28" t="s">
        <v>683</v>
      </c>
      <c r="H2903" s="28" t="s">
        <v>3365</v>
      </c>
      <c r="J2903" s="28" t="s">
        <v>4909</v>
      </c>
      <c r="K2903" s="29">
        <v>40086</v>
      </c>
      <c r="L2903" s="28" t="s">
        <v>5658</v>
      </c>
      <c r="M2903" s="28" t="s">
        <v>1703</v>
      </c>
    </row>
    <row r="2904" spans="1:13" hidden="1" x14ac:dyDescent="0.2">
      <c r="A2904" s="23">
        <v>70478</v>
      </c>
      <c r="B2904" s="28" t="s">
        <v>4573</v>
      </c>
      <c r="C2904" s="28" t="s">
        <v>4574</v>
      </c>
      <c r="D2904" s="25">
        <v>40086</v>
      </c>
      <c r="F2904" s="26">
        <v>30</v>
      </c>
      <c r="G2904" s="28" t="s">
        <v>5155</v>
      </c>
      <c r="H2904" s="28" t="s">
        <v>3365</v>
      </c>
      <c r="J2904" s="28" t="s">
        <v>4906</v>
      </c>
      <c r="K2904" s="29">
        <v>40086</v>
      </c>
      <c r="L2904" s="28" t="s">
        <v>7176</v>
      </c>
      <c r="M2904" s="28">
        <v>1125</v>
      </c>
    </row>
    <row r="2905" spans="1:13" hidden="1" x14ac:dyDescent="0.2">
      <c r="A2905" s="23">
        <v>70834</v>
      </c>
      <c r="B2905" s="28" t="s">
        <v>4573</v>
      </c>
      <c r="C2905" s="28" t="s">
        <v>5135</v>
      </c>
      <c r="D2905" s="25">
        <v>40086</v>
      </c>
      <c r="E2905" s="33"/>
      <c r="F2905" s="26">
        <v>14.9</v>
      </c>
      <c r="G2905" s="28" t="s">
        <v>4595</v>
      </c>
      <c r="H2905" s="28" t="s">
        <v>4595</v>
      </c>
      <c r="K2905" s="29">
        <v>40086</v>
      </c>
      <c r="L2905" s="28" t="s">
        <v>5658</v>
      </c>
      <c r="M2905" s="28" t="s">
        <v>5241</v>
      </c>
    </row>
    <row r="2906" spans="1:13" hidden="1" x14ac:dyDescent="0.2">
      <c r="A2906" s="23">
        <v>70840</v>
      </c>
      <c r="B2906" s="28" t="s">
        <v>4573</v>
      </c>
      <c r="C2906" s="28" t="s">
        <v>5135</v>
      </c>
      <c r="D2906" s="25">
        <v>40087</v>
      </c>
      <c r="F2906" s="26">
        <v>13.9</v>
      </c>
      <c r="G2906" s="28" t="s">
        <v>3356</v>
      </c>
      <c r="H2906" s="28" t="s">
        <v>5953</v>
      </c>
      <c r="J2906" s="28" t="s">
        <v>4909</v>
      </c>
      <c r="K2906" s="29">
        <v>40087</v>
      </c>
      <c r="L2906" s="28" t="s">
        <v>5658</v>
      </c>
      <c r="M2906" s="28" t="s">
        <v>3849</v>
      </c>
    </row>
    <row r="2907" spans="1:13" hidden="1" x14ac:dyDescent="0.2">
      <c r="A2907" s="23">
        <v>70484</v>
      </c>
      <c r="B2907" s="28" t="s">
        <v>4573</v>
      </c>
      <c r="C2907" s="28" t="s">
        <v>4574</v>
      </c>
      <c r="D2907" s="25">
        <v>40087</v>
      </c>
      <c r="F2907" s="26">
        <v>20</v>
      </c>
      <c r="G2907" s="28" t="s">
        <v>4584</v>
      </c>
      <c r="H2907" s="28" t="s">
        <v>3365</v>
      </c>
      <c r="J2907" s="28" t="s">
        <v>4905</v>
      </c>
      <c r="K2907" s="29">
        <v>40087</v>
      </c>
      <c r="L2907" s="28" t="s">
        <v>7176</v>
      </c>
      <c r="M2907" s="28">
        <v>1123</v>
      </c>
    </row>
    <row r="2908" spans="1:13" hidden="1" x14ac:dyDescent="0.2">
      <c r="A2908" s="23">
        <v>70490</v>
      </c>
      <c r="B2908" s="28" t="s">
        <v>4573</v>
      </c>
      <c r="C2908" s="28" t="s">
        <v>4574</v>
      </c>
      <c r="D2908" s="25">
        <v>40087</v>
      </c>
      <c r="F2908" s="26">
        <v>40</v>
      </c>
      <c r="G2908" s="28" t="s">
        <v>3362</v>
      </c>
      <c r="H2908" s="28" t="s">
        <v>3370</v>
      </c>
      <c r="J2908" s="28" t="s">
        <v>4907</v>
      </c>
      <c r="K2908" s="29">
        <v>40087</v>
      </c>
      <c r="L2908" s="28" t="s">
        <v>7176</v>
      </c>
      <c r="M2908" s="28">
        <v>1120</v>
      </c>
    </row>
    <row r="2909" spans="1:13" hidden="1" x14ac:dyDescent="0.2">
      <c r="A2909" s="23">
        <v>70838</v>
      </c>
      <c r="B2909" s="28" t="s">
        <v>4573</v>
      </c>
      <c r="C2909" s="28" t="s">
        <v>5135</v>
      </c>
      <c r="D2909" s="25">
        <v>40087</v>
      </c>
      <c r="F2909" s="26">
        <v>16</v>
      </c>
      <c r="G2909" s="28" t="s">
        <v>2207</v>
      </c>
      <c r="H2909" s="28" t="s">
        <v>4600</v>
      </c>
      <c r="J2909" s="28" t="s">
        <v>4907</v>
      </c>
      <c r="K2909" s="29">
        <v>40087</v>
      </c>
      <c r="L2909" s="28" t="s">
        <v>5658</v>
      </c>
      <c r="M2909" s="28" t="s">
        <v>2296</v>
      </c>
    </row>
    <row r="2910" spans="1:13" hidden="1" x14ac:dyDescent="0.2">
      <c r="A2910" s="23">
        <v>70489</v>
      </c>
      <c r="B2910" s="28" t="s">
        <v>4579</v>
      </c>
      <c r="C2910" s="28" t="s">
        <v>4574</v>
      </c>
      <c r="D2910" s="25">
        <v>40087</v>
      </c>
      <c r="F2910" s="26">
        <v>10</v>
      </c>
      <c r="G2910" s="28" t="s">
        <v>6025</v>
      </c>
      <c r="H2910" s="28" t="s">
        <v>6667</v>
      </c>
      <c r="K2910" s="29">
        <v>40087</v>
      </c>
      <c r="L2910" s="28" t="s">
        <v>7182</v>
      </c>
      <c r="M2910" s="28" t="s">
        <v>7199</v>
      </c>
    </row>
    <row r="2911" spans="1:13" hidden="1" x14ac:dyDescent="0.2">
      <c r="A2911" s="23">
        <v>70488</v>
      </c>
      <c r="B2911" s="28" t="s">
        <v>4579</v>
      </c>
      <c r="C2911" s="28" t="s">
        <v>4574</v>
      </c>
      <c r="D2911" s="25">
        <v>40087</v>
      </c>
      <c r="F2911" s="26">
        <v>10</v>
      </c>
      <c r="G2911" s="28" t="s">
        <v>6024</v>
      </c>
      <c r="H2911" s="28" t="s">
        <v>6667</v>
      </c>
      <c r="K2911" s="29">
        <v>40087</v>
      </c>
      <c r="L2911" s="28" t="s">
        <v>7182</v>
      </c>
      <c r="M2911" s="28" t="s">
        <v>7198</v>
      </c>
    </row>
    <row r="2912" spans="1:13" hidden="1" x14ac:dyDescent="0.2">
      <c r="A2912" s="23">
        <v>70841</v>
      </c>
      <c r="B2912" s="28" t="s">
        <v>4573</v>
      </c>
      <c r="C2912" s="28" t="s">
        <v>5135</v>
      </c>
      <c r="D2912" s="25">
        <v>40087</v>
      </c>
      <c r="F2912" s="26">
        <v>4.45</v>
      </c>
      <c r="G2912" s="28" t="s">
        <v>7303</v>
      </c>
      <c r="H2912" s="28" t="s">
        <v>3370</v>
      </c>
      <c r="J2912" s="28" t="s">
        <v>4909</v>
      </c>
      <c r="K2912" s="29">
        <v>40087</v>
      </c>
      <c r="L2912" s="28" t="s">
        <v>5658</v>
      </c>
      <c r="M2912" s="28" t="s">
        <v>1378</v>
      </c>
    </row>
    <row r="2913" spans="1:13" hidden="1" x14ac:dyDescent="0.2">
      <c r="A2913" s="23">
        <v>70485</v>
      </c>
      <c r="B2913" s="28" t="s">
        <v>4579</v>
      </c>
      <c r="C2913" s="28" t="s">
        <v>4574</v>
      </c>
      <c r="D2913" s="25">
        <v>40087</v>
      </c>
      <c r="F2913" s="26">
        <v>300</v>
      </c>
      <c r="G2913" s="28" t="s">
        <v>5133</v>
      </c>
      <c r="H2913" s="28" t="s">
        <v>6667</v>
      </c>
      <c r="K2913" s="29">
        <v>40087</v>
      </c>
      <c r="L2913" s="28" t="s">
        <v>7174</v>
      </c>
      <c r="M2913" s="28" t="s">
        <v>7191</v>
      </c>
    </row>
    <row r="2914" spans="1:13" hidden="1" x14ac:dyDescent="0.2">
      <c r="A2914" s="23">
        <v>70482</v>
      </c>
      <c r="B2914" s="28" t="s">
        <v>4573</v>
      </c>
      <c r="C2914" s="28" t="s">
        <v>4574</v>
      </c>
      <c r="D2914" s="25">
        <v>40087</v>
      </c>
      <c r="F2914" s="26">
        <v>32.630000000000003</v>
      </c>
      <c r="G2914" s="28" t="s">
        <v>6021</v>
      </c>
      <c r="H2914" s="28" t="s">
        <v>3381</v>
      </c>
      <c r="J2914" s="28" t="s">
        <v>4909</v>
      </c>
      <c r="K2914" s="29">
        <v>40087</v>
      </c>
      <c r="L2914" s="28" t="s">
        <v>7174</v>
      </c>
      <c r="M2914" s="28" t="s">
        <v>6106</v>
      </c>
    </row>
    <row r="2915" spans="1:13" hidden="1" x14ac:dyDescent="0.2">
      <c r="A2915" s="23">
        <v>70486</v>
      </c>
      <c r="B2915" s="28" t="s">
        <v>4573</v>
      </c>
      <c r="C2915" s="28" t="s">
        <v>4574</v>
      </c>
      <c r="D2915" s="25">
        <v>40087</v>
      </c>
      <c r="F2915" s="26">
        <v>22.53</v>
      </c>
      <c r="G2915" s="28" t="s">
        <v>4591</v>
      </c>
      <c r="H2915" s="28" t="s">
        <v>3381</v>
      </c>
      <c r="J2915" s="28" t="s">
        <v>4909</v>
      </c>
      <c r="K2915" s="29">
        <v>40087</v>
      </c>
      <c r="L2915" s="28" t="s">
        <v>7174</v>
      </c>
      <c r="M2915" s="28" t="s">
        <v>6107</v>
      </c>
    </row>
    <row r="2916" spans="1:13" hidden="1" x14ac:dyDescent="0.2">
      <c r="A2916" s="23">
        <v>70842</v>
      </c>
      <c r="B2916" s="28" t="s">
        <v>4573</v>
      </c>
      <c r="C2916" s="28" t="s">
        <v>5135</v>
      </c>
      <c r="D2916" s="25">
        <v>40087</v>
      </c>
      <c r="F2916" s="26">
        <v>25.17</v>
      </c>
      <c r="G2916" s="28" t="s">
        <v>878</v>
      </c>
      <c r="H2916" s="28" t="s">
        <v>7322</v>
      </c>
      <c r="J2916" s="28" t="s">
        <v>4549</v>
      </c>
      <c r="K2916" s="29">
        <v>40087</v>
      </c>
      <c r="L2916" s="28" t="s">
        <v>5658</v>
      </c>
      <c r="M2916" s="28" t="s">
        <v>1748</v>
      </c>
    </row>
    <row r="2917" spans="1:13" hidden="1" x14ac:dyDescent="0.2">
      <c r="A2917" s="23">
        <v>70487</v>
      </c>
      <c r="B2917" s="28" t="s">
        <v>4573</v>
      </c>
      <c r="C2917" s="28" t="s">
        <v>4574</v>
      </c>
      <c r="D2917" s="25">
        <v>40087</v>
      </c>
      <c r="F2917" s="26">
        <v>42</v>
      </c>
      <c r="G2917" s="28" t="s">
        <v>6023</v>
      </c>
      <c r="H2917" s="28" t="s">
        <v>3379</v>
      </c>
      <c r="J2917" s="28" t="s">
        <v>4906</v>
      </c>
      <c r="K2917" s="29">
        <v>40087</v>
      </c>
      <c r="L2917" s="28" t="s">
        <v>7174</v>
      </c>
      <c r="M2917" s="28" t="s">
        <v>7196</v>
      </c>
    </row>
    <row r="2918" spans="1:13" hidden="1" x14ac:dyDescent="0.2">
      <c r="A2918" s="23">
        <v>70483</v>
      </c>
      <c r="B2918" s="28" t="s">
        <v>4573</v>
      </c>
      <c r="C2918" s="28" t="s">
        <v>4574</v>
      </c>
      <c r="D2918" s="25">
        <v>40087</v>
      </c>
      <c r="F2918" s="26">
        <v>10.14</v>
      </c>
      <c r="G2918" s="28" t="s">
        <v>6022</v>
      </c>
      <c r="H2918" s="28" t="s">
        <v>3381</v>
      </c>
      <c r="J2918" s="28" t="s">
        <v>4909</v>
      </c>
      <c r="K2918" s="29">
        <v>40087</v>
      </c>
      <c r="L2918" s="28" t="s">
        <v>7174</v>
      </c>
      <c r="M2918" s="28" t="s">
        <v>7195</v>
      </c>
    </row>
    <row r="2919" spans="1:13" x14ac:dyDescent="0.2">
      <c r="A2919" s="23">
        <v>70839</v>
      </c>
      <c r="B2919" s="33" t="s">
        <v>4573</v>
      </c>
      <c r="C2919" s="28" t="s">
        <v>5135</v>
      </c>
      <c r="D2919" s="25">
        <v>40087</v>
      </c>
      <c r="F2919" s="26">
        <v>215.1</v>
      </c>
      <c r="G2919" s="28" t="s">
        <v>2205</v>
      </c>
      <c r="H2919" s="28" t="s">
        <v>7151</v>
      </c>
      <c r="J2919" s="28" t="s">
        <v>4911</v>
      </c>
      <c r="K2919" s="29">
        <v>40087</v>
      </c>
      <c r="L2919" s="28" t="s">
        <v>5658</v>
      </c>
      <c r="M2919" s="28" t="s">
        <v>7533</v>
      </c>
    </row>
    <row r="2920" spans="1:13" hidden="1" x14ac:dyDescent="0.2">
      <c r="A2920" s="23">
        <v>70481</v>
      </c>
      <c r="B2920" s="28" t="s">
        <v>4573</v>
      </c>
      <c r="C2920" s="28" t="s">
        <v>4574</v>
      </c>
      <c r="D2920" s="25">
        <v>40087</v>
      </c>
      <c r="F2920" s="26">
        <v>180</v>
      </c>
      <c r="G2920" s="28" t="s">
        <v>4597</v>
      </c>
      <c r="H2920" s="28" t="s">
        <v>3381</v>
      </c>
      <c r="J2920" s="28" t="s">
        <v>4909</v>
      </c>
      <c r="K2920" s="29">
        <v>40087</v>
      </c>
      <c r="L2920" s="28" t="s">
        <v>7174</v>
      </c>
      <c r="M2920" s="28" t="s">
        <v>3517</v>
      </c>
    </row>
    <row r="2921" spans="1:13" hidden="1" x14ac:dyDescent="0.2">
      <c r="A2921" s="23">
        <v>70492</v>
      </c>
      <c r="B2921" s="28" t="s">
        <v>4573</v>
      </c>
      <c r="C2921" s="28" t="s">
        <v>4574</v>
      </c>
      <c r="D2921" s="25">
        <v>40088</v>
      </c>
      <c r="F2921" s="26">
        <v>15.22</v>
      </c>
      <c r="G2921" s="28" t="s">
        <v>4594</v>
      </c>
      <c r="H2921" s="28" t="s">
        <v>3381</v>
      </c>
      <c r="J2921" s="28" t="s">
        <v>4909</v>
      </c>
      <c r="K2921" s="29">
        <v>40088</v>
      </c>
      <c r="L2921" s="28" t="s">
        <v>7174</v>
      </c>
      <c r="M2921" s="28" t="s">
        <v>5364</v>
      </c>
    </row>
    <row r="2922" spans="1:13" hidden="1" x14ac:dyDescent="0.2">
      <c r="A2922" s="23">
        <v>70495</v>
      </c>
      <c r="B2922" s="28" t="s">
        <v>4573</v>
      </c>
      <c r="C2922" s="28" t="s">
        <v>4574</v>
      </c>
      <c r="D2922" s="25">
        <v>40088</v>
      </c>
      <c r="F2922" s="26">
        <v>46</v>
      </c>
      <c r="G2922" s="28" t="s">
        <v>4594</v>
      </c>
      <c r="H2922" s="28" t="s">
        <v>3381</v>
      </c>
      <c r="J2922" s="28" t="s">
        <v>4909</v>
      </c>
      <c r="K2922" s="29">
        <v>40088</v>
      </c>
      <c r="L2922" s="28" t="s">
        <v>7174</v>
      </c>
      <c r="M2922" s="28" t="s">
        <v>5919</v>
      </c>
    </row>
    <row r="2923" spans="1:13" hidden="1" x14ac:dyDescent="0.2">
      <c r="A2923" s="23">
        <v>70496</v>
      </c>
      <c r="B2923" s="28" t="s">
        <v>4573</v>
      </c>
      <c r="C2923" s="28" t="s">
        <v>4574</v>
      </c>
      <c r="D2923" s="25">
        <v>40088</v>
      </c>
      <c r="F2923" s="26">
        <v>64</v>
      </c>
      <c r="G2923" s="28" t="s">
        <v>4594</v>
      </c>
      <c r="H2923" s="28" t="s">
        <v>3381</v>
      </c>
      <c r="J2923" s="28" t="s">
        <v>4909</v>
      </c>
      <c r="K2923" s="29">
        <v>40088</v>
      </c>
      <c r="L2923" s="28" t="s">
        <v>7174</v>
      </c>
      <c r="M2923" s="28" t="s">
        <v>5918</v>
      </c>
    </row>
    <row r="2924" spans="1:13" hidden="1" x14ac:dyDescent="0.2">
      <c r="A2924" s="23">
        <v>70497</v>
      </c>
      <c r="B2924" s="28" t="s">
        <v>4579</v>
      </c>
      <c r="C2924" s="28" t="s">
        <v>4574</v>
      </c>
      <c r="D2924" s="25">
        <v>40088</v>
      </c>
      <c r="F2924" s="26">
        <v>40</v>
      </c>
      <c r="G2924" s="28" t="s">
        <v>4580</v>
      </c>
      <c r="H2924" s="28" t="s">
        <v>6667</v>
      </c>
      <c r="K2924" s="29">
        <v>40088</v>
      </c>
      <c r="L2924" s="28" t="s">
        <v>8465</v>
      </c>
      <c r="M2924" s="28" t="s">
        <v>769</v>
      </c>
    </row>
    <row r="2925" spans="1:13" hidden="1" x14ac:dyDescent="0.2">
      <c r="A2925" s="23">
        <v>70843</v>
      </c>
      <c r="B2925" s="28" t="s">
        <v>4573</v>
      </c>
      <c r="C2925" s="28" t="s">
        <v>5135</v>
      </c>
      <c r="D2925" s="25">
        <v>40088</v>
      </c>
      <c r="F2925" s="26">
        <v>9.7799999999999994</v>
      </c>
      <c r="G2925" s="28" t="s">
        <v>2208</v>
      </c>
      <c r="H2925" s="28" t="s">
        <v>3365</v>
      </c>
      <c r="J2925" s="28" t="s">
        <v>4909</v>
      </c>
      <c r="K2925" s="29">
        <v>40088</v>
      </c>
      <c r="L2925" s="28" t="s">
        <v>5658</v>
      </c>
      <c r="M2925" s="28" t="s">
        <v>2288</v>
      </c>
    </row>
    <row r="2926" spans="1:13" hidden="1" x14ac:dyDescent="0.2">
      <c r="A2926" s="23">
        <v>70491</v>
      </c>
      <c r="B2926" s="28" t="s">
        <v>4573</v>
      </c>
      <c r="C2926" s="28" t="s">
        <v>4574</v>
      </c>
      <c r="D2926" s="25">
        <v>40088</v>
      </c>
      <c r="F2926" s="26">
        <v>9.85</v>
      </c>
      <c r="G2926" s="28" t="s">
        <v>5151</v>
      </c>
      <c r="H2926" s="28" t="s">
        <v>277</v>
      </c>
      <c r="J2926" s="28" t="s">
        <v>4907</v>
      </c>
      <c r="K2926" s="29">
        <v>40088</v>
      </c>
      <c r="L2926" s="28" t="s">
        <v>7174</v>
      </c>
      <c r="M2926" s="28" t="s">
        <v>7189</v>
      </c>
    </row>
    <row r="2927" spans="1:13" hidden="1" x14ac:dyDescent="0.2">
      <c r="A2927" s="23">
        <v>70494</v>
      </c>
      <c r="B2927" s="28" t="s">
        <v>4579</v>
      </c>
      <c r="C2927" s="28" t="s">
        <v>4574</v>
      </c>
      <c r="D2927" s="25">
        <v>40088</v>
      </c>
      <c r="F2927" s="26">
        <v>2983.86</v>
      </c>
      <c r="G2927" s="28" t="s">
        <v>5135</v>
      </c>
      <c r="H2927" s="28" t="s">
        <v>6667</v>
      </c>
      <c r="K2927" s="29">
        <v>40088</v>
      </c>
      <c r="L2927" s="28" t="s">
        <v>7174</v>
      </c>
      <c r="M2927" s="28" t="s">
        <v>7218</v>
      </c>
    </row>
    <row r="2928" spans="1:13" hidden="1" x14ac:dyDescent="0.2">
      <c r="A2928" s="23">
        <v>70493</v>
      </c>
      <c r="B2928" s="33" t="s">
        <v>4573</v>
      </c>
      <c r="C2928" s="28" t="s">
        <v>4574</v>
      </c>
      <c r="D2928" s="25">
        <v>40088</v>
      </c>
      <c r="E2928" s="33"/>
      <c r="F2928" s="26">
        <v>26.95</v>
      </c>
      <c r="G2928" s="28" t="s">
        <v>6020</v>
      </c>
      <c r="H2928" s="28" t="s">
        <v>3381</v>
      </c>
      <c r="J2928" s="28" t="s">
        <v>4909</v>
      </c>
      <c r="K2928" s="29">
        <v>40088</v>
      </c>
      <c r="L2928" s="28" t="s">
        <v>7174</v>
      </c>
      <c r="M2928" s="28" t="s">
        <v>7187</v>
      </c>
    </row>
    <row r="2929" spans="1:13" hidden="1" x14ac:dyDescent="0.2">
      <c r="A2929" s="23">
        <v>70848</v>
      </c>
      <c r="B2929" s="28" t="s">
        <v>4573</v>
      </c>
      <c r="C2929" s="28" t="s">
        <v>5135</v>
      </c>
      <c r="D2929" s="25">
        <v>40089</v>
      </c>
      <c r="F2929" s="26">
        <v>25.42</v>
      </c>
      <c r="G2929" s="28" t="s">
        <v>4910</v>
      </c>
      <c r="H2929" s="28" t="s">
        <v>4600</v>
      </c>
      <c r="J2929" s="28" t="s">
        <v>4909</v>
      </c>
      <c r="K2929" s="29">
        <v>40089</v>
      </c>
      <c r="L2929" s="28" t="s">
        <v>5658</v>
      </c>
      <c r="M2929" s="28" t="s">
        <v>7551</v>
      </c>
    </row>
    <row r="2930" spans="1:13" hidden="1" x14ac:dyDescent="0.2">
      <c r="A2930" s="23">
        <v>70849</v>
      </c>
      <c r="B2930" s="28" t="s">
        <v>4573</v>
      </c>
      <c r="C2930" s="28" t="s">
        <v>5135</v>
      </c>
      <c r="D2930" s="25">
        <v>40089</v>
      </c>
      <c r="F2930" s="26">
        <v>3.5</v>
      </c>
      <c r="G2930" s="28" t="s">
        <v>6733</v>
      </c>
      <c r="H2930" s="28" t="s">
        <v>3379</v>
      </c>
      <c r="J2930" s="28" t="s">
        <v>4907</v>
      </c>
      <c r="K2930" s="29">
        <v>40089</v>
      </c>
      <c r="L2930" s="28" t="s">
        <v>5658</v>
      </c>
      <c r="M2930" s="28" t="s">
        <v>819</v>
      </c>
    </row>
    <row r="2931" spans="1:13" hidden="1" x14ac:dyDescent="0.2">
      <c r="A2931" s="23">
        <v>70867</v>
      </c>
      <c r="B2931" s="28" t="s">
        <v>4573</v>
      </c>
      <c r="C2931" s="28" t="s">
        <v>5135</v>
      </c>
      <c r="D2931" s="25">
        <v>40089</v>
      </c>
      <c r="F2931" s="26">
        <v>26.5</v>
      </c>
      <c r="G2931" s="28" t="s">
        <v>1560</v>
      </c>
      <c r="H2931" s="28" t="s">
        <v>4600</v>
      </c>
      <c r="J2931" s="28" t="s">
        <v>4909</v>
      </c>
      <c r="K2931" s="29">
        <v>40089</v>
      </c>
      <c r="L2931" s="28" t="s">
        <v>5658</v>
      </c>
      <c r="M2931" s="28" t="s">
        <v>1054</v>
      </c>
    </row>
    <row r="2932" spans="1:13" hidden="1" x14ac:dyDescent="0.2">
      <c r="A2932" s="23">
        <v>70845</v>
      </c>
      <c r="B2932" s="28" t="s">
        <v>4573</v>
      </c>
      <c r="C2932" s="28" t="s">
        <v>5135</v>
      </c>
      <c r="D2932" s="25">
        <v>40089</v>
      </c>
      <c r="F2932" s="26">
        <v>14.68</v>
      </c>
      <c r="G2932" s="28" t="s">
        <v>7133</v>
      </c>
      <c r="H2932" s="28" t="s">
        <v>3381</v>
      </c>
      <c r="J2932" s="28" t="s">
        <v>4909</v>
      </c>
      <c r="K2932" s="29">
        <v>40089</v>
      </c>
      <c r="L2932" s="28" t="s">
        <v>5658</v>
      </c>
      <c r="M2932" s="28" t="s">
        <v>6537</v>
      </c>
    </row>
    <row r="2933" spans="1:13" hidden="1" x14ac:dyDescent="0.2">
      <c r="A2933" s="23">
        <v>70847</v>
      </c>
      <c r="B2933" s="28" t="s">
        <v>4573</v>
      </c>
      <c r="C2933" s="28" t="s">
        <v>5135</v>
      </c>
      <c r="D2933" s="25">
        <v>40089</v>
      </c>
      <c r="F2933" s="26">
        <v>23.98</v>
      </c>
      <c r="G2933" s="28" t="s">
        <v>2208</v>
      </c>
      <c r="H2933" s="28" t="s">
        <v>4600</v>
      </c>
      <c r="J2933" s="28" t="s">
        <v>4909</v>
      </c>
      <c r="K2933" s="29">
        <v>40089</v>
      </c>
      <c r="L2933" s="28" t="s">
        <v>5658</v>
      </c>
      <c r="M2933" s="28" t="s">
        <v>2289</v>
      </c>
    </row>
    <row r="2934" spans="1:13" hidden="1" x14ac:dyDescent="0.2">
      <c r="A2934" s="23">
        <v>70846</v>
      </c>
      <c r="B2934" s="28" t="s">
        <v>4573</v>
      </c>
      <c r="C2934" s="28" t="s">
        <v>5135</v>
      </c>
      <c r="D2934" s="25">
        <v>40089</v>
      </c>
      <c r="F2934" s="26">
        <v>18.12</v>
      </c>
      <c r="G2934" s="28" t="s">
        <v>683</v>
      </c>
      <c r="H2934" s="28" t="s">
        <v>3365</v>
      </c>
      <c r="J2934" s="28" t="s">
        <v>4909</v>
      </c>
      <c r="K2934" s="29">
        <v>40089</v>
      </c>
      <c r="L2934" s="28" t="s">
        <v>5658</v>
      </c>
      <c r="M2934" s="28" t="s">
        <v>1706</v>
      </c>
    </row>
    <row r="2935" spans="1:13" hidden="1" x14ac:dyDescent="0.2">
      <c r="A2935" s="23">
        <v>70844</v>
      </c>
      <c r="B2935" s="28" t="s">
        <v>4573</v>
      </c>
      <c r="C2935" s="28" t="s">
        <v>5135</v>
      </c>
      <c r="D2935" s="25">
        <v>40089</v>
      </c>
      <c r="F2935" s="26">
        <v>127.13</v>
      </c>
      <c r="G2935" s="28" t="s">
        <v>3360</v>
      </c>
      <c r="H2935" s="28" t="s">
        <v>3370</v>
      </c>
      <c r="J2935" s="28" t="s">
        <v>4548</v>
      </c>
      <c r="K2935" s="29">
        <v>40089</v>
      </c>
      <c r="L2935" s="28" t="s">
        <v>5658</v>
      </c>
      <c r="M2935" s="28" t="s">
        <v>2133</v>
      </c>
    </row>
    <row r="2936" spans="1:13" hidden="1" x14ac:dyDescent="0.2">
      <c r="A2936" s="23">
        <v>70498</v>
      </c>
      <c r="B2936" s="28" t="s">
        <v>4592</v>
      </c>
      <c r="C2936" s="28" t="s">
        <v>4574</v>
      </c>
      <c r="D2936" s="25">
        <v>40091</v>
      </c>
      <c r="F2936" s="26">
        <v>-825</v>
      </c>
      <c r="G2936" s="28" t="s">
        <v>4593</v>
      </c>
      <c r="H2936" s="28" t="s">
        <v>6666</v>
      </c>
      <c r="J2936" s="28" t="s">
        <v>4911</v>
      </c>
      <c r="K2936" s="29">
        <v>40091</v>
      </c>
      <c r="L2936" s="28" t="s">
        <v>7177</v>
      </c>
      <c r="M2936" s="28" t="s">
        <v>7214</v>
      </c>
    </row>
    <row r="2937" spans="1:13" hidden="1" x14ac:dyDescent="0.2">
      <c r="A2937" s="23">
        <v>70499</v>
      </c>
      <c r="B2937" s="28" t="s">
        <v>4579</v>
      </c>
      <c r="C2937" s="28" t="s">
        <v>4574</v>
      </c>
      <c r="D2937" s="25">
        <v>40091</v>
      </c>
      <c r="F2937" s="26">
        <v>20</v>
      </c>
      <c r="G2937" s="28" t="s">
        <v>4580</v>
      </c>
      <c r="H2937" s="28" t="s">
        <v>6667</v>
      </c>
      <c r="K2937" s="29">
        <v>40091</v>
      </c>
      <c r="L2937" s="28" t="s">
        <v>8465</v>
      </c>
      <c r="M2937" s="28" t="s">
        <v>6122</v>
      </c>
    </row>
    <row r="2938" spans="1:13" hidden="1" x14ac:dyDescent="0.2">
      <c r="A2938" s="23">
        <v>70500</v>
      </c>
      <c r="B2938" s="28" t="s">
        <v>4579</v>
      </c>
      <c r="C2938" s="28" t="s">
        <v>4574</v>
      </c>
      <c r="D2938" s="25">
        <v>40091</v>
      </c>
      <c r="F2938" s="26">
        <v>30</v>
      </c>
      <c r="G2938" s="28" t="s">
        <v>4580</v>
      </c>
      <c r="H2938" s="28" t="s">
        <v>6667</v>
      </c>
      <c r="K2938" s="29">
        <v>40091</v>
      </c>
      <c r="L2938" s="28" t="s">
        <v>8465</v>
      </c>
      <c r="M2938" s="28" t="s">
        <v>7412</v>
      </c>
    </row>
    <row r="2939" spans="1:13" hidden="1" x14ac:dyDescent="0.2">
      <c r="A2939" s="23">
        <v>70852</v>
      </c>
      <c r="B2939" s="28" t="s">
        <v>4573</v>
      </c>
      <c r="C2939" s="28" t="s">
        <v>5135</v>
      </c>
      <c r="D2939" s="25">
        <v>40091</v>
      </c>
      <c r="F2939" s="26">
        <v>52</v>
      </c>
      <c r="G2939" s="28" t="s">
        <v>7128</v>
      </c>
      <c r="H2939" s="28" t="s">
        <v>4600</v>
      </c>
      <c r="J2939" s="28" t="s">
        <v>4909</v>
      </c>
      <c r="K2939" s="29">
        <v>40091</v>
      </c>
      <c r="L2939" s="28" t="s">
        <v>5658</v>
      </c>
      <c r="M2939" s="28" t="s">
        <v>1015</v>
      </c>
    </row>
    <row r="2940" spans="1:13" hidden="1" x14ac:dyDescent="0.2">
      <c r="A2940" s="23">
        <v>70853</v>
      </c>
      <c r="B2940" s="28" t="s">
        <v>4573</v>
      </c>
      <c r="C2940" s="28" t="s">
        <v>5135</v>
      </c>
      <c r="D2940" s="25">
        <v>40091</v>
      </c>
      <c r="E2940" s="28" t="s">
        <v>3843</v>
      </c>
      <c r="F2940" s="26">
        <v>26.95</v>
      </c>
      <c r="G2940" s="28" t="s">
        <v>2203</v>
      </c>
      <c r="H2940" s="28" t="s">
        <v>3379</v>
      </c>
      <c r="J2940" s="28" t="s">
        <v>4911</v>
      </c>
      <c r="K2940" s="29">
        <v>40091</v>
      </c>
      <c r="L2940" s="28" t="s">
        <v>5658</v>
      </c>
      <c r="M2940" s="28" t="s">
        <v>6531</v>
      </c>
    </row>
    <row r="2941" spans="1:13" hidden="1" x14ac:dyDescent="0.2">
      <c r="A2941" s="23">
        <v>70851</v>
      </c>
      <c r="B2941" s="28" t="s">
        <v>4573</v>
      </c>
      <c r="C2941" s="28" t="s">
        <v>5135</v>
      </c>
      <c r="D2941" s="25">
        <v>40091</v>
      </c>
      <c r="F2941" s="26">
        <v>66.53</v>
      </c>
      <c r="G2941" s="28" t="s">
        <v>683</v>
      </c>
      <c r="H2941" s="28" t="s">
        <v>3365</v>
      </c>
      <c r="J2941" s="28" t="s">
        <v>4909</v>
      </c>
      <c r="K2941" s="29">
        <v>40091</v>
      </c>
      <c r="L2941" s="28" t="s">
        <v>5658</v>
      </c>
      <c r="M2941" s="28" t="s">
        <v>1709</v>
      </c>
    </row>
    <row r="2942" spans="1:13" hidden="1" x14ac:dyDescent="0.2">
      <c r="A2942" s="23">
        <v>70850</v>
      </c>
      <c r="B2942" s="28" t="s">
        <v>4573</v>
      </c>
      <c r="C2942" s="28" t="s">
        <v>5135</v>
      </c>
      <c r="D2942" s="25">
        <v>40092</v>
      </c>
      <c r="E2942" s="28" t="s">
        <v>5238</v>
      </c>
      <c r="F2942" s="26">
        <v>363.66</v>
      </c>
      <c r="G2942" s="28" t="s">
        <v>3356</v>
      </c>
      <c r="H2942" s="28" t="s">
        <v>7324</v>
      </c>
      <c r="I2942" s="28" t="s">
        <v>3586</v>
      </c>
      <c r="J2942" s="28" t="s">
        <v>4909</v>
      </c>
      <c r="K2942" s="29">
        <v>40092</v>
      </c>
      <c r="L2942" s="28" t="s">
        <v>5658</v>
      </c>
      <c r="M2942" s="28" t="s">
        <v>3849</v>
      </c>
    </row>
    <row r="2943" spans="1:13" hidden="1" x14ac:dyDescent="0.2">
      <c r="A2943" s="23">
        <v>70502</v>
      </c>
      <c r="B2943" s="28" t="s">
        <v>4573</v>
      </c>
      <c r="C2943" s="28" t="s">
        <v>4574</v>
      </c>
      <c r="D2943" s="25">
        <v>40092</v>
      </c>
      <c r="F2943" s="26">
        <v>5</v>
      </c>
      <c r="G2943" s="28" t="s">
        <v>5134</v>
      </c>
      <c r="H2943" s="28" t="s">
        <v>5954</v>
      </c>
      <c r="J2943" s="28" t="s">
        <v>4912</v>
      </c>
      <c r="K2943" s="29">
        <v>40092</v>
      </c>
      <c r="L2943" s="28" t="s">
        <v>7174</v>
      </c>
      <c r="M2943" s="28" t="s">
        <v>7194</v>
      </c>
    </row>
    <row r="2944" spans="1:13" hidden="1" x14ac:dyDescent="0.2">
      <c r="A2944" s="23">
        <v>70501</v>
      </c>
      <c r="B2944" s="28" t="s">
        <v>4573</v>
      </c>
      <c r="C2944" s="28" t="s">
        <v>4574</v>
      </c>
      <c r="D2944" s="25">
        <v>40092</v>
      </c>
      <c r="F2944" s="26">
        <v>12</v>
      </c>
      <c r="G2944" s="28" t="s">
        <v>4596</v>
      </c>
      <c r="H2944" s="28" t="s">
        <v>5954</v>
      </c>
      <c r="J2944" s="28" t="s">
        <v>4912</v>
      </c>
      <c r="K2944" s="29">
        <v>40092</v>
      </c>
      <c r="L2944" s="28" t="s">
        <v>7174</v>
      </c>
      <c r="M2944" s="28" t="s">
        <v>4596</v>
      </c>
    </row>
    <row r="2945" spans="1:13" hidden="1" x14ac:dyDescent="0.2">
      <c r="A2945" s="23">
        <v>70503</v>
      </c>
      <c r="B2945" s="28" t="s">
        <v>4573</v>
      </c>
      <c r="C2945" s="28" t="s">
        <v>4574</v>
      </c>
      <c r="D2945" s="25">
        <v>40092</v>
      </c>
      <c r="F2945" s="26">
        <v>192</v>
      </c>
      <c r="G2945" s="28" t="s">
        <v>5140</v>
      </c>
      <c r="H2945" s="28" t="s">
        <v>3370</v>
      </c>
      <c r="J2945" s="28" t="s">
        <v>4911</v>
      </c>
      <c r="K2945" s="29">
        <v>40092</v>
      </c>
      <c r="L2945" s="28" t="s">
        <v>7176</v>
      </c>
      <c r="M2945" s="28">
        <v>1124</v>
      </c>
    </row>
    <row r="2946" spans="1:13" hidden="1" x14ac:dyDescent="0.2">
      <c r="A2946" s="23">
        <v>70855</v>
      </c>
      <c r="B2946" s="28" t="s">
        <v>4573</v>
      </c>
      <c r="C2946" s="28" t="s">
        <v>5135</v>
      </c>
      <c r="D2946" s="25">
        <v>40092</v>
      </c>
      <c r="F2946" s="26">
        <v>18.760000000000002</v>
      </c>
      <c r="G2946" s="28" t="s">
        <v>1951</v>
      </c>
      <c r="H2946" s="28" t="s">
        <v>3370</v>
      </c>
      <c r="J2946" s="28" t="s">
        <v>4909</v>
      </c>
      <c r="K2946" s="29">
        <v>40092</v>
      </c>
      <c r="L2946" s="28" t="s">
        <v>5658</v>
      </c>
      <c r="M2946" s="28" t="s">
        <v>3961</v>
      </c>
    </row>
    <row r="2947" spans="1:13" hidden="1" x14ac:dyDescent="0.2">
      <c r="A2947" s="23">
        <v>70854</v>
      </c>
      <c r="B2947" s="33" t="s">
        <v>4573</v>
      </c>
      <c r="C2947" s="28" t="s">
        <v>5135</v>
      </c>
      <c r="D2947" s="25">
        <v>40092</v>
      </c>
      <c r="F2947" s="26">
        <v>13</v>
      </c>
      <c r="G2947" s="28" t="s">
        <v>2205</v>
      </c>
      <c r="H2947" s="28" t="s">
        <v>7154</v>
      </c>
      <c r="J2947" s="28" t="s">
        <v>4907</v>
      </c>
      <c r="K2947" s="29">
        <v>40092</v>
      </c>
      <c r="L2947" s="28" t="s">
        <v>5658</v>
      </c>
      <c r="M2947" s="28" t="s">
        <v>7533</v>
      </c>
    </row>
    <row r="2948" spans="1:13" hidden="1" x14ac:dyDescent="0.2">
      <c r="A2948" s="23">
        <v>70504</v>
      </c>
      <c r="B2948" s="28" t="s">
        <v>4579</v>
      </c>
      <c r="C2948" s="28" t="s">
        <v>4574</v>
      </c>
      <c r="D2948" s="25">
        <v>40093</v>
      </c>
      <c r="F2948" s="26">
        <v>250</v>
      </c>
      <c r="G2948" s="28" t="s">
        <v>4587</v>
      </c>
      <c r="H2948" s="28" t="s">
        <v>6667</v>
      </c>
      <c r="K2948" s="29">
        <v>40093</v>
      </c>
      <c r="L2948" s="28" t="s">
        <v>7174</v>
      </c>
      <c r="M2948" s="28" t="s">
        <v>7179</v>
      </c>
    </row>
    <row r="2949" spans="1:13" hidden="1" x14ac:dyDescent="0.2">
      <c r="A2949" s="23">
        <v>70505</v>
      </c>
      <c r="B2949" s="28" t="s">
        <v>4579</v>
      </c>
      <c r="C2949" s="28" t="s">
        <v>4574</v>
      </c>
      <c r="D2949" s="25">
        <v>40093</v>
      </c>
      <c r="F2949" s="26">
        <v>150</v>
      </c>
      <c r="G2949" s="28" t="s">
        <v>4587</v>
      </c>
      <c r="H2949" s="28" t="s">
        <v>6667</v>
      </c>
      <c r="K2949" s="29">
        <v>40093</v>
      </c>
      <c r="L2949" s="28" t="s">
        <v>7174</v>
      </c>
      <c r="M2949" s="28" t="s">
        <v>7179</v>
      </c>
    </row>
    <row r="2950" spans="1:13" hidden="1" x14ac:dyDescent="0.2">
      <c r="A2950" s="23">
        <v>70506</v>
      </c>
      <c r="B2950" s="28" t="s">
        <v>4579</v>
      </c>
      <c r="C2950" s="28" t="s">
        <v>4574</v>
      </c>
      <c r="D2950" s="25">
        <v>40093</v>
      </c>
      <c r="F2950" s="26">
        <v>500</v>
      </c>
      <c r="G2950" s="28" t="s">
        <v>4587</v>
      </c>
      <c r="H2950" s="28" t="s">
        <v>6667</v>
      </c>
      <c r="K2950" s="29">
        <v>40093</v>
      </c>
      <c r="L2950" s="28" t="s">
        <v>7174</v>
      </c>
      <c r="M2950" s="28" t="s">
        <v>7179</v>
      </c>
    </row>
    <row r="2951" spans="1:13" hidden="1" x14ac:dyDescent="0.2">
      <c r="A2951" s="23">
        <v>70509</v>
      </c>
      <c r="B2951" s="28" t="s">
        <v>4579</v>
      </c>
      <c r="C2951" s="28" t="s">
        <v>4574</v>
      </c>
      <c r="D2951" s="25">
        <v>40093</v>
      </c>
      <c r="F2951" s="26">
        <v>60</v>
      </c>
      <c r="G2951" s="28" t="s">
        <v>4587</v>
      </c>
      <c r="H2951" s="28" t="s">
        <v>6667</v>
      </c>
      <c r="K2951" s="29">
        <v>40093</v>
      </c>
      <c r="L2951" s="28" t="s">
        <v>7174</v>
      </c>
      <c r="M2951" s="28" t="s">
        <v>7179</v>
      </c>
    </row>
    <row r="2952" spans="1:13" hidden="1" x14ac:dyDescent="0.2">
      <c r="A2952" s="23">
        <v>70868</v>
      </c>
      <c r="B2952" s="28" t="s">
        <v>4573</v>
      </c>
      <c r="C2952" s="28" t="s">
        <v>5135</v>
      </c>
      <c r="D2952" s="25">
        <v>40093</v>
      </c>
      <c r="F2952" s="26">
        <v>75</v>
      </c>
      <c r="G2952" s="28" t="s">
        <v>1560</v>
      </c>
      <c r="H2952" s="28" t="s">
        <v>4600</v>
      </c>
      <c r="J2952" s="28" t="s">
        <v>4909</v>
      </c>
      <c r="K2952" s="29">
        <v>40093</v>
      </c>
      <c r="L2952" s="28" t="s">
        <v>5658</v>
      </c>
      <c r="M2952" s="28" t="s">
        <v>1054</v>
      </c>
    </row>
    <row r="2953" spans="1:13" hidden="1" x14ac:dyDescent="0.2">
      <c r="A2953" s="23">
        <v>70508</v>
      </c>
      <c r="B2953" s="33" t="s">
        <v>4573</v>
      </c>
      <c r="C2953" s="33" t="s">
        <v>4574</v>
      </c>
      <c r="D2953" s="25">
        <v>40093</v>
      </c>
      <c r="F2953" s="26">
        <v>5</v>
      </c>
      <c r="G2953" s="28" t="s">
        <v>4590</v>
      </c>
      <c r="H2953" s="28" t="s">
        <v>5954</v>
      </c>
      <c r="J2953" s="28" t="s">
        <v>4912</v>
      </c>
      <c r="K2953" s="29">
        <v>40093</v>
      </c>
      <c r="L2953" s="33" t="s">
        <v>7182</v>
      </c>
      <c r="M2953" s="28" t="s">
        <v>7183</v>
      </c>
    </row>
    <row r="2954" spans="1:13" x14ac:dyDescent="0.2">
      <c r="A2954" s="23">
        <v>70857</v>
      </c>
      <c r="B2954" s="28" t="s">
        <v>4573</v>
      </c>
      <c r="C2954" s="28" t="s">
        <v>5135</v>
      </c>
      <c r="D2954" s="25">
        <v>40093</v>
      </c>
      <c r="F2954" s="26">
        <v>30</v>
      </c>
      <c r="G2954" s="28" t="s">
        <v>2201</v>
      </c>
      <c r="H2954" s="28" t="s">
        <v>7151</v>
      </c>
      <c r="J2954" s="28" t="s">
        <v>4911</v>
      </c>
      <c r="K2954" s="29">
        <v>40093</v>
      </c>
      <c r="L2954" s="28" t="s">
        <v>5658</v>
      </c>
      <c r="M2954" s="28" t="s">
        <v>1760</v>
      </c>
    </row>
    <row r="2955" spans="1:13" hidden="1" x14ac:dyDescent="0.2">
      <c r="A2955" s="23">
        <v>70856</v>
      </c>
      <c r="B2955" s="28" t="s">
        <v>4573</v>
      </c>
      <c r="C2955" s="28" t="s">
        <v>5135</v>
      </c>
      <c r="D2955" s="25">
        <v>40093</v>
      </c>
      <c r="F2955" s="26">
        <v>9.33</v>
      </c>
      <c r="G2955" s="28" t="s">
        <v>683</v>
      </c>
      <c r="H2955" s="28" t="s">
        <v>3365</v>
      </c>
      <c r="J2955" s="28" t="s">
        <v>4909</v>
      </c>
      <c r="K2955" s="29">
        <v>40093</v>
      </c>
      <c r="L2955" s="28" t="s">
        <v>5658</v>
      </c>
      <c r="M2955" s="28" t="s">
        <v>1706</v>
      </c>
    </row>
    <row r="2956" spans="1:13" hidden="1" x14ac:dyDescent="0.2">
      <c r="A2956" s="23">
        <v>70507</v>
      </c>
      <c r="B2956" s="28" t="s">
        <v>4573</v>
      </c>
      <c r="C2956" s="28" t="s">
        <v>4574</v>
      </c>
      <c r="D2956" s="25">
        <v>40093</v>
      </c>
      <c r="F2956" s="26">
        <v>8.19</v>
      </c>
      <c r="G2956" s="28" t="s">
        <v>4589</v>
      </c>
      <c r="H2956" s="28" t="s">
        <v>3381</v>
      </c>
      <c r="J2956" s="28" t="s">
        <v>4909</v>
      </c>
      <c r="K2956" s="29">
        <v>40093</v>
      </c>
      <c r="L2956" s="28" t="s">
        <v>7174</v>
      </c>
      <c r="M2956" s="28" t="s">
        <v>7186</v>
      </c>
    </row>
    <row r="2957" spans="1:13" hidden="1" x14ac:dyDescent="0.2">
      <c r="A2957" s="23">
        <v>70859</v>
      </c>
      <c r="B2957" s="28" t="s">
        <v>4573</v>
      </c>
      <c r="C2957" s="28" t="s">
        <v>5135</v>
      </c>
      <c r="D2957" s="25">
        <v>40094</v>
      </c>
      <c r="F2957" s="26">
        <v>225</v>
      </c>
      <c r="G2957" s="28" t="s">
        <v>891</v>
      </c>
      <c r="H2957" s="28" t="s">
        <v>7154</v>
      </c>
      <c r="J2957" s="28" t="s">
        <v>4907</v>
      </c>
      <c r="K2957" s="29">
        <v>40094</v>
      </c>
      <c r="L2957" s="28" t="s">
        <v>5658</v>
      </c>
      <c r="M2957" s="28" t="s">
        <v>1067</v>
      </c>
    </row>
    <row r="2958" spans="1:13" hidden="1" x14ac:dyDescent="0.2">
      <c r="A2958" s="23">
        <v>70860</v>
      </c>
      <c r="B2958" s="28" t="s">
        <v>4573</v>
      </c>
      <c r="C2958" s="28" t="s">
        <v>5135</v>
      </c>
      <c r="D2958" s="25">
        <v>40094</v>
      </c>
      <c r="E2958" s="28" t="s">
        <v>5243</v>
      </c>
      <c r="F2958" s="26">
        <v>100.68</v>
      </c>
      <c r="G2958" s="28" t="s">
        <v>894</v>
      </c>
      <c r="H2958" s="28" t="s">
        <v>3365</v>
      </c>
      <c r="J2958" s="28" t="s">
        <v>3590</v>
      </c>
      <c r="K2958" s="29">
        <v>40094</v>
      </c>
      <c r="L2958" s="28" t="s">
        <v>5658</v>
      </c>
      <c r="M2958" s="28" t="s">
        <v>5244</v>
      </c>
    </row>
    <row r="2959" spans="1:13" hidden="1" x14ac:dyDescent="0.2">
      <c r="A2959" s="23">
        <v>70858</v>
      </c>
      <c r="B2959" s="28" t="s">
        <v>4573</v>
      </c>
      <c r="C2959" s="28" t="s">
        <v>5135</v>
      </c>
      <c r="D2959" s="25">
        <v>40094</v>
      </c>
      <c r="F2959" s="26">
        <v>13</v>
      </c>
      <c r="G2959" s="28" t="s">
        <v>2205</v>
      </c>
      <c r="H2959" s="28" t="s">
        <v>7154</v>
      </c>
      <c r="J2959" s="28" t="s">
        <v>4907</v>
      </c>
      <c r="K2959" s="29">
        <v>40094</v>
      </c>
      <c r="L2959" s="28" t="s">
        <v>5658</v>
      </c>
      <c r="M2959" s="28" t="s">
        <v>7533</v>
      </c>
    </row>
    <row r="2960" spans="1:13" hidden="1" x14ac:dyDescent="0.2">
      <c r="A2960" s="23">
        <v>70510</v>
      </c>
      <c r="C2960" s="28" t="s">
        <v>4574</v>
      </c>
      <c r="D2960" s="25">
        <v>40094</v>
      </c>
      <c r="F2960" s="26">
        <v>-573.79</v>
      </c>
      <c r="K2960" s="29">
        <v>40094</v>
      </c>
      <c r="L2960" s="28" t="s">
        <v>7181</v>
      </c>
      <c r="M2960" s="28">
        <v>160109</v>
      </c>
    </row>
    <row r="2961" spans="1:13" hidden="1" x14ac:dyDescent="0.2">
      <c r="A2961" s="23">
        <v>70861</v>
      </c>
      <c r="B2961" s="28" t="s">
        <v>4573</v>
      </c>
      <c r="C2961" s="28" t="s">
        <v>5135</v>
      </c>
      <c r="D2961" s="25">
        <v>40094</v>
      </c>
      <c r="F2961" s="26">
        <v>0</v>
      </c>
      <c r="H2961" s="28" t="s">
        <v>3381</v>
      </c>
      <c r="K2961" s="29">
        <v>40094</v>
      </c>
      <c r="L2961" s="28" t="s">
        <v>5658</v>
      </c>
      <c r="M2961" s="28" t="s">
        <v>1387</v>
      </c>
    </row>
    <row r="2962" spans="1:13" hidden="1" x14ac:dyDescent="0.2">
      <c r="A2962" s="23">
        <v>71394</v>
      </c>
      <c r="B2962" s="28" t="s">
        <v>4573</v>
      </c>
      <c r="C2962" s="28" t="s">
        <v>4598</v>
      </c>
      <c r="D2962" s="25">
        <v>40095</v>
      </c>
      <c r="F2962" s="26">
        <v>94.84</v>
      </c>
      <c r="G2962" s="28" t="s">
        <v>1943</v>
      </c>
      <c r="H2962" s="28" t="s">
        <v>7321</v>
      </c>
      <c r="K2962" s="29">
        <v>40095</v>
      </c>
      <c r="L2962" s="28" t="s">
        <v>5658</v>
      </c>
      <c r="M2962" s="28" t="s">
        <v>4801</v>
      </c>
    </row>
    <row r="2963" spans="1:13" hidden="1" x14ac:dyDescent="0.2">
      <c r="A2963" s="23">
        <v>70511</v>
      </c>
      <c r="B2963" s="28" t="s">
        <v>4585</v>
      </c>
      <c r="C2963" s="28" t="s">
        <v>4574</v>
      </c>
      <c r="D2963" s="25">
        <v>40095</v>
      </c>
      <c r="F2963" s="26">
        <v>50</v>
      </c>
      <c r="G2963" s="28" t="s">
        <v>4586</v>
      </c>
      <c r="H2963" s="28" t="s">
        <v>5948</v>
      </c>
      <c r="J2963" s="28" t="s">
        <v>4905</v>
      </c>
      <c r="K2963" s="29">
        <v>40095</v>
      </c>
      <c r="L2963" s="28" t="s">
        <v>7174</v>
      </c>
      <c r="M2963" s="28" t="s">
        <v>7180</v>
      </c>
    </row>
    <row r="2964" spans="1:13" hidden="1" x14ac:dyDescent="0.2">
      <c r="A2964" s="23">
        <v>70512</v>
      </c>
      <c r="B2964" s="28" t="s">
        <v>4579</v>
      </c>
      <c r="C2964" s="28" t="s">
        <v>4574</v>
      </c>
      <c r="D2964" s="25">
        <v>40095</v>
      </c>
      <c r="F2964" s="26">
        <v>100</v>
      </c>
      <c r="G2964" s="28" t="s">
        <v>4587</v>
      </c>
      <c r="H2964" s="28" t="s">
        <v>6667</v>
      </c>
      <c r="K2964" s="29">
        <v>40095</v>
      </c>
      <c r="L2964" s="28" t="s">
        <v>7174</v>
      </c>
      <c r="M2964" s="28" t="s">
        <v>7179</v>
      </c>
    </row>
    <row r="2965" spans="1:13" hidden="1" x14ac:dyDescent="0.2">
      <c r="A2965" s="23">
        <v>70513</v>
      </c>
      <c r="B2965" s="28" t="s">
        <v>4579</v>
      </c>
      <c r="C2965" s="28" t="s">
        <v>4574</v>
      </c>
      <c r="D2965" s="25">
        <v>40095</v>
      </c>
      <c r="F2965" s="26">
        <v>100</v>
      </c>
      <c r="G2965" s="28" t="s">
        <v>4587</v>
      </c>
      <c r="H2965" s="28" t="s">
        <v>6667</v>
      </c>
      <c r="K2965" s="29">
        <v>40095</v>
      </c>
      <c r="L2965" s="28" t="s">
        <v>7174</v>
      </c>
      <c r="M2965" s="28" t="s">
        <v>7179</v>
      </c>
    </row>
    <row r="2966" spans="1:13" hidden="1" x14ac:dyDescent="0.2">
      <c r="A2966" s="23">
        <v>70728</v>
      </c>
      <c r="B2966" s="28" t="s">
        <v>4573</v>
      </c>
      <c r="C2966" s="28" t="s">
        <v>5135</v>
      </c>
      <c r="D2966" s="25">
        <v>40095</v>
      </c>
      <c r="F2966" s="26">
        <v>13</v>
      </c>
      <c r="G2966" s="28" t="s">
        <v>2205</v>
      </c>
      <c r="H2966" s="28" t="s">
        <v>7154</v>
      </c>
      <c r="J2966" s="28" t="s">
        <v>4907</v>
      </c>
      <c r="K2966" s="29">
        <v>40095</v>
      </c>
      <c r="L2966" s="28" t="s">
        <v>5658</v>
      </c>
      <c r="M2966" s="28" t="s">
        <v>7533</v>
      </c>
    </row>
    <row r="2967" spans="1:13" hidden="1" x14ac:dyDescent="0.2">
      <c r="A2967" s="23">
        <v>71395</v>
      </c>
      <c r="B2967" s="28" t="s">
        <v>4573</v>
      </c>
      <c r="C2967" s="28" t="s">
        <v>4598</v>
      </c>
      <c r="D2967" s="25">
        <v>40096</v>
      </c>
      <c r="F2967" s="26">
        <v>3.98</v>
      </c>
      <c r="G2967" s="28" t="s">
        <v>1943</v>
      </c>
      <c r="H2967" s="28" t="s">
        <v>277</v>
      </c>
      <c r="K2967" s="29">
        <v>40096</v>
      </c>
      <c r="L2967" s="28" t="s">
        <v>5658</v>
      </c>
      <c r="M2967" s="28" t="s">
        <v>4801</v>
      </c>
    </row>
    <row r="2968" spans="1:13" hidden="1" x14ac:dyDescent="0.2">
      <c r="A2968" s="23">
        <v>70731</v>
      </c>
      <c r="B2968" s="28" t="s">
        <v>4573</v>
      </c>
      <c r="C2968" s="28" t="s">
        <v>5135</v>
      </c>
      <c r="D2968" s="25">
        <v>40098</v>
      </c>
      <c r="F2968" s="26">
        <v>500</v>
      </c>
      <c r="G2968" s="28" t="s">
        <v>6389</v>
      </c>
      <c r="H2968" s="28" t="s">
        <v>7321</v>
      </c>
      <c r="I2968" s="28" t="s">
        <v>5214</v>
      </c>
      <c r="J2968" s="28" t="s">
        <v>7139</v>
      </c>
      <c r="K2968" s="29">
        <v>40098</v>
      </c>
      <c r="L2968" s="28" t="s">
        <v>5658</v>
      </c>
      <c r="M2968" s="28" t="s">
        <v>5259</v>
      </c>
    </row>
    <row r="2969" spans="1:13" hidden="1" x14ac:dyDescent="0.2">
      <c r="A2969" s="23">
        <v>70514</v>
      </c>
      <c r="B2969" s="28" t="s">
        <v>4579</v>
      </c>
      <c r="C2969" s="28" t="s">
        <v>4574</v>
      </c>
      <c r="D2969" s="25">
        <v>40098</v>
      </c>
      <c r="F2969" s="26">
        <v>20</v>
      </c>
      <c r="G2969" s="28" t="s">
        <v>4580</v>
      </c>
      <c r="H2969" s="28" t="s">
        <v>6667</v>
      </c>
      <c r="K2969" s="29">
        <v>40098</v>
      </c>
      <c r="L2969" s="28" t="s">
        <v>8465</v>
      </c>
      <c r="M2969" s="28" t="s">
        <v>2274</v>
      </c>
    </row>
    <row r="2970" spans="1:13" hidden="1" x14ac:dyDescent="0.2">
      <c r="A2970" s="23">
        <v>70516</v>
      </c>
      <c r="B2970" s="28" t="s">
        <v>4579</v>
      </c>
      <c r="C2970" s="28" t="s">
        <v>4574</v>
      </c>
      <c r="D2970" s="25">
        <v>40098</v>
      </c>
      <c r="E2970" s="33"/>
      <c r="F2970" s="26">
        <v>30</v>
      </c>
      <c r="G2970" s="28" t="s">
        <v>4580</v>
      </c>
      <c r="H2970" s="28" t="s">
        <v>6667</v>
      </c>
      <c r="K2970" s="29">
        <v>40098</v>
      </c>
      <c r="L2970" s="28" t="s">
        <v>8465</v>
      </c>
      <c r="M2970" s="28" t="s">
        <v>795</v>
      </c>
    </row>
    <row r="2971" spans="1:13" hidden="1" x14ac:dyDescent="0.2">
      <c r="A2971" s="23">
        <v>70515</v>
      </c>
      <c r="B2971" s="28" t="s">
        <v>4573</v>
      </c>
      <c r="C2971" s="28" t="s">
        <v>4574</v>
      </c>
      <c r="D2971" s="25">
        <v>40098</v>
      </c>
      <c r="F2971" s="26">
        <v>365</v>
      </c>
      <c r="G2971" s="28" t="s">
        <v>5153</v>
      </c>
      <c r="H2971" s="28" t="s">
        <v>4599</v>
      </c>
      <c r="I2971" s="28" t="s">
        <v>5911</v>
      </c>
      <c r="J2971" s="28" t="s">
        <v>4905</v>
      </c>
      <c r="K2971" s="29">
        <v>40098</v>
      </c>
      <c r="L2971" s="28" t="s">
        <v>7176</v>
      </c>
      <c r="M2971" s="28">
        <v>1146</v>
      </c>
    </row>
    <row r="2972" spans="1:13" hidden="1" x14ac:dyDescent="0.2">
      <c r="A2972" s="23">
        <v>70730</v>
      </c>
      <c r="B2972" s="28" t="s">
        <v>4573</v>
      </c>
      <c r="C2972" s="28" t="s">
        <v>5135</v>
      </c>
      <c r="D2972" s="25">
        <v>40098</v>
      </c>
      <c r="F2972" s="26">
        <v>11.51</v>
      </c>
      <c r="G2972" s="28" t="s">
        <v>8228</v>
      </c>
      <c r="H2972" s="28" t="s">
        <v>3365</v>
      </c>
      <c r="J2972" s="28" t="s">
        <v>4909</v>
      </c>
      <c r="K2972" s="29">
        <v>40098</v>
      </c>
      <c r="L2972" s="28" t="s">
        <v>5658</v>
      </c>
      <c r="M2972" s="28" t="s">
        <v>1735</v>
      </c>
    </row>
    <row r="2973" spans="1:13" hidden="1" x14ac:dyDescent="0.2">
      <c r="A2973" s="23">
        <v>70732</v>
      </c>
      <c r="B2973" s="28" t="s">
        <v>4573</v>
      </c>
      <c r="C2973" s="28" t="s">
        <v>5135</v>
      </c>
      <c r="D2973" s="25">
        <v>40098</v>
      </c>
      <c r="F2973" s="26">
        <v>41.06</v>
      </c>
      <c r="G2973" s="28" t="s">
        <v>878</v>
      </c>
      <c r="H2973" s="28" t="s">
        <v>7322</v>
      </c>
      <c r="J2973" s="28" t="s">
        <v>4914</v>
      </c>
      <c r="K2973" s="29">
        <v>40098</v>
      </c>
      <c r="L2973" s="28" t="s">
        <v>5658</v>
      </c>
      <c r="M2973" s="28" t="s">
        <v>1748</v>
      </c>
    </row>
    <row r="2974" spans="1:13" hidden="1" x14ac:dyDescent="0.2">
      <c r="A2974" s="23">
        <v>70729</v>
      </c>
      <c r="B2974" s="28" t="s">
        <v>4573</v>
      </c>
      <c r="C2974" s="28" t="s">
        <v>5135</v>
      </c>
      <c r="D2974" s="25">
        <v>40098</v>
      </c>
      <c r="E2974" s="28" t="s">
        <v>2123</v>
      </c>
      <c r="F2974" s="26">
        <v>372.5</v>
      </c>
      <c r="G2974" s="28" t="s">
        <v>4595</v>
      </c>
      <c r="H2974" s="28" t="s">
        <v>3484</v>
      </c>
      <c r="J2974" s="28" t="s">
        <v>4909</v>
      </c>
      <c r="K2974" s="29">
        <v>40098</v>
      </c>
      <c r="L2974" s="28" t="s">
        <v>5658</v>
      </c>
      <c r="M2974" s="28" t="s">
        <v>2124</v>
      </c>
    </row>
    <row r="2975" spans="1:13" hidden="1" x14ac:dyDescent="0.2">
      <c r="A2975" s="23">
        <v>70517</v>
      </c>
      <c r="B2975" s="28" t="s">
        <v>4573</v>
      </c>
      <c r="C2975" s="28" t="s">
        <v>4574</v>
      </c>
      <c r="D2975" s="25">
        <v>40099</v>
      </c>
      <c r="F2975" s="26">
        <v>-0.32</v>
      </c>
      <c r="G2975" s="28" t="s">
        <v>4594</v>
      </c>
      <c r="H2975" s="28" t="s">
        <v>3381</v>
      </c>
      <c r="J2975" s="28" t="s">
        <v>4909</v>
      </c>
      <c r="K2975" s="29">
        <v>40099</v>
      </c>
      <c r="L2975" s="28" t="s">
        <v>7177</v>
      </c>
      <c r="M2975" s="28" t="s">
        <v>3879</v>
      </c>
    </row>
    <row r="2976" spans="1:13" hidden="1" x14ac:dyDescent="0.2">
      <c r="A2976" s="23">
        <v>70733</v>
      </c>
      <c r="B2976" s="28" t="s">
        <v>4573</v>
      </c>
      <c r="C2976" s="28" t="s">
        <v>5135</v>
      </c>
      <c r="D2976" s="25">
        <v>40099</v>
      </c>
      <c r="F2976" s="26">
        <v>13</v>
      </c>
      <c r="G2976" s="28" t="s">
        <v>2205</v>
      </c>
      <c r="H2976" s="28" t="s">
        <v>7154</v>
      </c>
      <c r="J2976" s="28" t="s">
        <v>4907</v>
      </c>
      <c r="K2976" s="29">
        <v>40099</v>
      </c>
      <c r="L2976" s="28" t="s">
        <v>5658</v>
      </c>
      <c r="M2976" s="28" t="s">
        <v>7533</v>
      </c>
    </row>
    <row r="2977" spans="1:13" hidden="1" x14ac:dyDescent="0.2">
      <c r="A2977" s="23">
        <v>70518</v>
      </c>
      <c r="B2977" s="28" t="s">
        <v>5150</v>
      </c>
      <c r="C2977" s="28" t="s">
        <v>4574</v>
      </c>
      <c r="D2977" s="25">
        <v>40100</v>
      </c>
      <c r="F2977" s="26">
        <v>-1000</v>
      </c>
      <c r="G2977" s="28" t="s">
        <v>4587</v>
      </c>
      <c r="H2977" s="28" t="s">
        <v>6667</v>
      </c>
      <c r="K2977" s="29">
        <v>40100</v>
      </c>
      <c r="L2977" s="28" t="s">
        <v>7177</v>
      </c>
      <c r="M2977" s="28" t="s">
        <v>7178</v>
      </c>
    </row>
    <row r="2978" spans="1:13" hidden="1" x14ac:dyDescent="0.2">
      <c r="A2978" s="23">
        <v>70519</v>
      </c>
      <c r="B2978" s="28" t="s">
        <v>5150</v>
      </c>
      <c r="C2978" s="28" t="s">
        <v>4574</v>
      </c>
      <c r="D2978" s="25">
        <v>40100</v>
      </c>
      <c r="F2978" s="26">
        <v>-1500</v>
      </c>
      <c r="G2978" s="28" t="s">
        <v>4587</v>
      </c>
      <c r="H2978" s="28" t="s">
        <v>6667</v>
      </c>
      <c r="K2978" s="29">
        <v>40100</v>
      </c>
      <c r="L2978" s="28" t="s">
        <v>7177</v>
      </c>
      <c r="M2978" s="28" t="s">
        <v>7178</v>
      </c>
    </row>
    <row r="2979" spans="1:13" hidden="1" x14ac:dyDescent="0.2">
      <c r="A2979" s="23">
        <v>70520</v>
      </c>
      <c r="B2979" s="28" t="s">
        <v>5150</v>
      </c>
      <c r="C2979" s="28" t="s">
        <v>4574</v>
      </c>
      <c r="D2979" s="25">
        <v>40100</v>
      </c>
      <c r="F2979" s="26">
        <v>-600</v>
      </c>
      <c r="G2979" s="28" t="s">
        <v>4587</v>
      </c>
      <c r="H2979" s="28" t="s">
        <v>6667</v>
      </c>
      <c r="K2979" s="29">
        <v>40100</v>
      </c>
      <c r="L2979" s="28" t="s">
        <v>7177</v>
      </c>
      <c r="M2979" s="28" t="s">
        <v>7178</v>
      </c>
    </row>
    <row r="2980" spans="1:13" hidden="1" x14ac:dyDescent="0.2">
      <c r="A2980" s="23">
        <v>70521</v>
      </c>
      <c r="B2980" s="28" t="s">
        <v>5150</v>
      </c>
      <c r="C2980" s="28" t="s">
        <v>4574</v>
      </c>
      <c r="D2980" s="25">
        <v>40100</v>
      </c>
      <c r="F2980" s="26">
        <v>-300</v>
      </c>
      <c r="G2980" s="28" t="s">
        <v>4587</v>
      </c>
      <c r="H2980" s="28" t="s">
        <v>6667</v>
      </c>
      <c r="K2980" s="29">
        <v>40100</v>
      </c>
      <c r="L2980" s="28" t="s">
        <v>7177</v>
      </c>
      <c r="M2980" s="28" t="s">
        <v>7178</v>
      </c>
    </row>
    <row r="2981" spans="1:13" hidden="1" x14ac:dyDescent="0.2">
      <c r="A2981" s="23">
        <v>70736</v>
      </c>
      <c r="B2981" s="28" t="s">
        <v>4573</v>
      </c>
      <c r="C2981" s="28" t="s">
        <v>5135</v>
      </c>
      <c r="D2981" s="25">
        <v>40101</v>
      </c>
      <c r="F2981" s="26">
        <v>32.44</v>
      </c>
      <c r="G2981" s="28" t="s">
        <v>7130</v>
      </c>
      <c r="H2981" s="28" t="s">
        <v>3370</v>
      </c>
      <c r="J2981" s="28" t="s">
        <v>4909</v>
      </c>
      <c r="K2981" s="29">
        <v>40101</v>
      </c>
      <c r="L2981" s="28" t="s">
        <v>5658</v>
      </c>
      <c r="M2981" s="28" t="s">
        <v>3029</v>
      </c>
    </row>
    <row r="2982" spans="1:13" hidden="1" x14ac:dyDescent="0.2">
      <c r="A2982" s="23">
        <v>70739</v>
      </c>
      <c r="B2982" s="28" t="s">
        <v>4573</v>
      </c>
      <c r="C2982" s="28" t="s">
        <v>5135</v>
      </c>
      <c r="D2982" s="25">
        <v>40101</v>
      </c>
      <c r="F2982" s="26">
        <v>13</v>
      </c>
      <c r="G2982" s="28" t="s">
        <v>688</v>
      </c>
      <c r="H2982" s="28" t="s">
        <v>3484</v>
      </c>
      <c r="J2982" s="28" t="s">
        <v>4909</v>
      </c>
      <c r="K2982" s="29">
        <v>40101</v>
      </c>
      <c r="L2982" s="28" t="s">
        <v>5658</v>
      </c>
      <c r="M2982" s="28" t="s">
        <v>2285</v>
      </c>
    </row>
    <row r="2983" spans="1:13" hidden="1" x14ac:dyDescent="0.2">
      <c r="A2983" s="23">
        <v>70737</v>
      </c>
      <c r="B2983" s="28" t="s">
        <v>4573</v>
      </c>
      <c r="C2983" s="28" t="s">
        <v>5135</v>
      </c>
      <c r="D2983" s="25">
        <v>40101</v>
      </c>
      <c r="F2983" s="26">
        <v>25.6</v>
      </c>
      <c r="G2983" s="28" t="s">
        <v>683</v>
      </c>
      <c r="H2983" s="28" t="s">
        <v>3365</v>
      </c>
      <c r="J2983" s="28" t="s">
        <v>4909</v>
      </c>
      <c r="K2983" s="29">
        <v>40101</v>
      </c>
      <c r="L2983" s="28" t="s">
        <v>5658</v>
      </c>
      <c r="M2983" s="28" t="s">
        <v>1706</v>
      </c>
    </row>
    <row r="2984" spans="1:13" hidden="1" x14ac:dyDescent="0.2">
      <c r="A2984" s="23">
        <v>70738</v>
      </c>
      <c r="B2984" s="28" t="s">
        <v>4573</v>
      </c>
      <c r="C2984" s="28" t="s">
        <v>5135</v>
      </c>
      <c r="D2984" s="25">
        <v>40101</v>
      </c>
      <c r="F2984" s="26">
        <v>53</v>
      </c>
      <c r="G2984" s="28" t="s">
        <v>111</v>
      </c>
      <c r="H2984" s="28" t="s">
        <v>3370</v>
      </c>
      <c r="J2984" s="28" t="s">
        <v>4909</v>
      </c>
      <c r="K2984" s="29">
        <v>40101</v>
      </c>
      <c r="L2984" s="28" t="s">
        <v>5658</v>
      </c>
      <c r="M2984" s="28" t="s">
        <v>1726</v>
      </c>
    </row>
    <row r="2985" spans="1:13" hidden="1" x14ac:dyDescent="0.2">
      <c r="A2985" s="23">
        <v>70735</v>
      </c>
      <c r="B2985" s="28" t="s">
        <v>4573</v>
      </c>
      <c r="C2985" s="28" t="s">
        <v>5135</v>
      </c>
      <c r="D2985" s="25">
        <v>40101</v>
      </c>
      <c r="F2985" s="26">
        <v>8.73</v>
      </c>
      <c r="G2985" s="28" t="s">
        <v>1951</v>
      </c>
      <c r="H2985" s="28" t="s">
        <v>3370</v>
      </c>
      <c r="J2985" s="28" t="s">
        <v>4909</v>
      </c>
      <c r="K2985" s="29">
        <v>40101</v>
      </c>
      <c r="L2985" s="28" t="s">
        <v>5658</v>
      </c>
      <c r="M2985" s="28" t="s">
        <v>3961</v>
      </c>
    </row>
    <row r="2986" spans="1:13" hidden="1" x14ac:dyDescent="0.2">
      <c r="A2986" s="23">
        <v>70734</v>
      </c>
      <c r="B2986" s="28" t="s">
        <v>4573</v>
      </c>
      <c r="C2986" s="28" t="s">
        <v>5135</v>
      </c>
      <c r="D2986" s="25">
        <v>40101</v>
      </c>
      <c r="F2986" s="26">
        <v>13</v>
      </c>
      <c r="G2986" s="28" t="s">
        <v>2205</v>
      </c>
      <c r="H2986" s="28" t="s">
        <v>7154</v>
      </c>
      <c r="J2986" s="28" t="s">
        <v>4907</v>
      </c>
      <c r="K2986" s="29">
        <v>40101</v>
      </c>
      <c r="L2986" s="28" t="s">
        <v>5658</v>
      </c>
      <c r="M2986" s="28" t="s">
        <v>7533</v>
      </c>
    </row>
    <row r="2987" spans="1:13" hidden="1" x14ac:dyDescent="0.2">
      <c r="A2987" s="23">
        <v>70522</v>
      </c>
      <c r="B2987" s="28" t="s">
        <v>4579</v>
      </c>
      <c r="C2987" s="28" t="s">
        <v>4574</v>
      </c>
      <c r="D2987" s="25">
        <v>40102</v>
      </c>
      <c r="F2987" s="26">
        <v>30</v>
      </c>
      <c r="G2987" s="28" t="s">
        <v>4580</v>
      </c>
      <c r="H2987" s="28" t="s">
        <v>6667</v>
      </c>
      <c r="K2987" s="29">
        <v>40102</v>
      </c>
      <c r="L2987" s="28" t="s">
        <v>8465</v>
      </c>
      <c r="M2987" s="28" t="s">
        <v>7387</v>
      </c>
    </row>
    <row r="2988" spans="1:13" hidden="1" x14ac:dyDescent="0.2">
      <c r="A2988" s="23">
        <v>70798</v>
      </c>
      <c r="B2988" s="28" t="s">
        <v>4573</v>
      </c>
      <c r="C2988" s="28" t="s">
        <v>5135</v>
      </c>
      <c r="D2988" s="25">
        <v>40102</v>
      </c>
      <c r="F2988" s="26">
        <v>38.47</v>
      </c>
      <c r="G2988" s="28" t="s">
        <v>1560</v>
      </c>
      <c r="H2988" s="28" t="s">
        <v>4600</v>
      </c>
      <c r="J2988" s="28" t="s">
        <v>4909</v>
      </c>
      <c r="K2988" s="29">
        <v>40102</v>
      </c>
      <c r="L2988" s="28" t="s">
        <v>5658</v>
      </c>
      <c r="M2988" s="28" t="s">
        <v>1054</v>
      </c>
    </row>
    <row r="2989" spans="1:13" hidden="1" x14ac:dyDescent="0.2">
      <c r="A2989" s="23">
        <v>70741</v>
      </c>
      <c r="B2989" s="28" t="s">
        <v>4573</v>
      </c>
      <c r="C2989" s="28" t="s">
        <v>5135</v>
      </c>
      <c r="D2989" s="25">
        <v>40102</v>
      </c>
      <c r="F2989" s="26">
        <v>22.4</v>
      </c>
      <c r="G2989" s="28" t="s">
        <v>2208</v>
      </c>
      <c r="H2989" s="28" t="s">
        <v>4600</v>
      </c>
      <c r="J2989" s="28" t="s">
        <v>4909</v>
      </c>
      <c r="K2989" s="29">
        <v>40102</v>
      </c>
      <c r="L2989" s="28" t="s">
        <v>5658</v>
      </c>
      <c r="M2989" s="28" t="s">
        <v>2288</v>
      </c>
    </row>
    <row r="2990" spans="1:13" hidden="1" x14ac:dyDescent="0.2">
      <c r="A2990" s="23">
        <v>70740</v>
      </c>
      <c r="B2990" s="28" t="s">
        <v>4573</v>
      </c>
      <c r="C2990" s="28" t="s">
        <v>5135</v>
      </c>
      <c r="D2990" s="25">
        <v>40102</v>
      </c>
      <c r="F2990" s="26">
        <v>13</v>
      </c>
      <c r="G2990" s="28" t="s">
        <v>2205</v>
      </c>
      <c r="H2990" s="28" t="s">
        <v>7154</v>
      </c>
      <c r="J2990" s="28" t="s">
        <v>4907</v>
      </c>
      <c r="K2990" s="29">
        <v>40102</v>
      </c>
      <c r="L2990" s="28" t="s">
        <v>5658</v>
      </c>
      <c r="M2990" s="28" t="s">
        <v>7533</v>
      </c>
    </row>
    <row r="2991" spans="1:13" hidden="1" x14ac:dyDescent="0.2">
      <c r="A2991" s="23">
        <v>70799</v>
      </c>
      <c r="B2991" s="28" t="s">
        <v>4573</v>
      </c>
      <c r="C2991" s="28" t="s">
        <v>5135</v>
      </c>
      <c r="D2991" s="25">
        <v>40103</v>
      </c>
      <c r="F2991" s="26">
        <v>7.8</v>
      </c>
      <c r="G2991" s="28" t="s">
        <v>1560</v>
      </c>
      <c r="H2991" s="28" t="s">
        <v>3370</v>
      </c>
      <c r="J2991" s="28" t="s">
        <v>4909</v>
      </c>
      <c r="K2991" s="29">
        <v>40103</v>
      </c>
      <c r="L2991" s="28" t="s">
        <v>5658</v>
      </c>
      <c r="M2991" s="28" t="s">
        <v>1054</v>
      </c>
    </row>
    <row r="2992" spans="1:13" hidden="1" x14ac:dyDescent="0.2">
      <c r="A2992" s="23">
        <v>70525</v>
      </c>
      <c r="B2992" s="28" t="s">
        <v>4579</v>
      </c>
      <c r="C2992" s="28" t="s">
        <v>4574</v>
      </c>
      <c r="D2992" s="25">
        <v>40105</v>
      </c>
      <c r="F2992" s="26">
        <v>50</v>
      </c>
      <c r="G2992" s="28" t="s">
        <v>4580</v>
      </c>
      <c r="H2992" s="28" t="s">
        <v>6667</v>
      </c>
      <c r="K2992" s="29">
        <v>40105</v>
      </c>
      <c r="L2992" s="28" t="s">
        <v>8465</v>
      </c>
      <c r="M2992" s="28" t="s">
        <v>786</v>
      </c>
    </row>
    <row r="2993" spans="1:13" hidden="1" x14ac:dyDescent="0.2">
      <c r="A2993" s="23">
        <v>70524</v>
      </c>
      <c r="B2993" s="28" t="s">
        <v>4573</v>
      </c>
      <c r="C2993" s="28" t="s">
        <v>4574</v>
      </c>
      <c r="D2993" s="25">
        <v>40105</v>
      </c>
      <c r="F2993" s="26">
        <v>20</v>
      </c>
      <c r="G2993" s="28" t="s">
        <v>5143</v>
      </c>
      <c r="H2993" s="28" t="s">
        <v>3381</v>
      </c>
      <c r="J2993" s="28" t="s">
        <v>4909</v>
      </c>
      <c r="K2993" s="29">
        <v>40105</v>
      </c>
      <c r="L2993" s="28" t="s">
        <v>7174</v>
      </c>
      <c r="M2993" s="28" t="s">
        <v>7217</v>
      </c>
    </row>
    <row r="2994" spans="1:13" hidden="1" x14ac:dyDescent="0.2">
      <c r="A2994" s="23">
        <v>70800</v>
      </c>
      <c r="B2994" s="28" t="s">
        <v>4573</v>
      </c>
      <c r="C2994" s="28" t="s">
        <v>5135</v>
      </c>
      <c r="D2994" s="25">
        <v>40105</v>
      </c>
      <c r="F2994" s="26">
        <v>20.100000000000001</v>
      </c>
      <c r="G2994" s="28" t="s">
        <v>1560</v>
      </c>
      <c r="H2994" s="28" t="s">
        <v>4600</v>
      </c>
      <c r="J2994" s="28" t="s">
        <v>4909</v>
      </c>
      <c r="K2994" s="29">
        <v>40105</v>
      </c>
      <c r="L2994" s="28" t="s">
        <v>5658</v>
      </c>
      <c r="M2994" s="28" t="s">
        <v>1054</v>
      </c>
    </row>
    <row r="2995" spans="1:13" hidden="1" x14ac:dyDescent="0.2">
      <c r="A2995" s="23">
        <v>70744</v>
      </c>
      <c r="B2995" s="28" t="s">
        <v>4573</v>
      </c>
      <c r="C2995" s="28" t="s">
        <v>5135</v>
      </c>
      <c r="D2995" s="25">
        <v>40105</v>
      </c>
      <c r="F2995" s="26">
        <v>55</v>
      </c>
      <c r="G2995" s="28" t="s">
        <v>3696</v>
      </c>
      <c r="H2995" s="28" t="s">
        <v>3484</v>
      </c>
      <c r="J2995" s="28" t="s">
        <v>4909</v>
      </c>
      <c r="K2995" s="29">
        <v>40105</v>
      </c>
      <c r="L2995" s="28" t="s">
        <v>5658</v>
      </c>
      <c r="M2995" s="28" t="s">
        <v>1018</v>
      </c>
    </row>
    <row r="2996" spans="1:13" hidden="1" x14ac:dyDescent="0.2">
      <c r="A2996" s="23">
        <v>70523</v>
      </c>
      <c r="B2996" s="28" t="s">
        <v>4585</v>
      </c>
      <c r="C2996" s="28" t="s">
        <v>4574</v>
      </c>
      <c r="D2996" s="25">
        <v>40105</v>
      </c>
      <c r="F2996" s="26">
        <v>79.790000000000006</v>
      </c>
      <c r="G2996" s="28" t="s">
        <v>5142</v>
      </c>
      <c r="H2996" s="28" t="s">
        <v>5948</v>
      </c>
      <c r="K2996" s="29">
        <v>40105</v>
      </c>
      <c r="L2996" s="28" t="s">
        <v>7174</v>
      </c>
      <c r="M2996" s="28" t="s">
        <v>7175</v>
      </c>
    </row>
    <row r="2997" spans="1:13" hidden="1" x14ac:dyDescent="0.2">
      <c r="A2997" s="23">
        <v>70742</v>
      </c>
      <c r="B2997" s="28" t="s">
        <v>4573</v>
      </c>
      <c r="C2997" s="28" t="s">
        <v>5135</v>
      </c>
      <c r="D2997" s="25">
        <v>40105</v>
      </c>
      <c r="F2997" s="26">
        <v>19.43</v>
      </c>
      <c r="G2997" s="28" t="s">
        <v>3360</v>
      </c>
      <c r="H2997" s="28" t="s">
        <v>3370</v>
      </c>
      <c r="J2997" s="28" t="s">
        <v>4548</v>
      </c>
      <c r="K2997" s="29">
        <v>40105</v>
      </c>
      <c r="L2997" s="28" t="s">
        <v>5658</v>
      </c>
      <c r="M2997" s="28" t="s">
        <v>2133</v>
      </c>
    </row>
    <row r="2998" spans="1:13" hidden="1" x14ac:dyDescent="0.2">
      <c r="A2998" s="23">
        <v>70801</v>
      </c>
      <c r="B2998" s="28" t="s">
        <v>4573</v>
      </c>
      <c r="C2998" s="28" t="s">
        <v>5135</v>
      </c>
      <c r="D2998" s="25">
        <v>40105</v>
      </c>
      <c r="F2998" s="26">
        <v>48.6</v>
      </c>
      <c r="G2998" s="28" t="s">
        <v>5167</v>
      </c>
      <c r="H2998" s="28" t="s">
        <v>3365</v>
      </c>
      <c r="J2998" s="28" t="s">
        <v>4909</v>
      </c>
      <c r="K2998" s="29">
        <v>40105</v>
      </c>
      <c r="L2998" s="28" t="s">
        <v>5658</v>
      </c>
      <c r="M2998" s="28" t="s">
        <v>3963</v>
      </c>
    </row>
    <row r="2999" spans="1:13" hidden="1" x14ac:dyDescent="0.2">
      <c r="A2999" s="23">
        <v>70743</v>
      </c>
      <c r="B2999" s="28" t="s">
        <v>4573</v>
      </c>
      <c r="C2999" s="28" t="s">
        <v>5135</v>
      </c>
      <c r="D2999" s="25">
        <v>40105</v>
      </c>
      <c r="F2999" s="26">
        <v>9.99</v>
      </c>
      <c r="G2999" s="28" t="s">
        <v>3697</v>
      </c>
      <c r="H2999" s="28" t="s">
        <v>277</v>
      </c>
      <c r="J2999" s="28" t="s">
        <v>4909</v>
      </c>
      <c r="K2999" s="29">
        <v>40105</v>
      </c>
      <c r="L2999" s="28" t="s">
        <v>5658</v>
      </c>
      <c r="M2999" s="28" t="s">
        <v>4020</v>
      </c>
    </row>
    <row r="3000" spans="1:13" hidden="1" x14ac:dyDescent="0.2">
      <c r="A3000" s="23">
        <v>70526</v>
      </c>
      <c r="B3000" s="28" t="s">
        <v>4573</v>
      </c>
      <c r="C3000" s="28" t="s">
        <v>4574</v>
      </c>
      <c r="D3000" s="25">
        <v>40106</v>
      </c>
      <c r="F3000" s="26">
        <v>25</v>
      </c>
      <c r="G3000" s="28" t="s">
        <v>7118</v>
      </c>
      <c r="H3000" s="28" t="s">
        <v>3379</v>
      </c>
      <c r="J3000" s="28" t="s">
        <v>4906</v>
      </c>
      <c r="K3000" s="29">
        <v>40106</v>
      </c>
      <c r="L3000" s="28" t="s">
        <v>7176</v>
      </c>
      <c r="M3000" s="28">
        <v>1119</v>
      </c>
    </row>
    <row r="3001" spans="1:13" hidden="1" x14ac:dyDescent="0.2">
      <c r="A3001" s="23">
        <v>70745</v>
      </c>
      <c r="B3001" s="28" t="s">
        <v>4573</v>
      </c>
      <c r="C3001" s="28" t="s">
        <v>5135</v>
      </c>
      <c r="D3001" s="25">
        <v>40106</v>
      </c>
      <c r="F3001" s="26">
        <v>26.47</v>
      </c>
      <c r="G3001" s="28" t="s">
        <v>6754</v>
      </c>
      <c r="H3001" s="28" t="s">
        <v>3370</v>
      </c>
      <c r="J3001" s="28" t="s">
        <v>4909</v>
      </c>
      <c r="K3001" s="29">
        <v>40106</v>
      </c>
      <c r="L3001" s="28" t="s">
        <v>5658</v>
      </c>
      <c r="M3001" s="28" t="s">
        <v>1038</v>
      </c>
    </row>
    <row r="3002" spans="1:13" hidden="1" x14ac:dyDescent="0.2">
      <c r="A3002" s="23">
        <v>70746</v>
      </c>
      <c r="B3002" s="28" t="s">
        <v>4573</v>
      </c>
      <c r="C3002" s="28" t="s">
        <v>5135</v>
      </c>
      <c r="D3002" s="25">
        <v>40106</v>
      </c>
      <c r="F3002" s="26">
        <v>13</v>
      </c>
      <c r="G3002" s="28" t="s">
        <v>2205</v>
      </c>
      <c r="H3002" s="28" t="s">
        <v>7154</v>
      </c>
      <c r="J3002" s="28" t="s">
        <v>4907</v>
      </c>
      <c r="K3002" s="29">
        <v>40106</v>
      </c>
      <c r="L3002" s="28" t="s">
        <v>5658</v>
      </c>
      <c r="M3002" s="28" t="s">
        <v>7533</v>
      </c>
    </row>
    <row r="3003" spans="1:13" hidden="1" x14ac:dyDescent="0.2">
      <c r="A3003" s="23">
        <v>70750</v>
      </c>
      <c r="B3003" s="28" t="s">
        <v>4573</v>
      </c>
      <c r="C3003" s="28" t="s">
        <v>5135</v>
      </c>
      <c r="D3003" s="25">
        <v>40107</v>
      </c>
      <c r="F3003" s="26">
        <v>17.440000000000001</v>
      </c>
      <c r="G3003" s="28" t="s">
        <v>6731</v>
      </c>
      <c r="H3003" s="28" t="s">
        <v>7322</v>
      </c>
      <c r="J3003" s="28" t="s">
        <v>7139</v>
      </c>
      <c r="K3003" s="29">
        <v>40107</v>
      </c>
      <c r="L3003" s="28" t="s">
        <v>5658</v>
      </c>
      <c r="M3003" s="28" t="s">
        <v>3036</v>
      </c>
    </row>
    <row r="3004" spans="1:13" hidden="1" x14ac:dyDescent="0.2">
      <c r="A3004" s="23">
        <v>70747</v>
      </c>
      <c r="B3004" s="28" t="s">
        <v>4573</v>
      </c>
      <c r="C3004" s="28" t="s">
        <v>5135</v>
      </c>
      <c r="D3004" s="25">
        <v>40107</v>
      </c>
      <c r="F3004" s="26">
        <v>25.44</v>
      </c>
      <c r="G3004" s="28" t="s">
        <v>3696</v>
      </c>
      <c r="H3004" s="28" t="s">
        <v>3484</v>
      </c>
      <c r="J3004" s="28" t="s">
        <v>4907</v>
      </c>
      <c r="K3004" s="29">
        <v>40107</v>
      </c>
      <c r="L3004" s="28" t="s">
        <v>5658</v>
      </c>
      <c r="M3004" s="28" t="s">
        <v>1013</v>
      </c>
    </row>
    <row r="3005" spans="1:13" hidden="1" x14ac:dyDescent="0.2">
      <c r="A3005" s="23">
        <v>70749</v>
      </c>
      <c r="B3005" s="28" t="s">
        <v>4573</v>
      </c>
      <c r="C3005" s="28" t="s">
        <v>5135</v>
      </c>
      <c r="D3005" s="25">
        <v>40107</v>
      </c>
      <c r="F3005" s="26">
        <v>16.34</v>
      </c>
      <c r="G3005" s="28" t="s">
        <v>683</v>
      </c>
      <c r="H3005" s="28" t="s">
        <v>3365</v>
      </c>
      <c r="J3005" s="28" t="s">
        <v>4909</v>
      </c>
      <c r="K3005" s="29">
        <v>40107</v>
      </c>
      <c r="L3005" s="28" t="s">
        <v>5658</v>
      </c>
      <c r="M3005" s="28" t="s">
        <v>1709</v>
      </c>
    </row>
    <row r="3006" spans="1:13" hidden="1" x14ac:dyDescent="0.2">
      <c r="A3006" s="23">
        <v>70748</v>
      </c>
      <c r="B3006" s="28" t="s">
        <v>4573</v>
      </c>
      <c r="C3006" s="28" t="s">
        <v>5135</v>
      </c>
      <c r="D3006" s="25">
        <v>40107</v>
      </c>
      <c r="F3006" s="26">
        <v>12.46</v>
      </c>
      <c r="G3006" s="28" t="s">
        <v>892</v>
      </c>
      <c r="H3006" s="28" t="s">
        <v>7324</v>
      </c>
      <c r="I3006" s="28" t="s">
        <v>3586</v>
      </c>
      <c r="J3006" s="28" t="s">
        <v>4909</v>
      </c>
      <c r="K3006" s="29">
        <v>40107</v>
      </c>
      <c r="L3006" s="28" t="s">
        <v>5658</v>
      </c>
      <c r="M3006" s="28" t="s">
        <v>2144</v>
      </c>
    </row>
    <row r="3007" spans="1:13" hidden="1" x14ac:dyDescent="0.2">
      <c r="A3007" s="23">
        <v>70528</v>
      </c>
      <c r="B3007" s="28" t="s">
        <v>4573</v>
      </c>
      <c r="C3007" s="28" t="s">
        <v>4574</v>
      </c>
      <c r="D3007" s="25">
        <v>40108</v>
      </c>
      <c r="F3007" s="26">
        <v>25</v>
      </c>
      <c r="G3007" s="28" t="s">
        <v>7118</v>
      </c>
      <c r="H3007" s="28" t="s">
        <v>3379</v>
      </c>
      <c r="J3007" s="28" t="s">
        <v>4905</v>
      </c>
      <c r="K3007" s="29">
        <v>40108</v>
      </c>
      <c r="L3007" s="28" t="s">
        <v>7176</v>
      </c>
      <c r="M3007" s="28">
        <v>1152</v>
      </c>
    </row>
    <row r="3008" spans="1:13" hidden="1" x14ac:dyDescent="0.2">
      <c r="A3008" s="23">
        <v>70752</v>
      </c>
      <c r="B3008" s="33" t="s">
        <v>4573</v>
      </c>
      <c r="C3008" s="28" t="s">
        <v>5135</v>
      </c>
      <c r="D3008" s="25">
        <v>40108</v>
      </c>
      <c r="F3008" s="26">
        <v>20</v>
      </c>
      <c r="G3008" s="28" t="s">
        <v>2201</v>
      </c>
      <c r="H3008" s="28" t="s">
        <v>7154</v>
      </c>
      <c r="J3008" s="28" t="s">
        <v>4907</v>
      </c>
      <c r="K3008" s="29">
        <v>40108</v>
      </c>
      <c r="L3008" s="28" t="s">
        <v>5658</v>
      </c>
      <c r="M3008" s="28" t="s">
        <v>1760</v>
      </c>
    </row>
    <row r="3009" spans="1:13" hidden="1" x14ac:dyDescent="0.2">
      <c r="A3009" s="23">
        <v>70527</v>
      </c>
      <c r="B3009" s="28" t="s">
        <v>4585</v>
      </c>
      <c r="C3009" s="28" t="s">
        <v>4574</v>
      </c>
      <c r="D3009" s="25">
        <v>40108</v>
      </c>
      <c r="F3009" s="26">
        <v>20.8</v>
      </c>
      <c r="G3009" s="28" t="s">
        <v>5141</v>
      </c>
      <c r="H3009" s="28" t="s">
        <v>5948</v>
      </c>
      <c r="J3009" s="28" t="s">
        <v>4907</v>
      </c>
      <c r="K3009" s="29">
        <v>40108</v>
      </c>
      <c r="L3009" s="28" t="s">
        <v>7174</v>
      </c>
      <c r="M3009" s="28" t="s">
        <v>7211</v>
      </c>
    </row>
    <row r="3010" spans="1:13" hidden="1" x14ac:dyDescent="0.2">
      <c r="A3010" s="23">
        <v>70751</v>
      </c>
      <c r="B3010" s="28" t="s">
        <v>4573</v>
      </c>
      <c r="C3010" s="28" t="s">
        <v>5135</v>
      </c>
      <c r="D3010" s="25">
        <v>40108</v>
      </c>
      <c r="F3010" s="26">
        <v>13</v>
      </c>
      <c r="G3010" s="28" t="s">
        <v>2205</v>
      </c>
      <c r="H3010" s="28" t="s">
        <v>7154</v>
      </c>
      <c r="J3010" s="28" t="s">
        <v>4907</v>
      </c>
      <c r="K3010" s="29">
        <v>40108</v>
      </c>
      <c r="L3010" s="28" t="s">
        <v>5658</v>
      </c>
      <c r="M3010" s="28" t="s">
        <v>7533</v>
      </c>
    </row>
    <row r="3011" spans="1:13" hidden="1" x14ac:dyDescent="0.2">
      <c r="A3011" s="23">
        <v>70529</v>
      </c>
      <c r="B3011" s="28" t="s">
        <v>4579</v>
      </c>
      <c r="C3011" s="28" t="s">
        <v>4574</v>
      </c>
      <c r="D3011" s="25">
        <v>40109</v>
      </c>
      <c r="F3011" s="26">
        <v>40</v>
      </c>
      <c r="G3011" s="28" t="s">
        <v>4580</v>
      </c>
      <c r="H3011" s="28" t="s">
        <v>6667</v>
      </c>
      <c r="K3011" s="29">
        <v>40109</v>
      </c>
      <c r="L3011" s="28" t="s">
        <v>8465</v>
      </c>
      <c r="M3011" s="28" t="s">
        <v>7389</v>
      </c>
    </row>
    <row r="3012" spans="1:13" hidden="1" x14ac:dyDescent="0.2">
      <c r="A3012" s="23">
        <v>70754</v>
      </c>
      <c r="B3012" s="28" t="s">
        <v>4573</v>
      </c>
      <c r="C3012" s="28" t="s">
        <v>5135</v>
      </c>
      <c r="D3012" s="25">
        <v>40109</v>
      </c>
      <c r="F3012" s="26">
        <v>23.74</v>
      </c>
      <c r="G3012" s="28" t="s">
        <v>4917</v>
      </c>
      <c r="H3012" s="28" t="s">
        <v>3370</v>
      </c>
      <c r="J3012" s="28" t="s">
        <v>4909</v>
      </c>
      <c r="K3012" s="29">
        <v>40109</v>
      </c>
      <c r="L3012" s="28" t="s">
        <v>5658</v>
      </c>
      <c r="M3012" s="28" t="s">
        <v>1739</v>
      </c>
    </row>
    <row r="3013" spans="1:13" x14ac:dyDescent="0.2">
      <c r="A3013" s="23">
        <v>70755</v>
      </c>
      <c r="B3013" s="33" t="s">
        <v>4573</v>
      </c>
      <c r="C3013" s="28" t="s">
        <v>5135</v>
      </c>
      <c r="D3013" s="25">
        <v>40109</v>
      </c>
      <c r="F3013" s="26">
        <v>30</v>
      </c>
      <c r="G3013" s="28" t="s">
        <v>2201</v>
      </c>
      <c r="H3013" s="28" t="s">
        <v>7151</v>
      </c>
      <c r="J3013" s="28" t="s">
        <v>4911</v>
      </c>
      <c r="K3013" s="29">
        <v>40109</v>
      </c>
      <c r="L3013" s="28" t="s">
        <v>5658</v>
      </c>
      <c r="M3013" s="28" t="s">
        <v>1760</v>
      </c>
    </row>
    <row r="3014" spans="1:13" hidden="1" x14ac:dyDescent="0.2">
      <c r="A3014" s="23">
        <v>70753</v>
      </c>
      <c r="B3014" s="28" t="s">
        <v>4573</v>
      </c>
      <c r="C3014" s="28" t="s">
        <v>5135</v>
      </c>
      <c r="D3014" s="25">
        <v>40109</v>
      </c>
      <c r="F3014" s="26">
        <v>13</v>
      </c>
      <c r="G3014" s="28" t="s">
        <v>2205</v>
      </c>
      <c r="H3014" s="28" t="s">
        <v>7154</v>
      </c>
      <c r="J3014" s="28" t="s">
        <v>4907</v>
      </c>
      <c r="K3014" s="29">
        <v>40109</v>
      </c>
      <c r="L3014" s="28" t="s">
        <v>5658</v>
      </c>
      <c r="M3014" s="28" t="s">
        <v>7533</v>
      </c>
    </row>
    <row r="3015" spans="1:13" hidden="1" x14ac:dyDescent="0.2">
      <c r="A3015" s="23">
        <v>70802</v>
      </c>
      <c r="B3015" s="28" t="s">
        <v>4573</v>
      </c>
      <c r="C3015" s="28" t="s">
        <v>5135</v>
      </c>
      <c r="D3015" s="25">
        <v>40109</v>
      </c>
      <c r="F3015" s="26">
        <v>9.99</v>
      </c>
      <c r="G3015" s="28" t="s">
        <v>5167</v>
      </c>
      <c r="H3015" s="28" t="s">
        <v>3365</v>
      </c>
      <c r="J3015" s="28" t="s">
        <v>4909</v>
      </c>
      <c r="K3015" s="29">
        <v>40109</v>
      </c>
      <c r="L3015" s="28" t="s">
        <v>5658</v>
      </c>
      <c r="M3015" s="28" t="s">
        <v>3963</v>
      </c>
    </row>
    <row r="3016" spans="1:13" hidden="1" x14ac:dyDescent="0.2">
      <c r="A3016" s="23">
        <v>70756</v>
      </c>
      <c r="B3016" s="28" t="s">
        <v>4573</v>
      </c>
      <c r="C3016" s="28" t="s">
        <v>5135</v>
      </c>
      <c r="D3016" s="25">
        <v>40110</v>
      </c>
      <c r="F3016" s="26">
        <v>13.34</v>
      </c>
      <c r="G3016" s="28" t="s">
        <v>2040</v>
      </c>
      <c r="H3016" s="28" t="s">
        <v>3370</v>
      </c>
      <c r="J3016" s="28" t="s">
        <v>4909</v>
      </c>
      <c r="K3016" s="29">
        <v>40110</v>
      </c>
      <c r="L3016" s="28" t="s">
        <v>5658</v>
      </c>
      <c r="M3016" s="28" t="s">
        <v>1692</v>
      </c>
    </row>
    <row r="3017" spans="1:13" hidden="1" x14ac:dyDescent="0.2">
      <c r="A3017" s="23">
        <v>70758</v>
      </c>
      <c r="B3017" s="33" t="s">
        <v>4573</v>
      </c>
      <c r="C3017" s="28" t="s">
        <v>5135</v>
      </c>
      <c r="D3017" s="25">
        <v>40112</v>
      </c>
      <c r="F3017" s="26">
        <v>-2.4</v>
      </c>
      <c r="G3017" s="28" t="s">
        <v>880</v>
      </c>
      <c r="H3017" s="28" t="s">
        <v>277</v>
      </c>
      <c r="J3017" s="28" t="s">
        <v>4909</v>
      </c>
      <c r="K3017" s="29">
        <v>40112</v>
      </c>
      <c r="L3017" s="28" t="s">
        <v>5658</v>
      </c>
      <c r="M3017" s="28" t="s">
        <v>5251</v>
      </c>
    </row>
    <row r="3018" spans="1:13" hidden="1" x14ac:dyDescent="0.2">
      <c r="A3018" s="23">
        <v>70759</v>
      </c>
      <c r="B3018" s="28" t="s">
        <v>4573</v>
      </c>
      <c r="C3018" s="28" t="s">
        <v>5135</v>
      </c>
      <c r="D3018" s="25">
        <v>40112</v>
      </c>
      <c r="F3018" s="26">
        <v>7.19</v>
      </c>
      <c r="G3018" s="28" t="s">
        <v>880</v>
      </c>
      <c r="H3018" s="28" t="s">
        <v>277</v>
      </c>
      <c r="J3018" s="28" t="s">
        <v>4909</v>
      </c>
      <c r="K3018" s="29">
        <v>40112</v>
      </c>
      <c r="L3018" s="28" t="s">
        <v>5658</v>
      </c>
      <c r="M3018" s="28" t="s">
        <v>5251</v>
      </c>
    </row>
    <row r="3019" spans="1:13" hidden="1" x14ac:dyDescent="0.2">
      <c r="A3019" s="23">
        <v>70531</v>
      </c>
      <c r="B3019" s="28" t="s">
        <v>4557</v>
      </c>
      <c r="C3019" s="28" t="s">
        <v>4574</v>
      </c>
      <c r="D3019" s="25">
        <v>40112</v>
      </c>
      <c r="E3019" s="28" t="s">
        <v>5214</v>
      </c>
      <c r="F3019" s="26">
        <v>19250</v>
      </c>
      <c r="G3019" s="28" t="s">
        <v>6389</v>
      </c>
      <c r="H3019" s="28" t="s">
        <v>7321</v>
      </c>
      <c r="J3019" s="28" t="s">
        <v>4909</v>
      </c>
      <c r="K3019" s="29">
        <v>40112</v>
      </c>
      <c r="L3019" s="28" t="s">
        <v>2196</v>
      </c>
      <c r="M3019" s="28" t="s">
        <v>5215</v>
      </c>
    </row>
    <row r="3020" spans="1:13" hidden="1" x14ac:dyDescent="0.2">
      <c r="A3020" s="23">
        <v>70530</v>
      </c>
      <c r="B3020" s="33" t="s">
        <v>4579</v>
      </c>
      <c r="C3020" s="28" t="s">
        <v>4574</v>
      </c>
      <c r="D3020" s="25">
        <v>40112</v>
      </c>
      <c r="F3020" s="26">
        <v>30</v>
      </c>
      <c r="G3020" s="28" t="s">
        <v>4580</v>
      </c>
      <c r="H3020" s="28" t="s">
        <v>6667</v>
      </c>
      <c r="K3020" s="29">
        <v>40112</v>
      </c>
      <c r="L3020" s="28" t="s">
        <v>8465</v>
      </c>
      <c r="M3020" s="28" t="s">
        <v>373</v>
      </c>
    </row>
    <row r="3021" spans="1:13" hidden="1" x14ac:dyDescent="0.2">
      <c r="A3021" s="23">
        <v>70533</v>
      </c>
      <c r="B3021" s="28" t="s">
        <v>4579</v>
      </c>
      <c r="C3021" s="28" t="s">
        <v>4574</v>
      </c>
      <c r="D3021" s="25">
        <v>40112</v>
      </c>
      <c r="F3021" s="26">
        <v>50</v>
      </c>
      <c r="G3021" s="28" t="s">
        <v>4580</v>
      </c>
      <c r="H3021" s="28" t="s">
        <v>6667</v>
      </c>
      <c r="K3021" s="29">
        <v>40112</v>
      </c>
      <c r="L3021" s="28" t="s">
        <v>8465</v>
      </c>
      <c r="M3021" s="28" t="s">
        <v>789</v>
      </c>
    </row>
    <row r="3022" spans="1:13" hidden="1" x14ac:dyDescent="0.2">
      <c r="A3022" s="23">
        <v>70757</v>
      </c>
      <c r="B3022" s="28" t="s">
        <v>4573</v>
      </c>
      <c r="C3022" s="28" t="s">
        <v>5135</v>
      </c>
      <c r="D3022" s="25">
        <v>40112</v>
      </c>
      <c r="F3022" s="26">
        <v>5.18</v>
      </c>
      <c r="G3022" s="28" t="s">
        <v>7119</v>
      </c>
      <c r="H3022" s="28" t="s">
        <v>3484</v>
      </c>
      <c r="J3022" s="28" t="s">
        <v>4911</v>
      </c>
      <c r="K3022" s="29">
        <v>40112</v>
      </c>
      <c r="L3022" s="28" t="s">
        <v>5658</v>
      </c>
      <c r="M3022" s="28" t="s">
        <v>2100</v>
      </c>
    </row>
    <row r="3023" spans="1:13" hidden="1" x14ac:dyDescent="0.2">
      <c r="A3023" s="23">
        <v>70761</v>
      </c>
      <c r="B3023" s="28" t="s">
        <v>4573</v>
      </c>
      <c r="C3023" s="28" t="s">
        <v>5135</v>
      </c>
      <c r="D3023" s="25">
        <v>40112</v>
      </c>
      <c r="F3023" s="26">
        <v>66.37</v>
      </c>
      <c r="G3023" s="28" t="s">
        <v>683</v>
      </c>
      <c r="H3023" s="28" t="s">
        <v>3365</v>
      </c>
      <c r="J3023" s="28" t="s">
        <v>4909</v>
      </c>
      <c r="K3023" s="29">
        <v>40112</v>
      </c>
      <c r="L3023" s="28" t="s">
        <v>5658</v>
      </c>
      <c r="M3023" s="28" t="s">
        <v>1706</v>
      </c>
    </row>
    <row r="3024" spans="1:13" hidden="1" x14ac:dyDescent="0.2">
      <c r="A3024" s="23">
        <v>70760</v>
      </c>
      <c r="B3024" s="28" t="s">
        <v>4573</v>
      </c>
      <c r="C3024" s="28" t="s">
        <v>5135</v>
      </c>
      <c r="D3024" s="25">
        <v>40112</v>
      </c>
      <c r="F3024" s="26">
        <v>20.25</v>
      </c>
      <c r="G3024" s="28" t="s">
        <v>6480</v>
      </c>
      <c r="H3024" s="28" t="s">
        <v>7324</v>
      </c>
      <c r="I3024" s="28" t="s">
        <v>3586</v>
      </c>
      <c r="J3024" s="28" t="s">
        <v>4909</v>
      </c>
      <c r="K3024" s="29">
        <v>40112</v>
      </c>
      <c r="L3024" s="28" t="s">
        <v>5658</v>
      </c>
      <c r="M3024" s="28" t="s">
        <v>1725</v>
      </c>
    </row>
    <row r="3025" spans="1:13" hidden="1" x14ac:dyDescent="0.2">
      <c r="A3025" s="23">
        <v>70532</v>
      </c>
      <c r="B3025" s="28" t="s">
        <v>5138</v>
      </c>
      <c r="C3025" s="28" t="s">
        <v>4574</v>
      </c>
      <c r="D3025" s="25">
        <v>40112</v>
      </c>
      <c r="F3025" s="26">
        <v>131.82</v>
      </c>
      <c r="G3025" s="28" t="s">
        <v>4574</v>
      </c>
      <c r="H3025" s="28" t="s">
        <v>3381</v>
      </c>
      <c r="J3025" s="28" t="s">
        <v>4909</v>
      </c>
      <c r="K3025" s="29">
        <v>40112</v>
      </c>
      <c r="L3025" s="28" t="s">
        <v>7206</v>
      </c>
      <c r="M3025" s="28" t="s">
        <v>375</v>
      </c>
    </row>
    <row r="3026" spans="1:13" hidden="1" x14ac:dyDescent="0.2">
      <c r="A3026" s="23">
        <v>71381</v>
      </c>
      <c r="B3026" s="28" t="s">
        <v>4573</v>
      </c>
      <c r="C3026" s="28" t="s">
        <v>4598</v>
      </c>
      <c r="D3026" s="25">
        <v>40113</v>
      </c>
      <c r="F3026" s="26">
        <v>540</v>
      </c>
      <c r="G3026" s="28" t="s">
        <v>6389</v>
      </c>
      <c r="H3026" s="28" t="s">
        <v>7321</v>
      </c>
      <c r="I3026" s="28" t="s">
        <v>5214</v>
      </c>
      <c r="J3026" s="28" t="s">
        <v>7139</v>
      </c>
      <c r="K3026" s="29">
        <v>40113</v>
      </c>
      <c r="L3026" s="28" t="s">
        <v>5658</v>
      </c>
      <c r="M3026" s="28" t="s">
        <v>5260</v>
      </c>
    </row>
    <row r="3027" spans="1:13" hidden="1" x14ac:dyDescent="0.2">
      <c r="A3027" s="23">
        <v>70763</v>
      </c>
      <c r="B3027" s="28" t="s">
        <v>4573</v>
      </c>
      <c r="C3027" s="28" t="s">
        <v>5135</v>
      </c>
      <c r="D3027" s="25">
        <v>40113</v>
      </c>
      <c r="F3027" s="26">
        <v>16.600000000000001</v>
      </c>
      <c r="G3027" s="28" t="s">
        <v>7996</v>
      </c>
      <c r="H3027" s="28" t="s">
        <v>3484</v>
      </c>
      <c r="J3027" s="28" t="s">
        <v>4909</v>
      </c>
      <c r="K3027" s="29">
        <v>40113</v>
      </c>
      <c r="L3027" s="28" t="s">
        <v>5658</v>
      </c>
      <c r="M3027" s="28" t="s">
        <v>1267</v>
      </c>
    </row>
    <row r="3028" spans="1:13" hidden="1" x14ac:dyDescent="0.2">
      <c r="A3028" s="23">
        <v>70803</v>
      </c>
      <c r="B3028" s="28" t="s">
        <v>4573</v>
      </c>
      <c r="C3028" s="28" t="s">
        <v>5135</v>
      </c>
      <c r="D3028" s="25">
        <v>40113</v>
      </c>
      <c r="F3028" s="26">
        <v>44.5</v>
      </c>
      <c r="G3028" s="28" t="s">
        <v>1560</v>
      </c>
      <c r="H3028" s="28" t="s">
        <v>4600</v>
      </c>
      <c r="J3028" s="28" t="s">
        <v>4909</v>
      </c>
      <c r="K3028" s="29">
        <v>40113</v>
      </c>
      <c r="L3028" s="28" t="s">
        <v>5658</v>
      </c>
      <c r="M3028" s="28" t="s">
        <v>1054</v>
      </c>
    </row>
    <row r="3029" spans="1:13" hidden="1" x14ac:dyDescent="0.2">
      <c r="A3029" s="23">
        <v>70534</v>
      </c>
      <c r="B3029" s="28" t="s">
        <v>4573</v>
      </c>
      <c r="C3029" s="28" t="s">
        <v>4574</v>
      </c>
      <c r="D3029" s="25">
        <v>40113</v>
      </c>
      <c r="F3029" s="26">
        <v>41.58</v>
      </c>
      <c r="G3029" s="28" t="s">
        <v>5139</v>
      </c>
      <c r="H3029" s="28" t="s">
        <v>3381</v>
      </c>
      <c r="J3029" s="28" t="s">
        <v>4909</v>
      </c>
      <c r="K3029" s="29">
        <v>40113</v>
      </c>
      <c r="L3029" s="28" t="s">
        <v>7174</v>
      </c>
      <c r="M3029" s="28" t="s">
        <v>7209</v>
      </c>
    </row>
    <row r="3030" spans="1:13" hidden="1" x14ac:dyDescent="0.2">
      <c r="A3030" s="23">
        <v>70762</v>
      </c>
      <c r="B3030" s="28" t="s">
        <v>4573</v>
      </c>
      <c r="C3030" s="28" t="s">
        <v>5135</v>
      </c>
      <c r="D3030" s="25">
        <v>40113</v>
      </c>
      <c r="F3030" s="26">
        <v>13</v>
      </c>
      <c r="G3030" s="28" t="s">
        <v>2205</v>
      </c>
      <c r="H3030" s="28" t="s">
        <v>7154</v>
      </c>
      <c r="J3030" s="28" t="s">
        <v>4907</v>
      </c>
      <c r="K3030" s="29">
        <v>40113</v>
      </c>
      <c r="L3030" s="28" t="s">
        <v>5658</v>
      </c>
      <c r="M3030" s="28" t="s">
        <v>7533</v>
      </c>
    </row>
    <row r="3031" spans="1:13" hidden="1" x14ac:dyDescent="0.2">
      <c r="A3031" s="23">
        <v>70764</v>
      </c>
      <c r="B3031" s="28" t="s">
        <v>4573</v>
      </c>
      <c r="C3031" s="28" t="s">
        <v>5135</v>
      </c>
      <c r="D3031" s="25">
        <v>40114</v>
      </c>
      <c r="F3031" s="26">
        <v>143.75</v>
      </c>
      <c r="G3031" s="28" t="s">
        <v>3737</v>
      </c>
      <c r="H3031" s="28" t="s">
        <v>7321</v>
      </c>
      <c r="J3031" s="28" t="s">
        <v>4909</v>
      </c>
      <c r="K3031" s="29">
        <v>40114</v>
      </c>
      <c r="L3031" s="28" t="s">
        <v>5658</v>
      </c>
      <c r="M3031" s="28" t="s">
        <v>1271</v>
      </c>
    </row>
    <row r="3032" spans="1:13" hidden="1" x14ac:dyDescent="0.2">
      <c r="A3032" s="23">
        <v>70767</v>
      </c>
      <c r="B3032" s="28" t="s">
        <v>4573</v>
      </c>
      <c r="C3032" s="28" t="s">
        <v>5135</v>
      </c>
      <c r="D3032" s="25">
        <v>40114</v>
      </c>
      <c r="F3032" s="26">
        <v>58.5</v>
      </c>
      <c r="G3032" s="28" t="s">
        <v>6532</v>
      </c>
      <c r="H3032" s="28" t="s">
        <v>4600</v>
      </c>
      <c r="J3032" s="28" t="s">
        <v>4905</v>
      </c>
      <c r="K3032" s="29">
        <v>40114</v>
      </c>
      <c r="L3032" s="28" t="s">
        <v>5658</v>
      </c>
      <c r="M3032" s="28" t="s">
        <v>6533</v>
      </c>
    </row>
    <row r="3033" spans="1:13" hidden="1" x14ac:dyDescent="0.2">
      <c r="A3033" s="23">
        <v>70766</v>
      </c>
      <c r="B3033" s="33" t="s">
        <v>4573</v>
      </c>
      <c r="C3033" s="28" t="s">
        <v>5135</v>
      </c>
      <c r="D3033" s="25">
        <v>40114</v>
      </c>
      <c r="E3033" s="33"/>
      <c r="F3033" s="26">
        <v>8.6199999999999992</v>
      </c>
      <c r="G3033" s="28" t="s">
        <v>683</v>
      </c>
      <c r="H3033" s="28" t="s">
        <v>3365</v>
      </c>
      <c r="J3033" s="28" t="s">
        <v>4909</v>
      </c>
      <c r="K3033" s="29">
        <v>40114</v>
      </c>
      <c r="L3033" s="28" t="s">
        <v>5658</v>
      </c>
      <c r="M3033" s="28" t="s">
        <v>1706</v>
      </c>
    </row>
    <row r="3034" spans="1:13" x14ac:dyDescent="0.2">
      <c r="A3034" s="23">
        <v>70535</v>
      </c>
      <c r="B3034" s="28" t="s">
        <v>4573</v>
      </c>
      <c r="C3034" s="28" t="s">
        <v>4574</v>
      </c>
      <c r="D3034" s="25">
        <v>40114</v>
      </c>
      <c r="F3034" s="26">
        <v>21.03</v>
      </c>
      <c r="G3034" s="28" t="s">
        <v>5136</v>
      </c>
      <c r="H3034" s="28" t="s">
        <v>7151</v>
      </c>
      <c r="J3034" s="28" t="s">
        <v>4911</v>
      </c>
      <c r="K3034" s="29">
        <v>40114</v>
      </c>
      <c r="L3034" s="28" t="s">
        <v>7174</v>
      </c>
      <c r="M3034" s="28" t="s">
        <v>7221</v>
      </c>
    </row>
    <row r="3035" spans="1:13" hidden="1" x14ac:dyDescent="0.2">
      <c r="A3035" s="23">
        <v>70765</v>
      </c>
      <c r="B3035" s="28" t="s">
        <v>4573</v>
      </c>
      <c r="C3035" s="28" t="s">
        <v>5135</v>
      </c>
      <c r="D3035" s="25">
        <v>40114</v>
      </c>
      <c r="F3035" s="26">
        <v>13.96</v>
      </c>
      <c r="G3035" s="28" t="s">
        <v>3697</v>
      </c>
      <c r="H3035" s="28" t="s">
        <v>277</v>
      </c>
      <c r="J3035" s="28" t="s">
        <v>4909</v>
      </c>
      <c r="K3035" s="29">
        <v>40114</v>
      </c>
      <c r="L3035" s="28" t="s">
        <v>5658</v>
      </c>
      <c r="M3035" s="28" t="s">
        <v>4020</v>
      </c>
    </row>
    <row r="3036" spans="1:13" hidden="1" x14ac:dyDescent="0.2">
      <c r="A3036" s="23">
        <v>71386</v>
      </c>
      <c r="B3036" s="28" t="s">
        <v>4573</v>
      </c>
      <c r="C3036" s="28" t="s">
        <v>4598</v>
      </c>
      <c r="D3036" s="25">
        <v>40115</v>
      </c>
      <c r="F3036" s="26">
        <v>363.7</v>
      </c>
      <c r="G3036" s="28" t="s">
        <v>1948</v>
      </c>
      <c r="H3036" s="28" t="s">
        <v>7322</v>
      </c>
      <c r="J3036" s="28" t="s">
        <v>7139</v>
      </c>
      <c r="K3036" s="29">
        <v>40115</v>
      </c>
      <c r="L3036" s="28" t="s">
        <v>5658</v>
      </c>
      <c r="M3036" s="28" t="s">
        <v>4787</v>
      </c>
    </row>
    <row r="3037" spans="1:13" hidden="1" x14ac:dyDescent="0.2">
      <c r="A3037" s="23">
        <v>70768</v>
      </c>
      <c r="B3037" s="28" t="s">
        <v>4573</v>
      </c>
      <c r="C3037" s="28" t="s">
        <v>5135</v>
      </c>
      <c r="D3037" s="25">
        <v>40115</v>
      </c>
      <c r="F3037" s="26">
        <v>16</v>
      </c>
      <c r="G3037" s="28" t="s">
        <v>1564</v>
      </c>
      <c r="H3037" s="28" t="s">
        <v>4600</v>
      </c>
      <c r="J3037" s="28" t="s">
        <v>4909</v>
      </c>
      <c r="K3037" s="29">
        <v>40115</v>
      </c>
      <c r="L3037" s="28" t="s">
        <v>5658</v>
      </c>
      <c r="M3037" s="28" t="s">
        <v>812</v>
      </c>
    </row>
    <row r="3038" spans="1:13" hidden="1" x14ac:dyDescent="0.2">
      <c r="A3038" s="23">
        <v>70769</v>
      </c>
      <c r="B3038" s="28" t="s">
        <v>4573</v>
      </c>
      <c r="C3038" s="28" t="s">
        <v>5135</v>
      </c>
      <c r="D3038" s="25">
        <v>40115</v>
      </c>
      <c r="F3038" s="26">
        <v>10.63</v>
      </c>
      <c r="G3038" s="28" t="s">
        <v>683</v>
      </c>
      <c r="H3038" s="28" t="s">
        <v>3365</v>
      </c>
      <c r="J3038" s="28" t="s">
        <v>4909</v>
      </c>
      <c r="K3038" s="29">
        <v>40115</v>
      </c>
      <c r="L3038" s="28" t="s">
        <v>5658</v>
      </c>
      <c r="M3038" s="28" t="s">
        <v>1706</v>
      </c>
    </row>
    <row r="3039" spans="1:13" hidden="1" x14ac:dyDescent="0.2">
      <c r="A3039" s="23">
        <v>70536</v>
      </c>
      <c r="B3039" s="28" t="s">
        <v>4573</v>
      </c>
      <c r="C3039" s="28" t="s">
        <v>4574</v>
      </c>
      <c r="D3039" s="25">
        <v>40115</v>
      </c>
      <c r="F3039" s="26">
        <v>35</v>
      </c>
      <c r="G3039" s="28" t="s">
        <v>4595</v>
      </c>
      <c r="H3039" s="28" t="s">
        <v>3370</v>
      </c>
      <c r="J3039" s="28" t="s">
        <v>4909</v>
      </c>
      <c r="K3039" s="29">
        <v>40115</v>
      </c>
      <c r="L3039" s="28" t="s">
        <v>7176</v>
      </c>
      <c r="M3039" s="28">
        <v>1151</v>
      </c>
    </row>
    <row r="3040" spans="1:13" hidden="1" x14ac:dyDescent="0.2">
      <c r="A3040" s="23">
        <v>71384</v>
      </c>
      <c r="B3040" s="28" t="s">
        <v>4573</v>
      </c>
      <c r="C3040" s="28" t="s">
        <v>4598</v>
      </c>
      <c r="D3040" s="25">
        <v>40116</v>
      </c>
      <c r="F3040" s="26">
        <v>20</v>
      </c>
      <c r="G3040" s="28" t="s">
        <v>4915</v>
      </c>
      <c r="H3040" s="28" t="s">
        <v>4600</v>
      </c>
      <c r="J3040" s="28" t="s">
        <v>4909</v>
      </c>
      <c r="K3040" s="29">
        <v>40116</v>
      </c>
      <c r="L3040" s="28" t="s">
        <v>5658</v>
      </c>
      <c r="M3040" s="28" t="s">
        <v>1061</v>
      </c>
    </row>
    <row r="3041" spans="1:13" hidden="1" x14ac:dyDescent="0.2">
      <c r="A3041" s="23">
        <v>71385</v>
      </c>
      <c r="B3041" s="28" t="s">
        <v>4573</v>
      </c>
      <c r="C3041" s="28" t="s">
        <v>4598</v>
      </c>
      <c r="D3041" s="25">
        <v>40116</v>
      </c>
      <c r="F3041" s="26">
        <v>28.95</v>
      </c>
      <c r="G3041" s="28" t="s">
        <v>2203</v>
      </c>
      <c r="H3041" s="28" t="s">
        <v>277</v>
      </c>
      <c r="J3041" s="28" t="s">
        <v>4909</v>
      </c>
      <c r="K3041" s="29">
        <v>40116</v>
      </c>
      <c r="L3041" s="28" t="s">
        <v>5658</v>
      </c>
      <c r="M3041" s="28" t="s">
        <v>4792</v>
      </c>
    </row>
    <row r="3042" spans="1:13" hidden="1" x14ac:dyDescent="0.2">
      <c r="A3042" s="23">
        <v>71388</v>
      </c>
      <c r="B3042" s="28" t="s">
        <v>4573</v>
      </c>
      <c r="C3042" s="28" t="s">
        <v>4598</v>
      </c>
      <c r="D3042" s="25">
        <v>40116</v>
      </c>
      <c r="F3042" s="26">
        <v>34.65</v>
      </c>
      <c r="G3042" s="28" t="s">
        <v>683</v>
      </c>
      <c r="H3042" s="28" t="s">
        <v>3365</v>
      </c>
      <c r="J3042" s="28" t="s">
        <v>4909</v>
      </c>
      <c r="K3042" s="29">
        <v>40116</v>
      </c>
      <c r="L3042" s="28" t="s">
        <v>5658</v>
      </c>
      <c r="M3042" s="28" t="s">
        <v>1710</v>
      </c>
    </row>
    <row r="3043" spans="1:13" hidden="1" x14ac:dyDescent="0.2">
      <c r="A3043" s="23">
        <v>70770</v>
      </c>
      <c r="B3043" s="28" t="s">
        <v>4573</v>
      </c>
      <c r="C3043" s="28" t="s">
        <v>5135</v>
      </c>
      <c r="D3043" s="25">
        <v>40116</v>
      </c>
      <c r="F3043" s="26">
        <v>13</v>
      </c>
      <c r="G3043" s="28" t="s">
        <v>2205</v>
      </c>
      <c r="H3043" s="28" t="s">
        <v>7154</v>
      </c>
      <c r="J3043" s="28" t="s">
        <v>4907</v>
      </c>
      <c r="K3043" s="29">
        <v>40116</v>
      </c>
      <c r="L3043" s="28" t="s">
        <v>5658</v>
      </c>
      <c r="M3043" s="28" t="s">
        <v>7533</v>
      </c>
    </row>
    <row r="3044" spans="1:13" hidden="1" x14ac:dyDescent="0.2">
      <c r="A3044" s="23">
        <v>70771</v>
      </c>
      <c r="B3044" s="28" t="s">
        <v>4573</v>
      </c>
      <c r="C3044" s="28" t="s">
        <v>5135</v>
      </c>
      <c r="D3044" s="25">
        <v>40116</v>
      </c>
      <c r="F3044" s="26">
        <v>13</v>
      </c>
      <c r="G3044" s="28" t="s">
        <v>2205</v>
      </c>
      <c r="H3044" s="28" t="s">
        <v>7154</v>
      </c>
      <c r="J3044" s="28" t="s">
        <v>4907</v>
      </c>
      <c r="K3044" s="29">
        <v>40116</v>
      </c>
      <c r="L3044" s="28" t="s">
        <v>5658</v>
      </c>
      <c r="M3044" s="28" t="s">
        <v>7533</v>
      </c>
    </row>
    <row r="3045" spans="1:13" hidden="1" x14ac:dyDescent="0.2">
      <c r="A3045" s="23">
        <v>70772</v>
      </c>
      <c r="B3045" s="28" t="s">
        <v>4573</v>
      </c>
      <c r="C3045" s="28" t="s">
        <v>5135</v>
      </c>
      <c r="D3045" s="25">
        <v>40117</v>
      </c>
      <c r="E3045" s="28" t="s">
        <v>7455</v>
      </c>
      <c r="F3045" s="26">
        <v>-183.53</v>
      </c>
      <c r="G3045" s="28" t="s">
        <v>885</v>
      </c>
      <c r="H3045" s="28" t="s">
        <v>7322</v>
      </c>
      <c r="J3045" s="28" t="s">
        <v>4914</v>
      </c>
      <c r="K3045" s="29">
        <v>40117</v>
      </c>
      <c r="L3045" s="28" t="s">
        <v>5658</v>
      </c>
      <c r="M3045" s="28" t="s">
        <v>7456</v>
      </c>
    </row>
    <row r="3046" spans="1:13" hidden="1" x14ac:dyDescent="0.2">
      <c r="A3046" s="23">
        <v>71390</v>
      </c>
      <c r="B3046" s="28" t="s">
        <v>4573</v>
      </c>
      <c r="C3046" s="28" t="s">
        <v>4598</v>
      </c>
      <c r="D3046" s="25">
        <v>40117</v>
      </c>
      <c r="F3046" s="26">
        <v>58.08</v>
      </c>
      <c r="G3046" s="28" t="s">
        <v>3700</v>
      </c>
      <c r="H3046" s="28" t="s">
        <v>7324</v>
      </c>
      <c r="I3046" s="28" t="s">
        <v>3586</v>
      </c>
      <c r="J3046" s="28" t="s">
        <v>4909</v>
      </c>
      <c r="K3046" s="29">
        <v>40117</v>
      </c>
      <c r="L3046" s="28" t="s">
        <v>5658</v>
      </c>
      <c r="M3046" s="28" t="s">
        <v>4776</v>
      </c>
    </row>
    <row r="3047" spans="1:13" hidden="1" x14ac:dyDescent="0.2">
      <c r="A3047" s="23">
        <v>71382</v>
      </c>
      <c r="B3047" s="33" t="s">
        <v>4573</v>
      </c>
      <c r="C3047" s="28" t="s">
        <v>4598</v>
      </c>
      <c r="D3047" s="25">
        <v>40117</v>
      </c>
      <c r="F3047" s="26">
        <v>65</v>
      </c>
      <c r="G3047" s="28" t="s">
        <v>1942</v>
      </c>
      <c r="H3047" s="28" t="s">
        <v>3484</v>
      </c>
      <c r="J3047" s="28" t="s">
        <v>4909</v>
      </c>
      <c r="K3047" s="29">
        <v>40117</v>
      </c>
      <c r="L3047" s="28" t="s">
        <v>5658</v>
      </c>
      <c r="M3047" s="28" t="s">
        <v>5231</v>
      </c>
    </row>
    <row r="3048" spans="1:13" hidden="1" x14ac:dyDescent="0.2">
      <c r="A3048" s="23">
        <v>71389</v>
      </c>
      <c r="B3048" s="28" t="s">
        <v>4573</v>
      </c>
      <c r="C3048" s="28" t="s">
        <v>4598</v>
      </c>
      <c r="D3048" s="25">
        <v>40117</v>
      </c>
      <c r="F3048" s="26">
        <v>26.2</v>
      </c>
      <c r="G3048" s="28" t="s">
        <v>3348</v>
      </c>
      <c r="H3048" s="28" t="s">
        <v>3484</v>
      </c>
      <c r="J3048" s="28" t="s">
        <v>4909</v>
      </c>
      <c r="K3048" s="29">
        <v>40117</v>
      </c>
      <c r="L3048" s="28" t="s">
        <v>5658</v>
      </c>
      <c r="M3048" s="28" t="s">
        <v>1269</v>
      </c>
    </row>
    <row r="3049" spans="1:13" hidden="1" x14ac:dyDescent="0.2">
      <c r="A3049" s="23">
        <v>71383</v>
      </c>
      <c r="B3049" s="28" t="s">
        <v>4573</v>
      </c>
      <c r="C3049" s="28" t="s">
        <v>4598</v>
      </c>
      <c r="D3049" s="25">
        <v>40117</v>
      </c>
      <c r="F3049" s="26">
        <v>12.03</v>
      </c>
      <c r="G3049" s="28" t="s">
        <v>894</v>
      </c>
      <c r="H3049" s="28" t="s">
        <v>3370</v>
      </c>
      <c r="J3049" s="28" t="s">
        <v>4548</v>
      </c>
      <c r="K3049" s="29">
        <v>40117</v>
      </c>
      <c r="L3049" s="28" t="s">
        <v>5658</v>
      </c>
      <c r="M3049" s="28" t="s">
        <v>7543</v>
      </c>
    </row>
    <row r="3050" spans="1:13" hidden="1" x14ac:dyDescent="0.2">
      <c r="A3050" s="23">
        <v>71391</v>
      </c>
      <c r="B3050" s="28" t="s">
        <v>4573</v>
      </c>
      <c r="C3050" s="28" t="s">
        <v>4598</v>
      </c>
      <c r="D3050" s="25">
        <v>40118</v>
      </c>
      <c r="F3050" s="26">
        <v>18.079999999999998</v>
      </c>
      <c r="G3050" s="28" t="s">
        <v>683</v>
      </c>
      <c r="H3050" s="28" t="s">
        <v>3365</v>
      </c>
      <c r="J3050" s="28" t="s">
        <v>4909</v>
      </c>
      <c r="K3050" s="29">
        <v>40118</v>
      </c>
      <c r="L3050" s="28" t="s">
        <v>5658</v>
      </c>
      <c r="M3050" s="28" t="s">
        <v>1707</v>
      </c>
    </row>
    <row r="3051" spans="1:13" hidden="1" x14ac:dyDescent="0.2">
      <c r="A3051" s="23">
        <v>71387</v>
      </c>
      <c r="B3051" s="28" t="s">
        <v>4573</v>
      </c>
      <c r="C3051" s="28" t="s">
        <v>4598</v>
      </c>
      <c r="D3051" s="25">
        <v>40118</v>
      </c>
      <c r="F3051" s="26">
        <v>43.23</v>
      </c>
      <c r="G3051" s="28" t="s">
        <v>878</v>
      </c>
      <c r="H3051" s="28" t="s">
        <v>7322</v>
      </c>
      <c r="J3051" s="28" t="s">
        <v>4914</v>
      </c>
      <c r="K3051" s="29">
        <v>40118</v>
      </c>
      <c r="L3051" s="28" t="s">
        <v>5658</v>
      </c>
      <c r="M3051" s="28" t="s">
        <v>2300</v>
      </c>
    </row>
    <row r="3052" spans="1:13" hidden="1" x14ac:dyDescent="0.2">
      <c r="A3052" s="23">
        <v>70544</v>
      </c>
      <c r="B3052" s="28" t="s">
        <v>4573</v>
      </c>
      <c r="C3052" s="28" t="s">
        <v>4574</v>
      </c>
      <c r="D3052" s="25">
        <v>40119</v>
      </c>
      <c r="E3052" s="28" t="s">
        <v>6112</v>
      </c>
      <c r="F3052" s="26">
        <v>1437.5</v>
      </c>
      <c r="G3052" s="28" t="s">
        <v>6740</v>
      </c>
      <c r="H3052" s="28" t="s">
        <v>7324</v>
      </c>
      <c r="J3052" s="28" t="s">
        <v>4909</v>
      </c>
      <c r="K3052" s="29">
        <v>40119</v>
      </c>
      <c r="L3052" s="28" t="s">
        <v>5361</v>
      </c>
      <c r="M3052" s="28" t="s">
        <v>6113</v>
      </c>
    </row>
    <row r="3053" spans="1:13" hidden="1" x14ac:dyDescent="0.2">
      <c r="A3053" s="23">
        <v>70549</v>
      </c>
      <c r="B3053" s="28" t="s">
        <v>4573</v>
      </c>
      <c r="C3053" s="28" t="s">
        <v>4574</v>
      </c>
      <c r="D3053" s="25">
        <v>40119</v>
      </c>
      <c r="F3053" s="26">
        <v>46</v>
      </c>
      <c r="G3053" s="28" t="s">
        <v>4594</v>
      </c>
      <c r="H3053" s="28" t="s">
        <v>3381</v>
      </c>
      <c r="J3053" s="28" t="s">
        <v>4909</v>
      </c>
      <c r="K3053" s="29">
        <v>40119</v>
      </c>
      <c r="L3053" s="28" t="s">
        <v>7174</v>
      </c>
      <c r="M3053" s="28" t="s">
        <v>5919</v>
      </c>
    </row>
    <row r="3054" spans="1:13" hidden="1" x14ac:dyDescent="0.2">
      <c r="A3054" s="23">
        <v>70550</v>
      </c>
      <c r="B3054" s="28" t="s">
        <v>4573</v>
      </c>
      <c r="C3054" s="28" t="s">
        <v>4574</v>
      </c>
      <c r="D3054" s="25">
        <v>40119</v>
      </c>
      <c r="F3054" s="26">
        <v>64</v>
      </c>
      <c r="G3054" s="28" t="s">
        <v>4594</v>
      </c>
      <c r="H3054" s="28" t="s">
        <v>3381</v>
      </c>
      <c r="J3054" s="28" t="s">
        <v>4909</v>
      </c>
      <c r="K3054" s="29">
        <v>40119</v>
      </c>
      <c r="L3054" s="28" t="s">
        <v>7174</v>
      </c>
      <c r="M3054" s="28" t="s">
        <v>5918</v>
      </c>
    </row>
    <row r="3055" spans="1:13" hidden="1" x14ac:dyDescent="0.2">
      <c r="A3055" s="23">
        <v>70537</v>
      </c>
      <c r="B3055" s="28" t="s">
        <v>4579</v>
      </c>
      <c r="C3055" s="28" t="s">
        <v>4574</v>
      </c>
      <c r="D3055" s="25">
        <v>40119</v>
      </c>
      <c r="F3055" s="26">
        <v>20</v>
      </c>
      <c r="G3055" s="28" t="s">
        <v>4580</v>
      </c>
      <c r="H3055" s="28" t="s">
        <v>6667</v>
      </c>
      <c r="K3055" s="29">
        <v>40119</v>
      </c>
      <c r="L3055" s="28" t="s">
        <v>8465</v>
      </c>
      <c r="M3055" s="28" t="s">
        <v>6120</v>
      </c>
    </row>
    <row r="3056" spans="1:13" hidden="1" x14ac:dyDescent="0.2">
      <c r="A3056" s="23">
        <v>70540</v>
      </c>
      <c r="B3056" s="28" t="s">
        <v>4573</v>
      </c>
      <c r="C3056" s="28" t="s">
        <v>4574</v>
      </c>
      <c r="D3056" s="25">
        <v>40119</v>
      </c>
      <c r="E3056" s="28" t="s">
        <v>5655</v>
      </c>
      <c r="F3056" s="26">
        <v>41</v>
      </c>
      <c r="G3056" s="28" t="s">
        <v>5154</v>
      </c>
      <c r="H3056" s="28" t="s">
        <v>7311</v>
      </c>
      <c r="J3056" s="28" t="s">
        <v>4550</v>
      </c>
      <c r="K3056" s="29">
        <v>40119</v>
      </c>
      <c r="L3056" s="28" t="s">
        <v>7176</v>
      </c>
      <c r="M3056" s="28">
        <v>1153</v>
      </c>
    </row>
    <row r="3057" spans="1:13" hidden="1" x14ac:dyDescent="0.2">
      <c r="A3057" s="23">
        <v>70546</v>
      </c>
      <c r="B3057" s="28" t="s">
        <v>4579</v>
      </c>
      <c r="C3057" s="28" t="s">
        <v>4574</v>
      </c>
      <c r="D3057" s="25">
        <v>40119</v>
      </c>
      <c r="F3057" s="26">
        <v>98.82</v>
      </c>
      <c r="G3057" s="28" t="s">
        <v>4598</v>
      </c>
      <c r="H3057" s="28" t="s">
        <v>6667</v>
      </c>
      <c r="K3057" s="29">
        <v>40119</v>
      </c>
      <c r="L3057" s="28" t="s">
        <v>7174</v>
      </c>
      <c r="M3057" s="28" t="s">
        <v>7193</v>
      </c>
    </row>
    <row r="3058" spans="1:13" hidden="1" x14ac:dyDescent="0.2">
      <c r="A3058" s="23">
        <v>70542</v>
      </c>
      <c r="B3058" s="28" t="s">
        <v>4573</v>
      </c>
      <c r="C3058" s="28" t="s">
        <v>4574</v>
      </c>
      <c r="D3058" s="25">
        <v>40119</v>
      </c>
      <c r="F3058" s="26">
        <v>32.630000000000003</v>
      </c>
      <c r="G3058" s="28" t="s">
        <v>5143</v>
      </c>
      <c r="H3058" s="28" t="s">
        <v>3381</v>
      </c>
      <c r="J3058" s="28" t="s">
        <v>4909</v>
      </c>
      <c r="K3058" s="29">
        <v>40119</v>
      </c>
      <c r="L3058" s="28" t="s">
        <v>7174</v>
      </c>
      <c r="M3058" s="28" t="s">
        <v>7200</v>
      </c>
    </row>
    <row r="3059" spans="1:13" hidden="1" x14ac:dyDescent="0.2">
      <c r="A3059" s="23">
        <v>70777</v>
      </c>
      <c r="B3059" s="28" t="s">
        <v>4573</v>
      </c>
      <c r="C3059" s="28" t="s">
        <v>5135</v>
      </c>
      <c r="D3059" s="25">
        <v>40119</v>
      </c>
      <c r="F3059" s="26">
        <v>14.68</v>
      </c>
      <c r="G3059" s="28" t="s">
        <v>7133</v>
      </c>
      <c r="H3059" s="28" t="s">
        <v>3381</v>
      </c>
      <c r="J3059" s="28" t="s">
        <v>4909</v>
      </c>
      <c r="K3059" s="29">
        <v>40119</v>
      </c>
      <c r="L3059" s="28" t="s">
        <v>5658</v>
      </c>
      <c r="M3059" s="28" t="s">
        <v>6537</v>
      </c>
    </row>
    <row r="3060" spans="1:13" hidden="1" x14ac:dyDescent="0.2">
      <c r="A3060" s="23">
        <v>70551</v>
      </c>
      <c r="B3060" s="28" t="s">
        <v>4579</v>
      </c>
      <c r="C3060" s="28" t="s">
        <v>4574</v>
      </c>
      <c r="D3060" s="25">
        <v>40119</v>
      </c>
      <c r="F3060" s="26">
        <v>10</v>
      </c>
      <c r="G3060" s="28" t="s">
        <v>6025</v>
      </c>
      <c r="H3060" s="28" t="s">
        <v>6667</v>
      </c>
      <c r="K3060" s="29">
        <v>40119</v>
      </c>
      <c r="L3060" s="28" t="s">
        <v>7182</v>
      </c>
      <c r="M3060" s="28" t="s">
        <v>7199</v>
      </c>
    </row>
    <row r="3061" spans="1:13" hidden="1" x14ac:dyDescent="0.2">
      <c r="A3061" s="23">
        <v>70545</v>
      </c>
      <c r="B3061" s="28" t="s">
        <v>4579</v>
      </c>
      <c r="C3061" s="28" t="s">
        <v>4574</v>
      </c>
      <c r="D3061" s="25">
        <v>40119</v>
      </c>
      <c r="F3061" s="26">
        <v>10</v>
      </c>
      <c r="G3061" s="28" t="s">
        <v>6024</v>
      </c>
      <c r="H3061" s="28" t="s">
        <v>6667</v>
      </c>
      <c r="K3061" s="29">
        <v>40119</v>
      </c>
      <c r="L3061" s="28" t="s">
        <v>7182</v>
      </c>
      <c r="M3061" s="28" t="s">
        <v>7198</v>
      </c>
    </row>
    <row r="3062" spans="1:13" hidden="1" x14ac:dyDescent="0.2">
      <c r="A3062" s="23">
        <v>70538</v>
      </c>
      <c r="B3062" s="28" t="s">
        <v>4573</v>
      </c>
      <c r="C3062" s="28" t="s">
        <v>4574</v>
      </c>
      <c r="D3062" s="25">
        <v>40119</v>
      </c>
      <c r="F3062" s="26">
        <v>10</v>
      </c>
      <c r="G3062" s="28" t="s">
        <v>6752</v>
      </c>
      <c r="H3062" s="28" t="s">
        <v>3381</v>
      </c>
      <c r="J3062" s="28" t="s">
        <v>4907</v>
      </c>
      <c r="K3062" s="29">
        <v>40119</v>
      </c>
      <c r="L3062" s="28" t="s">
        <v>8465</v>
      </c>
      <c r="M3062" s="28" t="s">
        <v>7409</v>
      </c>
    </row>
    <row r="3063" spans="1:13" hidden="1" x14ac:dyDescent="0.2">
      <c r="A3063" s="23">
        <v>70552</v>
      </c>
      <c r="B3063" s="33" t="s">
        <v>4579</v>
      </c>
      <c r="C3063" s="28" t="s">
        <v>4574</v>
      </c>
      <c r="D3063" s="25">
        <v>40119</v>
      </c>
      <c r="F3063" s="26">
        <v>3261.98</v>
      </c>
      <c r="G3063" s="28" t="s">
        <v>5135</v>
      </c>
      <c r="H3063" s="28" t="s">
        <v>6667</v>
      </c>
      <c r="K3063" s="29">
        <v>40119</v>
      </c>
      <c r="L3063" s="28" t="s">
        <v>7174</v>
      </c>
      <c r="M3063" s="28" t="s">
        <v>7218</v>
      </c>
    </row>
    <row r="3064" spans="1:13" hidden="1" x14ac:dyDescent="0.2">
      <c r="A3064" s="23">
        <v>70543</v>
      </c>
      <c r="B3064" s="28" t="s">
        <v>4573</v>
      </c>
      <c r="C3064" s="28" t="s">
        <v>4574</v>
      </c>
      <c r="D3064" s="25">
        <v>40119</v>
      </c>
      <c r="F3064" s="26">
        <v>26.95</v>
      </c>
      <c r="G3064" s="28" t="s">
        <v>6020</v>
      </c>
      <c r="H3064" s="28" t="s">
        <v>3381</v>
      </c>
      <c r="J3064" s="28" t="s">
        <v>4909</v>
      </c>
      <c r="K3064" s="29">
        <v>40119</v>
      </c>
      <c r="L3064" s="28" t="s">
        <v>7174</v>
      </c>
      <c r="M3064" s="28" t="s">
        <v>7187</v>
      </c>
    </row>
    <row r="3065" spans="1:13" hidden="1" x14ac:dyDescent="0.2">
      <c r="A3065" s="23">
        <v>70548</v>
      </c>
      <c r="B3065" s="28" t="s">
        <v>4579</v>
      </c>
      <c r="C3065" s="28" t="s">
        <v>4574</v>
      </c>
      <c r="D3065" s="25">
        <v>40119</v>
      </c>
      <c r="F3065" s="26">
        <v>300</v>
      </c>
      <c r="G3065" s="28" t="s">
        <v>5133</v>
      </c>
      <c r="H3065" s="28" t="s">
        <v>6667</v>
      </c>
      <c r="K3065" s="29">
        <v>40119</v>
      </c>
      <c r="L3065" s="28" t="s">
        <v>7174</v>
      </c>
      <c r="M3065" s="28" t="s">
        <v>7191</v>
      </c>
    </row>
    <row r="3066" spans="1:13" hidden="1" x14ac:dyDescent="0.2">
      <c r="A3066" s="23">
        <v>70774</v>
      </c>
      <c r="B3066" s="28" t="s">
        <v>4573</v>
      </c>
      <c r="C3066" s="28" t="s">
        <v>5135</v>
      </c>
      <c r="D3066" s="25">
        <v>40119</v>
      </c>
      <c r="F3066" s="26">
        <v>7.75</v>
      </c>
      <c r="G3066" s="28" t="s">
        <v>7140</v>
      </c>
      <c r="H3066" s="28" t="s">
        <v>7311</v>
      </c>
      <c r="J3066" s="28" t="s">
        <v>4550</v>
      </c>
      <c r="K3066" s="29">
        <v>40119</v>
      </c>
      <c r="L3066" s="28" t="s">
        <v>5658</v>
      </c>
      <c r="M3066" s="28" t="s">
        <v>7546</v>
      </c>
    </row>
    <row r="3067" spans="1:13" hidden="1" x14ac:dyDescent="0.2">
      <c r="A3067" s="23">
        <v>70539</v>
      </c>
      <c r="B3067" s="28" t="s">
        <v>4573</v>
      </c>
      <c r="C3067" s="28" t="s">
        <v>4574</v>
      </c>
      <c r="D3067" s="25">
        <v>40119</v>
      </c>
      <c r="F3067" s="26">
        <v>42</v>
      </c>
      <c r="G3067" s="28" t="s">
        <v>6023</v>
      </c>
      <c r="H3067" s="28" t="s">
        <v>3379</v>
      </c>
      <c r="J3067" s="28" t="s">
        <v>4906</v>
      </c>
      <c r="K3067" s="29">
        <v>40119</v>
      </c>
      <c r="L3067" s="28" t="s">
        <v>7174</v>
      </c>
      <c r="M3067" s="28" t="s">
        <v>7196</v>
      </c>
    </row>
    <row r="3068" spans="1:13" hidden="1" x14ac:dyDescent="0.2">
      <c r="A3068" s="23">
        <v>70541</v>
      </c>
      <c r="B3068" s="28" t="s">
        <v>4573</v>
      </c>
      <c r="C3068" s="28" t="s">
        <v>4574</v>
      </c>
      <c r="D3068" s="25">
        <v>40119</v>
      </c>
      <c r="F3068" s="26">
        <v>12.12</v>
      </c>
      <c r="G3068" s="28" t="s">
        <v>6022</v>
      </c>
      <c r="H3068" s="28" t="s">
        <v>3381</v>
      </c>
      <c r="J3068" s="28" t="s">
        <v>4909</v>
      </c>
      <c r="K3068" s="29">
        <v>40119</v>
      </c>
      <c r="L3068" s="28" t="s">
        <v>7174</v>
      </c>
      <c r="M3068" s="28" t="s">
        <v>7195</v>
      </c>
    </row>
    <row r="3069" spans="1:13" hidden="1" x14ac:dyDescent="0.2">
      <c r="A3069" s="23">
        <v>71392</v>
      </c>
      <c r="B3069" s="28" t="s">
        <v>5150</v>
      </c>
      <c r="C3069" s="28" t="s">
        <v>4598</v>
      </c>
      <c r="D3069" s="25">
        <v>40119</v>
      </c>
      <c r="F3069" s="26">
        <v>-98.82</v>
      </c>
      <c r="G3069" s="28" t="s">
        <v>4574</v>
      </c>
      <c r="H3069" s="28" t="s">
        <v>6667</v>
      </c>
      <c r="K3069" s="29">
        <v>40119</v>
      </c>
      <c r="L3069" s="28" t="s">
        <v>5658</v>
      </c>
      <c r="M3069" s="28" t="s">
        <v>1534</v>
      </c>
    </row>
    <row r="3070" spans="1:13" x14ac:dyDescent="0.2">
      <c r="A3070" s="23">
        <v>71393</v>
      </c>
      <c r="B3070" s="28" t="s">
        <v>4573</v>
      </c>
      <c r="C3070" s="28" t="s">
        <v>4598</v>
      </c>
      <c r="D3070" s="25">
        <v>40119</v>
      </c>
      <c r="F3070" s="26">
        <v>215.1</v>
      </c>
      <c r="G3070" s="28" t="s">
        <v>2205</v>
      </c>
      <c r="H3070" s="28" t="s">
        <v>7151</v>
      </c>
      <c r="J3070" s="28" t="s">
        <v>4911</v>
      </c>
      <c r="K3070" s="29">
        <v>40119</v>
      </c>
      <c r="L3070" s="28" t="s">
        <v>5658</v>
      </c>
      <c r="M3070" s="28" t="s">
        <v>7534</v>
      </c>
    </row>
    <row r="3071" spans="1:13" hidden="1" x14ac:dyDescent="0.2">
      <c r="A3071" s="23">
        <v>70547</v>
      </c>
      <c r="B3071" s="28" t="s">
        <v>4573</v>
      </c>
      <c r="C3071" s="28" t="s">
        <v>4574</v>
      </c>
      <c r="D3071" s="25">
        <v>40119</v>
      </c>
      <c r="F3071" s="26">
        <v>180</v>
      </c>
      <c r="G3071" s="28" t="s">
        <v>4597</v>
      </c>
      <c r="H3071" s="28" t="s">
        <v>3381</v>
      </c>
      <c r="J3071" s="28" t="s">
        <v>4909</v>
      </c>
      <c r="K3071" s="29">
        <v>40119</v>
      </c>
      <c r="L3071" s="28" t="s">
        <v>7174</v>
      </c>
      <c r="M3071" s="28" t="s">
        <v>3517</v>
      </c>
    </row>
    <row r="3072" spans="1:13" hidden="1" x14ac:dyDescent="0.2">
      <c r="A3072" s="23">
        <v>70554</v>
      </c>
      <c r="B3072" s="28" t="s">
        <v>4573</v>
      </c>
      <c r="C3072" s="28" t="s">
        <v>4574</v>
      </c>
      <c r="D3072" s="25">
        <v>40120</v>
      </c>
      <c r="F3072" s="26">
        <v>20.010000000000002</v>
      </c>
      <c r="G3072" s="28" t="s">
        <v>4594</v>
      </c>
      <c r="H3072" s="28" t="s">
        <v>3381</v>
      </c>
      <c r="J3072" s="28" t="s">
        <v>4909</v>
      </c>
      <c r="K3072" s="29">
        <v>40120</v>
      </c>
      <c r="L3072" s="28" t="s">
        <v>7174</v>
      </c>
      <c r="M3072" s="28" t="s">
        <v>5364</v>
      </c>
    </row>
    <row r="3073" spans="1:13" hidden="1" x14ac:dyDescent="0.2">
      <c r="A3073" s="23">
        <v>70555</v>
      </c>
      <c r="B3073" s="28" t="s">
        <v>4573</v>
      </c>
      <c r="C3073" s="28" t="s">
        <v>4574</v>
      </c>
      <c r="D3073" s="25">
        <v>40120</v>
      </c>
      <c r="F3073" s="26">
        <v>5</v>
      </c>
      <c r="G3073" s="28" t="s">
        <v>5134</v>
      </c>
      <c r="H3073" s="28" t="s">
        <v>5954</v>
      </c>
      <c r="J3073" s="28" t="s">
        <v>4912</v>
      </c>
      <c r="K3073" s="29">
        <v>40120</v>
      </c>
      <c r="L3073" s="28" t="s">
        <v>7174</v>
      </c>
      <c r="M3073" s="28" t="s">
        <v>7194</v>
      </c>
    </row>
    <row r="3074" spans="1:13" hidden="1" x14ac:dyDescent="0.2">
      <c r="A3074" s="23">
        <v>70781</v>
      </c>
      <c r="B3074" s="28" t="s">
        <v>4573</v>
      </c>
      <c r="C3074" s="28" t="s">
        <v>5135</v>
      </c>
      <c r="D3074" s="25">
        <v>40120</v>
      </c>
      <c r="F3074" s="26">
        <v>24.81</v>
      </c>
      <c r="G3074" s="28" t="s">
        <v>2208</v>
      </c>
      <c r="H3074" s="28" t="s">
        <v>3365</v>
      </c>
      <c r="J3074" s="28" t="s">
        <v>4909</v>
      </c>
      <c r="K3074" s="29">
        <v>40120</v>
      </c>
      <c r="L3074" s="28" t="s">
        <v>5658</v>
      </c>
      <c r="M3074" s="28" t="s">
        <v>2288</v>
      </c>
    </row>
    <row r="3075" spans="1:13" hidden="1" x14ac:dyDescent="0.2">
      <c r="A3075" s="23">
        <v>70780</v>
      </c>
      <c r="B3075" s="28" t="s">
        <v>4573</v>
      </c>
      <c r="C3075" s="28" t="s">
        <v>5135</v>
      </c>
      <c r="D3075" s="25">
        <v>40120</v>
      </c>
      <c r="F3075" s="26">
        <v>25</v>
      </c>
      <c r="G3075" s="28" t="s">
        <v>1564</v>
      </c>
      <c r="H3075" s="28" t="s">
        <v>4600</v>
      </c>
      <c r="J3075" s="28" t="s">
        <v>4909</v>
      </c>
      <c r="K3075" s="29">
        <v>40120</v>
      </c>
      <c r="L3075" s="28" t="s">
        <v>5658</v>
      </c>
      <c r="M3075" s="28" t="s">
        <v>812</v>
      </c>
    </row>
    <row r="3076" spans="1:13" hidden="1" x14ac:dyDescent="0.2">
      <c r="A3076" s="23">
        <v>70553</v>
      </c>
      <c r="B3076" s="28" t="s">
        <v>4573</v>
      </c>
      <c r="C3076" s="28" t="s">
        <v>4574</v>
      </c>
      <c r="D3076" s="25">
        <v>40120</v>
      </c>
      <c r="E3076" s="28" t="s">
        <v>2600</v>
      </c>
      <c r="F3076" s="26">
        <v>192</v>
      </c>
      <c r="G3076" s="28" t="s">
        <v>5140</v>
      </c>
      <c r="H3076" s="28" t="s">
        <v>3370</v>
      </c>
      <c r="J3076" s="28" t="s">
        <v>4911</v>
      </c>
      <c r="K3076" s="29">
        <v>40120</v>
      </c>
      <c r="L3076" s="28" t="s">
        <v>7176</v>
      </c>
      <c r="M3076" s="28">
        <v>1150</v>
      </c>
    </row>
    <row r="3077" spans="1:13" hidden="1" x14ac:dyDescent="0.2">
      <c r="A3077" s="23">
        <v>70779</v>
      </c>
      <c r="B3077" s="28" t="s">
        <v>4573</v>
      </c>
      <c r="C3077" s="28" t="s">
        <v>5135</v>
      </c>
      <c r="D3077" s="25">
        <v>40120</v>
      </c>
      <c r="F3077" s="26">
        <v>13</v>
      </c>
      <c r="G3077" s="28" t="s">
        <v>2205</v>
      </c>
      <c r="H3077" s="28" t="s">
        <v>7154</v>
      </c>
      <c r="J3077" s="28" t="s">
        <v>4907</v>
      </c>
      <c r="K3077" s="29">
        <v>40120</v>
      </c>
      <c r="L3077" s="28" t="s">
        <v>5658</v>
      </c>
      <c r="M3077" s="28" t="s">
        <v>7533</v>
      </c>
    </row>
    <row r="3078" spans="1:13" hidden="1" x14ac:dyDescent="0.2">
      <c r="A3078" s="23">
        <v>70558</v>
      </c>
      <c r="B3078" s="28" t="s">
        <v>4592</v>
      </c>
      <c r="C3078" s="28" t="s">
        <v>4574</v>
      </c>
      <c r="D3078" s="25">
        <v>40121</v>
      </c>
      <c r="F3078" s="26">
        <v>-1237.6500000000001</v>
      </c>
      <c r="G3078" s="28" t="s">
        <v>4593</v>
      </c>
      <c r="H3078" s="28" t="s">
        <v>6666</v>
      </c>
      <c r="J3078" s="28" t="s">
        <v>4911</v>
      </c>
      <c r="K3078" s="29">
        <v>40121</v>
      </c>
      <c r="L3078" s="28" t="s">
        <v>7177</v>
      </c>
      <c r="M3078" s="28" t="s">
        <v>7214</v>
      </c>
    </row>
    <row r="3079" spans="1:13" hidden="1" x14ac:dyDescent="0.2">
      <c r="A3079" s="23">
        <v>70559</v>
      </c>
      <c r="B3079" s="28" t="s">
        <v>4579</v>
      </c>
      <c r="C3079" s="28" t="s">
        <v>4574</v>
      </c>
      <c r="D3079" s="25">
        <v>40121</v>
      </c>
      <c r="F3079" s="26">
        <v>30</v>
      </c>
      <c r="G3079" s="28" t="s">
        <v>4580</v>
      </c>
      <c r="H3079" s="28" t="s">
        <v>6667</v>
      </c>
      <c r="K3079" s="29">
        <v>40121</v>
      </c>
      <c r="L3079" s="28" t="s">
        <v>8465</v>
      </c>
      <c r="M3079" s="28" t="s">
        <v>7416</v>
      </c>
    </row>
    <row r="3080" spans="1:13" hidden="1" x14ac:dyDescent="0.2">
      <c r="A3080" s="23">
        <v>70556</v>
      </c>
      <c r="B3080" s="28" t="s">
        <v>4573</v>
      </c>
      <c r="C3080" s="28" t="s">
        <v>4574</v>
      </c>
      <c r="D3080" s="25">
        <v>40121</v>
      </c>
      <c r="E3080" s="28" t="s">
        <v>5913</v>
      </c>
      <c r="F3080" s="26">
        <v>30</v>
      </c>
      <c r="G3080" s="28" t="s">
        <v>5153</v>
      </c>
      <c r="H3080" s="28" t="s">
        <v>3379</v>
      </c>
      <c r="J3080" s="28" t="s">
        <v>4905</v>
      </c>
      <c r="K3080" s="29">
        <v>40121</v>
      </c>
      <c r="L3080" s="28" t="s">
        <v>7176</v>
      </c>
      <c r="M3080" s="28">
        <v>1148</v>
      </c>
    </row>
    <row r="3081" spans="1:13" hidden="1" x14ac:dyDescent="0.2">
      <c r="A3081" s="23">
        <v>70557</v>
      </c>
      <c r="B3081" s="28" t="s">
        <v>4573</v>
      </c>
      <c r="C3081" s="28" t="s">
        <v>4574</v>
      </c>
      <c r="D3081" s="25">
        <v>40121</v>
      </c>
      <c r="F3081" s="26">
        <v>12</v>
      </c>
      <c r="G3081" s="28" t="s">
        <v>4596</v>
      </c>
      <c r="H3081" s="28" t="s">
        <v>5954</v>
      </c>
      <c r="J3081" s="28" t="s">
        <v>4912</v>
      </c>
      <c r="K3081" s="29">
        <v>40121</v>
      </c>
      <c r="L3081" s="28" t="s">
        <v>7174</v>
      </c>
      <c r="M3081" s="28" t="s">
        <v>4596</v>
      </c>
    </row>
    <row r="3082" spans="1:13" hidden="1" x14ac:dyDescent="0.2">
      <c r="A3082" s="23">
        <v>70783</v>
      </c>
      <c r="B3082" s="28" t="s">
        <v>4573</v>
      </c>
      <c r="C3082" s="28" t="s">
        <v>5135</v>
      </c>
      <c r="D3082" s="25">
        <v>40121</v>
      </c>
      <c r="F3082" s="26">
        <v>4.79</v>
      </c>
      <c r="G3082" s="28" t="s">
        <v>7119</v>
      </c>
      <c r="H3082" s="28" t="s">
        <v>3484</v>
      </c>
      <c r="J3082" s="28" t="s">
        <v>4911</v>
      </c>
      <c r="K3082" s="29">
        <v>40121</v>
      </c>
      <c r="L3082" s="28" t="s">
        <v>5658</v>
      </c>
      <c r="M3082" s="28" t="s">
        <v>2100</v>
      </c>
    </row>
    <row r="3083" spans="1:13" hidden="1" x14ac:dyDescent="0.2">
      <c r="A3083" s="23">
        <v>70782</v>
      </c>
      <c r="B3083" s="28" t="s">
        <v>4573</v>
      </c>
      <c r="C3083" s="28" t="s">
        <v>5135</v>
      </c>
      <c r="D3083" s="25">
        <v>40121</v>
      </c>
      <c r="F3083" s="26">
        <v>44.09</v>
      </c>
      <c r="G3083" s="28" t="s">
        <v>683</v>
      </c>
      <c r="H3083" s="28" t="s">
        <v>3365</v>
      </c>
      <c r="J3083" s="28" t="s">
        <v>4909</v>
      </c>
      <c r="K3083" s="29">
        <v>40121</v>
      </c>
      <c r="L3083" s="28" t="s">
        <v>5658</v>
      </c>
      <c r="M3083" s="28" t="s">
        <v>1703</v>
      </c>
    </row>
    <row r="3084" spans="1:13" hidden="1" x14ac:dyDescent="0.2">
      <c r="A3084" s="23">
        <v>70560</v>
      </c>
      <c r="B3084" s="28" t="s">
        <v>4579</v>
      </c>
      <c r="C3084" s="28" t="s">
        <v>4574</v>
      </c>
      <c r="D3084" s="25">
        <v>40122</v>
      </c>
      <c r="F3084" s="26">
        <v>50</v>
      </c>
      <c r="G3084" s="28" t="s">
        <v>4580</v>
      </c>
      <c r="H3084" s="28" t="s">
        <v>6667</v>
      </c>
      <c r="K3084" s="29">
        <v>40122</v>
      </c>
      <c r="L3084" s="28" t="s">
        <v>8465</v>
      </c>
      <c r="M3084" s="28" t="s">
        <v>7417</v>
      </c>
    </row>
    <row r="3085" spans="1:13" hidden="1" x14ac:dyDescent="0.2">
      <c r="A3085" s="23">
        <v>70778</v>
      </c>
      <c r="B3085" s="33" t="s">
        <v>4573</v>
      </c>
      <c r="C3085" s="28" t="s">
        <v>5135</v>
      </c>
      <c r="D3085" s="25">
        <v>40122</v>
      </c>
      <c r="F3085" s="26">
        <v>14.68</v>
      </c>
      <c r="G3085" s="28" t="s">
        <v>7133</v>
      </c>
      <c r="H3085" s="28" t="s">
        <v>3381</v>
      </c>
      <c r="J3085" s="28" t="s">
        <v>4909</v>
      </c>
      <c r="K3085" s="29">
        <v>40122</v>
      </c>
      <c r="L3085" s="28" t="s">
        <v>5658</v>
      </c>
      <c r="M3085" s="28" t="s">
        <v>6537</v>
      </c>
    </row>
    <row r="3086" spans="1:13" hidden="1" x14ac:dyDescent="0.2">
      <c r="A3086" s="23">
        <v>70775</v>
      </c>
      <c r="B3086" s="28" t="s">
        <v>4573</v>
      </c>
      <c r="C3086" s="28" t="s">
        <v>5135</v>
      </c>
      <c r="D3086" s="25">
        <v>40122</v>
      </c>
      <c r="F3086" s="26">
        <v>7.75</v>
      </c>
      <c r="G3086" s="28" t="s">
        <v>7140</v>
      </c>
      <c r="H3086" s="28" t="s">
        <v>7311</v>
      </c>
      <c r="J3086" s="28" t="s">
        <v>4550</v>
      </c>
      <c r="K3086" s="29">
        <v>40122</v>
      </c>
      <c r="L3086" s="28" t="s">
        <v>5658</v>
      </c>
      <c r="M3086" s="28" t="s">
        <v>7546</v>
      </c>
    </row>
    <row r="3087" spans="1:13" hidden="1" x14ac:dyDescent="0.2">
      <c r="A3087" s="23">
        <v>70804</v>
      </c>
      <c r="B3087" s="28" t="s">
        <v>4573</v>
      </c>
      <c r="C3087" s="28" t="s">
        <v>5135</v>
      </c>
      <c r="D3087" s="25">
        <v>40123</v>
      </c>
      <c r="F3087" s="26">
        <v>149</v>
      </c>
      <c r="G3087" s="28" t="s">
        <v>1560</v>
      </c>
      <c r="H3087" s="28" t="s">
        <v>4600</v>
      </c>
      <c r="J3087" s="28" t="s">
        <v>4909</v>
      </c>
      <c r="K3087" s="29">
        <v>40123</v>
      </c>
      <c r="L3087" s="28" t="s">
        <v>5658</v>
      </c>
      <c r="M3087" s="28" t="s">
        <v>1054</v>
      </c>
    </row>
    <row r="3088" spans="1:13" hidden="1" x14ac:dyDescent="0.2">
      <c r="A3088" s="23">
        <v>70787</v>
      </c>
      <c r="B3088" s="28" t="s">
        <v>4573</v>
      </c>
      <c r="C3088" s="28" t="s">
        <v>5135</v>
      </c>
      <c r="D3088" s="25">
        <v>40123</v>
      </c>
      <c r="F3088" s="26">
        <v>92.3</v>
      </c>
      <c r="G3088" s="28" t="s">
        <v>1135</v>
      </c>
      <c r="H3088" s="28" t="s">
        <v>7154</v>
      </c>
      <c r="J3088" s="28" t="s">
        <v>4907</v>
      </c>
      <c r="K3088" s="29">
        <v>40123</v>
      </c>
      <c r="L3088" s="28" t="s">
        <v>5658</v>
      </c>
      <c r="M3088" s="28" t="s">
        <v>1369</v>
      </c>
    </row>
    <row r="3089" spans="1:13" hidden="1" x14ac:dyDescent="0.2">
      <c r="A3089" s="23">
        <v>70786</v>
      </c>
      <c r="B3089" s="28" t="s">
        <v>4573</v>
      </c>
      <c r="C3089" s="28" t="s">
        <v>5135</v>
      </c>
      <c r="D3089" s="25">
        <v>40123</v>
      </c>
      <c r="F3089" s="26">
        <v>13</v>
      </c>
      <c r="G3089" s="28" t="s">
        <v>2205</v>
      </c>
      <c r="H3089" s="28" t="s">
        <v>7154</v>
      </c>
      <c r="J3089" s="28" t="s">
        <v>4907</v>
      </c>
      <c r="K3089" s="29">
        <v>40123</v>
      </c>
      <c r="L3089" s="28" t="s">
        <v>5658</v>
      </c>
      <c r="M3089" s="28" t="s">
        <v>7533</v>
      </c>
    </row>
    <row r="3090" spans="1:13" hidden="1" x14ac:dyDescent="0.2">
      <c r="A3090" s="23">
        <v>70784</v>
      </c>
      <c r="B3090" s="28" t="s">
        <v>4573</v>
      </c>
      <c r="C3090" s="28" t="s">
        <v>5135</v>
      </c>
      <c r="D3090" s="25">
        <v>40124</v>
      </c>
      <c r="F3090" s="26">
        <v>36.71</v>
      </c>
      <c r="G3090" s="28" t="s">
        <v>1948</v>
      </c>
      <c r="H3090" s="28" t="s">
        <v>7322</v>
      </c>
      <c r="J3090" s="28" t="s">
        <v>7139</v>
      </c>
      <c r="K3090" s="29">
        <v>40124</v>
      </c>
      <c r="L3090" s="28" t="s">
        <v>5658</v>
      </c>
      <c r="M3090" s="28" t="s">
        <v>5236</v>
      </c>
    </row>
    <row r="3091" spans="1:13" hidden="1" x14ac:dyDescent="0.2">
      <c r="A3091" s="23">
        <v>70776</v>
      </c>
      <c r="B3091" s="28" t="s">
        <v>4573</v>
      </c>
      <c r="C3091" s="28" t="s">
        <v>5135</v>
      </c>
      <c r="D3091" s="25">
        <v>40124</v>
      </c>
      <c r="F3091" s="26">
        <v>-14.68</v>
      </c>
      <c r="G3091" s="28" t="s">
        <v>7133</v>
      </c>
      <c r="H3091" s="28" t="s">
        <v>3381</v>
      </c>
      <c r="J3091" s="28" t="s">
        <v>4909</v>
      </c>
      <c r="K3091" s="29">
        <v>40124</v>
      </c>
      <c r="L3091" s="28" t="s">
        <v>5658</v>
      </c>
      <c r="M3091" s="28" t="s">
        <v>6537</v>
      </c>
    </row>
    <row r="3092" spans="1:13" hidden="1" x14ac:dyDescent="0.2">
      <c r="A3092" s="23">
        <v>70788</v>
      </c>
      <c r="B3092" s="28" t="s">
        <v>4573</v>
      </c>
      <c r="C3092" s="28" t="s">
        <v>5135</v>
      </c>
      <c r="D3092" s="25">
        <v>40124</v>
      </c>
      <c r="F3092" s="26">
        <v>270</v>
      </c>
      <c r="G3092" s="28" t="s">
        <v>1559</v>
      </c>
      <c r="H3092" s="28" t="s">
        <v>7311</v>
      </c>
      <c r="J3092" s="28" t="s">
        <v>4550</v>
      </c>
      <c r="K3092" s="29">
        <v>40124</v>
      </c>
      <c r="L3092" s="28" t="s">
        <v>5658</v>
      </c>
      <c r="M3092" s="28" t="s">
        <v>911</v>
      </c>
    </row>
    <row r="3093" spans="1:13" hidden="1" x14ac:dyDescent="0.2">
      <c r="A3093" s="23">
        <v>70773</v>
      </c>
      <c r="B3093" s="28" t="s">
        <v>4573</v>
      </c>
      <c r="C3093" s="28" t="s">
        <v>5135</v>
      </c>
      <c r="D3093" s="25">
        <v>40124</v>
      </c>
      <c r="F3093" s="26">
        <v>-7.75</v>
      </c>
      <c r="G3093" s="28" t="s">
        <v>7140</v>
      </c>
      <c r="H3093" s="28" t="s">
        <v>7311</v>
      </c>
      <c r="J3093" s="28" t="s">
        <v>4550</v>
      </c>
      <c r="K3093" s="29">
        <v>40124</v>
      </c>
      <c r="L3093" s="28" t="s">
        <v>5658</v>
      </c>
      <c r="M3093" s="28" t="s">
        <v>7546</v>
      </c>
    </row>
    <row r="3094" spans="1:13" hidden="1" x14ac:dyDescent="0.2">
      <c r="A3094" s="23">
        <v>70726</v>
      </c>
      <c r="B3094" s="28" t="s">
        <v>4579</v>
      </c>
      <c r="C3094" s="28" t="s">
        <v>5135</v>
      </c>
      <c r="D3094" s="25">
        <v>40124</v>
      </c>
      <c r="E3094" s="28" t="s">
        <v>7302</v>
      </c>
      <c r="F3094" s="26">
        <v>3261.98</v>
      </c>
      <c r="G3094" s="28" t="s">
        <v>4574</v>
      </c>
      <c r="H3094" s="28" t="s">
        <v>6667</v>
      </c>
      <c r="K3094" s="29">
        <v>40124</v>
      </c>
      <c r="L3094" s="28" t="s">
        <v>5658</v>
      </c>
      <c r="M3094" s="28" t="s">
        <v>2294</v>
      </c>
    </row>
    <row r="3095" spans="1:13" hidden="1" x14ac:dyDescent="0.2">
      <c r="A3095" s="23">
        <v>70785</v>
      </c>
      <c r="B3095" s="28" t="s">
        <v>4573</v>
      </c>
      <c r="C3095" s="28" t="s">
        <v>5135</v>
      </c>
      <c r="D3095" s="25">
        <v>40124</v>
      </c>
      <c r="F3095" s="26">
        <v>13</v>
      </c>
      <c r="G3095" s="28" t="s">
        <v>2205</v>
      </c>
      <c r="H3095" s="28" t="s">
        <v>7154</v>
      </c>
      <c r="J3095" s="28" t="s">
        <v>4907</v>
      </c>
      <c r="K3095" s="29">
        <v>40124</v>
      </c>
      <c r="L3095" s="28" t="s">
        <v>5658</v>
      </c>
      <c r="M3095" s="28" t="s">
        <v>7533</v>
      </c>
    </row>
    <row r="3096" spans="1:13" hidden="1" x14ac:dyDescent="0.2">
      <c r="A3096" s="23">
        <v>70790</v>
      </c>
      <c r="B3096" s="28" t="s">
        <v>4573</v>
      </c>
      <c r="C3096" s="28" t="s">
        <v>5135</v>
      </c>
      <c r="D3096" s="25">
        <v>40126</v>
      </c>
      <c r="F3096" s="26">
        <v>63.9</v>
      </c>
      <c r="G3096" s="28" t="s">
        <v>3700</v>
      </c>
      <c r="H3096" s="28" t="s">
        <v>7324</v>
      </c>
      <c r="J3096" s="28" t="s">
        <v>4909</v>
      </c>
      <c r="K3096" s="29">
        <v>40126</v>
      </c>
      <c r="L3096" s="28" t="s">
        <v>5658</v>
      </c>
      <c r="M3096" s="28" t="s">
        <v>5239</v>
      </c>
    </row>
    <row r="3097" spans="1:13" hidden="1" x14ac:dyDescent="0.2">
      <c r="A3097" s="23">
        <v>70569</v>
      </c>
      <c r="B3097" s="28" t="s">
        <v>4579</v>
      </c>
      <c r="C3097" s="28" t="s">
        <v>4574</v>
      </c>
      <c r="D3097" s="25">
        <v>40126</v>
      </c>
      <c r="F3097" s="26">
        <v>20</v>
      </c>
      <c r="G3097" s="28" t="s">
        <v>4580</v>
      </c>
      <c r="H3097" s="28" t="s">
        <v>6667</v>
      </c>
      <c r="K3097" s="29">
        <v>40126</v>
      </c>
      <c r="L3097" s="28" t="s">
        <v>8465</v>
      </c>
      <c r="M3097" s="28" t="s">
        <v>7397</v>
      </c>
    </row>
    <row r="3098" spans="1:13" hidden="1" x14ac:dyDescent="0.2">
      <c r="A3098" s="23">
        <v>70570</v>
      </c>
      <c r="B3098" s="28" t="s">
        <v>4579</v>
      </c>
      <c r="C3098" s="28" t="s">
        <v>4574</v>
      </c>
      <c r="D3098" s="25">
        <v>40126</v>
      </c>
      <c r="F3098" s="26">
        <v>100</v>
      </c>
      <c r="G3098" s="28" t="s">
        <v>4580</v>
      </c>
      <c r="H3098" s="28" t="s">
        <v>6667</v>
      </c>
      <c r="K3098" s="29">
        <v>40126</v>
      </c>
      <c r="L3098" s="28" t="s">
        <v>8465</v>
      </c>
      <c r="M3098" s="28" t="s">
        <v>8548</v>
      </c>
    </row>
    <row r="3099" spans="1:13" hidden="1" x14ac:dyDescent="0.2">
      <c r="A3099" s="23">
        <v>70568</v>
      </c>
      <c r="B3099" s="28" t="s">
        <v>4585</v>
      </c>
      <c r="C3099" s="28" t="s">
        <v>4574</v>
      </c>
      <c r="D3099" s="25">
        <v>40126</v>
      </c>
      <c r="F3099" s="26">
        <v>50</v>
      </c>
      <c r="G3099" s="28" t="s">
        <v>4586</v>
      </c>
      <c r="H3099" s="28" t="s">
        <v>5948</v>
      </c>
      <c r="J3099" s="28" t="s">
        <v>4905</v>
      </c>
      <c r="K3099" s="29">
        <v>40126</v>
      </c>
      <c r="L3099" s="28" t="s">
        <v>7174</v>
      </c>
      <c r="M3099" s="28" t="s">
        <v>7180</v>
      </c>
    </row>
    <row r="3100" spans="1:13" hidden="1" x14ac:dyDescent="0.2">
      <c r="A3100" s="23">
        <v>70562</v>
      </c>
      <c r="B3100" s="28" t="s">
        <v>4579</v>
      </c>
      <c r="C3100" s="28" t="s">
        <v>4574</v>
      </c>
      <c r="D3100" s="25">
        <v>40126</v>
      </c>
      <c r="F3100" s="26">
        <v>250</v>
      </c>
      <c r="G3100" s="28" t="s">
        <v>4587</v>
      </c>
      <c r="H3100" s="28" t="s">
        <v>6667</v>
      </c>
      <c r="K3100" s="29">
        <v>40126</v>
      </c>
      <c r="L3100" s="28" t="s">
        <v>7174</v>
      </c>
      <c r="M3100" s="28" t="s">
        <v>7179</v>
      </c>
    </row>
    <row r="3101" spans="1:13" hidden="1" x14ac:dyDescent="0.2">
      <c r="A3101" s="23">
        <v>70563</v>
      </c>
      <c r="B3101" s="28" t="s">
        <v>4579</v>
      </c>
      <c r="C3101" s="28" t="s">
        <v>4574</v>
      </c>
      <c r="D3101" s="25">
        <v>40126</v>
      </c>
      <c r="F3101" s="26">
        <v>60</v>
      </c>
      <c r="G3101" s="28" t="s">
        <v>4587</v>
      </c>
      <c r="H3101" s="28" t="s">
        <v>6667</v>
      </c>
      <c r="K3101" s="29">
        <v>40126</v>
      </c>
      <c r="L3101" s="28" t="s">
        <v>7174</v>
      </c>
      <c r="M3101" s="28" t="s">
        <v>7179</v>
      </c>
    </row>
    <row r="3102" spans="1:13" hidden="1" x14ac:dyDescent="0.2">
      <c r="A3102" s="23">
        <v>70564</v>
      </c>
      <c r="B3102" s="28" t="s">
        <v>4579</v>
      </c>
      <c r="C3102" s="28" t="s">
        <v>4574</v>
      </c>
      <c r="D3102" s="25">
        <v>40126</v>
      </c>
      <c r="F3102" s="26">
        <v>150</v>
      </c>
      <c r="G3102" s="28" t="s">
        <v>4587</v>
      </c>
      <c r="H3102" s="28" t="s">
        <v>6667</v>
      </c>
      <c r="K3102" s="29">
        <v>40126</v>
      </c>
      <c r="L3102" s="28" t="s">
        <v>7174</v>
      </c>
      <c r="M3102" s="28" t="s">
        <v>7179</v>
      </c>
    </row>
    <row r="3103" spans="1:13" hidden="1" x14ac:dyDescent="0.2">
      <c r="A3103" s="23">
        <v>70565</v>
      </c>
      <c r="B3103" s="28" t="s">
        <v>4579</v>
      </c>
      <c r="C3103" s="28" t="s">
        <v>4574</v>
      </c>
      <c r="D3103" s="25">
        <v>40126</v>
      </c>
      <c r="F3103" s="26">
        <v>100</v>
      </c>
      <c r="G3103" s="28" t="s">
        <v>4587</v>
      </c>
      <c r="H3103" s="28" t="s">
        <v>6667</v>
      </c>
      <c r="K3103" s="29">
        <v>40126</v>
      </c>
      <c r="L3103" s="28" t="s">
        <v>7174</v>
      </c>
      <c r="M3103" s="28" t="s">
        <v>7179</v>
      </c>
    </row>
    <row r="3104" spans="1:13" hidden="1" x14ac:dyDescent="0.2">
      <c r="A3104" s="23">
        <v>70566</v>
      </c>
      <c r="B3104" s="33" t="s">
        <v>4579</v>
      </c>
      <c r="C3104" s="28" t="s">
        <v>4574</v>
      </c>
      <c r="D3104" s="25">
        <v>40126</v>
      </c>
      <c r="E3104" s="33"/>
      <c r="F3104" s="26">
        <v>100</v>
      </c>
      <c r="G3104" s="28" t="s">
        <v>4587</v>
      </c>
      <c r="H3104" s="28" t="s">
        <v>6667</v>
      </c>
      <c r="K3104" s="29">
        <v>40126</v>
      </c>
      <c r="L3104" s="28" t="s">
        <v>7174</v>
      </c>
      <c r="M3104" s="28" t="s">
        <v>7179</v>
      </c>
    </row>
    <row r="3105" spans="1:13" hidden="1" x14ac:dyDescent="0.2">
      <c r="A3105" s="23">
        <v>70567</v>
      </c>
      <c r="B3105" s="28" t="s">
        <v>4579</v>
      </c>
      <c r="C3105" s="28" t="s">
        <v>4574</v>
      </c>
      <c r="D3105" s="25">
        <v>40126</v>
      </c>
      <c r="F3105" s="26">
        <v>500</v>
      </c>
      <c r="G3105" s="28" t="s">
        <v>4587</v>
      </c>
      <c r="H3105" s="28" t="s">
        <v>6667</v>
      </c>
      <c r="K3105" s="29">
        <v>40126</v>
      </c>
      <c r="L3105" s="28" t="s">
        <v>7174</v>
      </c>
      <c r="M3105" s="28" t="s">
        <v>7179</v>
      </c>
    </row>
    <row r="3106" spans="1:13" hidden="1" x14ac:dyDescent="0.2">
      <c r="A3106" s="23">
        <v>70571</v>
      </c>
      <c r="B3106" s="33" t="s">
        <v>4573</v>
      </c>
      <c r="C3106" s="33" t="s">
        <v>4574</v>
      </c>
      <c r="D3106" s="25">
        <v>40126</v>
      </c>
      <c r="E3106" s="33"/>
      <c r="F3106" s="26">
        <v>5</v>
      </c>
      <c r="G3106" s="28" t="s">
        <v>4590</v>
      </c>
      <c r="H3106" s="28" t="s">
        <v>5954</v>
      </c>
      <c r="J3106" s="28" t="s">
        <v>4912</v>
      </c>
      <c r="K3106" s="29">
        <v>40126</v>
      </c>
      <c r="L3106" s="33" t="s">
        <v>7182</v>
      </c>
      <c r="M3106" s="28" t="s">
        <v>7183</v>
      </c>
    </row>
    <row r="3107" spans="1:13" hidden="1" x14ac:dyDescent="0.2">
      <c r="A3107" s="23">
        <v>70794</v>
      </c>
      <c r="B3107" s="28" t="s">
        <v>4573</v>
      </c>
      <c r="C3107" s="28" t="s">
        <v>5135</v>
      </c>
      <c r="D3107" s="25">
        <v>40126</v>
      </c>
      <c r="F3107" s="26">
        <v>23</v>
      </c>
      <c r="G3107" s="28" t="s">
        <v>1564</v>
      </c>
      <c r="H3107" s="28" t="s">
        <v>4600</v>
      </c>
      <c r="J3107" s="28" t="s">
        <v>4909</v>
      </c>
      <c r="K3107" s="29">
        <v>40126</v>
      </c>
      <c r="L3107" s="28" t="s">
        <v>5658</v>
      </c>
      <c r="M3107" s="28" t="s">
        <v>1362</v>
      </c>
    </row>
    <row r="3108" spans="1:13" hidden="1" x14ac:dyDescent="0.2">
      <c r="A3108" s="23">
        <v>70795</v>
      </c>
      <c r="B3108" s="28" t="s">
        <v>4573</v>
      </c>
      <c r="C3108" s="28" t="s">
        <v>5135</v>
      </c>
      <c r="D3108" s="25">
        <v>40126</v>
      </c>
      <c r="E3108" s="33"/>
      <c r="F3108" s="26">
        <v>18.5</v>
      </c>
      <c r="G3108" s="28" t="s">
        <v>1659</v>
      </c>
      <c r="H3108" s="28" t="s">
        <v>4600</v>
      </c>
      <c r="J3108" s="28" t="s">
        <v>4909</v>
      </c>
      <c r="K3108" s="29">
        <v>40126</v>
      </c>
      <c r="L3108" s="28" t="s">
        <v>5658</v>
      </c>
      <c r="M3108" s="28" t="s">
        <v>1365</v>
      </c>
    </row>
    <row r="3109" spans="1:13" hidden="1" x14ac:dyDescent="0.2">
      <c r="A3109" s="23">
        <v>70791</v>
      </c>
      <c r="B3109" s="28" t="s">
        <v>4573</v>
      </c>
      <c r="C3109" s="28" t="s">
        <v>5135</v>
      </c>
      <c r="D3109" s="25">
        <v>40126</v>
      </c>
      <c r="F3109" s="26">
        <v>40.92</v>
      </c>
      <c r="G3109" s="28" t="s">
        <v>683</v>
      </c>
      <c r="H3109" s="28" t="s">
        <v>3365</v>
      </c>
      <c r="J3109" s="28" t="s">
        <v>4909</v>
      </c>
      <c r="K3109" s="29">
        <v>40126</v>
      </c>
      <c r="L3109" s="28" t="s">
        <v>5658</v>
      </c>
      <c r="M3109" s="28" t="s">
        <v>1706</v>
      </c>
    </row>
    <row r="3110" spans="1:13" hidden="1" x14ac:dyDescent="0.2">
      <c r="A3110" s="23">
        <v>70792</v>
      </c>
      <c r="B3110" s="28" t="s">
        <v>4573</v>
      </c>
      <c r="C3110" s="28" t="s">
        <v>5135</v>
      </c>
      <c r="D3110" s="25">
        <v>40126</v>
      </c>
      <c r="F3110" s="26">
        <v>11.51</v>
      </c>
      <c r="G3110" s="28" t="s">
        <v>683</v>
      </c>
      <c r="H3110" s="28" t="s">
        <v>3365</v>
      </c>
      <c r="J3110" s="28" t="s">
        <v>4909</v>
      </c>
      <c r="K3110" s="29">
        <v>40126</v>
      </c>
      <c r="L3110" s="28" t="s">
        <v>5658</v>
      </c>
      <c r="M3110" s="28" t="s">
        <v>1706</v>
      </c>
    </row>
    <row r="3111" spans="1:13" hidden="1" x14ac:dyDescent="0.2">
      <c r="A3111" s="23">
        <v>70561</v>
      </c>
      <c r="B3111" s="28" t="s">
        <v>4573</v>
      </c>
      <c r="C3111" s="28" t="s">
        <v>4574</v>
      </c>
      <c r="D3111" s="25">
        <v>40126</v>
      </c>
      <c r="F3111" s="26">
        <v>8.19</v>
      </c>
      <c r="G3111" s="28" t="s">
        <v>4589</v>
      </c>
      <c r="H3111" s="28" t="s">
        <v>3381</v>
      </c>
      <c r="J3111" s="28" t="s">
        <v>4909</v>
      </c>
      <c r="K3111" s="29">
        <v>40126</v>
      </c>
      <c r="L3111" s="28" t="s">
        <v>7174</v>
      </c>
      <c r="M3111" s="28" t="s">
        <v>7186</v>
      </c>
    </row>
    <row r="3112" spans="1:13" hidden="1" x14ac:dyDescent="0.2">
      <c r="A3112" s="23">
        <v>70793</v>
      </c>
      <c r="B3112" s="28" t="s">
        <v>4573</v>
      </c>
      <c r="C3112" s="28" t="s">
        <v>5135</v>
      </c>
      <c r="D3112" s="25">
        <v>40126</v>
      </c>
      <c r="F3112" s="26">
        <v>51.23</v>
      </c>
      <c r="G3112" s="28" t="s">
        <v>4758</v>
      </c>
      <c r="H3112" s="28" t="s">
        <v>7322</v>
      </c>
      <c r="J3112" s="28" t="s">
        <v>7139</v>
      </c>
      <c r="K3112" s="29">
        <v>40126</v>
      </c>
      <c r="L3112" s="28" t="s">
        <v>5658</v>
      </c>
      <c r="M3112" s="28" t="s">
        <v>1731</v>
      </c>
    </row>
    <row r="3113" spans="1:13" hidden="1" x14ac:dyDescent="0.2">
      <c r="A3113" s="23">
        <v>70789</v>
      </c>
      <c r="B3113" s="28" t="s">
        <v>4573</v>
      </c>
      <c r="C3113" s="28" t="s">
        <v>5135</v>
      </c>
      <c r="D3113" s="25">
        <v>40126</v>
      </c>
      <c r="F3113" s="26">
        <v>26.13</v>
      </c>
      <c r="G3113" s="28" t="s">
        <v>4595</v>
      </c>
      <c r="H3113" s="28" t="s">
        <v>3370</v>
      </c>
      <c r="K3113" s="29">
        <v>40126</v>
      </c>
      <c r="L3113" s="28" t="s">
        <v>5658</v>
      </c>
      <c r="M3113" s="28" t="s">
        <v>2151</v>
      </c>
    </row>
    <row r="3114" spans="1:13" hidden="1" x14ac:dyDescent="0.2">
      <c r="A3114" s="23">
        <v>70805</v>
      </c>
      <c r="B3114" s="28" t="s">
        <v>4573</v>
      </c>
      <c r="C3114" s="28" t="s">
        <v>5135</v>
      </c>
      <c r="D3114" s="25">
        <v>40126</v>
      </c>
      <c r="F3114" s="26">
        <v>24.63</v>
      </c>
      <c r="G3114" s="28" t="s">
        <v>5167</v>
      </c>
      <c r="H3114" s="28" t="s">
        <v>3365</v>
      </c>
      <c r="J3114" s="28" t="s">
        <v>4909</v>
      </c>
      <c r="K3114" s="29">
        <v>40126</v>
      </c>
      <c r="L3114" s="28" t="s">
        <v>5658</v>
      </c>
      <c r="M3114" s="28" t="s">
        <v>3963</v>
      </c>
    </row>
    <row r="3115" spans="1:13" hidden="1" x14ac:dyDescent="0.2">
      <c r="A3115" s="23">
        <v>70797</v>
      </c>
      <c r="B3115" s="28" t="s">
        <v>4573</v>
      </c>
      <c r="C3115" s="28" t="s">
        <v>5135</v>
      </c>
      <c r="D3115" s="25">
        <v>40127</v>
      </c>
      <c r="F3115" s="26">
        <v>28</v>
      </c>
      <c r="G3115" s="28" t="s">
        <v>876</v>
      </c>
      <c r="H3115" s="28" t="s">
        <v>7324</v>
      </c>
      <c r="J3115" s="28" t="s">
        <v>4909</v>
      </c>
      <c r="K3115" s="29">
        <v>40127</v>
      </c>
      <c r="L3115" s="28" t="s">
        <v>5658</v>
      </c>
      <c r="M3115" s="28" t="s">
        <v>3038</v>
      </c>
    </row>
    <row r="3116" spans="1:13" hidden="1" x14ac:dyDescent="0.2">
      <c r="A3116" s="23">
        <v>70727</v>
      </c>
      <c r="B3116" s="28" t="s">
        <v>4573</v>
      </c>
      <c r="C3116" s="28" t="s">
        <v>5135</v>
      </c>
      <c r="D3116" s="25">
        <v>40127</v>
      </c>
      <c r="F3116" s="26">
        <v>1</v>
      </c>
      <c r="G3116" s="28" t="s">
        <v>5412</v>
      </c>
      <c r="H3116" s="28" t="s">
        <v>3381</v>
      </c>
      <c r="J3116" s="28" t="s">
        <v>4909</v>
      </c>
      <c r="K3116" s="29">
        <v>40127</v>
      </c>
      <c r="L3116" s="28" t="s">
        <v>5658</v>
      </c>
      <c r="M3116" s="28" t="s">
        <v>7206</v>
      </c>
    </row>
    <row r="3117" spans="1:13" hidden="1" x14ac:dyDescent="0.2">
      <c r="A3117" s="23">
        <v>70796</v>
      </c>
      <c r="B3117" s="28" t="s">
        <v>4573</v>
      </c>
      <c r="C3117" s="28" t="s">
        <v>5135</v>
      </c>
      <c r="D3117" s="25">
        <v>40127</v>
      </c>
      <c r="F3117" s="26">
        <v>13</v>
      </c>
      <c r="G3117" s="28" t="s">
        <v>2205</v>
      </c>
      <c r="H3117" s="28" t="s">
        <v>7154</v>
      </c>
      <c r="J3117" s="28" t="s">
        <v>4907</v>
      </c>
      <c r="K3117" s="29">
        <v>40127</v>
      </c>
      <c r="L3117" s="28" t="s">
        <v>5658</v>
      </c>
      <c r="M3117" s="28" t="s">
        <v>7533</v>
      </c>
    </row>
    <row r="3118" spans="1:13" hidden="1" x14ac:dyDescent="0.2">
      <c r="A3118" s="23">
        <v>70573</v>
      </c>
      <c r="B3118" s="28" t="s">
        <v>4555</v>
      </c>
      <c r="C3118" s="28" t="s">
        <v>4574</v>
      </c>
      <c r="D3118" s="25">
        <v>40128</v>
      </c>
      <c r="F3118" s="26">
        <v>15.42</v>
      </c>
      <c r="G3118" s="28" t="s">
        <v>7869</v>
      </c>
      <c r="H3118" s="28" t="s">
        <v>5948</v>
      </c>
      <c r="K3118" s="29">
        <v>40128</v>
      </c>
      <c r="L3118" s="28" t="s">
        <v>2196</v>
      </c>
      <c r="M3118" s="28" t="s">
        <v>5360</v>
      </c>
    </row>
    <row r="3119" spans="1:13" hidden="1" x14ac:dyDescent="0.2">
      <c r="A3119" s="23">
        <v>70572</v>
      </c>
      <c r="B3119" s="28" t="s">
        <v>4573</v>
      </c>
      <c r="C3119" s="28" t="s">
        <v>4574</v>
      </c>
      <c r="D3119" s="25">
        <v>40128</v>
      </c>
      <c r="E3119" s="28" t="s">
        <v>5914</v>
      </c>
      <c r="F3119" s="26">
        <v>30</v>
      </c>
      <c r="G3119" s="28" t="s">
        <v>5155</v>
      </c>
      <c r="H3119" s="28" t="s">
        <v>3365</v>
      </c>
      <c r="J3119" s="28" t="s">
        <v>4906</v>
      </c>
      <c r="K3119" s="29">
        <v>40128</v>
      </c>
      <c r="L3119" s="28" t="s">
        <v>7176</v>
      </c>
      <c r="M3119" s="28">
        <v>1154</v>
      </c>
    </row>
    <row r="3120" spans="1:13" hidden="1" x14ac:dyDescent="0.2">
      <c r="A3120" s="23">
        <v>70575</v>
      </c>
      <c r="B3120" s="28" t="s">
        <v>4573</v>
      </c>
      <c r="C3120" s="28" t="s">
        <v>4574</v>
      </c>
      <c r="D3120" s="25">
        <v>40129</v>
      </c>
      <c r="F3120" s="26">
        <v>-0.43</v>
      </c>
      <c r="G3120" s="28" t="s">
        <v>4594</v>
      </c>
      <c r="H3120" s="28" t="s">
        <v>3381</v>
      </c>
      <c r="J3120" s="28" t="s">
        <v>4909</v>
      </c>
      <c r="K3120" s="29">
        <v>40129</v>
      </c>
      <c r="L3120" s="28" t="s">
        <v>7177</v>
      </c>
      <c r="M3120" s="28" t="s">
        <v>3879</v>
      </c>
    </row>
    <row r="3121" spans="1:13" hidden="1" x14ac:dyDescent="0.2">
      <c r="A3121" s="23">
        <v>70574</v>
      </c>
      <c r="B3121" s="28" t="s">
        <v>4579</v>
      </c>
      <c r="C3121" s="28" t="s">
        <v>4574</v>
      </c>
      <c r="D3121" s="25">
        <v>40129</v>
      </c>
      <c r="F3121" s="26">
        <v>20</v>
      </c>
      <c r="G3121" s="28" t="s">
        <v>4580</v>
      </c>
      <c r="H3121" s="28" t="s">
        <v>6667</v>
      </c>
      <c r="K3121" s="29">
        <v>40129</v>
      </c>
      <c r="L3121" s="28" t="s">
        <v>8465</v>
      </c>
      <c r="M3121" s="28" t="s">
        <v>2273</v>
      </c>
    </row>
    <row r="3122" spans="1:13" hidden="1" x14ac:dyDescent="0.2">
      <c r="A3122" s="23">
        <v>70659</v>
      </c>
      <c r="B3122" s="28" t="s">
        <v>4573</v>
      </c>
      <c r="C3122" s="28" t="s">
        <v>5135</v>
      </c>
      <c r="D3122" s="25">
        <v>40129</v>
      </c>
      <c r="F3122" s="26">
        <v>26.07</v>
      </c>
      <c r="G3122" s="28" t="s">
        <v>2208</v>
      </c>
      <c r="H3122" s="28" t="s">
        <v>3365</v>
      </c>
      <c r="J3122" s="28" t="s">
        <v>4909</v>
      </c>
      <c r="K3122" s="29">
        <v>40129</v>
      </c>
      <c r="L3122" s="28" t="s">
        <v>5658</v>
      </c>
      <c r="M3122" s="28" t="s">
        <v>2288</v>
      </c>
    </row>
    <row r="3123" spans="1:13" x14ac:dyDescent="0.2">
      <c r="A3123" s="23">
        <v>70660</v>
      </c>
      <c r="B3123" s="33" t="s">
        <v>4573</v>
      </c>
      <c r="C3123" s="28" t="s">
        <v>5135</v>
      </c>
      <c r="D3123" s="25">
        <v>40129</v>
      </c>
      <c r="F3123" s="26">
        <v>30</v>
      </c>
      <c r="G3123" s="28" t="s">
        <v>2201</v>
      </c>
      <c r="H3123" s="28" t="s">
        <v>7151</v>
      </c>
      <c r="J3123" s="28" t="s">
        <v>4911</v>
      </c>
      <c r="K3123" s="29">
        <v>40129</v>
      </c>
      <c r="L3123" s="28" t="s">
        <v>5658</v>
      </c>
      <c r="M3123" s="28" t="s">
        <v>1760</v>
      </c>
    </row>
    <row r="3124" spans="1:13" hidden="1" x14ac:dyDescent="0.2">
      <c r="A3124" s="23">
        <v>70661</v>
      </c>
      <c r="B3124" s="28" t="s">
        <v>4573</v>
      </c>
      <c r="C3124" s="28" t="s">
        <v>5135</v>
      </c>
      <c r="D3124" s="25">
        <v>40129</v>
      </c>
      <c r="F3124" s="26">
        <v>20</v>
      </c>
      <c r="G3124" s="28" t="s">
        <v>2201</v>
      </c>
      <c r="H3124" s="28" t="s">
        <v>7154</v>
      </c>
      <c r="J3124" s="28" t="s">
        <v>4907</v>
      </c>
      <c r="K3124" s="29">
        <v>40129</v>
      </c>
      <c r="L3124" s="28" t="s">
        <v>5658</v>
      </c>
      <c r="M3124" s="28" t="s">
        <v>1760</v>
      </c>
    </row>
    <row r="3125" spans="1:13" hidden="1" x14ac:dyDescent="0.2">
      <c r="A3125" s="23">
        <v>70658</v>
      </c>
      <c r="B3125" s="28" t="s">
        <v>4573</v>
      </c>
      <c r="C3125" s="28" t="s">
        <v>5135</v>
      </c>
      <c r="D3125" s="25">
        <v>40129</v>
      </c>
      <c r="F3125" s="26">
        <v>13</v>
      </c>
      <c r="G3125" s="28" t="s">
        <v>2205</v>
      </c>
      <c r="H3125" s="28" t="s">
        <v>7154</v>
      </c>
      <c r="J3125" s="28" t="s">
        <v>4907</v>
      </c>
      <c r="K3125" s="29">
        <v>40129</v>
      </c>
      <c r="L3125" s="28" t="s">
        <v>5658</v>
      </c>
      <c r="M3125" s="28" t="s">
        <v>7533</v>
      </c>
    </row>
    <row r="3126" spans="1:13" hidden="1" x14ac:dyDescent="0.2">
      <c r="A3126" s="23">
        <v>70662</v>
      </c>
      <c r="B3126" s="28" t="s">
        <v>4573</v>
      </c>
      <c r="C3126" s="28" t="s">
        <v>5135</v>
      </c>
      <c r="D3126" s="25">
        <v>40130</v>
      </c>
      <c r="E3126" s="33"/>
      <c r="F3126" s="26">
        <v>13</v>
      </c>
      <c r="G3126" s="28" t="s">
        <v>2205</v>
      </c>
      <c r="H3126" s="28" t="s">
        <v>7154</v>
      </c>
      <c r="J3126" s="28" t="s">
        <v>4907</v>
      </c>
      <c r="K3126" s="29">
        <v>40130</v>
      </c>
      <c r="L3126" s="28" t="s">
        <v>5658</v>
      </c>
      <c r="M3126" s="28" t="s">
        <v>7533</v>
      </c>
    </row>
    <row r="3127" spans="1:13" hidden="1" x14ac:dyDescent="0.2">
      <c r="A3127" s="23">
        <v>70663</v>
      </c>
      <c r="B3127" s="28" t="s">
        <v>4573</v>
      </c>
      <c r="C3127" s="28" t="s">
        <v>5135</v>
      </c>
      <c r="D3127" s="25">
        <v>40131</v>
      </c>
      <c r="F3127" s="26">
        <v>30.3</v>
      </c>
      <c r="G3127" s="28" t="s">
        <v>1942</v>
      </c>
      <c r="H3127" s="28" t="s">
        <v>3484</v>
      </c>
      <c r="J3127" s="28" t="s">
        <v>4909</v>
      </c>
      <c r="K3127" s="29">
        <v>40131</v>
      </c>
      <c r="L3127" s="28" t="s">
        <v>5658</v>
      </c>
      <c r="M3127" s="28" t="s">
        <v>814</v>
      </c>
    </row>
    <row r="3128" spans="1:13" hidden="1" x14ac:dyDescent="0.2">
      <c r="A3128" s="23">
        <v>70576</v>
      </c>
      <c r="B3128" s="28" t="s">
        <v>4573</v>
      </c>
      <c r="C3128" s="28" t="s">
        <v>4574</v>
      </c>
      <c r="D3128" s="25">
        <v>40133</v>
      </c>
      <c r="F3128" s="26">
        <v>15</v>
      </c>
      <c r="G3128" s="28" t="s">
        <v>6752</v>
      </c>
      <c r="H3128" s="28" t="s">
        <v>3381</v>
      </c>
      <c r="J3128" s="28" t="s">
        <v>4907</v>
      </c>
      <c r="K3128" s="29">
        <v>40133</v>
      </c>
      <c r="L3128" s="28" t="s">
        <v>8465</v>
      </c>
      <c r="M3128" s="28" t="s">
        <v>7405</v>
      </c>
    </row>
    <row r="3129" spans="1:13" hidden="1" x14ac:dyDescent="0.2">
      <c r="A3129" s="23">
        <v>70665</v>
      </c>
      <c r="B3129" s="28" t="s">
        <v>4573</v>
      </c>
      <c r="C3129" s="28" t="s">
        <v>5135</v>
      </c>
      <c r="D3129" s="25">
        <v>40133</v>
      </c>
      <c r="F3129" s="26">
        <v>12.81</v>
      </c>
      <c r="G3129" s="28" t="s">
        <v>7303</v>
      </c>
      <c r="H3129" s="28" t="s">
        <v>3370</v>
      </c>
      <c r="J3129" s="28" t="s">
        <v>4909</v>
      </c>
      <c r="K3129" s="29">
        <v>40133</v>
      </c>
      <c r="L3129" s="28" t="s">
        <v>5658</v>
      </c>
      <c r="M3129" s="28" t="s">
        <v>1378</v>
      </c>
    </row>
    <row r="3130" spans="1:13" hidden="1" x14ac:dyDescent="0.2">
      <c r="A3130" s="23">
        <v>70664</v>
      </c>
      <c r="B3130" s="28" t="s">
        <v>4573</v>
      </c>
      <c r="C3130" s="28" t="s">
        <v>5135</v>
      </c>
      <c r="D3130" s="25">
        <v>40133</v>
      </c>
      <c r="F3130" s="26">
        <v>13</v>
      </c>
      <c r="G3130" s="28" t="s">
        <v>2205</v>
      </c>
      <c r="H3130" s="28" t="s">
        <v>7154</v>
      </c>
      <c r="J3130" s="28" t="s">
        <v>4907</v>
      </c>
      <c r="K3130" s="29">
        <v>40133</v>
      </c>
      <c r="L3130" s="28" t="s">
        <v>5658</v>
      </c>
      <c r="M3130" s="28" t="s">
        <v>7533</v>
      </c>
    </row>
    <row r="3131" spans="1:13" hidden="1" x14ac:dyDescent="0.2">
      <c r="A3131" s="23">
        <v>70724</v>
      </c>
      <c r="B3131" s="28" t="s">
        <v>4573</v>
      </c>
      <c r="C3131" s="28" t="s">
        <v>5135</v>
      </c>
      <c r="D3131" s="25">
        <v>40133</v>
      </c>
      <c r="F3131" s="26">
        <v>15.45</v>
      </c>
      <c r="G3131" s="28" t="s">
        <v>5167</v>
      </c>
      <c r="H3131" s="28" t="s">
        <v>3365</v>
      </c>
      <c r="J3131" s="28" t="s">
        <v>4909</v>
      </c>
      <c r="K3131" s="29">
        <v>40133</v>
      </c>
      <c r="L3131" s="28" t="s">
        <v>5658</v>
      </c>
      <c r="M3131" s="28" t="s">
        <v>3963</v>
      </c>
    </row>
    <row r="3132" spans="1:13" hidden="1" x14ac:dyDescent="0.2">
      <c r="A3132" s="23">
        <v>70577</v>
      </c>
      <c r="B3132" s="28" t="s">
        <v>4579</v>
      </c>
      <c r="C3132" s="28" t="s">
        <v>4574</v>
      </c>
      <c r="D3132" s="25">
        <v>40134</v>
      </c>
      <c r="F3132" s="26">
        <v>30</v>
      </c>
      <c r="G3132" s="28" t="s">
        <v>4580</v>
      </c>
      <c r="H3132" s="28" t="s">
        <v>6667</v>
      </c>
      <c r="K3132" s="29">
        <v>40134</v>
      </c>
      <c r="L3132" s="28" t="s">
        <v>8465</v>
      </c>
      <c r="M3132" s="28" t="s">
        <v>7429</v>
      </c>
    </row>
    <row r="3133" spans="1:13" hidden="1" x14ac:dyDescent="0.2">
      <c r="A3133" s="23">
        <v>70578</v>
      </c>
      <c r="B3133" s="28" t="s">
        <v>4573</v>
      </c>
      <c r="C3133" s="28" t="s">
        <v>4574</v>
      </c>
      <c r="D3133" s="25">
        <v>40134</v>
      </c>
      <c r="F3133" s="26">
        <v>20</v>
      </c>
      <c r="G3133" s="28" t="s">
        <v>5143</v>
      </c>
      <c r="H3133" s="28" t="s">
        <v>3381</v>
      </c>
      <c r="J3133" s="28" t="s">
        <v>4909</v>
      </c>
      <c r="K3133" s="29">
        <v>40134</v>
      </c>
      <c r="L3133" s="28" t="s">
        <v>7174</v>
      </c>
      <c r="M3133" s="28" t="s">
        <v>7217</v>
      </c>
    </row>
    <row r="3134" spans="1:13" hidden="1" x14ac:dyDescent="0.2">
      <c r="A3134" s="23">
        <v>70723</v>
      </c>
      <c r="B3134" s="28" t="s">
        <v>4573</v>
      </c>
      <c r="C3134" s="28" t="s">
        <v>5135</v>
      </c>
      <c r="D3134" s="25">
        <v>40134</v>
      </c>
      <c r="F3134" s="26">
        <v>-1</v>
      </c>
      <c r="G3134" s="28" t="s">
        <v>5412</v>
      </c>
      <c r="H3134" s="28" t="s">
        <v>3381</v>
      </c>
      <c r="J3134" s="28" t="s">
        <v>4909</v>
      </c>
      <c r="K3134" s="29">
        <v>40134</v>
      </c>
      <c r="L3134" s="28" t="s">
        <v>5658</v>
      </c>
      <c r="M3134" s="28" t="s">
        <v>1042</v>
      </c>
    </row>
    <row r="3135" spans="1:13" hidden="1" x14ac:dyDescent="0.2">
      <c r="A3135" s="23">
        <v>70667</v>
      </c>
      <c r="B3135" s="28" t="s">
        <v>4573</v>
      </c>
      <c r="C3135" s="28" t="s">
        <v>5135</v>
      </c>
      <c r="D3135" s="25">
        <v>40134</v>
      </c>
      <c r="F3135" s="26">
        <v>21.23</v>
      </c>
      <c r="G3135" s="28" t="s">
        <v>683</v>
      </c>
      <c r="H3135" s="28" t="s">
        <v>3365</v>
      </c>
      <c r="J3135" s="28" t="s">
        <v>4909</v>
      </c>
      <c r="K3135" s="29">
        <v>40134</v>
      </c>
      <c r="L3135" s="28" t="s">
        <v>5658</v>
      </c>
      <c r="M3135" s="28" t="s">
        <v>1706</v>
      </c>
    </row>
    <row r="3136" spans="1:13" hidden="1" x14ac:dyDescent="0.2">
      <c r="A3136" s="23">
        <v>70579</v>
      </c>
      <c r="B3136" s="28" t="s">
        <v>4585</v>
      </c>
      <c r="C3136" s="28" t="s">
        <v>4574</v>
      </c>
      <c r="D3136" s="25">
        <v>40134</v>
      </c>
      <c r="F3136" s="26">
        <v>79.790000000000006</v>
      </c>
      <c r="G3136" s="28" t="s">
        <v>5142</v>
      </c>
      <c r="H3136" s="28" t="s">
        <v>5948</v>
      </c>
      <c r="K3136" s="29">
        <v>40134</v>
      </c>
      <c r="L3136" s="28" t="s">
        <v>7174</v>
      </c>
      <c r="M3136" s="28" t="s">
        <v>7175</v>
      </c>
    </row>
    <row r="3137" spans="1:13" hidden="1" x14ac:dyDescent="0.2">
      <c r="A3137" s="23">
        <v>70666</v>
      </c>
      <c r="B3137" s="28" t="s">
        <v>4573</v>
      </c>
      <c r="C3137" s="28" t="s">
        <v>5135</v>
      </c>
      <c r="D3137" s="25">
        <v>40134</v>
      </c>
      <c r="E3137" s="33"/>
      <c r="F3137" s="26">
        <v>13</v>
      </c>
      <c r="G3137" s="28" t="s">
        <v>2205</v>
      </c>
      <c r="H3137" s="28" t="s">
        <v>7154</v>
      </c>
      <c r="J3137" s="28" t="s">
        <v>4907</v>
      </c>
      <c r="K3137" s="29">
        <v>40134</v>
      </c>
      <c r="L3137" s="28" t="s">
        <v>5658</v>
      </c>
      <c r="M3137" s="28" t="s">
        <v>7533</v>
      </c>
    </row>
    <row r="3138" spans="1:13" hidden="1" x14ac:dyDescent="0.2">
      <c r="A3138" s="23">
        <v>70668</v>
      </c>
      <c r="B3138" s="28" t="s">
        <v>4573</v>
      </c>
      <c r="C3138" s="28" t="s">
        <v>5135</v>
      </c>
      <c r="D3138" s="25">
        <v>40136</v>
      </c>
      <c r="F3138" s="26">
        <v>13</v>
      </c>
      <c r="G3138" s="28" t="s">
        <v>2205</v>
      </c>
      <c r="H3138" s="28" t="s">
        <v>7154</v>
      </c>
      <c r="J3138" s="28" t="s">
        <v>4907</v>
      </c>
      <c r="K3138" s="29">
        <v>40136</v>
      </c>
      <c r="L3138" s="28" t="s">
        <v>5658</v>
      </c>
      <c r="M3138" s="28" t="s">
        <v>7533</v>
      </c>
    </row>
    <row r="3139" spans="1:13" hidden="1" x14ac:dyDescent="0.2">
      <c r="A3139" s="23">
        <v>70672</v>
      </c>
      <c r="B3139" s="28" t="s">
        <v>4573</v>
      </c>
      <c r="C3139" s="28" t="s">
        <v>5135</v>
      </c>
      <c r="D3139" s="25">
        <v>40137</v>
      </c>
      <c r="F3139" s="26">
        <v>14.5</v>
      </c>
      <c r="G3139" s="28" t="s">
        <v>6760</v>
      </c>
      <c r="H3139" s="28" t="s">
        <v>4600</v>
      </c>
      <c r="J3139" s="28" t="s">
        <v>4909</v>
      </c>
      <c r="K3139" s="29">
        <v>40137</v>
      </c>
      <c r="L3139" s="28" t="s">
        <v>5658</v>
      </c>
      <c r="M3139" s="28" t="s">
        <v>1280</v>
      </c>
    </row>
    <row r="3140" spans="1:13" hidden="1" x14ac:dyDescent="0.2">
      <c r="A3140" s="23">
        <v>70671</v>
      </c>
      <c r="B3140" s="28" t="s">
        <v>4573</v>
      </c>
      <c r="C3140" s="28" t="s">
        <v>5135</v>
      </c>
      <c r="D3140" s="25">
        <v>40137</v>
      </c>
      <c r="E3140" s="28" t="s">
        <v>5324</v>
      </c>
      <c r="F3140" s="26">
        <v>76.98</v>
      </c>
      <c r="G3140" s="28" t="s">
        <v>2203</v>
      </c>
      <c r="H3140" s="28" t="s">
        <v>7321</v>
      </c>
      <c r="I3140" s="28" t="s">
        <v>1180</v>
      </c>
      <c r="J3140" s="28" t="s">
        <v>4907</v>
      </c>
      <c r="K3140" s="29">
        <v>40137</v>
      </c>
      <c r="L3140" s="28" t="s">
        <v>5658</v>
      </c>
      <c r="M3140" s="28" t="s">
        <v>5325</v>
      </c>
    </row>
    <row r="3141" spans="1:13" hidden="1" x14ac:dyDescent="0.2">
      <c r="A3141" s="23">
        <v>70669</v>
      </c>
      <c r="B3141" s="28" t="s">
        <v>4573</v>
      </c>
      <c r="C3141" s="28" t="s">
        <v>5135</v>
      </c>
      <c r="D3141" s="25">
        <v>40137</v>
      </c>
      <c r="F3141" s="26">
        <v>89</v>
      </c>
      <c r="G3141" s="28" t="s">
        <v>887</v>
      </c>
      <c r="H3141" s="28" t="s">
        <v>7321</v>
      </c>
      <c r="J3141" s="28" t="s">
        <v>4911</v>
      </c>
      <c r="K3141" s="29">
        <v>40137</v>
      </c>
      <c r="L3141" s="28" t="s">
        <v>5658</v>
      </c>
      <c r="M3141" s="28" t="s">
        <v>7531</v>
      </c>
    </row>
    <row r="3142" spans="1:13" hidden="1" x14ac:dyDescent="0.2">
      <c r="A3142" s="23">
        <v>70670</v>
      </c>
      <c r="B3142" s="28" t="s">
        <v>4573</v>
      </c>
      <c r="C3142" s="28" t="s">
        <v>5135</v>
      </c>
      <c r="D3142" s="25">
        <v>40137</v>
      </c>
      <c r="F3142" s="26">
        <v>13</v>
      </c>
      <c r="G3142" s="28" t="s">
        <v>2205</v>
      </c>
      <c r="H3142" s="28" t="s">
        <v>7154</v>
      </c>
      <c r="J3142" s="28" t="s">
        <v>4907</v>
      </c>
      <c r="K3142" s="29">
        <v>40137</v>
      </c>
      <c r="L3142" s="28" t="s">
        <v>5658</v>
      </c>
      <c r="M3142" s="28" t="s">
        <v>7533</v>
      </c>
    </row>
    <row r="3143" spans="1:13" hidden="1" x14ac:dyDescent="0.2">
      <c r="A3143" s="23">
        <v>70673</v>
      </c>
      <c r="B3143" s="28" t="s">
        <v>4573</v>
      </c>
      <c r="C3143" s="28" t="s">
        <v>5135</v>
      </c>
      <c r="D3143" s="25">
        <v>40138</v>
      </c>
      <c r="F3143" s="26">
        <v>8.5</v>
      </c>
      <c r="G3143" s="28" t="s">
        <v>3698</v>
      </c>
      <c r="H3143" s="28" t="s">
        <v>3484</v>
      </c>
      <c r="J3143" s="28" t="s">
        <v>4907</v>
      </c>
      <c r="K3143" s="29">
        <v>40138</v>
      </c>
      <c r="L3143" s="28" t="s">
        <v>5658</v>
      </c>
      <c r="M3143" s="28" t="s">
        <v>1017</v>
      </c>
    </row>
    <row r="3144" spans="1:13" hidden="1" x14ac:dyDescent="0.2">
      <c r="A3144" s="23">
        <v>70674</v>
      </c>
      <c r="B3144" s="28" t="s">
        <v>4573</v>
      </c>
      <c r="C3144" s="28" t="s">
        <v>5135</v>
      </c>
      <c r="D3144" s="25">
        <v>40138</v>
      </c>
      <c r="F3144" s="26">
        <v>74.510000000000005</v>
      </c>
      <c r="G3144" s="28" t="s">
        <v>5137</v>
      </c>
      <c r="H3144" s="28" t="s">
        <v>3365</v>
      </c>
      <c r="J3144" s="28" t="s">
        <v>4909</v>
      </c>
      <c r="K3144" s="29">
        <v>40138</v>
      </c>
      <c r="L3144" s="28" t="s">
        <v>5658</v>
      </c>
      <c r="M3144" s="28" t="s">
        <v>1754</v>
      </c>
    </row>
    <row r="3145" spans="1:13" hidden="1" x14ac:dyDescent="0.2">
      <c r="A3145" s="23">
        <v>70675</v>
      </c>
      <c r="B3145" s="28" t="s">
        <v>4573</v>
      </c>
      <c r="C3145" s="28" t="s">
        <v>5135</v>
      </c>
      <c r="D3145" s="25">
        <v>40138</v>
      </c>
      <c r="F3145" s="26">
        <v>3.22</v>
      </c>
      <c r="G3145" s="28" t="s">
        <v>5137</v>
      </c>
      <c r="H3145" s="28" t="s">
        <v>3365</v>
      </c>
      <c r="J3145" s="28" t="s">
        <v>4909</v>
      </c>
      <c r="K3145" s="29">
        <v>40138</v>
      </c>
      <c r="L3145" s="28" t="s">
        <v>5658</v>
      </c>
      <c r="M3145" s="28" t="s">
        <v>1754</v>
      </c>
    </row>
    <row r="3146" spans="1:13" hidden="1" x14ac:dyDescent="0.2">
      <c r="A3146" s="23">
        <v>70676</v>
      </c>
      <c r="B3146" s="28" t="s">
        <v>4573</v>
      </c>
      <c r="C3146" s="28" t="s">
        <v>5135</v>
      </c>
      <c r="D3146" s="25">
        <v>40138</v>
      </c>
      <c r="F3146" s="26">
        <v>39.01</v>
      </c>
      <c r="G3146" s="28" t="s">
        <v>6632</v>
      </c>
      <c r="H3146" s="28" t="s">
        <v>7322</v>
      </c>
      <c r="J3146" s="28" t="s">
        <v>4914</v>
      </c>
      <c r="K3146" s="29">
        <v>40138</v>
      </c>
      <c r="L3146" s="28" t="s">
        <v>5658</v>
      </c>
      <c r="M3146" s="28" t="s">
        <v>1753</v>
      </c>
    </row>
    <row r="3147" spans="1:13" hidden="1" x14ac:dyDescent="0.2">
      <c r="A3147" s="23">
        <v>70679</v>
      </c>
      <c r="B3147" s="33" t="s">
        <v>4573</v>
      </c>
      <c r="C3147" s="28" t="s">
        <v>5135</v>
      </c>
      <c r="D3147" s="25">
        <v>40140</v>
      </c>
      <c r="F3147" s="26">
        <v>155.29</v>
      </c>
      <c r="G3147" s="33" t="s">
        <v>3356</v>
      </c>
      <c r="H3147" s="28" t="s">
        <v>5953</v>
      </c>
      <c r="J3147" s="28" t="s">
        <v>4909</v>
      </c>
      <c r="K3147" s="29">
        <v>40140</v>
      </c>
      <c r="L3147" s="28" t="s">
        <v>5658</v>
      </c>
      <c r="M3147" s="28" t="s">
        <v>3849</v>
      </c>
    </row>
    <row r="3148" spans="1:13" hidden="1" x14ac:dyDescent="0.2">
      <c r="A3148" s="23">
        <v>70580</v>
      </c>
      <c r="B3148" s="28" t="s">
        <v>4579</v>
      </c>
      <c r="C3148" s="28" t="s">
        <v>4574</v>
      </c>
      <c r="D3148" s="25">
        <v>40140</v>
      </c>
      <c r="F3148" s="26">
        <v>20</v>
      </c>
      <c r="G3148" s="28" t="s">
        <v>4580</v>
      </c>
      <c r="H3148" s="28" t="s">
        <v>6667</v>
      </c>
      <c r="K3148" s="29">
        <v>40140</v>
      </c>
      <c r="L3148" s="28" t="s">
        <v>8465</v>
      </c>
      <c r="M3148" s="28" t="s">
        <v>1358</v>
      </c>
    </row>
    <row r="3149" spans="1:13" hidden="1" x14ac:dyDescent="0.2">
      <c r="A3149" s="23">
        <v>70581</v>
      </c>
      <c r="B3149" s="28" t="s">
        <v>4579</v>
      </c>
      <c r="C3149" s="28" t="s">
        <v>4574</v>
      </c>
      <c r="D3149" s="25">
        <v>40140</v>
      </c>
      <c r="F3149" s="26">
        <v>70</v>
      </c>
      <c r="G3149" s="28" t="s">
        <v>4580</v>
      </c>
      <c r="H3149" s="28" t="s">
        <v>6667</v>
      </c>
      <c r="K3149" s="29">
        <v>40140</v>
      </c>
      <c r="L3149" s="28" t="s">
        <v>8465</v>
      </c>
      <c r="M3149" s="28" t="s">
        <v>780</v>
      </c>
    </row>
    <row r="3150" spans="1:13" hidden="1" x14ac:dyDescent="0.2">
      <c r="A3150" s="23">
        <v>70682</v>
      </c>
      <c r="B3150" s="28" t="s">
        <v>4573</v>
      </c>
      <c r="C3150" s="28" t="s">
        <v>5135</v>
      </c>
      <c r="D3150" s="25">
        <v>40140</v>
      </c>
      <c r="F3150" s="26">
        <v>15</v>
      </c>
      <c r="G3150" s="28" t="s">
        <v>2203</v>
      </c>
      <c r="H3150" s="28" t="s">
        <v>277</v>
      </c>
      <c r="J3150" s="28" t="s">
        <v>4907</v>
      </c>
      <c r="K3150" s="29">
        <v>40140</v>
      </c>
      <c r="L3150" s="28" t="s">
        <v>5658</v>
      </c>
      <c r="M3150" s="28" t="s">
        <v>1060</v>
      </c>
    </row>
    <row r="3151" spans="1:13" hidden="1" x14ac:dyDescent="0.2">
      <c r="A3151" s="23">
        <v>70582</v>
      </c>
      <c r="B3151" s="28" t="s">
        <v>4573</v>
      </c>
      <c r="C3151" s="28" t="s">
        <v>4574</v>
      </c>
      <c r="D3151" s="25">
        <v>40140</v>
      </c>
      <c r="F3151" s="26">
        <v>15</v>
      </c>
      <c r="G3151" s="28" t="s">
        <v>6752</v>
      </c>
      <c r="H3151" s="28" t="s">
        <v>3381</v>
      </c>
      <c r="J3151" s="28" t="s">
        <v>4907</v>
      </c>
      <c r="K3151" s="29">
        <v>40140</v>
      </c>
      <c r="L3151" s="28" t="s">
        <v>8465</v>
      </c>
      <c r="M3151" s="28" t="s">
        <v>7407</v>
      </c>
    </row>
    <row r="3152" spans="1:13" hidden="1" x14ac:dyDescent="0.2">
      <c r="A3152" s="23">
        <v>70677</v>
      </c>
      <c r="B3152" s="28" t="s">
        <v>4573</v>
      </c>
      <c r="C3152" s="28" t="s">
        <v>5135</v>
      </c>
      <c r="D3152" s="25">
        <v>40140</v>
      </c>
      <c r="F3152" s="26">
        <v>39.590000000000003</v>
      </c>
      <c r="G3152" s="28" t="s">
        <v>683</v>
      </c>
      <c r="H3152" s="28" t="s">
        <v>3365</v>
      </c>
      <c r="J3152" s="28" t="s">
        <v>4909</v>
      </c>
      <c r="K3152" s="29">
        <v>40140</v>
      </c>
      <c r="L3152" s="28" t="s">
        <v>5658</v>
      </c>
      <c r="M3152" s="28" t="s">
        <v>1703</v>
      </c>
    </row>
    <row r="3153" spans="1:13" hidden="1" x14ac:dyDescent="0.2">
      <c r="A3153" s="23">
        <v>70681</v>
      </c>
      <c r="B3153" s="28" t="s">
        <v>4573</v>
      </c>
      <c r="C3153" s="28" t="s">
        <v>5135</v>
      </c>
      <c r="D3153" s="25">
        <v>40140</v>
      </c>
      <c r="F3153" s="26">
        <v>43.62</v>
      </c>
      <c r="G3153" s="28" t="s">
        <v>683</v>
      </c>
      <c r="H3153" s="28" t="s">
        <v>3365</v>
      </c>
      <c r="J3153" s="28" t="s">
        <v>4909</v>
      </c>
      <c r="K3153" s="29">
        <v>40140</v>
      </c>
      <c r="L3153" s="28" t="s">
        <v>5658</v>
      </c>
      <c r="M3153" s="28" t="s">
        <v>1706</v>
      </c>
    </row>
    <row r="3154" spans="1:13" hidden="1" x14ac:dyDescent="0.2">
      <c r="A3154" s="23">
        <v>70678</v>
      </c>
      <c r="B3154" s="28" t="s">
        <v>4573</v>
      </c>
      <c r="C3154" s="28" t="s">
        <v>5135</v>
      </c>
      <c r="D3154" s="25">
        <v>40140</v>
      </c>
      <c r="F3154" s="26">
        <v>5.69</v>
      </c>
      <c r="G3154" s="28" t="s">
        <v>2210</v>
      </c>
      <c r="H3154" s="28" t="s">
        <v>3484</v>
      </c>
      <c r="J3154" s="28" t="s">
        <v>4907</v>
      </c>
      <c r="K3154" s="29">
        <v>40140</v>
      </c>
      <c r="L3154" s="28" t="s">
        <v>5658</v>
      </c>
      <c r="M3154" s="28" t="s">
        <v>1741</v>
      </c>
    </row>
    <row r="3155" spans="1:13" hidden="1" x14ac:dyDescent="0.2">
      <c r="A3155" s="23">
        <v>70680</v>
      </c>
      <c r="B3155" s="28" t="s">
        <v>4573</v>
      </c>
      <c r="C3155" s="28" t="s">
        <v>5135</v>
      </c>
      <c r="D3155" s="25">
        <v>40140</v>
      </c>
      <c r="F3155" s="26">
        <v>35.92</v>
      </c>
      <c r="G3155" s="28" t="s">
        <v>878</v>
      </c>
      <c r="H3155" s="28" t="s">
        <v>7322</v>
      </c>
      <c r="J3155" s="28" t="s">
        <v>4549</v>
      </c>
      <c r="K3155" s="29">
        <v>40140</v>
      </c>
      <c r="L3155" s="28" t="s">
        <v>5658</v>
      </c>
      <c r="M3155" s="28" t="s">
        <v>1748</v>
      </c>
    </row>
    <row r="3156" spans="1:13" hidden="1" x14ac:dyDescent="0.2">
      <c r="A3156" s="23">
        <v>71375</v>
      </c>
      <c r="B3156" s="28" t="s">
        <v>4573</v>
      </c>
      <c r="C3156" s="28" t="s">
        <v>4598</v>
      </c>
      <c r="D3156" s="25">
        <v>40141</v>
      </c>
      <c r="F3156" s="26">
        <v>19.03</v>
      </c>
      <c r="G3156" s="28" t="s">
        <v>1943</v>
      </c>
      <c r="H3156" s="28" t="s">
        <v>277</v>
      </c>
      <c r="K3156" s="29">
        <v>40141</v>
      </c>
      <c r="L3156" s="28" t="s">
        <v>5658</v>
      </c>
      <c r="M3156" s="28" t="s">
        <v>4801</v>
      </c>
    </row>
    <row r="3157" spans="1:13" hidden="1" x14ac:dyDescent="0.2">
      <c r="A3157" s="23">
        <v>71376</v>
      </c>
      <c r="B3157" s="28" t="s">
        <v>4573</v>
      </c>
      <c r="C3157" s="28" t="s">
        <v>4598</v>
      </c>
      <c r="D3157" s="25">
        <v>40141</v>
      </c>
      <c r="F3157" s="26">
        <v>1.93</v>
      </c>
      <c r="G3157" s="28" t="s">
        <v>1943</v>
      </c>
      <c r="H3157" s="28" t="s">
        <v>277</v>
      </c>
      <c r="K3157" s="29">
        <v>40141</v>
      </c>
      <c r="L3157" s="28" t="s">
        <v>5658</v>
      </c>
      <c r="M3157" s="28" t="s">
        <v>4801</v>
      </c>
    </row>
    <row r="3158" spans="1:13" hidden="1" x14ac:dyDescent="0.2">
      <c r="A3158" s="23">
        <v>71377</v>
      </c>
      <c r="B3158" s="28" t="s">
        <v>4573</v>
      </c>
      <c r="C3158" s="28" t="s">
        <v>4598</v>
      </c>
      <c r="D3158" s="25">
        <v>40141</v>
      </c>
      <c r="F3158" s="26">
        <v>11.98</v>
      </c>
      <c r="G3158" s="28" t="s">
        <v>1943</v>
      </c>
      <c r="H3158" s="28" t="s">
        <v>277</v>
      </c>
      <c r="K3158" s="29">
        <v>40141</v>
      </c>
      <c r="L3158" s="28" t="s">
        <v>5658</v>
      </c>
      <c r="M3158" s="28" t="s">
        <v>4801</v>
      </c>
    </row>
    <row r="3159" spans="1:13" hidden="1" x14ac:dyDescent="0.2">
      <c r="A3159" s="23">
        <v>70686</v>
      </c>
      <c r="B3159" s="28" t="s">
        <v>4573</v>
      </c>
      <c r="C3159" s="28" t="s">
        <v>5135</v>
      </c>
      <c r="D3159" s="25">
        <v>40141</v>
      </c>
      <c r="E3159" s="28" t="s">
        <v>5247</v>
      </c>
      <c r="F3159" s="26">
        <v>305.95</v>
      </c>
      <c r="G3159" s="28" t="s">
        <v>2203</v>
      </c>
      <c r="H3159" s="28" t="s">
        <v>7321</v>
      </c>
      <c r="J3159" s="28" t="s">
        <v>4911</v>
      </c>
      <c r="K3159" s="29">
        <v>40141</v>
      </c>
      <c r="L3159" s="28" t="s">
        <v>5658</v>
      </c>
      <c r="M3159" s="28" t="s">
        <v>5248</v>
      </c>
    </row>
    <row r="3160" spans="1:13" hidden="1" x14ac:dyDescent="0.2">
      <c r="A3160" s="23">
        <v>70583</v>
      </c>
      <c r="B3160" s="28" t="s">
        <v>4573</v>
      </c>
      <c r="C3160" s="28" t="s">
        <v>4574</v>
      </c>
      <c r="D3160" s="25">
        <v>40141</v>
      </c>
      <c r="F3160" s="26">
        <v>41.58</v>
      </c>
      <c r="G3160" s="28" t="s">
        <v>5139</v>
      </c>
      <c r="H3160" s="28" t="s">
        <v>3381</v>
      </c>
      <c r="J3160" s="28" t="s">
        <v>4909</v>
      </c>
      <c r="K3160" s="29">
        <v>40141</v>
      </c>
      <c r="L3160" s="28" t="s">
        <v>7174</v>
      </c>
      <c r="M3160" s="28" t="s">
        <v>7209</v>
      </c>
    </row>
    <row r="3161" spans="1:13" hidden="1" x14ac:dyDescent="0.2">
      <c r="A3161" s="23">
        <v>70584</v>
      </c>
      <c r="B3161" s="28" t="s">
        <v>4585</v>
      </c>
      <c r="C3161" s="28" t="s">
        <v>4574</v>
      </c>
      <c r="D3161" s="25">
        <v>40141</v>
      </c>
      <c r="F3161" s="26">
        <v>20.8</v>
      </c>
      <c r="G3161" s="28" t="s">
        <v>5141</v>
      </c>
      <c r="H3161" s="28" t="s">
        <v>5948</v>
      </c>
      <c r="J3161" s="28" t="s">
        <v>4907</v>
      </c>
      <c r="K3161" s="29">
        <v>40141</v>
      </c>
      <c r="L3161" s="28" t="s">
        <v>7174</v>
      </c>
      <c r="M3161" s="28" t="s">
        <v>7211</v>
      </c>
    </row>
    <row r="3162" spans="1:13" hidden="1" x14ac:dyDescent="0.2">
      <c r="A3162" s="23">
        <v>70684</v>
      </c>
      <c r="B3162" s="28" t="s">
        <v>4573</v>
      </c>
      <c r="C3162" s="28" t="s">
        <v>5135</v>
      </c>
      <c r="D3162" s="25">
        <v>40141</v>
      </c>
      <c r="F3162" s="26">
        <v>52.47</v>
      </c>
      <c r="G3162" s="28" t="s">
        <v>4758</v>
      </c>
      <c r="H3162" s="28" t="s">
        <v>7322</v>
      </c>
      <c r="J3162" s="28" t="s">
        <v>7139</v>
      </c>
      <c r="K3162" s="29">
        <v>40141</v>
      </c>
      <c r="L3162" s="28" t="s">
        <v>5658</v>
      </c>
      <c r="M3162" s="28" t="s">
        <v>1728</v>
      </c>
    </row>
    <row r="3163" spans="1:13" hidden="1" x14ac:dyDescent="0.2">
      <c r="A3163" s="23">
        <v>70585</v>
      </c>
      <c r="B3163" s="33" t="s">
        <v>5138</v>
      </c>
      <c r="C3163" s="28" t="s">
        <v>4574</v>
      </c>
      <c r="D3163" s="25">
        <v>40141</v>
      </c>
      <c r="F3163" s="26">
        <v>164.41</v>
      </c>
      <c r="G3163" s="28" t="s">
        <v>4574</v>
      </c>
      <c r="H3163" s="28" t="s">
        <v>3381</v>
      </c>
      <c r="J3163" s="28" t="s">
        <v>4909</v>
      </c>
      <c r="K3163" s="29">
        <v>40141</v>
      </c>
      <c r="L3163" s="28" t="s">
        <v>7206</v>
      </c>
      <c r="M3163" s="28" t="s">
        <v>6110</v>
      </c>
    </row>
    <row r="3164" spans="1:13" hidden="1" x14ac:dyDescent="0.2">
      <c r="A3164" s="23">
        <v>70683</v>
      </c>
      <c r="B3164" s="28" t="s">
        <v>4573</v>
      </c>
      <c r="C3164" s="28" t="s">
        <v>5135</v>
      </c>
      <c r="D3164" s="25">
        <v>40141</v>
      </c>
      <c r="F3164" s="26">
        <v>13</v>
      </c>
      <c r="G3164" s="28" t="s">
        <v>2205</v>
      </c>
      <c r="H3164" s="28" t="s">
        <v>7154</v>
      </c>
      <c r="J3164" s="28" t="s">
        <v>4907</v>
      </c>
      <c r="K3164" s="29">
        <v>40141</v>
      </c>
      <c r="L3164" s="28" t="s">
        <v>5658</v>
      </c>
      <c r="M3164" s="28" t="s">
        <v>7533</v>
      </c>
    </row>
    <row r="3165" spans="1:13" hidden="1" x14ac:dyDescent="0.2">
      <c r="A3165" s="23">
        <v>70685</v>
      </c>
      <c r="B3165" s="28" t="s">
        <v>4573</v>
      </c>
      <c r="C3165" s="28" t="s">
        <v>5135</v>
      </c>
      <c r="D3165" s="25">
        <v>40141</v>
      </c>
      <c r="F3165" s="26">
        <v>6.98</v>
      </c>
      <c r="G3165" s="28" t="s">
        <v>3697</v>
      </c>
      <c r="H3165" s="28" t="s">
        <v>277</v>
      </c>
      <c r="J3165" s="28" t="s">
        <v>4909</v>
      </c>
      <c r="K3165" s="29">
        <v>40141</v>
      </c>
      <c r="L3165" s="28" t="s">
        <v>5658</v>
      </c>
      <c r="M3165" s="28" t="s">
        <v>4020</v>
      </c>
    </row>
    <row r="3166" spans="1:13" hidden="1" x14ac:dyDescent="0.2">
      <c r="A3166" s="23">
        <v>70687</v>
      </c>
      <c r="B3166" s="28" t="s">
        <v>4573</v>
      </c>
      <c r="C3166" s="28" t="s">
        <v>5135</v>
      </c>
      <c r="D3166" s="25">
        <v>40142</v>
      </c>
      <c r="F3166" s="26">
        <v>87.97</v>
      </c>
      <c r="G3166" s="28" t="s">
        <v>893</v>
      </c>
      <c r="H3166" s="28" t="s">
        <v>7321</v>
      </c>
      <c r="J3166" s="28" t="s">
        <v>4909</v>
      </c>
      <c r="K3166" s="29">
        <v>40142</v>
      </c>
      <c r="L3166" s="28" t="s">
        <v>5658</v>
      </c>
      <c r="M3166" s="28" t="s">
        <v>3431</v>
      </c>
    </row>
    <row r="3167" spans="1:13" hidden="1" x14ac:dyDescent="0.2">
      <c r="A3167" s="23">
        <v>70586</v>
      </c>
      <c r="B3167" s="28" t="s">
        <v>4573</v>
      </c>
      <c r="C3167" s="28" t="s">
        <v>4574</v>
      </c>
      <c r="D3167" s="25">
        <v>40142</v>
      </c>
      <c r="F3167" s="26">
        <v>33.04</v>
      </c>
      <c r="G3167" s="28" t="s">
        <v>4577</v>
      </c>
      <c r="H3167" s="28" t="s">
        <v>3365</v>
      </c>
      <c r="J3167" s="28" t="s">
        <v>4909</v>
      </c>
      <c r="K3167" s="29">
        <v>40142</v>
      </c>
      <c r="L3167" s="28" t="s">
        <v>7176</v>
      </c>
      <c r="M3167" s="28">
        <v>1155</v>
      </c>
    </row>
    <row r="3168" spans="1:13" hidden="1" x14ac:dyDescent="0.2">
      <c r="A3168" s="23">
        <v>70688</v>
      </c>
      <c r="B3168" s="33" t="s">
        <v>4573</v>
      </c>
      <c r="C3168" s="28" t="s">
        <v>5135</v>
      </c>
      <c r="D3168" s="25">
        <v>40142</v>
      </c>
      <c r="F3168" s="26">
        <v>80.53</v>
      </c>
      <c r="G3168" s="28" t="s">
        <v>683</v>
      </c>
      <c r="H3168" s="28" t="s">
        <v>3365</v>
      </c>
      <c r="J3168" s="28" t="s">
        <v>4909</v>
      </c>
      <c r="K3168" s="29">
        <v>40142</v>
      </c>
      <c r="L3168" s="28" t="s">
        <v>5658</v>
      </c>
      <c r="M3168" s="28" t="s">
        <v>1703</v>
      </c>
    </row>
    <row r="3169" spans="1:13" hidden="1" x14ac:dyDescent="0.2">
      <c r="A3169" s="23">
        <v>70691</v>
      </c>
      <c r="B3169" s="28" t="s">
        <v>4573</v>
      </c>
      <c r="C3169" s="28" t="s">
        <v>5135</v>
      </c>
      <c r="D3169" s="25">
        <v>40143</v>
      </c>
      <c r="F3169" s="26">
        <v>46.09</v>
      </c>
      <c r="G3169" s="28" t="s">
        <v>1956</v>
      </c>
      <c r="H3169" s="28" t="s">
        <v>3365</v>
      </c>
      <c r="J3169" s="28" t="s">
        <v>4909</v>
      </c>
      <c r="K3169" s="29">
        <v>40143</v>
      </c>
      <c r="L3169" s="28" t="s">
        <v>5658</v>
      </c>
      <c r="M3169" s="28" t="s">
        <v>4028</v>
      </c>
    </row>
    <row r="3170" spans="1:13" hidden="1" x14ac:dyDescent="0.2">
      <c r="A3170" s="23">
        <v>70587</v>
      </c>
      <c r="B3170" s="28" t="s">
        <v>4579</v>
      </c>
      <c r="C3170" s="28" t="s">
        <v>4574</v>
      </c>
      <c r="D3170" s="25">
        <v>40143</v>
      </c>
      <c r="F3170" s="26">
        <v>20</v>
      </c>
      <c r="G3170" s="28" t="s">
        <v>4580</v>
      </c>
      <c r="H3170" s="28" t="s">
        <v>6667</v>
      </c>
      <c r="K3170" s="29">
        <v>40143</v>
      </c>
      <c r="L3170" s="28" t="s">
        <v>8465</v>
      </c>
      <c r="M3170" s="28" t="s">
        <v>757</v>
      </c>
    </row>
    <row r="3171" spans="1:13" hidden="1" x14ac:dyDescent="0.2">
      <c r="A3171" s="23">
        <v>70692</v>
      </c>
      <c r="B3171" s="28" t="s">
        <v>4573</v>
      </c>
      <c r="C3171" s="28" t="s">
        <v>5135</v>
      </c>
      <c r="D3171" s="25">
        <v>40143</v>
      </c>
      <c r="F3171" s="26">
        <v>28.85</v>
      </c>
      <c r="G3171" s="28" t="s">
        <v>1158</v>
      </c>
      <c r="H3171" s="28" t="s">
        <v>7323</v>
      </c>
      <c r="J3171" s="28" t="s">
        <v>4912</v>
      </c>
      <c r="K3171" s="29">
        <v>40143</v>
      </c>
      <c r="L3171" s="28" t="s">
        <v>5658</v>
      </c>
      <c r="M3171" s="28" t="s">
        <v>7525</v>
      </c>
    </row>
    <row r="3172" spans="1:13" hidden="1" x14ac:dyDescent="0.2">
      <c r="A3172" s="23">
        <v>70689</v>
      </c>
      <c r="B3172" s="28" t="s">
        <v>4573</v>
      </c>
      <c r="C3172" s="28" t="s">
        <v>5135</v>
      </c>
      <c r="D3172" s="25">
        <v>40143</v>
      </c>
      <c r="F3172" s="26">
        <v>31.98</v>
      </c>
      <c r="G3172" s="28" t="s">
        <v>4595</v>
      </c>
      <c r="H3172" s="28" t="s">
        <v>4595</v>
      </c>
      <c r="K3172" s="29">
        <v>40143</v>
      </c>
      <c r="L3172" s="28" t="s">
        <v>5658</v>
      </c>
      <c r="M3172" s="28" t="s">
        <v>6534</v>
      </c>
    </row>
    <row r="3173" spans="1:13" hidden="1" x14ac:dyDescent="0.2">
      <c r="A3173" s="23">
        <v>70690</v>
      </c>
      <c r="B3173" s="28" t="s">
        <v>4573</v>
      </c>
      <c r="C3173" s="28" t="s">
        <v>5135</v>
      </c>
      <c r="D3173" s="25">
        <v>40143</v>
      </c>
      <c r="F3173" s="26">
        <v>13</v>
      </c>
      <c r="G3173" s="28" t="s">
        <v>2205</v>
      </c>
      <c r="H3173" s="28" t="s">
        <v>7154</v>
      </c>
      <c r="J3173" s="28" t="s">
        <v>4907</v>
      </c>
      <c r="K3173" s="29">
        <v>40143</v>
      </c>
      <c r="L3173" s="28" t="s">
        <v>5658</v>
      </c>
      <c r="M3173" s="28" t="s">
        <v>7533</v>
      </c>
    </row>
    <row r="3174" spans="1:13" x14ac:dyDescent="0.2">
      <c r="A3174" s="23">
        <v>70694</v>
      </c>
      <c r="B3174" s="28" t="s">
        <v>4573</v>
      </c>
      <c r="C3174" s="28" t="s">
        <v>5135</v>
      </c>
      <c r="D3174" s="25">
        <v>40144</v>
      </c>
      <c r="F3174" s="26">
        <v>30</v>
      </c>
      <c r="G3174" s="28" t="s">
        <v>2201</v>
      </c>
      <c r="H3174" s="28" t="s">
        <v>7151</v>
      </c>
      <c r="J3174" s="28" t="s">
        <v>4911</v>
      </c>
      <c r="K3174" s="29">
        <v>40144</v>
      </c>
      <c r="L3174" s="28" t="s">
        <v>5658</v>
      </c>
      <c r="M3174" s="28" t="s">
        <v>1760</v>
      </c>
    </row>
    <row r="3175" spans="1:13" x14ac:dyDescent="0.2">
      <c r="A3175" s="23">
        <v>70588</v>
      </c>
      <c r="B3175" s="28" t="s">
        <v>4573</v>
      </c>
      <c r="C3175" s="28" t="s">
        <v>4574</v>
      </c>
      <c r="D3175" s="25">
        <v>40144</v>
      </c>
      <c r="F3175" s="26">
        <v>21.36</v>
      </c>
      <c r="G3175" s="28" t="s">
        <v>5136</v>
      </c>
      <c r="H3175" s="28" t="s">
        <v>7151</v>
      </c>
      <c r="J3175" s="28" t="s">
        <v>4911</v>
      </c>
      <c r="K3175" s="29">
        <v>40144</v>
      </c>
      <c r="L3175" s="28" t="s">
        <v>7174</v>
      </c>
      <c r="M3175" s="28" t="s">
        <v>7221</v>
      </c>
    </row>
    <row r="3176" spans="1:13" hidden="1" x14ac:dyDescent="0.2">
      <c r="A3176" s="23">
        <v>70693</v>
      </c>
      <c r="B3176" s="33" t="s">
        <v>4573</v>
      </c>
      <c r="C3176" s="28" t="s">
        <v>5135</v>
      </c>
      <c r="D3176" s="25">
        <v>40144</v>
      </c>
      <c r="F3176" s="26">
        <v>13</v>
      </c>
      <c r="G3176" s="28" t="s">
        <v>2205</v>
      </c>
      <c r="H3176" s="28" t="s">
        <v>7154</v>
      </c>
      <c r="J3176" s="28" t="s">
        <v>4907</v>
      </c>
      <c r="K3176" s="29">
        <v>40144</v>
      </c>
      <c r="L3176" s="28" t="s">
        <v>5658</v>
      </c>
      <c r="M3176" s="28" t="s">
        <v>7533</v>
      </c>
    </row>
    <row r="3177" spans="1:13" hidden="1" x14ac:dyDescent="0.2">
      <c r="A3177" s="23">
        <v>70696</v>
      </c>
      <c r="B3177" s="28" t="s">
        <v>4573</v>
      </c>
      <c r="C3177" s="28" t="s">
        <v>5135</v>
      </c>
      <c r="D3177" s="25">
        <v>40145</v>
      </c>
      <c r="F3177" s="26">
        <v>29.49</v>
      </c>
      <c r="G3177" s="28" t="s">
        <v>4915</v>
      </c>
      <c r="H3177" s="28" t="s">
        <v>4600</v>
      </c>
      <c r="J3177" s="28" t="s">
        <v>4909</v>
      </c>
      <c r="K3177" s="29">
        <v>40145</v>
      </c>
      <c r="L3177" s="28" t="s">
        <v>5658</v>
      </c>
      <c r="M3177" s="28" t="s">
        <v>2109</v>
      </c>
    </row>
    <row r="3178" spans="1:13" hidden="1" x14ac:dyDescent="0.2">
      <c r="A3178" s="23">
        <v>70697</v>
      </c>
      <c r="B3178" s="28" t="s">
        <v>4573</v>
      </c>
      <c r="C3178" s="28" t="s">
        <v>5135</v>
      </c>
      <c r="D3178" s="25">
        <v>40145</v>
      </c>
      <c r="F3178" s="26">
        <v>-28</v>
      </c>
      <c r="G3178" s="28" t="s">
        <v>876</v>
      </c>
      <c r="H3178" s="28" t="s">
        <v>7324</v>
      </c>
      <c r="J3178" s="28" t="s">
        <v>4909</v>
      </c>
      <c r="K3178" s="29">
        <v>40145</v>
      </c>
      <c r="L3178" s="28" t="s">
        <v>5658</v>
      </c>
      <c r="M3178" s="28" t="s">
        <v>3038</v>
      </c>
    </row>
    <row r="3179" spans="1:13" hidden="1" x14ac:dyDescent="0.2">
      <c r="A3179" s="23">
        <v>70695</v>
      </c>
      <c r="B3179" s="28" t="s">
        <v>4573</v>
      </c>
      <c r="C3179" s="28" t="s">
        <v>5135</v>
      </c>
      <c r="D3179" s="25">
        <v>40145</v>
      </c>
      <c r="F3179" s="26">
        <v>11.2</v>
      </c>
      <c r="G3179" s="28" t="s">
        <v>3697</v>
      </c>
      <c r="H3179" s="28" t="s">
        <v>277</v>
      </c>
      <c r="J3179" s="28" t="s">
        <v>4909</v>
      </c>
      <c r="K3179" s="29">
        <v>40145</v>
      </c>
      <c r="L3179" s="28" t="s">
        <v>5658</v>
      </c>
      <c r="M3179" s="28" t="s">
        <v>4020</v>
      </c>
    </row>
    <row r="3180" spans="1:13" hidden="1" x14ac:dyDescent="0.2">
      <c r="A3180" s="23">
        <v>70591</v>
      </c>
      <c r="B3180" s="28" t="s">
        <v>4579</v>
      </c>
      <c r="C3180" s="28" t="s">
        <v>4574</v>
      </c>
      <c r="D3180" s="25">
        <v>40147</v>
      </c>
      <c r="F3180" s="26">
        <v>20</v>
      </c>
      <c r="G3180" s="28" t="s">
        <v>4580</v>
      </c>
      <c r="H3180" s="28" t="s">
        <v>6667</v>
      </c>
      <c r="K3180" s="29">
        <v>40147</v>
      </c>
      <c r="L3180" s="28" t="s">
        <v>8465</v>
      </c>
      <c r="M3180" s="28" t="s">
        <v>7395</v>
      </c>
    </row>
    <row r="3181" spans="1:13" hidden="1" x14ac:dyDescent="0.2">
      <c r="A3181" s="23">
        <v>70592</v>
      </c>
      <c r="B3181" s="28" t="s">
        <v>4579</v>
      </c>
      <c r="C3181" s="28" t="s">
        <v>4574</v>
      </c>
      <c r="D3181" s="25">
        <v>40147</v>
      </c>
      <c r="F3181" s="26">
        <v>100</v>
      </c>
      <c r="G3181" s="28" t="s">
        <v>4580</v>
      </c>
      <c r="H3181" s="28" t="s">
        <v>6667</v>
      </c>
      <c r="K3181" s="29">
        <v>40147</v>
      </c>
      <c r="L3181" s="28" t="s">
        <v>8465</v>
      </c>
      <c r="M3181" s="28" t="s">
        <v>759</v>
      </c>
    </row>
    <row r="3182" spans="1:13" hidden="1" x14ac:dyDescent="0.2">
      <c r="A3182" s="23">
        <v>70700</v>
      </c>
      <c r="B3182" s="28" t="s">
        <v>4573</v>
      </c>
      <c r="C3182" s="28" t="s">
        <v>5135</v>
      </c>
      <c r="D3182" s="25">
        <v>40147</v>
      </c>
      <c r="F3182" s="26">
        <v>73.7</v>
      </c>
      <c r="G3182" s="28" t="s">
        <v>1942</v>
      </c>
      <c r="H3182" s="28" t="s">
        <v>3484</v>
      </c>
      <c r="J3182" s="28" t="s">
        <v>4909</v>
      </c>
      <c r="K3182" s="29">
        <v>40147</v>
      </c>
      <c r="L3182" s="28" t="s">
        <v>5658</v>
      </c>
      <c r="M3182" s="28" t="s">
        <v>814</v>
      </c>
    </row>
    <row r="3183" spans="1:13" hidden="1" x14ac:dyDescent="0.2">
      <c r="A3183" s="23">
        <v>70589</v>
      </c>
      <c r="B3183" s="28" t="s">
        <v>4573</v>
      </c>
      <c r="C3183" s="28" t="s">
        <v>4574</v>
      </c>
      <c r="D3183" s="25">
        <v>40147</v>
      </c>
      <c r="F3183" s="26">
        <v>10</v>
      </c>
      <c r="G3183" s="28" t="s">
        <v>6752</v>
      </c>
      <c r="H3183" s="28" t="s">
        <v>3381</v>
      </c>
      <c r="J3183" s="28" t="s">
        <v>4907</v>
      </c>
      <c r="K3183" s="29">
        <v>40147</v>
      </c>
      <c r="L3183" s="28" t="s">
        <v>8465</v>
      </c>
      <c r="M3183" s="28" t="s">
        <v>7408</v>
      </c>
    </row>
    <row r="3184" spans="1:13" hidden="1" x14ac:dyDescent="0.2">
      <c r="A3184" s="23">
        <v>70590</v>
      </c>
      <c r="B3184" s="28" t="s">
        <v>4573</v>
      </c>
      <c r="C3184" s="28" t="s">
        <v>4574</v>
      </c>
      <c r="D3184" s="25">
        <v>40147</v>
      </c>
      <c r="F3184" s="26">
        <v>10</v>
      </c>
      <c r="G3184" s="28" t="s">
        <v>6752</v>
      </c>
      <c r="H3184" s="28" t="s">
        <v>3381</v>
      </c>
      <c r="J3184" s="28" t="s">
        <v>4907</v>
      </c>
      <c r="K3184" s="29">
        <v>40147</v>
      </c>
      <c r="L3184" s="28" t="s">
        <v>8465</v>
      </c>
      <c r="M3184" s="28" t="s">
        <v>7408</v>
      </c>
    </row>
    <row r="3185" spans="1:13" hidden="1" x14ac:dyDescent="0.2">
      <c r="A3185" s="23">
        <v>70698</v>
      </c>
      <c r="B3185" s="28" t="s">
        <v>4573</v>
      </c>
      <c r="C3185" s="28" t="s">
        <v>5135</v>
      </c>
      <c r="D3185" s="25">
        <v>40147</v>
      </c>
      <c r="F3185" s="26">
        <v>49.27</v>
      </c>
      <c r="G3185" s="28" t="s">
        <v>4758</v>
      </c>
      <c r="H3185" s="28" t="s">
        <v>7322</v>
      </c>
      <c r="J3185" s="28" t="s">
        <v>7139</v>
      </c>
      <c r="K3185" s="29">
        <v>40147</v>
      </c>
      <c r="L3185" s="28" t="s">
        <v>5658</v>
      </c>
      <c r="M3185" s="28" t="s">
        <v>1729</v>
      </c>
    </row>
    <row r="3186" spans="1:13" hidden="1" x14ac:dyDescent="0.2">
      <c r="A3186" s="23">
        <v>70593</v>
      </c>
      <c r="B3186" s="28" t="s">
        <v>4573</v>
      </c>
      <c r="C3186" s="28" t="s">
        <v>4574</v>
      </c>
      <c r="D3186" s="25">
        <v>40147</v>
      </c>
      <c r="F3186" s="26">
        <v>28.82</v>
      </c>
      <c r="G3186" s="28" t="s">
        <v>4591</v>
      </c>
      <c r="H3186" s="28" t="s">
        <v>3381</v>
      </c>
      <c r="J3186" s="28" t="s">
        <v>4909</v>
      </c>
      <c r="K3186" s="29">
        <v>40147</v>
      </c>
      <c r="L3186" s="28" t="s">
        <v>2196</v>
      </c>
      <c r="M3186" s="28" t="s">
        <v>5222</v>
      </c>
    </row>
    <row r="3187" spans="1:13" hidden="1" x14ac:dyDescent="0.2">
      <c r="A3187" s="23">
        <v>70594</v>
      </c>
      <c r="B3187" s="28" t="s">
        <v>4573</v>
      </c>
      <c r="C3187" s="28" t="s">
        <v>4574</v>
      </c>
      <c r="D3187" s="25">
        <v>40147</v>
      </c>
      <c r="F3187" s="26">
        <v>85.08</v>
      </c>
      <c r="G3187" s="28" t="s">
        <v>6790</v>
      </c>
      <c r="H3187" s="28" t="s">
        <v>3381</v>
      </c>
      <c r="J3187" s="28" t="s">
        <v>4909</v>
      </c>
      <c r="K3187" s="29">
        <v>40147</v>
      </c>
      <c r="L3187" s="28" t="s">
        <v>7174</v>
      </c>
      <c r="M3187" s="28" t="s">
        <v>7220</v>
      </c>
    </row>
    <row r="3188" spans="1:13" hidden="1" x14ac:dyDescent="0.2">
      <c r="A3188" s="23">
        <v>70699</v>
      </c>
      <c r="B3188" s="28" t="s">
        <v>4573</v>
      </c>
      <c r="C3188" s="28" t="s">
        <v>5135</v>
      </c>
      <c r="D3188" s="25">
        <v>40147</v>
      </c>
      <c r="F3188" s="26">
        <v>8</v>
      </c>
      <c r="G3188" s="28" t="s">
        <v>2205</v>
      </c>
      <c r="H3188" s="28" t="s">
        <v>7154</v>
      </c>
      <c r="J3188" s="28" t="s">
        <v>4907</v>
      </c>
      <c r="K3188" s="29">
        <v>40147</v>
      </c>
      <c r="L3188" s="28" t="s">
        <v>5658</v>
      </c>
      <c r="M3188" s="28" t="s">
        <v>7533</v>
      </c>
    </row>
    <row r="3189" spans="1:13" hidden="1" x14ac:dyDescent="0.2">
      <c r="A3189" s="23">
        <v>70702</v>
      </c>
      <c r="B3189" s="28" t="s">
        <v>4573</v>
      </c>
      <c r="C3189" s="28" t="s">
        <v>5135</v>
      </c>
      <c r="D3189" s="25">
        <v>40148</v>
      </c>
      <c r="F3189" s="26">
        <v>22.01</v>
      </c>
      <c r="G3189" s="28" t="s">
        <v>879</v>
      </c>
      <c r="H3189" s="28" t="s">
        <v>3365</v>
      </c>
      <c r="J3189" s="28" t="s">
        <v>4909</v>
      </c>
      <c r="K3189" s="29">
        <v>40148</v>
      </c>
      <c r="L3189" s="28" t="s">
        <v>5658</v>
      </c>
      <c r="M3189" s="28" t="s">
        <v>1276</v>
      </c>
    </row>
    <row r="3190" spans="1:13" hidden="1" x14ac:dyDescent="0.2">
      <c r="A3190" s="23">
        <v>70596</v>
      </c>
      <c r="B3190" s="28" t="s">
        <v>4573</v>
      </c>
      <c r="C3190" s="28" t="s">
        <v>4574</v>
      </c>
      <c r="D3190" s="25">
        <v>40148</v>
      </c>
      <c r="F3190" s="26">
        <v>32.630000000000003</v>
      </c>
      <c r="G3190" s="28" t="s">
        <v>5143</v>
      </c>
      <c r="H3190" s="28" t="s">
        <v>3381</v>
      </c>
      <c r="J3190" s="28" t="s">
        <v>4909</v>
      </c>
      <c r="K3190" s="29">
        <v>40148</v>
      </c>
      <c r="L3190" s="28" t="s">
        <v>7174</v>
      </c>
      <c r="M3190" s="28" t="s">
        <v>7200</v>
      </c>
    </row>
    <row r="3191" spans="1:13" hidden="1" x14ac:dyDescent="0.2">
      <c r="A3191" s="23">
        <v>70599</v>
      </c>
      <c r="B3191" s="28" t="s">
        <v>4579</v>
      </c>
      <c r="C3191" s="28" t="s">
        <v>4574</v>
      </c>
      <c r="D3191" s="25">
        <v>40148</v>
      </c>
      <c r="F3191" s="26">
        <v>10</v>
      </c>
      <c r="G3191" s="28" t="s">
        <v>6025</v>
      </c>
      <c r="H3191" s="28" t="s">
        <v>6667</v>
      </c>
      <c r="K3191" s="29">
        <v>40148</v>
      </c>
      <c r="L3191" s="28" t="s">
        <v>7182</v>
      </c>
      <c r="M3191" s="28" t="s">
        <v>7199</v>
      </c>
    </row>
    <row r="3192" spans="1:13" hidden="1" x14ac:dyDescent="0.2">
      <c r="A3192" s="23">
        <v>70600</v>
      </c>
      <c r="B3192" s="28" t="s">
        <v>4579</v>
      </c>
      <c r="C3192" s="28" t="s">
        <v>4574</v>
      </c>
      <c r="D3192" s="25">
        <v>40148</v>
      </c>
      <c r="F3192" s="26">
        <v>10</v>
      </c>
      <c r="G3192" s="28" t="s">
        <v>6024</v>
      </c>
      <c r="H3192" s="28" t="s">
        <v>6667</v>
      </c>
      <c r="K3192" s="29">
        <v>40148</v>
      </c>
      <c r="L3192" s="28" t="s">
        <v>7182</v>
      </c>
      <c r="M3192" s="28" t="s">
        <v>7198</v>
      </c>
    </row>
    <row r="3193" spans="1:13" hidden="1" x14ac:dyDescent="0.2">
      <c r="A3193" s="23">
        <v>70601</v>
      </c>
      <c r="B3193" s="28" t="s">
        <v>4579</v>
      </c>
      <c r="C3193" s="28" t="s">
        <v>4574</v>
      </c>
      <c r="D3193" s="25">
        <v>40148</v>
      </c>
      <c r="F3193" s="26">
        <v>300</v>
      </c>
      <c r="G3193" s="28" t="s">
        <v>5133</v>
      </c>
      <c r="H3193" s="28" t="s">
        <v>6667</v>
      </c>
      <c r="K3193" s="29">
        <v>40148</v>
      </c>
      <c r="L3193" s="28" t="s">
        <v>7174</v>
      </c>
      <c r="M3193" s="28" t="s">
        <v>7191</v>
      </c>
    </row>
    <row r="3194" spans="1:13" hidden="1" x14ac:dyDescent="0.2">
      <c r="A3194" s="23">
        <v>70598</v>
      </c>
      <c r="B3194" s="28" t="s">
        <v>4573</v>
      </c>
      <c r="C3194" s="28" t="s">
        <v>4574</v>
      </c>
      <c r="D3194" s="25">
        <v>40148</v>
      </c>
      <c r="F3194" s="26">
        <v>44</v>
      </c>
      <c r="G3194" s="28" t="s">
        <v>6023</v>
      </c>
      <c r="H3194" s="28" t="s">
        <v>3379</v>
      </c>
      <c r="J3194" s="28" t="s">
        <v>4906</v>
      </c>
      <c r="K3194" s="29">
        <v>40148</v>
      </c>
      <c r="L3194" s="28" t="s">
        <v>7174</v>
      </c>
      <c r="M3194" s="28" t="s">
        <v>7196</v>
      </c>
    </row>
    <row r="3195" spans="1:13" hidden="1" x14ac:dyDescent="0.2">
      <c r="A3195" s="23">
        <v>70597</v>
      </c>
      <c r="B3195" s="28" t="s">
        <v>4573</v>
      </c>
      <c r="C3195" s="28" t="s">
        <v>4574</v>
      </c>
      <c r="D3195" s="25">
        <v>40148</v>
      </c>
      <c r="F3195" s="26">
        <v>12.12</v>
      </c>
      <c r="G3195" s="28" t="s">
        <v>6022</v>
      </c>
      <c r="H3195" s="28" t="s">
        <v>3381</v>
      </c>
      <c r="J3195" s="28" t="s">
        <v>4909</v>
      </c>
      <c r="K3195" s="29">
        <v>40148</v>
      </c>
      <c r="L3195" s="28" t="s">
        <v>7174</v>
      </c>
      <c r="M3195" s="28" t="s">
        <v>7195</v>
      </c>
    </row>
    <row r="3196" spans="1:13" hidden="1" x14ac:dyDescent="0.2">
      <c r="A3196" s="23">
        <v>70701</v>
      </c>
      <c r="B3196" s="28" t="s">
        <v>4573</v>
      </c>
      <c r="C3196" s="28" t="s">
        <v>5135</v>
      </c>
      <c r="D3196" s="25">
        <v>40148</v>
      </c>
      <c r="F3196" s="26">
        <v>13</v>
      </c>
      <c r="G3196" s="28" t="s">
        <v>2205</v>
      </c>
      <c r="H3196" s="28" t="s">
        <v>7154</v>
      </c>
      <c r="J3196" s="28" t="s">
        <v>4907</v>
      </c>
      <c r="K3196" s="29">
        <v>40148</v>
      </c>
      <c r="L3196" s="28" t="s">
        <v>5658</v>
      </c>
      <c r="M3196" s="28" t="s">
        <v>7533</v>
      </c>
    </row>
    <row r="3197" spans="1:13" hidden="1" x14ac:dyDescent="0.2">
      <c r="A3197" s="23">
        <v>70595</v>
      </c>
      <c r="B3197" s="28" t="s">
        <v>4573</v>
      </c>
      <c r="C3197" s="28" t="s">
        <v>4574</v>
      </c>
      <c r="D3197" s="25">
        <v>40148</v>
      </c>
      <c r="F3197" s="26">
        <v>180</v>
      </c>
      <c r="G3197" s="28" t="s">
        <v>4597</v>
      </c>
      <c r="H3197" s="28" t="s">
        <v>3381</v>
      </c>
      <c r="J3197" s="28" t="s">
        <v>4909</v>
      </c>
      <c r="K3197" s="29">
        <v>40148</v>
      </c>
      <c r="L3197" s="28" t="s">
        <v>7174</v>
      </c>
      <c r="M3197" s="28" t="s">
        <v>3517</v>
      </c>
    </row>
    <row r="3198" spans="1:13" hidden="1" x14ac:dyDescent="0.2">
      <c r="A3198" s="23">
        <v>70604</v>
      </c>
      <c r="B3198" s="28" t="s">
        <v>4573</v>
      </c>
      <c r="C3198" s="28" t="s">
        <v>4574</v>
      </c>
      <c r="D3198" s="25">
        <v>40149</v>
      </c>
      <c r="F3198" s="26">
        <v>19.940000000000001</v>
      </c>
      <c r="G3198" s="28" t="s">
        <v>4594</v>
      </c>
      <c r="H3198" s="28" t="s">
        <v>3381</v>
      </c>
      <c r="J3198" s="28" t="s">
        <v>4909</v>
      </c>
      <c r="K3198" s="29">
        <v>40149</v>
      </c>
      <c r="L3198" s="28" t="s">
        <v>7174</v>
      </c>
      <c r="M3198" s="28" t="s">
        <v>5364</v>
      </c>
    </row>
    <row r="3199" spans="1:13" hidden="1" x14ac:dyDescent="0.2">
      <c r="A3199" s="23">
        <v>70607</v>
      </c>
      <c r="B3199" s="28" t="s">
        <v>4573</v>
      </c>
      <c r="C3199" s="28" t="s">
        <v>4574</v>
      </c>
      <c r="D3199" s="25">
        <v>40149</v>
      </c>
      <c r="F3199" s="26">
        <v>46</v>
      </c>
      <c r="G3199" s="28" t="s">
        <v>4594</v>
      </c>
      <c r="H3199" s="28" t="s">
        <v>3381</v>
      </c>
      <c r="J3199" s="28" t="s">
        <v>4909</v>
      </c>
      <c r="K3199" s="29">
        <v>40149</v>
      </c>
      <c r="L3199" s="28" t="s">
        <v>7174</v>
      </c>
      <c r="M3199" s="28" t="s">
        <v>5919</v>
      </c>
    </row>
    <row r="3200" spans="1:13" hidden="1" x14ac:dyDescent="0.2">
      <c r="A3200" s="23">
        <v>70608</v>
      </c>
      <c r="B3200" s="28" t="s">
        <v>4573</v>
      </c>
      <c r="C3200" s="28" t="s">
        <v>4574</v>
      </c>
      <c r="D3200" s="25">
        <v>40149</v>
      </c>
      <c r="F3200" s="26">
        <v>59</v>
      </c>
      <c r="G3200" s="28" t="s">
        <v>4594</v>
      </c>
      <c r="H3200" s="28" t="s">
        <v>3381</v>
      </c>
      <c r="J3200" s="28" t="s">
        <v>4909</v>
      </c>
      <c r="K3200" s="29">
        <v>40149</v>
      </c>
      <c r="L3200" s="28" t="s">
        <v>7174</v>
      </c>
      <c r="M3200" s="28" t="s">
        <v>5918</v>
      </c>
    </row>
    <row r="3201" spans="1:13" hidden="1" x14ac:dyDescent="0.2">
      <c r="A3201" s="23">
        <v>70602</v>
      </c>
      <c r="B3201" s="28" t="s">
        <v>4579</v>
      </c>
      <c r="C3201" s="28" t="s">
        <v>4574</v>
      </c>
      <c r="D3201" s="25">
        <v>40149</v>
      </c>
      <c r="F3201" s="26">
        <v>50</v>
      </c>
      <c r="G3201" s="28" t="s">
        <v>4580</v>
      </c>
      <c r="H3201" s="28" t="s">
        <v>6667</v>
      </c>
      <c r="K3201" s="29">
        <v>40149</v>
      </c>
      <c r="L3201" s="28" t="s">
        <v>8465</v>
      </c>
      <c r="M3201" s="28" t="s">
        <v>790</v>
      </c>
    </row>
    <row r="3202" spans="1:13" hidden="1" x14ac:dyDescent="0.2">
      <c r="A3202" s="23">
        <v>71379</v>
      </c>
      <c r="B3202" s="28" t="s">
        <v>4573</v>
      </c>
      <c r="C3202" s="28" t="s">
        <v>4598</v>
      </c>
      <c r="D3202" s="25">
        <v>40149</v>
      </c>
      <c r="F3202" s="26">
        <v>8.9499999999999993</v>
      </c>
      <c r="G3202" s="28" t="s">
        <v>4917</v>
      </c>
      <c r="H3202" s="28" t="s">
        <v>3370</v>
      </c>
      <c r="J3202" s="28" t="s">
        <v>4909</v>
      </c>
      <c r="K3202" s="29">
        <v>40149</v>
      </c>
      <c r="L3202" s="28" t="s">
        <v>5658</v>
      </c>
      <c r="M3202" s="28" t="s">
        <v>1740</v>
      </c>
    </row>
    <row r="3203" spans="1:13" hidden="1" x14ac:dyDescent="0.2">
      <c r="A3203" s="23">
        <v>70609</v>
      </c>
      <c r="B3203" s="28" t="s">
        <v>4579</v>
      </c>
      <c r="C3203" s="28" t="s">
        <v>4574</v>
      </c>
      <c r="D3203" s="25">
        <v>40149</v>
      </c>
      <c r="F3203" s="26">
        <v>1425.02</v>
      </c>
      <c r="G3203" s="28" t="s">
        <v>4598</v>
      </c>
      <c r="H3203" s="28" t="s">
        <v>6667</v>
      </c>
      <c r="K3203" s="29">
        <v>40149</v>
      </c>
      <c r="L3203" s="28" t="s">
        <v>7174</v>
      </c>
      <c r="M3203" s="28" t="s">
        <v>7193</v>
      </c>
    </row>
    <row r="3204" spans="1:13" hidden="1" x14ac:dyDescent="0.2">
      <c r="A3204" s="23">
        <v>70606</v>
      </c>
      <c r="B3204" s="28" t="s">
        <v>4573</v>
      </c>
      <c r="C3204" s="28" t="s">
        <v>4574</v>
      </c>
      <c r="D3204" s="25">
        <v>40149</v>
      </c>
      <c r="F3204" s="26">
        <v>5</v>
      </c>
      <c r="G3204" s="28" t="s">
        <v>5134</v>
      </c>
      <c r="H3204" s="28" t="s">
        <v>5954</v>
      </c>
      <c r="J3204" s="28" t="s">
        <v>4912</v>
      </c>
      <c r="K3204" s="29">
        <v>40149</v>
      </c>
      <c r="L3204" s="28" t="s">
        <v>7174</v>
      </c>
      <c r="M3204" s="28" t="s">
        <v>7194</v>
      </c>
    </row>
    <row r="3205" spans="1:13" hidden="1" x14ac:dyDescent="0.2">
      <c r="A3205" s="23">
        <v>70703</v>
      </c>
      <c r="B3205" s="33" t="s">
        <v>4573</v>
      </c>
      <c r="C3205" s="33" t="s">
        <v>5135</v>
      </c>
      <c r="D3205" s="25">
        <v>40149</v>
      </c>
      <c r="F3205" s="26">
        <v>47.15</v>
      </c>
      <c r="G3205" s="28" t="s">
        <v>2206</v>
      </c>
      <c r="H3205" s="28" t="s">
        <v>7311</v>
      </c>
      <c r="J3205" s="28" t="s">
        <v>4550</v>
      </c>
      <c r="K3205" s="29">
        <v>40149</v>
      </c>
      <c r="L3205" s="33" t="s">
        <v>5658</v>
      </c>
      <c r="M3205" s="28" t="s">
        <v>1057</v>
      </c>
    </row>
    <row r="3206" spans="1:13" hidden="1" x14ac:dyDescent="0.2">
      <c r="A3206" s="23">
        <v>70603</v>
      </c>
      <c r="B3206" s="28" t="s">
        <v>4573</v>
      </c>
      <c r="C3206" s="28" t="s">
        <v>4574</v>
      </c>
      <c r="D3206" s="25">
        <v>40149</v>
      </c>
      <c r="F3206" s="26">
        <v>1000</v>
      </c>
      <c r="G3206" s="28" t="s">
        <v>5152</v>
      </c>
      <c r="H3206" s="28" t="s">
        <v>7311</v>
      </c>
      <c r="J3206" s="28" t="s">
        <v>4550</v>
      </c>
      <c r="K3206" s="29">
        <v>40149</v>
      </c>
      <c r="L3206" s="28" t="s">
        <v>7176</v>
      </c>
      <c r="M3206" s="28">
        <v>1168</v>
      </c>
    </row>
    <row r="3207" spans="1:13" hidden="1" x14ac:dyDescent="0.2">
      <c r="A3207" s="23">
        <v>70605</v>
      </c>
      <c r="B3207" s="28" t="s">
        <v>4573</v>
      </c>
      <c r="C3207" s="28" t="s">
        <v>4574</v>
      </c>
      <c r="D3207" s="25">
        <v>40149</v>
      </c>
      <c r="F3207" s="26">
        <v>26.95</v>
      </c>
      <c r="G3207" s="28" t="s">
        <v>6020</v>
      </c>
      <c r="H3207" s="28" t="s">
        <v>3381</v>
      </c>
      <c r="J3207" s="28" t="s">
        <v>4909</v>
      </c>
      <c r="K3207" s="29">
        <v>40149</v>
      </c>
      <c r="L3207" s="28" t="s">
        <v>7174</v>
      </c>
      <c r="M3207" s="28" t="s">
        <v>7187</v>
      </c>
    </row>
    <row r="3208" spans="1:13" hidden="1" x14ac:dyDescent="0.2">
      <c r="A3208" s="23">
        <v>70704</v>
      </c>
      <c r="B3208" s="28" t="s">
        <v>4573</v>
      </c>
      <c r="C3208" s="28" t="s">
        <v>5135</v>
      </c>
      <c r="D3208" s="25">
        <v>40149</v>
      </c>
      <c r="F3208" s="26">
        <v>190.75</v>
      </c>
      <c r="G3208" s="28" t="s">
        <v>895</v>
      </c>
      <c r="H3208" s="28" t="s">
        <v>3488</v>
      </c>
      <c r="J3208" s="28" t="s">
        <v>4908</v>
      </c>
      <c r="K3208" s="29">
        <v>40149</v>
      </c>
      <c r="L3208" s="28" t="s">
        <v>5658</v>
      </c>
      <c r="M3208" s="28" t="s">
        <v>1744</v>
      </c>
    </row>
    <row r="3209" spans="1:13" hidden="1" x14ac:dyDescent="0.2">
      <c r="A3209" s="23">
        <v>71378</v>
      </c>
      <c r="B3209" s="28" t="s">
        <v>5150</v>
      </c>
      <c r="C3209" s="28" t="s">
        <v>4598</v>
      </c>
      <c r="D3209" s="25">
        <v>40149</v>
      </c>
      <c r="F3209" s="26">
        <v>-1425.02</v>
      </c>
      <c r="G3209" s="28" t="s">
        <v>4574</v>
      </c>
      <c r="H3209" s="28" t="s">
        <v>6667</v>
      </c>
      <c r="K3209" s="29">
        <v>40149</v>
      </c>
      <c r="L3209" s="28" t="s">
        <v>5658</v>
      </c>
      <c r="M3209" s="28" t="s">
        <v>1534</v>
      </c>
    </row>
    <row r="3210" spans="1:13" x14ac:dyDescent="0.2">
      <c r="A3210" s="23">
        <v>71380</v>
      </c>
      <c r="B3210" s="28" t="s">
        <v>4573</v>
      </c>
      <c r="C3210" s="28" t="s">
        <v>4598</v>
      </c>
      <c r="D3210" s="25">
        <v>40149</v>
      </c>
      <c r="F3210" s="26">
        <v>215.1</v>
      </c>
      <c r="G3210" s="28" t="s">
        <v>2205</v>
      </c>
      <c r="H3210" s="28" t="s">
        <v>7151</v>
      </c>
      <c r="J3210" s="28" t="s">
        <v>4911</v>
      </c>
      <c r="K3210" s="29">
        <v>40149</v>
      </c>
      <c r="L3210" s="28" t="s">
        <v>5658</v>
      </c>
      <c r="M3210" s="28" t="s">
        <v>7534</v>
      </c>
    </row>
    <row r="3211" spans="1:13" hidden="1" x14ac:dyDescent="0.2">
      <c r="A3211" s="23">
        <v>70611</v>
      </c>
      <c r="B3211" s="28" t="s">
        <v>4592</v>
      </c>
      <c r="C3211" s="28" t="s">
        <v>4574</v>
      </c>
      <c r="D3211" s="25">
        <v>40150</v>
      </c>
      <c r="F3211" s="26">
        <v>-798</v>
      </c>
      <c r="G3211" s="28" t="s">
        <v>4593</v>
      </c>
      <c r="H3211" s="28" t="s">
        <v>6666</v>
      </c>
      <c r="J3211" s="28" t="s">
        <v>4911</v>
      </c>
      <c r="K3211" s="29">
        <v>40150</v>
      </c>
      <c r="L3211" s="28" t="s">
        <v>7177</v>
      </c>
      <c r="M3211" s="28" t="s">
        <v>7214</v>
      </c>
    </row>
    <row r="3212" spans="1:13" hidden="1" x14ac:dyDescent="0.2">
      <c r="A3212" s="23">
        <v>70612</v>
      </c>
      <c r="B3212" s="28" t="s">
        <v>4579</v>
      </c>
      <c r="C3212" s="28" t="s">
        <v>4574</v>
      </c>
      <c r="D3212" s="25">
        <v>40150</v>
      </c>
      <c r="F3212" s="26">
        <v>20</v>
      </c>
      <c r="G3212" s="28" t="s">
        <v>4580</v>
      </c>
      <c r="H3212" s="28" t="s">
        <v>6667</v>
      </c>
      <c r="K3212" s="29">
        <v>40150</v>
      </c>
      <c r="L3212" s="28" t="s">
        <v>8465</v>
      </c>
      <c r="M3212" s="28" t="s">
        <v>6121</v>
      </c>
    </row>
    <row r="3213" spans="1:13" hidden="1" x14ac:dyDescent="0.2">
      <c r="A3213" s="23">
        <v>70705</v>
      </c>
      <c r="B3213" s="28" t="s">
        <v>4573</v>
      </c>
      <c r="C3213" s="28" t="s">
        <v>5135</v>
      </c>
      <c r="D3213" s="25">
        <v>40150</v>
      </c>
      <c r="F3213" s="26">
        <v>14.68</v>
      </c>
      <c r="G3213" s="28" t="s">
        <v>7133</v>
      </c>
      <c r="H3213" s="28" t="s">
        <v>3381</v>
      </c>
      <c r="J3213" s="28" t="s">
        <v>4909</v>
      </c>
      <c r="K3213" s="29">
        <v>40150</v>
      </c>
      <c r="L3213" s="28" t="s">
        <v>5658</v>
      </c>
      <c r="M3213" s="28" t="s">
        <v>6537</v>
      </c>
    </row>
    <row r="3214" spans="1:13" hidden="1" x14ac:dyDescent="0.2">
      <c r="A3214" s="23">
        <v>70610</v>
      </c>
      <c r="B3214" s="28" t="s">
        <v>4573</v>
      </c>
      <c r="C3214" s="28" t="s">
        <v>4574</v>
      </c>
      <c r="D3214" s="25">
        <v>40150</v>
      </c>
      <c r="F3214" s="26">
        <v>20</v>
      </c>
      <c r="G3214" s="28" t="s">
        <v>6752</v>
      </c>
      <c r="H3214" s="28" t="s">
        <v>3381</v>
      </c>
      <c r="J3214" s="28" t="s">
        <v>4907</v>
      </c>
      <c r="K3214" s="29">
        <v>40150</v>
      </c>
      <c r="L3214" s="28" t="s">
        <v>8465</v>
      </c>
      <c r="M3214" s="28" t="s">
        <v>7403</v>
      </c>
    </row>
    <row r="3215" spans="1:13" hidden="1" x14ac:dyDescent="0.2">
      <c r="A3215" s="23">
        <v>70706</v>
      </c>
      <c r="B3215" s="28" t="s">
        <v>4573</v>
      </c>
      <c r="C3215" s="28" t="s">
        <v>5135</v>
      </c>
      <c r="D3215" s="25">
        <v>40150</v>
      </c>
      <c r="F3215" s="26">
        <v>13</v>
      </c>
      <c r="G3215" s="28" t="s">
        <v>2205</v>
      </c>
      <c r="H3215" s="28" t="s">
        <v>7154</v>
      </c>
      <c r="J3215" s="28" t="s">
        <v>4907</v>
      </c>
      <c r="K3215" s="29">
        <v>40150</v>
      </c>
      <c r="L3215" s="28" t="s">
        <v>5658</v>
      </c>
      <c r="M3215" s="28" t="s">
        <v>7533</v>
      </c>
    </row>
    <row r="3216" spans="1:13" hidden="1" x14ac:dyDescent="0.2">
      <c r="A3216" s="23">
        <v>70710</v>
      </c>
      <c r="B3216" s="28" t="s">
        <v>4573</v>
      </c>
      <c r="C3216" s="28" t="s">
        <v>5135</v>
      </c>
      <c r="D3216" s="25">
        <v>40151</v>
      </c>
      <c r="F3216" s="26">
        <v>23.91</v>
      </c>
      <c r="G3216" s="28" t="s">
        <v>1555</v>
      </c>
      <c r="H3216" s="28" t="s">
        <v>3370</v>
      </c>
      <c r="J3216" s="28" t="s">
        <v>4909</v>
      </c>
      <c r="K3216" s="29">
        <v>40151</v>
      </c>
      <c r="L3216" s="28" t="s">
        <v>5658</v>
      </c>
      <c r="M3216" s="28" t="s">
        <v>5254</v>
      </c>
    </row>
    <row r="3217" spans="1:13" hidden="1" x14ac:dyDescent="0.2">
      <c r="A3217" s="23">
        <v>70707</v>
      </c>
      <c r="B3217" s="28" t="s">
        <v>4573</v>
      </c>
      <c r="C3217" s="28" t="s">
        <v>5135</v>
      </c>
      <c r="D3217" s="25">
        <v>40151</v>
      </c>
      <c r="E3217" s="28" t="s">
        <v>7514</v>
      </c>
      <c r="F3217" s="26">
        <v>412</v>
      </c>
      <c r="G3217" s="28" t="s">
        <v>8035</v>
      </c>
      <c r="H3217" s="28" t="s">
        <v>7321</v>
      </c>
      <c r="J3217" s="28" t="s">
        <v>4905</v>
      </c>
      <c r="K3217" s="29">
        <v>40151</v>
      </c>
      <c r="L3217" s="28" t="s">
        <v>5658</v>
      </c>
      <c r="M3217" s="28" t="s">
        <v>7515</v>
      </c>
    </row>
    <row r="3218" spans="1:13" hidden="1" x14ac:dyDescent="0.2">
      <c r="A3218" s="23">
        <v>70725</v>
      </c>
      <c r="B3218" s="28" t="s">
        <v>4573</v>
      </c>
      <c r="C3218" s="28" t="s">
        <v>5135</v>
      </c>
      <c r="D3218" s="25">
        <v>40151</v>
      </c>
      <c r="F3218" s="26">
        <v>9.9499999999999993</v>
      </c>
      <c r="G3218" s="28" t="s">
        <v>1560</v>
      </c>
      <c r="H3218" s="28" t="s">
        <v>3370</v>
      </c>
      <c r="J3218" s="28" t="s">
        <v>4909</v>
      </c>
      <c r="K3218" s="29">
        <v>40151</v>
      </c>
      <c r="L3218" s="28" t="s">
        <v>5658</v>
      </c>
      <c r="M3218" s="28" t="s">
        <v>1054</v>
      </c>
    </row>
    <row r="3219" spans="1:13" hidden="1" x14ac:dyDescent="0.2">
      <c r="A3219" s="23">
        <v>70614</v>
      </c>
      <c r="B3219" s="28" t="s">
        <v>4573</v>
      </c>
      <c r="C3219" s="28" t="s">
        <v>4574</v>
      </c>
      <c r="D3219" s="25">
        <v>40151</v>
      </c>
      <c r="F3219" s="26">
        <v>12</v>
      </c>
      <c r="G3219" s="28" t="s">
        <v>4596</v>
      </c>
      <c r="H3219" s="28" t="s">
        <v>5954</v>
      </c>
      <c r="J3219" s="28" t="s">
        <v>4912</v>
      </c>
      <c r="K3219" s="29">
        <v>40151</v>
      </c>
      <c r="L3219" s="28" t="s">
        <v>7174</v>
      </c>
      <c r="M3219" s="28" t="s">
        <v>4596</v>
      </c>
    </row>
    <row r="3220" spans="1:13" hidden="1" x14ac:dyDescent="0.2">
      <c r="A3220" s="23">
        <v>70613</v>
      </c>
      <c r="B3220" s="28" t="s">
        <v>4579</v>
      </c>
      <c r="C3220" s="28" t="s">
        <v>4574</v>
      </c>
      <c r="D3220" s="25">
        <v>40151</v>
      </c>
      <c r="F3220" s="26">
        <v>2840.42</v>
      </c>
      <c r="G3220" s="28" t="s">
        <v>5135</v>
      </c>
      <c r="H3220" s="28" t="s">
        <v>6667</v>
      </c>
      <c r="K3220" s="29">
        <v>40151</v>
      </c>
      <c r="L3220" s="28" t="s">
        <v>7174</v>
      </c>
      <c r="M3220" s="28" t="s">
        <v>7218</v>
      </c>
    </row>
    <row r="3221" spans="1:13" hidden="1" x14ac:dyDescent="0.2">
      <c r="A3221" s="23">
        <v>70708</v>
      </c>
      <c r="B3221" s="28" t="s">
        <v>4573</v>
      </c>
      <c r="C3221" s="28" t="s">
        <v>5135</v>
      </c>
      <c r="D3221" s="25">
        <v>40151</v>
      </c>
      <c r="F3221" s="26">
        <v>-13</v>
      </c>
      <c r="G3221" s="28" t="s">
        <v>2205</v>
      </c>
      <c r="H3221" s="28" t="s">
        <v>7154</v>
      </c>
      <c r="J3221" s="28" t="s">
        <v>4907</v>
      </c>
      <c r="K3221" s="29">
        <v>40151</v>
      </c>
      <c r="L3221" s="28" t="s">
        <v>5658</v>
      </c>
      <c r="M3221" s="28" t="s">
        <v>7533</v>
      </c>
    </row>
    <row r="3222" spans="1:13" hidden="1" x14ac:dyDescent="0.2">
      <c r="A3222" s="23">
        <v>70709</v>
      </c>
      <c r="B3222" s="28" t="s">
        <v>4573</v>
      </c>
      <c r="C3222" s="28" t="s">
        <v>5135</v>
      </c>
      <c r="D3222" s="25">
        <v>40151</v>
      </c>
      <c r="F3222" s="26">
        <v>13</v>
      </c>
      <c r="G3222" s="28" t="s">
        <v>2205</v>
      </c>
      <c r="H3222" s="28" t="s">
        <v>7154</v>
      </c>
      <c r="J3222" s="28" t="s">
        <v>4907</v>
      </c>
      <c r="K3222" s="29">
        <v>40151</v>
      </c>
      <c r="L3222" s="28" t="s">
        <v>5658</v>
      </c>
      <c r="M3222" s="28" t="s">
        <v>7533</v>
      </c>
    </row>
    <row r="3223" spans="1:13" hidden="1" x14ac:dyDescent="0.2">
      <c r="A3223" s="23">
        <v>70711</v>
      </c>
      <c r="B3223" s="28" t="s">
        <v>4573</v>
      </c>
      <c r="C3223" s="28" t="s">
        <v>5135</v>
      </c>
      <c r="D3223" s="25">
        <v>40152</v>
      </c>
      <c r="F3223" s="26">
        <v>143.75</v>
      </c>
      <c r="G3223" s="28" t="s">
        <v>3737</v>
      </c>
      <c r="H3223" s="28" t="s">
        <v>7321</v>
      </c>
      <c r="J3223" s="28" t="s">
        <v>4909</v>
      </c>
      <c r="K3223" s="29">
        <v>40152</v>
      </c>
      <c r="L3223" s="28" t="s">
        <v>5658</v>
      </c>
      <c r="M3223" s="28" t="s">
        <v>1271</v>
      </c>
    </row>
    <row r="3224" spans="1:13" hidden="1" x14ac:dyDescent="0.2">
      <c r="A3224" s="23">
        <v>70713</v>
      </c>
      <c r="B3224" s="28" t="s">
        <v>4573</v>
      </c>
      <c r="C3224" s="28" t="s">
        <v>5135</v>
      </c>
      <c r="D3224" s="25">
        <v>40152</v>
      </c>
      <c r="F3224" s="26">
        <v>8.99</v>
      </c>
      <c r="G3224" s="28" t="s">
        <v>3350</v>
      </c>
      <c r="H3224" s="28" t="s">
        <v>277</v>
      </c>
      <c r="J3224" s="28" t="s">
        <v>4909</v>
      </c>
      <c r="K3224" s="29">
        <v>40152</v>
      </c>
      <c r="L3224" s="28" t="s">
        <v>5658</v>
      </c>
      <c r="M3224" s="28" t="s">
        <v>2287</v>
      </c>
    </row>
    <row r="3225" spans="1:13" hidden="1" x14ac:dyDescent="0.2">
      <c r="A3225" s="23">
        <v>70712</v>
      </c>
      <c r="B3225" s="33" t="s">
        <v>4573</v>
      </c>
      <c r="C3225" s="28" t="s">
        <v>5135</v>
      </c>
      <c r="D3225" s="25">
        <v>40152</v>
      </c>
      <c r="E3225" s="33"/>
      <c r="F3225" s="26">
        <v>14.56</v>
      </c>
      <c r="G3225" s="28" t="s">
        <v>2208</v>
      </c>
      <c r="H3225" s="28" t="s">
        <v>3365</v>
      </c>
      <c r="J3225" s="28" t="s">
        <v>4909</v>
      </c>
      <c r="K3225" s="29">
        <v>40152</v>
      </c>
      <c r="L3225" s="28" t="s">
        <v>5658</v>
      </c>
      <c r="M3225" s="28" t="s">
        <v>2288</v>
      </c>
    </row>
    <row r="3226" spans="1:13" hidden="1" x14ac:dyDescent="0.2">
      <c r="A3226" s="23">
        <v>70720</v>
      </c>
      <c r="B3226" s="28" t="s">
        <v>4573</v>
      </c>
      <c r="C3226" s="28" t="s">
        <v>5135</v>
      </c>
      <c r="D3226" s="25">
        <v>40154</v>
      </c>
      <c r="F3226" s="26">
        <v>98</v>
      </c>
      <c r="G3226" s="28" t="s">
        <v>4915</v>
      </c>
      <c r="H3226" s="28" t="s">
        <v>4600</v>
      </c>
      <c r="J3226" s="28" t="s">
        <v>4909</v>
      </c>
      <c r="K3226" s="29">
        <v>40154</v>
      </c>
      <c r="L3226" s="28" t="s">
        <v>5658</v>
      </c>
      <c r="M3226" s="28" t="s">
        <v>1732</v>
      </c>
    </row>
    <row r="3227" spans="1:13" hidden="1" x14ac:dyDescent="0.2">
      <c r="A3227" s="23">
        <v>70718</v>
      </c>
      <c r="B3227" s="28" t="s">
        <v>4573</v>
      </c>
      <c r="C3227" s="28" t="s">
        <v>5135</v>
      </c>
      <c r="D3227" s="25">
        <v>40154</v>
      </c>
      <c r="E3227" s="28" t="s">
        <v>6545</v>
      </c>
      <c r="F3227" s="26">
        <v>299.99</v>
      </c>
      <c r="G3227" s="28" t="s">
        <v>7998</v>
      </c>
      <c r="H3227" s="28" t="s">
        <v>7321</v>
      </c>
      <c r="J3227" s="28" t="s">
        <v>4906</v>
      </c>
      <c r="K3227" s="29">
        <v>40154</v>
      </c>
      <c r="L3227" s="28" t="s">
        <v>5658</v>
      </c>
      <c r="M3227" s="28" t="s">
        <v>7550</v>
      </c>
    </row>
    <row r="3228" spans="1:13" hidden="1" x14ac:dyDescent="0.2">
      <c r="A3228" s="23">
        <v>70721</v>
      </c>
      <c r="B3228" s="28" t="s">
        <v>4573</v>
      </c>
      <c r="C3228" s="28" t="s">
        <v>5135</v>
      </c>
      <c r="D3228" s="25">
        <v>40154</v>
      </c>
      <c r="E3228" s="28" t="s">
        <v>6546</v>
      </c>
      <c r="F3228" s="26">
        <v>88.87</v>
      </c>
      <c r="G3228" s="28" t="s">
        <v>889</v>
      </c>
      <c r="H3228" s="28" t="s">
        <v>3484</v>
      </c>
      <c r="J3228" s="28" t="s">
        <v>4905</v>
      </c>
      <c r="K3228" s="29">
        <v>40154</v>
      </c>
      <c r="L3228" s="28" t="s">
        <v>5658</v>
      </c>
      <c r="M3228" s="28" t="s">
        <v>1037</v>
      </c>
    </row>
    <row r="3229" spans="1:13" hidden="1" x14ac:dyDescent="0.2">
      <c r="A3229" s="23">
        <v>70615</v>
      </c>
      <c r="B3229" s="28" t="s">
        <v>4579</v>
      </c>
      <c r="C3229" s="28" t="s">
        <v>4574</v>
      </c>
      <c r="D3229" s="25">
        <v>40154</v>
      </c>
      <c r="F3229" s="26">
        <v>250</v>
      </c>
      <c r="G3229" s="28" t="s">
        <v>4587</v>
      </c>
      <c r="H3229" s="28" t="s">
        <v>6667</v>
      </c>
      <c r="K3229" s="29">
        <v>40154</v>
      </c>
      <c r="L3229" s="28" t="s">
        <v>7174</v>
      </c>
      <c r="M3229" s="28" t="s">
        <v>7179</v>
      </c>
    </row>
    <row r="3230" spans="1:13" hidden="1" x14ac:dyDescent="0.2">
      <c r="A3230" s="23">
        <v>70616</v>
      </c>
      <c r="B3230" s="28" t="s">
        <v>4579</v>
      </c>
      <c r="C3230" s="28" t="s">
        <v>4574</v>
      </c>
      <c r="D3230" s="25">
        <v>40154</v>
      </c>
      <c r="F3230" s="26">
        <v>150</v>
      </c>
      <c r="G3230" s="28" t="s">
        <v>4587</v>
      </c>
      <c r="H3230" s="28" t="s">
        <v>6667</v>
      </c>
      <c r="K3230" s="29">
        <v>40154</v>
      </c>
      <c r="L3230" s="28" t="s">
        <v>7174</v>
      </c>
      <c r="M3230" s="28" t="s">
        <v>7179</v>
      </c>
    </row>
    <row r="3231" spans="1:13" hidden="1" x14ac:dyDescent="0.2">
      <c r="A3231" s="23">
        <v>70617</v>
      </c>
      <c r="B3231" s="28" t="s">
        <v>4579</v>
      </c>
      <c r="C3231" s="28" t="s">
        <v>4574</v>
      </c>
      <c r="D3231" s="25">
        <v>40154</v>
      </c>
      <c r="F3231" s="26">
        <v>60</v>
      </c>
      <c r="G3231" s="28" t="s">
        <v>4587</v>
      </c>
      <c r="H3231" s="28" t="s">
        <v>6667</v>
      </c>
      <c r="K3231" s="29">
        <v>40154</v>
      </c>
      <c r="L3231" s="28" t="s">
        <v>7174</v>
      </c>
      <c r="M3231" s="28" t="s">
        <v>7179</v>
      </c>
    </row>
    <row r="3232" spans="1:13" hidden="1" x14ac:dyDescent="0.2">
      <c r="A3232" s="23">
        <v>70618</v>
      </c>
      <c r="B3232" s="28" t="s">
        <v>4579</v>
      </c>
      <c r="C3232" s="28" t="s">
        <v>4574</v>
      </c>
      <c r="D3232" s="25">
        <v>40154</v>
      </c>
      <c r="F3232" s="26">
        <v>500</v>
      </c>
      <c r="G3232" s="28" t="s">
        <v>4587</v>
      </c>
      <c r="H3232" s="28" t="s">
        <v>6667</v>
      </c>
      <c r="K3232" s="29">
        <v>40154</v>
      </c>
      <c r="L3232" s="28" t="s">
        <v>7174</v>
      </c>
      <c r="M3232" s="28" t="s">
        <v>7179</v>
      </c>
    </row>
    <row r="3233" spans="1:13" hidden="1" x14ac:dyDescent="0.2">
      <c r="A3233" s="23">
        <v>70621</v>
      </c>
      <c r="B3233" s="33" t="s">
        <v>4573</v>
      </c>
      <c r="C3233" s="33" t="s">
        <v>4574</v>
      </c>
      <c r="D3233" s="25">
        <v>40154</v>
      </c>
      <c r="F3233" s="26">
        <v>5</v>
      </c>
      <c r="G3233" s="28" t="s">
        <v>4590</v>
      </c>
      <c r="H3233" s="28" t="s">
        <v>5954</v>
      </c>
      <c r="J3233" s="28" t="s">
        <v>4912</v>
      </c>
      <c r="K3233" s="29">
        <v>40154</v>
      </c>
      <c r="L3233" s="33" t="s">
        <v>7182</v>
      </c>
      <c r="M3233" s="28" t="s">
        <v>7183</v>
      </c>
    </row>
    <row r="3234" spans="1:13" hidden="1" x14ac:dyDescent="0.2">
      <c r="A3234" s="23">
        <v>70714</v>
      </c>
      <c r="B3234" s="28" t="s">
        <v>4573</v>
      </c>
      <c r="C3234" s="28" t="s">
        <v>5135</v>
      </c>
      <c r="D3234" s="25">
        <v>40154</v>
      </c>
      <c r="F3234" s="26">
        <v>7.46</v>
      </c>
      <c r="G3234" s="28" t="s">
        <v>683</v>
      </c>
      <c r="H3234" s="28" t="s">
        <v>3365</v>
      </c>
      <c r="J3234" s="28" t="s">
        <v>4909</v>
      </c>
      <c r="K3234" s="29">
        <v>40154</v>
      </c>
      <c r="L3234" s="28" t="s">
        <v>5658</v>
      </c>
      <c r="M3234" s="28" t="s">
        <v>1706</v>
      </c>
    </row>
    <row r="3235" spans="1:13" hidden="1" x14ac:dyDescent="0.2">
      <c r="A3235" s="23">
        <v>70619</v>
      </c>
      <c r="B3235" s="28" t="s">
        <v>4573</v>
      </c>
      <c r="C3235" s="28" t="s">
        <v>4574</v>
      </c>
      <c r="D3235" s="25">
        <v>40154</v>
      </c>
      <c r="F3235" s="26">
        <v>8.19</v>
      </c>
      <c r="G3235" s="28" t="s">
        <v>4589</v>
      </c>
      <c r="H3235" s="28" t="s">
        <v>3381</v>
      </c>
      <c r="J3235" s="28" t="s">
        <v>4909</v>
      </c>
      <c r="K3235" s="29">
        <v>40154</v>
      </c>
      <c r="L3235" s="28" t="s">
        <v>7174</v>
      </c>
      <c r="M3235" s="28" t="s">
        <v>7186</v>
      </c>
    </row>
    <row r="3236" spans="1:13" hidden="1" x14ac:dyDescent="0.2">
      <c r="A3236" s="23">
        <v>70717</v>
      </c>
      <c r="B3236" s="28" t="s">
        <v>4573</v>
      </c>
      <c r="C3236" s="28" t="s">
        <v>5135</v>
      </c>
      <c r="D3236" s="25">
        <v>40154</v>
      </c>
      <c r="F3236" s="26">
        <v>7.76</v>
      </c>
      <c r="G3236" s="28" t="s">
        <v>1951</v>
      </c>
      <c r="H3236" s="28" t="s">
        <v>3370</v>
      </c>
      <c r="J3236" s="28" t="s">
        <v>4909</v>
      </c>
      <c r="K3236" s="29">
        <v>40154</v>
      </c>
      <c r="L3236" s="28" t="s">
        <v>5658</v>
      </c>
      <c r="M3236" s="28" t="s">
        <v>3961</v>
      </c>
    </row>
    <row r="3237" spans="1:13" hidden="1" x14ac:dyDescent="0.2">
      <c r="A3237" s="23">
        <v>70620.100000000006</v>
      </c>
      <c r="B3237" s="28" t="s">
        <v>4573</v>
      </c>
      <c r="C3237" s="28" t="s">
        <v>4574</v>
      </c>
      <c r="D3237" s="25">
        <v>40154</v>
      </c>
      <c r="F3237" s="26">
        <v>2.5</v>
      </c>
      <c r="G3237" s="28" t="s">
        <v>5137</v>
      </c>
      <c r="H3237" s="28" t="s">
        <v>3365</v>
      </c>
      <c r="J3237" s="28" t="s">
        <v>4911</v>
      </c>
      <c r="K3237" s="29">
        <v>40154</v>
      </c>
      <c r="L3237" s="28" t="s">
        <v>2196</v>
      </c>
      <c r="M3237" s="28" t="s">
        <v>4613</v>
      </c>
    </row>
    <row r="3238" spans="1:13" hidden="1" x14ac:dyDescent="0.2">
      <c r="A3238" s="23">
        <v>70719</v>
      </c>
      <c r="B3238" s="33" t="s">
        <v>4573</v>
      </c>
      <c r="C3238" s="28" t="s">
        <v>5135</v>
      </c>
      <c r="D3238" s="25">
        <v>40154</v>
      </c>
      <c r="F3238" s="26">
        <v>19.25</v>
      </c>
      <c r="G3238" s="28" t="s">
        <v>5137</v>
      </c>
      <c r="H3238" s="28" t="s">
        <v>3365</v>
      </c>
      <c r="J3238" s="28" t="s">
        <v>4909</v>
      </c>
      <c r="K3238" s="29">
        <v>40154</v>
      </c>
      <c r="L3238" s="28" t="s">
        <v>5658</v>
      </c>
      <c r="M3238" s="28" t="s">
        <v>1755</v>
      </c>
    </row>
    <row r="3239" spans="1:13" hidden="1" x14ac:dyDescent="0.2">
      <c r="A3239" s="23">
        <v>70716</v>
      </c>
      <c r="B3239" s="28" t="s">
        <v>4573</v>
      </c>
      <c r="C3239" s="28" t="s">
        <v>5135</v>
      </c>
      <c r="D3239" s="25">
        <v>40154</v>
      </c>
      <c r="F3239" s="26">
        <v>27</v>
      </c>
      <c r="G3239" s="28" t="s">
        <v>4030</v>
      </c>
      <c r="H3239" s="28" t="s">
        <v>4600</v>
      </c>
      <c r="J3239" s="28" t="s">
        <v>4909</v>
      </c>
      <c r="K3239" s="29">
        <v>40154</v>
      </c>
      <c r="L3239" s="28" t="s">
        <v>5658</v>
      </c>
      <c r="M3239" s="28" t="s">
        <v>2127</v>
      </c>
    </row>
    <row r="3240" spans="1:13" hidden="1" x14ac:dyDescent="0.2">
      <c r="A3240" s="23">
        <v>70722</v>
      </c>
      <c r="B3240" s="28" t="s">
        <v>4573</v>
      </c>
      <c r="C3240" s="28" t="s">
        <v>5135</v>
      </c>
      <c r="D3240" s="25">
        <v>40154</v>
      </c>
      <c r="F3240" s="26">
        <v>51.9</v>
      </c>
      <c r="G3240" s="28" t="s">
        <v>878</v>
      </c>
      <c r="H3240" s="28" t="s">
        <v>7322</v>
      </c>
      <c r="J3240" s="28" t="s">
        <v>4914</v>
      </c>
      <c r="K3240" s="29">
        <v>40154</v>
      </c>
      <c r="L3240" s="28" t="s">
        <v>5658</v>
      </c>
      <c r="M3240" s="28" t="s">
        <v>1748</v>
      </c>
    </row>
    <row r="3241" spans="1:13" hidden="1" x14ac:dyDescent="0.2">
      <c r="A3241" s="23">
        <v>70623</v>
      </c>
      <c r="B3241" s="28" t="s">
        <v>4573</v>
      </c>
      <c r="C3241" s="28" t="s">
        <v>4574</v>
      </c>
      <c r="D3241" s="25">
        <v>40155</v>
      </c>
      <c r="E3241" s="28" t="s">
        <v>5915</v>
      </c>
      <c r="F3241" s="26">
        <v>35</v>
      </c>
      <c r="G3241" s="28" t="s">
        <v>2203</v>
      </c>
      <c r="H3241" s="28" t="s">
        <v>7324</v>
      </c>
      <c r="J3241" s="28" t="s">
        <v>4909</v>
      </c>
      <c r="K3241" s="29">
        <v>40155</v>
      </c>
      <c r="L3241" s="28" t="s">
        <v>7176</v>
      </c>
      <c r="M3241" s="28">
        <v>1160</v>
      </c>
    </row>
    <row r="3242" spans="1:13" hidden="1" x14ac:dyDescent="0.2">
      <c r="A3242" s="23">
        <v>70715</v>
      </c>
      <c r="B3242" s="28" t="s">
        <v>4573</v>
      </c>
      <c r="C3242" s="28" t="s">
        <v>5135</v>
      </c>
      <c r="D3242" s="25">
        <v>40155</v>
      </c>
      <c r="F3242" s="26">
        <v>64</v>
      </c>
      <c r="G3242" s="28" t="s">
        <v>2207</v>
      </c>
      <c r="H3242" s="28" t="s">
        <v>4600</v>
      </c>
      <c r="J3242" s="28" t="s">
        <v>4909</v>
      </c>
      <c r="K3242" s="29">
        <v>40155</v>
      </c>
      <c r="L3242" s="28" t="s">
        <v>5658</v>
      </c>
      <c r="M3242" s="28" t="s">
        <v>2296</v>
      </c>
    </row>
    <row r="3243" spans="1:13" hidden="1" x14ac:dyDescent="0.2">
      <c r="A3243" s="23">
        <v>70622</v>
      </c>
      <c r="B3243" s="28" t="s">
        <v>4573</v>
      </c>
      <c r="C3243" s="28" t="s">
        <v>4574</v>
      </c>
      <c r="D3243" s="25">
        <v>40155</v>
      </c>
      <c r="F3243" s="26">
        <v>144</v>
      </c>
      <c r="G3243" s="28" t="s">
        <v>5140</v>
      </c>
      <c r="H3243" s="28" t="s">
        <v>3370</v>
      </c>
      <c r="J3243" s="28" t="s">
        <v>4911</v>
      </c>
      <c r="K3243" s="29">
        <v>40155</v>
      </c>
      <c r="L3243" s="28" t="s">
        <v>7176</v>
      </c>
      <c r="M3243" s="28">
        <v>1156</v>
      </c>
    </row>
    <row r="3244" spans="1:13" hidden="1" x14ac:dyDescent="0.2">
      <c r="A3244" s="23">
        <v>70624</v>
      </c>
      <c r="B3244" s="28" t="s">
        <v>4573</v>
      </c>
      <c r="C3244" s="28" t="s">
        <v>4574</v>
      </c>
      <c r="D3244" s="25">
        <v>40155</v>
      </c>
      <c r="E3244" s="28" t="s">
        <v>99</v>
      </c>
      <c r="F3244" s="26">
        <v>150</v>
      </c>
      <c r="G3244" s="28" t="s">
        <v>5155</v>
      </c>
      <c r="H3244" s="28" t="s">
        <v>4599</v>
      </c>
      <c r="I3244" s="28" t="s">
        <v>5916</v>
      </c>
      <c r="J3244" s="28" t="s">
        <v>4906</v>
      </c>
      <c r="K3244" s="29">
        <v>40155</v>
      </c>
      <c r="L3244" s="28" t="s">
        <v>7176</v>
      </c>
      <c r="M3244" s="28">
        <v>1166</v>
      </c>
    </row>
    <row r="3245" spans="1:13" hidden="1" x14ac:dyDescent="0.2">
      <c r="A3245" s="23">
        <v>70625</v>
      </c>
      <c r="B3245" s="28" t="s">
        <v>4585</v>
      </c>
      <c r="C3245" s="28" t="s">
        <v>4574</v>
      </c>
      <c r="D3245" s="25">
        <v>40156</v>
      </c>
      <c r="F3245" s="26">
        <v>50</v>
      </c>
      <c r="G3245" s="28" t="s">
        <v>4586</v>
      </c>
      <c r="H3245" s="28" t="s">
        <v>5948</v>
      </c>
      <c r="J3245" s="28" t="s">
        <v>4905</v>
      </c>
      <c r="K3245" s="29">
        <v>40156</v>
      </c>
      <c r="L3245" s="28" t="s">
        <v>7174</v>
      </c>
      <c r="M3245" s="28" t="s">
        <v>7180</v>
      </c>
    </row>
    <row r="3246" spans="1:13" hidden="1" x14ac:dyDescent="0.2">
      <c r="A3246" s="23">
        <v>70626</v>
      </c>
      <c r="B3246" s="28" t="s">
        <v>4579</v>
      </c>
      <c r="C3246" s="28" t="s">
        <v>4574</v>
      </c>
      <c r="D3246" s="25">
        <v>40156</v>
      </c>
      <c r="F3246" s="26">
        <v>100</v>
      </c>
      <c r="G3246" s="28" t="s">
        <v>4587</v>
      </c>
      <c r="H3246" s="28" t="s">
        <v>6667</v>
      </c>
      <c r="K3246" s="29">
        <v>40156</v>
      </c>
      <c r="L3246" s="28" t="s">
        <v>7174</v>
      </c>
      <c r="M3246" s="28" t="s">
        <v>7179</v>
      </c>
    </row>
    <row r="3247" spans="1:13" hidden="1" x14ac:dyDescent="0.2">
      <c r="A3247" s="23">
        <v>70627</v>
      </c>
      <c r="B3247" s="28" t="s">
        <v>4579</v>
      </c>
      <c r="C3247" s="28" t="s">
        <v>4574</v>
      </c>
      <c r="D3247" s="25">
        <v>40156</v>
      </c>
      <c r="F3247" s="26">
        <v>100</v>
      </c>
      <c r="G3247" s="28" t="s">
        <v>4587</v>
      </c>
      <c r="H3247" s="28" t="s">
        <v>6667</v>
      </c>
      <c r="K3247" s="29">
        <v>40156</v>
      </c>
      <c r="L3247" s="28" t="s">
        <v>7174</v>
      </c>
      <c r="M3247" s="28" t="s">
        <v>7179</v>
      </c>
    </row>
    <row r="3248" spans="1:13" hidden="1" x14ac:dyDescent="0.2">
      <c r="A3248" s="14">
        <v>80595</v>
      </c>
      <c r="B3248" s="28" t="s">
        <v>4555</v>
      </c>
      <c r="C3248" s="28" t="s">
        <v>5135</v>
      </c>
      <c r="D3248" s="25">
        <v>40156</v>
      </c>
      <c r="F3248" s="26">
        <v>12</v>
      </c>
      <c r="G3248" s="28" t="s">
        <v>5135</v>
      </c>
      <c r="H3248" s="28" t="s">
        <v>3381</v>
      </c>
      <c r="J3248" s="28" t="s">
        <v>4909</v>
      </c>
      <c r="K3248" s="29">
        <v>40156</v>
      </c>
      <c r="M3248" s="28" t="s">
        <v>8453</v>
      </c>
    </row>
    <row r="3249" spans="1:13" hidden="1" x14ac:dyDescent="0.2">
      <c r="A3249" s="14">
        <v>80594</v>
      </c>
      <c r="B3249" s="28" t="s">
        <v>4555</v>
      </c>
      <c r="C3249" s="28" t="s">
        <v>5135</v>
      </c>
      <c r="D3249" s="25">
        <v>40156</v>
      </c>
      <c r="F3249" s="26">
        <v>-12</v>
      </c>
      <c r="G3249" s="28" t="s">
        <v>5135</v>
      </c>
      <c r="H3249" s="28" t="s">
        <v>3381</v>
      </c>
      <c r="J3249" s="28" t="s">
        <v>4909</v>
      </c>
      <c r="K3249" s="29">
        <v>40157</v>
      </c>
      <c r="M3249" s="28" t="s">
        <v>8454</v>
      </c>
    </row>
    <row r="3250" spans="1:13" hidden="1" x14ac:dyDescent="0.2">
      <c r="A3250" s="23">
        <v>70629</v>
      </c>
      <c r="B3250" s="28" t="s">
        <v>4579</v>
      </c>
      <c r="C3250" s="28" t="s">
        <v>4574</v>
      </c>
      <c r="D3250" s="25">
        <v>40157</v>
      </c>
      <c r="E3250" s="33"/>
      <c r="F3250" s="26">
        <v>80</v>
      </c>
      <c r="G3250" s="28" t="s">
        <v>4580</v>
      </c>
      <c r="H3250" s="28" t="s">
        <v>6667</v>
      </c>
      <c r="K3250" s="29">
        <v>40157</v>
      </c>
      <c r="L3250" s="28" t="s">
        <v>8465</v>
      </c>
      <c r="M3250" s="28" t="s">
        <v>7419</v>
      </c>
    </row>
    <row r="3251" spans="1:13" hidden="1" x14ac:dyDescent="0.2">
      <c r="A3251" s="23">
        <v>70630</v>
      </c>
      <c r="B3251" s="28" t="s">
        <v>4579</v>
      </c>
      <c r="C3251" s="28" t="s">
        <v>4574</v>
      </c>
      <c r="D3251" s="25">
        <v>40157</v>
      </c>
      <c r="F3251" s="26">
        <v>30</v>
      </c>
      <c r="G3251" s="28" t="s">
        <v>4580</v>
      </c>
      <c r="H3251" s="28" t="s">
        <v>6667</v>
      </c>
      <c r="K3251" s="29">
        <v>40157</v>
      </c>
      <c r="L3251" s="28" t="s">
        <v>8465</v>
      </c>
      <c r="M3251" s="28" t="s">
        <v>2272</v>
      </c>
    </row>
    <row r="3252" spans="1:13" hidden="1" x14ac:dyDescent="0.2">
      <c r="A3252" s="23">
        <v>70628</v>
      </c>
      <c r="B3252" s="33" t="s">
        <v>4573</v>
      </c>
      <c r="C3252" s="28" t="s">
        <v>4574</v>
      </c>
      <c r="D3252" s="25">
        <v>40157</v>
      </c>
      <c r="F3252" s="26">
        <v>25</v>
      </c>
      <c r="G3252" s="28" t="s">
        <v>5165</v>
      </c>
      <c r="H3252" s="28" t="s">
        <v>3370</v>
      </c>
      <c r="J3252" s="28" t="s">
        <v>4909</v>
      </c>
      <c r="K3252" s="29">
        <v>40157</v>
      </c>
      <c r="L3252" s="28" t="s">
        <v>7176</v>
      </c>
      <c r="M3252" s="28">
        <v>1161</v>
      </c>
    </row>
    <row r="3253" spans="1:13" hidden="1" x14ac:dyDescent="0.2">
      <c r="A3253" s="23">
        <v>70631</v>
      </c>
      <c r="B3253" s="28" t="s">
        <v>4573</v>
      </c>
      <c r="C3253" s="28" t="s">
        <v>4574</v>
      </c>
      <c r="D3253" s="25">
        <v>40158</v>
      </c>
      <c r="F3253" s="26">
        <v>-0.42</v>
      </c>
      <c r="G3253" s="28" t="s">
        <v>4594</v>
      </c>
      <c r="H3253" s="28" t="s">
        <v>3381</v>
      </c>
      <c r="J3253" s="28" t="s">
        <v>4909</v>
      </c>
      <c r="K3253" s="29">
        <v>40158</v>
      </c>
      <c r="L3253" s="28" t="s">
        <v>7177</v>
      </c>
      <c r="M3253" s="28" t="s">
        <v>3879</v>
      </c>
    </row>
    <row r="3254" spans="1:13" hidden="1" x14ac:dyDescent="0.2">
      <c r="A3254" s="23">
        <v>70632</v>
      </c>
      <c r="B3254" s="28" t="s">
        <v>4579</v>
      </c>
      <c r="C3254" s="28" t="s">
        <v>4574</v>
      </c>
      <c r="D3254" s="25">
        <v>40158</v>
      </c>
      <c r="F3254" s="26">
        <v>30</v>
      </c>
      <c r="G3254" s="28" t="s">
        <v>4580</v>
      </c>
      <c r="H3254" s="28" t="s">
        <v>6667</v>
      </c>
      <c r="K3254" s="29">
        <v>40158</v>
      </c>
      <c r="L3254" s="28" t="s">
        <v>8465</v>
      </c>
      <c r="M3254" s="28" t="s">
        <v>773</v>
      </c>
    </row>
    <row r="3255" spans="1:13" hidden="1" x14ac:dyDescent="0.2">
      <c r="A3255" s="23">
        <v>70635</v>
      </c>
      <c r="B3255" s="28" t="s">
        <v>4579</v>
      </c>
      <c r="C3255" s="28" t="s">
        <v>4574</v>
      </c>
      <c r="D3255" s="25">
        <v>40161</v>
      </c>
      <c r="F3255" s="26">
        <v>10</v>
      </c>
      <c r="G3255" s="28" t="s">
        <v>4580</v>
      </c>
      <c r="H3255" s="28" t="s">
        <v>6667</v>
      </c>
      <c r="K3255" s="29">
        <v>40161</v>
      </c>
      <c r="L3255" s="28" t="s">
        <v>8465</v>
      </c>
      <c r="M3255" s="28" t="s">
        <v>776</v>
      </c>
    </row>
    <row r="3256" spans="1:13" hidden="1" x14ac:dyDescent="0.2">
      <c r="A3256" s="23">
        <v>70633</v>
      </c>
      <c r="B3256" s="28" t="s">
        <v>4573</v>
      </c>
      <c r="C3256" s="28" t="s">
        <v>4574</v>
      </c>
      <c r="D3256" s="25">
        <v>40161</v>
      </c>
      <c r="F3256" s="26">
        <v>10</v>
      </c>
      <c r="G3256" s="28" t="s">
        <v>6752</v>
      </c>
      <c r="H3256" s="28" t="s">
        <v>3381</v>
      </c>
      <c r="J3256" s="28" t="s">
        <v>4907</v>
      </c>
      <c r="K3256" s="29">
        <v>40161</v>
      </c>
      <c r="L3256" s="28" t="s">
        <v>8465</v>
      </c>
      <c r="M3256" s="28" t="s">
        <v>7406</v>
      </c>
    </row>
    <row r="3257" spans="1:13" hidden="1" x14ac:dyDescent="0.2">
      <c r="A3257" s="23">
        <v>70634</v>
      </c>
      <c r="B3257" s="28" t="s">
        <v>4573</v>
      </c>
      <c r="C3257" s="28" t="s">
        <v>4574</v>
      </c>
      <c r="D3257" s="25">
        <v>40161</v>
      </c>
      <c r="F3257" s="26">
        <v>30</v>
      </c>
      <c r="G3257" s="28" t="s">
        <v>5418</v>
      </c>
      <c r="H3257" s="28" t="s">
        <v>5954</v>
      </c>
      <c r="J3257" s="28" t="s">
        <v>4911</v>
      </c>
      <c r="K3257" s="29">
        <v>40161</v>
      </c>
      <c r="L3257" s="28" t="s">
        <v>7176</v>
      </c>
      <c r="M3257" s="28">
        <v>1157</v>
      </c>
    </row>
    <row r="3258" spans="1:13" hidden="1" x14ac:dyDescent="0.2">
      <c r="A3258" s="23">
        <v>70636</v>
      </c>
      <c r="B3258" s="28" t="s">
        <v>4573</v>
      </c>
      <c r="C3258" s="28" t="s">
        <v>4574</v>
      </c>
      <c r="D3258" s="25">
        <v>40162</v>
      </c>
      <c r="E3258" s="33" t="s">
        <v>2669</v>
      </c>
      <c r="F3258" s="26">
        <v>29.5</v>
      </c>
      <c r="G3258" s="28" t="s">
        <v>6023</v>
      </c>
      <c r="H3258" s="28" t="s">
        <v>3379</v>
      </c>
      <c r="J3258" s="28" t="s">
        <v>4906</v>
      </c>
      <c r="K3258" s="29">
        <v>40162</v>
      </c>
      <c r="L3258" s="28" t="s">
        <v>7176</v>
      </c>
      <c r="M3258" s="28">
        <v>1167</v>
      </c>
    </row>
    <row r="3259" spans="1:13" hidden="1" x14ac:dyDescent="0.2">
      <c r="A3259" s="23">
        <v>70637</v>
      </c>
      <c r="B3259" s="28" t="s">
        <v>4573</v>
      </c>
      <c r="C3259" s="28" t="s">
        <v>4574</v>
      </c>
      <c r="D3259" s="25">
        <v>40163</v>
      </c>
      <c r="F3259" s="26">
        <v>192</v>
      </c>
      <c r="G3259" s="28" t="s">
        <v>5140</v>
      </c>
      <c r="H3259" s="28" t="s">
        <v>3370</v>
      </c>
      <c r="J3259" s="28" t="s">
        <v>4911</v>
      </c>
      <c r="K3259" s="29">
        <v>40163</v>
      </c>
      <c r="L3259" s="28" t="s">
        <v>7176</v>
      </c>
      <c r="M3259" s="28">
        <v>1162</v>
      </c>
    </row>
    <row r="3260" spans="1:13" hidden="1" x14ac:dyDescent="0.2">
      <c r="A3260" s="23">
        <v>70639</v>
      </c>
      <c r="B3260" s="28" t="s">
        <v>4573</v>
      </c>
      <c r="C3260" s="28" t="s">
        <v>4574</v>
      </c>
      <c r="D3260" s="25">
        <v>40164</v>
      </c>
      <c r="F3260" s="26">
        <v>20</v>
      </c>
      <c r="G3260" s="28" t="s">
        <v>5143</v>
      </c>
      <c r="H3260" s="28" t="s">
        <v>3381</v>
      </c>
      <c r="J3260" s="28" t="s">
        <v>4909</v>
      </c>
      <c r="K3260" s="29">
        <v>40164</v>
      </c>
      <c r="L3260" s="28" t="s">
        <v>7174</v>
      </c>
      <c r="M3260" s="28" t="s">
        <v>7217</v>
      </c>
    </row>
    <row r="3261" spans="1:13" hidden="1" x14ac:dyDescent="0.2">
      <c r="A3261" s="23">
        <v>70638</v>
      </c>
      <c r="B3261" s="28" t="s">
        <v>4585</v>
      </c>
      <c r="C3261" s="28" t="s">
        <v>4574</v>
      </c>
      <c r="D3261" s="25">
        <v>40164</v>
      </c>
      <c r="F3261" s="26">
        <v>79.790000000000006</v>
      </c>
      <c r="G3261" s="28" t="s">
        <v>5142</v>
      </c>
      <c r="H3261" s="28" t="s">
        <v>5948</v>
      </c>
      <c r="K3261" s="29">
        <v>40164</v>
      </c>
      <c r="L3261" s="28" t="s">
        <v>7174</v>
      </c>
      <c r="M3261" s="28" t="s">
        <v>7175</v>
      </c>
    </row>
    <row r="3262" spans="1:13" hidden="1" x14ac:dyDescent="0.2">
      <c r="A3262" s="23">
        <v>70640</v>
      </c>
      <c r="B3262" s="28" t="s">
        <v>4579</v>
      </c>
      <c r="C3262" s="28" t="s">
        <v>4574</v>
      </c>
      <c r="D3262" s="25">
        <v>40165</v>
      </c>
      <c r="F3262" s="26">
        <v>50</v>
      </c>
      <c r="G3262" s="28" t="s">
        <v>4580</v>
      </c>
      <c r="H3262" s="28" t="s">
        <v>6667</v>
      </c>
      <c r="K3262" s="29">
        <v>40165</v>
      </c>
      <c r="L3262" s="28" t="s">
        <v>8465</v>
      </c>
      <c r="M3262" s="28" t="s">
        <v>1356</v>
      </c>
    </row>
    <row r="3263" spans="1:13" hidden="1" x14ac:dyDescent="0.2">
      <c r="A3263" s="23">
        <v>70641</v>
      </c>
      <c r="B3263" s="33" t="s">
        <v>4573</v>
      </c>
      <c r="C3263" s="28" t="s">
        <v>4574</v>
      </c>
      <c r="D3263" s="25">
        <v>40165</v>
      </c>
      <c r="E3263" s="33"/>
      <c r="F3263" s="26">
        <v>33</v>
      </c>
      <c r="G3263" s="28" t="s">
        <v>5145</v>
      </c>
      <c r="H3263" s="28" t="s">
        <v>277</v>
      </c>
      <c r="J3263" s="28" t="s">
        <v>4911</v>
      </c>
      <c r="K3263" s="29">
        <v>40165</v>
      </c>
      <c r="L3263" s="28" t="s">
        <v>7174</v>
      </c>
      <c r="M3263" s="28" t="s">
        <v>8479</v>
      </c>
    </row>
    <row r="3264" spans="1:13" hidden="1" x14ac:dyDescent="0.2">
      <c r="A3264" s="23">
        <v>70642</v>
      </c>
      <c r="B3264" s="28" t="s">
        <v>4579</v>
      </c>
      <c r="C3264" s="28" t="s">
        <v>4574</v>
      </c>
      <c r="D3264" s="25">
        <v>40168</v>
      </c>
      <c r="F3264" s="26">
        <v>50</v>
      </c>
      <c r="G3264" s="28" t="s">
        <v>4580</v>
      </c>
      <c r="H3264" s="28" t="s">
        <v>6667</v>
      </c>
      <c r="K3264" s="29">
        <v>40168</v>
      </c>
      <c r="L3264" s="28" t="s">
        <v>8465</v>
      </c>
      <c r="M3264" s="28" t="s">
        <v>765</v>
      </c>
    </row>
    <row r="3265" spans="1:13" hidden="1" x14ac:dyDescent="0.2">
      <c r="A3265" s="23">
        <v>70643</v>
      </c>
      <c r="B3265" s="28" t="s">
        <v>4585</v>
      </c>
      <c r="C3265" s="28" t="s">
        <v>4574</v>
      </c>
      <c r="D3265" s="25">
        <v>40169</v>
      </c>
      <c r="F3265" s="26">
        <v>20.8</v>
      </c>
      <c r="G3265" s="28" t="s">
        <v>5141</v>
      </c>
      <c r="H3265" s="28" t="s">
        <v>5948</v>
      </c>
      <c r="J3265" s="28" t="s">
        <v>4907</v>
      </c>
      <c r="K3265" s="29">
        <v>40169</v>
      </c>
      <c r="L3265" s="28" t="s">
        <v>7174</v>
      </c>
      <c r="M3265" s="28" t="s">
        <v>7211</v>
      </c>
    </row>
    <row r="3266" spans="1:13" hidden="1" x14ac:dyDescent="0.2">
      <c r="A3266" s="23">
        <v>70644</v>
      </c>
      <c r="C3266" s="28" t="s">
        <v>4574</v>
      </c>
      <c r="D3266" s="25">
        <v>40169</v>
      </c>
      <c r="F3266" s="26">
        <v>-96.71</v>
      </c>
      <c r="K3266" s="29">
        <v>40169</v>
      </c>
      <c r="L3266" s="28" t="s">
        <v>7181</v>
      </c>
      <c r="M3266" s="28">
        <v>160109</v>
      </c>
    </row>
    <row r="3267" spans="1:13" hidden="1" x14ac:dyDescent="0.2">
      <c r="A3267" s="23">
        <v>70645</v>
      </c>
      <c r="C3267" s="28" t="s">
        <v>4574</v>
      </c>
      <c r="D3267" s="25">
        <v>40169</v>
      </c>
      <c r="F3267" s="26">
        <v>-187.5</v>
      </c>
      <c r="K3267" s="29">
        <v>40169</v>
      </c>
      <c r="L3267" s="28" t="s">
        <v>7181</v>
      </c>
      <c r="M3267" s="28">
        <v>160109</v>
      </c>
    </row>
    <row r="3268" spans="1:13" hidden="1" x14ac:dyDescent="0.2">
      <c r="A3268" s="23">
        <v>70646</v>
      </c>
      <c r="B3268" s="28" t="s">
        <v>4573</v>
      </c>
      <c r="C3268" s="28" t="s">
        <v>4574</v>
      </c>
      <c r="D3268" s="25">
        <v>40170</v>
      </c>
      <c r="F3268" s="26">
        <v>41.58</v>
      </c>
      <c r="G3268" s="28" t="s">
        <v>5139</v>
      </c>
      <c r="H3268" s="28" t="s">
        <v>3381</v>
      </c>
      <c r="J3268" s="28" t="s">
        <v>4909</v>
      </c>
      <c r="K3268" s="29">
        <v>40170</v>
      </c>
      <c r="L3268" s="28" t="s">
        <v>7174</v>
      </c>
      <c r="M3268" s="28" t="s">
        <v>7209</v>
      </c>
    </row>
    <row r="3269" spans="1:13" hidden="1" x14ac:dyDescent="0.2">
      <c r="A3269" s="23">
        <v>70649</v>
      </c>
      <c r="B3269" s="28" t="s">
        <v>4579</v>
      </c>
      <c r="C3269" s="28" t="s">
        <v>4574</v>
      </c>
      <c r="D3269" s="25">
        <v>40171</v>
      </c>
      <c r="F3269" s="26">
        <v>50</v>
      </c>
      <c r="G3269" s="28" t="s">
        <v>4580</v>
      </c>
      <c r="H3269" s="28" t="s">
        <v>6667</v>
      </c>
      <c r="K3269" s="29">
        <v>40171</v>
      </c>
      <c r="L3269" s="28" t="s">
        <v>8465</v>
      </c>
      <c r="M3269" s="28" t="s">
        <v>7400</v>
      </c>
    </row>
    <row r="3270" spans="1:13" hidden="1" x14ac:dyDescent="0.2">
      <c r="A3270" s="23">
        <v>70648</v>
      </c>
      <c r="B3270" s="28" t="s">
        <v>4573</v>
      </c>
      <c r="C3270" s="28" t="s">
        <v>4574</v>
      </c>
      <c r="D3270" s="25">
        <v>40171</v>
      </c>
      <c r="E3270" s="33"/>
      <c r="F3270" s="26">
        <v>40</v>
      </c>
      <c r="G3270" s="28" t="s">
        <v>5910</v>
      </c>
      <c r="H3270" s="28" t="s">
        <v>3370</v>
      </c>
      <c r="J3270" s="28" t="s">
        <v>4907</v>
      </c>
      <c r="K3270" s="29">
        <v>40171</v>
      </c>
      <c r="L3270" s="28" t="s">
        <v>7176</v>
      </c>
      <c r="M3270" s="28">
        <v>1159</v>
      </c>
    </row>
    <row r="3271" spans="1:13" hidden="1" x14ac:dyDescent="0.2">
      <c r="A3271" s="23">
        <v>70647</v>
      </c>
      <c r="B3271" s="28" t="s">
        <v>4582</v>
      </c>
      <c r="C3271" s="28" t="s">
        <v>4574</v>
      </c>
      <c r="D3271" s="25">
        <v>40171</v>
      </c>
      <c r="F3271" s="26">
        <v>-239.59</v>
      </c>
      <c r="G3271" s="28" t="s">
        <v>875</v>
      </c>
      <c r="H3271" s="28" t="s">
        <v>6666</v>
      </c>
      <c r="K3271" s="29">
        <v>40171</v>
      </c>
      <c r="L3271" s="28" t="s">
        <v>2984</v>
      </c>
      <c r="M3271" s="28" t="s">
        <v>2985</v>
      </c>
    </row>
    <row r="3272" spans="1:13" hidden="1" x14ac:dyDescent="0.2">
      <c r="A3272" s="23">
        <v>70650</v>
      </c>
      <c r="B3272" s="28" t="s">
        <v>4573</v>
      </c>
      <c r="C3272" s="28" t="s">
        <v>4574</v>
      </c>
      <c r="D3272" s="25">
        <v>40176</v>
      </c>
      <c r="F3272" s="26">
        <v>49.39</v>
      </c>
      <c r="G3272" s="28" t="s">
        <v>6790</v>
      </c>
      <c r="H3272" s="28" t="s">
        <v>3381</v>
      </c>
      <c r="J3272" s="28" t="s">
        <v>4909</v>
      </c>
      <c r="K3272" s="29">
        <v>40176</v>
      </c>
      <c r="L3272" s="28" t="s">
        <v>7174</v>
      </c>
      <c r="M3272" s="28" t="s">
        <v>7220</v>
      </c>
    </row>
    <row r="3273" spans="1:13" hidden="1" x14ac:dyDescent="0.2">
      <c r="A3273" s="23">
        <v>70652</v>
      </c>
      <c r="B3273" s="28" t="s">
        <v>5138</v>
      </c>
      <c r="C3273" s="28" t="s">
        <v>4574</v>
      </c>
      <c r="D3273" s="25">
        <v>40176</v>
      </c>
      <c r="F3273" s="26">
        <v>207.94</v>
      </c>
      <c r="G3273" s="28" t="s">
        <v>4574</v>
      </c>
      <c r="H3273" s="28" t="s">
        <v>3381</v>
      </c>
      <c r="J3273" s="28" t="s">
        <v>4909</v>
      </c>
      <c r="K3273" s="29">
        <v>40176</v>
      </c>
      <c r="L3273" s="28" t="s">
        <v>7206</v>
      </c>
      <c r="M3273" s="28" t="s">
        <v>689</v>
      </c>
    </row>
    <row r="3274" spans="1:13" x14ac:dyDescent="0.2">
      <c r="A3274" s="23">
        <v>70651</v>
      </c>
      <c r="B3274" s="28" t="s">
        <v>4573</v>
      </c>
      <c r="C3274" s="28" t="s">
        <v>4574</v>
      </c>
      <c r="D3274" s="25">
        <v>40176</v>
      </c>
      <c r="F3274" s="26">
        <v>21.02</v>
      </c>
      <c r="G3274" s="28" t="s">
        <v>5136</v>
      </c>
      <c r="H3274" s="28" t="s">
        <v>7151</v>
      </c>
      <c r="J3274" s="28" t="s">
        <v>4911</v>
      </c>
      <c r="K3274" s="29">
        <v>40176</v>
      </c>
      <c r="L3274" s="28" t="s">
        <v>7174</v>
      </c>
      <c r="M3274" s="28" t="s">
        <v>7221</v>
      </c>
    </row>
    <row r="3275" spans="1:13" hidden="1" x14ac:dyDescent="0.2">
      <c r="A3275" s="23">
        <v>70653</v>
      </c>
      <c r="B3275" s="28" t="s">
        <v>4573</v>
      </c>
      <c r="C3275" s="28" t="s">
        <v>4574</v>
      </c>
      <c r="D3275" s="25">
        <v>40177</v>
      </c>
      <c r="F3275" s="26">
        <v>13.5</v>
      </c>
      <c r="G3275" s="28" t="s">
        <v>6023</v>
      </c>
      <c r="H3275" s="28" t="s">
        <v>3379</v>
      </c>
      <c r="J3275" s="28" t="s">
        <v>4906</v>
      </c>
      <c r="K3275" s="29">
        <v>40177</v>
      </c>
      <c r="L3275" s="28" t="s">
        <v>7176</v>
      </c>
      <c r="M3275" s="28">
        <v>1158</v>
      </c>
    </row>
    <row r="3276" spans="1:13" hidden="1" x14ac:dyDescent="0.2">
      <c r="A3276" s="23">
        <v>70654.100000000006</v>
      </c>
      <c r="B3276" s="28" t="s">
        <v>4579</v>
      </c>
      <c r="C3276" s="28" t="s">
        <v>4574</v>
      </c>
      <c r="D3276" s="25">
        <v>40178</v>
      </c>
      <c r="F3276" s="26">
        <v>30</v>
      </c>
      <c r="G3276" s="28" t="s">
        <v>4580</v>
      </c>
      <c r="H3276" s="28" t="s">
        <v>6667</v>
      </c>
      <c r="K3276" s="29">
        <v>40178</v>
      </c>
      <c r="L3276" s="28" t="s">
        <v>2196</v>
      </c>
      <c r="M3276" s="28" t="s">
        <v>4613</v>
      </c>
    </row>
    <row r="3277" spans="1:13" hidden="1" x14ac:dyDescent="0.2">
      <c r="A3277" s="23">
        <v>70656</v>
      </c>
      <c r="B3277" s="28" t="s">
        <v>4573</v>
      </c>
      <c r="C3277" s="28" t="s">
        <v>4574</v>
      </c>
      <c r="D3277" s="25">
        <v>40178</v>
      </c>
      <c r="E3277" s="28" t="s">
        <v>6104</v>
      </c>
      <c r="F3277" s="26">
        <v>35.39</v>
      </c>
      <c r="G3277" s="28" t="s">
        <v>6752</v>
      </c>
      <c r="H3277" s="28" t="s">
        <v>3381</v>
      </c>
      <c r="J3277" s="28" t="s">
        <v>4907</v>
      </c>
      <c r="K3277" s="29">
        <v>40178</v>
      </c>
      <c r="L3277" s="28" t="s">
        <v>7174</v>
      </c>
      <c r="M3277" s="28" t="s">
        <v>6752</v>
      </c>
    </row>
    <row r="3278" spans="1:13" hidden="1" x14ac:dyDescent="0.2">
      <c r="A3278" s="23">
        <v>70655</v>
      </c>
      <c r="B3278" s="28" t="s">
        <v>4579</v>
      </c>
      <c r="C3278" s="28" t="s">
        <v>4574</v>
      </c>
      <c r="D3278" s="25">
        <v>40178</v>
      </c>
      <c r="F3278" s="26">
        <v>3265.15</v>
      </c>
      <c r="G3278" s="28" t="s">
        <v>5135</v>
      </c>
      <c r="H3278" s="28" t="s">
        <v>6667</v>
      </c>
      <c r="K3278" s="29">
        <v>40178</v>
      </c>
      <c r="L3278" s="28" t="s">
        <v>7174</v>
      </c>
      <c r="M3278" s="28" t="s">
        <v>7218</v>
      </c>
    </row>
    <row r="3279" spans="1:13" hidden="1" x14ac:dyDescent="0.2">
      <c r="A3279" s="14">
        <v>80587</v>
      </c>
      <c r="B3279" s="28" t="s">
        <v>4573</v>
      </c>
      <c r="C3279" s="28" t="s">
        <v>5135</v>
      </c>
      <c r="D3279" s="25">
        <v>40178</v>
      </c>
      <c r="F3279" s="26">
        <v>26.01</v>
      </c>
      <c r="G3279" s="28" t="s">
        <v>683</v>
      </c>
      <c r="H3279" s="28" t="s">
        <v>3365</v>
      </c>
      <c r="J3279" s="28" t="s">
        <v>4909</v>
      </c>
      <c r="K3279" s="29">
        <v>40180</v>
      </c>
      <c r="M3279" s="28" t="s">
        <v>3851</v>
      </c>
    </row>
    <row r="3280" spans="1:13" hidden="1" x14ac:dyDescent="0.2">
      <c r="A3280" s="23">
        <v>70654.2</v>
      </c>
      <c r="B3280" s="28" t="s">
        <v>4579</v>
      </c>
      <c r="C3280" s="28" t="s">
        <v>4574</v>
      </c>
      <c r="D3280" s="25">
        <v>40178</v>
      </c>
      <c r="F3280" s="26">
        <v>3.62</v>
      </c>
      <c r="G3280" s="28" t="s">
        <v>5137</v>
      </c>
      <c r="H3280" s="28" t="s">
        <v>3365</v>
      </c>
      <c r="J3280" s="28" t="s">
        <v>4911</v>
      </c>
      <c r="K3280" s="29">
        <v>40178</v>
      </c>
      <c r="L3280" s="28" t="s">
        <v>2196</v>
      </c>
      <c r="M3280" s="28" t="s">
        <v>4613</v>
      </c>
    </row>
    <row r="3281" spans="1:13" hidden="1" x14ac:dyDescent="0.2">
      <c r="A3281" s="14">
        <v>81468</v>
      </c>
      <c r="B3281" s="28" t="s">
        <v>4573</v>
      </c>
      <c r="C3281" s="28" t="s">
        <v>4580</v>
      </c>
      <c r="D3281" s="25">
        <v>40179</v>
      </c>
      <c r="E3281" s="28" t="s">
        <v>4793</v>
      </c>
      <c r="F3281" s="26">
        <v>25</v>
      </c>
      <c r="G3281" s="28" t="s">
        <v>5158</v>
      </c>
      <c r="H3281" s="28" t="s">
        <v>7154</v>
      </c>
      <c r="J3281" s="28" t="s">
        <v>4905</v>
      </c>
      <c r="K3281" s="29">
        <v>40179</v>
      </c>
    </row>
    <row r="3282" spans="1:13" hidden="1" x14ac:dyDescent="0.2">
      <c r="A3282" s="14">
        <v>81470</v>
      </c>
      <c r="B3282" s="28" t="s">
        <v>4573</v>
      </c>
      <c r="C3282" s="28" t="s">
        <v>4580</v>
      </c>
      <c r="D3282" s="25">
        <v>40179</v>
      </c>
      <c r="E3282" s="28" t="s">
        <v>8516</v>
      </c>
      <c r="F3282" s="26">
        <v>20</v>
      </c>
      <c r="G3282" s="28" t="s">
        <v>7120</v>
      </c>
      <c r="H3282" s="28" t="s">
        <v>3484</v>
      </c>
      <c r="J3282" s="28" t="s">
        <v>4907</v>
      </c>
      <c r="K3282" s="29">
        <v>40179</v>
      </c>
    </row>
    <row r="3283" spans="1:13" hidden="1" x14ac:dyDescent="0.2">
      <c r="A3283" s="14">
        <v>81472</v>
      </c>
      <c r="B3283" s="33" t="s">
        <v>4573</v>
      </c>
      <c r="C3283" s="33" t="s">
        <v>4580</v>
      </c>
      <c r="D3283" s="25">
        <v>40179</v>
      </c>
      <c r="E3283" s="28" t="s">
        <v>3376</v>
      </c>
      <c r="F3283" s="26">
        <v>12</v>
      </c>
      <c r="G3283" s="28" t="s">
        <v>1661</v>
      </c>
      <c r="H3283" s="28" t="s">
        <v>3379</v>
      </c>
      <c r="J3283" s="28" t="s">
        <v>4906</v>
      </c>
      <c r="K3283" s="29">
        <v>40179</v>
      </c>
      <c r="L3283" s="33"/>
    </row>
    <row r="3284" spans="1:13" hidden="1" x14ac:dyDescent="0.2">
      <c r="A3284" s="14">
        <v>80588</v>
      </c>
      <c r="B3284" s="28" t="s">
        <v>4573</v>
      </c>
      <c r="C3284" s="28" t="s">
        <v>5135</v>
      </c>
      <c r="D3284" s="25">
        <v>40179</v>
      </c>
      <c r="F3284" s="26">
        <v>14.99</v>
      </c>
      <c r="G3284" s="28" t="s">
        <v>7133</v>
      </c>
      <c r="H3284" s="28" t="s">
        <v>3381</v>
      </c>
      <c r="J3284" s="28" t="s">
        <v>4909</v>
      </c>
      <c r="K3284" s="29">
        <v>40180</v>
      </c>
      <c r="M3284" s="28" t="s">
        <v>2093</v>
      </c>
    </row>
    <row r="3285" spans="1:13" hidden="1" x14ac:dyDescent="0.2">
      <c r="A3285" s="14">
        <v>81471</v>
      </c>
      <c r="B3285" s="28" t="s">
        <v>4573</v>
      </c>
      <c r="C3285" s="28" t="s">
        <v>4580</v>
      </c>
      <c r="D3285" s="25">
        <v>40179</v>
      </c>
      <c r="E3285" s="28" t="s">
        <v>3043</v>
      </c>
      <c r="F3285" s="26">
        <v>40</v>
      </c>
      <c r="G3285" s="28" t="s">
        <v>1958</v>
      </c>
      <c r="H3285" s="28" t="s">
        <v>3379</v>
      </c>
      <c r="J3285" s="28" t="s">
        <v>4906</v>
      </c>
      <c r="K3285" s="29">
        <v>40179</v>
      </c>
    </row>
    <row r="3286" spans="1:13" hidden="1" x14ac:dyDescent="0.2">
      <c r="A3286" s="14">
        <v>81466</v>
      </c>
      <c r="B3286" s="28" t="s">
        <v>4573</v>
      </c>
      <c r="C3286" s="28" t="s">
        <v>4580</v>
      </c>
      <c r="D3286" s="25">
        <v>40179</v>
      </c>
      <c r="E3286" s="28" t="s">
        <v>3367</v>
      </c>
      <c r="F3286" s="26">
        <v>50</v>
      </c>
      <c r="G3286" s="28" t="s">
        <v>7119</v>
      </c>
      <c r="H3286" s="28" t="s">
        <v>3484</v>
      </c>
      <c r="J3286" s="28" t="s">
        <v>4911</v>
      </c>
      <c r="K3286" s="29">
        <v>40179</v>
      </c>
    </row>
    <row r="3287" spans="1:13" hidden="1" x14ac:dyDescent="0.2">
      <c r="A3287" s="14">
        <v>81469</v>
      </c>
      <c r="B3287" s="28" t="s">
        <v>4573</v>
      </c>
      <c r="C3287" s="28" t="s">
        <v>4580</v>
      </c>
      <c r="D3287" s="25">
        <v>40179</v>
      </c>
      <c r="E3287" s="28" t="s">
        <v>3542</v>
      </c>
      <c r="F3287" s="26">
        <v>50</v>
      </c>
      <c r="G3287" s="28" t="s">
        <v>3696</v>
      </c>
      <c r="H3287" s="28" t="s">
        <v>3488</v>
      </c>
      <c r="J3287" s="28" t="s">
        <v>4908</v>
      </c>
      <c r="K3287" s="29">
        <v>40179</v>
      </c>
    </row>
    <row r="3288" spans="1:13" hidden="1" x14ac:dyDescent="0.2">
      <c r="A3288" s="14">
        <v>81467</v>
      </c>
      <c r="B3288" s="28" t="s">
        <v>4573</v>
      </c>
      <c r="C3288" s="28" t="s">
        <v>4580</v>
      </c>
      <c r="D3288" s="25">
        <v>40179</v>
      </c>
      <c r="E3288" s="28" t="s">
        <v>3367</v>
      </c>
      <c r="F3288" s="26">
        <v>30</v>
      </c>
      <c r="G3288" s="28" t="s">
        <v>5137</v>
      </c>
      <c r="H3288" s="28" t="s">
        <v>3365</v>
      </c>
      <c r="J3288" s="28" t="s">
        <v>4911</v>
      </c>
      <c r="K3288" s="29">
        <v>40179</v>
      </c>
    </row>
    <row r="3289" spans="1:13" hidden="1" x14ac:dyDescent="0.2">
      <c r="A3289" s="14">
        <v>81555</v>
      </c>
      <c r="B3289" s="28" t="s">
        <v>4573</v>
      </c>
      <c r="C3289" s="28" t="s">
        <v>4580</v>
      </c>
      <c r="D3289" s="25">
        <v>40179</v>
      </c>
      <c r="F3289" s="131">
        <v>213</v>
      </c>
      <c r="G3289" s="28" t="s">
        <v>4595</v>
      </c>
      <c r="H3289" s="28" t="s">
        <v>3370</v>
      </c>
      <c r="J3289" s="28" t="s">
        <v>4909</v>
      </c>
      <c r="K3289" s="29">
        <v>40179</v>
      </c>
    </row>
    <row r="3290" spans="1:13" hidden="1" x14ac:dyDescent="0.2">
      <c r="A3290" s="14">
        <v>81473</v>
      </c>
      <c r="B3290" s="28" t="s">
        <v>5150</v>
      </c>
      <c r="C3290" s="28" t="s">
        <v>4580</v>
      </c>
      <c r="D3290" s="25">
        <v>40179</v>
      </c>
      <c r="F3290" s="26">
        <v>-440</v>
      </c>
      <c r="G3290" s="28" t="s">
        <v>4574</v>
      </c>
      <c r="H3290" s="28" t="s">
        <v>6667</v>
      </c>
      <c r="K3290" s="29">
        <v>40179</v>
      </c>
    </row>
    <row r="3291" spans="1:13" hidden="1" x14ac:dyDescent="0.2">
      <c r="A3291" s="14">
        <v>80589</v>
      </c>
      <c r="B3291" s="28" t="s">
        <v>4573</v>
      </c>
      <c r="C3291" s="28" t="s">
        <v>5135</v>
      </c>
      <c r="D3291" s="25">
        <v>40180</v>
      </c>
      <c r="F3291" s="26">
        <v>10.220000000000001</v>
      </c>
      <c r="G3291" s="28" t="s">
        <v>879</v>
      </c>
      <c r="H3291" s="28" t="s">
        <v>3365</v>
      </c>
      <c r="J3291" s="28" t="s">
        <v>4909</v>
      </c>
      <c r="K3291" s="29">
        <v>40182</v>
      </c>
      <c r="M3291" s="28" t="s">
        <v>3956</v>
      </c>
    </row>
    <row r="3292" spans="1:13" hidden="1" x14ac:dyDescent="0.2">
      <c r="A3292" s="14">
        <v>80590</v>
      </c>
      <c r="B3292" s="28" t="s">
        <v>4573</v>
      </c>
      <c r="C3292" s="28" t="s">
        <v>5135</v>
      </c>
      <c r="D3292" s="25">
        <v>40180</v>
      </c>
      <c r="F3292" s="26">
        <v>52.42</v>
      </c>
      <c r="G3292" s="28" t="s">
        <v>1157</v>
      </c>
      <c r="H3292" s="28" t="s">
        <v>7322</v>
      </c>
      <c r="J3292" s="28" t="s">
        <v>7139</v>
      </c>
      <c r="K3292" s="29">
        <v>40182</v>
      </c>
      <c r="M3292" s="28" t="s">
        <v>538</v>
      </c>
    </row>
    <row r="3293" spans="1:13" hidden="1" x14ac:dyDescent="0.2">
      <c r="A3293" s="14">
        <v>80513</v>
      </c>
      <c r="B3293" s="28" t="s">
        <v>4573</v>
      </c>
      <c r="C3293" s="28" t="s">
        <v>5135</v>
      </c>
      <c r="D3293" s="25">
        <v>40181</v>
      </c>
      <c r="F3293" s="26">
        <v>66.87</v>
      </c>
      <c r="G3293" s="28" t="s">
        <v>5137</v>
      </c>
      <c r="H3293" s="28" t="s">
        <v>3365</v>
      </c>
      <c r="J3293" s="28" t="s">
        <v>4909</v>
      </c>
      <c r="K3293" s="29">
        <v>40239</v>
      </c>
      <c r="M3293" s="28" t="s">
        <v>2317</v>
      </c>
    </row>
    <row r="3294" spans="1:13" hidden="1" x14ac:dyDescent="0.2">
      <c r="A3294" s="14">
        <v>80165</v>
      </c>
      <c r="B3294" s="30" t="s">
        <v>4573</v>
      </c>
      <c r="C3294" s="30" t="s">
        <v>4574</v>
      </c>
      <c r="D3294" s="25">
        <v>40182</v>
      </c>
      <c r="E3294" s="28" t="s">
        <v>3380</v>
      </c>
      <c r="F3294" s="26">
        <v>46</v>
      </c>
      <c r="G3294" s="28" t="s">
        <v>4594</v>
      </c>
      <c r="H3294" s="28" t="s">
        <v>3381</v>
      </c>
      <c r="J3294" s="28" t="s">
        <v>4909</v>
      </c>
      <c r="K3294" s="29">
        <v>40182</v>
      </c>
      <c r="L3294" s="30" t="s">
        <v>7174</v>
      </c>
      <c r="M3294" s="28" t="s">
        <v>5919</v>
      </c>
    </row>
    <row r="3295" spans="1:13" hidden="1" x14ac:dyDescent="0.2">
      <c r="A3295" s="14">
        <v>80167</v>
      </c>
      <c r="B3295" s="30" t="s">
        <v>4573</v>
      </c>
      <c r="C3295" s="30" t="s">
        <v>4574</v>
      </c>
      <c r="D3295" s="25">
        <v>40182</v>
      </c>
      <c r="E3295" s="32" t="s">
        <v>3382</v>
      </c>
      <c r="F3295" s="26">
        <v>59</v>
      </c>
      <c r="G3295" s="28" t="s">
        <v>4594</v>
      </c>
      <c r="H3295" s="28" t="s">
        <v>3381</v>
      </c>
      <c r="J3295" s="28" t="s">
        <v>4909</v>
      </c>
      <c r="K3295" s="29">
        <v>40182</v>
      </c>
      <c r="L3295" s="30" t="s">
        <v>7174</v>
      </c>
      <c r="M3295" s="28" t="s">
        <v>5918</v>
      </c>
    </row>
    <row r="3296" spans="1:13" hidden="1" x14ac:dyDescent="0.2">
      <c r="A3296" s="14">
        <v>80156</v>
      </c>
      <c r="B3296" s="28" t="s">
        <v>4579</v>
      </c>
      <c r="C3296" s="30" t="s">
        <v>4574</v>
      </c>
      <c r="D3296" s="25">
        <v>40182</v>
      </c>
      <c r="F3296" s="26">
        <v>150</v>
      </c>
      <c r="G3296" s="28" t="s">
        <v>4580</v>
      </c>
      <c r="H3296" s="28" t="s">
        <v>6667</v>
      </c>
      <c r="K3296" s="29">
        <v>40182</v>
      </c>
      <c r="L3296" s="30" t="s">
        <v>8465</v>
      </c>
      <c r="M3296" s="28" t="s">
        <v>7197</v>
      </c>
    </row>
    <row r="3297" spans="1:13" hidden="1" x14ac:dyDescent="0.2">
      <c r="A3297" s="14">
        <v>80162</v>
      </c>
      <c r="B3297" s="28" t="s">
        <v>4579</v>
      </c>
      <c r="C3297" s="30" t="s">
        <v>4574</v>
      </c>
      <c r="D3297" s="25">
        <v>40182</v>
      </c>
      <c r="F3297" s="26">
        <v>256.99</v>
      </c>
      <c r="G3297" s="30" t="s">
        <v>4598</v>
      </c>
      <c r="H3297" s="28" t="s">
        <v>6667</v>
      </c>
      <c r="K3297" s="29">
        <v>40182</v>
      </c>
      <c r="L3297" s="30" t="s">
        <v>7174</v>
      </c>
      <c r="M3297" s="28" t="s">
        <v>7193</v>
      </c>
    </row>
    <row r="3298" spans="1:13" hidden="1" x14ac:dyDescent="0.2">
      <c r="A3298" s="14">
        <v>80161</v>
      </c>
      <c r="B3298" s="30" t="s">
        <v>4573</v>
      </c>
      <c r="C3298" s="30" t="s">
        <v>4574</v>
      </c>
      <c r="D3298" s="25">
        <v>40182</v>
      </c>
      <c r="F3298" s="26">
        <v>5</v>
      </c>
      <c r="G3298" s="28" t="s">
        <v>5134</v>
      </c>
      <c r="H3298" s="28" t="s">
        <v>5954</v>
      </c>
      <c r="J3298" s="28" t="s">
        <v>4912</v>
      </c>
      <c r="K3298" s="29">
        <v>40182</v>
      </c>
      <c r="L3298" s="30" t="s">
        <v>7174</v>
      </c>
      <c r="M3298" s="28" t="s">
        <v>7194</v>
      </c>
    </row>
    <row r="3299" spans="1:13" hidden="1" x14ac:dyDescent="0.2">
      <c r="A3299" s="14">
        <v>80166</v>
      </c>
      <c r="B3299" s="28" t="s">
        <v>4579</v>
      </c>
      <c r="C3299" s="30" t="s">
        <v>4574</v>
      </c>
      <c r="D3299" s="25">
        <v>40182</v>
      </c>
      <c r="F3299" s="26">
        <v>10</v>
      </c>
      <c r="G3299" s="28" t="s">
        <v>7162</v>
      </c>
      <c r="H3299" s="28" t="s">
        <v>3370</v>
      </c>
      <c r="J3299" s="28" t="s">
        <v>4906</v>
      </c>
      <c r="K3299" s="29">
        <v>40182</v>
      </c>
      <c r="L3299" s="30" t="s">
        <v>7182</v>
      </c>
      <c r="M3299" s="28" t="s">
        <v>7199</v>
      </c>
    </row>
    <row r="3300" spans="1:13" hidden="1" x14ac:dyDescent="0.2">
      <c r="A3300" s="14">
        <v>80157</v>
      </c>
      <c r="B3300" s="28" t="s">
        <v>4579</v>
      </c>
      <c r="C3300" s="30" t="s">
        <v>4574</v>
      </c>
      <c r="D3300" s="25">
        <v>40182</v>
      </c>
      <c r="F3300" s="26">
        <v>10</v>
      </c>
      <c r="G3300" s="28" t="s">
        <v>7163</v>
      </c>
      <c r="H3300" s="28" t="s">
        <v>3370</v>
      </c>
      <c r="J3300" s="28" t="s">
        <v>4905</v>
      </c>
      <c r="K3300" s="29">
        <v>40182</v>
      </c>
      <c r="L3300" s="30" t="s">
        <v>7182</v>
      </c>
      <c r="M3300" s="28" t="s">
        <v>7198</v>
      </c>
    </row>
    <row r="3301" spans="1:13" hidden="1" x14ac:dyDescent="0.2">
      <c r="A3301" s="14">
        <v>80591</v>
      </c>
      <c r="B3301" s="28" t="s">
        <v>4573</v>
      </c>
      <c r="C3301" s="28" t="s">
        <v>5135</v>
      </c>
      <c r="D3301" s="25">
        <v>40182</v>
      </c>
      <c r="F3301" s="131">
        <v>34</v>
      </c>
      <c r="G3301" s="28" t="s">
        <v>2208</v>
      </c>
      <c r="H3301" s="28" t="s">
        <v>4595</v>
      </c>
      <c r="K3301" s="29">
        <v>40183</v>
      </c>
      <c r="M3301" s="28" t="s">
        <v>7888</v>
      </c>
    </row>
    <row r="3302" spans="1:13" hidden="1" x14ac:dyDescent="0.2">
      <c r="A3302" s="14">
        <v>80592</v>
      </c>
      <c r="B3302" s="28" t="s">
        <v>4573</v>
      </c>
      <c r="C3302" s="28" t="s">
        <v>5135</v>
      </c>
      <c r="D3302" s="25">
        <v>40182</v>
      </c>
      <c r="F3302" s="26">
        <v>132.09</v>
      </c>
      <c r="G3302" s="28" t="s">
        <v>683</v>
      </c>
      <c r="H3302" s="28" t="s">
        <v>3365</v>
      </c>
      <c r="J3302" s="28" t="s">
        <v>4909</v>
      </c>
      <c r="K3302" s="29">
        <v>40183</v>
      </c>
      <c r="M3302" s="28" t="s">
        <v>4026</v>
      </c>
    </row>
    <row r="3303" spans="1:13" hidden="1" x14ac:dyDescent="0.2">
      <c r="A3303" s="14">
        <v>80164</v>
      </c>
      <c r="B3303" s="30" t="s">
        <v>4579</v>
      </c>
      <c r="C3303" s="30" t="s">
        <v>4574</v>
      </c>
      <c r="D3303" s="25">
        <v>40182</v>
      </c>
      <c r="F3303" s="26">
        <v>300</v>
      </c>
      <c r="G3303" s="28" t="s">
        <v>5133</v>
      </c>
      <c r="H3303" s="28" t="s">
        <v>6667</v>
      </c>
      <c r="K3303" s="29">
        <v>40182</v>
      </c>
      <c r="L3303" s="30" t="s">
        <v>7174</v>
      </c>
      <c r="M3303" s="28" t="s">
        <v>7191</v>
      </c>
    </row>
    <row r="3304" spans="1:13" hidden="1" x14ac:dyDescent="0.2">
      <c r="A3304" s="14">
        <v>81573</v>
      </c>
      <c r="B3304" s="28" t="s">
        <v>7124</v>
      </c>
      <c r="C3304" s="30" t="s">
        <v>5133</v>
      </c>
      <c r="D3304" s="25">
        <v>40182</v>
      </c>
      <c r="F3304" s="26">
        <v>-0.19</v>
      </c>
      <c r="G3304" s="28" t="s">
        <v>5133</v>
      </c>
      <c r="H3304" s="28" t="s">
        <v>6666</v>
      </c>
    </row>
    <row r="3305" spans="1:13" hidden="1" x14ac:dyDescent="0.2">
      <c r="A3305" s="14">
        <v>80160</v>
      </c>
      <c r="B3305" s="30" t="s">
        <v>4573</v>
      </c>
      <c r="C3305" s="30" t="s">
        <v>4574</v>
      </c>
      <c r="D3305" s="25">
        <v>40182</v>
      </c>
      <c r="F3305" s="26">
        <v>32.630000000000003</v>
      </c>
      <c r="G3305" s="28" t="s">
        <v>6021</v>
      </c>
      <c r="H3305" s="28" t="s">
        <v>3381</v>
      </c>
      <c r="J3305" s="28" t="s">
        <v>4909</v>
      </c>
      <c r="K3305" s="29">
        <v>40182</v>
      </c>
      <c r="L3305" s="30" t="s">
        <v>7174</v>
      </c>
      <c r="M3305" s="28" t="s">
        <v>7200</v>
      </c>
    </row>
    <row r="3306" spans="1:13" hidden="1" x14ac:dyDescent="0.2">
      <c r="A3306" s="14">
        <v>80158</v>
      </c>
      <c r="B3306" s="30" t="s">
        <v>4573</v>
      </c>
      <c r="C3306" s="30" t="s">
        <v>4574</v>
      </c>
      <c r="D3306" s="25">
        <v>40182</v>
      </c>
      <c r="F3306" s="26">
        <v>44</v>
      </c>
      <c r="G3306" s="28" t="s">
        <v>6023</v>
      </c>
      <c r="H3306" s="28" t="s">
        <v>3379</v>
      </c>
      <c r="J3306" s="28" t="s">
        <v>4906</v>
      </c>
      <c r="K3306" s="29">
        <v>40182</v>
      </c>
      <c r="L3306" s="30" t="s">
        <v>7174</v>
      </c>
      <c r="M3306" s="28" t="s">
        <v>7196</v>
      </c>
    </row>
    <row r="3307" spans="1:13" hidden="1" x14ac:dyDescent="0.2">
      <c r="A3307" s="14">
        <v>80159</v>
      </c>
      <c r="B3307" s="17" t="s">
        <v>4573</v>
      </c>
      <c r="C3307" s="30" t="s">
        <v>4574</v>
      </c>
      <c r="D3307" s="25">
        <v>40182</v>
      </c>
      <c r="F3307" s="26">
        <v>12.12</v>
      </c>
      <c r="G3307" s="28" t="s">
        <v>6022</v>
      </c>
      <c r="H3307" s="28" t="s">
        <v>3381</v>
      </c>
      <c r="J3307" s="28" t="s">
        <v>4909</v>
      </c>
      <c r="K3307" s="29">
        <v>40182</v>
      </c>
      <c r="L3307" s="30" t="s">
        <v>7174</v>
      </c>
      <c r="M3307" s="28" t="s">
        <v>7195</v>
      </c>
    </row>
    <row r="3308" spans="1:13" hidden="1" x14ac:dyDescent="0.2">
      <c r="A3308" s="14">
        <v>80312</v>
      </c>
      <c r="B3308" s="30" t="s">
        <v>5150</v>
      </c>
      <c r="C3308" s="30" t="s">
        <v>4598</v>
      </c>
      <c r="D3308" s="25">
        <v>40182</v>
      </c>
      <c r="F3308" s="26">
        <v>-256.99</v>
      </c>
      <c r="G3308" s="30" t="s">
        <v>4574</v>
      </c>
      <c r="H3308" s="28" t="s">
        <v>6667</v>
      </c>
      <c r="K3308" s="29">
        <v>40182</v>
      </c>
      <c r="M3308" s="28" t="s">
        <v>1534</v>
      </c>
    </row>
    <row r="3309" spans="1:13" hidden="1" x14ac:dyDescent="0.2">
      <c r="A3309" s="14">
        <v>81574</v>
      </c>
      <c r="B3309" s="28" t="s">
        <v>5150</v>
      </c>
      <c r="C3309" s="28" t="s">
        <v>5133</v>
      </c>
      <c r="D3309" s="25">
        <v>40182</v>
      </c>
      <c r="F3309" s="26">
        <v>-300</v>
      </c>
      <c r="G3309" s="28" t="s">
        <v>4574</v>
      </c>
      <c r="H3309" s="28" t="s">
        <v>6667</v>
      </c>
    </row>
    <row r="3310" spans="1:13" hidden="1" x14ac:dyDescent="0.2">
      <c r="A3310" s="14">
        <v>80163</v>
      </c>
      <c r="B3310" s="30" t="s">
        <v>4573</v>
      </c>
      <c r="C3310" s="30" t="s">
        <v>4574</v>
      </c>
      <c r="D3310" s="25">
        <v>40182</v>
      </c>
      <c r="E3310" s="28" t="s">
        <v>5365</v>
      </c>
      <c r="F3310" s="26">
        <v>180</v>
      </c>
      <c r="G3310" s="28" t="s">
        <v>2204</v>
      </c>
      <c r="H3310" s="28" t="s">
        <v>3381</v>
      </c>
      <c r="J3310" s="28" t="s">
        <v>4909</v>
      </c>
      <c r="K3310" s="29">
        <v>40182</v>
      </c>
      <c r="L3310" s="30" t="s">
        <v>7174</v>
      </c>
      <c r="M3310" s="28" t="s">
        <v>3517</v>
      </c>
    </row>
    <row r="3311" spans="1:13" hidden="1" x14ac:dyDescent="0.2">
      <c r="A3311" s="14">
        <v>80151</v>
      </c>
      <c r="B3311" s="30" t="s">
        <v>4573</v>
      </c>
      <c r="C3311" s="30" t="s">
        <v>4574</v>
      </c>
      <c r="D3311" s="25">
        <v>40183</v>
      </c>
      <c r="E3311" s="28" t="s">
        <v>5363</v>
      </c>
      <c r="F3311" s="26">
        <v>19.940000000000001</v>
      </c>
      <c r="G3311" s="28" t="s">
        <v>4594</v>
      </c>
      <c r="H3311" s="28" t="s">
        <v>3381</v>
      </c>
      <c r="J3311" s="28" t="s">
        <v>4909</v>
      </c>
      <c r="K3311" s="29">
        <v>40183</v>
      </c>
      <c r="L3311" s="30" t="s">
        <v>7174</v>
      </c>
      <c r="M3311" s="28" t="s">
        <v>5364</v>
      </c>
    </row>
    <row r="3312" spans="1:13" hidden="1" x14ac:dyDescent="0.2">
      <c r="A3312" s="14">
        <v>80153</v>
      </c>
      <c r="B3312" s="28" t="s">
        <v>4579</v>
      </c>
      <c r="C3312" s="30" t="s">
        <v>4574</v>
      </c>
      <c r="D3312" s="25">
        <v>40183</v>
      </c>
      <c r="F3312" s="26">
        <v>50</v>
      </c>
      <c r="G3312" s="28" t="s">
        <v>4580</v>
      </c>
      <c r="H3312" s="28" t="s">
        <v>6667</v>
      </c>
      <c r="K3312" s="29">
        <v>40183</v>
      </c>
      <c r="L3312" s="30" t="s">
        <v>8465</v>
      </c>
      <c r="M3312" s="28" t="s">
        <v>6285</v>
      </c>
    </row>
    <row r="3313" spans="1:13" hidden="1" x14ac:dyDescent="0.2">
      <c r="A3313" s="14">
        <v>80585</v>
      </c>
      <c r="B3313" s="28" t="s">
        <v>4573</v>
      </c>
      <c r="C3313" s="28" t="s">
        <v>5135</v>
      </c>
      <c r="D3313" s="25">
        <v>40183</v>
      </c>
      <c r="E3313" s="28" t="s">
        <v>2470</v>
      </c>
      <c r="F3313" s="26">
        <v>118.5</v>
      </c>
      <c r="G3313" s="28" t="s">
        <v>1560</v>
      </c>
      <c r="H3313" s="28" t="s">
        <v>3370</v>
      </c>
      <c r="J3313" s="28" t="s">
        <v>4909</v>
      </c>
      <c r="K3313" s="29">
        <v>40184</v>
      </c>
      <c r="M3313" s="28" t="s">
        <v>4025</v>
      </c>
    </row>
    <row r="3314" spans="1:13" hidden="1" x14ac:dyDescent="0.2">
      <c r="A3314" s="14">
        <v>80152</v>
      </c>
      <c r="B3314" s="30" t="s">
        <v>4573</v>
      </c>
      <c r="C3314" s="30" t="s">
        <v>4574</v>
      </c>
      <c r="D3314" s="25">
        <v>40183</v>
      </c>
      <c r="F3314" s="26">
        <v>9.85</v>
      </c>
      <c r="G3314" s="28" t="s">
        <v>5151</v>
      </c>
      <c r="H3314" s="28" t="s">
        <v>277</v>
      </c>
      <c r="J3314" s="28" t="s">
        <v>4907</v>
      </c>
      <c r="K3314" s="29">
        <v>40183</v>
      </c>
      <c r="L3314" s="30" t="s">
        <v>7174</v>
      </c>
      <c r="M3314" s="28" t="s">
        <v>7189</v>
      </c>
    </row>
    <row r="3315" spans="1:13" hidden="1" x14ac:dyDescent="0.2">
      <c r="A3315" s="14">
        <v>80155</v>
      </c>
      <c r="B3315" s="17" t="s">
        <v>4573</v>
      </c>
      <c r="C3315" s="30" t="s">
        <v>4574</v>
      </c>
      <c r="D3315" s="25">
        <v>40183</v>
      </c>
      <c r="F3315" s="26">
        <v>12</v>
      </c>
      <c r="G3315" s="28" t="s">
        <v>4596</v>
      </c>
      <c r="H3315" s="28" t="s">
        <v>5954</v>
      </c>
      <c r="J3315" s="28" t="s">
        <v>4912</v>
      </c>
      <c r="K3315" s="29">
        <v>40183</v>
      </c>
      <c r="L3315" s="30" t="s">
        <v>7174</v>
      </c>
      <c r="M3315" s="28" t="s">
        <v>4596</v>
      </c>
    </row>
    <row r="3316" spans="1:13" hidden="1" x14ac:dyDescent="0.2">
      <c r="A3316" s="14">
        <v>80593</v>
      </c>
      <c r="B3316" s="28" t="s">
        <v>4573</v>
      </c>
      <c r="C3316" s="28" t="s">
        <v>5135</v>
      </c>
      <c r="D3316" s="25">
        <v>40183</v>
      </c>
      <c r="F3316" s="26">
        <v>11.28</v>
      </c>
      <c r="G3316" s="28" t="s">
        <v>683</v>
      </c>
      <c r="H3316" s="28" t="s">
        <v>3365</v>
      </c>
      <c r="J3316" s="28" t="s">
        <v>4909</v>
      </c>
      <c r="K3316" s="29">
        <v>40184</v>
      </c>
      <c r="M3316" s="28" t="s">
        <v>3851</v>
      </c>
    </row>
    <row r="3317" spans="1:13" x14ac:dyDescent="0.2">
      <c r="A3317" s="14">
        <v>80154</v>
      </c>
      <c r="B3317" s="30" t="s">
        <v>4573</v>
      </c>
      <c r="C3317" s="30" t="s">
        <v>4574</v>
      </c>
      <c r="D3317" s="25">
        <v>40183</v>
      </c>
      <c r="F3317" s="26">
        <v>213.9</v>
      </c>
      <c r="G3317" s="28" t="s">
        <v>2205</v>
      </c>
      <c r="H3317" s="28" t="s">
        <v>7151</v>
      </c>
      <c r="J3317" s="28" t="s">
        <v>4911</v>
      </c>
      <c r="K3317" s="29">
        <v>40183</v>
      </c>
      <c r="L3317" s="30" t="s">
        <v>2196</v>
      </c>
      <c r="M3317" s="28" t="s">
        <v>2197</v>
      </c>
    </row>
    <row r="3318" spans="1:13" hidden="1" x14ac:dyDescent="0.2">
      <c r="A3318" s="14">
        <v>80149</v>
      </c>
      <c r="B3318" s="28" t="s">
        <v>4592</v>
      </c>
      <c r="C3318" s="30" t="s">
        <v>4574</v>
      </c>
      <c r="D3318" s="25">
        <v>40184</v>
      </c>
      <c r="F3318" s="26">
        <v>-763</v>
      </c>
      <c r="G3318" s="28" t="s">
        <v>4593</v>
      </c>
      <c r="H3318" s="28" t="s">
        <v>6666</v>
      </c>
      <c r="J3318" s="28" t="s">
        <v>4911</v>
      </c>
      <c r="K3318" s="29">
        <v>40184</v>
      </c>
      <c r="L3318" s="30" t="s">
        <v>7177</v>
      </c>
      <c r="M3318" s="28" t="s">
        <v>7214</v>
      </c>
    </row>
    <row r="3319" spans="1:13" hidden="1" x14ac:dyDescent="0.2">
      <c r="A3319" s="14">
        <v>80150</v>
      </c>
      <c r="B3319" s="30" t="s">
        <v>4573</v>
      </c>
      <c r="C3319" s="30" t="s">
        <v>4574</v>
      </c>
      <c r="D3319" s="25">
        <v>40184</v>
      </c>
      <c r="E3319" s="28" t="s">
        <v>3388</v>
      </c>
      <c r="F3319" s="26">
        <v>26.95</v>
      </c>
      <c r="G3319" s="28" t="s">
        <v>5139</v>
      </c>
      <c r="H3319" s="28" t="s">
        <v>3381</v>
      </c>
      <c r="J3319" s="28" t="s">
        <v>4911</v>
      </c>
      <c r="K3319" s="29">
        <v>40184</v>
      </c>
      <c r="L3319" s="30" t="s">
        <v>7174</v>
      </c>
      <c r="M3319" s="28" t="s">
        <v>7187</v>
      </c>
    </row>
    <row r="3320" spans="1:13" hidden="1" x14ac:dyDescent="0.2">
      <c r="A3320" s="14">
        <v>80143</v>
      </c>
      <c r="B3320" s="28" t="s">
        <v>4579</v>
      </c>
      <c r="C3320" s="30" t="s">
        <v>4574</v>
      </c>
      <c r="D3320" s="25">
        <v>40185</v>
      </c>
      <c r="F3320" s="26">
        <v>250</v>
      </c>
      <c r="G3320" s="28" t="s">
        <v>4587</v>
      </c>
      <c r="H3320" s="28" t="s">
        <v>6667</v>
      </c>
      <c r="K3320" s="29">
        <v>40185</v>
      </c>
      <c r="L3320" s="30" t="s">
        <v>7174</v>
      </c>
      <c r="M3320" s="28" t="s">
        <v>7179</v>
      </c>
    </row>
    <row r="3321" spans="1:13" hidden="1" x14ac:dyDescent="0.2">
      <c r="A3321" s="14">
        <v>80144</v>
      </c>
      <c r="B3321" s="28" t="s">
        <v>4579</v>
      </c>
      <c r="C3321" s="30" t="s">
        <v>4574</v>
      </c>
      <c r="D3321" s="25">
        <v>40185</v>
      </c>
      <c r="F3321" s="26">
        <v>60</v>
      </c>
      <c r="G3321" s="28" t="s">
        <v>4587</v>
      </c>
      <c r="H3321" s="28" t="s">
        <v>6667</v>
      </c>
      <c r="K3321" s="29">
        <v>40185</v>
      </c>
      <c r="L3321" s="30" t="s">
        <v>7174</v>
      </c>
      <c r="M3321" s="28" t="s">
        <v>7179</v>
      </c>
    </row>
    <row r="3322" spans="1:13" hidden="1" x14ac:dyDescent="0.2">
      <c r="A3322" s="14">
        <v>80145</v>
      </c>
      <c r="B3322" s="28" t="s">
        <v>4579</v>
      </c>
      <c r="C3322" s="30" t="s">
        <v>4574</v>
      </c>
      <c r="D3322" s="25">
        <v>40185</v>
      </c>
      <c r="F3322" s="26">
        <v>500</v>
      </c>
      <c r="G3322" s="28" t="s">
        <v>4587</v>
      </c>
      <c r="H3322" s="28" t="s">
        <v>6667</v>
      </c>
      <c r="K3322" s="29">
        <v>40185</v>
      </c>
      <c r="L3322" s="30" t="s">
        <v>7174</v>
      </c>
      <c r="M3322" s="28" t="s">
        <v>7179</v>
      </c>
    </row>
    <row r="3323" spans="1:13" hidden="1" x14ac:dyDescent="0.2">
      <c r="A3323" s="14">
        <v>80148</v>
      </c>
      <c r="B3323" s="28" t="s">
        <v>4579</v>
      </c>
      <c r="C3323" s="30" t="s">
        <v>4574</v>
      </c>
      <c r="D3323" s="25">
        <v>40185</v>
      </c>
      <c r="F3323" s="26">
        <v>150</v>
      </c>
      <c r="G3323" s="28" t="s">
        <v>4587</v>
      </c>
      <c r="H3323" s="28" t="s">
        <v>6667</v>
      </c>
      <c r="K3323" s="29">
        <v>40185</v>
      </c>
      <c r="L3323" s="30" t="s">
        <v>7174</v>
      </c>
      <c r="M3323" s="28" t="s">
        <v>7179</v>
      </c>
    </row>
    <row r="3324" spans="1:13" hidden="1" x14ac:dyDescent="0.2">
      <c r="A3324" s="14">
        <v>80586</v>
      </c>
      <c r="B3324" s="28" t="s">
        <v>4573</v>
      </c>
      <c r="C3324" s="28" t="s">
        <v>5135</v>
      </c>
      <c r="D3324" s="25">
        <v>40185</v>
      </c>
      <c r="E3324" s="28" t="s">
        <v>2470</v>
      </c>
      <c r="F3324" s="26">
        <v>-25</v>
      </c>
      <c r="G3324" s="28" t="s">
        <v>1560</v>
      </c>
      <c r="H3324" s="28" t="s">
        <v>3370</v>
      </c>
      <c r="J3324" s="28" t="s">
        <v>4909</v>
      </c>
      <c r="K3324" s="29">
        <v>40186</v>
      </c>
      <c r="M3324" s="28" t="s">
        <v>4025</v>
      </c>
    </row>
    <row r="3325" spans="1:13" hidden="1" x14ac:dyDescent="0.2">
      <c r="A3325" s="14">
        <v>80147</v>
      </c>
      <c r="B3325" s="17" t="s">
        <v>4573</v>
      </c>
      <c r="C3325" s="17" t="s">
        <v>4574</v>
      </c>
      <c r="D3325" s="25">
        <v>40185</v>
      </c>
      <c r="F3325" s="26">
        <v>5</v>
      </c>
      <c r="G3325" s="28" t="s">
        <v>4590</v>
      </c>
      <c r="H3325" s="28" t="s">
        <v>5954</v>
      </c>
      <c r="J3325" s="28" t="s">
        <v>4912</v>
      </c>
      <c r="K3325" s="29">
        <v>40185</v>
      </c>
      <c r="L3325" s="17" t="s">
        <v>7182</v>
      </c>
      <c r="M3325" s="28" t="s">
        <v>7183</v>
      </c>
    </row>
    <row r="3326" spans="1:13" hidden="1" x14ac:dyDescent="0.2">
      <c r="A3326" s="14">
        <v>80146</v>
      </c>
      <c r="B3326" s="30" t="s">
        <v>4573</v>
      </c>
      <c r="C3326" s="30" t="s">
        <v>4574</v>
      </c>
      <c r="D3326" s="25">
        <v>40185</v>
      </c>
      <c r="E3326" s="28" t="s">
        <v>3388</v>
      </c>
      <c r="F3326" s="26">
        <v>8.19</v>
      </c>
      <c r="G3326" s="28" t="s">
        <v>4589</v>
      </c>
      <c r="H3326" s="28" t="s">
        <v>3381</v>
      </c>
      <c r="J3326" s="28" t="s">
        <v>4907</v>
      </c>
      <c r="K3326" s="29">
        <v>40185</v>
      </c>
      <c r="L3326" s="30" t="s">
        <v>7174</v>
      </c>
      <c r="M3326" s="28" t="s">
        <v>7186</v>
      </c>
    </row>
    <row r="3327" spans="1:13" hidden="1" x14ac:dyDescent="0.2">
      <c r="A3327" s="14">
        <v>80531</v>
      </c>
      <c r="B3327" s="28" t="s">
        <v>4573</v>
      </c>
      <c r="C3327" s="28" t="s">
        <v>5135</v>
      </c>
      <c r="D3327" s="25">
        <v>40186</v>
      </c>
      <c r="F3327" s="26">
        <v>49</v>
      </c>
      <c r="G3327" s="28" t="s">
        <v>1564</v>
      </c>
      <c r="H3327" s="28" t="s">
        <v>4600</v>
      </c>
      <c r="J3327" s="28" t="s">
        <v>4905</v>
      </c>
      <c r="K3327" s="29">
        <v>40187</v>
      </c>
      <c r="M3327" s="28" t="s">
        <v>8482</v>
      </c>
    </row>
    <row r="3328" spans="1:13" hidden="1" x14ac:dyDescent="0.2">
      <c r="A3328" s="14">
        <v>80529</v>
      </c>
      <c r="B3328" s="28" t="s">
        <v>4573</v>
      </c>
      <c r="C3328" s="28" t="s">
        <v>5135</v>
      </c>
      <c r="D3328" s="25">
        <v>40186</v>
      </c>
      <c r="F3328" s="26">
        <v>31.52</v>
      </c>
      <c r="G3328" s="28" t="s">
        <v>683</v>
      </c>
      <c r="H3328" s="28" t="s">
        <v>3365</v>
      </c>
      <c r="J3328" s="28" t="s">
        <v>4909</v>
      </c>
      <c r="K3328" s="29">
        <v>40187</v>
      </c>
      <c r="M3328" s="28" t="s">
        <v>4026</v>
      </c>
    </row>
    <row r="3329" spans="1:13" hidden="1" x14ac:dyDescent="0.2">
      <c r="A3329" s="14">
        <v>80530</v>
      </c>
      <c r="B3329" s="28" t="s">
        <v>4573</v>
      </c>
      <c r="C3329" s="28" t="s">
        <v>5135</v>
      </c>
      <c r="D3329" s="25">
        <v>40186</v>
      </c>
      <c r="F3329" s="26">
        <v>11.2</v>
      </c>
      <c r="G3329" s="28" t="s">
        <v>2210</v>
      </c>
      <c r="H3329" s="28" t="s">
        <v>3484</v>
      </c>
      <c r="J3329" s="28" t="s">
        <v>4907</v>
      </c>
      <c r="K3329" s="29">
        <v>40187</v>
      </c>
      <c r="M3329" s="28" t="s">
        <v>1467</v>
      </c>
    </row>
    <row r="3330" spans="1:13" hidden="1" x14ac:dyDescent="0.2">
      <c r="A3330" s="14">
        <v>80313</v>
      </c>
      <c r="B3330" s="30" t="s">
        <v>4573</v>
      </c>
      <c r="C3330" s="30" t="s">
        <v>4598</v>
      </c>
      <c r="D3330" s="25">
        <v>40187</v>
      </c>
      <c r="F3330" s="26">
        <v>1.79</v>
      </c>
      <c r="G3330" s="28" t="s">
        <v>1444</v>
      </c>
      <c r="H3330" s="28" t="s">
        <v>277</v>
      </c>
      <c r="J3330" s="28" t="s">
        <v>4905</v>
      </c>
      <c r="K3330" s="29">
        <v>40187</v>
      </c>
      <c r="M3330" s="28" t="s">
        <v>6838</v>
      </c>
    </row>
    <row r="3331" spans="1:13" hidden="1" x14ac:dyDescent="0.2">
      <c r="A3331" s="14">
        <v>80135</v>
      </c>
      <c r="B3331" s="28" t="s">
        <v>4573</v>
      </c>
      <c r="C3331" s="30" t="s">
        <v>4574</v>
      </c>
      <c r="D3331" s="25">
        <v>40188</v>
      </c>
      <c r="E3331" s="28" t="s">
        <v>8420</v>
      </c>
      <c r="F3331" s="26">
        <v>70</v>
      </c>
      <c r="G3331" s="28" t="s">
        <v>7118</v>
      </c>
      <c r="H3331" s="28" t="s">
        <v>3379</v>
      </c>
      <c r="J3331" s="28" t="s">
        <v>4916</v>
      </c>
      <c r="K3331" s="29">
        <v>40192</v>
      </c>
      <c r="L3331" s="30" t="s">
        <v>7176</v>
      </c>
      <c r="M3331" s="28">
        <v>1172</v>
      </c>
    </row>
    <row r="3332" spans="1:13" hidden="1" x14ac:dyDescent="0.2">
      <c r="A3332" s="14">
        <v>80532</v>
      </c>
      <c r="B3332" s="28" t="s">
        <v>4573</v>
      </c>
      <c r="C3332" s="28" t="s">
        <v>5135</v>
      </c>
      <c r="D3332" s="25">
        <v>40188</v>
      </c>
      <c r="E3332" s="33"/>
      <c r="F3332" s="131">
        <v>36</v>
      </c>
      <c r="G3332" s="28" t="s">
        <v>4595</v>
      </c>
      <c r="H3332" s="28" t="s">
        <v>4595</v>
      </c>
      <c r="J3332" s="28" t="s">
        <v>4909</v>
      </c>
      <c r="K3332" s="29">
        <v>40189</v>
      </c>
      <c r="M3332" s="28" t="s">
        <v>1239</v>
      </c>
    </row>
    <row r="3333" spans="1:13" hidden="1" x14ac:dyDescent="0.2">
      <c r="A3333" s="14">
        <v>80142</v>
      </c>
      <c r="B3333" s="33" t="s">
        <v>4579</v>
      </c>
      <c r="C3333" s="30" t="s">
        <v>4574</v>
      </c>
      <c r="D3333" s="25">
        <v>40189</v>
      </c>
      <c r="F3333" s="26">
        <v>30</v>
      </c>
      <c r="G3333" s="28" t="s">
        <v>4580</v>
      </c>
      <c r="H3333" s="28" t="s">
        <v>6667</v>
      </c>
      <c r="K3333" s="29">
        <v>40189</v>
      </c>
      <c r="L3333" s="30" t="s">
        <v>8465</v>
      </c>
      <c r="M3333" s="28" t="s">
        <v>3120</v>
      </c>
    </row>
    <row r="3334" spans="1:13" ht="25.5" hidden="1" x14ac:dyDescent="0.2">
      <c r="A3334" s="14">
        <v>80139</v>
      </c>
      <c r="B3334" s="30" t="s">
        <v>4585</v>
      </c>
      <c r="C3334" s="30" t="s">
        <v>4574</v>
      </c>
      <c r="D3334" s="25">
        <v>40189</v>
      </c>
      <c r="F3334" s="26">
        <v>50</v>
      </c>
      <c r="G3334" s="28" t="s">
        <v>4586</v>
      </c>
      <c r="H3334" s="28" t="s">
        <v>5948</v>
      </c>
      <c r="J3334" s="28" t="s">
        <v>4905</v>
      </c>
      <c r="K3334" s="29">
        <v>40189</v>
      </c>
      <c r="L3334" s="30" t="s">
        <v>7174</v>
      </c>
      <c r="M3334" s="28" t="s">
        <v>7180</v>
      </c>
    </row>
    <row r="3335" spans="1:13" hidden="1" x14ac:dyDescent="0.2">
      <c r="A3335" s="14">
        <v>80140</v>
      </c>
      <c r="B3335" s="28" t="s">
        <v>4579</v>
      </c>
      <c r="C3335" s="30" t="s">
        <v>4574</v>
      </c>
      <c r="D3335" s="25">
        <v>40189</v>
      </c>
      <c r="F3335" s="26">
        <v>100</v>
      </c>
      <c r="G3335" s="28" t="s">
        <v>4587</v>
      </c>
      <c r="H3335" s="28" t="s">
        <v>6667</v>
      </c>
      <c r="K3335" s="29">
        <v>40189</v>
      </c>
      <c r="L3335" s="30" t="s">
        <v>7174</v>
      </c>
      <c r="M3335" s="28" t="s">
        <v>7179</v>
      </c>
    </row>
    <row r="3336" spans="1:13" hidden="1" x14ac:dyDescent="0.2">
      <c r="A3336" s="14">
        <v>80141</v>
      </c>
      <c r="B3336" s="28" t="s">
        <v>4579</v>
      </c>
      <c r="C3336" s="30" t="s">
        <v>4574</v>
      </c>
      <c r="D3336" s="25">
        <v>40189</v>
      </c>
      <c r="F3336" s="26">
        <v>100</v>
      </c>
      <c r="G3336" s="28" t="s">
        <v>4587</v>
      </c>
      <c r="H3336" s="28" t="s">
        <v>6667</v>
      </c>
      <c r="K3336" s="29">
        <v>40189</v>
      </c>
      <c r="L3336" s="30" t="s">
        <v>7174</v>
      </c>
      <c r="M3336" s="28" t="s">
        <v>7179</v>
      </c>
    </row>
    <row r="3337" spans="1:13" hidden="1" x14ac:dyDescent="0.2">
      <c r="A3337" s="14">
        <v>80533</v>
      </c>
      <c r="B3337" s="33" t="s">
        <v>4573</v>
      </c>
      <c r="C3337" s="33" t="s">
        <v>5135</v>
      </c>
      <c r="D3337" s="25">
        <v>40189</v>
      </c>
      <c r="F3337" s="26">
        <v>16.5</v>
      </c>
      <c r="G3337" s="28" t="s">
        <v>2096</v>
      </c>
      <c r="H3337" s="28" t="s">
        <v>4600</v>
      </c>
      <c r="J3337" s="28" t="s">
        <v>4907</v>
      </c>
      <c r="K3337" s="29">
        <v>40190</v>
      </c>
      <c r="M3337" s="28" t="s">
        <v>2098</v>
      </c>
    </row>
    <row r="3338" spans="1:13" hidden="1" x14ac:dyDescent="0.2">
      <c r="A3338" s="14">
        <v>80131</v>
      </c>
      <c r="B3338" s="28" t="s">
        <v>4573</v>
      </c>
      <c r="C3338" s="30" t="s">
        <v>4574</v>
      </c>
      <c r="D3338" s="25">
        <v>40190</v>
      </c>
      <c r="E3338" s="33" t="s">
        <v>6278</v>
      </c>
      <c r="F3338" s="26">
        <v>19</v>
      </c>
      <c r="G3338" s="28" t="s">
        <v>5165</v>
      </c>
      <c r="H3338" s="28" t="s">
        <v>3370</v>
      </c>
      <c r="J3338" s="28" t="s">
        <v>4909</v>
      </c>
      <c r="K3338" s="29">
        <v>40198</v>
      </c>
      <c r="L3338" s="30" t="s">
        <v>7176</v>
      </c>
      <c r="M3338" s="28">
        <v>1174</v>
      </c>
    </row>
    <row r="3339" spans="1:13" x14ac:dyDescent="0.2">
      <c r="A3339" s="14">
        <v>80534</v>
      </c>
      <c r="B3339" s="28" t="s">
        <v>4573</v>
      </c>
      <c r="C3339" s="28" t="s">
        <v>5135</v>
      </c>
      <c r="D3339" s="25">
        <v>40190</v>
      </c>
      <c r="F3339" s="26">
        <v>30</v>
      </c>
      <c r="G3339" s="28" t="s">
        <v>2201</v>
      </c>
      <c r="H3339" s="28" t="s">
        <v>7151</v>
      </c>
      <c r="J3339" s="28" t="s">
        <v>4911</v>
      </c>
      <c r="K3339" s="29">
        <v>40191</v>
      </c>
      <c r="M3339" s="28" t="s">
        <v>8458</v>
      </c>
    </row>
    <row r="3340" spans="1:13" hidden="1" x14ac:dyDescent="0.2">
      <c r="A3340" s="14">
        <v>80115</v>
      </c>
      <c r="B3340" s="28" t="s">
        <v>4573</v>
      </c>
      <c r="C3340" s="30" t="s">
        <v>4574</v>
      </c>
      <c r="D3340" s="25">
        <v>40190</v>
      </c>
      <c r="E3340" s="28" t="s">
        <v>1504</v>
      </c>
      <c r="F3340" s="26">
        <v>144</v>
      </c>
      <c r="G3340" s="28" t="s">
        <v>5140</v>
      </c>
      <c r="H3340" s="28" t="s">
        <v>3370</v>
      </c>
      <c r="J3340" s="28" t="s">
        <v>4911</v>
      </c>
      <c r="K3340" s="29">
        <v>40207</v>
      </c>
      <c r="L3340" s="30" t="s">
        <v>7176</v>
      </c>
      <c r="M3340" s="28">
        <v>1163</v>
      </c>
    </row>
    <row r="3341" spans="1:13" hidden="1" x14ac:dyDescent="0.2">
      <c r="A3341" s="14">
        <v>80129</v>
      </c>
      <c r="B3341" s="28" t="s">
        <v>4573</v>
      </c>
      <c r="C3341" s="30" t="s">
        <v>4574</v>
      </c>
      <c r="D3341" s="25">
        <v>40190</v>
      </c>
      <c r="E3341" s="28" t="s">
        <v>1470</v>
      </c>
      <c r="F3341" s="26">
        <v>150</v>
      </c>
      <c r="G3341" s="28" t="s">
        <v>5155</v>
      </c>
      <c r="H3341" s="28" t="s">
        <v>4599</v>
      </c>
      <c r="J3341" s="28" t="s">
        <v>4906</v>
      </c>
      <c r="K3341" s="29">
        <v>40199</v>
      </c>
      <c r="L3341" s="30" t="s">
        <v>7176</v>
      </c>
      <c r="M3341" s="28">
        <v>1173</v>
      </c>
    </row>
    <row r="3342" spans="1:13" hidden="1" x14ac:dyDescent="0.2">
      <c r="A3342" s="14">
        <v>81572</v>
      </c>
      <c r="B3342" s="30" t="s">
        <v>4573</v>
      </c>
      <c r="C3342" s="30" t="s">
        <v>5133</v>
      </c>
      <c r="D3342" s="25">
        <v>40190</v>
      </c>
      <c r="F3342" s="26">
        <v>98.58</v>
      </c>
      <c r="G3342" s="28" t="s">
        <v>5137</v>
      </c>
      <c r="H3342" s="28" t="s">
        <v>3365</v>
      </c>
      <c r="J3342" s="28" t="s">
        <v>4909</v>
      </c>
    </row>
    <row r="3343" spans="1:13" hidden="1" x14ac:dyDescent="0.2">
      <c r="A3343" s="14">
        <v>81628</v>
      </c>
      <c r="B3343" s="30" t="s">
        <v>4573</v>
      </c>
      <c r="C3343" s="30" t="s">
        <v>5133</v>
      </c>
      <c r="D3343" s="25">
        <v>40190</v>
      </c>
      <c r="E3343" s="33"/>
      <c r="F3343" s="26">
        <v>98.58</v>
      </c>
      <c r="G3343" s="28" t="s">
        <v>5137</v>
      </c>
      <c r="H3343" s="28" t="s">
        <v>3365</v>
      </c>
      <c r="J3343" s="28" t="s">
        <v>4909</v>
      </c>
    </row>
    <row r="3344" spans="1:13" hidden="1" x14ac:dyDescent="0.2">
      <c r="A3344" s="14">
        <v>80138</v>
      </c>
      <c r="B3344" s="28" t="s">
        <v>4573</v>
      </c>
      <c r="C3344" s="30" t="s">
        <v>4574</v>
      </c>
      <c r="D3344" s="25">
        <v>40191</v>
      </c>
      <c r="F3344" s="26">
        <v>28.91</v>
      </c>
      <c r="G3344" s="28" t="s">
        <v>4577</v>
      </c>
      <c r="H3344" s="28" t="s">
        <v>3365</v>
      </c>
      <c r="J3344" s="28" t="s">
        <v>4909</v>
      </c>
      <c r="K3344" s="29">
        <v>40191</v>
      </c>
      <c r="L3344" s="30" t="s">
        <v>7176</v>
      </c>
      <c r="M3344" s="28">
        <v>1170</v>
      </c>
    </row>
    <row r="3345" spans="1:13" hidden="1" x14ac:dyDescent="0.2">
      <c r="A3345" s="14">
        <v>80537</v>
      </c>
      <c r="B3345" s="28" t="s">
        <v>4573</v>
      </c>
      <c r="C3345" s="28" t="s">
        <v>5135</v>
      </c>
      <c r="D3345" s="25">
        <v>40191</v>
      </c>
      <c r="F3345" s="26">
        <v>209.93</v>
      </c>
      <c r="G3345" s="28" t="s">
        <v>1559</v>
      </c>
      <c r="H3345" s="28" t="s">
        <v>7311</v>
      </c>
      <c r="I3345" s="28" t="s">
        <v>55</v>
      </c>
      <c r="J3345" s="28" t="s">
        <v>4550</v>
      </c>
      <c r="K3345" s="29" t="s">
        <v>56</v>
      </c>
      <c r="M3345" s="28" t="s">
        <v>57</v>
      </c>
    </row>
    <row r="3346" spans="1:13" hidden="1" x14ac:dyDescent="0.2">
      <c r="A3346" s="14">
        <v>80536</v>
      </c>
      <c r="B3346" s="28" t="s">
        <v>4573</v>
      </c>
      <c r="C3346" s="28" t="s">
        <v>5135</v>
      </c>
      <c r="D3346" s="25">
        <v>40191</v>
      </c>
      <c r="F3346" s="26">
        <v>58.11</v>
      </c>
      <c r="G3346" s="28" t="s">
        <v>683</v>
      </c>
      <c r="H3346" s="28" t="s">
        <v>3365</v>
      </c>
      <c r="J3346" s="28" t="s">
        <v>4909</v>
      </c>
      <c r="K3346" s="29">
        <v>40192</v>
      </c>
      <c r="M3346" s="28" t="s">
        <v>3851</v>
      </c>
    </row>
    <row r="3347" spans="1:13" hidden="1" x14ac:dyDescent="0.2">
      <c r="A3347" s="14">
        <v>80535</v>
      </c>
      <c r="B3347" s="28" t="s">
        <v>4573</v>
      </c>
      <c r="C3347" s="28" t="s">
        <v>5135</v>
      </c>
      <c r="D3347" s="25">
        <v>40191</v>
      </c>
      <c r="F3347" s="26">
        <v>14.55</v>
      </c>
      <c r="G3347" s="28" t="s">
        <v>1951</v>
      </c>
      <c r="H3347" s="28" t="s">
        <v>3370</v>
      </c>
      <c r="J3347" s="28" t="s">
        <v>4909</v>
      </c>
      <c r="K3347" s="29">
        <v>40192</v>
      </c>
      <c r="M3347" s="28" t="s">
        <v>1460</v>
      </c>
    </row>
    <row r="3348" spans="1:13" hidden="1" x14ac:dyDescent="0.2">
      <c r="A3348" s="14">
        <v>80137</v>
      </c>
      <c r="B3348" s="28" t="s">
        <v>4579</v>
      </c>
      <c r="C3348" s="30" t="s">
        <v>4574</v>
      </c>
      <c r="D3348" s="25">
        <v>40192</v>
      </c>
      <c r="F3348" s="26">
        <v>40</v>
      </c>
      <c r="G3348" s="28" t="s">
        <v>4580</v>
      </c>
      <c r="H3348" s="28" t="s">
        <v>6667</v>
      </c>
      <c r="K3348" s="29">
        <v>40192</v>
      </c>
      <c r="L3348" s="30" t="s">
        <v>8465</v>
      </c>
      <c r="M3348" s="28" t="s">
        <v>8551</v>
      </c>
    </row>
    <row r="3349" spans="1:13" hidden="1" x14ac:dyDescent="0.2">
      <c r="A3349" s="14">
        <v>80136</v>
      </c>
      <c r="B3349" s="28" t="s">
        <v>4573</v>
      </c>
      <c r="C3349" s="30" t="s">
        <v>4574</v>
      </c>
      <c r="D3349" s="25">
        <v>40192</v>
      </c>
      <c r="E3349" s="28" t="s">
        <v>3020</v>
      </c>
      <c r="F3349" s="26">
        <v>60</v>
      </c>
      <c r="G3349" s="28" t="s">
        <v>6757</v>
      </c>
      <c r="H3349" s="28" t="s">
        <v>3381</v>
      </c>
      <c r="J3349" s="28" t="s">
        <v>4914</v>
      </c>
      <c r="K3349" s="29">
        <v>40192</v>
      </c>
      <c r="L3349" s="30" t="s">
        <v>7176</v>
      </c>
      <c r="M3349" s="28">
        <v>1169</v>
      </c>
    </row>
    <row r="3350" spans="1:13" hidden="1" x14ac:dyDescent="0.2">
      <c r="A3350" s="14">
        <v>80538</v>
      </c>
      <c r="B3350" s="28" t="s">
        <v>4573</v>
      </c>
      <c r="C3350" s="28" t="s">
        <v>5135</v>
      </c>
      <c r="D3350" s="25">
        <v>40193</v>
      </c>
      <c r="F3350" s="26">
        <v>58.42</v>
      </c>
      <c r="G3350" s="28" t="s">
        <v>683</v>
      </c>
      <c r="H3350" s="28" t="s">
        <v>3365</v>
      </c>
      <c r="J3350" s="28" t="s">
        <v>4909</v>
      </c>
      <c r="K3350" s="29">
        <v>40194</v>
      </c>
      <c r="M3350" s="28" t="s">
        <v>4026</v>
      </c>
    </row>
    <row r="3351" spans="1:13" hidden="1" x14ac:dyDescent="0.2">
      <c r="A3351" s="14">
        <v>80539</v>
      </c>
      <c r="B3351" s="28" t="s">
        <v>4573</v>
      </c>
      <c r="C3351" s="28" t="s">
        <v>5135</v>
      </c>
      <c r="D3351" s="25">
        <v>40193</v>
      </c>
      <c r="F3351" s="26">
        <v>52</v>
      </c>
      <c r="G3351" s="28" t="s">
        <v>683</v>
      </c>
      <c r="H3351" s="28" t="s">
        <v>7322</v>
      </c>
      <c r="J3351" s="28" t="s">
        <v>7139</v>
      </c>
      <c r="K3351" s="29">
        <v>40194</v>
      </c>
      <c r="M3351" s="28" t="s">
        <v>4026</v>
      </c>
    </row>
    <row r="3352" spans="1:13" hidden="1" x14ac:dyDescent="0.2">
      <c r="A3352" s="14">
        <v>80540</v>
      </c>
      <c r="B3352" s="28" t="s">
        <v>4573</v>
      </c>
      <c r="C3352" s="28" t="s">
        <v>5135</v>
      </c>
      <c r="D3352" s="25">
        <v>40193</v>
      </c>
      <c r="F3352" s="26">
        <v>24.5</v>
      </c>
      <c r="G3352" s="28" t="s">
        <v>3360</v>
      </c>
      <c r="H3352" s="28" t="s">
        <v>3370</v>
      </c>
      <c r="J3352" s="28" t="s">
        <v>3589</v>
      </c>
      <c r="K3352" s="29">
        <v>40196</v>
      </c>
      <c r="M3352" s="28" t="s">
        <v>1230</v>
      </c>
    </row>
    <row r="3353" spans="1:13" hidden="1" x14ac:dyDescent="0.2">
      <c r="A3353" s="14">
        <v>80541</v>
      </c>
      <c r="B3353" s="28" t="s">
        <v>4573</v>
      </c>
      <c r="C3353" s="28" t="s">
        <v>5135</v>
      </c>
      <c r="D3353" s="25">
        <v>40194</v>
      </c>
      <c r="F3353" s="26">
        <v>27.44</v>
      </c>
      <c r="G3353" s="28" t="s">
        <v>3700</v>
      </c>
      <c r="H3353" s="28" t="s">
        <v>7324</v>
      </c>
      <c r="J3353" s="28" t="s">
        <v>4909</v>
      </c>
      <c r="K3353" s="29">
        <v>40196</v>
      </c>
      <c r="M3353" s="28" t="s">
        <v>5942</v>
      </c>
    </row>
    <row r="3354" spans="1:13" hidden="1" x14ac:dyDescent="0.2">
      <c r="A3354" s="14">
        <v>80314</v>
      </c>
      <c r="B3354" s="30" t="s">
        <v>4573</v>
      </c>
      <c r="C3354" s="30" t="s">
        <v>4598</v>
      </c>
      <c r="D3354" s="25">
        <v>40194</v>
      </c>
      <c r="F3354" s="26">
        <v>0.59</v>
      </c>
      <c r="G3354" s="28" t="s">
        <v>1444</v>
      </c>
      <c r="H3354" s="28" t="s">
        <v>277</v>
      </c>
      <c r="J3354" s="28" t="s">
        <v>4905</v>
      </c>
      <c r="K3354" s="29">
        <v>40194</v>
      </c>
      <c r="M3354" s="28" t="s">
        <v>6838</v>
      </c>
    </row>
    <row r="3355" spans="1:13" hidden="1" x14ac:dyDescent="0.2">
      <c r="A3355" s="14">
        <v>80134.2</v>
      </c>
      <c r="B3355" s="30" t="s">
        <v>4579</v>
      </c>
      <c r="C3355" s="30" t="s">
        <v>4574</v>
      </c>
      <c r="D3355" s="25">
        <v>40196</v>
      </c>
      <c r="F3355" s="133">
        <v>50</v>
      </c>
      <c r="G3355" s="28" t="s">
        <v>4580</v>
      </c>
      <c r="H3355" s="28" t="s">
        <v>6667</v>
      </c>
      <c r="K3355" s="29">
        <v>40196</v>
      </c>
      <c r="L3355" s="28" t="s">
        <v>7212</v>
      </c>
      <c r="M3355" s="28" t="s">
        <v>993</v>
      </c>
    </row>
    <row r="3356" spans="1:13" hidden="1" x14ac:dyDescent="0.2">
      <c r="A3356" s="14">
        <v>80542</v>
      </c>
      <c r="B3356" s="28" t="s">
        <v>4573</v>
      </c>
      <c r="C3356" s="28" t="s">
        <v>5135</v>
      </c>
      <c r="D3356" s="25">
        <v>40196</v>
      </c>
      <c r="E3356" s="28" t="s">
        <v>6275</v>
      </c>
      <c r="F3356" s="26">
        <v>30</v>
      </c>
      <c r="G3356" s="28" t="s">
        <v>8039</v>
      </c>
      <c r="H3356" s="28" t="s">
        <v>5954</v>
      </c>
      <c r="J3356" s="28" t="s">
        <v>4912</v>
      </c>
      <c r="K3356" s="29">
        <v>40197</v>
      </c>
      <c r="M3356" s="28" t="s">
        <v>6276</v>
      </c>
    </row>
    <row r="3357" spans="1:13" hidden="1" x14ac:dyDescent="0.2">
      <c r="A3357" s="14">
        <v>80027</v>
      </c>
      <c r="B3357" s="28" t="s">
        <v>4573</v>
      </c>
      <c r="C3357" s="30" t="s">
        <v>4574</v>
      </c>
      <c r="D3357" s="25">
        <v>40196</v>
      </c>
      <c r="E3357" s="28" t="s">
        <v>2488</v>
      </c>
      <c r="F3357" s="26">
        <v>3.98</v>
      </c>
      <c r="G3357" s="28" t="s">
        <v>2203</v>
      </c>
      <c r="H3357" s="28" t="s">
        <v>277</v>
      </c>
      <c r="J3357" s="28" t="s">
        <v>4905</v>
      </c>
      <c r="K3357" s="29">
        <v>40247</v>
      </c>
      <c r="L3357" s="30" t="s">
        <v>7176</v>
      </c>
      <c r="M3357" s="28">
        <v>1176</v>
      </c>
    </row>
    <row r="3358" spans="1:13" hidden="1" x14ac:dyDescent="0.2">
      <c r="A3358" s="14">
        <v>80119</v>
      </c>
      <c r="B3358" s="28" t="s">
        <v>4573</v>
      </c>
      <c r="C3358" s="30" t="s">
        <v>4574</v>
      </c>
      <c r="D3358" s="25">
        <v>40196</v>
      </c>
      <c r="E3358" s="28" t="s">
        <v>1474</v>
      </c>
      <c r="F3358" s="26">
        <v>30</v>
      </c>
      <c r="G3358" s="28" t="s">
        <v>5155</v>
      </c>
      <c r="H3358" s="28" t="s">
        <v>3365</v>
      </c>
      <c r="J3358" s="28" t="s">
        <v>4906</v>
      </c>
      <c r="K3358" s="29">
        <v>40205</v>
      </c>
      <c r="L3358" s="30" t="s">
        <v>7176</v>
      </c>
      <c r="M3358" s="28">
        <v>1175</v>
      </c>
    </row>
    <row r="3359" spans="1:13" ht="25.5" hidden="1" x14ac:dyDescent="0.2">
      <c r="A3359" s="14">
        <v>80133</v>
      </c>
      <c r="B3359" s="30" t="s">
        <v>4585</v>
      </c>
      <c r="C3359" s="30" t="s">
        <v>4574</v>
      </c>
      <c r="D3359" s="25">
        <v>40196</v>
      </c>
      <c r="F3359" s="26">
        <v>79.790000000000006</v>
      </c>
      <c r="G3359" s="28" t="s">
        <v>5142</v>
      </c>
      <c r="H3359" s="28" t="s">
        <v>5948</v>
      </c>
      <c r="K3359" s="29">
        <v>40196</v>
      </c>
      <c r="L3359" s="30" t="s">
        <v>7174</v>
      </c>
      <c r="M3359" s="28" t="s">
        <v>7175</v>
      </c>
    </row>
    <row r="3360" spans="1:13" hidden="1" x14ac:dyDescent="0.2">
      <c r="A3360" s="14">
        <v>80134.100000000006</v>
      </c>
      <c r="B3360" s="30" t="s">
        <v>4573</v>
      </c>
      <c r="C3360" s="30" t="s">
        <v>4574</v>
      </c>
      <c r="D3360" s="25">
        <v>40196</v>
      </c>
      <c r="E3360" s="28" t="s">
        <v>7164</v>
      </c>
      <c r="F3360" s="26">
        <v>2</v>
      </c>
      <c r="G3360" s="28" t="s">
        <v>5137</v>
      </c>
      <c r="H3360" s="28" t="s">
        <v>3365</v>
      </c>
      <c r="J3360" s="28" t="s">
        <v>4911</v>
      </c>
      <c r="K3360" s="29">
        <v>40196</v>
      </c>
      <c r="L3360" s="30" t="s">
        <v>2196</v>
      </c>
      <c r="M3360" s="28" t="s">
        <v>993</v>
      </c>
    </row>
    <row r="3361" spans="1:13" hidden="1" x14ac:dyDescent="0.2">
      <c r="A3361" s="14">
        <v>80306</v>
      </c>
      <c r="B3361" s="30" t="s">
        <v>4573</v>
      </c>
      <c r="C3361" s="30" t="s">
        <v>4598</v>
      </c>
      <c r="D3361" s="25">
        <v>40197</v>
      </c>
      <c r="F3361" s="131">
        <v>13.72</v>
      </c>
      <c r="G3361" s="28" t="s">
        <v>1943</v>
      </c>
      <c r="H3361" s="28" t="s">
        <v>277</v>
      </c>
      <c r="K3361" s="29">
        <v>40197</v>
      </c>
      <c r="M3361" s="28" t="s">
        <v>4801</v>
      </c>
    </row>
    <row r="3362" spans="1:13" hidden="1" x14ac:dyDescent="0.2">
      <c r="A3362" s="14">
        <v>80543</v>
      </c>
      <c r="B3362" s="28" t="s">
        <v>4573</v>
      </c>
      <c r="C3362" s="28" t="s">
        <v>5135</v>
      </c>
      <c r="D3362" s="25">
        <v>40197</v>
      </c>
      <c r="F3362" s="26">
        <v>37.14</v>
      </c>
      <c r="G3362" s="28" t="s">
        <v>1558</v>
      </c>
      <c r="H3362" s="28" t="s">
        <v>3370</v>
      </c>
      <c r="J3362" s="28" t="s">
        <v>4911</v>
      </c>
      <c r="K3362" s="29">
        <v>40199</v>
      </c>
      <c r="M3362" s="28" t="s">
        <v>6588</v>
      </c>
    </row>
    <row r="3363" spans="1:13" hidden="1" x14ac:dyDescent="0.2">
      <c r="A3363" s="14">
        <v>80132</v>
      </c>
      <c r="B3363" s="30" t="s">
        <v>4573</v>
      </c>
      <c r="C3363" s="30" t="s">
        <v>4574</v>
      </c>
      <c r="D3363" s="25">
        <v>40197</v>
      </c>
      <c r="F3363" s="26">
        <v>24.12</v>
      </c>
      <c r="G3363" s="28" t="s">
        <v>5143</v>
      </c>
      <c r="H3363" s="28" t="s">
        <v>3381</v>
      </c>
      <c r="J3363" s="28" t="s">
        <v>4909</v>
      </c>
      <c r="K3363" s="29">
        <v>40197</v>
      </c>
      <c r="L3363" s="30" t="s">
        <v>7174</v>
      </c>
      <c r="M3363" s="28" t="s">
        <v>7217</v>
      </c>
    </row>
    <row r="3364" spans="1:13" hidden="1" x14ac:dyDescent="0.2">
      <c r="A3364" s="14">
        <v>81629</v>
      </c>
      <c r="B3364" s="30" t="s">
        <v>4573</v>
      </c>
      <c r="C3364" s="30" t="s">
        <v>5133</v>
      </c>
      <c r="D3364" s="25">
        <v>40197</v>
      </c>
      <c r="F3364" s="26">
        <v>85.05</v>
      </c>
      <c r="G3364" s="28" t="s">
        <v>5137</v>
      </c>
      <c r="H3364" s="28" t="s">
        <v>3365</v>
      </c>
      <c r="J3364" s="28" t="s">
        <v>4909</v>
      </c>
    </row>
    <row r="3365" spans="1:13" hidden="1" x14ac:dyDescent="0.2">
      <c r="A3365" s="14">
        <v>80101</v>
      </c>
      <c r="B3365" s="33" t="s">
        <v>4573</v>
      </c>
      <c r="C3365" s="30" t="s">
        <v>4574</v>
      </c>
      <c r="D3365" s="25">
        <v>40199</v>
      </c>
      <c r="E3365" s="28" t="s">
        <v>5936</v>
      </c>
      <c r="F3365" s="26">
        <v>30</v>
      </c>
      <c r="G3365" s="28" t="s">
        <v>4584</v>
      </c>
      <c r="H3365" s="28" t="s">
        <v>3365</v>
      </c>
      <c r="J3365" s="28" t="s">
        <v>4905</v>
      </c>
      <c r="K3365" s="29">
        <v>40211</v>
      </c>
      <c r="L3365" s="30" t="s">
        <v>7176</v>
      </c>
      <c r="M3365" s="28">
        <v>1177</v>
      </c>
    </row>
    <row r="3366" spans="1:13" hidden="1" x14ac:dyDescent="0.2">
      <c r="A3366" s="14">
        <v>80128</v>
      </c>
      <c r="B3366" s="28" t="s">
        <v>4579</v>
      </c>
      <c r="C3366" s="30" t="s">
        <v>4574</v>
      </c>
      <c r="D3366" s="25">
        <v>40199</v>
      </c>
      <c r="F3366" s="26">
        <v>30</v>
      </c>
      <c r="G3366" s="28" t="s">
        <v>4580</v>
      </c>
      <c r="H3366" s="28" t="s">
        <v>6667</v>
      </c>
      <c r="K3366" s="29">
        <v>40199</v>
      </c>
      <c r="L3366" s="30" t="s">
        <v>8465</v>
      </c>
      <c r="M3366" s="28" t="s">
        <v>3121</v>
      </c>
    </row>
    <row r="3367" spans="1:13" hidden="1" x14ac:dyDescent="0.2">
      <c r="A3367" s="14">
        <v>80130</v>
      </c>
      <c r="B3367" s="28" t="s">
        <v>4579</v>
      </c>
      <c r="C3367" s="30" t="s">
        <v>4574</v>
      </c>
      <c r="D3367" s="25">
        <v>40199</v>
      </c>
      <c r="F3367" s="26">
        <v>40</v>
      </c>
      <c r="G3367" s="28" t="s">
        <v>4580</v>
      </c>
      <c r="H3367" s="28" t="s">
        <v>6667</v>
      </c>
      <c r="K3367" s="29">
        <v>40199</v>
      </c>
      <c r="L3367" s="30" t="s">
        <v>8465</v>
      </c>
      <c r="M3367" s="28" t="s">
        <v>6294</v>
      </c>
    </row>
    <row r="3368" spans="1:13" hidden="1" x14ac:dyDescent="0.2">
      <c r="A3368" s="14">
        <v>80125</v>
      </c>
      <c r="B3368" s="30" t="s">
        <v>5150</v>
      </c>
      <c r="C3368" s="30" t="s">
        <v>4574</v>
      </c>
      <c r="D3368" s="25">
        <v>40199</v>
      </c>
      <c r="F3368" s="26">
        <v>-1000</v>
      </c>
      <c r="G3368" s="28" t="s">
        <v>4587</v>
      </c>
      <c r="H3368" s="28" t="s">
        <v>6667</v>
      </c>
      <c r="K3368" s="29">
        <v>40199</v>
      </c>
      <c r="L3368" s="30" t="s">
        <v>7177</v>
      </c>
      <c r="M3368" s="28" t="s">
        <v>7178</v>
      </c>
    </row>
    <row r="3369" spans="1:13" hidden="1" x14ac:dyDescent="0.2">
      <c r="A3369" s="14">
        <v>80126</v>
      </c>
      <c r="B3369" s="30" t="s">
        <v>5150</v>
      </c>
      <c r="C3369" s="30" t="s">
        <v>4574</v>
      </c>
      <c r="D3369" s="25">
        <v>40199</v>
      </c>
      <c r="F3369" s="26">
        <v>-1000</v>
      </c>
      <c r="G3369" s="28" t="s">
        <v>4587</v>
      </c>
      <c r="H3369" s="28" t="s">
        <v>6667</v>
      </c>
      <c r="K3369" s="29">
        <v>40199</v>
      </c>
      <c r="L3369" s="30" t="s">
        <v>7177</v>
      </c>
      <c r="M3369" s="28" t="s">
        <v>7178</v>
      </c>
    </row>
    <row r="3370" spans="1:13" hidden="1" x14ac:dyDescent="0.2">
      <c r="A3370" s="14">
        <v>80127</v>
      </c>
      <c r="B3370" s="30" t="s">
        <v>5150</v>
      </c>
      <c r="C3370" s="30" t="s">
        <v>4574</v>
      </c>
      <c r="D3370" s="25">
        <v>40199</v>
      </c>
      <c r="F3370" s="26">
        <v>-200</v>
      </c>
      <c r="G3370" s="28" t="s">
        <v>4587</v>
      </c>
      <c r="H3370" s="28" t="s">
        <v>6667</v>
      </c>
      <c r="K3370" s="29">
        <v>40199</v>
      </c>
      <c r="L3370" s="30" t="s">
        <v>7177</v>
      </c>
      <c r="M3370" s="28" t="s">
        <v>7178</v>
      </c>
    </row>
    <row r="3371" spans="1:13" hidden="1" x14ac:dyDescent="0.2">
      <c r="A3371" s="14">
        <v>80545</v>
      </c>
      <c r="B3371" s="28" t="s">
        <v>4573</v>
      </c>
      <c r="C3371" s="28" t="s">
        <v>5135</v>
      </c>
      <c r="D3371" s="25">
        <v>40199</v>
      </c>
      <c r="E3371" s="28" t="s">
        <v>8448</v>
      </c>
      <c r="F3371" s="26">
        <v>30.8</v>
      </c>
      <c r="G3371" s="28" t="s">
        <v>3970</v>
      </c>
      <c r="H3371" s="28" t="s">
        <v>3484</v>
      </c>
      <c r="J3371" s="28" t="s">
        <v>4909</v>
      </c>
      <c r="K3371" s="29">
        <v>40200</v>
      </c>
      <c r="M3371" s="28" t="s">
        <v>8449</v>
      </c>
    </row>
    <row r="3372" spans="1:13" hidden="1" x14ac:dyDescent="0.2">
      <c r="A3372" s="14">
        <v>80544</v>
      </c>
      <c r="B3372" s="28" t="s">
        <v>4573</v>
      </c>
      <c r="C3372" s="28" t="s">
        <v>5135</v>
      </c>
      <c r="D3372" s="25">
        <v>40199</v>
      </c>
      <c r="F3372" s="26">
        <v>13</v>
      </c>
      <c r="G3372" s="28" t="s">
        <v>2205</v>
      </c>
      <c r="H3372" s="28" t="s">
        <v>7154</v>
      </c>
      <c r="J3372" s="28" t="s">
        <v>4907</v>
      </c>
      <c r="K3372" s="29">
        <v>40200</v>
      </c>
      <c r="M3372" s="28" t="s">
        <v>2194</v>
      </c>
    </row>
    <row r="3373" spans="1:13" hidden="1" x14ac:dyDescent="0.2">
      <c r="A3373" s="14">
        <v>80546</v>
      </c>
      <c r="B3373" s="28" t="s">
        <v>4573</v>
      </c>
      <c r="C3373" s="28" t="s">
        <v>5135</v>
      </c>
      <c r="D3373" s="25">
        <v>40200</v>
      </c>
      <c r="E3373" s="28" t="s">
        <v>6585</v>
      </c>
      <c r="F3373" s="26">
        <v>8.6999999999999993</v>
      </c>
      <c r="G3373" s="28" t="s">
        <v>6754</v>
      </c>
      <c r="H3373" s="28" t="s">
        <v>3370</v>
      </c>
      <c r="J3373" s="28" t="s">
        <v>4909</v>
      </c>
      <c r="K3373" s="29">
        <v>40203</v>
      </c>
      <c r="M3373" s="28" t="s">
        <v>7353</v>
      </c>
    </row>
    <row r="3374" spans="1:13" ht="25.5" hidden="1" x14ac:dyDescent="0.2">
      <c r="A3374" s="14">
        <v>80124</v>
      </c>
      <c r="B3374" s="30" t="s">
        <v>4585</v>
      </c>
      <c r="C3374" s="30" t="s">
        <v>4574</v>
      </c>
      <c r="D3374" s="25">
        <v>40200</v>
      </c>
      <c r="F3374" s="26">
        <v>20.8</v>
      </c>
      <c r="G3374" s="28" t="s">
        <v>5141</v>
      </c>
      <c r="H3374" s="28" t="s">
        <v>5948</v>
      </c>
      <c r="J3374" s="28" t="s">
        <v>4907</v>
      </c>
      <c r="K3374" s="29">
        <v>40200</v>
      </c>
      <c r="L3374" s="30" t="s">
        <v>7174</v>
      </c>
      <c r="M3374" s="28" t="s">
        <v>7211</v>
      </c>
    </row>
    <row r="3375" spans="1:13" hidden="1" x14ac:dyDescent="0.2">
      <c r="A3375" s="14">
        <v>80307</v>
      </c>
      <c r="B3375" s="30" t="s">
        <v>4573</v>
      </c>
      <c r="C3375" s="30" t="s">
        <v>4598</v>
      </c>
      <c r="D3375" s="25">
        <v>40201</v>
      </c>
      <c r="F3375" s="26">
        <v>0.59</v>
      </c>
      <c r="G3375" s="28" t="s">
        <v>1444</v>
      </c>
      <c r="H3375" s="28" t="s">
        <v>277</v>
      </c>
      <c r="J3375" s="28" t="s">
        <v>4905</v>
      </c>
      <c r="K3375" s="29">
        <v>40201</v>
      </c>
      <c r="M3375" s="28" t="s">
        <v>6838</v>
      </c>
    </row>
    <row r="3376" spans="1:13" hidden="1" x14ac:dyDescent="0.2">
      <c r="A3376" s="14">
        <v>80547</v>
      </c>
      <c r="B3376" s="28" t="s">
        <v>4573</v>
      </c>
      <c r="C3376" s="28" t="s">
        <v>5135</v>
      </c>
      <c r="D3376" s="25">
        <v>40201</v>
      </c>
      <c r="E3376" s="28" t="s">
        <v>4878</v>
      </c>
      <c r="F3376" s="26">
        <v>25</v>
      </c>
      <c r="G3376" s="28" t="s">
        <v>3350</v>
      </c>
      <c r="H3376" s="28" t="s">
        <v>277</v>
      </c>
      <c r="J3376" s="28" t="s">
        <v>4907</v>
      </c>
      <c r="K3376" s="29">
        <v>40203</v>
      </c>
      <c r="M3376" s="28" t="s">
        <v>4879</v>
      </c>
    </row>
    <row r="3377" spans="1:13" hidden="1" x14ac:dyDescent="0.2">
      <c r="A3377" s="14">
        <v>80548</v>
      </c>
      <c r="B3377" s="28" t="s">
        <v>4573</v>
      </c>
      <c r="C3377" s="28" t="s">
        <v>5135</v>
      </c>
      <c r="D3377" s="25">
        <v>40201</v>
      </c>
      <c r="E3377" s="33"/>
      <c r="F3377" s="26">
        <v>32.44</v>
      </c>
      <c r="G3377" s="28" t="s">
        <v>683</v>
      </c>
      <c r="H3377" s="28" t="s">
        <v>3365</v>
      </c>
      <c r="J3377" s="28" t="s">
        <v>4909</v>
      </c>
      <c r="K3377" s="29">
        <v>40203</v>
      </c>
      <c r="M3377" s="28" t="s">
        <v>3851</v>
      </c>
    </row>
    <row r="3378" spans="1:13" hidden="1" x14ac:dyDescent="0.2">
      <c r="A3378" s="14">
        <v>80121</v>
      </c>
      <c r="B3378" s="28" t="s">
        <v>4579</v>
      </c>
      <c r="C3378" s="30" t="s">
        <v>4574</v>
      </c>
      <c r="D3378" s="25">
        <v>40203</v>
      </c>
      <c r="F3378" s="26">
        <v>50</v>
      </c>
      <c r="G3378" s="28" t="s">
        <v>4580</v>
      </c>
      <c r="H3378" s="28" t="s">
        <v>6667</v>
      </c>
      <c r="K3378" s="29">
        <v>40203</v>
      </c>
      <c r="L3378" s="30" t="s">
        <v>8465</v>
      </c>
      <c r="M3378" s="28" t="s">
        <v>6286</v>
      </c>
    </row>
    <row r="3379" spans="1:13" hidden="1" x14ac:dyDescent="0.2">
      <c r="A3379" s="14">
        <v>80048</v>
      </c>
      <c r="B3379" s="28" t="s">
        <v>4573</v>
      </c>
      <c r="C3379" s="30" t="s">
        <v>4574</v>
      </c>
      <c r="D3379" s="25">
        <v>40203</v>
      </c>
      <c r="E3379" s="28" t="s">
        <v>5153</v>
      </c>
      <c r="F3379" s="26">
        <v>30</v>
      </c>
      <c r="G3379" s="28" t="s">
        <v>5153</v>
      </c>
      <c r="H3379" s="28" t="s">
        <v>3379</v>
      </c>
      <c r="J3379" s="28" t="s">
        <v>4905</v>
      </c>
      <c r="K3379" s="29">
        <v>40240</v>
      </c>
      <c r="L3379" s="30" t="s">
        <v>7176</v>
      </c>
      <c r="M3379" s="28">
        <v>1178</v>
      </c>
    </row>
    <row r="3380" spans="1:13" hidden="1" x14ac:dyDescent="0.2">
      <c r="A3380" s="14">
        <v>80122</v>
      </c>
      <c r="B3380" s="30" t="s">
        <v>4573</v>
      </c>
      <c r="C3380" s="30" t="s">
        <v>4574</v>
      </c>
      <c r="D3380" s="25">
        <v>40203</v>
      </c>
      <c r="E3380" s="28" t="s">
        <v>6840</v>
      </c>
      <c r="F3380" s="26">
        <v>4026.2</v>
      </c>
      <c r="G3380" s="28" t="s">
        <v>681</v>
      </c>
      <c r="H3380" s="28" t="s">
        <v>7165</v>
      </c>
      <c r="J3380" s="28" t="s">
        <v>4911</v>
      </c>
      <c r="K3380" s="29">
        <v>40203</v>
      </c>
      <c r="L3380" s="30" t="s">
        <v>2196</v>
      </c>
      <c r="M3380" s="28" t="s">
        <v>6841</v>
      </c>
    </row>
    <row r="3381" spans="1:13" x14ac:dyDescent="0.2">
      <c r="A3381" s="14">
        <v>80549</v>
      </c>
      <c r="B3381" s="28" t="s">
        <v>4573</v>
      </c>
      <c r="C3381" s="28" t="s">
        <v>5135</v>
      </c>
      <c r="D3381" s="25">
        <v>40203</v>
      </c>
      <c r="F3381" s="26">
        <v>30</v>
      </c>
      <c r="G3381" s="28" t="s">
        <v>2201</v>
      </c>
      <c r="H3381" s="28" t="s">
        <v>7151</v>
      </c>
      <c r="J3381" s="28" t="s">
        <v>4911</v>
      </c>
      <c r="K3381" s="29">
        <v>40204</v>
      </c>
      <c r="M3381" s="28" t="s">
        <v>8459</v>
      </c>
    </row>
    <row r="3382" spans="1:13" hidden="1" x14ac:dyDescent="0.2">
      <c r="A3382" s="14">
        <v>80550.100000000006</v>
      </c>
      <c r="B3382" s="28" t="s">
        <v>4573</v>
      </c>
      <c r="C3382" s="28" t="s">
        <v>5135</v>
      </c>
      <c r="D3382" s="25">
        <v>40203</v>
      </c>
      <c r="F3382" s="26">
        <v>136.5</v>
      </c>
      <c r="G3382" s="28" t="s">
        <v>683</v>
      </c>
      <c r="H3382" s="28" t="s">
        <v>3365</v>
      </c>
      <c r="J3382" s="28" t="s">
        <v>4909</v>
      </c>
      <c r="K3382" s="29">
        <v>40204</v>
      </c>
      <c r="M3382" s="28" t="s">
        <v>4026</v>
      </c>
    </row>
    <row r="3383" spans="1:13" hidden="1" x14ac:dyDescent="0.2">
      <c r="A3383" s="14">
        <v>80550.2</v>
      </c>
      <c r="B3383" s="28" t="s">
        <v>4573</v>
      </c>
      <c r="C3383" s="28" t="s">
        <v>5135</v>
      </c>
      <c r="D3383" s="25">
        <v>40203</v>
      </c>
      <c r="E3383" s="28" t="s">
        <v>1501</v>
      </c>
      <c r="F3383" s="26">
        <v>8.44</v>
      </c>
      <c r="G3383" s="28" t="s">
        <v>683</v>
      </c>
      <c r="H3383" s="28" t="s">
        <v>3370</v>
      </c>
      <c r="J3383" s="28" t="s">
        <v>4909</v>
      </c>
      <c r="K3383" s="29">
        <v>40204</v>
      </c>
      <c r="M3383" s="28" t="s">
        <v>4026</v>
      </c>
    </row>
    <row r="3384" spans="1:13" hidden="1" x14ac:dyDescent="0.2">
      <c r="A3384" s="14">
        <v>80551</v>
      </c>
      <c r="B3384" s="28" t="s">
        <v>4573</v>
      </c>
      <c r="C3384" s="28" t="s">
        <v>5135</v>
      </c>
      <c r="D3384" s="25">
        <v>40203</v>
      </c>
      <c r="F3384" s="26">
        <v>53.11</v>
      </c>
      <c r="G3384" s="28" t="s">
        <v>683</v>
      </c>
      <c r="H3384" s="28" t="s">
        <v>7322</v>
      </c>
      <c r="J3384" s="28" t="s">
        <v>7139</v>
      </c>
      <c r="K3384" s="29">
        <v>40204</v>
      </c>
      <c r="M3384" s="28" t="s">
        <v>4026</v>
      </c>
    </row>
    <row r="3385" spans="1:13" hidden="1" x14ac:dyDescent="0.2">
      <c r="A3385" s="14">
        <v>80552</v>
      </c>
      <c r="B3385" s="28" t="s">
        <v>4573</v>
      </c>
      <c r="C3385" s="28" t="s">
        <v>5135</v>
      </c>
      <c r="D3385" s="25">
        <v>40203</v>
      </c>
      <c r="F3385" s="26">
        <v>5.55</v>
      </c>
      <c r="G3385" s="28" t="s">
        <v>2210</v>
      </c>
      <c r="H3385" s="28" t="s">
        <v>3484</v>
      </c>
      <c r="J3385" s="28" t="s">
        <v>4907</v>
      </c>
      <c r="K3385" s="29">
        <v>40204</v>
      </c>
      <c r="M3385" s="28" t="s">
        <v>1467</v>
      </c>
    </row>
    <row r="3386" spans="1:13" hidden="1" x14ac:dyDescent="0.2">
      <c r="A3386" s="14">
        <v>80123</v>
      </c>
      <c r="B3386" s="28" t="s">
        <v>5138</v>
      </c>
      <c r="C3386" s="30" t="s">
        <v>4574</v>
      </c>
      <c r="D3386" s="25">
        <v>40203</v>
      </c>
      <c r="F3386" s="26">
        <v>270.92</v>
      </c>
      <c r="G3386" s="28" t="s">
        <v>4574</v>
      </c>
      <c r="H3386" s="28" t="s">
        <v>3381</v>
      </c>
      <c r="J3386" s="28" t="s">
        <v>4909</v>
      </c>
      <c r="K3386" s="29">
        <v>40203</v>
      </c>
      <c r="L3386" s="30" t="s">
        <v>7206</v>
      </c>
      <c r="M3386" s="28" t="s">
        <v>7223</v>
      </c>
    </row>
    <row r="3387" spans="1:13" hidden="1" x14ac:dyDescent="0.2">
      <c r="A3387" s="14">
        <v>80554</v>
      </c>
      <c r="B3387" s="28" t="s">
        <v>4573</v>
      </c>
      <c r="C3387" s="28" t="s">
        <v>5135</v>
      </c>
      <c r="D3387" s="25">
        <v>40204</v>
      </c>
      <c r="F3387" s="26">
        <v>23.45</v>
      </c>
      <c r="G3387" s="28" t="s">
        <v>4915</v>
      </c>
      <c r="H3387" s="28" t="s">
        <v>4600</v>
      </c>
      <c r="J3387" s="28" t="s">
        <v>4905</v>
      </c>
      <c r="K3387" s="29">
        <v>40206</v>
      </c>
      <c r="M3387" s="28" t="s">
        <v>8525</v>
      </c>
    </row>
    <row r="3388" spans="1:13" hidden="1" x14ac:dyDescent="0.2">
      <c r="A3388" s="14">
        <v>80120</v>
      </c>
      <c r="B3388" s="30" t="s">
        <v>4573</v>
      </c>
      <c r="C3388" s="30" t="s">
        <v>4574</v>
      </c>
      <c r="D3388" s="25">
        <v>40204</v>
      </c>
      <c r="E3388" s="28" t="s">
        <v>3389</v>
      </c>
      <c r="F3388" s="26">
        <v>41.58</v>
      </c>
      <c r="G3388" s="28" t="s">
        <v>5139</v>
      </c>
      <c r="H3388" s="28" t="s">
        <v>3381</v>
      </c>
      <c r="J3388" s="28" t="s">
        <v>4911</v>
      </c>
      <c r="K3388" s="29">
        <v>40204</v>
      </c>
      <c r="L3388" s="30" t="s">
        <v>7174</v>
      </c>
      <c r="M3388" s="28" t="s">
        <v>7209</v>
      </c>
    </row>
    <row r="3389" spans="1:13" hidden="1" x14ac:dyDescent="0.2">
      <c r="A3389" s="14">
        <v>80553</v>
      </c>
      <c r="B3389" s="28" t="s">
        <v>4573</v>
      </c>
      <c r="C3389" s="28" t="s">
        <v>5135</v>
      </c>
      <c r="D3389" s="25">
        <v>40204</v>
      </c>
      <c r="F3389" s="26">
        <v>10</v>
      </c>
      <c r="G3389" s="28" t="s">
        <v>2205</v>
      </c>
      <c r="H3389" s="28" t="s">
        <v>7154</v>
      </c>
      <c r="J3389" s="28" t="s">
        <v>4907</v>
      </c>
      <c r="K3389" s="29">
        <v>40205</v>
      </c>
      <c r="M3389" s="28" t="s">
        <v>2194</v>
      </c>
    </row>
    <row r="3390" spans="1:13" hidden="1" x14ac:dyDescent="0.2">
      <c r="A3390" s="14">
        <v>80308</v>
      </c>
      <c r="B3390" s="30" t="s">
        <v>4573</v>
      </c>
      <c r="C3390" s="30" t="s">
        <v>4598</v>
      </c>
      <c r="D3390" s="25">
        <v>40205</v>
      </c>
      <c r="F3390" s="26">
        <v>139</v>
      </c>
      <c r="G3390" s="28" t="s">
        <v>1946</v>
      </c>
      <c r="H3390" s="28" t="s">
        <v>7322</v>
      </c>
      <c r="J3390" s="28" t="s">
        <v>4909</v>
      </c>
      <c r="K3390" s="29">
        <v>40205</v>
      </c>
      <c r="M3390" s="28" t="s">
        <v>1536</v>
      </c>
    </row>
    <row r="3391" spans="1:13" hidden="1" x14ac:dyDescent="0.2">
      <c r="A3391" s="14">
        <v>80556</v>
      </c>
      <c r="B3391" s="28" t="s">
        <v>4573</v>
      </c>
      <c r="C3391" s="28" t="s">
        <v>5135</v>
      </c>
      <c r="D3391" s="25">
        <v>40205</v>
      </c>
      <c r="E3391" s="28" t="s">
        <v>4802</v>
      </c>
      <c r="F3391" s="26">
        <v>15.98</v>
      </c>
      <c r="G3391" s="28" t="s">
        <v>4803</v>
      </c>
      <c r="H3391" s="28" t="s">
        <v>7324</v>
      </c>
      <c r="I3391" s="28" t="s">
        <v>4804</v>
      </c>
      <c r="J3391" s="28" t="s">
        <v>4905</v>
      </c>
      <c r="K3391" s="29">
        <v>40207</v>
      </c>
      <c r="M3391" s="28" t="s">
        <v>4805</v>
      </c>
    </row>
    <row r="3392" spans="1:13" hidden="1" x14ac:dyDescent="0.2">
      <c r="A3392" s="14">
        <v>80555.100000000006</v>
      </c>
      <c r="B3392" s="33" t="s">
        <v>4573</v>
      </c>
      <c r="C3392" s="28" t="s">
        <v>5135</v>
      </c>
      <c r="D3392" s="25">
        <v>40205</v>
      </c>
      <c r="E3392" s="28" t="s">
        <v>1342</v>
      </c>
      <c r="F3392" s="26">
        <v>9.77</v>
      </c>
      <c r="G3392" s="28" t="s">
        <v>683</v>
      </c>
      <c r="H3392" s="28" t="s">
        <v>3370</v>
      </c>
      <c r="J3392" s="28" t="s">
        <v>4911</v>
      </c>
      <c r="K3392" s="29">
        <v>40206</v>
      </c>
      <c r="M3392" s="28" t="s">
        <v>4026</v>
      </c>
    </row>
    <row r="3393" spans="1:13" hidden="1" x14ac:dyDescent="0.2">
      <c r="A3393" s="14">
        <v>80555.199999999997</v>
      </c>
      <c r="B3393" s="28" t="s">
        <v>4573</v>
      </c>
      <c r="C3393" s="28" t="s">
        <v>5135</v>
      </c>
      <c r="D3393" s="25">
        <v>40205</v>
      </c>
      <c r="F3393" s="26">
        <v>39.619999999999997</v>
      </c>
      <c r="G3393" s="28" t="s">
        <v>683</v>
      </c>
      <c r="H3393" s="28" t="s">
        <v>3365</v>
      </c>
      <c r="J3393" s="28" t="s">
        <v>4909</v>
      </c>
      <c r="K3393" s="29">
        <v>40206</v>
      </c>
      <c r="M3393" s="28" t="s">
        <v>3851</v>
      </c>
    </row>
    <row r="3394" spans="1:13" x14ac:dyDescent="0.2">
      <c r="A3394" s="14">
        <v>80118</v>
      </c>
      <c r="B3394" s="30" t="s">
        <v>4573</v>
      </c>
      <c r="C3394" s="30" t="s">
        <v>4574</v>
      </c>
      <c r="D3394" s="25">
        <v>40205</v>
      </c>
      <c r="F3394" s="26">
        <v>21.93</v>
      </c>
      <c r="G3394" s="28" t="s">
        <v>5136</v>
      </c>
      <c r="H3394" s="28" t="s">
        <v>7151</v>
      </c>
      <c r="J3394" s="28" t="s">
        <v>4911</v>
      </c>
      <c r="K3394" s="136">
        <v>40205</v>
      </c>
      <c r="L3394" s="30" t="s">
        <v>7174</v>
      </c>
      <c r="M3394" s="28" t="s">
        <v>7221</v>
      </c>
    </row>
    <row r="3395" spans="1:13" hidden="1" x14ac:dyDescent="0.2">
      <c r="A3395" s="14">
        <v>80558</v>
      </c>
      <c r="B3395" s="28" t="s">
        <v>4573</v>
      </c>
      <c r="C3395" s="28" t="s">
        <v>5135</v>
      </c>
      <c r="D3395" s="25">
        <v>40206</v>
      </c>
      <c r="F3395" s="26">
        <v>7.98</v>
      </c>
      <c r="G3395" s="28" t="s">
        <v>3700</v>
      </c>
      <c r="H3395" s="28" t="s">
        <v>7324</v>
      </c>
      <c r="J3395" s="28" t="s">
        <v>4909</v>
      </c>
      <c r="K3395" s="29">
        <v>40207</v>
      </c>
      <c r="M3395" s="28" t="s">
        <v>5942</v>
      </c>
    </row>
    <row r="3396" spans="1:13" hidden="1" x14ac:dyDescent="0.2">
      <c r="A3396" s="14">
        <v>80557</v>
      </c>
      <c r="B3396" s="28" t="s">
        <v>4573</v>
      </c>
      <c r="C3396" s="28" t="s">
        <v>5135</v>
      </c>
      <c r="D3396" s="25">
        <v>40206</v>
      </c>
      <c r="E3396" s="28" t="s">
        <v>532</v>
      </c>
      <c r="F3396" s="26">
        <v>58.52</v>
      </c>
      <c r="G3396" s="28" t="s">
        <v>1160</v>
      </c>
      <c r="H3396" s="28" t="s">
        <v>3370</v>
      </c>
      <c r="J3396" s="28" t="s">
        <v>4909</v>
      </c>
      <c r="K3396" s="29">
        <v>40207</v>
      </c>
      <c r="M3396" s="28" t="s">
        <v>533</v>
      </c>
    </row>
    <row r="3397" spans="1:13" hidden="1" x14ac:dyDescent="0.2">
      <c r="A3397" s="14">
        <v>80116</v>
      </c>
      <c r="B3397" s="30" t="s">
        <v>4573</v>
      </c>
      <c r="C3397" s="30" t="s">
        <v>4574</v>
      </c>
      <c r="D3397" s="25">
        <v>40206</v>
      </c>
      <c r="E3397" s="28" t="s">
        <v>6845</v>
      </c>
      <c r="F3397" s="26">
        <v>-70</v>
      </c>
      <c r="G3397" s="28" t="s">
        <v>681</v>
      </c>
      <c r="H3397" s="28" t="s">
        <v>7165</v>
      </c>
      <c r="J3397" s="28" t="s">
        <v>4912</v>
      </c>
      <c r="K3397" s="29">
        <v>40206</v>
      </c>
      <c r="L3397" s="30" t="s">
        <v>7177</v>
      </c>
      <c r="M3397" s="28" t="s">
        <v>7210</v>
      </c>
    </row>
    <row r="3398" spans="1:13" hidden="1" x14ac:dyDescent="0.2">
      <c r="A3398" s="14">
        <v>80559</v>
      </c>
      <c r="B3398" s="28" t="s">
        <v>4573</v>
      </c>
      <c r="C3398" s="28" t="s">
        <v>5135</v>
      </c>
      <c r="D3398" s="25">
        <v>40206</v>
      </c>
      <c r="E3398" s="28" t="s">
        <v>2460</v>
      </c>
      <c r="F3398" s="26">
        <v>99.23</v>
      </c>
      <c r="G3398" s="28" t="s">
        <v>2203</v>
      </c>
      <c r="H3398" s="28" t="s">
        <v>7324</v>
      </c>
      <c r="I3398" s="28" t="s">
        <v>2461</v>
      </c>
      <c r="J3398" s="28" t="s">
        <v>4905</v>
      </c>
      <c r="K3398" s="29">
        <v>40207</v>
      </c>
      <c r="M3398" s="28" t="s">
        <v>2462</v>
      </c>
    </row>
    <row r="3399" spans="1:13" hidden="1" x14ac:dyDescent="0.2">
      <c r="A3399" s="14">
        <v>80117</v>
      </c>
      <c r="B3399" s="30" t="s">
        <v>4573</v>
      </c>
      <c r="C3399" s="30" t="s">
        <v>4574</v>
      </c>
      <c r="D3399" s="25">
        <v>40206</v>
      </c>
      <c r="F3399" s="26">
        <v>57.92</v>
      </c>
      <c r="G3399" s="28" t="s">
        <v>6790</v>
      </c>
      <c r="H3399" s="28" t="s">
        <v>3381</v>
      </c>
      <c r="J3399" s="28" t="s">
        <v>4909</v>
      </c>
      <c r="K3399" s="29">
        <v>40206</v>
      </c>
      <c r="L3399" s="30" t="s">
        <v>7174</v>
      </c>
      <c r="M3399" s="28" t="s">
        <v>7220</v>
      </c>
    </row>
    <row r="3400" spans="1:13" hidden="1" x14ac:dyDescent="0.2">
      <c r="A3400" s="14">
        <v>80089</v>
      </c>
      <c r="B3400" s="28" t="s">
        <v>4573</v>
      </c>
      <c r="C3400" s="30" t="s">
        <v>4574</v>
      </c>
      <c r="D3400" s="25">
        <v>40207</v>
      </c>
      <c r="E3400" s="28" t="s">
        <v>549</v>
      </c>
      <c r="F3400" s="26">
        <v>1403</v>
      </c>
      <c r="G3400" s="28" t="s">
        <v>5179</v>
      </c>
      <c r="H3400" s="28" t="s">
        <v>7324</v>
      </c>
      <c r="I3400" s="28" t="s">
        <v>3585</v>
      </c>
      <c r="J3400" s="28" t="s">
        <v>4905</v>
      </c>
      <c r="K3400" s="29">
        <v>40217</v>
      </c>
      <c r="L3400" s="30" t="s">
        <v>7176</v>
      </c>
      <c r="M3400" s="28">
        <v>1179</v>
      </c>
    </row>
    <row r="3401" spans="1:13" hidden="1" x14ac:dyDescent="0.2">
      <c r="A3401" s="14">
        <v>80560</v>
      </c>
      <c r="B3401" s="28" t="s">
        <v>4573</v>
      </c>
      <c r="C3401" s="28" t="s">
        <v>5135</v>
      </c>
      <c r="D3401" s="25">
        <v>40207</v>
      </c>
      <c r="F3401" s="26">
        <v>7.29</v>
      </c>
      <c r="G3401" s="28" t="s">
        <v>683</v>
      </c>
      <c r="H3401" s="28" t="s">
        <v>3365</v>
      </c>
      <c r="J3401" s="28" t="s">
        <v>4909</v>
      </c>
      <c r="K3401" s="29">
        <v>40208</v>
      </c>
      <c r="M3401" s="28" t="s">
        <v>3851</v>
      </c>
    </row>
    <row r="3402" spans="1:13" hidden="1" x14ac:dyDescent="0.2">
      <c r="A3402" s="14">
        <v>80078</v>
      </c>
      <c r="B3402" s="28" t="s">
        <v>4573</v>
      </c>
      <c r="C3402" s="30" t="s">
        <v>4574</v>
      </c>
      <c r="D3402" s="25">
        <v>40209</v>
      </c>
      <c r="F3402" s="26">
        <v>16.52</v>
      </c>
      <c r="G3402" s="28" t="s">
        <v>4577</v>
      </c>
      <c r="H3402" s="28" t="s">
        <v>3365</v>
      </c>
      <c r="J3402" s="28" t="s">
        <v>4909</v>
      </c>
      <c r="K3402" s="29">
        <v>40221</v>
      </c>
      <c r="L3402" s="30" t="s">
        <v>7176</v>
      </c>
      <c r="M3402" s="28">
        <v>1180</v>
      </c>
    </row>
    <row r="3403" spans="1:13" hidden="1" x14ac:dyDescent="0.2">
      <c r="A3403" s="14">
        <v>81476</v>
      </c>
      <c r="B3403" s="28" t="s">
        <v>4573</v>
      </c>
      <c r="C3403" s="28" t="s">
        <v>4580</v>
      </c>
      <c r="D3403" s="25">
        <v>40210</v>
      </c>
      <c r="E3403" s="28" t="s">
        <v>4793</v>
      </c>
      <c r="F3403" s="26">
        <v>25</v>
      </c>
      <c r="G3403" s="28" t="s">
        <v>5158</v>
      </c>
      <c r="H3403" s="28" t="s">
        <v>7154</v>
      </c>
      <c r="J3403" s="28" t="s">
        <v>4905</v>
      </c>
      <c r="K3403" s="29">
        <v>40210</v>
      </c>
    </row>
    <row r="3404" spans="1:13" hidden="1" x14ac:dyDescent="0.2">
      <c r="A3404" s="14">
        <v>81480</v>
      </c>
      <c r="B3404" s="28" t="s">
        <v>4573</v>
      </c>
      <c r="C3404" s="28" t="s">
        <v>4580</v>
      </c>
      <c r="D3404" s="25">
        <v>40210</v>
      </c>
      <c r="E3404" s="28" t="s">
        <v>8516</v>
      </c>
      <c r="F3404" s="26">
        <v>20</v>
      </c>
      <c r="G3404" s="28" t="s">
        <v>7120</v>
      </c>
      <c r="H3404" s="28" t="s">
        <v>3484</v>
      </c>
      <c r="J3404" s="28" t="s">
        <v>4907</v>
      </c>
      <c r="K3404" s="29">
        <v>40210</v>
      </c>
    </row>
    <row r="3405" spans="1:13" hidden="1" x14ac:dyDescent="0.2">
      <c r="A3405" s="14">
        <v>80114</v>
      </c>
      <c r="B3405" s="33" t="s">
        <v>4579</v>
      </c>
      <c r="C3405" s="30" t="s">
        <v>4574</v>
      </c>
      <c r="D3405" s="25">
        <v>40210</v>
      </c>
      <c r="F3405" s="26">
        <v>2.38</v>
      </c>
      <c r="G3405" s="30" t="s">
        <v>4598</v>
      </c>
      <c r="H3405" s="28" t="s">
        <v>6667</v>
      </c>
      <c r="K3405" s="29">
        <v>40210</v>
      </c>
      <c r="L3405" s="30" t="s">
        <v>7174</v>
      </c>
      <c r="M3405" s="28" t="s">
        <v>7193</v>
      </c>
    </row>
    <row r="3406" spans="1:13" hidden="1" x14ac:dyDescent="0.2">
      <c r="A3406" s="14">
        <v>80111</v>
      </c>
      <c r="B3406" s="30" t="s">
        <v>4573</v>
      </c>
      <c r="C3406" s="30" t="s">
        <v>4574</v>
      </c>
      <c r="D3406" s="25">
        <v>40210</v>
      </c>
      <c r="F3406" s="26">
        <v>5</v>
      </c>
      <c r="G3406" s="28" t="s">
        <v>5134</v>
      </c>
      <c r="H3406" s="28" t="s">
        <v>5954</v>
      </c>
      <c r="J3406" s="28" t="s">
        <v>4912</v>
      </c>
      <c r="K3406" s="29">
        <v>40210</v>
      </c>
      <c r="L3406" s="30" t="s">
        <v>7174</v>
      </c>
      <c r="M3406" s="28" t="s">
        <v>7194</v>
      </c>
    </row>
    <row r="3407" spans="1:13" hidden="1" x14ac:dyDescent="0.2">
      <c r="A3407" s="14">
        <v>80108</v>
      </c>
      <c r="B3407" s="28" t="s">
        <v>4579</v>
      </c>
      <c r="C3407" s="30" t="s">
        <v>4574</v>
      </c>
      <c r="D3407" s="25">
        <v>40210</v>
      </c>
      <c r="F3407" s="26">
        <v>10</v>
      </c>
      <c r="G3407" s="28" t="s">
        <v>7162</v>
      </c>
      <c r="H3407" s="28" t="s">
        <v>3370</v>
      </c>
      <c r="J3407" s="28" t="s">
        <v>4906</v>
      </c>
      <c r="K3407" s="29">
        <v>40210</v>
      </c>
      <c r="L3407" s="30" t="s">
        <v>7182</v>
      </c>
      <c r="M3407" s="28" t="s">
        <v>7199</v>
      </c>
    </row>
    <row r="3408" spans="1:13" hidden="1" x14ac:dyDescent="0.2">
      <c r="A3408" s="14">
        <v>80107</v>
      </c>
      <c r="B3408" s="28" t="s">
        <v>4579</v>
      </c>
      <c r="C3408" s="30" t="s">
        <v>4574</v>
      </c>
      <c r="D3408" s="25">
        <v>40210</v>
      </c>
      <c r="F3408" s="26">
        <v>10</v>
      </c>
      <c r="G3408" s="28" t="s">
        <v>7163</v>
      </c>
      <c r="H3408" s="28" t="s">
        <v>3370</v>
      </c>
      <c r="J3408" s="28" t="s">
        <v>4905</v>
      </c>
      <c r="K3408" s="29">
        <v>40210</v>
      </c>
      <c r="L3408" s="30" t="s">
        <v>7182</v>
      </c>
      <c r="M3408" s="28" t="s">
        <v>7198</v>
      </c>
    </row>
    <row r="3409" spans="1:13" hidden="1" x14ac:dyDescent="0.2">
      <c r="A3409" s="14">
        <v>81478</v>
      </c>
      <c r="B3409" s="33" t="s">
        <v>4573</v>
      </c>
      <c r="C3409" s="33" t="s">
        <v>4580</v>
      </c>
      <c r="D3409" s="25">
        <v>40210</v>
      </c>
      <c r="E3409" s="28" t="s">
        <v>3376</v>
      </c>
      <c r="F3409" s="26">
        <v>12</v>
      </c>
      <c r="G3409" s="28" t="s">
        <v>1661</v>
      </c>
      <c r="H3409" s="28" t="s">
        <v>3379</v>
      </c>
      <c r="J3409" s="28" t="s">
        <v>4906</v>
      </c>
      <c r="K3409" s="29">
        <v>40210</v>
      </c>
      <c r="L3409" s="33"/>
    </row>
    <row r="3410" spans="1:13" hidden="1" x14ac:dyDescent="0.2">
      <c r="A3410" s="14">
        <v>80562</v>
      </c>
      <c r="B3410" s="28" t="s">
        <v>4573</v>
      </c>
      <c r="C3410" s="28" t="s">
        <v>5135</v>
      </c>
      <c r="D3410" s="25">
        <v>40210</v>
      </c>
      <c r="F3410" s="26">
        <v>14.99</v>
      </c>
      <c r="G3410" s="28" t="s">
        <v>7133</v>
      </c>
      <c r="H3410" s="28" t="s">
        <v>3381</v>
      </c>
      <c r="J3410" s="28" t="s">
        <v>4909</v>
      </c>
      <c r="K3410" s="29">
        <v>40211</v>
      </c>
      <c r="M3410" s="28" t="s">
        <v>2093</v>
      </c>
    </row>
    <row r="3411" spans="1:13" hidden="1" x14ac:dyDescent="0.2">
      <c r="A3411" s="14">
        <v>80109</v>
      </c>
      <c r="B3411" s="30" t="s">
        <v>4573</v>
      </c>
      <c r="C3411" s="30" t="s">
        <v>4574</v>
      </c>
      <c r="D3411" s="25">
        <v>40210</v>
      </c>
      <c r="F3411" s="26">
        <v>34.22</v>
      </c>
      <c r="G3411" s="28" t="s">
        <v>6752</v>
      </c>
      <c r="H3411" s="28" t="s">
        <v>3381</v>
      </c>
      <c r="J3411" s="28" t="s">
        <v>4907</v>
      </c>
      <c r="K3411" s="29">
        <v>40210</v>
      </c>
      <c r="L3411" s="30" t="s">
        <v>7174</v>
      </c>
      <c r="M3411" s="28" t="s">
        <v>6752</v>
      </c>
    </row>
    <row r="3412" spans="1:13" hidden="1" x14ac:dyDescent="0.2">
      <c r="A3412" s="14">
        <v>81477</v>
      </c>
      <c r="B3412" s="28" t="s">
        <v>4573</v>
      </c>
      <c r="C3412" s="28" t="s">
        <v>4580</v>
      </c>
      <c r="D3412" s="25">
        <v>40210</v>
      </c>
      <c r="E3412" s="28" t="s">
        <v>3043</v>
      </c>
      <c r="F3412" s="26">
        <v>40</v>
      </c>
      <c r="G3412" s="28" t="s">
        <v>1958</v>
      </c>
      <c r="H3412" s="28" t="s">
        <v>3379</v>
      </c>
      <c r="J3412" s="28" t="s">
        <v>4906</v>
      </c>
      <c r="K3412" s="29">
        <v>40210</v>
      </c>
    </row>
    <row r="3413" spans="1:13" hidden="1" x14ac:dyDescent="0.2">
      <c r="A3413" s="14">
        <v>81474</v>
      </c>
      <c r="B3413" s="28" t="s">
        <v>4573</v>
      </c>
      <c r="C3413" s="28" t="s">
        <v>4580</v>
      </c>
      <c r="D3413" s="25">
        <v>40210</v>
      </c>
      <c r="E3413" s="28" t="s">
        <v>3367</v>
      </c>
      <c r="F3413" s="26">
        <v>50</v>
      </c>
      <c r="G3413" s="28" t="s">
        <v>7119</v>
      </c>
      <c r="H3413" s="28" t="s">
        <v>3484</v>
      </c>
      <c r="J3413" s="28" t="s">
        <v>4911</v>
      </c>
      <c r="K3413" s="29">
        <v>40210</v>
      </c>
    </row>
    <row r="3414" spans="1:13" hidden="1" x14ac:dyDescent="0.2">
      <c r="A3414" s="14">
        <v>81479</v>
      </c>
      <c r="B3414" s="28" t="s">
        <v>4573</v>
      </c>
      <c r="C3414" s="28" t="s">
        <v>4580</v>
      </c>
      <c r="D3414" s="25">
        <v>40210</v>
      </c>
      <c r="E3414" s="28" t="s">
        <v>3542</v>
      </c>
      <c r="F3414" s="26">
        <v>50</v>
      </c>
      <c r="G3414" s="28" t="s">
        <v>3696</v>
      </c>
      <c r="H3414" s="28" t="s">
        <v>3488</v>
      </c>
      <c r="J3414" s="28" t="s">
        <v>4908</v>
      </c>
      <c r="K3414" s="29">
        <v>40210</v>
      </c>
    </row>
    <row r="3415" spans="1:13" hidden="1" x14ac:dyDescent="0.2">
      <c r="A3415" s="14">
        <v>81475</v>
      </c>
      <c r="B3415" s="28" t="s">
        <v>4573</v>
      </c>
      <c r="C3415" s="28" t="s">
        <v>4580</v>
      </c>
      <c r="D3415" s="25">
        <v>40210</v>
      </c>
      <c r="E3415" s="28" t="s">
        <v>3367</v>
      </c>
      <c r="F3415" s="26">
        <v>30</v>
      </c>
      <c r="G3415" s="28" t="s">
        <v>5137</v>
      </c>
      <c r="H3415" s="28" t="s">
        <v>3365</v>
      </c>
      <c r="J3415" s="28" t="s">
        <v>4911</v>
      </c>
      <c r="K3415" s="29">
        <v>40210</v>
      </c>
    </row>
    <row r="3416" spans="1:13" hidden="1" x14ac:dyDescent="0.2">
      <c r="A3416" s="14">
        <v>81507</v>
      </c>
      <c r="B3416" s="28" t="s">
        <v>4573</v>
      </c>
      <c r="C3416" s="28" t="s">
        <v>4580</v>
      </c>
      <c r="D3416" s="25">
        <v>40210</v>
      </c>
      <c r="E3416" s="28" t="s">
        <v>3367</v>
      </c>
      <c r="F3416" s="26">
        <v>30</v>
      </c>
      <c r="G3416" s="28" t="s">
        <v>5137</v>
      </c>
      <c r="H3416" s="28" t="s">
        <v>3365</v>
      </c>
      <c r="J3416" s="28" t="s">
        <v>4911</v>
      </c>
      <c r="K3416" s="29">
        <v>40210</v>
      </c>
    </row>
    <row r="3417" spans="1:13" hidden="1" x14ac:dyDescent="0.2">
      <c r="A3417" s="14">
        <v>81630</v>
      </c>
      <c r="B3417" s="30" t="s">
        <v>4573</v>
      </c>
      <c r="C3417" s="30" t="s">
        <v>5133</v>
      </c>
      <c r="D3417" s="25">
        <v>40210</v>
      </c>
      <c r="F3417" s="26">
        <v>71.81</v>
      </c>
      <c r="G3417" s="28" t="s">
        <v>5137</v>
      </c>
      <c r="H3417" s="28" t="s">
        <v>3365</v>
      </c>
      <c r="J3417" s="28" t="s">
        <v>4909</v>
      </c>
    </row>
    <row r="3418" spans="1:13" hidden="1" x14ac:dyDescent="0.2">
      <c r="A3418" s="14">
        <v>80113</v>
      </c>
      <c r="B3418" s="30" t="s">
        <v>4579</v>
      </c>
      <c r="C3418" s="30" t="s">
        <v>4574</v>
      </c>
      <c r="D3418" s="25">
        <v>40210</v>
      </c>
      <c r="F3418" s="26">
        <v>300</v>
      </c>
      <c r="G3418" s="28" t="s">
        <v>5133</v>
      </c>
      <c r="H3418" s="28" t="s">
        <v>6667</v>
      </c>
      <c r="K3418" s="29">
        <v>40210</v>
      </c>
      <c r="L3418" s="30" t="s">
        <v>7174</v>
      </c>
      <c r="M3418" s="28" t="s">
        <v>7191</v>
      </c>
    </row>
    <row r="3419" spans="1:13" hidden="1" x14ac:dyDescent="0.2">
      <c r="A3419" s="14">
        <v>81575</v>
      </c>
      <c r="B3419" s="28" t="s">
        <v>7124</v>
      </c>
      <c r="C3419" s="30" t="s">
        <v>5133</v>
      </c>
      <c r="D3419" s="25">
        <v>40210</v>
      </c>
      <c r="F3419" s="26">
        <v>-0.19</v>
      </c>
      <c r="G3419" s="28" t="s">
        <v>5133</v>
      </c>
      <c r="H3419" s="28" t="s">
        <v>6666</v>
      </c>
    </row>
    <row r="3420" spans="1:13" hidden="1" x14ac:dyDescent="0.2">
      <c r="A3420" s="14">
        <v>80110</v>
      </c>
      <c r="B3420" s="30" t="s">
        <v>4573</v>
      </c>
      <c r="C3420" s="30" t="s">
        <v>4574</v>
      </c>
      <c r="D3420" s="25">
        <v>40210</v>
      </c>
      <c r="F3420" s="26">
        <v>44</v>
      </c>
      <c r="G3420" s="28" t="s">
        <v>6023</v>
      </c>
      <c r="H3420" s="28" t="s">
        <v>3379</v>
      </c>
      <c r="J3420" s="28" t="s">
        <v>4906</v>
      </c>
      <c r="K3420" s="29">
        <v>40210</v>
      </c>
      <c r="L3420" s="30" t="s">
        <v>7174</v>
      </c>
      <c r="M3420" s="28" t="s">
        <v>7196</v>
      </c>
    </row>
    <row r="3421" spans="1:13" hidden="1" x14ac:dyDescent="0.2">
      <c r="A3421" s="14">
        <v>80112</v>
      </c>
      <c r="B3421" s="30" t="s">
        <v>4573</v>
      </c>
      <c r="C3421" s="30" t="s">
        <v>4574</v>
      </c>
      <c r="D3421" s="25">
        <v>40210</v>
      </c>
      <c r="F3421" s="26">
        <v>12.12</v>
      </c>
      <c r="G3421" s="28" t="s">
        <v>6022</v>
      </c>
      <c r="H3421" s="28" t="s">
        <v>3381</v>
      </c>
      <c r="J3421" s="28" t="s">
        <v>4909</v>
      </c>
      <c r="K3421" s="29">
        <v>40210</v>
      </c>
      <c r="L3421" s="30" t="s">
        <v>7174</v>
      </c>
      <c r="M3421" s="28" t="s">
        <v>7195</v>
      </c>
    </row>
    <row r="3422" spans="1:13" hidden="1" x14ac:dyDescent="0.2">
      <c r="A3422" s="14">
        <v>81556</v>
      </c>
      <c r="B3422" s="28" t="s">
        <v>4573</v>
      </c>
      <c r="C3422" s="28" t="s">
        <v>4580</v>
      </c>
      <c r="D3422" s="25">
        <v>40210</v>
      </c>
      <c r="F3422" s="131">
        <v>143</v>
      </c>
      <c r="G3422" s="28" t="s">
        <v>4595</v>
      </c>
      <c r="H3422" s="28" t="s">
        <v>3370</v>
      </c>
      <c r="J3422" s="28" t="s">
        <v>4909</v>
      </c>
      <c r="K3422" s="29">
        <v>40210</v>
      </c>
    </row>
    <row r="3423" spans="1:13" hidden="1" x14ac:dyDescent="0.2">
      <c r="A3423" s="14">
        <v>80309</v>
      </c>
      <c r="B3423" s="30" t="s">
        <v>5150</v>
      </c>
      <c r="C3423" s="30" t="s">
        <v>4598</v>
      </c>
      <c r="D3423" s="25">
        <v>40210</v>
      </c>
      <c r="F3423" s="26">
        <v>-2.38</v>
      </c>
      <c r="G3423" s="30" t="s">
        <v>4574</v>
      </c>
      <c r="H3423" s="28" t="s">
        <v>6667</v>
      </c>
      <c r="K3423" s="29">
        <v>40210</v>
      </c>
      <c r="M3423" s="28" t="s">
        <v>1534</v>
      </c>
    </row>
    <row r="3424" spans="1:13" hidden="1" x14ac:dyDescent="0.2">
      <c r="A3424" s="14">
        <v>81481</v>
      </c>
      <c r="B3424" s="28" t="s">
        <v>5150</v>
      </c>
      <c r="C3424" s="28" t="s">
        <v>4580</v>
      </c>
      <c r="D3424" s="25">
        <v>40210</v>
      </c>
      <c r="F3424" s="26">
        <v>-370</v>
      </c>
      <c r="G3424" s="28" t="s">
        <v>4574</v>
      </c>
      <c r="H3424" s="28" t="s">
        <v>6667</v>
      </c>
      <c r="K3424" s="29">
        <v>40210</v>
      </c>
    </row>
    <row r="3425" spans="1:13" hidden="1" x14ac:dyDescent="0.2">
      <c r="A3425" s="14">
        <v>81576</v>
      </c>
      <c r="B3425" s="28" t="s">
        <v>5150</v>
      </c>
      <c r="C3425" s="28" t="s">
        <v>5133</v>
      </c>
      <c r="D3425" s="25">
        <v>40210</v>
      </c>
      <c r="F3425" s="26">
        <v>-300</v>
      </c>
      <c r="G3425" s="28" t="s">
        <v>4574</v>
      </c>
      <c r="H3425" s="28" t="s">
        <v>6667</v>
      </c>
    </row>
    <row r="3426" spans="1:13" hidden="1" x14ac:dyDescent="0.2">
      <c r="A3426" s="14">
        <v>80561</v>
      </c>
      <c r="B3426" s="28" t="s">
        <v>4573</v>
      </c>
      <c r="C3426" s="28" t="s">
        <v>5135</v>
      </c>
      <c r="D3426" s="25">
        <v>40210</v>
      </c>
      <c r="F3426" s="26">
        <v>46.45</v>
      </c>
      <c r="G3426" s="28" t="s">
        <v>2204</v>
      </c>
      <c r="H3426" s="28" t="s">
        <v>3379</v>
      </c>
      <c r="J3426" s="28" t="s">
        <v>4908</v>
      </c>
      <c r="K3426" s="29">
        <v>40211</v>
      </c>
      <c r="M3426" s="28" t="s">
        <v>3518</v>
      </c>
    </row>
    <row r="3427" spans="1:13" hidden="1" x14ac:dyDescent="0.2">
      <c r="A3427" s="14">
        <v>80563</v>
      </c>
      <c r="B3427" s="28" t="s">
        <v>4573</v>
      </c>
      <c r="C3427" s="28" t="s">
        <v>5135</v>
      </c>
      <c r="D3427" s="25">
        <v>40210</v>
      </c>
      <c r="F3427" s="131">
        <v>10.98</v>
      </c>
      <c r="G3427" s="28" t="s">
        <v>3697</v>
      </c>
      <c r="H3427" s="28" t="s">
        <v>3370</v>
      </c>
      <c r="K3427" s="29">
        <v>40212</v>
      </c>
      <c r="M3427" s="28" t="s">
        <v>3512</v>
      </c>
    </row>
    <row r="3428" spans="1:13" hidden="1" x14ac:dyDescent="0.2">
      <c r="A3428" s="14">
        <v>80102</v>
      </c>
      <c r="B3428" s="30" t="s">
        <v>4573</v>
      </c>
      <c r="C3428" s="30" t="s">
        <v>4574</v>
      </c>
      <c r="D3428" s="25">
        <v>40211</v>
      </c>
      <c r="E3428" s="32" t="s">
        <v>3382</v>
      </c>
      <c r="F3428" s="26">
        <v>59</v>
      </c>
      <c r="G3428" s="28" t="s">
        <v>4594</v>
      </c>
      <c r="H3428" s="28" t="s">
        <v>3381</v>
      </c>
      <c r="J3428" s="28" t="s">
        <v>4909</v>
      </c>
      <c r="K3428" s="29">
        <v>40211</v>
      </c>
      <c r="L3428" s="30" t="s">
        <v>7174</v>
      </c>
      <c r="M3428" s="28" t="s">
        <v>5918</v>
      </c>
    </row>
    <row r="3429" spans="1:13" hidden="1" x14ac:dyDescent="0.2">
      <c r="A3429" s="14">
        <v>80103</v>
      </c>
      <c r="B3429" s="30" t="s">
        <v>4573</v>
      </c>
      <c r="C3429" s="30" t="s">
        <v>4574</v>
      </c>
      <c r="D3429" s="25">
        <v>40211</v>
      </c>
      <c r="E3429" s="28" t="s">
        <v>3380</v>
      </c>
      <c r="F3429" s="26">
        <v>46</v>
      </c>
      <c r="G3429" s="28" t="s">
        <v>4594</v>
      </c>
      <c r="H3429" s="28" t="s">
        <v>3381</v>
      </c>
      <c r="J3429" s="28" t="s">
        <v>4909</v>
      </c>
      <c r="K3429" s="29">
        <v>40211</v>
      </c>
      <c r="L3429" s="30" t="s">
        <v>7174</v>
      </c>
      <c r="M3429" s="28" t="s">
        <v>5919</v>
      </c>
    </row>
    <row r="3430" spans="1:13" hidden="1" x14ac:dyDescent="0.2">
      <c r="A3430" s="14">
        <v>80106</v>
      </c>
      <c r="B3430" s="28" t="s">
        <v>4579</v>
      </c>
      <c r="C3430" s="30" t="s">
        <v>4574</v>
      </c>
      <c r="D3430" s="25">
        <v>40211</v>
      </c>
      <c r="F3430" s="26">
        <v>40</v>
      </c>
      <c r="G3430" s="28" t="s">
        <v>4580</v>
      </c>
      <c r="H3430" s="28" t="s">
        <v>6667</v>
      </c>
      <c r="K3430" s="29">
        <v>40211</v>
      </c>
      <c r="L3430" s="30" t="s">
        <v>8465</v>
      </c>
      <c r="M3430" s="28" t="s">
        <v>7219</v>
      </c>
    </row>
    <row r="3431" spans="1:13" hidden="1" x14ac:dyDescent="0.2">
      <c r="A3431" s="14">
        <v>80104</v>
      </c>
      <c r="B3431" s="28" t="s">
        <v>4579</v>
      </c>
      <c r="C3431" s="30" t="s">
        <v>4574</v>
      </c>
      <c r="D3431" s="25">
        <v>40211</v>
      </c>
      <c r="F3431" s="26">
        <v>2137.9899999999998</v>
      </c>
      <c r="G3431" s="28" t="s">
        <v>5135</v>
      </c>
      <c r="H3431" s="28" t="s">
        <v>6667</v>
      </c>
      <c r="K3431" s="29">
        <v>40211</v>
      </c>
      <c r="L3431" s="30" t="s">
        <v>7174</v>
      </c>
      <c r="M3431" s="28" t="s">
        <v>7218</v>
      </c>
    </row>
    <row r="3432" spans="1:13" hidden="1" x14ac:dyDescent="0.2">
      <c r="A3432" s="14">
        <v>80105</v>
      </c>
      <c r="B3432" s="30" t="s">
        <v>4573</v>
      </c>
      <c r="C3432" s="30" t="s">
        <v>4574</v>
      </c>
      <c r="D3432" s="25">
        <v>40211</v>
      </c>
      <c r="E3432" s="28" t="s">
        <v>3388</v>
      </c>
      <c r="F3432" s="26">
        <v>26.95</v>
      </c>
      <c r="G3432" s="28" t="s">
        <v>5139</v>
      </c>
      <c r="H3432" s="28" t="s">
        <v>3381</v>
      </c>
      <c r="J3432" s="28" t="s">
        <v>4911</v>
      </c>
      <c r="K3432" s="29">
        <v>40211</v>
      </c>
      <c r="L3432" s="30" t="s">
        <v>7174</v>
      </c>
      <c r="M3432" s="28" t="s">
        <v>7187</v>
      </c>
    </row>
    <row r="3433" spans="1:13" hidden="1" x14ac:dyDescent="0.2">
      <c r="A3433" s="14">
        <v>80564</v>
      </c>
      <c r="B3433" s="28" t="s">
        <v>4573</v>
      </c>
      <c r="C3433" s="28" t="s">
        <v>5135</v>
      </c>
      <c r="D3433" s="25">
        <v>40211</v>
      </c>
      <c r="F3433" s="26">
        <v>5.12</v>
      </c>
      <c r="G3433" s="28" t="s">
        <v>683</v>
      </c>
      <c r="H3433" s="28" t="s">
        <v>3365</v>
      </c>
      <c r="J3433" s="28" t="s">
        <v>4909</v>
      </c>
      <c r="K3433" s="29">
        <v>40212</v>
      </c>
      <c r="M3433" s="28" t="s">
        <v>4026</v>
      </c>
    </row>
    <row r="3434" spans="1:13" hidden="1" x14ac:dyDescent="0.2">
      <c r="A3434" s="14">
        <v>80566</v>
      </c>
      <c r="B3434" s="28" t="s">
        <v>4573</v>
      </c>
      <c r="C3434" s="28" t="s">
        <v>5135</v>
      </c>
      <c r="D3434" s="25">
        <v>40211</v>
      </c>
      <c r="E3434" s="28" t="s">
        <v>2463</v>
      </c>
      <c r="F3434" s="26">
        <v>24</v>
      </c>
      <c r="G3434" s="28" t="s">
        <v>2464</v>
      </c>
      <c r="H3434" s="28" t="s">
        <v>7321</v>
      </c>
      <c r="J3434" s="28" t="s">
        <v>4907</v>
      </c>
      <c r="K3434" s="29">
        <v>40213</v>
      </c>
      <c r="M3434" s="28" t="s">
        <v>2465</v>
      </c>
    </row>
    <row r="3435" spans="1:13" hidden="1" x14ac:dyDescent="0.2">
      <c r="A3435" s="14">
        <v>80565</v>
      </c>
      <c r="B3435" s="28" t="s">
        <v>4573</v>
      </c>
      <c r="C3435" s="28" t="s">
        <v>5135</v>
      </c>
      <c r="D3435" s="25">
        <v>40211</v>
      </c>
      <c r="E3435" s="28" t="s">
        <v>1331</v>
      </c>
      <c r="F3435" s="26">
        <v>160.94999999999999</v>
      </c>
      <c r="G3435" s="28" t="s">
        <v>895</v>
      </c>
      <c r="H3435" s="28" t="s">
        <v>3488</v>
      </c>
      <c r="J3435" s="28" t="s">
        <v>4908</v>
      </c>
      <c r="K3435" s="29">
        <v>40212</v>
      </c>
      <c r="M3435" s="28" t="s">
        <v>4018</v>
      </c>
    </row>
    <row r="3436" spans="1:13" hidden="1" x14ac:dyDescent="0.2">
      <c r="A3436" s="14">
        <v>80597</v>
      </c>
      <c r="B3436" s="28" t="s">
        <v>4579</v>
      </c>
      <c r="C3436" s="28" t="s">
        <v>5135</v>
      </c>
      <c r="D3436" s="25">
        <v>40211</v>
      </c>
      <c r="F3436" s="26">
        <v>-2137.9899999999998</v>
      </c>
      <c r="G3436" s="30" t="s">
        <v>4574</v>
      </c>
      <c r="H3436" s="28" t="s">
        <v>6667</v>
      </c>
      <c r="K3436" s="29">
        <v>40211</v>
      </c>
      <c r="L3436" s="30" t="s">
        <v>5361</v>
      </c>
      <c r="M3436" s="30"/>
    </row>
    <row r="3437" spans="1:13" hidden="1" x14ac:dyDescent="0.2">
      <c r="A3437" s="14">
        <v>81429</v>
      </c>
      <c r="B3437" s="30" t="s">
        <v>5150</v>
      </c>
      <c r="C3437" s="30" t="s">
        <v>5135</v>
      </c>
      <c r="D3437" s="25">
        <v>40211</v>
      </c>
      <c r="F3437" s="26">
        <v>-2137.9899999999998</v>
      </c>
      <c r="G3437" s="28" t="s">
        <v>4574</v>
      </c>
      <c r="H3437" s="28" t="s">
        <v>6667</v>
      </c>
    </row>
    <row r="3438" spans="1:13" hidden="1" x14ac:dyDescent="0.2">
      <c r="A3438" s="14">
        <v>80100</v>
      </c>
      <c r="B3438" s="28" t="s">
        <v>4592</v>
      </c>
      <c r="C3438" s="30" t="s">
        <v>4574</v>
      </c>
      <c r="D3438" s="25">
        <v>40212</v>
      </c>
      <c r="F3438" s="26">
        <v>-763</v>
      </c>
      <c r="G3438" s="28" t="s">
        <v>4593</v>
      </c>
      <c r="H3438" s="28" t="s">
        <v>6666</v>
      </c>
      <c r="J3438" s="28" t="s">
        <v>4911</v>
      </c>
      <c r="K3438" s="29">
        <v>40212</v>
      </c>
      <c r="L3438" s="30" t="s">
        <v>7177</v>
      </c>
      <c r="M3438" s="28" t="s">
        <v>7214</v>
      </c>
    </row>
    <row r="3439" spans="1:13" hidden="1" x14ac:dyDescent="0.2">
      <c r="A3439" s="14">
        <v>80097</v>
      </c>
      <c r="B3439" s="30" t="s">
        <v>4573</v>
      </c>
      <c r="C3439" s="30" t="s">
        <v>4574</v>
      </c>
      <c r="D3439" s="25">
        <v>40212</v>
      </c>
      <c r="E3439" s="28" t="s">
        <v>5363</v>
      </c>
      <c r="F3439" s="26">
        <v>19.940000000000001</v>
      </c>
      <c r="G3439" s="28" t="s">
        <v>4594</v>
      </c>
      <c r="H3439" s="28" t="s">
        <v>3381</v>
      </c>
      <c r="J3439" s="28" t="s">
        <v>4909</v>
      </c>
      <c r="K3439" s="29">
        <v>40212</v>
      </c>
      <c r="L3439" s="30" t="s">
        <v>7174</v>
      </c>
      <c r="M3439" s="28" t="s">
        <v>5364</v>
      </c>
    </row>
    <row r="3440" spans="1:13" hidden="1" x14ac:dyDescent="0.2">
      <c r="A3440" s="14">
        <v>80098</v>
      </c>
      <c r="B3440" s="28" t="s">
        <v>4579</v>
      </c>
      <c r="C3440" s="30" t="s">
        <v>4574</v>
      </c>
      <c r="D3440" s="25">
        <v>40212</v>
      </c>
      <c r="F3440" s="26">
        <v>30</v>
      </c>
      <c r="G3440" s="28" t="s">
        <v>4580</v>
      </c>
      <c r="H3440" s="28" t="s">
        <v>6667</v>
      </c>
      <c r="K3440" s="29">
        <v>40212</v>
      </c>
      <c r="L3440" s="30" t="s">
        <v>8465</v>
      </c>
      <c r="M3440" s="28" t="s">
        <v>3122</v>
      </c>
    </row>
    <row r="3441" spans="1:13" hidden="1" x14ac:dyDescent="0.2">
      <c r="A3441" s="14">
        <v>80099</v>
      </c>
      <c r="B3441" s="30" t="s">
        <v>4573</v>
      </c>
      <c r="C3441" s="30" t="s">
        <v>4574</v>
      </c>
      <c r="D3441" s="25">
        <v>40212</v>
      </c>
      <c r="E3441" s="28" t="s">
        <v>3372</v>
      </c>
      <c r="F3441" s="26">
        <v>21.99</v>
      </c>
      <c r="G3441" s="28" t="s">
        <v>5156</v>
      </c>
      <c r="H3441" s="28" t="s">
        <v>277</v>
      </c>
      <c r="J3441" s="28" t="s">
        <v>4911</v>
      </c>
      <c r="K3441" s="29">
        <v>40212</v>
      </c>
      <c r="L3441" s="30" t="s">
        <v>7174</v>
      </c>
      <c r="M3441" s="28" t="s">
        <v>8608</v>
      </c>
    </row>
    <row r="3442" spans="1:13" hidden="1" x14ac:dyDescent="0.2">
      <c r="A3442" s="14">
        <v>80569.100000000006</v>
      </c>
      <c r="B3442" s="28" t="s">
        <v>4573</v>
      </c>
      <c r="C3442" s="28" t="s">
        <v>5135</v>
      </c>
      <c r="D3442" s="25">
        <v>40212</v>
      </c>
      <c r="E3442" s="28" t="s">
        <v>1331</v>
      </c>
      <c r="F3442" s="26">
        <v>5.99</v>
      </c>
      <c r="G3442" s="28" t="s">
        <v>683</v>
      </c>
      <c r="H3442" s="28" t="s">
        <v>3488</v>
      </c>
      <c r="J3442" s="28" t="s">
        <v>4911</v>
      </c>
      <c r="M3442" s="28" t="s">
        <v>3851</v>
      </c>
    </row>
    <row r="3443" spans="1:13" hidden="1" x14ac:dyDescent="0.2">
      <c r="A3443" s="14">
        <v>80570</v>
      </c>
      <c r="B3443" s="28" t="s">
        <v>4573</v>
      </c>
      <c r="C3443" s="28" t="s">
        <v>5135</v>
      </c>
      <c r="D3443" s="25">
        <v>40212</v>
      </c>
      <c r="E3443" s="28" t="s">
        <v>1478</v>
      </c>
      <c r="F3443" s="26">
        <v>40.94</v>
      </c>
      <c r="G3443" s="28" t="s">
        <v>1479</v>
      </c>
      <c r="H3443" s="28" t="s">
        <v>7154</v>
      </c>
      <c r="J3443" s="28" t="s">
        <v>4907</v>
      </c>
      <c r="K3443" s="29">
        <v>40214</v>
      </c>
      <c r="M3443" s="28" t="s">
        <v>1480</v>
      </c>
    </row>
    <row r="3444" spans="1:13" x14ac:dyDescent="0.2">
      <c r="A3444" s="14">
        <v>80567</v>
      </c>
      <c r="B3444" s="28" t="s">
        <v>4573</v>
      </c>
      <c r="C3444" s="28" t="s">
        <v>5135</v>
      </c>
      <c r="D3444" s="25">
        <v>40212</v>
      </c>
      <c r="F3444" s="26">
        <v>213.9</v>
      </c>
      <c r="G3444" s="28" t="s">
        <v>2205</v>
      </c>
      <c r="H3444" s="28" t="s">
        <v>7151</v>
      </c>
      <c r="J3444" s="28" t="s">
        <v>4911</v>
      </c>
      <c r="K3444" s="29">
        <v>40213</v>
      </c>
      <c r="M3444" s="28" t="s">
        <v>2194</v>
      </c>
    </row>
    <row r="3445" spans="1:13" hidden="1" x14ac:dyDescent="0.2">
      <c r="A3445" s="14">
        <v>80568</v>
      </c>
      <c r="B3445" s="28" t="s">
        <v>4573</v>
      </c>
      <c r="C3445" s="28" t="s">
        <v>5135</v>
      </c>
      <c r="D3445" s="25">
        <v>40212</v>
      </c>
      <c r="F3445" s="26">
        <v>13</v>
      </c>
      <c r="G3445" s="28" t="s">
        <v>2205</v>
      </c>
      <c r="H3445" s="28" t="s">
        <v>7154</v>
      </c>
      <c r="J3445" s="28" t="s">
        <v>4907</v>
      </c>
      <c r="K3445" s="29">
        <v>40213</v>
      </c>
      <c r="M3445" s="28" t="s">
        <v>2199</v>
      </c>
    </row>
    <row r="3446" spans="1:13" hidden="1" x14ac:dyDescent="0.2">
      <c r="A3446" s="14">
        <v>80574</v>
      </c>
      <c r="B3446" s="33" t="s">
        <v>4573</v>
      </c>
      <c r="C3446" s="28" t="s">
        <v>5135</v>
      </c>
      <c r="D3446" s="25">
        <v>40213</v>
      </c>
      <c r="E3446" s="33" t="s">
        <v>7892</v>
      </c>
      <c r="F3446" s="26">
        <v>234.4</v>
      </c>
      <c r="G3446" s="28" t="s">
        <v>6091</v>
      </c>
      <c r="H3446" s="28" t="s">
        <v>4600</v>
      </c>
      <c r="J3446" s="28" t="s">
        <v>4911</v>
      </c>
      <c r="K3446" s="29">
        <v>40214</v>
      </c>
      <c r="M3446" s="28" t="s">
        <v>5930</v>
      </c>
    </row>
    <row r="3447" spans="1:13" hidden="1" x14ac:dyDescent="0.2">
      <c r="A3447" s="14">
        <v>80577</v>
      </c>
      <c r="B3447" s="28" t="s">
        <v>4573</v>
      </c>
      <c r="C3447" s="28" t="s">
        <v>5135</v>
      </c>
      <c r="D3447" s="25">
        <v>40213</v>
      </c>
      <c r="F3447" s="26">
        <v>51.61</v>
      </c>
      <c r="G3447" s="28" t="s">
        <v>3701</v>
      </c>
      <c r="H3447" s="28" t="s">
        <v>7322</v>
      </c>
      <c r="J3447" s="28" t="s">
        <v>7139</v>
      </c>
      <c r="K3447" s="29">
        <v>40214</v>
      </c>
      <c r="M3447" s="28" t="s">
        <v>3850</v>
      </c>
    </row>
    <row r="3448" spans="1:13" hidden="1" x14ac:dyDescent="0.2">
      <c r="A3448" s="14">
        <v>80095</v>
      </c>
      <c r="B3448" s="30" t="s">
        <v>4573</v>
      </c>
      <c r="C3448" s="30" t="s">
        <v>4574</v>
      </c>
      <c r="D3448" s="25">
        <v>40213</v>
      </c>
      <c r="E3448" s="28" t="s">
        <v>530</v>
      </c>
      <c r="F3448" s="26">
        <v>100</v>
      </c>
      <c r="G3448" s="28" t="s">
        <v>7156</v>
      </c>
      <c r="H3448" s="28" t="s">
        <v>4599</v>
      </c>
      <c r="I3448" s="28" t="s">
        <v>7168</v>
      </c>
      <c r="J3448" s="28" t="s">
        <v>4909</v>
      </c>
      <c r="K3448" s="29">
        <v>40213</v>
      </c>
      <c r="L3448" s="30" t="s">
        <v>2196</v>
      </c>
      <c r="M3448" s="28" t="s">
        <v>6320</v>
      </c>
    </row>
    <row r="3449" spans="1:13" hidden="1" x14ac:dyDescent="0.2">
      <c r="A3449" s="14">
        <v>80571</v>
      </c>
      <c r="B3449" s="28" t="s">
        <v>4573</v>
      </c>
      <c r="C3449" s="28" t="s">
        <v>5135</v>
      </c>
      <c r="D3449" s="25">
        <v>40213</v>
      </c>
      <c r="F3449" s="26">
        <v>21.5</v>
      </c>
      <c r="G3449" s="28" t="s">
        <v>2208</v>
      </c>
      <c r="H3449" s="28" t="s">
        <v>4600</v>
      </c>
      <c r="J3449" s="28" t="s">
        <v>4909</v>
      </c>
      <c r="K3449" s="29">
        <v>40214</v>
      </c>
      <c r="M3449" s="28" t="s">
        <v>7481</v>
      </c>
    </row>
    <row r="3450" spans="1:13" hidden="1" x14ac:dyDescent="0.2">
      <c r="A3450" s="14">
        <v>80576</v>
      </c>
      <c r="B3450" s="28" t="s">
        <v>4573</v>
      </c>
      <c r="C3450" s="28" t="s">
        <v>5135</v>
      </c>
      <c r="D3450" s="25">
        <v>40213</v>
      </c>
      <c r="F3450" s="26">
        <v>32.51</v>
      </c>
      <c r="G3450" s="28" t="s">
        <v>2203</v>
      </c>
      <c r="H3450" s="28" t="s">
        <v>3370</v>
      </c>
      <c r="J3450" s="28" t="s">
        <v>4909</v>
      </c>
      <c r="K3450" s="29">
        <v>40214</v>
      </c>
      <c r="M3450" s="28" t="s">
        <v>2469</v>
      </c>
    </row>
    <row r="3451" spans="1:13" hidden="1" x14ac:dyDescent="0.2">
      <c r="A3451" s="14">
        <v>80578</v>
      </c>
      <c r="B3451" s="28" t="s">
        <v>4573</v>
      </c>
      <c r="C3451" s="28" t="s">
        <v>5135</v>
      </c>
      <c r="D3451" s="25">
        <v>40213</v>
      </c>
      <c r="E3451" s="28" t="s">
        <v>2477</v>
      </c>
      <c r="F3451" s="26">
        <v>22</v>
      </c>
      <c r="G3451" s="28" t="s">
        <v>2203</v>
      </c>
      <c r="H3451" s="28" t="s">
        <v>4600</v>
      </c>
      <c r="J3451" s="28" t="s">
        <v>4906</v>
      </c>
      <c r="K3451" s="29">
        <v>40215</v>
      </c>
      <c r="M3451" s="28" t="s">
        <v>2478</v>
      </c>
    </row>
    <row r="3452" spans="1:13" hidden="1" x14ac:dyDescent="0.2">
      <c r="A3452" s="14">
        <v>80575</v>
      </c>
      <c r="B3452" s="28" t="s">
        <v>4573</v>
      </c>
      <c r="C3452" s="28" t="s">
        <v>5135</v>
      </c>
      <c r="D3452" s="25">
        <v>40213</v>
      </c>
      <c r="E3452" s="28" t="s">
        <v>8499</v>
      </c>
      <c r="F3452" s="26">
        <v>39.99</v>
      </c>
      <c r="G3452" s="28" t="s">
        <v>6747</v>
      </c>
      <c r="H3452" s="28" t="s">
        <v>4600</v>
      </c>
      <c r="J3452" s="28" t="s">
        <v>4907</v>
      </c>
      <c r="K3452" s="29">
        <v>40214</v>
      </c>
      <c r="M3452" s="28" t="s">
        <v>8498</v>
      </c>
    </row>
    <row r="3453" spans="1:13" hidden="1" x14ac:dyDescent="0.2">
      <c r="A3453" s="14">
        <v>80096</v>
      </c>
      <c r="B3453" s="30" t="s">
        <v>4573</v>
      </c>
      <c r="C3453" s="30" t="s">
        <v>4574</v>
      </c>
      <c r="D3453" s="25">
        <v>40213</v>
      </c>
      <c r="F3453" s="26">
        <v>12</v>
      </c>
      <c r="G3453" s="28" t="s">
        <v>4596</v>
      </c>
      <c r="H3453" s="28" t="s">
        <v>5954</v>
      </c>
      <c r="J3453" s="28" t="s">
        <v>4912</v>
      </c>
      <c r="K3453" s="29">
        <v>40213</v>
      </c>
      <c r="L3453" s="30" t="s">
        <v>7174</v>
      </c>
      <c r="M3453" s="28" t="s">
        <v>4596</v>
      </c>
    </row>
    <row r="3454" spans="1:13" hidden="1" x14ac:dyDescent="0.2">
      <c r="A3454" s="14">
        <v>80572</v>
      </c>
      <c r="B3454" s="28" t="s">
        <v>4573</v>
      </c>
      <c r="C3454" s="28" t="s">
        <v>5135</v>
      </c>
      <c r="D3454" s="25">
        <v>40213</v>
      </c>
      <c r="E3454" s="28" t="s">
        <v>84</v>
      </c>
      <c r="F3454" s="26">
        <v>36.979999999999997</v>
      </c>
      <c r="G3454" s="28" t="s">
        <v>1945</v>
      </c>
      <c r="H3454" s="28" t="s">
        <v>4600</v>
      </c>
      <c r="J3454" s="28" t="s">
        <v>4911</v>
      </c>
      <c r="K3454" s="29">
        <v>40214</v>
      </c>
      <c r="M3454" s="28" t="s">
        <v>85</v>
      </c>
    </row>
    <row r="3455" spans="1:13" hidden="1" x14ac:dyDescent="0.2">
      <c r="A3455" s="14">
        <v>80573</v>
      </c>
      <c r="B3455" s="28" t="s">
        <v>4573</v>
      </c>
      <c r="C3455" s="28" t="s">
        <v>5135</v>
      </c>
      <c r="D3455" s="25">
        <v>40213</v>
      </c>
      <c r="F3455" s="26">
        <v>19.77</v>
      </c>
      <c r="G3455" s="28" t="s">
        <v>683</v>
      </c>
      <c r="H3455" s="28" t="s">
        <v>3365</v>
      </c>
      <c r="J3455" s="28" t="s">
        <v>4909</v>
      </c>
      <c r="K3455" s="29">
        <v>40214</v>
      </c>
      <c r="M3455" s="28" t="s">
        <v>3851</v>
      </c>
    </row>
    <row r="3456" spans="1:13" hidden="1" x14ac:dyDescent="0.2">
      <c r="A3456" s="14">
        <v>80584</v>
      </c>
      <c r="B3456" s="28" t="s">
        <v>4573</v>
      </c>
      <c r="C3456" s="28" t="s">
        <v>5135</v>
      </c>
      <c r="D3456" s="25">
        <v>40215</v>
      </c>
      <c r="F3456" s="26">
        <v>11.35</v>
      </c>
      <c r="G3456" s="28" t="s">
        <v>896</v>
      </c>
      <c r="H3456" s="28" t="s">
        <v>3484</v>
      </c>
      <c r="J3456" s="28" t="s">
        <v>4907</v>
      </c>
      <c r="K3456" s="29">
        <v>40217</v>
      </c>
      <c r="M3456" s="28" t="s">
        <v>8604</v>
      </c>
    </row>
    <row r="3457" spans="1:13" hidden="1" x14ac:dyDescent="0.2">
      <c r="A3457" s="14">
        <v>80579</v>
      </c>
      <c r="B3457" s="28" t="s">
        <v>4573</v>
      </c>
      <c r="C3457" s="28" t="s">
        <v>5135</v>
      </c>
      <c r="D3457" s="25">
        <v>40215</v>
      </c>
      <c r="E3457" s="28" t="s">
        <v>6836</v>
      </c>
      <c r="F3457" s="26">
        <v>33</v>
      </c>
      <c r="G3457" s="28" t="s">
        <v>2561</v>
      </c>
      <c r="H3457" s="28" t="s">
        <v>4600</v>
      </c>
      <c r="J3457" s="28" t="s">
        <v>4905</v>
      </c>
      <c r="K3457" s="29">
        <v>40217</v>
      </c>
      <c r="M3457" s="28" t="s">
        <v>6835</v>
      </c>
    </row>
    <row r="3458" spans="1:13" hidden="1" x14ac:dyDescent="0.2">
      <c r="A3458" s="14">
        <v>80581</v>
      </c>
      <c r="B3458" s="28" t="s">
        <v>4573</v>
      </c>
      <c r="C3458" s="28" t="s">
        <v>5135</v>
      </c>
      <c r="D3458" s="25">
        <v>40215</v>
      </c>
      <c r="E3458" s="28" t="s">
        <v>8487</v>
      </c>
      <c r="F3458" s="26">
        <v>105</v>
      </c>
      <c r="G3458" s="28" t="s">
        <v>8488</v>
      </c>
      <c r="H3458" s="28" t="s">
        <v>3484</v>
      </c>
      <c r="J3458" s="28" t="s">
        <v>4909</v>
      </c>
      <c r="K3458" s="29">
        <v>40217</v>
      </c>
      <c r="M3458" s="28" t="s">
        <v>8489</v>
      </c>
    </row>
    <row r="3459" spans="1:13" hidden="1" x14ac:dyDescent="0.2">
      <c r="A3459" s="14">
        <v>80310</v>
      </c>
      <c r="B3459" s="30" t="s">
        <v>4573</v>
      </c>
      <c r="C3459" s="30" t="s">
        <v>4598</v>
      </c>
      <c r="D3459" s="25">
        <v>40215</v>
      </c>
      <c r="F3459" s="26">
        <v>7.5</v>
      </c>
      <c r="G3459" s="28" t="s">
        <v>4818</v>
      </c>
      <c r="H3459" s="28" t="s">
        <v>4600</v>
      </c>
      <c r="J3459" s="28" t="s">
        <v>4905</v>
      </c>
      <c r="K3459" s="29">
        <v>40215</v>
      </c>
      <c r="M3459" s="28" t="s">
        <v>1546</v>
      </c>
    </row>
    <row r="3460" spans="1:13" hidden="1" x14ac:dyDescent="0.2">
      <c r="A3460" s="14">
        <v>80311</v>
      </c>
      <c r="B3460" s="30" t="s">
        <v>4573</v>
      </c>
      <c r="C3460" s="30" t="s">
        <v>4598</v>
      </c>
      <c r="D3460" s="25">
        <v>40215</v>
      </c>
      <c r="F3460" s="26">
        <v>16</v>
      </c>
      <c r="G3460" s="28" t="s">
        <v>4818</v>
      </c>
      <c r="H3460" s="28" t="s">
        <v>4600</v>
      </c>
      <c r="J3460" s="28" t="s">
        <v>4905</v>
      </c>
      <c r="K3460" s="29">
        <v>40215</v>
      </c>
      <c r="M3460" s="28" t="s">
        <v>1546</v>
      </c>
    </row>
    <row r="3461" spans="1:13" hidden="1" x14ac:dyDescent="0.2">
      <c r="A3461" s="14">
        <v>80582.100000000006</v>
      </c>
      <c r="B3461" s="33" t="s">
        <v>4573</v>
      </c>
      <c r="C3461" s="28" t="s">
        <v>5135</v>
      </c>
      <c r="D3461" s="25">
        <v>40215</v>
      </c>
      <c r="F3461" s="26">
        <v>22.99</v>
      </c>
      <c r="G3461" s="28" t="s">
        <v>683</v>
      </c>
      <c r="H3461" s="28" t="s">
        <v>3365</v>
      </c>
      <c r="J3461" s="28" t="s">
        <v>4909</v>
      </c>
      <c r="M3461" s="28" t="s">
        <v>3851</v>
      </c>
    </row>
    <row r="3462" spans="1:13" hidden="1" x14ac:dyDescent="0.2">
      <c r="A3462" s="14">
        <v>80580</v>
      </c>
      <c r="B3462" s="28" t="s">
        <v>4573</v>
      </c>
      <c r="C3462" s="28" t="s">
        <v>5135</v>
      </c>
      <c r="D3462" s="25">
        <v>40215</v>
      </c>
      <c r="E3462" s="28" t="s">
        <v>120</v>
      </c>
      <c r="F3462" s="26">
        <v>243</v>
      </c>
      <c r="G3462" s="28" t="s">
        <v>687</v>
      </c>
      <c r="H3462" s="28" t="s">
        <v>5946</v>
      </c>
      <c r="I3462" s="28" t="s">
        <v>273</v>
      </c>
      <c r="J3462" s="28" t="s">
        <v>4909</v>
      </c>
      <c r="K3462" s="29">
        <v>40217</v>
      </c>
      <c r="M3462" s="28" t="s">
        <v>2311</v>
      </c>
    </row>
    <row r="3463" spans="1:13" hidden="1" x14ac:dyDescent="0.2">
      <c r="A3463" s="14">
        <v>80583</v>
      </c>
      <c r="B3463" s="28" t="s">
        <v>4573</v>
      </c>
      <c r="C3463" s="28" t="s">
        <v>5135</v>
      </c>
      <c r="D3463" s="25">
        <v>40215</v>
      </c>
      <c r="F3463" s="131">
        <v>12.63</v>
      </c>
      <c r="G3463" s="28" t="s">
        <v>1949</v>
      </c>
      <c r="H3463" s="28" t="s">
        <v>3370</v>
      </c>
      <c r="K3463" s="29">
        <v>40217</v>
      </c>
      <c r="M3463" s="28" t="s">
        <v>3503</v>
      </c>
    </row>
    <row r="3464" spans="1:13" hidden="1" x14ac:dyDescent="0.2">
      <c r="A3464" s="14">
        <v>80087</v>
      </c>
      <c r="B3464" s="28" t="s">
        <v>4579</v>
      </c>
      <c r="C3464" s="30" t="s">
        <v>4574</v>
      </c>
      <c r="D3464" s="25">
        <v>40217</v>
      </c>
      <c r="F3464" s="26">
        <v>20</v>
      </c>
      <c r="G3464" s="28" t="s">
        <v>4580</v>
      </c>
      <c r="H3464" s="28" t="s">
        <v>6667</v>
      </c>
      <c r="K3464" s="29">
        <v>40217</v>
      </c>
      <c r="L3464" s="30" t="s">
        <v>8465</v>
      </c>
      <c r="M3464" s="28" t="s">
        <v>3149</v>
      </c>
    </row>
    <row r="3465" spans="1:13" hidden="1" x14ac:dyDescent="0.2">
      <c r="A3465" s="14">
        <v>80088</v>
      </c>
      <c r="B3465" s="30" t="s">
        <v>4579</v>
      </c>
      <c r="C3465" s="30" t="s">
        <v>4574</v>
      </c>
      <c r="D3465" s="25">
        <v>40217</v>
      </c>
      <c r="F3465" s="26">
        <v>50</v>
      </c>
      <c r="G3465" s="28" t="s">
        <v>4580</v>
      </c>
      <c r="H3465" s="28" t="s">
        <v>6667</v>
      </c>
      <c r="K3465" s="29">
        <v>40217</v>
      </c>
      <c r="L3465" s="30" t="s">
        <v>8465</v>
      </c>
      <c r="M3465" s="28" t="s">
        <v>4026</v>
      </c>
    </row>
    <row r="3466" spans="1:13" hidden="1" x14ac:dyDescent="0.2">
      <c r="A3466" s="14">
        <v>80084</v>
      </c>
      <c r="B3466" s="30" t="s">
        <v>4573</v>
      </c>
      <c r="C3466" s="30" t="s">
        <v>4574</v>
      </c>
      <c r="D3466" s="25">
        <v>40217</v>
      </c>
      <c r="E3466" s="28" t="s">
        <v>6321</v>
      </c>
      <c r="F3466" s="26">
        <v>2924</v>
      </c>
      <c r="G3466" s="28" t="s">
        <v>7156</v>
      </c>
      <c r="H3466" s="28" t="s">
        <v>4599</v>
      </c>
      <c r="I3466" s="28" t="s">
        <v>7168</v>
      </c>
      <c r="J3466" s="28" t="s">
        <v>4909</v>
      </c>
      <c r="K3466" s="29">
        <v>40217</v>
      </c>
      <c r="L3466" s="30" t="s">
        <v>2196</v>
      </c>
      <c r="M3466" s="28" t="s">
        <v>6320</v>
      </c>
    </row>
    <row r="3467" spans="1:13" hidden="1" x14ac:dyDescent="0.2">
      <c r="A3467" s="14">
        <v>80085</v>
      </c>
      <c r="B3467" s="30" t="s">
        <v>4573</v>
      </c>
      <c r="C3467" s="30" t="s">
        <v>4574</v>
      </c>
      <c r="D3467" s="25">
        <v>40217</v>
      </c>
      <c r="E3467" s="28" t="s">
        <v>531</v>
      </c>
      <c r="F3467" s="26">
        <v>100</v>
      </c>
      <c r="G3467" s="28" t="s">
        <v>7156</v>
      </c>
      <c r="H3467" s="28" t="s">
        <v>4599</v>
      </c>
      <c r="I3467" s="28" t="s">
        <v>7168</v>
      </c>
      <c r="J3467" s="28" t="s">
        <v>4909</v>
      </c>
      <c r="K3467" s="29">
        <v>40217</v>
      </c>
      <c r="L3467" s="30" t="s">
        <v>2196</v>
      </c>
      <c r="M3467" s="28" t="s">
        <v>6320</v>
      </c>
    </row>
    <row r="3468" spans="1:13" hidden="1" x14ac:dyDescent="0.2">
      <c r="A3468" s="14">
        <v>80091</v>
      </c>
      <c r="B3468" s="28" t="s">
        <v>4579</v>
      </c>
      <c r="C3468" s="30" t="s">
        <v>4574</v>
      </c>
      <c r="D3468" s="25">
        <v>40217</v>
      </c>
      <c r="F3468" s="26">
        <v>500</v>
      </c>
      <c r="G3468" s="28" t="s">
        <v>4587</v>
      </c>
      <c r="H3468" s="28" t="s">
        <v>6667</v>
      </c>
      <c r="K3468" s="29">
        <v>40217</v>
      </c>
      <c r="L3468" s="30" t="s">
        <v>7174</v>
      </c>
      <c r="M3468" s="28" t="s">
        <v>7179</v>
      </c>
    </row>
    <row r="3469" spans="1:13" hidden="1" x14ac:dyDescent="0.2">
      <c r="A3469" s="14">
        <v>80092</v>
      </c>
      <c r="B3469" s="28" t="s">
        <v>4579</v>
      </c>
      <c r="C3469" s="30" t="s">
        <v>4574</v>
      </c>
      <c r="D3469" s="25">
        <v>40217</v>
      </c>
      <c r="F3469" s="26">
        <v>150</v>
      </c>
      <c r="G3469" s="28" t="s">
        <v>4587</v>
      </c>
      <c r="H3469" s="28" t="s">
        <v>6667</v>
      </c>
      <c r="K3469" s="29">
        <v>40217</v>
      </c>
      <c r="L3469" s="30" t="s">
        <v>7174</v>
      </c>
      <c r="M3469" s="28" t="s">
        <v>7179</v>
      </c>
    </row>
    <row r="3470" spans="1:13" hidden="1" x14ac:dyDescent="0.2">
      <c r="A3470" s="14">
        <v>80093</v>
      </c>
      <c r="B3470" s="28" t="s">
        <v>4579</v>
      </c>
      <c r="C3470" s="30" t="s">
        <v>4574</v>
      </c>
      <c r="D3470" s="25">
        <v>40217</v>
      </c>
      <c r="F3470" s="26">
        <v>60</v>
      </c>
      <c r="G3470" s="28" t="s">
        <v>4587</v>
      </c>
      <c r="H3470" s="28" t="s">
        <v>6667</v>
      </c>
      <c r="K3470" s="29">
        <v>40217</v>
      </c>
      <c r="L3470" s="30" t="s">
        <v>7174</v>
      </c>
      <c r="M3470" s="28" t="s">
        <v>7179</v>
      </c>
    </row>
    <row r="3471" spans="1:13" hidden="1" x14ac:dyDescent="0.2">
      <c r="A3471" s="14">
        <v>80094</v>
      </c>
      <c r="B3471" s="28" t="s">
        <v>4579</v>
      </c>
      <c r="C3471" s="30" t="s">
        <v>4574</v>
      </c>
      <c r="D3471" s="25">
        <v>40217</v>
      </c>
      <c r="F3471" s="26">
        <v>250</v>
      </c>
      <c r="G3471" s="28" t="s">
        <v>4587</v>
      </c>
      <c r="H3471" s="28" t="s">
        <v>6667</v>
      </c>
      <c r="K3471" s="29">
        <v>40217</v>
      </c>
      <c r="L3471" s="30" t="s">
        <v>7174</v>
      </c>
      <c r="M3471" s="28" t="s">
        <v>7179</v>
      </c>
    </row>
    <row r="3472" spans="1:13" hidden="1" x14ac:dyDescent="0.2">
      <c r="A3472" s="14">
        <v>80086</v>
      </c>
      <c r="B3472" s="17" t="s">
        <v>4573</v>
      </c>
      <c r="C3472" s="17" t="s">
        <v>4574</v>
      </c>
      <c r="D3472" s="25">
        <v>40217</v>
      </c>
      <c r="F3472" s="26">
        <v>5</v>
      </c>
      <c r="G3472" s="28" t="s">
        <v>4590</v>
      </c>
      <c r="H3472" s="28" t="s">
        <v>5954</v>
      </c>
      <c r="J3472" s="28" t="s">
        <v>4912</v>
      </c>
      <c r="K3472" s="29">
        <v>40217</v>
      </c>
      <c r="L3472" s="17" t="s">
        <v>7182</v>
      </c>
      <c r="M3472" s="28" t="s">
        <v>7183</v>
      </c>
    </row>
    <row r="3473" spans="1:13" hidden="1" x14ac:dyDescent="0.2">
      <c r="A3473" s="14">
        <v>80470</v>
      </c>
      <c r="B3473" s="28" t="s">
        <v>4573</v>
      </c>
      <c r="C3473" s="28" t="s">
        <v>5135</v>
      </c>
      <c r="D3473" s="25">
        <v>40217</v>
      </c>
      <c r="E3473" s="28" t="s">
        <v>1494</v>
      </c>
      <c r="F3473" s="26">
        <v>243.39</v>
      </c>
      <c r="G3473" s="28" t="s">
        <v>2203</v>
      </c>
      <c r="H3473" s="28" t="s">
        <v>7321</v>
      </c>
      <c r="J3473" s="28" t="s">
        <v>4909</v>
      </c>
      <c r="K3473" s="29">
        <v>40218</v>
      </c>
      <c r="M3473" s="28" t="s">
        <v>1495</v>
      </c>
    </row>
    <row r="3474" spans="1:13" hidden="1" x14ac:dyDescent="0.2">
      <c r="A3474" s="14">
        <v>80471</v>
      </c>
      <c r="B3474" s="28" t="s">
        <v>4573</v>
      </c>
      <c r="C3474" s="28" t="s">
        <v>5135</v>
      </c>
      <c r="D3474" s="25">
        <v>40217</v>
      </c>
      <c r="F3474" s="26">
        <v>20</v>
      </c>
      <c r="G3474" s="28" t="s">
        <v>1564</v>
      </c>
      <c r="H3474" s="28" t="s">
        <v>4600</v>
      </c>
      <c r="J3474" s="28" t="s">
        <v>4905</v>
      </c>
      <c r="K3474" s="29">
        <v>40218</v>
      </c>
      <c r="M3474" s="28" t="s">
        <v>8482</v>
      </c>
    </row>
    <row r="3475" spans="1:13" hidden="1" x14ac:dyDescent="0.2">
      <c r="A3475" s="14">
        <v>80090</v>
      </c>
      <c r="B3475" s="30" t="s">
        <v>4573</v>
      </c>
      <c r="C3475" s="30" t="s">
        <v>4574</v>
      </c>
      <c r="D3475" s="25">
        <v>40217</v>
      </c>
      <c r="E3475" s="28" t="s">
        <v>3388</v>
      </c>
      <c r="F3475" s="26">
        <v>8.19</v>
      </c>
      <c r="G3475" s="28" t="s">
        <v>4589</v>
      </c>
      <c r="H3475" s="28" t="s">
        <v>3381</v>
      </c>
      <c r="J3475" s="28" t="s">
        <v>4907</v>
      </c>
      <c r="K3475" s="29">
        <v>40217</v>
      </c>
      <c r="L3475" s="30" t="s">
        <v>7174</v>
      </c>
      <c r="M3475" s="28" t="s">
        <v>7186</v>
      </c>
    </row>
    <row r="3476" spans="1:13" hidden="1" x14ac:dyDescent="0.2">
      <c r="A3476" s="14">
        <v>80469</v>
      </c>
      <c r="B3476" s="28" t="s">
        <v>4573</v>
      </c>
      <c r="C3476" s="28" t="s">
        <v>5135</v>
      </c>
      <c r="D3476" s="25">
        <v>40217</v>
      </c>
      <c r="F3476" s="26">
        <v>13</v>
      </c>
      <c r="G3476" s="28" t="s">
        <v>2205</v>
      </c>
      <c r="H3476" s="28" t="s">
        <v>7154</v>
      </c>
      <c r="J3476" s="28" t="s">
        <v>4907</v>
      </c>
      <c r="K3476" s="29">
        <v>40218</v>
      </c>
      <c r="M3476" s="28" t="s">
        <v>2199</v>
      </c>
    </row>
    <row r="3477" spans="1:13" hidden="1" x14ac:dyDescent="0.2">
      <c r="A3477" s="14">
        <v>80468</v>
      </c>
      <c r="B3477" s="28" t="s">
        <v>4573</v>
      </c>
      <c r="C3477" s="28" t="s">
        <v>5135</v>
      </c>
      <c r="D3477" s="25">
        <v>40217</v>
      </c>
      <c r="E3477" s="28" t="s">
        <v>3519</v>
      </c>
      <c r="F3477" s="26">
        <v>11.45</v>
      </c>
      <c r="G3477" s="28" t="s">
        <v>2204</v>
      </c>
      <c r="H3477" s="28" t="s">
        <v>3379</v>
      </c>
      <c r="J3477" s="28" t="s">
        <v>4908</v>
      </c>
      <c r="K3477" s="29">
        <v>40218</v>
      </c>
      <c r="M3477" s="28" t="s">
        <v>3957</v>
      </c>
    </row>
    <row r="3478" spans="1:13" hidden="1" x14ac:dyDescent="0.2">
      <c r="A3478" s="14">
        <v>80071</v>
      </c>
      <c r="B3478" s="28" t="s">
        <v>4573</v>
      </c>
      <c r="C3478" s="30" t="s">
        <v>4574</v>
      </c>
      <c r="D3478" s="25">
        <v>40218</v>
      </c>
      <c r="E3478" s="28" t="s">
        <v>4807</v>
      </c>
      <c r="F3478" s="26">
        <v>272.52999999999997</v>
      </c>
      <c r="G3478" s="28" t="s">
        <v>885</v>
      </c>
      <c r="H3478" s="28" t="s">
        <v>3381</v>
      </c>
      <c r="J3478" s="28" t="s">
        <v>4909</v>
      </c>
      <c r="K3478" s="29">
        <v>40226</v>
      </c>
      <c r="L3478" s="30" t="s">
        <v>7176</v>
      </c>
      <c r="M3478" s="28">
        <v>1181</v>
      </c>
    </row>
    <row r="3479" spans="1:13" ht="25.5" hidden="1" x14ac:dyDescent="0.2">
      <c r="A3479" s="14">
        <v>80083</v>
      </c>
      <c r="B3479" s="30" t="s">
        <v>4585</v>
      </c>
      <c r="C3479" s="30" t="s">
        <v>4574</v>
      </c>
      <c r="D3479" s="25">
        <v>40218</v>
      </c>
      <c r="F3479" s="26">
        <v>50</v>
      </c>
      <c r="G3479" s="28" t="s">
        <v>4586</v>
      </c>
      <c r="H3479" s="28" t="s">
        <v>5948</v>
      </c>
      <c r="J3479" s="28" t="s">
        <v>4905</v>
      </c>
      <c r="K3479" s="29">
        <v>40218</v>
      </c>
      <c r="L3479" s="30" t="s">
        <v>7174</v>
      </c>
      <c r="M3479" s="28" t="s">
        <v>7180</v>
      </c>
    </row>
    <row r="3480" spans="1:13" hidden="1" x14ac:dyDescent="0.2">
      <c r="A3480" s="14">
        <v>80081</v>
      </c>
      <c r="B3480" s="28" t="s">
        <v>4579</v>
      </c>
      <c r="C3480" s="30" t="s">
        <v>4574</v>
      </c>
      <c r="D3480" s="25">
        <v>40218</v>
      </c>
      <c r="F3480" s="26">
        <v>100</v>
      </c>
      <c r="G3480" s="28" t="s">
        <v>4587</v>
      </c>
      <c r="H3480" s="28" t="s">
        <v>6667</v>
      </c>
      <c r="K3480" s="29">
        <v>40218</v>
      </c>
      <c r="L3480" s="30" t="s">
        <v>7174</v>
      </c>
      <c r="M3480" s="28" t="s">
        <v>7179</v>
      </c>
    </row>
    <row r="3481" spans="1:13" hidden="1" x14ac:dyDescent="0.2">
      <c r="A3481" s="14">
        <v>80082</v>
      </c>
      <c r="B3481" s="33" t="s">
        <v>4579</v>
      </c>
      <c r="C3481" s="30" t="s">
        <v>4574</v>
      </c>
      <c r="D3481" s="25">
        <v>40218</v>
      </c>
      <c r="F3481" s="26">
        <v>100</v>
      </c>
      <c r="G3481" s="28" t="s">
        <v>4587</v>
      </c>
      <c r="H3481" s="28" t="s">
        <v>6667</v>
      </c>
      <c r="K3481" s="29">
        <v>40218</v>
      </c>
      <c r="L3481" s="30" t="s">
        <v>7174</v>
      </c>
      <c r="M3481" s="28" t="s">
        <v>7179</v>
      </c>
    </row>
    <row r="3482" spans="1:13" x14ac:dyDescent="0.2">
      <c r="A3482" s="14">
        <v>80472</v>
      </c>
      <c r="B3482" s="28" t="s">
        <v>4573</v>
      </c>
      <c r="C3482" s="28" t="s">
        <v>5135</v>
      </c>
      <c r="D3482" s="25">
        <v>40218</v>
      </c>
      <c r="F3482" s="26">
        <v>30</v>
      </c>
      <c r="G3482" s="28" t="s">
        <v>2201</v>
      </c>
      <c r="H3482" s="28" t="s">
        <v>7151</v>
      </c>
      <c r="J3482" s="28" t="s">
        <v>4911</v>
      </c>
      <c r="K3482" s="29">
        <v>40219</v>
      </c>
      <c r="M3482" s="28" t="s">
        <v>8459</v>
      </c>
    </row>
    <row r="3483" spans="1:13" hidden="1" x14ac:dyDescent="0.2">
      <c r="A3483" s="14">
        <v>80066</v>
      </c>
      <c r="B3483" s="28" t="s">
        <v>4573</v>
      </c>
      <c r="C3483" s="30" t="s">
        <v>4574</v>
      </c>
      <c r="D3483" s="25">
        <v>40218</v>
      </c>
      <c r="E3483" s="28" t="s">
        <v>1504</v>
      </c>
      <c r="F3483" s="26">
        <v>192</v>
      </c>
      <c r="G3483" s="28" t="s">
        <v>5140</v>
      </c>
      <c r="H3483" s="28" t="s">
        <v>3370</v>
      </c>
      <c r="J3483" s="28" t="s">
        <v>4911</v>
      </c>
      <c r="K3483" s="29">
        <v>40234</v>
      </c>
      <c r="L3483" s="30" t="s">
        <v>7176</v>
      </c>
      <c r="M3483" s="28">
        <v>1164</v>
      </c>
    </row>
    <row r="3484" spans="1:13" hidden="1" x14ac:dyDescent="0.2">
      <c r="A3484" s="14">
        <v>81627</v>
      </c>
      <c r="B3484" s="30" t="s">
        <v>4573</v>
      </c>
      <c r="C3484" s="30" t="s">
        <v>5133</v>
      </c>
      <c r="D3484" s="25">
        <v>40218</v>
      </c>
      <c r="F3484" s="26">
        <v>117.03</v>
      </c>
      <c r="G3484" s="28" t="s">
        <v>5137</v>
      </c>
      <c r="H3484" s="28" t="s">
        <v>3365</v>
      </c>
      <c r="J3484" s="28" t="s">
        <v>4909</v>
      </c>
    </row>
    <row r="3485" spans="1:13" hidden="1" x14ac:dyDescent="0.2">
      <c r="A3485" s="14">
        <v>80079</v>
      </c>
      <c r="B3485" s="28" t="s">
        <v>4579</v>
      </c>
      <c r="C3485" s="30" t="s">
        <v>4574</v>
      </c>
      <c r="D3485" s="25">
        <v>40219</v>
      </c>
      <c r="F3485" s="26">
        <v>40</v>
      </c>
      <c r="G3485" s="28" t="s">
        <v>4580</v>
      </c>
      <c r="H3485" s="28" t="s">
        <v>6667</v>
      </c>
      <c r="K3485" s="29">
        <v>40219</v>
      </c>
      <c r="L3485" s="30" t="s">
        <v>8465</v>
      </c>
      <c r="M3485" s="28" t="s">
        <v>6295</v>
      </c>
    </row>
    <row r="3486" spans="1:13" hidden="1" x14ac:dyDescent="0.2">
      <c r="A3486" s="14">
        <v>80080</v>
      </c>
      <c r="B3486" s="30" t="s">
        <v>5150</v>
      </c>
      <c r="C3486" s="30" t="s">
        <v>4574</v>
      </c>
      <c r="D3486" s="25">
        <v>40219</v>
      </c>
      <c r="F3486" s="26">
        <v>-5000</v>
      </c>
      <c r="G3486" s="28" t="s">
        <v>4587</v>
      </c>
      <c r="H3486" s="28" t="s">
        <v>6667</v>
      </c>
      <c r="K3486" s="29">
        <v>40219</v>
      </c>
      <c r="L3486" s="30" t="s">
        <v>7177</v>
      </c>
      <c r="M3486" s="28" t="s">
        <v>7178</v>
      </c>
    </row>
    <row r="3487" spans="1:13" hidden="1" x14ac:dyDescent="0.2">
      <c r="A3487" s="14">
        <v>80473</v>
      </c>
      <c r="B3487" s="28" t="s">
        <v>4573</v>
      </c>
      <c r="C3487" s="28" t="s">
        <v>5135</v>
      </c>
      <c r="D3487" s="25">
        <v>40219</v>
      </c>
      <c r="F3487" s="26">
        <v>13</v>
      </c>
      <c r="G3487" s="28" t="s">
        <v>2205</v>
      </c>
      <c r="H3487" s="28" t="s">
        <v>7154</v>
      </c>
      <c r="J3487" s="28" t="s">
        <v>4907</v>
      </c>
      <c r="K3487" s="29">
        <v>40220</v>
      </c>
      <c r="M3487" s="28" t="s">
        <v>2199</v>
      </c>
    </row>
    <row r="3488" spans="1:13" hidden="1" x14ac:dyDescent="0.2">
      <c r="A3488" s="14">
        <v>80475</v>
      </c>
      <c r="B3488" s="28" t="s">
        <v>4573</v>
      </c>
      <c r="C3488" s="28" t="s">
        <v>5135</v>
      </c>
      <c r="D3488" s="25">
        <v>40220</v>
      </c>
      <c r="E3488" s="28" t="s">
        <v>2313</v>
      </c>
      <c r="F3488" s="26">
        <v>22</v>
      </c>
      <c r="G3488" s="28" t="s">
        <v>687</v>
      </c>
      <c r="H3488" s="28" t="s">
        <v>3484</v>
      </c>
      <c r="J3488" s="28" t="s">
        <v>4907</v>
      </c>
      <c r="K3488" s="29">
        <v>40221</v>
      </c>
      <c r="M3488" s="28" t="s">
        <v>2314</v>
      </c>
    </row>
    <row r="3489" spans="1:13" hidden="1" x14ac:dyDescent="0.2">
      <c r="A3489" s="14">
        <v>80474</v>
      </c>
      <c r="B3489" s="28" t="s">
        <v>4573</v>
      </c>
      <c r="C3489" s="28" t="s">
        <v>5135</v>
      </c>
      <c r="D3489" s="25">
        <v>40220</v>
      </c>
      <c r="F3489" s="26">
        <v>13</v>
      </c>
      <c r="G3489" s="28" t="s">
        <v>2205</v>
      </c>
      <c r="H3489" s="28" t="s">
        <v>7154</v>
      </c>
      <c r="J3489" s="28" t="s">
        <v>4907</v>
      </c>
      <c r="K3489" s="29">
        <v>40221</v>
      </c>
      <c r="M3489" s="28" t="s">
        <v>2199</v>
      </c>
    </row>
    <row r="3490" spans="1:13" hidden="1" x14ac:dyDescent="0.2">
      <c r="A3490" s="14">
        <v>80464</v>
      </c>
      <c r="B3490" s="28" t="s">
        <v>4573</v>
      </c>
      <c r="C3490" s="28" t="s">
        <v>5135</v>
      </c>
      <c r="D3490" s="25">
        <v>40220</v>
      </c>
      <c r="F3490" s="26">
        <v>52.56</v>
      </c>
      <c r="G3490" s="28" t="s">
        <v>5167</v>
      </c>
      <c r="H3490" s="28" t="s">
        <v>3365</v>
      </c>
      <c r="J3490" s="28" t="s">
        <v>4909</v>
      </c>
      <c r="K3490" s="29">
        <v>40221</v>
      </c>
      <c r="M3490" s="28" t="s">
        <v>2187</v>
      </c>
    </row>
    <row r="3491" spans="1:13" hidden="1" x14ac:dyDescent="0.2">
      <c r="A3491" s="14">
        <v>80465</v>
      </c>
      <c r="B3491" s="28" t="s">
        <v>4573</v>
      </c>
      <c r="C3491" s="28" t="s">
        <v>5135</v>
      </c>
      <c r="D3491" s="25">
        <v>40220</v>
      </c>
      <c r="F3491" s="26">
        <v>-7.11</v>
      </c>
      <c r="G3491" s="28" t="s">
        <v>5167</v>
      </c>
      <c r="H3491" s="28" t="s">
        <v>3365</v>
      </c>
      <c r="J3491" s="28" t="s">
        <v>4909</v>
      </c>
      <c r="K3491" s="29">
        <v>40221</v>
      </c>
      <c r="M3491" s="28" t="s">
        <v>2187</v>
      </c>
    </row>
    <row r="3492" spans="1:13" hidden="1" x14ac:dyDescent="0.2">
      <c r="A3492" s="14">
        <v>80077</v>
      </c>
      <c r="B3492" s="28" t="s">
        <v>4579</v>
      </c>
      <c r="C3492" s="30" t="s">
        <v>4574</v>
      </c>
      <c r="D3492" s="25">
        <v>40221</v>
      </c>
      <c r="F3492" s="26">
        <v>80</v>
      </c>
      <c r="G3492" s="28" t="s">
        <v>4580</v>
      </c>
      <c r="H3492" s="28" t="s">
        <v>6667</v>
      </c>
      <c r="K3492" s="29">
        <v>40221</v>
      </c>
      <c r="L3492" s="30" t="s">
        <v>8465</v>
      </c>
      <c r="M3492" s="28" t="s">
        <v>6281</v>
      </c>
    </row>
    <row r="3493" spans="1:13" hidden="1" x14ac:dyDescent="0.2">
      <c r="A3493" s="14">
        <v>80476</v>
      </c>
      <c r="B3493" s="28" t="s">
        <v>4573</v>
      </c>
      <c r="C3493" s="28" t="s">
        <v>5135</v>
      </c>
      <c r="D3493" s="25">
        <v>40221</v>
      </c>
      <c r="F3493" s="26">
        <v>13.52</v>
      </c>
      <c r="G3493" s="28" t="s">
        <v>683</v>
      </c>
      <c r="H3493" s="28" t="s">
        <v>3365</v>
      </c>
      <c r="J3493" s="28" t="s">
        <v>4909</v>
      </c>
      <c r="K3493" s="29">
        <v>40222</v>
      </c>
      <c r="M3493" s="28" t="s">
        <v>3851</v>
      </c>
    </row>
    <row r="3494" spans="1:13" hidden="1" x14ac:dyDescent="0.2">
      <c r="A3494" s="14">
        <v>80477</v>
      </c>
      <c r="B3494" s="28" t="s">
        <v>4573</v>
      </c>
      <c r="C3494" s="28" t="s">
        <v>5135</v>
      </c>
      <c r="D3494" s="25">
        <v>40221</v>
      </c>
      <c r="F3494" s="26">
        <v>26.5</v>
      </c>
      <c r="G3494" s="28" t="s">
        <v>687</v>
      </c>
      <c r="H3494" s="28" t="s">
        <v>3484</v>
      </c>
      <c r="J3494" s="28" t="s">
        <v>4907</v>
      </c>
      <c r="K3494" s="29">
        <v>40222</v>
      </c>
      <c r="M3494" s="28" t="s">
        <v>2312</v>
      </c>
    </row>
    <row r="3495" spans="1:13" hidden="1" x14ac:dyDescent="0.2">
      <c r="A3495" s="14">
        <v>80478</v>
      </c>
      <c r="B3495" s="28" t="s">
        <v>4573</v>
      </c>
      <c r="C3495" s="28" t="s">
        <v>5135</v>
      </c>
      <c r="D3495" s="25">
        <v>40222</v>
      </c>
      <c r="F3495" s="26">
        <v>52.54</v>
      </c>
      <c r="G3495" s="28" t="s">
        <v>5137</v>
      </c>
      <c r="H3495" s="28" t="s">
        <v>7322</v>
      </c>
      <c r="J3495" s="28" t="s">
        <v>7139</v>
      </c>
      <c r="K3495" s="29">
        <v>40224</v>
      </c>
      <c r="M3495" s="28" t="s">
        <v>2318</v>
      </c>
    </row>
    <row r="3496" spans="1:13" hidden="1" x14ac:dyDescent="0.2">
      <c r="A3496" s="14">
        <v>80479</v>
      </c>
      <c r="B3496" s="28" t="s">
        <v>4573</v>
      </c>
      <c r="C3496" s="28" t="s">
        <v>5135</v>
      </c>
      <c r="D3496" s="25">
        <v>40222</v>
      </c>
      <c r="F3496" s="26">
        <v>28.1</v>
      </c>
      <c r="G3496" s="28" t="s">
        <v>5137</v>
      </c>
      <c r="H3496" s="28" t="s">
        <v>3365</v>
      </c>
      <c r="J3496" s="28" t="s">
        <v>4909</v>
      </c>
      <c r="K3496" s="29">
        <v>40224</v>
      </c>
      <c r="M3496" s="28" t="s">
        <v>2317</v>
      </c>
    </row>
    <row r="3497" spans="1:13" hidden="1" x14ac:dyDescent="0.2">
      <c r="A3497" s="14">
        <v>80480</v>
      </c>
      <c r="B3497" s="28" t="s">
        <v>4573</v>
      </c>
      <c r="C3497" s="28" t="s">
        <v>5135</v>
      </c>
      <c r="D3497" s="25">
        <v>40223</v>
      </c>
      <c r="E3497" s="28" t="s">
        <v>7898</v>
      </c>
      <c r="F3497" s="26">
        <v>35</v>
      </c>
      <c r="G3497" s="28" t="s">
        <v>3698</v>
      </c>
      <c r="H3497" s="28" t="s">
        <v>3484</v>
      </c>
      <c r="J3497" s="28" t="s">
        <v>4909</v>
      </c>
      <c r="K3497" s="29">
        <v>40224</v>
      </c>
      <c r="M3497" s="28" t="s">
        <v>6575</v>
      </c>
    </row>
    <row r="3498" spans="1:13" hidden="1" x14ac:dyDescent="0.2">
      <c r="A3498" s="14">
        <v>80481</v>
      </c>
      <c r="B3498" s="28" t="s">
        <v>4573</v>
      </c>
      <c r="C3498" s="28" t="s">
        <v>5135</v>
      </c>
      <c r="D3498" s="25">
        <v>40223</v>
      </c>
      <c r="E3498" s="28" t="s">
        <v>2495</v>
      </c>
      <c r="F3498" s="26">
        <v>57.5</v>
      </c>
      <c r="G3498" s="28" t="s">
        <v>1562</v>
      </c>
      <c r="H3498" s="28" t="s">
        <v>3484</v>
      </c>
      <c r="J3498" s="28" t="s">
        <v>4908</v>
      </c>
      <c r="K3498" s="29">
        <v>40224</v>
      </c>
      <c r="M3498" s="28" t="s">
        <v>2496</v>
      </c>
    </row>
    <row r="3499" spans="1:13" hidden="1" x14ac:dyDescent="0.2">
      <c r="A3499" s="14">
        <v>80483</v>
      </c>
      <c r="B3499" s="28" t="s">
        <v>4573</v>
      </c>
      <c r="C3499" s="28" t="s">
        <v>5135</v>
      </c>
      <c r="D3499" s="25">
        <v>40224</v>
      </c>
      <c r="F3499" s="26">
        <v>26.44</v>
      </c>
      <c r="G3499" s="28" t="s">
        <v>683</v>
      </c>
      <c r="H3499" s="28" t="s">
        <v>3365</v>
      </c>
      <c r="J3499" s="28" t="s">
        <v>4909</v>
      </c>
      <c r="K3499" s="29">
        <v>40225</v>
      </c>
      <c r="M3499" s="28" t="s">
        <v>3851</v>
      </c>
    </row>
    <row r="3500" spans="1:13" hidden="1" x14ac:dyDescent="0.2">
      <c r="A3500" s="14">
        <v>80484</v>
      </c>
      <c r="B3500" s="28" t="s">
        <v>4573</v>
      </c>
      <c r="C3500" s="28" t="s">
        <v>5135</v>
      </c>
      <c r="D3500" s="25">
        <v>40224</v>
      </c>
      <c r="E3500" s="33"/>
      <c r="F3500" s="26">
        <v>15.46</v>
      </c>
      <c r="G3500" s="28" t="s">
        <v>683</v>
      </c>
      <c r="H3500" s="28" t="s">
        <v>3365</v>
      </c>
      <c r="J3500" s="28" t="s">
        <v>4909</v>
      </c>
      <c r="K3500" s="29">
        <v>40225</v>
      </c>
      <c r="M3500" s="28" t="s">
        <v>3851</v>
      </c>
    </row>
    <row r="3501" spans="1:13" hidden="1" x14ac:dyDescent="0.2">
      <c r="A3501" s="14">
        <v>80482</v>
      </c>
      <c r="B3501" s="28" t="s">
        <v>4573</v>
      </c>
      <c r="C3501" s="28" t="s">
        <v>5135</v>
      </c>
      <c r="D3501" s="25">
        <v>40224</v>
      </c>
      <c r="F3501" s="26">
        <v>13</v>
      </c>
      <c r="G3501" s="28" t="s">
        <v>2205</v>
      </c>
      <c r="H3501" s="28" t="s">
        <v>7154</v>
      </c>
      <c r="J3501" s="28" t="s">
        <v>4907</v>
      </c>
      <c r="K3501" s="29">
        <v>40225</v>
      </c>
      <c r="M3501" s="28" t="s">
        <v>2199</v>
      </c>
    </row>
    <row r="3502" spans="1:13" hidden="1" x14ac:dyDescent="0.2">
      <c r="A3502" s="14">
        <v>80485</v>
      </c>
      <c r="B3502" s="28" t="s">
        <v>4573</v>
      </c>
      <c r="C3502" s="28" t="s">
        <v>5135</v>
      </c>
      <c r="D3502" s="25">
        <v>40225</v>
      </c>
      <c r="F3502" s="26">
        <v>26.08</v>
      </c>
      <c r="G3502" s="28" t="s">
        <v>683</v>
      </c>
      <c r="H3502" s="28" t="s">
        <v>3365</v>
      </c>
      <c r="J3502" s="28" t="s">
        <v>4909</v>
      </c>
      <c r="K3502" s="29">
        <v>40226</v>
      </c>
      <c r="M3502" s="28" t="s">
        <v>3851</v>
      </c>
    </row>
    <row r="3503" spans="1:13" hidden="1" x14ac:dyDescent="0.2">
      <c r="A3503" s="14">
        <v>80076</v>
      </c>
      <c r="B3503" s="30" t="s">
        <v>4573</v>
      </c>
      <c r="C3503" s="30" t="s">
        <v>4574</v>
      </c>
      <c r="D3503" s="25">
        <v>40226</v>
      </c>
      <c r="F3503" s="26">
        <v>24.08</v>
      </c>
      <c r="G3503" s="28" t="s">
        <v>5143</v>
      </c>
      <c r="H3503" s="28" t="s">
        <v>3381</v>
      </c>
      <c r="J3503" s="28" t="s">
        <v>4909</v>
      </c>
      <c r="K3503" s="29">
        <v>40226</v>
      </c>
      <c r="L3503" s="30" t="s">
        <v>7174</v>
      </c>
      <c r="M3503" s="28" t="s">
        <v>7217</v>
      </c>
    </row>
    <row r="3504" spans="1:13" hidden="1" x14ac:dyDescent="0.2">
      <c r="A3504" s="14">
        <v>80073</v>
      </c>
      <c r="B3504" s="30" t="s">
        <v>5150</v>
      </c>
      <c r="C3504" s="30" t="s">
        <v>4574</v>
      </c>
      <c r="D3504" s="25">
        <v>40226</v>
      </c>
      <c r="F3504" s="26">
        <v>-450</v>
      </c>
      <c r="G3504" s="28" t="s">
        <v>4587</v>
      </c>
      <c r="H3504" s="28" t="s">
        <v>6667</v>
      </c>
      <c r="K3504" s="29">
        <v>40226</v>
      </c>
      <c r="L3504" s="30" t="s">
        <v>7177</v>
      </c>
      <c r="M3504" s="28" t="s">
        <v>7178</v>
      </c>
    </row>
    <row r="3505" spans="1:13" hidden="1" x14ac:dyDescent="0.2">
      <c r="A3505" s="14">
        <v>80074</v>
      </c>
      <c r="B3505" s="30" t="s">
        <v>5150</v>
      </c>
      <c r="C3505" s="30" t="s">
        <v>4574</v>
      </c>
      <c r="D3505" s="25">
        <v>40226</v>
      </c>
      <c r="F3505" s="26">
        <v>-280</v>
      </c>
      <c r="G3505" s="28" t="s">
        <v>4587</v>
      </c>
      <c r="H3505" s="28" t="s">
        <v>6667</v>
      </c>
      <c r="K3505" s="29">
        <v>40226</v>
      </c>
      <c r="L3505" s="30" t="s">
        <v>7177</v>
      </c>
      <c r="M3505" s="28" t="s">
        <v>7178</v>
      </c>
    </row>
    <row r="3506" spans="1:13" hidden="1" x14ac:dyDescent="0.2">
      <c r="A3506" s="14">
        <v>80075</v>
      </c>
      <c r="B3506" s="30" t="s">
        <v>5150</v>
      </c>
      <c r="C3506" s="30" t="s">
        <v>4574</v>
      </c>
      <c r="D3506" s="25">
        <v>40226</v>
      </c>
      <c r="F3506" s="26">
        <v>-450</v>
      </c>
      <c r="G3506" s="28" t="s">
        <v>4587</v>
      </c>
      <c r="H3506" s="28" t="s">
        <v>6667</v>
      </c>
      <c r="K3506" s="29">
        <v>40226</v>
      </c>
      <c r="L3506" s="30" t="s">
        <v>7177</v>
      </c>
      <c r="M3506" s="28" t="s">
        <v>7178</v>
      </c>
    </row>
    <row r="3507" spans="1:13" hidden="1" x14ac:dyDescent="0.2">
      <c r="A3507" s="14">
        <v>80487</v>
      </c>
      <c r="B3507" s="28" t="s">
        <v>4573</v>
      </c>
      <c r="C3507" s="28" t="s">
        <v>5135</v>
      </c>
      <c r="D3507" s="25">
        <v>40226</v>
      </c>
      <c r="E3507" s="28" t="s">
        <v>8490</v>
      </c>
      <c r="F3507" s="26">
        <v>27.9</v>
      </c>
      <c r="G3507" s="28" t="s">
        <v>8491</v>
      </c>
      <c r="H3507" s="28" t="s">
        <v>4599</v>
      </c>
      <c r="I3507" s="28" t="s">
        <v>8492</v>
      </c>
      <c r="J3507" s="28" t="s">
        <v>4911</v>
      </c>
      <c r="K3507" s="29">
        <v>40227</v>
      </c>
      <c r="M3507" s="28" t="s">
        <v>8493</v>
      </c>
    </row>
    <row r="3508" spans="1:13" ht="25.5" hidden="1" x14ac:dyDescent="0.2">
      <c r="A3508" s="14">
        <v>80072</v>
      </c>
      <c r="B3508" s="30" t="s">
        <v>4585</v>
      </c>
      <c r="C3508" s="30" t="s">
        <v>4574</v>
      </c>
      <c r="D3508" s="25">
        <v>40226</v>
      </c>
      <c r="F3508" s="26">
        <v>79.790000000000006</v>
      </c>
      <c r="G3508" s="28" t="s">
        <v>5142</v>
      </c>
      <c r="H3508" s="28" t="s">
        <v>5948</v>
      </c>
      <c r="K3508" s="29">
        <v>40226</v>
      </c>
      <c r="L3508" s="30" t="s">
        <v>7174</v>
      </c>
      <c r="M3508" s="28" t="s">
        <v>7175</v>
      </c>
    </row>
    <row r="3509" spans="1:13" hidden="1" x14ac:dyDescent="0.2">
      <c r="A3509" s="14">
        <v>80486</v>
      </c>
      <c r="B3509" s="28" t="s">
        <v>4573</v>
      </c>
      <c r="C3509" s="28" t="s">
        <v>5135</v>
      </c>
      <c r="D3509" s="25">
        <v>40226</v>
      </c>
      <c r="F3509" s="26">
        <v>13</v>
      </c>
      <c r="G3509" s="28" t="s">
        <v>2205</v>
      </c>
      <c r="H3509" s="28" t="s">
        <v>7154</v>
      </c>
      <c r="J3509" s="28" t="s">
        <v>4907</v>
      </c>
      <c r="K3509" s="29">
        <v>40227</v>
      </c>
      <c r="M3509" s="28" t="s">
        <v>2199</v>
      </c>
    </row>
    <row r="3510" spans="1:13" hidden="1" x14ac:dyDescent="0.2">
      <c r="A3510" s="14">
        <v>80488</v>
      </c>
      <c r="B3510" s="28" t="s">
        <v>4573</v>
      </c>
      <c r="C3510" s="28" t="s">
        <v>5135</v>
      </c>
      <c r="D3510" s="25">
        <v>40227</v>
      </c>
      <c r="F3510" s="26">
        <v>13</v>
      </c>
      <c r="G3510" s="28" t="s">
        <v>2205</v>
      </c>
      <c r="H3510" s="28" t="s">
        <v>7154</v>
      </c>
      <c r="J3510" s="28" t="s">
        <v>4907</v>
      </c>
      <c r="K3510" s="29">
        <v>40228</v>
      </c>
      <c r="M3510" s="28" t="s">
        <v>2199</v>
      </c>
    </row>
    <row r="3511" spans="1:13" hidden="1" x14ac:dyDescent="0.2">
      <c r="A3511" s="14">
        <v>80466</v>
      </c>
      <c r="B3511" s="33" t="s">
        <v>4573</v>
      </c>
      <c r="C3511" s="28" t="s">
        <v>5135</v>
      </c>
      <c r="D3511" s="25">
        <v>40227</v>
      </c>
      <c r="E3511" s="33"/>
      <c r="F3511" s="26">
        <v>9.76</v>
      </c>
      <c r="G3511" s="28" t="s">
        <v>5167</v>
      </c>
      <c r="H3511" s="28" t="s">
        <v>3365</v>
      </c>
      <c r="J3511" s="28" t="s">
        <v>4907</v>
      </c>
      <c r="K3511" s="29">
        <v>40228</v>
      </c>
      <c r="M3511" s="28" t="s">
        <v>2189</v>
      </c>
    </row>
    <row r="3512" spans="1:13" hidden="1" x14ac:dyDescent="0.2">
      <c r="A3512" s="14">
        <v>80491</v>
      </c>
      <c r="B3512" s="33" t="s">
        <v>4573</v>
      </c>
      <c r="C3512" s="28" t="s">
        <v>5135</v>
      </c>
      <c r="D3512" s="25">
        <v>40228</v>
      </c>
      <c r="F3512" s="26">
        <v>52</v>
      </c>
      <c r="G3512" s="28" t="s">
        <v>1564</v>
      </c>
      <c r="H3512" s="28" t="s">
        <v>4600</v>
      </c>
      <c r="J3512" s="28" t="s">
        <v>4905</v>
      </c>
      <c r="K3512" s="29">
        <v>40229</v>
      </c>
      <c r="M3512" s="28" t="s">
        <v>8482</v>
      </c>
    </row>
    <row r="3513" spans="1:13" x14ac:dyDescent="0.2">
      <c r="A3513" s="14">
        <v>80493</v>
      </c>
      <c r="B3513" s="33" t="s">
        <v>4573</v>
      </c>
      <c r="C3513" s="28" t="s">
        <v>5135</v>
      </c>
      <c r="D3513" s="25">
        <v>40228</v>
      </c>
      <c r="F3513" s="26">
        <v>30</v>
      </c>
      <c r="G3513" s="28" t="s">
        <v>2201</v>
      </c>
      <c r="H3513" s="28" t="s">
        <v>7151</v>
      </c>
      <c r="J3513" s="28" t="s">
        <v>4911</v>
      </c>
      <c r="K3513" s="29">
        <v>40229</v>
      </c>
      <c r="M3513" s="28" t="s">
        <v>8460</v>
      </c>
    </row>
    <row r="3514" spans="1:13" hidden="1" x14ac:dyDescent="0.2">
      <c r="A3514" s="14">
        <v>80492</v>
      </c>
      <c r="B3514" s="28" t="s">
        <v>4573</v>
      </c>
      <c r="C3514" s="28" t="s">
        <v>5135</v>
      </c>
      <c r="D3514" s="25">
        <v>40228</v>
      </c>
      <c r="E3514" s="28" t="s">
        <v>78</v>
      </c>
      <c r="F3514" s="26">
        <v>26.2</v>
      </c>
      <c r="G3514" s="28" t="s">
        <v>688</v>
      </c>
      <c r="H3514" s="28" t="s">
        <v>3484</v>
      </c>
      <c r="J3514" s="28" t="s">
        <v>4907</v>
      </c>
      <c r="K3514" s="29">
        <v>40229</v>
      </c>
      <c r="M3514" s="28" t="s">
        <v>79</v>
      </c>
    </row>
    <row r="3515" spans="1:13" hidden="1" x14ac:dyDescent="0.2">
      <c r="A3515" s="14">
        <v>80489</v>
      </c>
      <c r="B3515" s="28" t="s">
        <v>4573</v>
      </c>
      <c r="C3515" s="28" t="s">
        <v>5135</v>
      </c>
      <c r="D3515" s="25">
        <v>40228</v>
      </c>
      <c r="F3515" s="26">
        <v>51.22</v>
      </c>
      <c r="G3515" s="28" t="s">
        <v>683</v>
      </c>
      <c r="H3515" s="28" t="s">
        <v>3365</v>
      </c>
      <c r="J3515" s="28" t="s">
        <v>4909</v>
      </c>
      <c r="K3515" s="29">
        <v>40229</v>
      </c>
      <c r="M3515" s="28" t="s">
        <v>4026</v>
      </c>
    </row>
    <row r="3516" spans="1:13" hidden="1" x14ac:dyDescent="0.2">
      <c r="A3516" s="14">
        <v>80490</v>
      </c>
      <c r="B3516" s="28" t="s">
        <v>4573</v>
      </c>
      <c r="C3516" s="28" t="s">
        <v>5135</v>
      </c>
      <c r="D3516" s="25">
        <v>40228</v>
      </c>
      <c r="F3516" s="26">
        <v>10.36</v>
      </c>
      <c r="G3516" s="28" t="s">
        <v>683</v>
      </c>
      <c r="H3516" s="28" t="s">
        <v>3365</v>
      </c>
      <c r="J3516" s="28" t="s">
        <v>4909</v>
      </c>
      <c r="K3516" s="29">
        <v>40229</v>
      </c>
      <c r="M3516" s="28" t="s">
        <v>4026</v>
      </c>
    </row>
    <row r="3517" spans="1:13" hidden="1" x14ac:dyDescent="0.2">
      <c r="A3517" s="14">
        <v>80056</v>
      </c>
      <c r="B3517" s="28" t="s">
        <v>4573</v>
      </c>
      <c r="C3517" s="30" t="s">
        <v>4574</v>
      </c>
      <c r="D3517" s="25">
        <v>40229</v>
      </c>
      <c r="E3517" s="28" t="s">
        <v>4550</v>
      </c>
      <c r="F3517" s="26">
        <v>1000</v>
      </c>
      <c r="G3517" s="28" t="s">
        <v>5152</v>
      </c>
      <c r="H3517" s="28" t="s">
        <v>7311</v>
      </c>
      <c r="J3517" s="28" t="s">
        <v>4550</v>
      </c>
      <c r="K3517" s="29">
        <v>40238</v>
      </c>
      <c r="L3517" s="30" t="s">
        <v>7176</v>
      </c>
      <c r="M3517" s="28">
        <v>1165</v>
      </c>
    </row>
    <row r="3518" spans="1:13" hidden="1" x14ac:dyDescent="0.2">
      <c r="A3518" s="14">
        <v>80495</v>
      </c>
      <c r="B3518" s="28" t="s">
        <v>4573</v>
      </c>
      <c r="C3518" s="28" t="s">
        <v>5135</v>
      </c>
      <c r="D3518" s="25">
        <v>40230</v>
      </c>
      <c r="F3518" s="26">
        <v>48.76</v>
      </c>
      <c r="G3518" s="28" t="s">
        <v>3701</v>
      </c>
      <c r="H3518" s="28" t="s">
        <v>7322</v>
      </c>
      <c r="J3518" s="28" t="s">
        <v>7139</v>
      </c>
      <c r="K3518" s="29">
        <v>40231</v>
      </c>
      <c r="M3518" s="28" t="s">
        <v>3850</v>
      </c>
    </row>
    <row r="3519" spans="1:13" hidden="1" x14ac:dyDescent="0.2">
      <c r="A3519" s="14">
        <v>80494</v>
      </c>
      <c r="B3519" s="28" t="s">
        <v>4573</v>
      </c>
      <c r="C3519" s="28" t="s">
        <v>5135</v>
      </c>
      <c r="D3519" s="25">
        <v>40230</v>
      </c>
      <c r="F3519" s="26">
        <v>35.21</v>
      </c>
      <c r="G3519" s="28" t="s">
        <v>683</v>
      </c>
      <c r="H3519" s="28" t="s">
        <v>3365</v>
      </c>
      <c r="J3519" s="28" t="s">
        <v>4909</v>
      </c>
      <c r="K3519" s="29">
        <v>40231</v>
      </c>
      <c r="M3519" s="28" t="s">
        <v>3851</v>
      </c>
    </row>
    <row r="3520" spans="1:13" hidden="1" x14ac:dyDescent="0.2">
      <c r="A3520" s="14">
        <v>80497</v>
      </c>
      <c r="B3520" s="28" t="s">
        <v>4573</v>
      </c>
      <c r="C3520" s="28" t="s">
        <v>5135</v>
      </c>
      <c r="D3520" s="25">
        <v>40231</v>
      </c>
      <c r="F3520" s="26">
        <v>12</v>
      </c>
      <c r="G3520" s="28" t="s">
        <v>2207</v>
      </c>
      <c r="H3520" s="28" t="s">
        <v>4600</v>
      </c>
      <c r="J3520" s="28" t="s">
        <v>4905</v>
      </c>
      <c r="K3520" s="29">
        <v>40233</v>
      </c>
      <c r="M3520" s="28" t="s">
        <v>3014</v>
      </c>
    </row>
    <row r="3521" spans="1:13" hidden="1" x14ac:dyDescent="0.2">
      <c r="A3521" s="14">
        <v>80496</v>
      </c>
      <c r="B3521" s="28" t="s">
        <v>4573</v>
      </c>
      <c r="C3521" s="28" t="s">
        <v>5135</v>
      </c>
      <c r="D3521" s="25">
        <v>40231</v>
      </c>
      <c r="F3521" s="26">
        <v>32.64</v>
      </c>
      <c r="G3521" s="28" t="s">
        <v>898</v>
      </c>
      <c r="H3521" s="28" t="s">
        <v>3365</v>
      </c>
      <c r="J3521" s="28" t="s">
        <v>4909</v>
      </c>
      <c r="K3521" s="29">
        <v>40232</v>
      </c>
      <c r="M3521" s="28" t="s">
        <v>8503</v>
      </c>
    </row>
    <row r="3522" spans="1:13" hidden="1" x14ac:dyDescent="0.2">
      <c r="A3522" s="14">
        <v>80069</v>
      </c>
      <c r="B3522" s="33" t="s">
        <v>4579</v>
      </c>
      <c r="C3522" s="30" t="s">
        <v>4574</v>
      </c>
      <c r="D3522" s="25">
        <v>40232</v>
      </c>
      <c r="F3522" s="26">
        <v>40</v>
      </c>
      <c r="G3522" s="28" t="s">
        <v>4580</v>
      </c>
      <c r="H3522" s="28" t="s">
        <v>6667</v>
      </c>
      <c r="K3522" s="29">
        <v>40232</v>
      </c>
      <c r="L3522" s="30" t="s">
        <v>8465</v>
      </c>
      <c r="M3522" s="28" t="s">
        <v>6296</v>
      </c>
    </row>
    <row r="3523" spans="1:13" hidden="1" x14ac:dyDescent="0.2">
      <c r="A3523" s="14">
        <v>80068</v>
      </c>
      <c r="B3523" s="17" t="s">
        <v>4573</v>
      </c>
      <c r="C3523" s="30" t="s">
        <v>4574</v>
      </c>
      <c r="D3523" s="25">
        <v>40232</v>
      </c>
      <c r="E3523" s="28" t="s">
        <v>3389</v>
      </c>
      <c r="F3523" s="26">
        <v>41.58</v>
      </c>
      <c r="G3523" s="28" t="s">
        <v>5139</v>
      </c>
      <c r="H3523" s="28" t="s">
        <v>3381</v>
      </c>
      <c r="J3523" s="28" t="s">
        <v>4911</v>
      </c>
      <c r="K3523" s="29">
        <v>40232</v>
      </c>
      <c r="L3523" s="30" t="s">
        <v>7174</v>
      </c>
      <c r="M3523" s="28" t="s">
        <v>7209</v>
      </c>
    </row>
    <row r="3524" spans="1:13" hidden="1" x14ac:dyDescent="0.2">
      <c r="A3524" s="14">
        <v>80500</v>
      </c>
      <c r="B3524" s="28" t="s">
        <v>4573</v>
      </c>
      <c r="C3524" s="28" t="s">
        <v>5135</v>
      </c>
      <c r="D3524" s="25">
        <v>40232</v>
      </c>
      <c r="F3524" s="26">
        <v>70.73</v>
      </c>
      <c r="G3524" s="28" t="s">
        <v>683</v>
      </c>
      <c r="H3524" s="28" t="s">
        <v>3365</v>
      </c>
      <c r="J3524" s="28" t="s">
        <v>4909</v>
      </c>
      <c r="K3524" s="29">
        <v>40233</v>
      </c>
      <c r="M3524" s="28" t="s">
        <v>4026</v>
      </c>
    </row>
    <row r="3525" spans="1:13" ht="25.5" hidden="1" x14ac:dyDescent="0.2">
      <c r="A3525" s="14">
        <v>80067</v>
      </c>
      <c r="B3525" s="30" t="s">
        <v>4585</v>
      </c>
      <c r="C3525" s="30" t="s">
        <v>4574</v>
      </c>
      <c r="D3525" s="25">
        <v>40232</v>
      </c>
      <c r="F3525" s="26">
        <v>20.8</v>
      </c>
      <c r="G3525" s="28" t="s">
        <v>5141</v>
      </c>
      <c r="H3525" s="28" t="s">
        <v>5948</v>
      </c>
      <c r="J3525" s="28" t="s">
        <v>4907</v>
      </c>
      <c r="K3525" s="29">
        <v>40232</v>
      </c>
      <c r="L3525" s="30" t="s">
        <v>7174</v>
      </c>
      <c r="M3525" s="28" t="s">
        <v>7211</v>
      </c>
    </row>
    <row r="3526" spans="1:13" hidden="1" x14ac:dyDescent="0.2">
      <c r="A3526" s="14">
        <v>80498</v>
      </c>
      <c r="B3526" s="28" t="s">
        <v>4573</v>
      </c>
      <c r="C3526" s="28" t="s">
        <v>5135</v>
      </c>
      <c r="D3526" s="25">
        <v>40232</v>
      </c>
      <c r="F3526" s="26">
        <v>24.7</v>
      </c>
      <c r="G3526" s="28" t="s">
        <v>7140</v>
      </c>
      <c r="H3526" s="28" t="s">
        <v>3370</v>
      </c>
      <c r="J3526" s="28" t="s">
        <v>4909</v>
      </c>
      <c r="K3526" s="29">
        <v>40233</v>
      </c>
      <c r="M3526" s="28" t="s">
        <v>2303</v>
      </c>
    </row>
    <row r="3527" spans="1:13" hidden="1" x14ac:dyDescent="0.2">
      <c r="A3527" s="14">
        <v>80499</v>
      </c>
      <c r="B3527" s="28" t="s">
        <v>4573</v>
      </c>
      <c r="C3527" s="28" t="s">
        <v>5135</v>
      </c>
      <c r="D3527" s="25">
        <v>40232</v>
      </c>
      <c r="F3527" s="26">
        <v>6.87</v>
      </c>
      <c r="G3527" s="28" t="s">
        <v>7140</v>
      </c>
      <c r="H3527" s="28" t="s">
        <v>3370</v>
      </c>
      <c r="J3527" s="28" t="s">
        <v>4909</v>
      </c>
      <c r="K3527" s="29">
        <v>40233</v>
      </c>
      <c r="M3527" s="28" t="s">
        <v>2303</v>
      </c>
    </row>
    <row r="3528" spans="1:13" hidden="1" x14ac:dyDescent="0.2">
      <c r="A3528" s="14">
        <v>80040</v>
      </c>
      <c r="B3528" s="28" t="s">
        <v>4573</v>
      </c>
      <c r="C3528" s="30" t="s">
        <v>4574</v>
      </c>
      <c r="D3528" s="25">
        <v>40232</v>
      </c>
      <c r="E3528" s="28" t="s">
        <v>1259</v>
      </c>
      <c r="F3528" s="26">
        <v>50</v>
      </c>
      <c r="G3528" s="28" t="s">
        <v>8227</v>
      </c>
      <c r="H3528" s="28" t="s">
        <v>3370</v>
      </c>
      <c r="J3528" s="28" t="s">
        <v>4907</v>
      </c>
      <c r="K3528" s="29">
        <v>40242</v>
      </c>
      <c r="L3528" s="30" t="s">
        <v>7176</v>
      </c>
      <c r="M3528" s="28">
        <v>1206</v>
      </c>
    </row>
    <row r="3529" spans="1:13" hidden="1" x14ac:dyDescent="0.2">
      <c r="A3529" s="14">
        <v>80070</v>
      </c>
      <c r="B3529" s="28" t="s">
        <v>5138</v>
      </c>
      <c r="C3529" s="30" t="s">
        <v>4574</v>
      </c>
      <c r="D3529" s="25">
        <v>40232</v>
      </c>
      <c r="F3529" s="26">
        <v>240.43</v>
      </c>
      <c r="G3529" s="28" t="s">
        <v>4574</v>
      </c>
      <c r="H3529" s="28" t="s">
        <v>3381</v>
      </c>
      <c r="J3529" s="28" t="s">
        <v>4909</v>
      </c>
      <c r="K3529" s="29">
        <v>40232</v>
      </c>
      <c r="L3529" s="30" t="s">
        <v>7206</v>
      </c>
      <c r="M3529" s="28" t="s">
        <v>7207</v>
      </c>
    </row>
    <row r="3530" spans="1:13" hidden="1" x14ac:dyDescent="0.2">
      <c r="A3530" s="14">
        <v>80501</v>
      </c>
      <c r="B3530" s="28" t="s">
        <v>4573</v>
      </c>
      <c r="C3530" s="28" t="s">
        <v>5135</v>
      </c>
      <c r="D3530" s="25">
        <v>40233</v>
      </c>
      <c r="F3530" s="26">
        <v>16</v>
      </c>
      <c r="G3530" s="28" t="s">
        <v>1564</v>
      </c>
      <c r="H3530" s="28" t="s">
        <v>4600</v>
      </c>
      <c r="J3530" s="28" t="s">
        <v>4905</v>
      </c>
      <c r="K3530" s="29">
        <v>40234</v>
      </c>
      <c r="M3530" s="28" t="s">
        <v>8482</v>
      </c>
    </row>
    <row r="3531" spans="1:13" hidden="1" x14ac:dyDescent="0.2">
      <c r="A3531" s="14">
        <v>80502</v>
      </c>
      <c r="B3531" s="28" t="s">
        <v>4573</v>
      </c>
      <c r="C3531" s="28" t="s">
        <v>5135</v>
      </c>
      <c r="D3531" s="25">
        <v>40233</v>
      </c>
      <c r="F3531" s="26">
        <v>13</v>
      </c>
      <c r="G3531" s="28" t="s">
        <v>2205</v>
      </c>
      <c r="H3531" s="28" t="s">
        <v>7154</v>
      </c>
      <c r="J3531" s="28" t="s">
        <v>4907</v>
      </c>
      <c r="K3531" s="29">
        <v>40234</v>
      </c>
      <c r="M3531" s="28" t="s">
        <v>2199</v>
      </c>
    </row>
    <row r="3532" spans="1:13" hidden="1" x14ac:dyDescent="0.2">
      <c r="A3532" s="14">
        <v>80065</v>
      </c>
      <c r="B3532" s="28" t="s">
        <v>4579</v>
      </c>
      <c r="C3532" s="30" t="s">
        <v>4574</v>
      </c>
      <c r="D3532" s="25">
        <v>40234</v>
      </c>
      <c r="F3532" s="26">
        <v>20</v>
      </c>
      <c r="G3532" s="28" t="s">
        <v>4580</v>
      </c>
      <c r="H3532" s="28" t="s">
        <v>6667</v>
      </c>
      <c r="K3532" s="29">
        <v>40234</v>
      </c>
      <c r="L3532" s="30" t="s">
        <v>8465</v>
      </c>
      <c r="M3532" s="28" t="s">
        <v>3150</v>
      </c>
    </row>
    <row r="3533" spans="1:13" hidden="1" x14ac:dyDescent="0.2">
      <c r="A3533" s="14">
        <v>80467</v>
      </c>
      <c r="B3533" s="28" t="s">
        <v>4573</v>
      </c>
      <c r="C3533" s="28" t="s">
        <v>5135</v>
      </c>
      <c r="D3533" s="25">
        <v>40234</v>
      </c>
      <c r="E3533" s="28" t="s">
        <v>628</v>
      </c>
      <c r="F3533" s="26">
        <v>12</v>
      </c>
      <c r="G3533" s="28" t="s">
        <v>1560</v>
      </c>
      <c r="H3533" s="28" t="s">
        <v>3370</v>
      </c>
      <c r="J3533" s="28" t="s">
        <v>4909</v>
      </c>
      <c r="K3533" s="29">
        <v>40235</v>
      </c>
      <c r="M3533" s="28" t="s">
        <v>6803</v>
      </c>
    </row>
    <row r="3534" spans="1:13" hidden="1" x14ac:dyDescent="0.2">
      <c r="A3534" s="14">
        <v>81569</v>
      </c>
      <c r="B3534" s="28" t="s">
        <v>4573</v>
      </c>
      <c r="C3534" s="28" t="s">
        <v>5135</v>
      </c>
      <c r="D3534" s="25">
        <v>40234</v>
      </c>
      <c r="E3534" s="28" t="s">
        <v>6812</v>
      </c>
      <c r="F3534" s="26">
        <v>50</v>
      </c>
      <c r="G3534" s="28" t="s">
        <v>1560</v>
      </c>
      <c r="H3534" s="28" t="s">
        <v>3370</v>
      </c>
      <c r="J3534" s="28" t="s">
        <v>4909</v>
      </c>
      <c r="K3534" s="29">
        <v>40235</v>
      </c>
    </row>
    <row r="3535" spans="1:13" hidden="1" x14ac:dyDescent="0.2">
      <c r="A3535" s="14">
        <v>81570</v>
      </c>
      <c r="B3535" s="28" t="s">
        <v>4573</v>
      </c>
      <c r="C3535" s="28" t="s">
        <v>5135</v>
      </c>
      <c r="D3535" s="25">
        <v>40234</v>
      </c>
      <c r="E3535" s="28" t="s">
        <v>4794</v>
      </c>
      <c r="F3535" s="26">
        <v>-50</v>
      </c>
      <c r="G3535" s="28" t="s">
        <v>1560</v>
      </c>
      <c r="H3535" s="28" t="s">
        <v>7321</v>
      </c>
      <c r="J3535" s="28" t="s">
        <v>4909</v>
      </c>
      <c r="K3535" s="29">
        <v>40235</v>
      </c>
    </row>
    <row r="3536" spans="1:13" hidden="1" x14ac:dyDescent="0.2">
      <c r="A3536" s="14">
        <v>80503</v>
      </c>
      <c r="B3536" s="28" t="s">
        <v>4573</v>
      </c>
      <c r="C3536" s="28" t="s">
        <v>5135</v>
      </c>
      <c r="D3536" s="25">
        <v>40234</v>
      </c>
      <c r="F3536" s="26">
        <v>4.3</v>
      </c>
      <c r="G3536" s="28" t="s">
        <v>3352</v>
      </c>
      <c r="H3536" s="28" t="s">
        <v>3365</v>
      </c>
      <c r="J3536" s="28" t="s">
        <v>4909</v>
      </c>
      <c r="K3536" s="29">
        <v>40235</v>
      </c>
      <c r="M3536" s="28" t="s">
        <v>2304</v>
      </c>
    </row>
    <row r="3537" spans="1:13" hidden="1" x14ac:dyDescent="0.2">
      <c r="A3537" s="14">
        <v>80504</v>
      </c>
      <c r="B3537" s="28" t="s">
        <v>4573</v>
      </c>
      <c r="C3537" s="28" t="s">
        <v>5135</v>
      </c>
      <c r="D3537" s="25">
        <v>40234</v>
      </c>
      <c r="F3537" s="26">
        <v>13</v>
      </c>
      <c r="G3537" s="28" t="s">
        <v>2205</v>
      </c>
      <c r="H3537" s="28" t="s">
        <v>7154</v>
      </c>
      <c r="J3537" s="28" t="s">
        <v>4907</v>
      </c>
      <c r="K3537" s="29">
        <v>40235</v>
      </c>
      <c r="M3537" s="28" t="s">
        <v>2199</v>
      </c>
    </row>
    <row r="3538" spans="1:13" hidden="1" x14ac:dyDescent="0.2">
      <c r="A3538" s="14">
        <v>80505</v>
      </c>
      <c r="B3538" s="28" t="s">
        <v>4573</v>
      </c>
      <c r="C3538" s="28" t="s">
        <v>5135</v>
      </c>
      <c r="D3538" s="25">
        <v>40234</v>
      </c>
      <c r="E3538" s="28" t="s">
        <v>3522</v>
      </c>
      <c r="F3538" s="26">
        <v>16.98</v>
      </c>
      <c r="G3538" s="28" t="s">
        <v>1563</v>
      </c>
      <c r="H3538" s="28" t="s">
        <v>7154</v>
      </c>
      <c r="J3538" s="28" t="s">
        <v>4906</v>
      </c>
      <c r="K3538" s="29">
        <v>40235</v>
      </c>
      <c r="M3538" s="28" t="s">
        <v>3853</v>
      </c>
    </row>
    <row r="3539" spans="1:13" hidden="1" x14ac:dyDescent="0.2">
      <c r="A3539" s="14">
        <v>80064</v>
      </c>
      <c r="B3539" s="33" t="s">
        <v>4579</v>
      </c>
      <c r="C3539" s="30" t="s">
        <v>4574</v>
      </c>
      <c r="D3539" s="25">
        <v>40235</v>
      </c>
      <c r="F3539" s="26">
        <v>30</v>
      </c>
      <c r="G3539" s="28" t="s">
        <v>4580</v>
      </c>
      <c r="H3539" s="28" t="s">
        <v>6667</v>
      </c>
      <c r="K3539" s="29">
        <v>40235</v>
      </c>
      <c r="L3539" s="30" t="s">
        <v>8465</v>
      </c>
      <c r="M3539" s="28" t="s">
        <v>3123</v>
      </c>
    </row>
    <row r="3540" spans="1:13" hidden="1" x14ac:dyDescent="0.2">
      <c r="A3540" s="14">
        <v>80508</v>
      </c>
      <c r="B3540" s="28" t="s">
        <v>4573</v>
      </c>
      <c r="C3540" s="28" t="s">
        <v>5135</v>
      </c>
      <c r="D3540" s="25">
        <v>40235</v>
      </c>
      <c r="F3540" s="26">
        <v>54.4</v>
      </c>
      <c r="G3540" s="28" t="s">
        <v>4915</v>
      </c>
      <c r="H3540" s="28" t="s">
        <v>4600</v>
      </c>
      <c r="J3540" s="28" t="s">
        <v>4905</v>
      </c>
      <c r="K3540" s="29">
        <v>40236</v>
      </c>
      <c r="M3540" s="28" t="s">
        <v>8520</v>
      </c>
    </row>
    <row r="3541" spans="1:13" hidden="1" x14ac:dyDescent="0.2">
      <c r="A3541" s="14">
        <v>80507</v>
      </c>
      <c r="B3541" s="28" t="s">
        <v>4573</v>
      </c>
      <c r="C3541" s="28" t="s">
        <v>5135</v>
      </c>
      <c r="D3541" s="25">
        <v>40235</v>
      </c>
      <c r="E3541" s="28" t="s">
        <v>7164</v>
      </c>
      <c r="F3541" s="26">
        <v>3.74</v>
      </c>
      <c r="G3541" s="28" t="s">
        <v>7119</v>
      </c>
      <c r="H3541" s="28" t="s">
        <v>3484</v>
      </c>
      <c r="J3541" s="28" t="s">
        <v>4911</v>
      </c>
      <c r="K3541" s="29">
        <v>40236</v>
      </c>
      <c r="M3541" s="28" t="s">
        <v>5068</v>
      </c>
    </row>
    <row r="3542" spans="1:13" hidden="1" x14ac:dyDescent="0.2">
      <c r="A3542" s="14">
        <v>80506</v>
      </c>
      <c r="B3542" s="28" t="s">
        <v>4573</v>
      </c>
      <c r="C3542" s="28" t="s">
        <v>5135</v>
      </c>
      <c r="D3542" s="25">
        <v>40235</v>
      </c>
      <c r="F3542" s="26">
        <v>101.68</v>
      </c>
      <c r="G3542" s="28" t="s">
        <v>683</v>
      </c>
      <c r="H3542" s="28" t="s">
        <v>3365</v>
      </c>
      <c r="J3542" s="28" t="s">
        <v>4909</v>
      </c>
      <c r="K3542" s="29">
        <v>40236</v>
      </c>
      <c r="M3542" s="28" t="s">
        <v>4026</v>
      </c>
    </row>
    <row r="3543" spans="1:13" x14ac:dyDescent="0.2">
      <c r="A3543" s="14">
        <v>80063</v>
      </c>
      <c r="B3543" s="30" t="s">
        <v>4573</v>
      </c>
      <c r="C3543" s="30" t="s">
        <v>4574</v>
      </c>
      <c r="D3543" s="25">
        <v>40235</v>
      </c>
      <c r="F3543" s="26">
        <v>22.19</v>
      </c>
      <c r="G3543" s="28" t="s">
        <v>5136</v>
      </c>
      <c r="H3543" s="28" t="s">
        <v>7151</v>
      </c>
      <c r="J3543" s="28" t="s">
        <v>4911</v>
      </c>
      <c r="K3543" s="29">
        <v>40235</v>
      </c>
      <c r="L3543" s="30" t="s">
        <v>7174</v>
      </c>
      <c r="M3543" s="28" t="s">
        <v>7221</v>
      </c>
    </row>
    <row r="3544" spans="1:13" hidden="1" x14ac:dyDescent="0.2">
      <c r="A3544" s="14">
        <v>80509</v>
      </c>
      <c r="B3544" s="28" t="s">
        <v>4573</v>
      </c>
      <c r="C3544" s="28" t="s">
        <v>5135</v>
      </c>
      <c r="D3544" s="25">
        <v>40237</v>
      </c>
      <c r="F3544" s="26">
        <v>52.6</v>
      </c>
      <c r="G3544" s="28" t="s">
        <v>5137</v>
      </c>
      <c r="H3544" s="28" t="s">
        <v>7322</v>
      </c>
      <c r="J3544" s="28" t="s">
        <v>7139</v>
      </c>
      <c r="K3544" s="29">
        <v>40238</v>
      </c>
      <c r="M3544" s="28" t="s">
        <v>2320</v>
      </c>
    </row>
    <row r="3545" spans="1:13" hidden="1" x14ac:dyDescent="0.2">
      <c r="A3545" s="14">
        <v>81484</v>
      </c>
      <c r="B3545" s="28" t="s">
        <v>4573</v>
      </c>
      <c r="C3545" s="28" t="s">
        <v>4580</v>
      </c>
      <c r="D3545" s="25">
        <v>40238</v>
      </c>
      <c r="E3545" s="28" t="s">
        <v>4793</v>
      </c>
      <c r="F3545" s="26">
        <v>25</v>
      </c>
      <c r="G3545" s="28" t="s">
        <v>5158</v>
      </c>
      <c r="H3545" s="28" t="s">
        <v>7154</v>
      </c>
      <c r="J3545" s="28" t="s">
        <v>4905</v>
      </c>
      <c r="K3545" s="29">
        <v>40238</v>
      </c>
    </row>
    <row r="3546" spans="1:13" hidden="1" x14ac:dyDescent="0.2">
      <c r="A3546" s="14">
        <v>80058</v>
      </c>
      <c r="B3546" s="28" t="s">
        <v>4579</v>
      </c>
      <c r="C3546" s="30" t="s">
        <v>4574</v>
      </c>
      <c r="D3546" s="25">
        <v>40238</v>
      </c>
      <c r="F3546" s="26">
        <v>20</v>
      </c>
      <c r="G3546" s="28" t="s">
        <v>4580</v>
      </c>
      <c r="H3546" s="28" t="s">
        <v>6667</v>
      </c>
      <c r="K3546" s="29">
        <v>40238</v>
      </c>
      <c r="L3546" s="30" t="s">
        <v>8465</v>
      </c>
      <c r="M3546" s="28" t="s">
        <v>3151</v>
      </c>
    </row>
    <row r="3547" spans="1:13" hidden="1" x14ac:dyDescent="0.2">
      <c r="A3547" s="14">
        <v>81488</v>
      </c>
      <c r="B3547" s="28" t="s">
        <v>4573</v>
      </c>
      <c r="C3547" s="28" t="s">
        <v>4580</v>
      </c>
      <c r="D3547" s="25">
        <v>40238</v>
      </c>
      <c r="E3547" s="28" t="s">
        <v>8516</v>
      </c>
      <c r="F3547" s="26">
        <v>20</v>
      </c>
      <c r="G3547" s="28" t="s">
        <v>7120</v>
      </c>
      <c r="H3547" s="28" t="s">
        <v>3484</v>
      </c>
      <c r="J3547" s="28" t="s">
        <v>4907</v>
      </c>
      <c r="K3547" s="29">
        <v>40238</v>
      </c>
    </row>
    <row r="3548" spans="1:13" hidden="1" x14ac:dyDescent="0.2">
      <c r="A3548" s="14">
        <v>80061</v>
      </c>
      <c r="B3548" s="30" t="s">
        <v>4573</v>
      </c>
      <c r="C3548" s="30" t="s">
        <v>4574</v>
      </c>
      <c r="D3548" s="25">
        <v>40238</v>
      </c>
      <c r="E3548" s="28" t="s">
        <v>6319</v>
      </c>
      <c r="F3548" s="26">
        <v>3995</v>
      </c>
      <c r="G3548" s="28" t="s">
        <v>7156</v>
      </c>
      <c r="H3548" s="28" t="s">
        <v>4599</v>
      </c>
      <c r="I3548" s="28" t="s">
        <v>7168</v>
      </c>
      <c r="J3548" s="28" t="s">
        <v>4909</v>
      </c>
      <c r="K3548" s="29">
        <v>40238</v>
      </c>
      <c r="L3548" s="30" t="s">
        <v>2196</v>
      </c>
      <c r="M3548" s="28" t="s">
        <v>6320</v>
      </c>
    </row>
    <row r="3549" spans="1:13" hidden="1" x14ac:dyDescent="0.2">
      <c r="A3549" s="14">
        <v>80053</v>
      </c>
      <c r="B3549" s="30" t="s">
        <v>4573</v>
      </c>
      <c r="C3549" s="30" t="s">
        <v>4574</v>
      </c>
      <c r="D3549" s="25">
        <v>40238</v>
      </c>
      <c r="F3549" s="26">
        <v>5</v>
      </c>
      <c r="G3549" s="28" t="s">
        <v>5134</v>
      </c>
      <c r="H3549" s="28" t="s">
        <v>5954</v>
      </c>
      <c r="J3549" s="28" t="s">
        <v>4912</v>
      </c>
      <c r="K3549" s="29">
        <v>40238</v>
      </c>
      <c r="L3549" s="30" t="s">
        <v>7174</v>
      </c>
      <c r="M3549" s="28" t="s">
        <v>7194</v>
      </c>
    </row>
    <row r="3550" spans="1:13" hidden="1" x14ac:dyDescent="0.2">
      <c r="A3550" s="14">
        <v>80060</v>
      </c>
      <c r="B3550" s="28" t="s">
        <v>4579</v>
      </c>
      <c r="C3550" s="30" t="s">
        <v>4574</v>
      </c>
      <c r="D3550" s="25">
        <v>40238</v>
      </c>
      <c r="F3550" s="26">
        <v>10</v>
      </c>
      <c r="G3550" s="28" t="s">
        <v>7162</v>
      </c>
      <c r="H3550" s="28" t="s">
        <v>3370</v>
      </c>
      <c r="J3550" s="28" t="s">
        <v>4906</v>
      </c>
      <c r="K3550" s="29">
        <v>40238</v>
      </c>
      <c r="L3550" s="30" t="s">
        <v>7182</v>
      </c>
      <c r="M3550" s="28" t="s">
        <v>7199</v>
      </c>
    </row>
    <row r="3551" spans="1:13" hidden="1" x14ac:dyDescent="0.2">
      <c r="A3551" s="14">
        <v>80059</v>
      </c>
      <c r="B3551" s="28" t="s">
        <v>4579</v>
      </c>
      <c r="C3551" s="30" t="s">
        <v>4574</v>
      </c>
      <c r="D3551" s="25">
        <v>40238</v>
      </c>
      <c r="F3551" s="26">
        <v>10</v>
      </c>
      <c r="G3551" s="28" t="s">
        <v>7163</v>
      </c>
      <c r="H3551" s="28" t="s">
        <v>3370</v>
      </c>
      <c r="J3551" s="28" t="s">
        <v>4905</v>
      </c>
      <c r="K3551" s="29">
        <v>40238</v>
      </c>
      <c r="L3551" s="30" t="s">
        <v>7182</v>
      </c>
      <c r="M3551" s="28" t="s">
        <v>7198</v>
      </c>
    </row>
    <row r="3552" spans="1:13" hidden="1" x14ac:dyDescent="0.2">
      <c r="A3552" s="14">
        <v>81486</v>
      </c>
      <c r="B3552" s="33" t="s">
        <v>4573</v>
      </c>
      <c r="C3552" s="33" t="s">
        <v>4580</v>
      </c>
      <c r="D3552" s="25">
        <v>40238</v>
      </c>
      <c r="E3552" s="33" t="s">
        <v>3376</v>
      </c>
      <c r="F3552" s="26">
        <v>12</v>
      </c>
      <c r="G3552" s="28" t="s">
        <v>1661</v>
      </c>
      <c r="H3552" s="28" t="s">
        <v>3379</v>
      </c>
      <c r="J3552" s="28" t="s">
        <v>4906</v>
      </c>
      <c r="K3552" s="29">
        <v>40238</v>
      </c>
      <c r="L3552" s="33"/>
    </row>
    <row r="3553" spans="1:13" hidden="1" x14ac:dyDescent="0.2">
      <c r="A3553" s="14">
        <v>80512</v>
      </c>
      <c r="B3553" s="28" t="s">
        <v>4573</v>
      </c>
      <c r="C3553" s="28" t="s">
        <v>5135</v>
      </c>
      <c r="D3553" s="25">
        <v>40238</v>
      </c>
      <c r="F3553" s="26">
        <v>14.99</v>
      </c>
      <c r="G3553" s="28" t="s">
        <v>7133</v>
      </c>
      <c r="H3553" s="28" t="s">
        <v>3381</v>
      </c>
      <c r="J3553" s="28" t="s">
        <v>4909</v>
      </c>
      <c r="K3553" s="29">
        <v>40239</v>
      </c>
      <c r="M3553" s="28" t="s">
        <v>2093</v>
      </c>
    </row>
    <row r="3554" spans="1:13" hidden="1" x14ac:dyDescent="0.2">
      <c r="A3554" s="14">
        <v>80026</v>
      </c>
      <c r="B3554" s="28" t="s">
        <v>4573</v>
      </c>
      <c r="C3554" s="30" t="s">
        <v>4574</v>
      </c>
      <c r="D3554" s="25">
        <v>40238</v>
      </c>
      <c r="E3554" s="28">
        <v>1182</v>
      </c>
      <c r="F3554" s="26">
        <v>16.52</v>
      </c>
      <c r="G3554" s="28" t="s">
        <v>4577</v>
      </c>
      <c r="H3554" s="28" t="s">
        <v>3365</v>
      </c>
      <c r="J3554" s="28" t="s">
        <v>4909</v>
      </c>
      <c r="K3554" s="29">
        <v>40247</v>
      </c>
      <c r="L3554" s="30" t="s">
        <v>7176</v>
      </c>
      <c r="M3554" s="28">
        <v>1182</v>
      </c>
    </row>
    <row r="3555" spans="1:13" hidden="1" x14ac:dyDescent="0.2">
      <c r="A3555" s="14">
        <v>80511</v>
      </c>
      <c r="B3555" s="28" t="s">
        <v>4573</v>
      </c>
      <c r="C3555" s="28" t="s">
        <v>5135</v>
      </c>
      <c r="D3555" s="25">
        <v>40238</v>
      </c>
      <c r="F3555" s="26">
        <v>39.9</v>
      </c>
      <c r="G3555" s="28" t="s">
        <v>2203</v>
      </c>
      <c r="H3555" s="28" t="s">
        <v>3370</v>
      </c>
      <c r="J3555" s="28" t="s">
        <v>4909</v>
      </c>
      <c r="K3555" s="29">
        <v>40239</v>
      </c>
      <c r="M3555" s="28" t="s">
        <v>2469</v>
      </c>
    </row>
    <row r="3556" spans="1:13" hidden="1" x14ac:dyDescent="0.2">
      <c r="A3556" s="14">
        <v>81485</v>
      </c>
      <c r="B3556" s="28" t="s">
        <v>4573</v>
      </c>
      <c r="C3556" s="28" t="s">
        <v>4580</v>
      </c>
      <c r="D3556" s="25">
        <v>40238</v>
      </c>
      <c r="E3556" s="28" t="s">
        <v>3043</v>
      </c>
      <c r="F3556" s="26">
        <v>40</v>
      </c>
      <c r="G3556" s="28" t="s">
        <v>1958</v>
      </c>
      <c r="H3556" s="28" t="s">
        <v>3379</v>
      </c>
      <c r="J3556" s="28" t="s">
        <v>4906</v>
      </c>
      <c r="K3556" s="29">
        <v>40238</v>
      </c>
    </row>
    <row r="3557" spans="1:13" hidden="1" x14ac:dyDescent="0.2">
      <c r="A3557" s="14">
        <v>81482</v>
      </c>
      <c r="B3557" s="28" t="s">
        <v>4573</v>
      </c>
      <c r="C3557" s="28" t="s">
        <v>4580</v>
      </c>
      <c r="D3557" s="25">
        <v>40238</v>
      </c>
      <c r="E3557" s="28" t="s">
        <v>3367</v>
      </c>
      <c r="F3557" s="26">
        <v>80</v>
      </c>
      <c r="G3557" s="28" t="s">
        <v>7119</v>
      </c>
      <c r="H3557" s="28" t="s">
        <v>3484</v>
      </c>
      <c r="J3557" s="28" t="s">
        <v>4911</v>
      </c>
      <c r="K3557" s="29">
        <v>40238</v>
      </c>
    </row>
    <row r="3558" spans="1:13" hidden="1" x14ac:dyDescent="0.2">
      <c r="A3558" s="14">
        <v>80515</v>
      </c>
      <c r="B3558" s="33" t="s">
        <v>4573</v>
      </c>
      <c r="C3558" s="28" t="s">
        <v>5135</v>
      </c>
      <c r="D3558" s="25">
        <v>40238</v>
      </c>
      <c r="E3558" s="33" t="s">
        <v>7164</v>
      </c>
      <c r="F3558" s="26">
        <v>3.74</v>
      </c>
      <c r="G3558" s="28" t="s">
        <v>7119</v>
      </c>
      <c r="H3558" s="28" t="s">
        <v>3484</v>
      </c>
      <c r="J3558" s="28" t="s">
        <v>4911</v>
      </c>
      <c r="K3558" s="29">
        <v>40239</v>
      </c>
      <c r="M3558" s="28" t="s">
        <v>5068</v>
      </c>
    </row>
    <row r="3559" spans="1:13" hidden="1" x14ac:dyDescent="0.2">
      <c r="A3559" s="14">
        <v>81487</v>
      </c>
      <c r="B3559" s="28" t="s">
        <v>4573</v>
      </c>
      <c r="C3559" s="28" t="s">
        <v>4580</v>
      </c>
      <c r="D3559" s="25">
        <v>40238</v>
      </c>
      <c r="E3559" s="28" t="s">
        <v>3542</v>
      </c>
      <c r="F3559" s="26">
        <v>50</v>
      </c>
      <c r="G3559" s="28" t="s">
        <v>3696</v>
      </c>
      <c r="H3559" s="28" t="s">
        <v>3488</v>
      </c>
      <c r="J3559" s="28" t="s">
        <v>4908</v>
      </c>
      <c r="K3559" s="29">
        <v>40238</v>
      </c>
    </row>
    <row r="3560" spans="1:13" hidden="1" x14ac:dyDescent="0.2">
      <c r="A3560" s="14">
        <v>80514.100000000006</v>
      </c>
      <c r="B3560" s="28" t="s">
        <v>4573</v>
      </c>
      <c r="C3560" s="28" t="s">
        <v>5135</v>
      </c>
      <c r="D3560" s="25">
        <v>40238</v>
      </c>
      <c r="E3560" s="28" t="s">
        <v>6550</v>
      </c>
      <c r="F3560" s="26">
        <v>7</v>
      </c>
      <c r="G3560" s="28" t="s">
        <v>683</v>
      </c>
      <c r="H3560" s="28" t="s">
        <v>3370</v>
      </c>
      <c r="J3560" s="28" t="s">
        <v>4909</v>
      </c>
      <c r="K3560" s="29">
        <v>40239</v>
      </c>
      <c r="M3560" s="28" t="s">
        <v>3851</v>
      </c>
    </row>
    <row r="3561" spans="1:13" hidden="1" x14ac:dyDescent="0.2">
      <c r="A3561" s="14">
        <v>80514.2</v>
      </c>
      <c r="B3561" s="28" t="s">
        <v>4573</v>
      </c>
      <c r="C3561" s="28" t="s">
        <v>5135</v>
      </c>
      <c r="D3561" s="25">
        <v>40238</v>
      </c>
      <c r="F3561" s="26">
        <v>14.91</v>
      </c>
      <c r="G3561" s="28" t="s">
        <v>683</v>
      </c>
      <c r="H3561" s="28" t="s">
        <v>3365</v>
      </c>
      <c r="J3561" s="28" t="s">
        <v>4909</v>
      </c>
      <c r="K3561" s="29">
        <v>40239</v>
      </c>
      <c r="M3561" s="28" t="s">
        <v>3851</v>
      </c>
    </row>
    <row r="3562" spans="1:13" hidden="1" x14ac:dyDescent="0.2">
      <c r="A3562" s="14">
        <v>80024</v>
      </c>
      <c r="B3562" s="28" t="s">
        <v>4573</v>
      </c>
      <c r="C3562" s="30" t="s">
        <v>4574</v>
      </c>
      <c r="D3562" s="25">
        <v>40238</v>
      </c>
      <c r="E3562" s="33" t="s">
        <v>1474</v>
      </c>
      <c r="F3562" s="26">
        <v>30</v>
      </c>
      <c r="G3562" s="28" t="s">
        <v>5155</v>
      </c>
      <c r="H3562" s="28" t="s">
        <v>3365</v>
      </c>
      <c r="J3562" s="28" t="s">
        <v>4906</v>
      </c>
      <c r="K3562" s="29">
        <v>40247</v>
      </c>
      <c r="L3562" s="30" t="s">
        <v>7176</v>
      </c>
      <c r="M3562" s="28">
        <v>1183</v>
      </c>
    </row>
    <row r="3563" spans="1:13" hidden="1" x14ac:dyDescent="0.2">
      <c r="A3563" s="14">
        <v>81483</v>
      </c>
      <c r="B3563" s="28" t="s">
        <v>4573</v>
      </c>
      <c r="C3563" s="28" t="s">
        <v>4580</v>
      </c>
      <c r="D3563" s="25">
        <v>40238</v>
      </c>
      <c r="E3563" s="28" t="s">
        <v>3367</v>
      </c>
      <c r="F3563" s="26">
        <v>30</v>
      </c>
      <c r="G3563" s="28" t="s">
        <v>5137</v>
      </c>
      <c r="H3563" s="28" t="s">
        <v>3365</v>
      </c>
      <c r="J3563" s="28" t="s">
        <v>4911</v>
      </c>
      <c r="K3563" s="29">
        <v>40238</v>
      </c>
    </row>
    <row r="3564" spans="1:13" hidden="1" x14ac:dyDescent="0.2">
      <c r="A3564" s="14">
        <v>80057</v>
      </c>
      <c r="B3564" s="30" t="s">
        <v>4579</v>
      </c>
      <c r="C3564" s="30" t="s">
        <v>4574</v>
      </c>
      <c r="D3564" s="25">
        <v>40238</v>
      </c>
      <c r="F3564" s="26">
        <v>300</v>
      </c>
      <c r="G3564" s="28" t="s">
        <v>5133</v>
      </c>
      <c r="H3564" s="28" t="s">
        <v>6667</v>
      </c>
      <c r="K3564" s="29">
        <v>40238</v>
      </c>
      <c r="L3564" s="30" t="s">
        <v>7174</v>
      </c>
      <c r="M3564" s="28" t="s">
        <v>7191</v>
      </c>
    </row>
    <row r="3565" spans="1:13" hidden="1" x14ac:dyDescent="0.2">
      <c r="A3565" s="14">
        <v>81577</v>
      </c>
      <c r="B3565" s="28" t="s">
        <v>7124</v>
      </c>
      <c r="C3565" s="30" t="s">
        <v>5133</v>
      </c>
      <c r="D3565" s="25">
        <v>40238</v>
      </c>
      <c r="F3565" s="26">
        <v>-0.25</v>
      </c>
      <c r="G3565" s="28" t="s">
        <v>5133</v>
      </c>
      <c r="H3565" s="28" t="s">
        <v>6666</v>
      </c>
    </row>
    <row r="3566" spans="1:13" hidden="1" x14ac:dyDescent="0.2">
      <c r="A3566" s="14">
        <v>80062</v>
      </c>
      <c r="B3566" s="30" t="s">
        <v>4573</v>
      </c>
      <c r="C3566" s="30" t="s">
        <v>4574</v>
      </c>
      <c r="D3566" s="25">
        <v>40238</v>
      </c>
      <c r="F3566" s="26">
        <v>44</v>
      </c>
      <c r="G3566" s="28" t="s">
        <v>6023</v>
      </c>
      <c r="H3566" s="28" t="s">
        <v>3379</v>
      </c>
      <c r="J3566" s="28" t="s">
        <v>4906</v>
      </c>
      <c r="K3566" s="29">
        <v>40238</v>
      </c>
      <c r="L3566" s="30" t="s">
        <v>7174</v>
      </c>
      <c r="M3566" s="28" t="s">
        <v>7196</v>
      </c>
    </row>
    <row r="3567" spans="1:13" hidden="1" x14ac:dyDescent="0.2">
      <c r="A3567" s="14">
        <v>80055</v>
      </c>
      <c r="B3567" s="30" t="s">
        <v>4573</v>
      </c>
      <c r="C3567" s="30" t="s">
        <v>4574</v>
      </c>
      <c r="D3567" s="25">
        <v>40238</v>
      </c>
      <c r="F3567" s="26">
        <v>12.12</v>
      </c>
      <c r="G3567" s="28" t="s">
        <v>6022</v>
      </c>
      <c r="H3567" s="28" t="s">
        <v>3381</v>
      </c>
      <c r="J3567" s="28" t="s">
        <v>4909</v>
      </c>
      <c r="K3567" s="29">
        <v>40238</v>
      </c>
      <c r="L3567" s="30" t="s">
        <v>7174</v>
      </c>
      <c r="M3567" s="28" t="s">
        <v>7195</v>
      </c>
    </row>
    <row r="3568" spans="1:13" hidden="1" x14ac:dyDescent="0.2">
      <c r="A3568" s="14">
        <v>81557</v>
      </c>
      <c r="B3568" s="28" t="s">
        <v>4573</v>
      </c>
      <c r="C3568" s="28" t="s">
        <v>4580</v>
      </c>
      <c r="D3568" s="25">
        <v>40238</v>
      </c>
      <c r="F3568" s="131">
        <v>133</v>
      </c>
      <c r="G3568" s="28" t="s">
        <v>4595</v>
      </c>
      <c r="H3568" s="28" t="s">
        <v>3370</v>
      </c>
      <c r="J3568" s="28" t="s">
        <v>4909</v>
      </c>
      <c r="K3568" s="29">
        <v>40238</v>
      </c>
    </row>
    <row r="3569" spans="1:13" hidden="1" x14ac:dyDescent="0.2">
      <c r="A3569" s="14">
        <v>80054</v>
      </c>
      <c r="B3569" s="30" t="s">
        <v>4573</v>
      </c>
      <c r="C3569" s="30" t="s">
        <v>4574</v>
      </c>
      <c r="D3569" s="25">
        <v>40238</v>
      </c>
      <c r="F3569" s="26">
        <v>49.26</v>
      </c>
      <c r="G3569" s="28" t="s">
        <v>6790</v>
      </c>
      <c r="H3569" s="28" t="s">
        <v>3381</v>
      </c>
      <c r="J3569" s="28" t="s">
        <v>4909</v>
      </c>
      <c r="K3569" s="29">
        <v>40238</v>
      </c>
      <c r="L3569" s="30" t="s">
        <v>7174</v>
      </c>
      <c r="M3569" s="28" t="s">
        <v>7220</v>
      </c>
    </row>
    <row r="3570" spans="1:13" hidden="1" x14ac:dyDescent="0.2">
      <c r="A3570" s="14">
        <v>81489</v>
      </c>
      <c r="B3570" s="28" t="s">
        <v>5150</v>
      </c>
      <c r="C3570" s="28" t="s">
        <v>4580</v>
      </c>
      <c r="D3570" s="25">
        <v>40238</v>
      </c>
      <c r="F3570" s="26">
        <v>-390</v>
      </c>
      <c r="G3570" s="28" t="s">
        <v>4574</v>
      </c>
      <c r="H3570" s="28" t="s">
        <v>6667</v>
      </c>
      <c r="K3570" s="29">
        <v>40238</v>
      </c>
    </row>
    <row r="3571" spans="1:13" hidden="1" x14ac:dyDescent="0.2">
      <c r="A3571" s="14">
        <v>81578</v>
      </c>
      <c r="B3571" s="28" t="s">
        <v>5150</v>
      </c>
      <c r="C3571" s="28" t="s">
        <v>5133</v>
      </c>
      <c r="D3571" s="25">
        <v>40238</v>
      </c>
      <c r="F3571" s="26">
        <v>-300</v>
      </c>
      <c r="G3571" s="28" t="s">
        <v>4574</v>
      </c>
      <c r="H3571" s="28" t="s">
        <v>6667</v>
      </c>
    </row>
    <row r="3572" spans="1:13" hidden="1" x14ac:dyDescent="0.2">
      <c r="A3572" s="14">
        <v>80510</v>
      </c>
      <c r="B3572" s="28" t="s">
        <v>4573</v>
      </c>
      <c r="C3572" s="28" t="s">
        <v>5135</v>
      </c>
      <c r="D3572" s="25">
        <v>40238</v>
      </c>
      <c r="F3572" s="26">
        <v>13</v>
      </c>
      <c r="G3572" s="28" t="s">
        <v>2205</v>
      </c>
      <c r="H3572" s="28" t="s">
        <v>7154</v>
      </c>
      <c r="J3572" s="28" t="s">
        <v>4907</v>
      </c>
      <c r="K3572" s="29">
        <v>40239</v>
      </c>
      <c r="M3572" s="28" t="s">
        <v>2194</v>
      </c>
    </row>
    <row r="3573" spans="1:13" hidden="1" x14ac:dyDescent="0.2">
      <c r="A3573" s="14">
        <v>80518</v>
      </c>
      <c r="B3573" s="28" t="s">
        <v>4573</v>
      </c>
      <c r="C3573" s="28" t="s">
        <v>5135</v>
      </c>
      <c r="D3573" s="25">
        <v>40239</v>
      </c>
      <c r="E3573" s="28" t="s">
        <v>110</v>
      </c>
      <c r="F3573" s="26">
        <v>36.21</v>
      </c>
      <c r="G3573" s="28" t="s">
        <v>4786</v>
      </c>
      <c r="H3573" s="28" t="s">
        <v>4599</v>
      </c>
      <c r="I3573" s="28" t="s">
        <v>2323</v>
      </c>
      <c r="J3573" s="28" t="s">
        <v>7139</v>
      </c>
      <c r="K3573" s="29">
        <v>40241</v>
      </c>
      <c r="M3573" s="28" t="s">
        <v>4787</v>
      </c>
    </row>
    <row r="3574" spans="1:13" hidden="1" x14ac:dyDescent="0.2">
      <c r="A3574" s="14">
        <v>80050</v>
      </c>
      <c r="B3574" s="17" t="s">
        <v>4573</v>
      </c>
      <c r="C3574" s="30" t="s">
        <v>4574</v>
      </c>
      <c r="D3574" s="25">
        <v>40239</v>
      </c>
      <c r="E3574" s="28" t="s">
        <v>3380</v>
      </c>
      <c r="F3574" s="26">
        <v>46</v>
      </c>
      <c r="G3574" s="28" t="s">
        <v>4594</v>
      </c>
      <c r="H3574" s="28" t="s">
        <v>3381</v>
      </c>
      <c r="J3574" s="28" t="s">
        <v>4909</v>
      </c>
      <c r="K3574" s="29">
        <v>40239</v>
      </c>
      <c r="L3574" s="30" t="s">
        <v>7174</v>
      </c>
      <c r="M3574" s="28" t="s">
        <v>5919</v>
      </c>
    </row>
    <row r="3575" spans="1:13" hidden="1" x14ac:dyDescent="0.2">
      <c r="A3575" s="14">
        <v>80051</v>
      </c>
      <c r="B3575" s="30" t="s">
        <v>4573</v>
      </c>
      <c r="C3575" s="30" t="s">
        <v>4574</v>
      </c>
      <c r="D3575" s="25">
        <v>40239</v>
      </c>
      <c r="E3575" s="31" t="s">
        <v>3382</v>
      </c>
      <c r="F3575" s="26">
        <v>59</v>
      </c>
      <c r="G3575" s="28" t="s">
        <v>4594</v>
      </c>
      <c r="H3575" s="28" t="s">
        <v>3381</v>
      </c>
      <c r="J3575" s="28" t="s">
        <v>4909</v>
      </c>
      <c r="K3575" s="29">
        <v>40239</v>
      </c>
      <c r="L3575" s="30" t="s">
        <v>7174</v>
      </c>
      <c r="M3575" s="28" t="s">
        <v>5918</v>
      </c>
    </row>
    <row r="3576" spans="1:13" hidden="1" x14ac:dyDescent="0.2">
      <c r="A3576" s="14">
        <v>80049</v>
      </c>
      <c r="B3576" s="28" t="s">
        <v>4579</v>
      </c>
      <c r="C3576" s="30" t="s">
        <v>4574</v>
      </c>
      <c r="D3576" s="25">
        <v>40239</v>
      </c>
      <c r="F3576" s="26">
        <v>80</v>
      </c>
      <c r="G3576" s="28" t="s">
        <v>4580</v>
      </c>
      <c r="H3576" s="28" t="s">
        <v>6667</v>
      </c>
      <c r="K3576" s="29">
        <v>40239</v>
      </c>
      <c r="L3576" s="30" t="s">
        <v>8465</v>
      </c>
      <c r="M3576" s="28" t="s">
        <v>6282</v>
      </c>
    </row>
    <row r="3577" spans="1:13" hidden="1" x14ac:dyDescent="0.2">
      <c r="A3577" s="14">
        <v>80052</v>
      </c>
      <c r="B3577" s="30" t="s">
        <v>4573</v>
      </c>
      <c r="C3577" s="30" t="s">
        <v>4574</v>
      </c>
      <c r="D3577" s="25">
        <v>40239</v>
      </c>
      <c r="E3577" s="28" t="s">
        <v>3388</v>
      </c>
      <c r="F3577" s="26">
        <v>26.95</v>
      </c>
      <c r="G3577" s="28" t="s">
        <v>5139</v>
      </c>
      <c r="H3577" s="28" t="s">
        <v>3381</v>
      </c>
      <c r="J3577" s="28" t="s">
        <v>4911</v>
      </c>
      <c r="K3577" s="29">
        <v>40239</v>
      </c>
      <c r="L3577" s="30" t="s">
        <v>7174</v>
      </c>
      <c r="M3577" s="28" t="s">
        <v>7187</v>
      </c>
    </row>
    <row r="3578" spans="1:13" hidden="1" x14ac:dyDescent="0.2">
      <c r="A3578" s="14">
        <v>80569.2</v>
      </c>
      <c r="B3578" s="28" t="s">
        <v>4573</v>
      </c>
      <c r="C3578" s="28" t="s">
        <v>5135</v>
      </c>
      <c r="D3578" s="25">
        <v>40239</v>
      </c>
      <c r="F3578" s="26">
        <v>48</v>
      </c>
      <c r="G3578" s="28" t="s">
        <v>683</v>
      </c>
      <c r="H3578" s="28" t="s">
        <v>3365</v>
      </c>
      <c r="J3578" s="28" t="s">
        <v>4909</v>
      </c>
      <c r="K3578" s="29">
        <v>40239</v>
      </c>
      <c r="M3578" s="28" t="s">
        <v>3851</v>
      </c>
    </row>
    <row r="3579" spans="1:13" hidden="1" x14ac:dyDescent="0.2">
      <c r="A3579" s="14">
        <v>80517.2</v>
      </c>
      <c r="B3579" s="28" t="s">
        <v>4573</v>
      </c>
      <c r="C3579" s="28" t="s">
        <v>5135</v>
      </c>
      <c r="D3579" s="25">
        <v>40239</v>
      </c>
      <c r="E3579" s="28" t="s">
        <v>2486</v>
      </c>
      <c r="F3579" s="26">
        <v>109.96</v>
      </c>
      <c r="G3579" s="28" t="s">
        <v>6762</v>
      </c>
      <c r="H3579" s="28" t="s">
        <v>7321</v>
      </c>
      <c r="J3579" s="28" t="s">
        <v>4911</v>
      </c>
      <c r="K3579" s="29">
        <v>40239</v>
      </c>
      <c r="M3579" s="28" t="s">
        <v>1483</v>
      </c>
    </row>
    <row r="3580" spans="1:13" hidden="1" x14ac:dyDescent="0.2">
      <c r="A3580" s="14">
        <v>80517.3</v>
      </c>
      <c r="B3580" s="28" t="s">
        <v>4573</v>
      </c>
      <c r="C3580" s="28" t="s">
        <v>5135</v>
      </c>
      <c r="D3580" s="25">
        <v>40239</v>
      </c>
      <c r="E3580" s="28" t="s">
        <v>1482</v>
      </c>
      <c r="F3580" s="26">
        <v>167.94</v>
      </c>
      <c r="G3580" s="28" t="s">
        <v>6762</v>
      </c>
      <c r="H3580" s="28" t="s">
        <v>4599</v>
      </c>
      <c r="I3580" s="28" t="s">
        <v>2323</v>
      </c>
      <c r="J3580" s="28" t="s">
        <v>4911</v>
      </c>
      <c r="K3580" s="29">
        <v>40239</v>
      </c>
      <c r="M3580" s="28" t="s">
        <v>1483</v>
      </c>
    </row>
    <row r="3581" spans="1:13" hidden="1" x14ac:dyDescent="0.2">
      <c r="A3581" s="14">
        <v>80517.100000000006</v>
      </c>
      <c r="B3581" s="28" t="s">
        <v>4573</v>
      </c>
      <c r="C3581" s="28" t="s">
        <v>5135</v>
      </c>
      <c r="D3581" s="25">
        <v>40239</v>
      </c>
      <c r="E3581" s="28" t="s">
        <v>4438</v>
      </c>
      <c r="F3581" s="26">
        <v>69.95</v>
      </c>
      <c r="G3581" s="28" t="s">
        <v>6762</v>
      </c>
      <c r="H3581" s="28" t="s">
        <v>4600</v>
      </c>
      <c r="J3581" s="28" t="s">
        <v>4911</v>
      </c>
      <c r="K3581" s="29">
        <v>40240</v>
      </c>
      <c r="M3581" s="28" t="s">
        <v>1483</v>
      </c>
    </row>
    <row r="3582" spans="1:13" hidden="1" x14ac:dyDescent="0.2">
      <c r="A3582" s="14">
        <v>80516</v>
      </c>
      <c r="B3582" s="28" t="s">
        <v>4573</v>
      </c>
      <c r="C3582" s="28" t="s">
        <v>5135</v>
      </c>
      <c r="D3582" s="25">
        <v>40239</v>
      </c>
      <c r="E3582" s="28" t="s">
        <v>7309</v>
      </c>
      <c r="F3582" s="26">
        <v>43.81</v>
      </c>
      <c r="G3582" s="28" t="s">
        <v>5137</v>
      </c>
      <c r="H3582" s="28" t="s">
        <v>4599</v>
      </c>
      <c r="I3582" s="28" t="s">
        <v>2323</v>
      </c>
      <c r="J3582" s="28" t="s">
        <v>4911</v>
      </c>
      <c r="K3582" s="29">
        <v>40240</v>
      </c>
      <c r="M3582" s="28" t="s">
        <v>2324</v>
      </c>
    </row>
    <row r="3583" spans="1:13" hidden="1" x14ac:dyDescent="0.2">
      <c r="A3583" s="14">
        <v>80043</v>
      </c>
      <c r="B3583" s="28" t="s">
        <v>4592</v>
      </c>
      <c r="C3583" s="30" t="s">
        <v>4574</v>
      </c>
      <c r="D3583" s="25">
        <v>40240</v>
      </c>
      <c r="F3583" s="26">
        <v>-763</v>
      </c>
      <c r="G3583" s="28" t="s">
        <v>4593</v>
      </c>
      <c r="H3583" s="28" t="s">
        <v>6666</v>
      </c>
      <c r="J3583" s="28" t="s">
        <v>4911</v>
      </c>
      <c r="K3583" s="29">
        <v>40240</v>
      </c>
      <c r="L3583" s="30" t="s">
        <v>7177</v>
      </c>
      <c r="M3583" s="28" t="s">
        <v>7214</v>
      </c>
    </row>
    <row r="3584" spans="1:13" hidden="1" x14ac:dyDescent="0.2">
      <c r="A3584" s="14">
        <v>80047</v>
      </c>
      <c r="B3584" s="30" t="s">
        <v>4573</v>
      </c>
      <c r="C3584" s="30" t="s">
        <v>4574</v>
      </c>
      <c r="D3584" s="25">
        <v>40240</v>
      </c>
      <c r="E3584" s="28" t="s">
        <v>5363</v>
      </c>
      <c r="F3584" s="26">
        <v>19.940000000000001</v>
      </c>
      <c r="G3584" s="28" t="s">
        <v>4594</v>
      </c>
      <c r="H3584" s="28" t="s">
        <v>3381</v>
      </c>
      <c r="J3584" s="28" t="s">
        <v>4909</v>
      </c>
      <c r="K3584" s="29">
        <v>40240</v>
      </c>
      <c r="L3584" s="30" t="s">
        <v>7174</v>
      </c>
      <c r="M3584" s="28" t="s">
        <v>5364</v>
      </c>
    </row>
    <row r="3585" spans="1:13" hidden="1" x14ac:dyDescent="0.2">
      <c r="A3585" s="14">
        <v>80044</v>
      </c>
      <c r="B3585" s="30" t="s">
        <v>5150</v>
      </c>
      <c r="C3585" s="30" t="s">
        <v>4574</v>
      </c>
      <c r="D3585" s="25">
        <v>40240</v>
      </c>
      <c r="F3585" s="26">
        <v>-250</v>
      </c>
      <c r="G3585" s="28" t="s">
        <v>4587</v>
      </c>
      <c r="H3585" s="28" t="s">
        <v>6667</v>
      </c>
      <c r="K3585" s="29">
        <v>40240</v>
      </c>
      <c r="L3585" s="30" t="s">
        <v>7177</v>
      </c>
      <c r="M3585" s="28" t="s">
        <v>7178</v>
      </c>
    </row>
    <row r="3586" spans="1:13" hidden="1" x14ac:dyDescent="0.2">
      <c r="A3586" s="14">
        <v>80045</v>
      </c>
      <c r="B3586" s="30" t="s">
        <v>5150</v>
      </c>
      <c r="C3586" s="30" t="s">
        <v>4574</v>
      </c>
      <c r="D3586" s="25">
        <v>40240</v>
      </c>
      <c r="F3586" s="26">
        <v>-700</v>
      </c>
      <c r="G3586" s="28" t="s">
        <v>4587</v>
      </c>
      <c r="H3586" s="28" t="s">
        <v>6667</v>
      </c>
      <c r="K3586" s="29">
        <v>40240</v>
      </c>
      <c r="L3586" s="30" t="s">
        <v>7177</v>
      </c>
      <c r="M3586" s="28" t="s">
        <v>7178</v>
      </c>
    </row>
    <row r="3587" spans="1:13" hidden="1" x14ac:dyDescent="0.2">
      <c r="A3587" s="14">
        <v>80046</v>
      </c>
      <c r="B3587" s="30" t="s">
        <v>4573</v>
      </c>
      <c r="C3587" s="30" t="s">
        <v>4574</v>
      </c>
      <c r="D3587" s="25">
        <v>40240</v>
      </c>
      <c r="F3587" s="26">
        <v>35.1</v>
      </c>
      <c r="G3587" s="28" t="s">
        <v>6752</v>
      </c>
      <c r="H3587" s="28" t="s">
        <v>3381</v>
      </c>
      <c r="J3587" s="28" t="s">
        <v>4907</v>
      </c>
      <c r="K3587" s="29">
        <v>40240</v>
      </c>
      <c r="L3587" s="30" t="s">
        <v>7174</v>
      </c>
      <c r="M3587" s="28" t="s">
        <v>6752</v>
      </c>
    </row>
    <row r="3588" spans="1:13" hidden="1" x14ac:dyDescent="0.2">
      <c r="A3588" s="14">
        <v>80519</v>
      </c>
      <c r="B3588" s="28" t="s">
        <v>4573</v>
      </c>
      <c r="C3588" s="28" t="s">
        <v>5135</v>
      </c>
      <c r="D3588" s="25">
        <v>40240</v>
      </c>
      <c r="F3588" s="26">
        <v>7.95</v>
      </c>
      <c r="G3588" s="28" t="s">
        <v>1951</v>
      </c>
      <c r="H3588" s="28" t="s">
        <v>3370</v>
      </c>
      <c r="J3588" s="28" t="s">
        <v>4909</v>
      </c>
      <c r="K3588" s="29">
        <v>40241</v>
      </c>
      <c r="M3588" s="28" t="s">
        <v>1460</v>
      </c>
    </row>
    <row r="3589" spans="1:13" hidden="1" x14ac:dyDescent="0.2">
      <c r="A3589" s="14">
        <v>80520</v>
      </c>
      <c r="B3589" s="28" t="s">
        <v>4573</v>
      </c>
      <c r="C3589" s="28" t="s">
        <v>5135</v>
      </c>
      <c r="D3589" s="25">
        <v>40240</v>
      </c>
      <c r="F3589" s="131">
        <v>45</v>
      </c>
      <c r="G3589" s="28" t="s">
        <v>4595</v>
      </c>
      <c r="H3589" s="28" t="s">
        <v>4595</v>
      </c>
      <c r="K3589" s="29">
        <v>40241</v>
      </c>
      <c r="M3589" s="28" t="s">
        <v>1237</v>
      </c>
    </row>
    <row r="3590" spans="1:13" hidden="1" x14ac:dyDescent="0.2">
      <c r="A3590" s="14">
        <v>80042</v>
      </c>
      <c r="B3590" s="28" t="s">
        <v>4579</v>
      </c>
      <c r="C3590" s="30" t="s">
        <v>4574</v>
      </c>
      <c r="D3590" s="25">
        <v>40241</v>
      </c>
      <c r="E3590" s="33"/>
      <c r="F3590" s="26">
        <v>176.81</v>
      </c>
      <c r="G3590" s="30" t="s">
        <v>4598</v>
      </c>
      <c r="H3590" s="28" t="s">
        <v>6667</v>
      </c>
      <c r="K3590" s="29">
        <v>40241</v>
      </c>
      <c r="L3590" s="30" t="s">
        <v>7174</v>
      </c>
      <c r="M3590" s="28" t="s">
        <v>7193</v>
      </c>
    </row>
    <row r="3591" spans="1:13" hidden="1" x14ac:dyDescent="0.2">
      <c r="A3591" s="14">
        <v>80041</v>
      </c>
      <c r="B3591" s="30" t="s">
        <v>4573</v>
      </c>
      <c r="C3591" s="30" t="s">
        <v>4574</v>
      </c>
      <c r="D3591" s="25">
        <v>40241</v>
      </c>
      <c r="F3591" s="26">
        <v>12</v>
      </c>
      <c r="G3591" s="28" t="s">
        <v>4596</v>
      </c>
      <c r="H3591" s="28" t="s">
        <v>5954</v>
      </c>
      <c r="J3591" s="28" t="s">
        <v>4912</v>
      </c>
      <c r="K3591" s="29">
        <v>40241</v>
      </c>
      <c r="L3591" s="30" t="s">
        <v>7174</v>
      </c>
      <c r="M3591" s="28" t="s">
        <v>4596</v>
      </c>
    </row>
    <row r="3592" spans="1:13" hidden="1" x14ac:dyDescent="0.2">
      <c r="A3592" s="14">
        <v>80302</v>
      </c>
      <c r="B3592" s="30" t="s">
        <v>5150</v>
      </c>
      <c r="C3592" s="30" t="s">
        <v>4598</v>
      </c>
      <c r="D3592" s="25">
        <v>40241</v>
      </c>
      <c r="F3592" s="26">
        <v>-176.81</v>
      </c>
      <c r="G3592" s="30" t="s">
        <v>4574</v>
      </c>
      <c r="H3592" s="28" t="s">
        <v>6667</v>
      </c>
      <c r="K3592" s="29">
        <v>40241</v>
      </c>
      <c r="M3592" s="28" t="s">
        <v>1534</v>
      </c>
    </row>
    <row r="3593" spans="1:13" hidden="1" x14ac:dyDescent="0.2">
      <c r="A3593" s="14">
        <v>80521</v>
      </c>
      <c r="B3593" s="28" t="s">
        <v>4573</v>
      </c>
      <c r="C3593" s="28" t="s">
        <v>5135</v>
      </c>
      <c r="D3593" s="25">
        <v>40241</v>
      </c>
      <c r="F3593" s="26">
        <v>13</v>
      </c>
      <c r="G3593" s="28" t="s">
        <v>2205</v>
      </c>
      <c r="H3593" s="28" t="s">
        <v>7154</v>
      </c>
      <c r="J3593" s="28" t="s">
        <v>4907</v>
      </c>
      <c r="K3593" s="29">
        <v>40242</v>
      </c>
      <c r="M3593" s="28" t="s">
        <v>2199</v>
      </c>
    </row>
    <row r="3594" spans="1:13" hidden="1" x14ac:dyDescent="0.2">
      <c r="A3594" s="14">
        <v>80525</v>
      </c>
      <c r="B3594" s="28" t="s">
        <v>4573</v>
      </c>
      <c r="C3594" s="28" t="s">
        <v>5135</v>
      </c>
      <c r="D3594" s="25">
        <v>40242</v>
      </c>
      <c r="F3594" s="26">
        <v>-5.4</v>
      </c>
      <c r="G3594" s="28" t="s">
        <v>6091</v>
      </c>
      <c r="H3594" s="28" t="s">
        <v>4600</v>
      </c>
      <c r="J3594" s="28" t="s">
        <v>4911</v>
      </c>
      <c r="K3594" s="29">
        <v>40245</v>
      </c>
      <c r="M3594" s="28" t="s">
        <v>5930</v>
      </c>
    </row>
    <row r="3595" spans="1:13" hidden="1" x14ac:dyDescent="0.2">
      <c r="A3595" s="14">
        <v>80523</v>
      </c>
      <c r="B3595" s="28" t="s">
        <v>4573</v>
      </c>
      <c r="C3595" s="28" t="s">
        <v>5135</v>
      </c>
      <c r="D3595" s="25">
        <v>40242</v>
      </c>
      <c r="F3595" s="131">
        <v>7.58</v>
      </c>
      <c r="G3595" s="28" t="s">
        <v>6085</v>
      </c>
      <c r="H3595" s="28" t="s">
        <v>4595</v>
      </c>
      <c r="K3595" s="29">
        <v>40243</v>
      </c>
      <c r="M3595" s="28" t="s">
        <v>6309</v>
      </c>
    </row>
    <row r="3596" spans="1:13" hidden="1" x14ac:dyDescent="0.2">
      <c r="A3596" s="14">
        <v>80524</v>
      </c>
      <c r="B3596" s="28" t="s">
        <v>4573</v>
      </c>
      <c r="C3596" s="28" t="s">
        <v>5135</v>
      </c>
      <c r="D3596" s="25">
        <v>40242</v>
      </c>
      <c r="F3596" s="131">
        <v>10.95</v>
      </c>
      <c r="G3596" s="28" t="s">
        <v>6085</v>
      </c>
      <c r="H3596" s="28" t="s">
        <v>4595</v>
      </c>
      <c r="K3596" s="29">
        <v>40243</v>
      </c>
      <c r="M3596" s="28" t="s">
        <v>6309</v>
      </c>
    </row>
    <row r="3597" spans="1:13" hidden="1" x14ac:dyDescent="0.2">
      <c r="A3597" s="14">
        <v>80039</v>
      </c>
      <c r="B3597" s="28" t="s">
        <v>4579</v>
      </c>
      <c r="C3597" s="30" t="s">
        <v>4574</v>
      </c>
      <c r="D3597" s="25">
        <v>40242</v>
      </c>
      <c r="F3597" s="26">
        <v>2788.73</v>
      </c>
      <c r="G3597" s="28" t="s">
        <v>5135</v>
      </c>
      <c r="H3597" s="28" t="s">
        <v>6667</v>
      </c>
      <c r="K3597" s="29">
        <v>40242</v>
      </c>
      <c r="L3597" s="30" t="s">
        <v>7174</v>
      </c>
      <c r="M3597" s="28" t="s">
        <v>7218</v>
      </c>
    </row>
    <row r="3598" spans="1:13" hidden="1" x14ac:dyDescent="0.2">
      <c r="A3598" s="14">
        <v>80038</v>
      </c>
      <c r="B3598" s="33" t="s">
        <v>4573</v>
      </c>
      <c r="C3598" s="30" t="s">
        <v>4574</v>
      </c>
      <c r="D3598" s="25">
        <v>40242</v>
      </c>
      <c r="E3598" s="28">
        <v>166050</v>
      </c>
      <c r="F3598" s="131">
        <v>-94.3</v>
      </c>
      <c r="G3598" s="28" t="s">
        <v>4595</v>
      </c>
      <c r="H3598" s="28" t="s">
        <v>4595</v>
      </c>
      <c r="K3598" s="29">
        <v>40242</v>
      </c>
      <c r="L3598" s="30" t="s">
        <v>7181</v>
      </c>
      <c r="M3598" s="28">
        <v>166050</v>
      </c>
    </row>
    <row r="3599" spans="1:13" hidden="1" x14ac:dyDescent="0.2">
      <c r="A3599" s="14">
        <v>80598</v>
      </c>
      <c r="B3599" s="28" t="s">
        <v>4579</v>
      </c>
      <c r="C3599" s="28" t="s">
        <v>5135</v>
      </c>
      <c r="D3599" s="25">
        <v>40242</v>
      </c>
      <c r="F3599" s="26">
        <v>-2788.73</v>
      </c>
      <c r="G3599" s="30" t="s">
        <v>4574</v>
      </c>
      <c r="H3599" s="28" t="s">
        <v>6667</v>
      </c>
      <c r="K3599" s="29">
        <v>40242</v>
      </c>
      <c r="L3599" s="30" t="s">
        <v>5361</v>
      </c>
      <c r="M3599" s="30"/>
    </row>
    <row r="3600" spans="1:13" hidden="1" x14ac:dyDescent="0.2">
      <c r="A3600" s="14">
        <v>81430</v>
      </c>
      <c r="B3600" s="30" t="s">
        <v>5150</v>
      </c>
      <c r="C3600" s="30" t="s">
        <v>5135</v>
      </c>
      <c r="D3600" s="25">
        <v>40242</v>
      </c>
      <c r="F3600" s="26">
        <v>-2788.73</v>
      </c>
      <c r="G3600" s="28" t="s">
        <v>4574</v>
      </c>
      <c r="H3600" s="28" t="s">
        <v>6667</v>
      </c>
    </row>
    <row r="3601" spans="1:13" hidden="1" x14ac:dyDescent="0.2">
      <c r="A3601" s="14">
        <v>80303</v>
      </c>
      <c r="B3601" s="30" t="s">
        <v>4573</v>
      </c>
      <c r="C3601" s="30" t="s">
        <v>4598</v>
      </c>
      <c r="D3601" s="25">
        <v>40244</v>
      </c>
      <c r="F3601" s="131">
        <v>4.72</v>
      </c>
      <c r="G3601" s="28" t="s">
        <v>1943</v>
      </c>
      <c r="H3601" s="28" t="s">
        <v>277</v>
      </c>
      <c r="K3601" s="29">
        <v>40244</v>
      </c>
      <c r="M3601" s="28" t="s">
        <v>4801</v>
      </c>
    </row>
    <row r="3602" spans="1:13" hidden="1" x14ac:dyDescent="0.2">
      <c r="A3602" s="14">
        <v>80528</v>
      </c>
      <c r="B3602" s="28" t="s">
        <v>4573</v>
      </c>
      <c r="C3602" s="28" t="s">
        <v>5135</v>
      </c>
      <c r="D3602" s="25">
        <v>40244</v>
      </c>
      <c r="F3602" s="26">
        <v>52.19</v>
      </c>
      <c r="G3602" s="28" t="s">
        <v>1157</v>
      </c>
      <c r="H3602" s="28" t="s">
        <v>7322</v>
      </c>
      <c r="I3602" s="28" t="s">
        <v>2323</v>
      </c>
      <c r="J3602" s="28" t="s">
        <v>7139</v>
      </c>
      <c r="K3602" s="29">
        <v>40245</v>
      </c>
      <c r="M3602" s="28" t="s">
        <v>539</v>
      </c>
    </row>
    <row r="3603" spans="1:13" hidden="1" x14ac:dyDescent="0.2">
      <c r="A3603" s="14">
        <v>80526</v>
      </c>
      <c r="B3603" s="28" t="s">
        <v>4573</v>
      </c>
      <c r="C3603" s="28" t="s">
        <v>5135</v>
      </c>
      <c r="D3603" s="25">
        <v>40244</v>
      </c>
      <c r="F3603" s="26">
        <v>27.04</v>
      </c>
      <c r="G3603" s="28" t="s">
        <v>683</v>
      </c>
      <c r="H3603" s="28" t="s">
        <v>3365</v>
      </c>
      <c r="J3603" s="28" t="s">
        <v>4909</v>
      </c>
      <c r="K3603" s="29">
        <v>40245</v>
      </c>
      <c r="M3603" s="28" t="s">
        <v>3851</v>
      </c>
    </row>
    <row r="3604" spans="1:13" hidden="1" x14ac:dyDescent="0.2">
      <c r="A3604" s="14">
        <v>80527</v>
      </c>
      <c r="B3604" s="28" t="s">
        <v>4573</v>
      </c>
      <c r="C3604" s="28" t="s">
        <v>5135</v>
      </c>
      <c r="D3604" s="25">
        <v>40244</v>
      </c>
      <c r="F3604" s="26">
        <v>56.13</v>
      </c>
      <c r="G3604" s="28" t="s">
        <v>5137</v>
      </c>
      <c r="H3604" s="28" t="s">
        <v>7322</v>
      </c>
      <c r="J3604" s="28" t="s">
        <v>7139</v>
      </c>
      <c r="K3604" s="29">
        <v>40245</v>
      </c>
      <c r="M3604" s="28" t="s">
        <v>2319</v>
      </c>
    </row>
    <row r="3605" spans="1:13" hidden="1" x14ac:dyDescent="0.2">
      <c r="A3605" s="14">
        <v>80304</v>
      </c>
      <c r="B3605" s="30" t="s">
        <v>4573</v>
      </c>
      <c r="C3605" s="30" t="s">
        <v>4598</v>
      </c>
      <c r="D3605" s="25">
        <v>40245</v>
      </c>
      <c r="F3605" s="131">
        <v>14.99</v>
      </c>
      <c r="G3605" s="28" t="s">
        <v>1943</v>
      </c>
      <c r="H3605" s="28" t="s">
        <v>277</v>
      </c>
      <c r="K3605" s="29">
        <v>40245</v>
      </c>
      <c r="M3605" s="28" t="s">
        <v>4801</v>
      </c>
    </row>
    <row r="3606" spans="1:13" hidden="1" x14ac:dyDescent="0.2">
      <c r="A3606" s="14">
        <v>80035</v>
      </c>
      <c r="B3606" s="28" t="s">
        <v>4579</v>
      </c>
      <c r="C3606" s="30" t="s">
        <v>4574</v>
      </c>
      <c r="D3606" s="25">
        <v>40245</v>
      </c>
      <c r="F3606" s="26">
        <v>50</v>
      </c>
      <c r="G3606" s="28" t="s">
        <v>4580</v>
      </c>
      <c r="H3606" s="28" t="s">
        <v>6667</v>
      </c>
      <c r="K3606" s="29">
        <v>40245</v>
      </c>
      <c r="L3606" s="30" t="s">
        <v>8465</v>
      </c>
      <c r="M3606" s="28" t="s">
        <v>5046</v>
      </c>
    </row>
    <row r="3607" spans="1:13" hidden="1" x14ac:dyDescent="0.2">
      <c r="A3607" s="14">
        <v>80031</v>
      </c>
      <c r="B3607" s="28" t="s">
        <v>4579</v>
      </c>
      <c r="C3607" s="30" t="s">
        <v>4574</v>
      </c>
      <c r="D3607" s="25">
        <v>40245</v>
      </c>
      <c r="F3607" s="26">
        <v>250</v>
      </c>
      <c r="G3607" s="28" t="s">
        <v>4587</v>
      </c>
      <c r="H3607" s="28" t="s">
        <v>6667</v>
      </c>
      <c r="K3607" s="29">
        <v>40245</v>
      </c>
      <c r="L3607" s="30" t="s">
        <v>7174</v>
      </c>
      <c r="M3607" s="28" t="s">
        <v>7179</v>
      </c>
    </row>
    <row r="3608" spans="1:13" hidden="1" x14ac:dyDescent="0.2">
      <c r="A3608" s="14">
        <v>80032</v>
      </c>
      <c r="B3608" s="28" t="s">
        <v>4579</v>
      </c>
      <c r="C3608" s="30" t="s">
        <v>4574</v>
      </c>
      <c r="D3608" s="25">
        <v>40245</v>
      </c>
      <c r="F3608" s="26">
        <v>150</v>
      </c>
      <c r="G3608" s="28" t="s">
        <v>4587</v>
      </c>
      <c r="H3608" s="28" t="s">
        <v>6667</v>
      </c>
      <c r="K3608" s="29">
        <v>40245</v>
      </c>
      <c r="L3608" s="30" t="s">
        <v>7174</v>
      </c>
      <c r="M3608" s="28" t="s">
        <v>7179</v>
      </c>
    </row>
    <row r="3609" spans="1:13" hidden="1" x14ac:dyDescent="0.2">
      <c r="A3609" s="14">
        <v>80033</v>
      </c>
      <c r="B3609" s="28" t="s">
        <v>4579</v>
      </c>
      <c r="C3609" s="30" t="s">
        <v>4574</v>
      </c>
      <c r="D3609" s="25">
        <v>40245</v>
      </c>
      <c r="F3609" s="26">
        <v>500</v>
      </c>
      <c r="G3609" s="28" t="s">
        <v>4587</v>
      </c>
      <c r="H3609" s="28" t="s">
        <v>6667</v>
      </c>
      <c r="K3609" s="29">
        <v>40245</v>
      </c>
      <c r="L3609" s="30" t="s">
        <v>7174</v>
      </c>
      <c r="M3609" s="28" t="s">
        <v>7179</v>
      </c>
    </row>
    <row r="3610" spans="1:13" hidden="1" x14ac:dyDescent="0.2">
      <c r="A3610" s="14">
        <v>80037</v>
      </c>
      <c r="B3610" s="28" t="s">
        <v>4579</v>
      </c>
      <c r="C3610" s="30" t="s">
        <v>4574</v>
      </c>
      <c r="D3610" s="25">
        <v>40245</v>
      </c>
      <c r="F3610" s="26">
        <v>60</v>
      </c>
      <c r="G3610" s="28" t="s">
        <v>4587</v>
      </c>
      <c r="H3610" s="28" t="s">
        <v>6667</v>
      </c>
      <c r="K3610" s="29">
        <v>40245</v>
      </c>
      <c r="L3610" s="30" t="s">
        <v>7174</v>
      </c>
      <c r="M3610" s="28" t="s">
        <v>7179</v>
      </c>
    </row>
    <row r="3611" spans="1:13" hidden="1" x14ac:dyDescent="0.2">
      <c r="A3611" s="14">
        <v>80036</v>
      </c>
      <c r="B3611" s="17" t="s">
        <v>4573</v>
      </c>
      <c r="C3611" s="17" t="s">
        <v>4574</v>
      </c>
      <c r="D3611" s="25">
        <v>40245</v>
      </c>
      <c r="F3611" s="26">
        <v>5</v>
      </c>
      <c r="G3611" s="33" t="s">
        <v>4590</v>
      </c>
      <c r="H3611" s="28" t="s">
        <v>5954</v>
      </c>
      <c r="J3611" s="28" t="s">
        <v>4912</v>
      </c>
      <c r="K3611" s="29">
        <v>40245</v>
      </c>
      <c r="L3611" s="17" t="s">
        <v>7182</v>
      </c>
      <c r="M3611" s="28" t="s">
        <v>7183</v>
      </c>
    </row>
    <row r="3612" spans="1:13" hidden="1" x14ac:dyDescent="0.2">
      <c r="A3612" s="14">
        <v>80356</v>
      </c>
      <c r="B3612" s="28" t="s">
        <v>4573</v>
      </c>
      <c r="C3612" s="28" t="s">
        <v>5135</v>
      </c>
      <c r="D3612" s="25">
        <v>40245</v>
      </c>
      <c r="F3612" s="26">
        <v>37.67</v>
      </c>
      <c r="G3612" s="28" t="s">
        <v>683</v>
      </c>
      <c r="H3612" s="28" t="s">
        <v>3365</v>
      </c>
      <c r="J3612" s="28" t="s">
        <v>4909</v>
      </c>
      <c r="K3612" s="29">
        <v>40246</v>
      </c>
      <c r="M3612" s="28" t="s">
        <v>3851</v>
      </c>
    </row>
    <row r="3613" spans="1:13" hidden="1" x14ac:dyDescent="0.2">
      <c r="A3613" s="14">
        <v>80034</v>
      </c>
      <c r="B3613" s="30" t="s">
        <v>4573</v>
      </c>
      <c r="C3613" s="30" t="s">
        <v>4574</v>
      </c>
      <c r="D3613" s="25">
        <v>40245</v>
      </c>
      <c r="E3613" s="28" t="s">
        <v>3388</v>
      </c>
      <c r="F3613" s="26">
        <v>8.19</v>
      </c>
      <c r="G3613" s="28" t="s">
        <v>4589</v>
      </c>
      <c r="H3613" s="28" t="s">
        <v>3381</v>
      </c>
      <c r="J3613" s="28" t="s">
        <v>4907</v>
      </c>
      <c r="K3613" s="29">
        <v>40245</v>
      </c>
      <c r="L3613" s="30" t="s">
        <v>7174</v>
      </c>
      <c r="M3613" s="28" t="s">
        <v>7186</v>
      </c>
    </row>
    <row r="3614" spans="1:13" hidden="1" x14ac:dyDescent="0.2">
      <c r="A3614" s="14">
        <v>81620</v>
      </c>
      <c r="B3614" s="17" t="s">
        <v>4573</v>
      </c>
      <c r="C3614" s="30" t="s">
        <v>5133</v>
      </c>
      <c r="D3614" s="25">
        <v>40245</v>
      </c>
      <c r="F3614" s="26">
        <v>40.35</v>
      </c>
      <c r="G3614" s="28" t="s">
        <v>5137</v>
      </c>
      <c r="H3614" s="28" t="s">
        <v>3365</v>
      </c>
      <c r="J3614" s="28" t="s">
        <v>4909</v>
      </c>
    </row>
    <row r="3615" spans="1:13" hidden="1" x14ac:dyDescent="0.2">
      <c r="A3615" s="14">
        <v>80354</v>
      </c>
      <c r="B3615" s="28" t="s">
        <v>4573</v>
      </c>
      <c r="C3615" s="28" t="s">
        <v>5135</v>
      </c>
      <c r="D3615" s="25">
        <v>40245</v>
      </c>
      <c r="F3615" s="26">
        <v>13</v>
      </c>
      <c r="G3615" s="28" t="s">
        <v>2205</v>
      </c>
      <c r="H3615" s="28" t="s">
        <v>7154</v>
      </c>
      <c r="J3615" s="28" t="s">
        <v>4907</v>
      </c>
      <c r="K3615" s="29">
        <v>40246</v>
      </c>
      <c r="M3615" s="28" t="s">
        <v>2194</v>
      </c>
    </row>
    <row r="3616" spans="1:13" x14ac:dyDescent="0.2">
      <c r="A3616" s="14">
        <v>80355</v>
      </c>
      <c r="B3616" s="33" t="s">
        <v>4573</v>
      </c>
      <c r="C3616" s="28" t="s">
        <v>5135</v>
      </c>
      <c r="D3616" s="25">
        <v>40245</v>
      </c>
      <c r="F3616" s="26">
        <v>213.9</v>
      </c>
      <c r="G3616" s="28" t="s">
        <v>2205</v>
      </c>
      <c r="H3616" s="28" t="s">
        <v>7151</v>
      </c>
      <c r="J3616" s="28" t="s">
        <v>4911</v>
      </c>
      <c r="K3616" s="29">
        <v>40246</v>
      </c>
      <c r="M3616" s="28" t="s">
        <v>2194</v>
      </c>
    </row>
    <row r="3617" spans="1:13" ht="25.5" hidden="1" x14ac:dyDescent="0.2">
      <c r="A3617" s="14">
        <v>80030</v>
      </c>
      <c r="B3617" s="30" t="s">
        <v>4585</v>
      </c>
      <c r="C3617" s="30" t="s">
        <v>4574</v>
      </c>
      <c r="D3617" s="25">
        <v>40246</v>
      </c>
      <c r="F3617" s="26">
        <v>50</v>
      </c>
      <c r="G3617" s="28" t="s">
        <v>4586</v>
      </c>
      <c r="H3617" s="28" t="s">
        <v>5948</v>
      </c>
      <c r="J3617" s="28" t="s">
        <v>4905</v>
      </c>
      <c r="K3617" s="29">
        <v>40246</v>
      </c>
      <c r="L3617" s="30" t="s">
        <v>7174</v>
      </c>
      <c r="M3617" s="28" t="s">
        <v>7180</v>
      </c>
    </row>
    <row r="3618" spans="1:13" hidden="1" x14ac:dyDescent="0.2">
      <c r="A3618" s="14">
        <v>80028</v>
      </c>
      <c r="B3618" s="28" t="s">
        <v>4579</v>
      </c>
      <c r="C3618" s="30" t="s">
        <v>4574</v>
      </c>
      <c r="D3618" s="25">
        <v>40246</v>
      </c>
      <c r="F3618" s="26">
        <v>100</v>
      </c>
      <c r="G3618" s="28" t="s">
        <v>4587</v>
      </c>
      <c r="H3618" s="28" t="s">
        <v>6667</v>
      </c>
      <c r="K3618" s="29">
        <v>40246</v>
      </c>
      <c r="L3618" s="30" t="s">
        <v>7174</v>
      </c>
      <c r="M3618" s="28" t="s">
        <v>7179</v>
      </c>
    </row>
    <row r="3619" spans="1:13" hidden="1" x14ac:dyDescent="0.2">
      <c r="A3619" s="14">
        <v>80029</v>
      </c>
      <c r="B3619" s="28" t="s">
        <v>4579</v>
      </c>
      <c r="C3619" s="30" t="s">
        <v>4574</v>
      </c>
      <c r="D3619" s="25">
        <v>40246</v>
      </c>
      <c r="F3619" s="26">
        <v>100</v>
      </c>
      <c r="G3619" s="28" t="s">
        <v>4587</v>
      </c>
      <c r="H3619" s="28" t="s">
        <v>6667</v>
      </c>
      <c r="K3619" s="29">
        <v>40246</v>
      </c>
      <c r="L3619" s="30" t="s">
        <v>7174</v>
      </c>
      <c r="M3619" s="28" t="s">
        <v>7179</v>
      </c>
    </row>
    <row r="3620" spans="1:13" hidden="1" x14ac:dyDescent="0.2">
      <c r="A3620" s="14">
        <v>80025</v>
      </c>
      <c r="B3620" s="28" t="s">
        <v>4573</v>
      </c>
      <c r="C3620" s="30" t="s">
        <v>4574</v>
      </c>
      <c r="D3620" s="25">
        <v>40247</v>
      </c>
      <c r="E3620" s="28">
        <v>1187</v>
      </c>
      <c r="F3620" s="131">
        <v>28</v>
      </c>
      <c r="G3620" s="28" t="s">
        <v>4595</v>
      </c>
      <c r="H3620" s="28" t="s">
        <v>4595</v>
      </c>
      <c r="K3620" s="29">
        <v>40247</v>
      </c>
      <c r="L3620" s="30" t="s">
        <v>7176</v>
      </c>
      <c r="M3620" s="28">
        <v>1187</v>
      </c>
    </row>
    <row r="3621" spans="1:13" hidden="1" x14ac:dyDescent="0.2">
      <c r="A3621" s="14">
        <v>81440.100000000006</v>
      </c>
      <c r="B3621" s="30" t="s">
        <v>4573</v>
      </c>
      <c r="C3621" s="30" t="s">
        <v>4574</v>
      </c>
      <c r="D3621" s="137">
        <v>40247</v>
      </c>
      <c r="E3621" s="138" t="s">
        <v>1222</v>
      </c>
      <c r="F3621" s="133">
        <v>5</v>
      </c>
      <c r="G3621" s="28" t="s">
        <v>6790</v>
      </c>
      <c r="H3621" s="28" t="s">
        <v>3381</v>
      </c>
      <c r="J3621" s="28" t="s">
        <v>4909</v>
      </c>
      <c r="K3621" s="29" t="s">
        <v>1223</v>
      </c>
      <c r="L3621" s="28" t="s">
        <v>7174</v>
      </c>
      <c r="M3621" s="28" t="s">
        <v>7220</v>
      </c>
    </row>
    <row r="3622" spans="1:13" hidden="1" x14ac:dyDescent="0.2">
      <c r="A3622" s="14">
        <v>81440.2</v>
      </c>
      <c r="B3622" s="17" t="s">
        <v>4573</v>
      </c>
      <c r="C3622" s="30" t="s">
        <v>4574</v>
      </c>
      <c r="D3622" s="137">
        <v>40247</v>
      </c>
      <c r="E3622" s="138" t="s">
        <v>1227</v>
      </c>
      <c r="F3622" s="133">
        <v>25</v>
      </c>
      <c r="G3622" s="28" t="s">
        <v>6790</v>
      </c>
      <c r="H3622" s="28" t="s">
        <v>3381</v>
      </c>
      <c r="J3622" s="28" t="s">
        <v>4909</v>
      </c>
      <c r="K3622" s="29">
        <v>40266</v>
      </c>
      <c r="L3622" s="28" t="s">
        <v>7174</v>
      </c>
      <c r="M3622" s="28" t="s">
        <v>7220</v>
      </c>
    </row>
    <row r="3623" spans="1:13" hidden="1" x14ac:dyDescent="0.2">
      <c r="A3623" s="14">
        <v>81440.3</v>
      </c>
      <c r="B3623" s="30" t="s">
        <v>4573</v>
      </c>
      <c r="C3623" s="30" t="s">
        <v>4574</v>
      </c>
      <c r="D3623" s="137">
        <v>40247</v>
      </c>
      <c r="E3623" s="138" t="s">
        <v>1224</v>
      </c>
      <c r="F3623" s="133">
        <v>32.049999999999997</v>
      </c>
      <c r="G3623" s="28" t="s">
        <v>6790</v>
      </c>
      <c r="H3623" s="28" t="s">
        <v>3381</v>
      </c>
      <c r="J3623" s="28" t="s">
        <v>4909</v>
      </c>
      <c r="K3623" s="29">
        <v>40266</v>
      </c>
      <c r="L3623" s="28" t="s">
        <v>7174</v>
      </c>
      <c r="M3623" s="28" t="s">
        <v>7220</v>
      </c>
    </row>
    <row r="3624" spans="1:13" hidden="1" x14ac:dyDescent="0.2">
      <c r="A3624" s="14">
        <v>80357</v>
      </c>
      <c r="B3624" s="28" t="s">
        <v>4573</v>
      </c>
      <c r="C3624" s="28" t="s">
        <v>5135</v>
      </c>
      <c r="D3624" s="25">
        <v>40247</v>
      </c>
      <c r="E3624" s="33"/>
      <c r="F3624" s="26">
        <v>13</v>
      </c>
      <c r="G3624" s="28" t="s">
        <v>2205</v>
      </c>
      <c r="H3624" s="28" t="s">
        <v>7154</v>
      </c>
      <c r="J3624" s="28" t="s">
        <v>4907</v>
      </c>
      <c r="K3624" s="29">
        <v>40248</v>
      </c>
      <c r="M3624" s="28" t="s">
        <v>2199</v>
      </c>
    </row>
    <row r="3625" spans="1:13" hidden="1" x14ac:dyDescent="0.2">
      <c r="A3625" s="14">
        <v>80359</v>
      </c>
      <c r="B3625" s="28" t="s">
        <v>4573</v>
      </c>
      <c r="C3625" s="28" t="s">
        <v>5135</v>
      </c>
      <c r="D3625" s="25">
        <v>40248</v>
      </c>
      <c r="F3625" s="26">
        <v>8.3699999999999992</v>
      </c>
      <c r="G3625" s="28" t="s">
        <v>6754</v>
      </c>
      <c r="H3625" s="28" t="s">
        <v>3370</v>
      </c>
      <c r="J3625" s="28" t="s">
        <v>4909</v>
      </c>
      <c r="K3625" s="29">
        <v>40249</v>
      </c>
      <c r="M3625" s="28" t="s">
        <v>7353</v>
      </c>
    </row>
    <row r="3626" spans="1:13" hidden="1" x14ac:dyDescent="0.2">
      <c r="A3626" s="14">
        <v>80361</v>
      </c>
      <c r="B3626" s="28" t="s">
        <v>4573</v>
      </c>
      <c r="C3626" s="28" t="s">
        <v>5135</v>
      </c>
      <c r="D3626" s="25">
        <v>40248</v>
      </c>
      <c r="F3626" s="131">
        <v>21.02</v>
      </c>
      <c r="G3626" s="28" t="s">
        <v>2208</v>
      </c>
      <c r="H3626" s="28" t="s">
        <v>4595</v>
      </c>
      <c r="K3626" s="29">
        <v>40249</v>
      </c>
      <c r="M3626" s="28" t="s">
        <v>7480</v>
      </c>
    </row>
    <row r="3627" spans="1:13" hidden="1" x14ac:dyDescent="0.2">
      <c r="A3627" s="14">
        <v>80360</v>
      </c>
      <c r="B3627" s="28" t="s">
        <v>4573</v>
      </c>
      <c r="C3627" s="28" t="s">
        <v>5135</v>
      </c>
      <c r="D3627" s="25">
        <v>40248</v>
      </c>
      <c r="F3627" s="26">
        <v>71.05</v>
      </c>
      <c r="G3627" s="28" t="s">
        <v>4529</v>
      </c>
      <c r="H3627" s="28" t="s">
        <v>3484</v>
      </c>
      <c r="J3627" s="28" t="s">
        <v>4909</v>
      </c>
      <c r="K3627" s="29">
        <v>40249</v>
      </c>
      <c r="M3627" s="28" t="s">
        <v>1981</v>
      </c>
    </row>
    <row r="3628" spans="1:13" hidden="1" x14ac:dyDescent="0.2">
      <c r="A3628" s="14">
        <v>80362</v>
      </c>
      <c r="B3628" s="28" t="s">
        <v>4573</v>
      </c>
      <c r="C3628" s="28" t="s">
        <v>5135</v>
      </c>
      <c r="D3628" s="25">
        <v>40248</v>
      </c>
      <c r="F3628" s="26">
        <v>11.58</v>
      </c>
      <c r="G3628" s="28" t="s">
        <v>1951</v>
      </c>
      <c r="H3628" s="28" t="s">
        <v>3370</v>
      </c>
      <c r="J3628" s="28" t="s">
        <v>4909</v>
      </c>
      <c r="K3628" s="29">
        <v>40249</v>
      </c>
      <c r="M3628" s="28" t="s">
        <v>1460</v>
      </c>
    </row>
    <row r="3629" spans="1:13" hidden="1" x14ac:dyDescent="0.2">
      <c r="A3629" s="14">
        <v>80358</v>
      </c>
      <c r="B3629" s="28" t="s">
        <v>4573</v>
      </c>
      <c r="C3629" s="28" t="s">
        <v>5135</v>
      </c>
      <c r="D3629" s="25">
        <v>40248</v>
      </c>
      <c r="F3629" s="26">
        <v>13</v>
      </c>
      <c r="G3629" s="28" t="s">
        <v>2205</v>
      </c>
      <c r="H3629" s="28" t="s">
        <v>7154</v>
      </c>
      <c r="J3629" s="28" t="s">
        <v>4907</v>
      </c>
      <c r="K3629" s="29">
        <v>40249</v>
      </c>
      <c r="M3629" s="28" t="s">
        <v>2194</v>
      </c>
    </row>
    <row r="3630" spans="1:13" hidden="1" x14ac:dyDescent="0.2">
      <c r="A3630" s="14">
        <v>80351.199999999997</v>
      </c>
      <c r="B3630" s="28" t="s">
        <v>4573</v>
      </c>
      <c r="C3630" s="28" t="s">
        <v>5135</v>
      </c>
      <c r="D3630" s="25">
        <v>40248</v>
      </c>
      <c r="F3630" s="26">
        <v>11.48</v>
      </c>
      <c r="G3630" s="28" t="s">
        <v>5167</v>
      </c>
      <c r="H3630" s="28" t="s">
        <v>3365</v>
      </c>
      <c r="J3630" s="28" t="s">
        <v>4909</v>
      </c>
      <c r="K3630" s="29">
        <v>40248</v>
      </c>
      <c r="M3630" s="28" t="s">
        <v>3963</v>
      </c>
    </row>
    <row r="3631" spans="1:13" hidden="1" x14ac:dyDescent="0.2">
      <c r="A3631" s="14">
        <v>80351.100000000006</v>
      </c>
      <c r="B3631" s="33" t="s">
        <v>4573</v>
      </c>
      <c r="C3631" s="28" t="s">
        <v>5135</v>
      </c>
      <c r="D3631" s="25">
        <v>40248</v>
      </c>
      <c r="E3631" s="33" t="s">
        <v>1331</v>
      </c>
      <c r="F3631" s="26">
        <v>7.99</v>
      </c>
      <c r="G3631" s="28" t="s">
        <v>5167</v>
      </c>
      <c r="H3631" s="28" t="s">
        <v>3488</v>
      </c>
      <c r="J3631" s="28" t="s">
        <v>4908</v>
      </c>
      <c r="K3631" s="29">
        <v>40249</v>
      </c>
      <c r="M3631" s="28" t="s">
        <v>3963</v>
      </c>
    </row>
    <row r="3632" spans="1:13" hidden="1" x14ac:dyDescent="0.2">
      <c r="A3632" s="14">
        <v>80023</v>
      </c>
      <c r="B3632" s="28" t="s">
        <v>4579</v>
      </c>
      <c r="C3632" s="30" t="s">
        <v>4574</v>
      </c>
      <c r="D3632" s="25">
        <v>40249</v>
      </c>
      <c r="F3632" s="26">
        <v>30</v>
      </c>
      <c r="G3632" s="28" t="s">
        <v>4580</v>
      </c>
      <c r="H3632" s="28" t="s">
        <v>6667</v>
      </c>
      <c r="K3632" s="29">
        <v>40249</v>
      </c>
      <c r="L3632" s="30" t="s">
        <v>8465</v>
      </c>
      <c r="M3632" s="28" t="s">
        <v>3124</v>
      </c>
    </row>
    <row r="3633" spans="1:13" x14ac:dyDescent="0.2">
      <c r="A3633" s="14">
        <v>80364</v>
      </c>
      <c r="B3633" s="28" t="s">
        <v>4573</v>
      </c>
      <c r="C3633" s="28" t="s">
        <v>5135</v>
      </c>
      <c r="D3633" s="25">
        <v>40249</v>
      </c>
      <c r="F3633" s="26">
        <v>30</v>
      </c>
      <c r="G3633" s="28" t="s">
        <v>2201</v>
      </c>
      <c r="H3633" s="28" t="s">
        <v>7151</v>
      </c>
      <c r="J3633" s="28" t="s">
        <v>4911</v>
      </c>
      <c r="K3633" s="29">
        <v>40250</v>
      </c>
      <c r="M3633" s="28" t="s">
        <v>8459</v>
      </c>
    </row>
    <row r="3634" spans="1:13" hidden="1" x14ac:dyDescent="0.2">
      <c r="A3634" s="14">
        <v>80363</v>
      </c>
      <c r="B3634" s="28" t="s">
        <v>4573</v>
      </c>
      <c r="C3634" s="28" t="s">
        <v>5135</v>
      </c>
      <c r="D3634" s="25">
        <v>40249</v>
      </c>
      <c r="F3634" s="26">
        <v>34.340000000000003</v>
      </c>
      <c r="G3634" s="28" t="s">
        <v>683</v>
      </c>
      <c r="H3634" s="28" t="s">
        <v>3365</v>
      </c>
      <c r="J3634" s="28" t="s">
        <v>4909</v>
      </c>
      <c r="K3634" s="29">
        <v>40250</v>
      </c>
      <c r="M3634" s="28" t="s">
        <v>3851</v>
      </c>
    </row>
    <row r="3635" spans="1:13" hidden="1" x14ac:dyDescent="0.2">
      <c r="A3635" s="14">
        <v>81621</v>
      </c>
      <c r="B3635" s="30" t="s">
        <v>4573</v>
      </c>
      <c r="C3635" s="30" t="s">
        <v>5133</v>
      </c>
      <c r="D3635" s="25">
        <v>40249</v>
      </c>
      <c r="F3635" s="26">
        <v>4.3099999999999996</v>
      </c>
      <c r="G3635" s="28" t="s">
        <v>5137</v>
      </c>
      <c r="H3635" s="28" t="s">
        <v>3365</v>
      </c>
      <c r="J3635" s="28" t="s">
        <v>4909</v>
      </c>
    </row>
    <row r="3636" spans="1:13" hidden="1" x14ac:dyDescent="0.2">
      <c r="A3636" s="14">
        <v>80365</v>
      </c>
      <c r="B3636" s="28" t="s">
        <v>4573</v>
      </c>
      <c r="C3636" s="28" t="s">
        <v>5135</v>
      </c>
      <c r="D3636" s="25">
        <v>40250</v>
      </c>
      <c r="F3636" s="26">
        <v>32.18</v>
      </c>
      <c r="G3636" s="28" t="s">
        <v>3701</v>
      </c>
      <c r="H3636" s="28" t="s">
        <v>7322</v>
      </c>
      <c r="J3636" s="28" t="s">
        <v>4549</v>
      </c>
      <c r="K3636" s="29">
        <v>40252</v>
      </c>
      <c r="M3636" s="28" t="s">
        <v>3850</v>
      </c>
    </row>
    <row r="3637" spans="1:13" hidden="1" x14ac:dyDescent="0.2">
      <c r="A3637" s="14">
        <v>80366</v>
      </c>
      <c r="B3637" s="28" t="s">
        <v>4573</v>
      </c>
      <c r="C3637" s="28" t="s">
        <v>5135</v>
      </c>
      <c r="D3637" s="25">
        <v>40250</v>
      </c>
      <c r="F3637" s="26">
        <v>71.45</v>
      </c>
      <c r="G3637" s="28" t="s">
        <v>5137</v>
      </c>
      <c r="H3637" s="28" t="s">
        <v>3365</v>
      </c>
      <c r="J3637" s="28" t="s">
        <v>4909</v>
      </c>
      <c r="K3637" s="29">
        <v>40252</v>
      </c>
      <c r="M3637" s="28" t="s">
        <v>2317</v>
      </c>
    </row>
    <row r="3638" spans="1:13" hidden="1" x14ac:dyDescent="0.2">
      <c r="A3638" s="14">
        <v>80367.199999999997</v>
      </c>
      <c r="B3638" s="28" t="s">
        <v>4573</v>
      </c>
      <c r="C3638" s="28" t="s">
        <v>5135</v>
      </c>
      <c r="D3638" s="25">
        <v>40251</v>
      </c>
      <c r="F3638" s="26">
        <v>58.55</v>
      </c>
      <c r="G3638" s="28" t="s">
        <v>1157</v>
      </c>
      <c r="H3638" s="28" t="s">
        <v>7322</v>
      </c>
      <c r="J3638" s="28" t="s">
        <v>7139</v>
      </c>
      <c r="K3638" s="29">
        <v>40251</v>
      </c>
      <c r="M3638" s="28" t="s">
        <v>536</v>
      </c>
    </row>
    <row r="3639" spans="1:13" hidden="1" x14ac:dyDescent="0.2">
      <c r="A3639" s="14">
        <v>80367.100000000006</v>
      </c>
      <c r="B3639" s="28" t="s">
        <v>4573</v>
      </c>
      <c r="C3639" s="28" t="s">
        <v>5135</v>
      </c>
      <c r="D3639" s="25">
        <v>40251</v>
      </c>
      <c r="F3639" s="26">
        <v>5.87</v>
      </c>
      <c r="G3639" s="28" t="s">
        <v>1157</v>
      </c>
      <c r="H3639" s="28" t="s">
        <v>3365</v>
      </c>
      <c r="J3639" s="28" t="s">
        <v>4909</v>
      </c>
      <c r="K3639" s="29">
        <v>40252</v>
      </c>
      <c r="M3639" s="28" t="s">
        <v>536</v>
      </c>
    </row>
    <row r="3640" spans="1:13" hidden="1" x14ac:dyDescent="0.2">
      <c r="A3640" s="14">
        <v>80371</v>
      </c>
      <c r="B3640" s="28" t="s">
        <v>4573</v>
      </c>
      <c r="C3640" s="28" t="s">
        <v>5135</v>
      </c>
      <c r="D3640" s="25">
        <v>40252</v>
      </c>
      <c r="F3640" s="26">
        <v>-28</v>
      </c>
      <c r="G3640" s="28" t="s">
        <v>4915</v>
      </c>
      <c r="H3640" s="28" t="s">
        <v>4600</v>
      </c>
      <c r="J3640" s="28" t="s">
        <v>4905</v>
      </c>
      <c r="K3640" s="29">
        <v>40254</v>
      </c>
      <c r="M3640" s="28" t="s">
        <v>8520</v>
      </c>
    </row>
    <row r="3641" spans="1:13" hidden="1" x14ac:dyDescent="0.2">
      <c r="A3641" s="14">
        <v>80305</v>
      </c>
      <c r="B3641" s="17" t="s">
        <v>4573</v>
      </c>
      <c r="C3641" s="30" t="s">
        <v>4598</v>
      </c>
      <c r="D3641" s="25">
        <v>40252</v>
      </c>
      <c r="E3641" s="33"/>
      <c r="F3641" s="26">
        <v>0.59</v>
      </c>
      <c r="G3641" s="28" t="s">
        <v>1444</v>
      </c>
      <c r="H3641" s="28" t="s">
        <v>277</v>
      </c>
      <c r="J3641" s="28" t="s">
        <v>4905</v>
      </c>
      <c r="K3641" s="29">
        <v>40252</v>
      </c>
      <c r="M3641" s="28" t="s">
        <v>6838</v>
      </c>
    </row>
    <row r="3642" spans="1:13" hidden="1" x14ac:dyDescent="0.2">
      <c r="A3642" s="14">
        <v>80370</v>
      </c>
      <c r="B3642" s="28" t="s">
        <v>4573</v>
      </c>
      <c r="C3642" s="28" t="s">
        <v>5135</v>
      </c>
      <c r="D3642" s="25">
        <v>40252</v>
      </c>
      <c r="F3642" s="26">
        <v>18.43</v>
      </c>
      <c r="G3642" s="28" t="s">
        <v>683</v>
      </c>
      <c r="H3642" s="28" t="s">
        <v>3365</v>
      </c>
      <c r="J3642" s="28" t="s">
        <v>4909</v>
      </c>
      <c r="K3642" s="29">
        <v>40253</v>
      </c>
      <c r="M3642" s="28" t="s">
        <v>3851</v>
      </c>
    </row>
    <row r="3643" spans="1:13" hidden="1" x14ac:dyDescent="0.2">
      <c r="A3643" s="14">
        <v>80368</v>
      </c>
      <c r="B3643" s="28" t="s">
        <v>4573</v>
      </c>
      <c r="C3643" s="28" t="s">
        <v>5135</v>
      </c>
      <c r="D3643" s="25">
        <v>40252</v>
      </c>
      <c r="F3643" s="26">
        <v>12.98</v>
      </c>
      <c r="G3643" s="28" t="s">
        <v>3360</v>
      </c>
      <c r="H3643" s="28" t="s">
        <v>3370</v>
      </c>
      <c r="J3643" s="28" t="s">
        <v>3590</v>
      </c>
      <c r="K3643" s="29">
        <v>40253</v>
      </c>
      <c r="M3643" s="28" t="s">
        <v>1230</v>
      </c>
    </row>
    <row r="3644" spans="1:13" hidden="1" x14ac:dyDescent="0.2">
      <c r="A3644" s="14">
        <v>80369</v>
      </c>
      <c r="B3644" s="28" t="s">
        <v>4573</v>
      </c>
      <c r="C3644" s="28" t="s">
        <v>5135</v>
      </c>
      <c r="D3644" s="25">
        <v>40252</v>
      </c>
      <c r="F3644" s="26">
        <v>13</v>
      </c>
      <c r="G3644" s="28" t="s">
        <v>2205</v>
      </c>
      <c r="H3644" s="28" t="s">
        <v>7154</v>
      </c>
      <c r="J3644" s="28" t="s">
        <v>4907</v>
      </c>
      <c r="K3644" s="29">
        <v>40253</v>
      </c>
      <c r="M3644" s="28" t="s">
        <v>2194</v>
      </c>
    </row>
    <row r="3645" spans="1:13" hidden="1" x14ac:dyDescent="0.2">
      <c r="A3645" s="14">
        <v>80022</v>
      </c>
      <c r="B3645" s="30" t="s">
        <v>4573</v>
      </c>
      <c r="C3645" s="30" t="s">
        <v>4574</v>
      </c>
      <c r="D3645" s="25">
        <v>40254</v>
      </c>
      <c r="F3645" s="26">
        <v>24.08</v>
      </c>
      <c r="G3645" s="28" t="s">
        <v>5143</v>
      </c>
      <c r="H3645" s="28" t="s">
        <v>3381</v>
      </c>
      <c r="J3645" s="28" t="s">
        <v>4909</v>
      </c>
      <c r="K3645" s="29">
        <v>40254</v>
      </c>
      <c r="L3645" s="30" t="s">
        <v>7174</v>
      </c>
      <c r="M3645" s="28" t="s">
        <v>7217</v>
      </c>
    </row>
    <row r="3646" spans="1:13" hidden="1" x14ac:dyDescent="0.2">
      <c r="A3646" s="14">
        <v>80373</v>
      </c>
      <c r="B3646" s="28" t="s">
        <v>4573</v>
      </c>
      <c r="C3646" s="28" t="s">
        <v>5135</v>
      </c>
      <c r="D3646" s="25">
        <v>40254</v>
      </c>
      <c r="F3646" s="26">
        <v>15.92</v>
      </c>
      <c r="G3646" s="28" t="s">
        <v>683</v>
      </c>
      <c r="H3646" s="28" t="s">
        <v>3365</v>
      </c>
      <c r="J3646" s="28" t="s">
        <v>4909</v>
      </c>
      <c r="K3646" s="29">
        <v>40255</v>
      </c>
      <c r="M3646" s="28" t="s">
        <v>1499</v>
      </c>
    </row>
    <row r="3647" spans="1:13" ht="25.5" hidden="1" x14ac:dyDescent="0.2">
      <c r="A3647" s="14">
        <v>80021</v>
      </c>
      <c r="B3647" s="30" t="s">
        <v>4585</v>
      </c>
      <c r="C3647" s="30" t="s">
        <v>4574</v>
      </c>
      <c r="D3647" s="25">
        <v>40254</v>
      </c>
      <c r="F3647" s="26">
        <v>79.790000000000006</v>
      </c>
      <c r="G3647" s="28" t="s">
        <v>5142</v>
      </c>
      <c r="H3647" s="28" t="s">
        <v>5948</v>
      </c>
      <c r="K3647" s="29">
        <v>40254</v>
      </c>
      <c r="L3647" s="30" t="s">
        <v>7174</v>
      </c>
      <c r="M3647" s="28" t="s">
        <v>7175</v>
      </c>
    </row>
    <row r="3648" spans="1:13" hidden="1" x14ac:dyDescent="0.2">
      <c r="A3648" s="14">
        <v>80372</v>
      </c>
      <c r="B3648" s="28" t="s">
        <v>4573</v>
      </c>
      <c r="C3648" s="28" t="s">
        <v>5135</v>
      </c>
      <c r="D3648" s="25">
        <v>40254</v>
      </c>
      <c r="F3648" s="26">
        <v>13</v>
      </c>
      <c r="G3648" s="28" t="s">
        <v>2205</v>
      </c>
      <c r="H3648" s="28" t="s">
        <v>7154</v>
      </c>
      <c r="J3648" s="28" t="s">
        <v>4907</v>
      </c>
      <c r="K3648" s="29">
        <v>40255</v>
      </c>
      <c r="M3648" s="28" t="s">
        <v>2194</v>
      </c>
    </row>
    <row r="3649" spans="1:13" hidden="1" x14ac:dyDescent="0.2">
      <c r="A3649" s="14">
        <v>80016</v>
      </c>
      <c r="B3649" s="28" t="s">
        <v>4573</v>
      </c>
      <c r="C3649" s="30" t="s">
        <v>4574</v>
      </c>
      <c r="D3649" s="25">
        <v>40255</v>
      </c>
      <c r="F3649" s="26">
        <v>-2405.64</v>
      </c>
      <c r="G3649" s="28" t="s">
        <v>5157</v>
      </c>
      <c r="H3649" s="28" t="s">
        <v>6666</v>
      </c>
      <c r="J3649" s="28" t="s">
        <v>4911</v>
      </c>
      <c r="K3649" s="29">
        <v>40255</v>
      </c>
      <c r="L3649" s="30" t="s">
        <v>7177</v>
      </c>
      <c r="M3649" s="28" t="s">
        <v>7214</v>
      </c>
    </row>
    <row r="3650" spans="1:13" hidden="1" x14ac:dyDescent="0.2">
      <c r="A3650" s="14">
        <v>80015</v>
      </c>
      <c r="B3650" s="28" t="s">
        <v>4592</v>
      </c>
      <c r="C3650" s="30" t="s">
        <v>4574</v>
      </c>
      <c r="D3650" s="25">
        <v>40255</v>
      </c>
      <c r="F3650" s="26">
        <v>-63</v>
      </c>
      <c r="G3650" s="28" t="s">
        <v>4593</v>
      </c>
      <c r="H3650" s="28" t="s">
        <v>6666</v>
      </c>
      <c r="J3650" s="28" t="s">
        <v>4911</v>
      </c>
      <c r="K3650" s="29">
        <v>40255</v>
      </c>
      <c r="L3650" s="30" t="s">
        <v>7177</v>
      </c>
      <c r="M3650" s="28" t="s">
        <v>7214</v>
      </c>
    </row>
    <row r="3651" spans="1:13" hidden="1" x14ac:dyDescent="0.2">
      <c r="A3651" s="14">
        <v>80017</v>
      </c>
      <c r="B3651" s="30" t="s">
        <v>5150</v>
      </c>
      <c r="C3651" s="30" t="s">
        <v>4574</v>
      </c>
      <c r="D3651" s="25">
        <v>40255</v>
      </c>
      <c r="F3651" s="26">
        <v>-450</v>
      </c>
      <c r="G3651" s="28" t="s">
        <v>4587</v>
      </c>
      <c r="H3651" s="28" t="s">
        <v>6667</v>
      </c>
      <c r="K3651" s="29">
        <v>40255</v>
      </c>
      <c r="L3651" s="30" t="s">
        <v>7177</v>
      </c>
      <c r="M3651" s="28" t="s">
        <v>7178</v>
      </c>
    </row>
    <row r="3652" spans="1:13" hidden="1" x14ac:dyDescent="0.2">
      <c r="A3652" s="14">
        <v>80018</v>
      </c>
      <c r="B3652" s="30" t="s">
        <v>5150</v>
      </c>
      <c r="C3652" s="30" t="s">
        <v>4574</v>
      </c>
      <c r="D3652" s="25">
        <v>40255</v>
      </c>
      <c r="F3652" s="26">
        <v>-1369.94</v>
      </c>
      <c r="G3652" s="28" t="s">
        <v>4587</v>
      </c>
      <c r="H3652" s="28" t="s">
        <v>6667</v>
      </c>
      <c r="K3652" s="29">
        <v>40255</v>
      </c>
      <c r="L3652" s="30" t="s">
        <v>7177</v>
      </c>
      <c r="M3652" s="28" t="s">
        <v>7178</v>
      </c>
    </row>
    <row r="3653" spans="1:13" hidden="1" x14ac:dyDescent="0.2">
      <c r="A3653" s="14">
        <v>80375</v>
      </c>
      <c r="B3653" s="28" t="s">
        <v>4573</v>
      </c>
      <c r="C3653" s="28" t="s">
        <v>5135</v>
      </c>
      <c r="D3653" s="25">
        <v>40255</v>
      </c>
      <c r="F3653" s="131">
        <v>26.34</v>
      </c>
      <c r="G3653" s="28" t="s">
        <v>2208</v>
      </c>
      <c r="H3653" s="28" t="s">
        <v>4595</v>
      </c>
      <c r="K3653" s="29">
        <v>40256</v>
      </c>
      <c r="M3653" s="28" t="s">
        <v>7480</v>
      </c>
    </row>
    <row r="3654" spans="1:13" hidden="1" x14ac:dyDescent="0.2">
      <c r="A3654" s="14">
        <v>80019</v>
      </c>
      <c r="B3654" s="30" t="s">
        <v>4573</v>
      </c>
      <c r="C3654" s="30" t="s">
        <v>4574</v>
      </c>
      <c r="D3654" s="25">
        <v>40255</v>
      </c>
      <c r="E3654" s="28" t="s">
        <v>5145</v>
      </c>
      <c r="F3654" s="26">
        <v>33</v>
      </c>
      <c r="G3654" s="28" t="s">
        <v>5145</v>
      </c>
      <c r="H3654" s="28" t="s">
        <v>277</v>
      </c>
      <c r="J3654" s="28" t="s">
        <v>4911</v>
      </c>
      <c r="K3654" s="29" t="s">
        <v>8478</v>
      </c>
      <c r="L3654" s="30" t="s">
        <v>7174</v>
      </c>
      <c r="M3654" s="28" t="s">
        <v>8479</v>
      </c>
    </row>
    <row r="3655" spans="1:13" hidden="1" x14ac:dyDescent="0.2">
      <c r="A3655" s="14">
        <v>81622</v>
      </c>
      <c r="B3655" s="30" t="s">
        <v>4573</v>
      </c>
      <c r="C3655" s="30" t="s">
        <v>5133</v>
      </c>
      <c r="D3655" s="25">
        <v>40255</v>
      </c>
      <c r="F3655" s="26">
        <v>5</v>
      </c>
      <c r="G3655" s="28" t="s">
        <v>5137</v>
      </c>
      <c r="H3655" s="28" t="s">
        <v>3365</v>
      </c>
      <c r="J3655" s="28" t="s">
        <v>4909</v>
      </c>
    </row>
    <row r="3656" spans="1:13" hidden="1" x14ac:dyDescent="0.2">
      <c r="A3656" s="14">
        <v>80020</v>
      </c>
      <c r="B3656" s="28" t="s">
        <v>4573</v>
      </c>
      <c r="C3656" s="30" t="s">
        <v>4574</v>
      </c>
      <c r="D3656" s="25">
        <v>40255</v>
      </c>
      <c r="E3656" s="28">
        <v>1189</v>
      </c>
      <c r="F3656" s="131">
        <v>150</v>
      </c>
      <c r="G3656" s="28" t="s">
        <v>4595</v>
      </c>
      <c r="H3656" s="28" t="s">
        <v>4595</v>
      </c>
      <c r="K3656" s="29">
        <v>40255</v>
      </c>
      <c r="L3656" s="30" t="s">
        <v>7176</v>
      </c>
      <c r="M3656" s="28">
        <v>1189</v>
      </c>
    </row>
    <row r="3657" spans="1:13" hidden="1" x14ac:dyDescent="0.2">
      <c r="A3657" s="14">
        <v>80374</v>
      </c>
      <c r="B3657" s="28" t="s">
        <v>4573</v>
      </c>
      <c r="C3657" s="28" t="s">
        <v>5135</v>
      </c>
      <c r="D3657" s="25">
        <v>40255</v>
      </c>
      <c r="F3657" s="26">
        <v>13</v>
      </c>
      <c r="G3657" s="28" t="s">
        <v>2205</v>
      </c>
      <c r="H3657" s="28" t="s">
        <v>7154</v>
      </c>
      <c r="J3657" s="28" t="s">
        <v>4907</v>
      </c>
      <c r="K3657" s="29">
        <v>40256</v>
      </c>
      <c r="M3657" s="28" t="s">
        <v>2194</v>
      </c>
    </row>
    <row r="3658" spans="1:13" hidden="1" x14ac:dyDescent="0.2">
      <c r="A3658" s="14">
        <v>80014</v>
      </c>
      <c r="B3658" s="28" t="s">
        <v>4579</v>
      </c>
      <c r="C3658" s="30" t="s">
        <v>4574</v>
      </c>
      <c r="D3658" s="25">
        <v>40256</v>
      </c>
      <c r="F3658" s="26">
        <v>30</v>
      </c>
      <c r="G3658" s="28" t="s">
        <v>4580</v>
      </c>
      <c r="H3658" s="28" t="s">
        <v>6667</v>
      </c>
      <c r="K3658" s="29">
        <v>40256</v>
      </c>
      <c r="L3658" s="30" t="s">
        <v>8465</v>
      </c>
      <c r="M3658" s="28" t="s">
        <v>3125</v>
      </c>
    </row>
    <row r="3659" spans="1:13" hidden="1" x14ac:dyDescent="0.2">
      <c r="A3659" s="14">
        <v>81623</v>
      </c>
      <c r="B3659" s="30" t="s">
        <v>4573</v>
      </c>
      <c r="C3659" s="30" t="s">
        <v>5133</v>
      </c>
      <c r="D3659" s="25">
        <v>40256</v>
      </c>
      <c r="F3659" s="26">
        <v>124.56</v>
      </c>
      <c r="G3659" s="28" t="s">
        <v>5137</v>
      </c>
      <c r="H3659" s="28" t="s">
        <v>3365</v>
      </c>
      <c r="J3659" s="28" t="s">
        <v>4909</v>
      </c>
    </row>
    <row r="3660" spans="1:13" hidden="1" x14ac:dyDescent="0.2">
      <c r="A3660" s="14">
        <v>80376</v>
      </c>
      <c r="B3660" s="28" t="s">
        <v>4573</v>
      </c>
      <c r="C3660" s="28" t="s">
        <v>5135</v>
      </c>
      <c r="D3660" s="25">
        <v>40257</v>
      </c>
      <c r="E3660" s="28" t="s">
        <v>3533</v>
      </c>
      <c r="F3660" s="26">
        <v>14.59</v>
      </c>
      <c r="G3660" s="28" t="s">
        <v>3356</v>
      </c>
      <c r="H3660" s="28" t="s">
        <v>7324</v>
      </c>
      <c r="J3660" s="28" t="s">
        <v>4909</v>
      </c>
      <c r="K3660" s="29">
        <v>40259</v>
      </c>
      <c r="M3660" s="28" t="s">
        <v>4781</v>
      </c>
    </row>
    <row r="3661" spans="1:13" hidden="1" x14ac:dyDescent="0.2">
      <c r="A3661" s="14">
        <v>80377</v>
      </c>
      <c r="B3661" s="28" t="s">
        <v>4573</v>
      </c>
      <c r="C3661" s="28" t="s">
        <v>5135</v>
      </c>
      <c r="D3661" s="25">
        <v>40257</v>
      </c>
      <c r="F3661" s="26">
        <v>17.8</v>
      </c>
      <c r="G3661" s="28" t="s">
        <v>683</v>
      </c>
      <c r="H3661" s="28" t="s">
        <v>3365</v>
      </c>
      <c r="J3661" s="28" t="s">
        <v>4909</v>
      </c>
      <c r="K3661" s="29">
        <v>40259</v>
      </c>
      <c r="M3661" s="28" t="s">
        <v>3851</v>
      </c>
    </row>
    <row r="3662" spans="1:13" hidden="1" x14ac:dyDescent="0.2">
      <c r="A3662" s="14">
        <v>81624</v>
      </c>
      <c r="B3662" s="17" t="s">
        <v>4573</v>
      </c>
      <c r="C3662" s="30" t="s">
        <v>5133</v>
      </c>
      <c r="D3662" s="25">
        <v>40257</v>
      </c>
      <c r="E3662" s="33"/>
      <c r="F3662" s="26">
        <v>88.6</v>
      </c>
      <c r="G3662" s="28" t="s">
        <v>5137</v>
      </c>
      <c r="H3662" s="28" t="s">
        <v>3365</v>
      </c>
      <c r="J3662" s="28" t="s">
        <v>4909</v>
      </c>
    </row>
    <row r="3663" spans="1:13" hidden="1" x14ac:dyDescent="0.2">
      <c r="A3663" s="14">
        <v>80378</v>
      </c>
      <c r="B3663" s="28" t="s">
        <v>4573</v>
      </c>
      <c r="C3663" s="28" t="s">
        <v>5135</v>
      </c>
      <c r="D3663" s="25">
        <v>40258</v>
      </c>
      <c r="E3663" s="28" t="s">
        <v>4777</v>
      </c>
      <c r="F3663" s="26">
        <v>26.74</v>
      </c>
      <c r="G3663" s="28" t="s">
        <v>3700</v>
      </c>
      <c r="H3663" s="28" t="s">
        <v>7324</v>
      </c>
      <c r="J3663" s="28" t="s">
        <v>4909</v>
      </c>
      <c r="K3663" s="29">
        <v>40259</v>
      </c>
      <c r="M3663" s="28" t="s">
        <v>5942</v>
      </c>
    </row>
    <row r="3664" spans="1:13" hidden="1" x14ac:dyDescent="0.2">
      <c r="A3664" s="14">
        <v>80013</v>
      </c>
      <c r="B3664" s="17" t="s">
        <v>4579</v>
      </c>
      <c r="C3664" s="30" t="s">
        <v>4574</v>
      </c>
      <c r="D3664" s="25">
        <v>40259</v>
      </c>
      <c r="F3664" s="26">
        <v>30</v>
      </c>
      <c r="G3664" s="28" t="s">
        <v>4580</v>
      </c>
      <c r="H3664" s="28" t="s">
        <v>6667</v>
      </c>
      <c r="K3664" s="29">
        <v>40259</v>
      </c>
      <c r="L3664" s="30" t="s">
        <v>8465</v>
      </c>
      <c r="M3664" s="28" t="s">
        <v>4026</v>
      </c>
    </row>
    <row r="3665" spans="1:13" hidden="1" x14ac:dyDescent="0.2">
      <c r="A3665" s="14">
        <v>80379</v>
      </c>
      <c r="B3665" s="28" t="s">
        <v>4573</v>
      </c>
      <c r="C3665" s="28" t="s">
        <v>5135</v>
      </c>
      <c r="D3665" s="25">
        <v>40259</v>
      </c>
      <c r="F3665" s="26">
        <v>13</v>
      </c>
      <c r="G3665" s="28" t="s">
        <v>2205</v>
      </c>
      <c r="H3665" s="28" t="s">
        <v>7154</v>
      </c>
      <c r="J3665" s="28" t="s">
        <v>4907</v>
      </c>
      <c r="K3665" s="29">
        <v>40260</v>
      </c>
      <c r="M3665" s="28" t="s">
        <v>2194</v>
      </c>
    </row>
    <row r="3666" spans="1:13" hidden="1" x14ac:dyDescent="0.2">
      <c r="A3666" s="14">
        <v>80009</v>
      </c>
      <c r="B3666" s="28" t="s">
        <v>4579</v>
      </c>
      <c r="C3666" s="30" t="s">
        <v>4574</v>
      </c>
      <c r="D3666" s="25">
        <v>40260</v>
      </c>
      <c r="F3666" s="26">
        <v>30</v>
      </c>
      <c r="G3666" s="28" t="s">
        <v>4580</v>
      </c>
      <c r="H3666" s="28" t="s">
        <v>6667</v>
      </c>
      <c r="K3666" s="29">
        <v>40260</v>
      </c>
      <c r="L3666" s="30" t="s">
        <v>8465</v>
      </c>
      <c r="M3666" s="28" t="s">
        <v>3126</v>
      </c>
    </row>
    <row r="3667" spans="1:13" hidden="1" x14ac:dyDescent="0.2">
      <c r="A3667" s="14">
        <v>80010</v>
      </c>
      <c r="B3667" s="28" t="s">
        <v>4579</v>
      </c>
      <c r="C3667" s="30" t="s">
        <v>4574</v>
      </c>
      <c r="D3667" s="25">
        <v>40260</v>
      </c>
      <c r="F3667" s="26">
        <v>30</v>
      </c>
      <c r="G3667" s="28" t="s">
        <v>4580</v>
      </c>
      <c r="H3667" s="28" t="s">
        <v>6667</v>
      </c>
      <c r="K3667" s="29">
        <v>40260</v>
      </c>
      <c r="L3667" s="30" t="s">
        <v>8465</v>
      </c>
      <c r="M3667" s="28" t="s">
        <v>3127</v>
      </c>
    </row>
    <row r="3668" spans="1:13" hidden="1" x14ac:dyDescent="0.2">
      <c r="A3668" s="14">
        <v>80352</v>
      </c>
      <c r="B3668" s="28" t="s">
        <v>4573</v>
      </c>
      <c r="C3668" s="28" t="s">
        <v>5135</v>
      </c>
      <c r="D3668" s="25">
        <v>40260</v>
      </c>
      <c r="F3668" s="131">
        <v>5</v>
      </c>
      <c r="G3668" s="28" t="s">
        <v>1560</v>
      </c>
      <c r="H3668" s="28" t="s">
        <v>4595</v>
      </c>
      <c r="J3668" s="28" t="s">
        <v>4909</v>
      </c>
      <c r="K3668" s="29">
        <v>40261</v>
      </c>
      <c r="M3668" s="28" t="s">
        <v>6803</v>
      </c>
    </row>
    <row r="3669" spans="1:13" hidden="1" x14ac:dyDescent="0.2">
      <c r="A3669" s="14">
        <v>80012</v>
      </c>
      <c r="B3669" s="30" t="s">
        <v>4573</v>
      </c>
      <c r="C3669" s="30" t="s">
        <v>4574</v>
      </c>
      <c r="D3669" s="25">
        <v>40260</v>
      </c>
      <c r="E3669" s="28" t="s">
        <v>3389</v>
      </c>
      <c r="F3669" s="26">
        <v>41.58</v>
      </c>
      <c r="G3669" s="28" t="s">
        <v>5139</v>
      </c>
      <c r="H3669" s="28" t="s">
        <v>3381</v>
      </c>
      <c r="J3669" s="28" t="s">
        <v>4911</v>
      </c>
      <c r="K3669" s="29">
        <v>40260</v>
      </c>
      <c r="L3669" s="30" t="s">
        <v>7174</v>
      </c>
      <c r="M3669" s="28" t="s">
        <v>7209</v>
      </c>
    </row>
    <row r="3670" spans="1:13" hidden="1" x14ac:dyDescent="0.2">
      <c r="A3670" s="14">
        <v>80380</v>
      </c>
      <c r="B3670" s="28" t="s">
        <v>4573</v>
      </c>
      <c r="C3670" s="28" t="s">
        <v>5135</v>
      </c>
      <c r="D3670" s="25">
        <v>40260</v>
      </c>
      <c r="F3670" s="26">
        <v>39.770000000000003</v>
      </c>
      <c r="G3670" s="28" t="s">
        <v>683</v>
      </c>
      <c r="H3670" s="28" t="s">
        <v>3365</v>
      </c>
      <c r="J3670" s="28" t="s">
        <v>4909</v>
      </c>
      <c r="K3670" s="29">
        <v>40261</v>
      </c>
      <c r="M3670" s="28" t="s">
        <v>3851</v>
      </c>
    </row>
    <row r="3671" spans="1:13" ht="25.5" hidden="1" x14ac:dyDescent="0.2">
      <c r="A3671" s="14">
        <v>80011</v>
      </c>
      <c r="B3671" s="30" t="s">
        <v>4585</v>
      </c>
      <c r="C3671" s="30" t="s">
        <v>4574</v>
      </c>
      <c r="D3671" s="25">
        <v>40260</v>
      </c>
      <c r="F3671" s="26">
        <v>20.8</v>
      </c>
      <c r="G3671" s="28" t="s">
        <v>5141</v>
      </c>
      <c r="H3671" s="28" t="s">
        <v>5948</v>
      </c>
      <c r="J3671" s="28" t="s">
        <v>4907</v>
      </c>
      <c r="K3671" s="29">
        <v>40260</v>
      </c>
      <c r="L3671" s="30" t="s">
        <v>7174</v>
      </c>
      <c r="M3671" s="28" t="s">
        <v>7211</v>
      </c>
    </row>
    <row r="3672" spans="1:13" hidden="1" x14ac:dyDescent="0.2">
      <c r="A3672" s="14">
        <v>80008</v>
      </c>
      <c r="B3672" s="28" t="s">
        <v>5138</v>
      </c>
      <c r="C3672" s="30" t="s">
        <v>4574</v>
      </c>
      <c r="D3672" s="25">
        <v>40260</v>
      </c>
      <c r="F3672" s="26">
        <v>255.59</v>
      </c>
      <c r="G3672" s="28" t="s">
        <v>4574</v>
      </c>
      <c r="H3672" s="28" t="s">
        <v>3381</v>
      </c>
      <c r="J3672" s="28" t="s">
        <v>4909</v>
      </c>
      <c r="K3672" s="29">
        <v>40260</v>
      </c>
      <c r="L3672" s="30" t="s">
        <v>7206</v>
      </c>
      <c r="M3672" s="28" t="s">
        <v>5368</v>
      </c>
    </row>
    <row r="3673" spans="1:13" hidden="1" x14ac:dyDescent="0.2">
      <c r="A3673" s="14">
        <v>80382</v>
      </c>
      <c r="B3673" s="28" t="s">
        <v>4573</v>
      </c>
      <c r="C3673" s="28" t="s">
        <v>5135</v>
      </c>
      <c r="D3673" s="25">
        <v>40261</v>
      </c>
      <c r="F3673" s="26">
        <v>51.14</v>
      </c>
      <c r="G3673" s="28" t="s">
        <v>7128</v>
      </c>
      <c r="H3673" s="28" t="s">
        <v>4600</v>
      </c>
      <c r="J3673" s="28" t="s">
        <v>4909</v>
      </c>
      <c r="K3673" s="29">
        <v>40262</v>
      </c>
      <c r="M3673" s="28" t="s">
        <v>340</v>
      </c>
    </row>
    <row r="3674" spans="1:13" hidden="1" x14ac:dyDescent="0.2">
      <c r="A3674" s="14">
        <v>80006</v>
      </c>
      <c r="B3674" s="30" t="s">
        <v>4573</v>
      </c>
      <c r="C3674" s="30" t="s">
        <v>4574</v>
      </c>
      <c r="D3674" s="25">
        <v>40261</v>
      </c>
      <c r="F3674" s="26">
        <v>52</v>
      </c>
      <c r="G3674" s="28" t="s">
        <v>686</v>
      </c>
      <c r="H3674" s="28" t="s">
        <v>5954</v>
      </c>
      <c r="J3674" s="28" t="s">
        <v>4912</v>
      </c>
      <c r="K3674" s="29" t="s">
        <v>6839</v>
      </c>
      <c r="L3674" s="30" t="s">
        <v>7182</v>
      </c>
      <c r="M3674" s="28" t="s">
        <v>5370</v>
      </c>
    </row>
    <row r="3675" spans="1:13" hidden="1" x14ac:dyDescent="0.2">
      <c r="A3675" s="14">
        <v>80007</v>
      </c>
      <c r="B3675" s="28" t="s">
        <v>4573</v>
      </c>
      <c r="C3675" s="30" t="s">
        <v>4574</v>
      </c>
      <c r="D3675" s="25">
        <v>40261</v>
      </c>
      <c r="E3675" s="28">
        <v>1190</v>
      </c>
      <c r="F3675" s="131">
        <v>30</v>
      </c>
      <c r="G3675" s="28" t="s">
        <v>4595</v>
      </c>
      <c r="H3675" s="28" t="s">
        <v>4595</v>
      </c>
      <c r="K3675" s="29">
        <v>40261</v>
      </c>
      <c r="L3675" s="30" t="s">
        <v>7176</v>
      </c>
      <c r="M3675" s="28">
        <v>1190</v>
      </c>
    </row>
    <row r="3676" spans="1:13" hidden="1" x14ac:dyDescent="0.2">
      <c r="A3676" s="14">
        <v>80383</v>
      </c>
      <c r="B3676" s="28" t="s">
        <v>4573</v>
      </c>
      <c r="C3676" s="28" t="s">
        <v>5135</v>
      </c>
      <c r="D3676" s="25">
        <v>40261</v>
      </c>
      <c r="F3676" s="131">
        <v>15</v>
      </c>
      <c r="G3676" s="28" t="s">
        <v>4595</v>
      </c>
      <c r="H3676" s="28" t="s">
        <v>4595</v>
      </c>
      <c r="K3676" s="29">
        <v>40262</v>
      </c>
      <c r="M3676" s="28" t="s">
        <v>1251</v>
      </c>
    </row>
    <row r="3677" spans="1:13" hidden="1" x14ac:dyDescent="0.2">
      <c r="A3677" s="14">
        <v>80381</v>
      </c>
      <c r="B3677" s="28" t="s">
        <v>4573</v>
      </c>
      <c r="C3677" s="28" t="s">
        <v>5135</v>
      </c>
      <c r="D3677" s="25">
        <v>40261</v>
      </c>
      <c r="F3677" s="26">
        <v>13</v>
      </c>
      <c r="G3677" s="28" t="s">
        <v>2205</v>
      </c>
      <c r="H3677" s="28" t="s">
        <v>7154</v>
      </c>
      <c r="J3677" s="28" t="s">
        <v>4907</v>
      </c>
      <c r="K3677" s="29">
        <v>40262</v>
      </c>
      <c r="M3677" s="28" t="s">
        <v>2194</v>
      </c>
    </row>
    <row r="3678" spans="1:13" hidden="1" x14ac:dyDescent="0.2">
      <c r="A3678" s="14">
        <v>80005</v>
      </c>
      <c r="B3678" s="30" t="s">
        <v>4573</v>
      </c>
      <c r="C3678" s="30" t="s">
        <v>4574</v>
      </c>
      <c r="D3678" s="25">
        <v>40262</v>
      </c>
      <c r="E3678" s="28" t="s">
        <v>6277</v>
      </c>
      <c r="F3678" s="26">
        <v>24</v>
      </c>
      <c r="G3678" s="28" t="s">
        <v>8039</v>
      </c>
      <c r="H3678" s="28" t="s">
        <v>7323</v>
      </c>
      <c r="J3678" s="28" t="s">
        <v>4912</v>
      </c>
      <c r="K3678" s="29">
        <v>40262</v>
      </c>
      <c r="L3678" s="30" t="s">
        <v>7174</v>
      </c>
      <c r="M3678" s="28" t="s">
        <v>5369</v>
      </c>
    </row>
    <row r="3679" spans="1:13" hidden="1" x14ac:dyDescent="0.2">
      <c r="A3679" s="14">
        <v>80384</v>
      </c>
      <c r="B3679" s="28" t="s">
        <v>4573</v>
      </c>
      <c r="C3679" s="28" t="s">
        <v>5135</v>
      </c>
      <c r="D3679" s="25">
        <v>40262</v>
      </c>
      <c r="F3679" s="26">
        <v>13</v>
      </c>
      <c r="G3679" s="28" t="s">
        <v>2205</v>
      </c>
      <c r="H3679" s="28" t="s">
        <v>7154</v>
      </c>
      <c r="J3679" s="28" t="s">
        <v>4907</v>
      </c>
      <c r="K3679" s="29">
        <v>40263</v>
      </c>
      <c r="M3679" s="28" t="s">
        <v>2194</v>
      </c>
    </row>
    <row r="3680" spans="1:13" hidden="1" x14ac:dyDescent="0.2">
      <c r="A3680" s="14">
        <v>80353</v>
      </c>
      <c r="B3680" s="28" t="s">
        <v>4573</v>
      </c>
      <c r="C3680" s="28" t="s">
        <v>5135</v>
      </c>
      <c r="D3680" s="25">
        <v>40263</v>
      </c>
      <c r="F3680" s="131">
        <v>81.5</v>
      </c>
      <c r="G3680" s="28" t="s">
        <v>1560</v>
      </c>
      <c r="H3680" s="28" t="s">
        <v>4595</v>
      </c>
      <c r="K3680" s="29">
        <v>40264</v>
      </c>
      <c r="M3680" s="28" t="s">
        <v>6803</v>
      </c>
    </row>
    <row r="3681" spans="1:13" x14ac:dyDescent="0.2">
      <c r="A3681" s="14">
        <v>80004</v>
      </c>
      <c r="B3681" s="30" t="s">
        <v>4573</v>
      </c>
      <c r="C3681" s="30" t="s">
        <v>4574</v>
      </c>
      <c r="D3681" s="25">
        <v>40263</v>
      </c>
      <c r="F3681" s="26">
        <v>21.47</v>
      </c>
      <c r="G3681" s="28" t="s">
        <v>5136</v>
      </c>
      <c r="H3681" s="28" t="s">
        <v>7151</v>
      </c>
      <c r="J3681" s="28" t="s">
        <v>4911</v>
      </c>
      <c r="K3681" s="29">
        <v>40263</v>
      </c>
      <c r="L3681" s="30" t="s">
        <v>7174</v>
      </c>
      <c r="M3681" s="28" t="s">
        <v>7221</v>
      </c>
    </row>
    <row r="3682" spans="1:13" hidden="1" x14ac:dyDescent="0.2">
      <c r="A3682" s="14">
        <v>80385</v>
      </c>
      <c r="B3682" s="28" t="s">
        <v>4573</v>
      </c>
      <c r="C3682" s="28" t="s">
        <v>5135</v>
      </c>
      <c r="D3682" s="25">
        <v>40264</v>
      </c>
      <c r="F3682" s="26">
        <v>36.99</v>
      </c>
      <c r="G3682" s="28" t="s">
        <v>3701</v>
      </c>
      <c r="H3682" s="28" t="s">
        <v>7322</v>
      </c>
      <c r="J3682" s="28" t="s">
        <v>7139</v>
      </c>
      <c r="K3682" s="29">
        <v>40266</v>
      </c>
      <c r="M3682" s="28" t="s">
        <v>3850</v>
      </c>
    </row>
    <row r="3683" spans="1:13" hidden="1" x14ac:dyDescent="0.2">
      <c r="A3683" s="14">
        <v>80386</v>
      </c>
      <c r="B3683" s="28" t="s">
        <v>4573</v>
      </c>
      <c r="C3683" s="28" t="s">
        <v>5135</v>
      </c>
      <c r="D3683" s="25">
        <v>40265</v>
      </c>
      <c r="F3683" s="26">
        <v>23.97</v>
      </c>
      <c r="G3683" s="28" t="s">
        <v>683</v>
      </c>
      <c r="H3683" s="28" t="s">
        <v>3365</v>
      </c>
      <c r="J3683" s="28" t="s">
        <v>4909</v>
      </c>
      <c r="K3683" s="29">
        <v>40266</v>
      </c>
      <c r="M3683" s="28" t="s">
        <v>3851</v>
      </c>
    </row>
    <row r="3684" spans="1:13" hidden="1" x14ac:dyDescent="0.2">
      <c r="A3684" s="14">
        <v>80229</v>
      </c>
      <c r="B3684" s="28" t="s">
        <v>4573</v>
      </c>
      <c r="C3684" s="30" t="s">
        <v>4574</v>
      </c>
      <c r="D3684" s="25">
        <v>40266</v>
      </c>
      <c r="E3684" s="28" t="s">
        <v>5936</v>
      </c>
      <c r="F3684" s="26">
        <v>30</v>
      </c>
      <c r="G3684" s="28" t="s">
        <v>4584</v>
      </c>
      <c r="H3684" s="28" t="s">
        <v>3365</v>
      </c>
      <c r="J3684" s="28" t="s">
        <v>4905</v>
      </c>
      <c r="K3684" s="29">
        <v>40295</v>
      </c>
      <c r="L3684" s="30" t="s">
        <v>7176</v>
      </c>
      <c r="M3684" s="28">
        <v>1184</v>
      </c>
    </row>
    <row r="3685" spans="1:13" hidden="1" x14ac:dyDescent="0.2">
      <c r="A3685" s="14">
        <v>80002</v>
      </c>
      <c r="B3685" s="28" t="s">
        <v>4579</v>
      </c>
      <c r="C3685" s="30" t="s">
        <v>4574</v>
      </c>
      <c r="D3685" s="25">
        <v>40266</v>
      </c>
      <c r="F3685" s="26">
        <v>30</v>
      </c>
      <c r="G3685" s="28" t="s">
        <v>4580</v>
      </c>
      <c r="H3685" s="28" t="s">
        <v>6667</v>
      </c>
      <c r="K3685" s="29">
        <v>40266</v>
      </c>
      <c r="L3685" s="30" t="s">
        <v>8465</v>
      </c>
      <c r="M3685" s="28" t="s">
        <v>3128</v>
      </c>
    </row>
    <row r="3686" spans="1:13" hidden="1" x14ac:dyDescent="0.2">
      <c r="A3686" s="14">
        <v>80387</v>
      </c>
      <c r="B3686" s="28" t="s">
        <v>4573</v>
      </c>
      <c r="C3686" s="28" t="s">
        <v>5135</v>
      </c>
      <c r="D3686" s="25">
        <v>40266</v>
      </c>
      <c r="F3686" s="131">
        <v>25</v>
      </c>
      <c r="G3686" s="28" t="s">
        <v>6313</v>
      </c>
      <c r="H3686" s="28" t="s">
        <v>4595</v>
      </c>
      <c r="J3686" s="28" t="s">
        <v>4909</v>
      </c>
      <c r="K3686" s="29">
        <v>40267</v>
      </c>
      <c r="M3686" s="28" t="s">
        <v>6314</v>
      </c>
    </row>
    <row r="3687" spans="1:13" x14ac:dyDescent="0.2">
      <c r="A3687" s="14">
        <v>80388</v>
      </c>
      <c r="B3687" s="28" t="s">
        <v>4573</v>
      </c>
      <c r="C3687" s="28" t="s">
        <v>5135</v>
      </c>
      <c r="D3687" s="25">
        <v>40266</v>
      </c>
      <c r="F3687" s="26">
        <v>30</v>
      </c>
      <c r="G3687" s="28" t="s">
        <v>2201</v>
      </c>
      <c r="H3687" s="28" t="s">
        <v>7151</v>
      </c>
      <c r="J3687" s="28" t="s">
        <v>4911</v>
      </c>
      <c r="K3687" s="29">
        <v>40267</v>
      </c>
      <c r="M3687" s="28" t="s">
        <v>8459</v>
      </c>
    </row>
    <row r="3688" spans="1:13" hidden="1" x14ac:dyDescent="0.2">
      <c r="A3688" s="14">
        <v>80389</v>
      </c>
      <c r="B3688" s="28" t="s">
        <v>4573</v>
      </c>
      <c r="C3688" s="28" t="s">
        <v>5135</v>
      </c>
      <c r="D3688" s="25">
        <v>40267</v>
      </c>
      <c r="E3688" s="28" t="s">
        <v>2466</v>
      </c>
      <c r="F3688" s="26">
        <v>70</v>
      </c>
      <c r="G3688" s="28" t="s">
        <v>2203</v>
      </c>
      <c r="H3688" s="28" t="s">
        <v>4600</v>
      </c>
      <c r="J3688" s="28" t="s">
        <v>4911</v>
      </c>
      <c r="K3688" s="29">
        <v>40268</v>
      </c>
      <c r="M3688" s="28" t="s">
        <v>2467</v>
      </c>
    </row>
    <row r="3689" spans="1:13" hidden="1" x14ac:dyDescent="0.2">
      <c r="A3689" s="14">
        <v>81625</v>
      </c>
      <c r="B3689" s="30" t="s">
        <v>4573</v>
      </c>
      <c r="C3689" s="30" t="s">
        <v>5133</v>
      </c>
      <c r="D3689" s="25">
        <v>40267</v>
      </c>
      <c r="F3689" s="26">
        <v>-54</v>
      </c>
      <c r="G3689" s="28" t="s">
        <v>5137</v>
      </c>
      <c r="H3689" s="28" t="s">
        <v>3365</v>
      </c>
      <c r="J3689" s="28" t="s">
        <v>4909</v>
      </c>
    </row>
    <row r="3690" spans="1:13" hidden="1" x14ac:dyDescent="0.2">
      <c r="A3690" s="14">
        <v>81626</v>
      </c>
      <c r="B3690" s="30" t="s">
        <v>4573</v>
      </c>
      <c r="C3690" s="30" t="s">
        <v>5133</v>
      </c>
      <c r="D3690" s="25">
        <v>40267</v>
      </c>
      <c r="F3690" s="26">
        <v>179.4</v>
      </c>
      <c r="G3690" s="28" t="s">
        <v>5137</v>
      </c>
      <c r="H3690" s="28" t="s">
        <v>3365</v>
      </c>
      <c r="J3690" s="28" t="s">
        <v>4909</v>
      </c>
    </row>
    <row r="3691" spans="1:13" hidden="1" x14ac:dyDescent="0.2">
      <c r="A3691" s="14">
        <v>80392</v>
      </c>
      <c r="B3691" s="28" t="s">
        <v>4573</v>
      </c>
      <c r="C3691" s="28" t="s">
        <v>5135</v>
      </c>
      <c r="D3691" s="25">
        <v>40268</v>
      </c>
      <c r="E3691" s="28" t="s">
        <v>6322</v>
      </c>
      <c r="F3691" s="26">
        <v>372</v>
      </c>
      <c r="G3691" s="28" t="s">
        <v>7156</v>
      </c>
      <c r="H3691" s="28" t="s">
        <v>4599</v>
      </c>
      <c r="I3691" s="28" t="s">
        <v>7168</v>
      </c>
      <c r="J3691" s="28" t="s">
        <v>4909</v>
      </c>
      <c r="K3691" s="29">
        <v>40269</v>
      </c>
      <c r="M3691" s="28" t="s">
        <v>6323</v>
      </c>
    </row>
    <row r="3692" spans="1:13" hidden="1" x14ac:dyDescent="0.2">
      <c r="A3692" s="14">
        <v>80001</v>
      </c>
      <c r="B3692" s="30" t="s">
        <v>4573</v>
      </c>
      <c r="C3692" s="30" t="s">
        <v>4574</v>
      </c>
      <c r="D3692" s="25">
        <v>40268</v>
      </c>
      <c r="E3692" s="30"/>
      <c r="F3692" s="26">
        <v>35</v>
      </c>
      <c r="G3692" s="30" t="s">
        <v>6752</v>
      </c>
      <c r="H3692" s="30" t="s">
        <v>3381</v>
      </c>
      <c r="I3692" s="30"/>
      <c r="J3692" s="30" t="s">
        <v>4907</v>
      </c>
      <c r="K3692" s="29">
        <v>40268</v>
      </c>
      <c r="L3692" s="30" t="s">
        <v>7174</v>
      </c>
      <c r="M3692" s="30" t="s">
        <v>6752</v>
      </c>
    </row>
    <row r="3693" spans="1:13" hidden="1" x14ac:dyDescent="0.2">
      <c r="A3693" s="14">
        <v>80391</v>
      </c>
      <c r="B3693" s="28" t="s">
        <v>4573</v>
      </c>
      <c r="C3693" s="28" t="s">
        <v>5135</v>
      </c>
      <c r="D3693" s="25">
        <v>40268</v>
      </c>
      <c r="F3693" s="26">
        <v>19.5</v>
      </c>
      <c r="G3693" s="28" t="s">
        <v>2210</v>
      </c>
      <c r="H3693" s="28" t="s">
        <v>3484</v>
      </c>
      <c r="J3693" s="28" t="s">
        <v>4907</v>
      </c>
      <c r="K3693" s="29">
        <v>40269</v>
      </c>
      <c r="M3693" s="28" t="s">
        <v>1467</v>
      </c>
    </row>
    <row r="3694" spans="1:13" hidden="1" x14ac:dyDescent="0.2">
      <c r="A3694" s="14">
        <v>80390</v>
      </c>
      <c r="B3694" s="28" t="s">
        <v>4573</v>
      </c>
      <c r="C3694" s="28" t="s">
        <v>5135</v>
      </c>
      <c r="D3694" s="25">
        <v>40268</v>
      </c>
      <c r="F3694" s="26">
        <v>57.83</v>
      </c>
      <c r="G3694" s="28" t="s">
        <v>5137</v>
      </c>
      <c r="H3694" s="28" t="s">
        <v>7322</v>
      </c>
      <c r="J3694" s="28" t="s">
        <v>7139</v>
      </c>
      <c r="K3694" s="29">
        <v>40269</v>
      </c>
      <c r="M3694" s="28" t="s">
        <v>2318</v>
      </c>
    </row>
    <row r="3695" spans="1:13" hidden="1" x14ac:dyDescent="0.2">
      <c r="A3695" s="14">
        <v>81492</v>
      </c>
      <c r="B3695" s="28" t="s">
        <v>4573</v>
      </c>
      <c r="C3695" s="28" t="s">
        <v>4580</v>
      </c>
      <c r="D3695" s="25">
        <v>40269</v>
      </c>
      <c r="E3695" s="28" t="s">
        <v>4793</v>
      </c>
      <c r="F3695" s="26">
        <v>25</v>
      </c>
      <c r="G3695" s="28" t="s">
        <v>5158</v>
      </c>
      <c r="H3695" s="28" t="s">
        <v>7154</v>
      </c>
      <c r="J3695" s="28" t="s">
        <v>4905</v>
      </c>
      <c r="K3695" s="29">
        <v>40269</v>
      </c>
    </row>
    <row r="3696" spans="1:13" hidden="1" x14ac:dyDescent="0.2">
      <c r="A3696" s="14">
        <v>81494</v>
      </c>
      <c r="B3696" s="28" t="s">
        <v>4573</v>
      </c>
      <c r="C3696" s="28" t="s">
        <v>4580</v>
      </c>
      <c r="D3696" s="25">
        <v>40269</v>
      </c>
      <c r="E3696" s="28" t="s">
        <v>8516</v>
      </c>
      <c r="F3696" s="26">
        <v>20</v>
      </c>
      <c r="G3696" s="28" t="s">
        <v>7120</v>
      </c>
      <c r="H3696" s="28" t="s">
        <v>3484</v>
      </c>
      <c r="J3696" s="28" t="s">
        <v>4907</v>
      </c>
      <c r="K3696" s="29">
        <v>40269</v>
      </c>
    </row>
    <row r="3697" spans="1:13" hidden="1" x14ac:dyDescent="0.2">
      <c r="A3697" s="14">
        <v>80393.100000000006</v>
      </c>
      <c r="B3697" s="28" t="s">
        <v>4573</v>
      </c>
      <c r="C3697" s="28" t="s">
        <v>5135</v>
      </c>
      <c r="D3697" s="25">
        <v>40269</v>
      </c>
      <c r="E3697" s="28" t="s">
        <v>2481</v>
      </c>
      <c r="F3697" s="26">
        <v>110</v>
      </c>
      <c r="G3697" s="28" t="s">
        <v>899</v>
      </c>
      <c r="H3697" s="28" t="s">
        <v>7321</v>
      </c>
      <c r="J3697" s="28" t="s">
        <v>4911</v>
      </c>
      <c r="K3697" s="29">
        <v>40271</v>
      </c>
      <c r="M3697" s="28" t="s">
        <v>2482</v>
      </c>
    </row>
    <row r="3698" spans="1:13" hidden="1" x14ac:dyDescent="0.2">
      <c r="A3698" s="14">
        <v>80393.2</v>
      </c>
      <c r="B3698" s="28" t="s">
        <v>4573</v>
      </c>
      <c r="C3698" s="28" t="s">
        <v>5135</v>
      </c>
      <c r="D3698" s="25">
        <v>40269</v>
      </c>
      <c r="E3698" s="28" t="s">
        <v>8602</v>
      </c>
      <c r="F3698" s="26">
        <v>20.98</v>
      </c>
      <c r="G3698" s="28" t="s">
        <v>899</v>
      </c>
      <c r="H3698" s="28" t="s">
        <v>4599</v>
      </c>
      <c r="I3698" s="28" t="s">
        <v>8492</v>
      </c>
      <c r="J3698" s="28" t="s">
        <v>4911</v>
      </c>
      <c r="K3698" s="29">
        <v>40271</v>
      </c>
      <c r="M3698" s="28" t="s">
        <v>8603</v>
      </c>
    </row>
    <row r="3699" spans="1:13" hidden="1" x14ac:dyDescent="0.2">
      <c r="A3699" s="14">
        <v>80279</v>
      </c>
      <c r="B3699" s="28" t="s">
        <v>4579</v>
      </c>
      <c r="C3699" s="30" t="s">
        <v>4574</v>
      </c>
      <c r="D3699" s="25">
        <v>40269</v>
      </c>
      <c r="F3699" s="26">
        <v>20.3</v>
      </c>
      <c r="G3699" s="30" t="s">
        <v>4598</v>
      </c>
      <c r="H3699" s="28" t="s">
        <v>6667</v>
      </c>
      <c r="K3699" s="29">
        <v>40269</v>
      </c>
      <c r="L3699" s="30" t="s">
        <v>7174</v>
      </c>
      <c r="M3699" s="28" t="s">
        <v>7193</v>
      </c>
    </row>
    <row r="3700" spans="1:13" hidden="1" x14ac:dyDescent="0.2">
      <c r="A3700" s="14">
        <v>80278</v>
      </c>
      <c r="B3700" s="30" t="s">
        <v>4573</v>
      </c>
      <c r="C3700" s="30" t="s">
        <v>4574</v>
      </c>
      <c r="D3700" s="25">
        <v>40269</v>
      </c>
      <c r="F3700" s="26">
        <v>5</v>
      </c>
      <c r="G3700" s="28" t="s">
        <v>5134</v>
      </c>
      <c r="H3700" s="28" t="s">
        <v>5954</v>
      </c>
      <c r="J3700" s="28" t="s">
        <v>4912</v>
      </c>
      <c r="K3700" s="29">
        <v>40269</v>
      </c>
      <c r="L3700" s="30" t="s">
        <v>7174</v>
      </c>
      <c r="M3700" s="28" t="s">
        <v>7194</v>
      </c>
    </row>
    <row r="3701" spans="1:13" hidden="1" x14ac:dyDescent="0.2">
      <c r="A3701" s="14">
        <v>80299</v>
      </c>
      <c r="B3701" s="30" t="s">
        <v>4573</v>
      </c>
      <c r="C3701" s="30" t="s">
        <v>4598</v>
      </c>
      <c r="D3701" s="25">
        <v>40269</v>
      </c>
      <c r="F3701" s="26">
        <v>0.59</v>
      </c>
      <c r="G3701" s="28" t="s">
        <v>1444</v>
      </c>
      <c r="H3701" s="28" t="s">
        <v>277</v>
      </c>
      <c r="J3701" s="28" t="s">
        <v>4905</v>
      </c>
      <c r="K3701" s="29">
        <v>40269</v>
      </c>
      <c r="M3701" s="28" t="s">
        <v>6838</v>
      </c>
    </row>
    <row r="3702" spans="1:13" hidden="1" x14ac:dyDescent="0.2">
      <c r="A3702" s="14">
        <v>80273</v>
      </c>
      <c r="B3702" s="28" t="s">
        <v>4579</v>
      </c>
      <c r="C3702" s="30" t="s">
        <v>4574</v>
      </c>
      <c r="D3702" s="25">
        <v>40269</v>
      </c>
      <c r="F3702" s="26">
        <v>10</v>
      </c>
      <c r="G3702" s="28" t="s">
        <v>7162</v>
      </c>
      <c r="H3702" s="28" t="s">
        <v>3370</v>
      </c>
      <c r="J3702" s="28" t="s">
        <v>4906</v>
      </c>
      <c r="K3702" s="29">
        <v>40269</v>
      </c>
      <c r="L3702" s="30" t="s">
        <v>7182</v>
      </c>
      <c r="M3702" s="28" t="s">
        <v>7199</v>
      </c>
    </row>
    <row r="3703" spans="1:13" hidden="1" x14ac:dyDescent="0.2">
      <c r="A3703" s="14">
        <v>80274</v>
      </c>
      <c r="B3703" s="28" t="s">
        <v>4579</v>
      </c>
      <c r="C3703" s="30" t="s">
        <v>4574</v>
      </c>
      <c r="D3703" s="25">
        <v>40269</v>
      </c>
      <c r="F3703" s="26">
        <v>10</v>
      </c>
      <c r="G3703" s="28" t="s">
        <v>7163</v>
      </c>
      <c r="H3703" s="28" t="s">
        <v>3370</v>
      </c>
      <c r="J3703" s="28" t="s">
        <v>4905</v>
      </c>
      <c r="K3703" s="29">
        <v>40269</v>
      </c>
      <c r="L3703" s="30" t="s">
        <v>7182</v>
      </c>
      <c r="M3703" s="28" t="s">
        <v>7198</v>
      </c>
    </row>
    <row r="3704" spans="1:13" hidden="1" x14ac:dyDescent="0.2">
      <c r="A3704" s="14">
        <v>81496</v>
      </c>
      <c r="B3704" s="33" t="s">
        <v>4573</v>
      </c>
      <c r="C3704" s="33" t="s">
        <v>4580</v>
      </c>
      <c r="D3704" s="25">
        <v>40269</v>
      </c>
      <c r="E3704" s="33" t="s">
        <v>3376</v>
      </c>
      <c r="F3704" s="26">
        <v>12</v>
      </c>
      <c r="G3704" s="28" t="s">
        <v>1661</v>
      </c>
      <c r="H3704" s="28" t="s">
        <v>3379</v>
      </c>
      <c r="J3704" s="28" t="s">
        <v>4906</v>
      </c>
      <c r="K3704" s="29">
        <v>40269</v>
      </c>
      <c r="L3704" s="33"/>
    </row>
    <row r="3705" spans="1:13" hidden="1" x14ac:dyDescent="0.2">
      <c r="A3705" s="14">
        <v>80394</v>
      </c>
      <c r="B3705" s="28" t="s">
        <v>4573</v>
      </c>
      <c r="C3705" s="28" t="s">
        <v>5135</v>
      </c>
      <c r="D3705" s="25">
        <v>40269</v>
      </c>
      <c r="F3705" s="26">
        <v>14.99</v>
      </c>
      <c r="G3705" s="28" t="s">
        <v>7133</v>
      </c>
      <c r="H3705" s="28" t="s">
        <v>3381</v>
      </c>
      <c r="J3705" s="28" t="s">
        <v>4909</v>
      </c>
      <c r="K3705" s="29">
        <v>40271</v>
      </c>
      <c r="M3705" s="28" t="s">
        <v>2093</v>
      </c>
    </row>
    <row r="3706" spans="1:13" hidden="1" x14ac:dyDescent="0.2">
      <c r="A3706" s="14">
        <v>80250</v>
      </c>
      <c r="B3706" s="33" t="s">
        <v>4573</v>
      </c>
      <c r="C3706" s="30" t="s">
        <v>4574</v>
      </c>
      <c r="D3706" s="25">
        <v>40269</v>
      </c>
      <c r="E3706" s="28" t="s">
        <v>5353</v>
      </c>
      <c r="F3706" s="26">
        <v>20.65</v>
      </c>
      <c r="G3706" s="28" t="s">
        <v>4577</v>
      </c>
      <c r="H3706" s="28" t="s">
        <v>3365</v>
      </c>
      <c r="J3706" s="28" t="s">
        <v>4909</v>
      </c>
      <c r="K3706" s="29">
        <v>40277</v>
      </c>
      <c r="L3706" s="30" t="s">
        <v>7176</v>
      </c>
      <c r="M3706" s="28">
        <v>1208</v>
      </c>
    </row>
    <row r="3707" spans="1:13" hidden="1" x14ac:dyDescent="0.2">
      <c r="A3707" s="14">
        <v>81495</v>
      </c>
      <c r="B3707" s="28" t="s">
        <v>4573</v>
      </c>
      <c r="C3707" s="28" t="s">
        <v>4580</v>
      </c>
      <c r="D3707" s="25">
        <v>40269</v>
      </c>
      <c r="E3707" s="28" t="s">
        <v>3043</v>
      </c>
      <c r="F3707" s="26">
        <v>40</v>
      </c>
      <c r="G3707" s="28" t="s">
        <v>1958</v>
      </c>
      <c r="H3707" s="28" t="s">
        <v>3379</v>
      </c>
      <c r="J3707" s="28" t="s">
        <v>4906</v>
      </c>
      <c r="K3707" s="29">
        <v>40269</v>
      </c>
    </row>
    <row r="3708" spans="1:13" hidden="1" x14ac:dyDescent="0.2">
      <c r="A3708" s="14">
        <v>80280</v>
      </c>
      <c r="B3708" s="28" t="s">
        <v>4579</v>
      </c>
      <c r="C3708" s="30" t="s">
        <v>4574</v>
      </c>
      <c r="D3708" s="25">
        <v>40269</v>
      </c>
      <c r="F3708" s="26">
        <v>2280.1999999999998</v>
      </c>
      <c r="G3708" s="28" t="s">
        <v>5135</v>
      </c>
      <c r="H3708" s="28" t="s">
        <v>6667</v>
      </c>
      <c r="K3708" s="29">
        <v>40269</v>
      </c>
      <c r="L3708" s="30" t="s">
        <v>7174</v>
      </c>
      <c r="M3708" s="28" t="s">
        <v>7218</v>
      </c>
    </row>
    <row r="3709" spans="1:13" hidden="1" x14ac:dyDescent="0.2">
      <c r="A3709" s="14">
        <v>81490</v>
      </c>
      <c r="B3709" s="28" t="s">
        <v>4573</v>
      </c>
      <c r="C3709" s="28" t="s">
        <v>4580</v>
      </c>
      <c r="D3709" s="25">
        <v>40269</v>
      </c>
      <c r="E3709" s="28" t="s">
        <v>3367</v>
      </c>
      <c r="F3709" s="26">
        <v>80</v>
      </c>
      <c r="G3709" s="28" t="s">
        <v>7119</v>
      </c>
      <c r="H3709" s="28" t="s">
        <v>3484</v>
      </c>
      <c r="J3709" s="28" t="s">
        <v>4911</v>
      </c>
      <c r="K3709" s="29">
        <v>40269</v>
      </c>
    </row>
    <row r="3710" spans="1:13" hidden="1" x14ac:dyDescent="0.2">
      <c r="A3710" s="14">
        <v>81493</v>
      </c>
      <c r="B3710" s="28" t="s">
        <v>4573</v>
      </c>
      <c r="C3710" s="28" t="s">
        <v>4580</v>
      </c>
      <c r="D3710" s="25">
        <v>40269</v>
      </c>
      <c r="E3710" s="28" t="s">
        <v>3542</v>
      </c>
      <c r="F3710" s="26">
        <v>50</v>
      </c>
      <c r="G3710" s="28" t="s">
        <v>3696</v>
      </c>
      <c r="H3710" s="28" t="s">
        <v>3488</v>
      </c>
      <c r="J3710" s="28" t="s">
        <v>4908</v>
      </c>
      <c r="K3710" s="29">
        <v>40269</v>
      </c>
    </row>
    <row r="3711" spans="1:13" hidden="1" x14ac:dyDescent="0.2">
      <c r="A3711" s="14">
        <v>80395</v>
      </c>
      <c r="B3711" s="28" t="s">
        <v>4573</v>
      </c>
      <c r="C3711" s="28" t="s">
        <v>5135</v>
      </c>
      <c r="D3711" s="25">
        <v>40269</v>
      </c>
      <c r="F3711" s="26">
        <v>27.11</v>
      </c>
      <c r="G3711" s="28" t="s">
        <v>683</v>
      </c>
      <c r="H3711" s="28" t="s">
        <v>3365</v>
      </c>
      <c r="J3711" s="28" t="s">
        <v>4909</v>
      </c>
      <c r="K3711" s="29">
        <v>40271</v>
      </c>
      <c r="M3711" s="28" t="s">
        <v>3851</v>
      </c>
    </row>
    <row r="3712" spans="1:13" hidden="1" x14ac:dyDescent="0.2">
      <c r="A3712" s="14">
        <v>81491</v>
      </c>
      <c r="B3712" s="28" t="s">
        <v>4573</v>
      </c>
      <c r="C3712" s="28" t="s">
        <v>4580</v>
      </c>
      <c r="D3712" s="25">
        <v>40269</v>
      </c>
      <c r="E3712" s="28" t="s">
        <v>3367</v>
      </c>
      <c r="F3712" s="26">
        <v>30</v>
      </c>
      <c r="G3712" s="28" t="s">
        <v>5137</v>
      </c>
      <c r="H3712" s="28" t="s">
        <v>3365</v>
      </c>
      <c r="J3712" s="28" t="s">
        <v>4911</v>
      </c>
      <c r="K3712" s="29">
        <v>40269</v>
      </c>
    </row>
    <row r="3713" spans="1:13" hidden="1" x14ac:dyDescent="0.2">
      <c r="A3713" s="14">
        <v>80281</v>
      </c>
      <c r="B3713" s="30" t="s">
        <v>4579</v>
      </c>
      <c r="C3713" s="30" t="s">
        <v>4574</v>
      </c>
      <c r="D3713" s="25">
        <v>40269</v>
      </c>
      <c r="F3713" s="26">
        <v>300</v>
      </c>
      <c r="G3713" s="28" t="s">
        <v>5133</v>
      </c>
      <c r="H3713" s="28" t="s">
        <v>6667</v>
      </c>
      <c r="K3713" s="29">
        <v>40269</v>
      </c>
      <c r="L3713" s="30" t="s">
        <v>7174</v>
      </c>
      <c r="M3713" s="28" t="s">
        <v>7191</v>
      </c>
    </row>
    <row r="3714" spans="1:13" hidden="1" x14ac:dyDescent="0.2">
      <c r="A3714" s="14">
        <v>81579</v>
      </c>
      <c r="B3714" s="28" t="s">
        <v>7124</v>
      </c>
      <c r="C3714" s="30" t="s">
        <v>5133</v>
      </c>
      <c r="D3714" s="25">
        <v>40269</v>
      </c>
      <c r="F3714" s="26">
        <v>-0.33</v>
      </c>
      <c r="G3714" s="28" t="s">
        <v>5133</v>
      </c>
      <c r="H3714" s="28" t="s">
        <v>6666</v>
      </c>
    </row>
    <row r="3715" spans="1:13" hidden="1" x14ac:dyDescent="0.2">
      <c r="A3715" s="14">
        <v>80277</v>
      </c>
      <c r="B3715" s="30" t="s">
        <v>4573</v>
      </c>
      <c r="C3715" s="30" t="s">
        <v>4574</v>
      </c>
      <c r="D3715" s="25">
        <v>40269</v>
      </c>
      <c r="F3715" s="26">
        <v>33.14</v>
      </c>
      <c r="G3715" s="28" t="s">
        <v>6021</v>
      </c>
      <c r="H3715" s="28" t="s">
        <v>3381</v>
      </c>
      <c r="J3715" s="28" t="s">
        <v>4909</v>
      </c>
      <c r="K3715" s="29">
        <v>40269</v>
      </c>
      <c r="L3715" s="30" t="s">
        <v>7174</v>
      </c>
      <c r="M3715" s="28" t="s">
        <v>7200</v>
      </c>
    </row>
    <row r="3716" spans="1:13" hidden="1" x14ac:dyDescent="0.2">
      <c r="A3716" s="14">
        <v>80275</v>
      </c>
      <c r="B3716" s="30" t="s">
        <v>4573</v>
      </c>
      <c r="C3716" s="30" t="s">
        <v>4574</v>
      </c>
      <c r="D3716" s="25">
        <v>40269</v>
      </c>
      <c r="F3716" s="26">
        <v>44</v>
      </c>
      <c r="G3716" s="28" t="s">
        <v>6023</v>
      </c>
      <c r="H3716" s="28" t="s">
        <v>3379</v>
      </c>
      <c r="J3716" s="28" t="s">
        <v>4906</v>
      </c>
      <c r="K3716" s="29">
        <v>40269</v>
      </c>
      <c r="L3716" s="30" t="s">
        <v>7174</v>
      </c>
      <c r="M3716" s="28" t="s">
        <v>7196</v>
      </c>
    </row>
    <row r="3717" spans="1:13" hidden="1" x14ac:dyDescent="0.2">
      <c r="A3717" s="14">
        <v>80276</v>
      </c>
      <c r="B3717" s="30" t="s">
        <v>4573</v>
      </c>
      <c r="C3717" s="30" t="s">
        <v>4574</v>
      </c>
      <c r="D3717" s="25">
        <v>40269</v>
      </c>
      <c r="F3717" s="26">
        <v>12.18</v>
      </c>
      <c r="G3717" s="28" t="s">
        <v>6022</v>
      </c>
      <c r="H3717" s="28" t="s">
        <v>3381</v>
      </c>
      <c r="J3717" s="28" t="s">
        <v>4909</v>
      </c>
      <c r="K3717" s="29">
        <v>40269</v>
      </c>
      <c r="L3717" s="30" t="s">
        <v>7174</v>
      </c>
      <c r="M3717" s="28" t="s">
        <v>7195</v>
      </c>
    </row>
    <row r="3718" spans="1:13" hidden="1" x14ac:dyDescent="0.2">
      <c r="A3718" s="14">
        <v>81558</v>
      </c>
      <c r="B3718" s="28" t="s">
        <v>4573</v>
      </c>
      <c r="C3718" s="28" t="s">
        <v>4580</v>
      </c>
      <c r="D3718" s="25">
        <v>40269</v>
      </c>
      <c r="F3718" s="131">
        <v>203</v>
      </c>
      <c r="G3718" s="28" t="s">
        <v>4595</v>
      </c>
      <c r="H3718" s="28" t="s">
        <v>3370</v>
      </c>
      <c r="J3718" s="28" t="s">
        <v>4909</v>
      </c>
      <c r="K3718" s="29">
        <v>40269</v>
      </c>
    </row>
    <row r="3719" spans="1:13" hidden="1" x14ac:dyDescent="0.2">
      <c r="A3719" s="14">
        <v>80298</v>
      </c>
      <c r="B3719" s="30" t="s">
        <v>5150</v>
      </c>
      <c r="C3719" s="30" t="s">
        <v>4598</v>
      </c>
      <c r="D3719" s="25">
        <v>40269</v>
      </c>
      <c r="F3719" s="26">
        <v>-20.3</v>
      </c>
      <c r="G3719" s="30" t="s">
        <v>4574</v>
      </c>
      <c r="H3719" s="28" t="s">
        <v>6667</v>
      </c>
      <c r="K3719" s="29">
        <v>40269</v>
      </c>
      <c r="M3719" s="28" t="s">
        <v>1534</v>
      </c>
    </row>
    <row r="3720" spans="1:13" hidden="1" x14ac:dyDescent="0.2">
      <c r="A3720" s="14">
        <v>80599</v>
      </c>
      <c r="B3720" s="28" t="s">
        <v>4579</v>
      </c>
      <c r="C3720" s="28" t="s">
        <v>5135</v>
      </c>
      <c r="D3720" s="25">
        <v>40269</v>
      </c>
      <c r="F3720" s="26">
        <v>-2280.1999999999998</v>
      </c>
      <c r="G3720" s="30" t="s">
        <v>4574</v>
      </c>
      <c r="H3720" s="28" t="s">
        <v>6667</v>
      </c>
      <c r="K3720" s="29">
        <v>40269</v>
      </c>
      <c r="L3720" s="30" t="s">
        <v>5361</v>
      </c>
      <c r="M3720" s="30"/>
    </row>
    <row r="3721" spans="1:13" hidden="1" x14ac:dyDescent="0.2">
      <c r="A3721" s="14">
        <v>81497</v>
      </c>
      <c r="B3721" s="28" t="s">
        <v>5150</v>
      </c>
      <c r="C3721" s="28" t="s">
        <v>4580</v>
      </c>
      <c r="D3721" s="25">
        <v>40269</v>
      </c>
      <c r="F3721" s="26">
        <v>-460</v>
      </c>
      <c r="G3721" s="28" t="s">
        <v>4574</v>
      </c>
      <c r="H3721" s="28" t="s">
        <v>6667</v>
      </c>
      <c r="K3721" s="29">
        <v>40269</v>
      </c>
    </row>
    <row r="3722" spans="1:13" hidden="1" x14ac:dyDescent="0.2">
      <c r="A3722" s="14">
        <v>81431</v>
      </c>
      <c r="B3722" s="30" t="s">
        <v>5150</v>
      </c>
      <c r="C3722" s="30" t="s">
        <v>5135</v>
      </c>
      <c r="D3722" s="25">
        <v>40269</v>
      </c>
      <c r="F3722" s="26">
        <v>-2280.1999999999998</v>
      </c>
      <c r="G3722" s="28" t="s">
        <v>4574</v>
      </c>
      <c r="H3722" s="28" t="s">
        <v>6667</v>
      </c>
    </row>
    <row r="3723" spans="1:13" hidden="1" x14ac:dyDescent="0.2">
      <c r="A3723" s="14">
        <v>81580</v>
      </c>
      <c r="B3723" s="28" t="s">
        <v>5150</v>
      </c>
      <c r="C3723" s="28" t="s">
        <v>5133</v>
      </c>
      <c r="D3723" s="25">
        <v>40269</v>
      </c>
      <c r="F3723" s="26">
        <v>-300</v>
      </c>
      <c r="G3723" s="28" t="s">
        <v>4574</v>
      </c>
      <c r="H3723" s="28" t="s">
        <v>6667</v>
      </c>
    </row>
    <row r="3724" spans="1:13" hidden="1" x14ac:dyDescent="0.2">
      <c r="A3724" s="14">
        <v>80282</v>
      </c>
      <c r="B3724" s="30" t="s">
        <v>4573</v>
      </c>
      <c r="C3724" s="30" t="s">
        <v>4574</v>
      </c>
      <c r="D3724" s="25">
        <v>40269</v>
      </c>
      <c r="E3724" s="28" t="s">
        <v>5365</v>
      </c>
      <c r="F3724" s="26">
        <v>182.8</v>
      </c>
      <c r="G3724" s="28" t="s">
        <v>2204</v>
      </c>
      <c r="H3724" s="28" t="s">
        <v>3381</v>
      </c>
      <c r="J3724" s="28" t="s">
        <v>4909</v>
      </c>
      <c r="K3724" s="29">
        <v>40269</v>
      </c>
      <c r="L3724" s="30" t="s">
        <v>7174</v>
      </c>
      <c r="M3724" s="28" t="s">
        <v>7192</v>
      </c>
    </row>
    <row r="3725" spans="1:13" hidden="1" x14ac:dyDescent="0.2">
      <c r="A3725" s="14">
        <v>80396</v>
      </c>
      <c r="B3725" s="28" t="s">
        <v>4573</v>
      </c>
      <c r="C3725" s="28" t="s">
        <v>5135</v>
      </c>
      <c r="D3725" s="25">
        <v>40269</v>
      </c>
      <c r="F3725" s="131">
        <v>10.49</v>
      </c>
      <c r="G3725" s="28" t="s">
        <v>3697</v>
      </c>
      <c r="H3725" s="28" t="s">
        <v>3370</v>
      </c>
      <c r="K3725" s="29">
        <v>40271</v>
      </c>
      <c r="M3725" s="28" t="s">
        <v>3512</v>
      </c>
    </row>
    <row r="3726" spans="1:13" hidden="1" x14ac:dyDescent="0.2">
      <c r="A3726" s="14">
        <v>80522</v>
      </c>
      <c r="B3726" s="28" t="s">
        <v>4573</v>
      </c>
      <c r="C3726" s="28" t="s">
        <v>5135</v>
      </c>
      <c r="D3726" s="25">
        <v>40271</v>
      </c>
      <c r="F3726" s="26">
        <v>20</v>
      </c>
      <c r="G3726" s="28" t="s">
        <v>2201</v>
      </c>
      <c r="H3726" s="28" t="s">
        <v>7154</v>
      </c>
      <c r="J3726" s="28" t="s">
        <v>4907</v>
      </c>
      <c r="K3726" s="29">
        <v>40242</v>
      </c>
      <c r="M3726" s="28" t="s">
        <v>8462</v>
      </c>
    </row>
    <row r="3727" spans="1:13" hidden="1" x14ac:dyDescent="0.2">
      <c r="A3727" s="14">
        <v>80458.2</v>
      </c>
      <c r="B3727" s="28" t="s">
        <v>4573</v>
      </c>
      <c r="C3727" s="28" t="s">
        <v>5135</v>
      </c>
      <c r="D3727" s="25">
        <v>40273</v>
      </c>
      <c r="E3727" s="28" t="s">
        <v>1977</v>
      </c>
      <c r="F3727" s="26">
        <v>65</v>
      </c>
      <c r="G3727" s="28" t="s">
        <v>4511</v>
      </c>
      <c r="H3727" s="28" t="s">
        <v>3381</v>
      </c>
      <c r="J3727" s="28" t="s">
        <v>4906</v>
      </c>
      <c r="K3727" s="29">
        <v>40273</v>
      </c>
      <c r="M3727" s="28" t="s">
        <v>1978</v>
      </c>
    </row>
    <row r="3728" spans="1:13" hidden="1" x14ac:dyDescent="0.2">
      <c r="A3728" s="14">
        <v>80265</v>
      </c>
      <c r="B3728" s="17" t="s">
        <v>4573</v>
      </c>
      <c r="C3728" s="30" t="s">
        <v>4574</v>
      </c>
      <c r="D3728" s="25">
        <v>40274</v>
      </c>
      <c r="E3728" s="32" t="s">
        <v>3382</v>
      </c>
      <c r="F3728" s="26">
        <v>59</v>
      </c>
      <c r="G3728" s="28" t="s">
        <v>4594</v>
      </c>
      <c r="H3728" s="28" t="s">
        <v>3381</v>
      </c>
      <c r="J3728" s="28" t="s">
        <v>4909</v>
      </c>
      <c r="K3728" s="29">
        <v>40274</v>
      </c>
      <c r="L3728" s="30" t="s">
        <v>7174</v>
      </c>
      <c r="M3728" s="28" t="s">
        <v>5918</v>
      </c>
    </row>
    <row r="3729" spans="1:13" hidden="1" x14ac:dyDescent="0.2">
      <c r="A3729" s="14">
        <v>80266</v>
      </c>
      <c r="B3729" s="30" t="s">
        <v>4573</v>
      </c>
      <c r="C3729" s="30" t="s">
        <v>4574</v>
      </c>
      <c r="D3729" s="25">
        <v>40274</v>
      </c>
      <c r="E3729" s="28" t="s">
        <v>3380</v>
      </c>
      <c r="F3729" s="26">
        <v>46</v>
      </c>
      <c r="G3729" s="28" t="s">
        <v>4594</v>
      </c>
      <c r="H3729" s="28" t="s">
        <v>3381</v>
      </c>
      <c r="J3729" s="28" t="s">
        <v>4909</v>
      </c>
      <c r="K3729" s="29">
        <v>40274</v>
      </c>
      <c r="L3729" s="30" t="s">
        <v>7174</v>
      </c>
      <c r="M3729" s="28" t="s">
        <v>5919</v>
      </c>
    </row>
    <row r="3730" spans="1:13" hidden="1" x14ac:dyDescent="0.2">
      <c r="A3730" s="14">
        <v>80271</v>
      </c>
      <c r="B3730" s="30" t="s">
        <v>4573</v>
      </c>
      <c r="C3730" s="30" t="s">
        <v>4574</v>
      </c>
      <c r="D3730" s="25">
        <v>40274</v>
      </c>
      <c r="E3730" s="28" t="s">
        <v>5363</v>
      </c>
      <c r="F3730" s="26">
        <v>19.940000000000001</v>
      </c>
      <c r="G3730" s="28" t="s">
        <v>4594</v>
      </c>
      <c r="H3730" s="28" t="s">
        <v>3381</v>
      </c>
      <c r="J3730" s="28" t="s">
        <v>4909</v>
      </c>
      <c r="K3730" s="29">
        <v>40274</v>
      </c>
      <c r="L3730" s="30" t="s">
        <v>7174</v>
      </c>
      <c r="M3730" s="28" t="s">
        <v>5364</v>
      </c>
    </row>
    <row r="3731" spans="1:13" hidden="1" x14ac:dyDescent="0.2">
      <c r="A3731" s="14">
        <v>80267</v>
      </c>
      <c r="B3731" s="30" t="s">
        <v>4579</v>
      </c>
      <c r="C3731" s="30" t="s">
        <v>4574</v>
      </c>
      <c r="D3731" s="25">
        <v>40274</v>
      </c>
      <c r="F3731" s="26">
        <v>60</v>
      </c>
      <c r="G3731" s="28" t="s">
        <v>4580</v>
      </c>
      <c r="H3731" s="28" t="s">
        <v>6667</v>
      </c>
      <c r="K3731" s="29">
        <v>40274</v>
      </c>
      <c r="L3731" s="30" t="s">
        <v>8465</v>
      </c>
      <c r="M3731" s="28" t="s">
        <v>6284</v>
      </c>
    </row>
    <row r="3732" spans="1:13" hidden="1" x14ac:dyDescent="0.2">
      <c r="A3732" s="14">
        <v>80268</v>
      </c>
      <c r="B3732" s="28" t="s">
        <v>4579</v>
      </c>
      <c r="C3732" s="30" t="s">
        <v>4574</v>
      </c>
      <c r="D3732" s="25">
        <v>40274</v>
      </c>
      <c r="F3732" s="26">
        <v>30</v>
      </c>
      <c r="G3732" s="28" t="s">
        <v>4580</v>
      </c>
      <c r="H3732" s="28" t="s">
        <v>6667</v>
      </c>
      <c r="K3732" s="29">
        <v>40274</v>
      </c>
      <c r="L3732" s="30" t="s">
        <v>8465</v>
      </c>
      <c r="M3732" s="28" t="s">
        <v>3129</v>
      </c>
    </row>
    <row r="3733" spans="1:13" hidden="1" x14ac:dyDescent="0.2">
      <c r="A3733" s="14">
        <v>80270</v>
      </c>
      <c r="B3733" s="30" t="s">
        <v>4573</v>
      </c>
      <c r="C3733" s="30" t="s">
        <v>4574</v>
      </c>
      <c r="D3733" s="25">
        <v>40274</v>
      </c>
      <c r="F3733" s="26">
        <v>9.85</v>
      </c>
      <c r="G3733" s="28" t="s">
        <v>5151</v>
      </c>
      <c r="H3733" s="28" t="s">
        <v>277</v>
      </c>
      <c r="J3733" s="28" t="s">
        <v>4907</v>
      </c>
      <c r="K3733" s="29">
        <v>40274</v>
      </c>
      <c r="L3733" s="30" t="s">
        <v>7174</v>
      </c>
      <c r="M3733" s="28" t="s">
        <v>7189</v>
      </c>
    </row>
    <row r="3734" spans="1:13" hidden="1" x14ac:dyDescent="0.2">
      <c r="A3734" s="14">
        <v>80269</v>
      </c>
      <c r="B3734" s="30" t="s">
        <v>4573</v>
      </c>
      <c r="C3734" s="30" t="s">
        <v>4574</v>
      </c>
      <c r="D3734" s="25">
        <v>40274</v>
      </c>
      <c r="E3734" s="28" t="s">
        <v>8464</v>
      </c>
      <c r="F3734" s="26">
        <v>10</v>
      </c>
      <c r="G3734" s="28" t="s">
        <v>6752</v>
      </c>
      <c r="H3734" s="28" t="s">
        <v>3381</v>
      </c>
      <c r="J3734" s="28" t="s">
        <v>4905</v>
      </c>
      <c r="K3734" s="29">
        <v>40274</v>
      </c>
      <c r="L3734" s="30" t="s">
        <v>8465</v>
      </c>
      <c r="M3734" s="28" t="s">
        <v>8466</v>
      </c>
    </row>
    <row r="3735" spans="1:13" hidden="1" x14ac:dyDescent="0.2">
      <c r="A3735" s="14">
        <v>80272</v>
      </c>
      <c r="B3735" s="30" t="s">
        <v>4573</v>
      </c>
      <c r="C3735" s="30" t="s">
        <v>4574</v>
      </c>
      <c r="D3735" s="25">
        <v>40274</v>
      </c>
      <c r="E3735" s="28" t="s">
        <v>3388</v>
      </c>
      <c r="F3735" s="26">
        <v>26.95</v>
      </c>
      <c r="G3735" s="28" t="s">
        <v>5139</v>
      </c>
      <c r="H3735" s="28" t="s">
        <v>3381</v>
      </c>
      <c r="J3735" s="28" t="s">
        <v>4911</v>
      </c>
      <c r="K3735" s="29">
        <v>40274</v>
      </c>
      <c r="L3735" s="30" t="s">
        <v>7174</v>
      </c>
      <c r="M3735" s="28" t="s">
        <v>7187</v>
      </c>
    </row>
    <row r="3736" spans="1:13" hidden="1" x14ac:dyDescent="0.2">
      <c r="A3736" s="14">
        <v>80397</v>
      </c>
      <c r="B3736" s="28" t="s">
        <v>4573</v>
      </c>
      <c r="C3736" s="28" t="s">
        <v>5135</v>
      </c>
      <c r="D3736" s="25">
        <v>40274</v>
      </c>
      <c r="F3736" s="26">
        <v>35.25</v>
      </c>
      <c r="G3736" s="28" t="s">
        <v>683</v>
      </c>
      <c r="H3736" s="28" t="s">
        <v>3365</v>
      </c>
      <c r="J3736" s="28" t="s">
        <v>4909</v>
      </c>
      <c r="K3736" s="29">
        <v>40275</v>
      </c>
      <c r="M3736" s="28" t="s">
        <v>3851</v>
      </c>
    </row>
    <row r="3737" spans="1:13" hidden="1" x14ac:dyDescent="0.2">
      <c r="A3737" s="14">
        <v>80263</v>
      </c>
      <c r="B3737" s="28" t="s">
        <v>4592</v>
      </c>
      <c r="C3737" s="30" t="s">
        <v>4574</v>
      </c>
      <c r="D3737" s="25">
        <v>40275</v>
      </c>
      <c r="F3737" s="26">
        <v>-763</v>
      </c>
      <c r="G3737" s="28" t="s">
        <v>4593</v>
      </c>
      <c r="H3737" s="28" t="s">
        <v>6666</v>
      </c>
      <c r="J3737" s="28" t="s">
        <v>4911</v>
      </c>
      <c r="K3737" s="29">
        <v>40275</v>
      </c>
      <c r="L3737" s="30" t="s">
        <v>7177</v>
      </c>
      <c r="M3737" s="28" t="s">
        <v>7214</v>
      </c>
    </row>
    <row r="3738" spans="1:13" hidden="1" x14ac:dyDescent="0.2">
      <c r="A3738" s="14">
        <v>80255</v>
      </c>
      <c r="B3738" s="28" t="s">
        <v>4579</v>
      </c>
      <c r="C3738" s="30" t="s">
        <v>4574</v>
      </c>
      <c r="D3738" s="25">
        <v>40275</v>
      </c>
      <c r="F3738" s="26">
        <v>250</v>
      </c>
      <c r="G3738" s="28" t="s">
        <v>4587</v>
      </c>
      <c r="H3738" s="28" t="s">
        <v>6667</v>
      </c>
      <c r="K3738" s="29">
        <v>40275</v>
      </c>
      <c r="L3738" s="30" t="s">
        <v>7174</v>
      </c>
      <c r="M3738" s="28" t="s">
        <v>7179</v>
      </c>
    </row>
    <row r="3739" spans="1:13" hidden="1" x14ac:dyDescent="0.2">
      <c r="A3739" s="14">
        <v>80256</v>
      </c>
      <c r="B3739" s="28" t="s">
        <v>4579</v>
      </c>
      <c r="C3739" s="30" t="s">
        <v>4574</v>
      </c>
      <c r="D3739" s="25">
        <v>40275</v>
      </c>
      <c r="F3739" s="26">
        <v>60</v>
      </c>
      <c r="G3739" s="28" t="s">
        <v>4587</v>
      </c>
      <c r="H3739" s="28" t="s">
        <v>6667</v>
      </c>
      <c r="K3739" s="29">
        <v>40275</v>
      </c>
      <c r="L3739" s="30" t="s">
        <v>7174</v>
      </c>
      <c r="M3739" s="28" t="s">
        <v>7179</v>
      </c>
    </row>
    <row r="3740" spans="1:13" hidden="1" x14ac:dyDescent="0.2">
      <c r="A3740" s="14">
        <v>80257</v>
      </c>
      <c r="B3740" s="28" t="s">
        <v>4579</v>
      </c>
      <c r="C3740" s="30" t="s">
        <v>4574</v>
      </c>
      <c r="D3740" s="25">
        <v>40275</v>
      </c>
      <c r="F3740" s="26">
        <v>150</v>
      </c>
      <c r="G3740" s="28" t="s">
        <v>4587</v>
      </c>
      <c r="H3740" s="28" t="s">
        <v>6667</v>
      </c>
      <c r="K3740" s="29">
        <v>40275</v>
      </c>
      <c r="L3740" s="30" t="s">
        <v>7174</v>
      </c>
      <c r="M3740" s="28" t="s">
        <v>7179</v>
      </c>
    </row>
    <row r="3741" spans="1:13" hidden="1" x14ac:dyDescent="0.2">
      <c r="A3741" s="14">
        <v>80258</v>
      </c>
      <c r="B3741" s="28" t="s">
        <v>4579</v>
      </c>
      <c r="C3741" s="30" t="s">
        <v>4574</v>
      </c>
      <c r="D3741" s="25">
        <v>40275</v>
      </c>
      <c r="F3741" s="26">
        <v>500</v>
      </c>
      <c r="G3741" s="28" t="s">
        <v>4587</v>
      </c>
      <c r="H3741" s="28" t="s">
        <v>6667</v>
      </c>
      <c r="K3741" s="29">
        <v>40275</v>
      </c>
      <c r="L3741" s="30" t="s">
        <v>7174</v>
      </c>
      <c r="M3741" s="28" t="s">
        <v>7179</v>
      </c>
    </row>
    <row r="3742" spans="1:13" hidden="1" x14ac:dyDescent="0.2">
      <c r="A3742" s="14">
        <v>80262</v>
      </c>
      <c r="B3742" s="30" t="s">
        <v>4573</v>
      </c>
      <c r="C3742" s="17" t="s">
        <v>4574</v>
      </c>
      <c r="D3742" s="25">
        <v>40275</v>
      </c>
      <c r="F3742" s="26">
        <v>5</v>
      </c>
      <c r="G3742" s="28" t="s">
        <v>4590</v>
      </c>
      <c r="H3742" s="28" t="s">
        <v>5954</v>
      </c>
      <c r="J3742" s="28" t="s">
        <v>4912</v>
      </c>
      <c r="K3742" s="29">
        <v>40275</v>
      </c>
      <c r="L3742" s="17" t="s">
        <v>7182</v>
      </c>
      <c r="M3742" s="28" t="s">
        <v>7183</v>
      </c>
    </row>
    <row r="3743" spans="1:13" hidden="1" x14ac:dyDescent="0.2">
      <c r="A3743" s="14">
        <v>80264</v>
      </c>
      <c r="B3743" s="30" t="s">
        <v>4573</v>
      </c>
      <c r="C3743" s="30" t="s">
        <v>4574</v>
      </c>
      <c r="D3743" s="25">
        <v>40275</v>
      </c>
      <c r="F3743" s="26">
        <v>12</v>
      </c>
      <c r="G3743" s="28" t="s">
        <v>4596</v>
      </c>
      <c r="H3743" s="28" t="s">
        <v>5954</v>
      </c>
      <c r="J3743" s="28" t="s">
        <v>4912</v>
      </c>
      <c r="K3743" s="29">
        <v>40275</v>
      </c>
      <c r="L3743" s="30" t="s">
        <v>7174</v>
      </c>
      <c r="M3743" s="28" t="s">
        <v>4596</v>
      </c>
    </row>
    <row r="3744" spans="1:13" hidden="1" x14ac:dyDescent="0.2">
      <c r="A3744" s="14">
        <v>80261</v>
      </c>
      <c r="B3744" s="33" t="s">
        <v>4573</v>
      </c>
      <c r="C3744" s="30" t="s">
        <v>4574</v>
      </c>
      <c r="D3744" s="25">
        <v>40275</v>
      </c>
      <c r="E3744" s="28" t="s">
        <v>1504</v>
      </c>
      <c r="F3744" s="26">
        <v>192</v>
      </c>
      <c r="G3744" s="28" t="s">
        <v>5140</v>
      </c>
      <c r="H3744" s="28" t="s">
        <v>3370</v>
      </c>
      <c r="J3744" s="28" t="s">
        <v>4911</v>
      </c>
      <c r="K3744" s="29">
        <v>40275</v>
      </c>
      <c r="L3744" s="30" t="s">
        <v>7176</v>
      </c>
      <c r="M3744" s="28">
        <v>1185</v>
      </c>
    </row>
    <row r="3745" spans="1:13" hidden="1" x14ac:dyDescent="0.2">
      <c r="A3745" s="14">
        <v>80259</v>
      </c>
      <c r="B3745" s="28" t="s">
        <v>4573</v>
      </c>
      <c r="C3745" s="30" t="s">
        <v>4574</v>
      </c>
      <c r="D3745" s="25">
        <v>40275</v>
      </c>
      <c r="E3745" s="28">
        <v>1188</v>
      </c>
      <c r="F3745" s="131">
        <v>25</v>
      </c>
      <c r="G3745" s="28" t="s">
        <v>4595</v>
      </c>
      <c r="H3745" s="28" t="s">
        <v>4595</v>
      </c>
      <c r="K3745" s="29">
        <v>40275</v>
      </c>
      <c r="L3745" s="30" t="s">
        <v>7176</v>
      </c>
      <c r="M3745" s="28">
        <v>1188</v>
      </c>
    </row>
    <row r="3746" spans="1:13" hidden="1" x14ac:dyDescent="0.2">
      <c r="A3746" s="14">
        <v>80260</v>
      </c>
      <c r="B3746" s="28" t="s">
        <v>4573</v>
      </c>
      <c r="C3746" s="30" t="s">
        <v>4574</v>
      </c>
      <c r="D3746" s="25">
        <v>40275</v>
      </c>
      <c r="E3746" s="28">
        <v>1186</v>
      </c>
      <c r="F3746" s="131">
        <v>25</v>
      </c>
      <c r="G3746" s="28" t="s">
        <v>4595</v>
      </c>
      <c r="H3746" s="28" t="s">
        <v>4595</v>
      </c>
      <c r="K3746" s="29">
        <v>40275</v>
      </c>
      <c r="L3746" s="30" t="s">
        <v>7176</v>
      </c>
      <c r="M3746" s="28">
        <v>1186</v>
      </c>
    </row>
    <row r="3747" spans="1:13" hidden="1" x14ac:dyDescent="0.2">
      <c r="A3747" s="14">
        <v>80300</v>
      </c>
      <c r="B3747" s="30" t="s">
        <v>4573</v>
      </c>
      <c r="C3747" s="30" t="s">
        <v>4598</v>
      </c>
      <c r="D3747" s="25">
        <v>40276</v>
      </c>
      <c r="F3747" s="131">
        <v>6.98</v>
      </c>
      <c r="G3747" s="28" t="s">
        <v>1943</v>
      </c>
      <c r="H3747" s="28" t="s">
        <v>277</v>
      </c>
      <c r="K3747" s="29">
        <v>40276</v>
      </c>
      <c r="M3747" s="28" t="s">
        <v>4801</v>
      </c>
    </row>
    <row r="3748" spans="1:13" hidden="1" x14ac:dyDescent="0.2">
      <c r="A3748" s="14">
        <v>80301</v>
      </c>
      <c r="B3748" s="30" t="s">
        <v>4573</v>
      </c>
      <c r="C3748" s="30" t="s">
        <v>4598</v>
      </c>
      <c r="D3748" s="25">
        <v>40276</v>
      </c>
      <c r="F3748" s="131">
        <v>14.99</v>
      </c>
      <c r="G3748" s="28" t="s">
        <v>1943</v>
      </c>
      <c r="H3748" s="28" t="s">
        <v>277</v>
      </c>
      <c r="K3748" s="29">
        <v>40276</v>
      </c>
      <c r="M3748" s="28" t="s">
        <v>4801</v>
      </c>
    </row>
    <row r="3749" spans="1:13" hidden="1" x14ac:dyDescent="0.2">
      <c r="A3749" s="14">
        <v>80254</v>
      </c>
      <c r="B3749" s="30" t="s">
        <v>4573</v>
      </c>
      <c r="C3749" s="30" t="s">
        <v>4574</v>
      </c>
      <c r="D3749" s="25">
        <v>40276</v>
      </c>
      <c r="E3749" s="28" t="s">
        <v>3388</v>
      </c>
      <c r="F3749" s="26">
        <v>8.19</v>
      </c>
      <c r="G3749" s="28" t="s">
        <v>4589</v>
      </c>
      <c r="H3749" s="28" t="s">
        <v>3381</v>
      </c>
      <c r="J3749" s="28" t="s">
        <v>4907</v>
      </c>
      <c r="K3749" s="29">
        <v>40276</v>
      </c>
      <c r="L3749" s="30" t="s">
        <v>7174</v>
      </c>
      <c r="M3749" s="28" t="s">
        <v>7186</v>
      </c>
    </row>
    <row r="3750" spans="1:13" hidden="1" x14ac:dyDescent="0.2">
      <c r="A3750" s="23">
        <v>90808.1</v>
      </c>
      <c r="B3750" s="28" t="s">
        <v>4573</v>
      </c>
      <c r="C3750" s="28" t="s">
        <v>5133</v>
      </c>
      <c r="D3750" s="25">
        <v>40276</v>
      </c>
      <c r="E3750" s="28" t="s">
        <v>1446</v>
      </c>
      <c r="F3750" s="26">
        <v>13</v>
      </c>
      <c r="G3750" s="28" t="s">
        <v>5137</v>
      </c>
      <c r="H3750" s="28" t="s">
        <v>277</v>
      </c>
      <c r="J3750" s="28" t="s">
        <v>4907</v>
      </c>
    </row>
    <row r="3751" spans="1:13" hidden="1" x14ac:dyDescent="0.2">
      <c r="A3751" s="23">
        <v>90808.2</v>
      </c>
      <c r="B3751" s="33" t="s">
        <v>4573</v>
      </c>
      <c r="C3751" s="28" t="s">
        <v>5133</v>
      </c>
      <c r="D3751" s="25">
        <v>40276</v>
      </c>
      <c r="F3751" s="26">
        <v>91.65</v>
      </c>
      <c r="G3751" s="28" t="s">
        <v>5137</v>
      </c>
      <c r="H3751" s="28" t="s">
        <v>3365</v>
      </c>
      <c r="J3751" s="28" t="s">
        <v>4909</v>
      </c>
    </row>
    <row r="3752" spans="1:13" hidden="1" x14ac:dyDescent="0.2">
      <c r="A3752" s="14">
        <v>80401</v>
      </c>
      <c r="B3752" s="28" t="s">
        <v>4573</v>
      </c>
      <c r="C3752" s="28" t="s">
        <v>5135</v>
      </c>
      <c r="D3752" s="25">
        <v>40276</v>
      </c>
      <c r="E3752" s="28" t="s">
        <v>7309</v>
      </c>
      <c r="F3752" s="26">
        <v>58.45</v>
      </c>
      <c r="G3752" s="28" t="s">
        <v>878</v>
      </c>
      <c r="H3752" s="28" t="s">
        <v>7322</v>
      </c>
      <c r="J3752" s="28" t="s">
        <v>7139</v>
      </c>
      <c r="K3752" s="29">
        <v>40277</v>
      </c>
      <c r="M3752" s="28" t="s">
        <v>3847</v>
      </c>
    </row>
    <row r="3753" spans="1:13" x14ac:dyDescent="0.2">
      <c r="A3753" s="14">
        <v>80400</v>
      </c>
      <c r="B3753" s="28" t="s">
        <v>4573</v>
      </c>
      <c r="C3753" s="28" t="s">
        <v>5135</v>
      </c>
      <c r="D3753" s="25">
        <v>40276</v>
      </c>
      <c r="F3753" s="26">
        <v>213.9</v>
      </c>
      <c r="G3753" s="28" t="s">
        <v>2205</v>
      </c>
      <c r="H3753" s="28" t="s">
        <v>7151</v>
      </c>
      <c r="J3753" s="28" t="s">
        <v>4911</v>
      </c>
      <c r="K3753" s="29">
        <v>40277</v>
      </c>
      <c r="M3753" s="28" t="s">
        <v>2194</v>
      </c>
    </row>
    <row r="3754" spans="1:13" hidden="1" x14ac:dyDescent="0.2">
      <c r="A3754" s="14">
        <v>80252.2</v>
      </c>
      <c r="B3754" s="30" t="s">
        <v>4579</v>
      </c>
      <c r="C3754" s="30" t="s">
        <v>4574</v>
      </c>
      <c r="D3754" s="25">
        <v>40277</v>
      </c>
      <c r="F3754" s="133">
        <v>40</v>
      </c>
      <c r="G3754" s="28" t="s">
        <v>4580</v>
      </c>
      <c r="H3754" s="28" t="s">
        <v>6667</v>
      </c>
      <c r="K3754" s="29">
        <v>40277</v>
      </c>
      <c r="L3754" s="28" t="s">
        <v>7212</v>
      </c>
      <c r="M3754" s="28" t="s">
        <v>993</v>
      </c>
    </row>
    <row r="3755" spans="1:13" hidden="1" x14ac:dyDescent="0.2">
      <c r="A3755" s="14">
        <v>80253</v>
      </c>
      <c r="B3755" s="28" t="s">
        <v>4579</v>
      </c>
      <c r="C3755" s="30" t="s">
        <v>4574</v>
      </c>
      <c r="D3755" s="25">
        <v>40277</v>
      </c>
      <c r="F3755" s="26">
        <v>40</v>
      </c>
      <c r="G3755" s="28" t="s">
        <v>4580</v>
      </c>
      <c r="H3755" s="28" t="s">
        <v>6667</v>
      </c>
      <c r="K3755" s="29">
        <v>40277</v>
      </c>
      <c r="L3755" s="30" t="s">
        <v>8465</v>
      </c>
      <c r="M3755" s="28" t="s">
        <v>3108</v>
      </c>
    </row>
    <row r="3756" spans="1:13" ht="25.5" hidden="1" x14ac:dyDescent="0.2">
      <c r="A3756" s="14">
        <v>80251</v>
      </c>
      <c r="B3756" s="30" t="s">
        <v>4585</v>
      </c>
      <c r="C3756" s="30" t="s">
        <v>4574</v>
      </c>
      <c r="D3756" s="25">
        <v>40277</v>
      </c>
      <c r="F3756" s="26">
        <v>50</v>
      </c>
      <c r="G3756" s="28" t="s">
        <v>4586</v>
      </c>
      <c r="H3756" s="28" t="s">
        <v>5948</v>
      </c>
      <c r="J3756" s="28" t="s">
        <v>4905</v>
      </c>
      <c r="K3756" s="29">
        <v>40277</v>
      </c>
      <c r="L3756" s="30" t="s">
        <v>7174</v>
      </c>
      <c r="M3756" s="28" t="s">
        <v>7180</v>
      </c>
    </row>
    <row r="3757" spans="1:13" hidden="1" x14ac:dyDescent="0.2">
      <c r="A3757" s="14">
        <v>80402</v>
      </c>
      <c r="B3757" s="33" t="s">
        <v>4573</v>
      </c>
      <c r="C3757" s="28" t="s">
        <v>5135</v>
      </c>
      <c r="D3757" s="25">
        <v>40277</v>
      </c>
      <c r="F3757" s="26">
        <v>7</v>
      </c>
      <c r="G3757" s="28" t="s">
        <v>896</v>
      </c>
      <c r="H3757" s="28" t="s">
        <v>3484</v>
      </c>
      <c r="J3757" s="28" t="s">
        <v>4907</v>
      </c>
      <c r="K3757" s="29">
        <v>40278</v>
      </c>
      <c r="M3757" s="28" t="s">
        <v>8604</v>
      </c>
    </row>
    <row r="3758" spans="1:13" hidden="1" x14ac:dyDescent="0.2">
      <c r="A3758" s="14">
        <v>80248</v>
      </c>
      <c r="B3758" s="28" t="s">
        <v>4579</v>
      </c>
      <c r="C3758" s="30" t="s">
        <v>4574</v>
      </c>
      <c r="D3758" s="25">
        <v>40277</v>
      </c>
      <c r="F3758" s="26">
        <v>100</v>
      </c>
      <c r="G3758" s="28" t="s">
        <v>4587</v>
      </c>
      <c r="H3758" s="28" t="s">
        <v>6667</v>
      </c>
      <c r="K3758" s="29">
        <v>40277</v>
      </c>
      <c r="L3758" s="30" t="s">
        <v>7174</v>
      </c>
      <c r="M3758" s="28" t="s">
        <v>7179</v>
      </c>
    </row>
    <row r="3759" spans="1:13" hidden="1" x14ac:dyDescent="0.2">
      <c r="A3759" s="14">
        <v>80249</v>
      </c>
      <c r="B3759" s="28" t="s">
        <v>4579</v>
      </c>
      <c r="C3759" s="30" t="s">
        <v>4574</v>
      </c>
      <c r="D3759" s="25">
        <v>40277</v>
      </c>
      <c r="F3759" s="26">
        <v>100</v>
      </c>
      <c r="G3759" s="28" t="s">
        <v>4587</v>
      </c>
      <c r="H3759" s="28" t="s">
        <v>6667</v>
      </c>
      <c r="K3759" s="29">
        <v>40277</v>
      </c>
      <c r="L3759" s="30" t="s">
        <v>7174</v>
      </c>
      <c r="M3759" s="28" t="s">
        <v>7179</v>
      </c>
    </row>
    <row r="3760" spans="1:13" hidden="1" x14ac:dyDescent="0.2">
      <c r="A3760" s="14">
        <v>80403</v>
      </c>
      <c r="B3760" s="28" t="s">
        <v>4573</v>
      </c>
      <c r="C3760" s="28" t="s">
        <v>5135</v>
      </c>
      <c r="D3760" s="25">
        <v>40277</v>
      </c>
      <c r="E3760" s="28" t="s">
        <v>6834</v>
      </c>
      <c r="F3760" s="26">
        <v>50</v>
      </c>
      <c r="G3760" s="28" t="s">
        <v>2561</v>
      </c>
      <c r="H3760" s="28" t="s">
        <v>4600</v>
      </c>
      <c r="J3760" s="28" t="s">
        <v>4907</v>
      </c>
      <c r="K3760" s="29">
        <v>40278</v>
      </c>
      <c r="M3760" s="28" t="s">
        <v>6835</v>
      </c>
    </row>
    <row r="3761" spans="1:13" hidden="1" x14ac:dyDescent="0.2">
      <c r="A3761" s="14">
        <v>80405</v>
      </c>
      <c r="B3761" s="28" t="s">
        <v>4573</v>
      </c>
      <c r="C3761" s="28" t="s">
        <v>5135</v>
      </c>
      <c r="D3761" s="25">
        <v>40277</v>
      </c>
      <c r="F3761" s="26">
        <v>4.95</v>
      </c>
      <c r="G3761" s="28" t="s">
        <v>5411</v>
      </c>
      <c r="H3761" s="28" t="s">
        <v>3370</v>
      </c>
      <c r="J3761" s="28" t="s">
        <v>4907</v>
      </c>
      <c r="K3761" s="29">
        <v>40278</v>
      </c>
      <c r="M3761" s="28" t="s">
        <v>6787</v>
      </c>
    </row>
    <row r="3762" spans="1:13" hidden="1" x14ac:dyDescent="0.2">
      <c r="A3762" s="14">
        <v>80252.100000000006</v>
      </c>
      <c r="B3762" s="30" t="s">
        <v>4573</v>
      </c>
      <c r="C3762" s="30" t="s">
        <v>4574</v>
      </c>
      <c r="D3762" s="25">
        <v>40277</v>
      </c>
      <c r="E3762" s="28" t="s">
        <v>7164</v>
      </c>
      <c r="F3762" s="26">
        <v>2.33</v>
      </c>
      <c r="G3762" s="28" t="s">
        <v>5137</v>
      </c>
      <c r="H3762" s="28" t="s">
        <v>3365</v>
      </c>
      <c r="J3762" s="28" t="s">
        <v>4911</v>
      </c>
      <c r="K3762" s="29">
        <v>40277</v>
      </c>
      <c r="L3762" s="30" t="s">
        <v>2196</v>
      </c>
      <c r="M3762" s="28" t="s">
        <v>993</v>
      </c>
    </row>
    <row r="3763" spans="1:13" hidden="1" x14ac:dyDescent="0.2">
      <c r="A3763" s="14">
        <v>80404</v>
      </c>
      <c r="B3763" s="28" t="s">
        <v>4573</v>
      </c>
      <c r="C3763" s="28" t="s">
        <v>5135</v>
      </c>
      <c r="D3763" s="25">
        <v>40277</v>
      </c>
      <c r="F3763" s="26">
        <v>13</v>
      </c>
      <c r="G3763" s="28" t="s">
        <v>4030</v>
      </c>
      <c r="H3763" s="28" t="s">
        <v>4600</v>
      </c>
      <c r="J3763" s="28" t="s">
        <v>4905</v>
      </c>
      <c r="K3763" s="29">
        <v>40278</v>
      </c>
      <c r="M3763" s="28" t="s">
        <v>2301</v>
      </c>
    </row>
    <row r="3764" spans="1:13" hidden="1" x14ac:dyDescent="0.2">
      <c r="A3764" s="14">
        <v>80406.100000000006</v>
      </c>
      <c r="B3764" s="28" t="s">
        <v>4573</v>
      </c>
      <c r="C3764" s="28" t="s">
        <v>5135</v>
      </c>
      <c r="D3764" s="25">
        <v>40278</v>
      </c>
      <c r="E3764" s="28" t="s">
        <v>4783</v>
      </c>
      <c r="F3764" s="26">
        <v>15</v>
      </c>
      <c r="G3764" s="28" t="s">
        <v>3356</v>
      </c>
      <c r="H3764" s="28" t="s">
        <v>5953</v>
      </c>
      <c r="J3764" s="28" t="s">
        <v>4909</v>
      </c>
      <c r="K3764" s="29">
        <v>40280</v>
      </c>
      <c r="M3764" s="28" t="s">
        <v>4781</v>
      </c>
    </row>
    <row r="3765" spans="1:13" hidden="1" x14ac:dyDescent="0.2">
      <c r="A3765" s="14">
        <v>80406.2</v>
      </c>
      <c r="B3765" s="28" t="s">
        <v>4573</v>
      </c>
      <c r="C3765" s="28" t="s">
        <v>5135</v>
      </c>
      <c r="D3765" s="25">
        <v>40278</v>
      </c>
      <c r="E3765" s="28" t="s">
        <v>4784</v>
      </c>
      <c r="F3765" s="26">
        <v>7.99</v>
      </c>
      <c r="G3765" s="28" t="s">
        <v>3356</v>
      </c>
      <c r="H3765" s="28" t="s">
        <v>3370</v>
      </c>
      <c r="J3765" s="28" t="s">
        <v>4907</v>
      </c>
      <c r="K3765" s="29">
        <v>40280</v>
      </c>
      <c r="M3765" s="28" t="s">
        <v>4781</v>
      </c>
    </row>
    <row r="3766" spans="1:13" hidden="1" x14ac:dyDescent="0.2">
      <c r="A3766" s="14">
        <v>80408</v>
      </c>
      <c r="B3766" s="28" t="s">
        <v>4573</v>
      </c>
      <c r="C3766" s="28" t="s">
        <v>5135</v>
      </c>
      <c r="D3766" s="25">
        <v>40279</v>
      </c>
      <c r="E3766" s="28" t="s">
        <v>8400</v>
      </c>
      <c r="F3766" s="26">
        <v>12.44</v>
      </c>
      <c r="G3766" s="28" t="s">
        <v>6755</v>
      </c>
      <c r="H3766" s="28" t="s">
        <v>3379</v>
      </c>
      <c r="J3766" s="28" t="s">
        <v>4905</v>
      </c>
      <c r="K3766" s="29">
        <v>40280</v>
      </c>
      <c r="M3766" s="28" t="s">
        <v>5101</v>
      </c>
    </row>
    <row r="3767" spans="1:13" hidden="1" x14ac:dyDescent="0.2">
      <c r="A3767" s="14">
        <v>80407</v>
      </c>
      <c r="B3767" s="28" t="s">
        <v>4573</v>
      </c>
      <c r="C3767" s="28" t="s">
        <v>5135</v>
      </c>
      <c r="D3767" s="25">
        <v>40279</v>
      </c>
      <c r="F3767" s="26">
        <v>8.57</v>
      </c>
      <c r="G3767" s="28" t="s">
        <v>683</v>
      </c>
      <c r="H3767" s="28" t="s">
        <v>3365</v>
      </c>
      <c r="J3767" s="28" t="s">
        <v>4909</v>
      </c>
      <c r="K3767" s="29">
        <v>40280</v>
      </c>
      <c r="M3767" s="28" t="s">
        <v>1499</v>
      </c>
    </row>
    <row r="3768" spans="1:13" hidden="1" x14ac:dyDescent="0.2">
      <c r="A3768" s="14">
        <v>80247</v>
      </c>
      <c r="B3768" s="28" t="s">
        <v>4579</v>
      </c>
      <c r="C3768" s="30" t="s">
        <v>4574</v>
      </c>
      <c r="D3768" s="25">
        <v>40280</v>
      </c>
      <c r="F3768" s="26">
        <v>20</v>
      </c>
      <c r="G3768" s="28" t="s">
        <v>4580</v>
      </c>
      <c r="H3768" s="28" t="s">
        <v>6667</v>
      </c>
      <c r="K3768" s="29">
        <v>40280</v>
      </c>
      <c r="L3768" s="30" t="s">
        <v>8465</v>
      </c>
      <c r="M3768" s="28" t="s">
        <v>3152</v>
      </c>
    </row>
    <row r="3769" spans="1:13" hidden="1" x14ac:dyDescent="0.2">
      <c r="A3769" s="14">
        <v>80410</v>
      </c>
      <c r="B3769" s="28" t="s">
        <v>4573</v>
      </c>
      <c r="C3769" s="28" t="s">
        <v>5135</v>
      </c>
      <c r="D3769" s="25">
        <v>40280</v>
      </c>
      <c r="F3769" s="26">
        <v>10.84</v>
      </c>
      <c r="G3769" s="28" t="s">
        <v>683</v>
      </c>
      <c r="H3769" s="28" t="s">
        <v>3365</v>
      </c>
      <c r="J3769" s="28" t="s">
        <v>4909</v>
      </c>
      <c r="K3769" s="29">
        <v>40281</v>
      </c>
      <c r="M3769" s="28" t="s">
        <v>1499</v>
      </c>
    </row>
    <row r="3770" spans="1:13" hidden="1" x14ac:dyDescent="0.2">
      <c r="A3770" s="14">
        <v>81441.100000000006</v>
      </c>
      <c r="B3770" s="17" t="s">
        <v>4573</v>
      </c>
      <c r="C3770" s="30" t="s">
        <v>4574</v>
      </c>
      <c r="D3770" s="137">
        <v>40280</v>
      </c>
      <c r="E3770" s="138" t="s">
        <v>1225</v>
      </c>
      <c r="F3770" s="133">
        <v>1.99</v>
      </c>
      <c r="G3770" s="28" t="s">
        <v>6790</v>
      </c>
      <c r="H3770" s="28" t="s">
        <v>3381</v>
      </c>
      <c r="J3770" s="28" t="s">
        <v>4909</v>
      </c>
      <c r="K3770" s="29">
        <v>40296</v>
      </c>
      <c r="L3770" s="28" t="s">
        <v>7174</v>
      </c>
      <c r="M3770" s="28" t="s">
        <v>7220</v>
      </c>
    </row>
    <row r="3771" spans="1:13" hidden="1" x14ac:dyDescent="0.2">
      <c r="A3771" s="14">
        <v>81441.2</v>
      </c>
      <c r="B3771" s="30" t="s">
        <v>4573</v>
      </c>
      <c r="C3771" s="30" t="s">
        <v>4574</v>
      </c>
      <c r="D3771" s="137">
        <v>40280</v>
      </c>
      <c r="E3771" s="138" t="s">
        <v>1222</v>
      </c>
      <c r="F3771" s="133">
        <v>5</v>
      </c>
      <c r="G3771" s="28" t="s">
        <v>6790</v>
      </c>
      <c r="H3771" s="28" t="s">
        <v>3381</v>
      </c>
      <c r="J3771" s="28" t="s">
        <v>4909</v>
      </c>
      <c r="K3771" s="29">
        <v>40296</v>
      </c>
      <c r="L3771" s="28" t="s">
        <v>7174</v>
      </c>
      <c r="M3771" s="28" t="s">
        <v>7220</v>
      </c>
    </row>
    <row r="3772" spans="1:13" hidden="1" x14ac:dyDescent="0.2">
      <c r="A3772" s="14">
        <v>81441.3</v>
      </c>
      <c r="B3772" s="30" t="s">
        <v>4573</v>
      </c>
      <c r="C3772" s="30" t="s">
        <v>4574</v>
      </c>
      <c r="D3772" s="137">
        <v>40280</v>
      </c>
      <c r="E3772" s="138" t="s">
        <v>1227</v>
      </c>
      <c r="F3772" s="133">
        <v>25</v>
      </c>
      <c r="G3772" s="28" t="s">
        <v>6790</v>
      </c>
      <c r="H3772" s="28" t="s">
        <v>3381</v>
      </c>
      <c r="J3772" s="28" t="s">
        <v>4909</v>
      </c>
      <c r="K3772" s="29">
        <v>40296</v>
      </c>
      <c r="L3772" s="28" t="s">
        <v>7174</v>
      </c>
      <c r="M3772" s="28" t="s">
        <v>7220</v>
      </c>
    </row>
    <row r="3773" spans="1:13" hidden="1" x14ac:dyDescent="0.2">
      <c r="A3773" s="14">
        <v>81441.399999999994</v>
      </c>
      <c r="B3773" s="30" t="s">
        <v>4573</v>
      </c>
      <c r="C3773" s="30" t="s">
        <v>4574</v>
      </c>
      <c r="D3773" s="137">
        <v>40280</v>
      </c>
      <c r="E3773" s="138" t="s">
        <v>1224</v>
      </c>
      <c r="F3773" s="133">
        <v>18.420000000000002</v>
      </c>
      <c r="G3773" s="28" t="s">
        <v>6790</v>
      </c>
      <c r="H3773" s="28" t="s">
        <v>3381</v>
      </c>
      <c r="J3773" s="28" t="s">
        <v>4909</v>
      </c>
      <c r="K3773" s="29">
        <v>40296</v>
      </c>
      <c r="L3773" s="28" t="s">
        <v>7174</v>
      </c>
      <c r="M3773" s="28" t="s">
        <v>7220</v>
      </c>
    </row>
    <row r="3774" spans="1:13" hidden="1" x14ac:dyDescent="0.2">
      <c r="A3774" s="14">
        <v>80409</v>
      </c>
      <c r="B3774" s="28" t="s">
        <v>4573</v>
      </c>
      <c r="C3774" s="28" t="s">
        <v>5135</v>
      </c>
      <c r="D3774" s="25">
        <v>40280</v>
      </c>
      <c r="F3774" s="26">
        <v>13</v>
      </c>
      <c r="G3774" s="28" t="s">
        <v>2205</v>
      </c>
      <c r="H3774" s="28" t="s">
        <v>7154</v>
      </c>
      <c r="J3774" s="28" t="s">
        <v>4907</v>
      </c>
      <c r="K3774" s="29">
        <v>40281</v>
      </c>
      <c r="M3774" s="28" t="s">
        <v>2194</v>
      </c>
    </row>
    <row r="3775" spans="1:13" hidden="1" x14ac:dyDescent="0.2">
      <c r="A3775" s="14">
        <v>80412</v>
      </c>
      <c r="B3775" s="28" t="s">
        <v>4573</v>
      </c>
      <c r="C3775" s="28" t="s">
        <v>5135</v>
      </c>
      <c r="D3775" s="25">
        <v>40281</v>
      </c>
      <c r="E3775" s="28" t="s">
        <v>6801</v>
      </c>
      <c r="F3775" s="131">
        <v>79.989999999999995</v>
      </c>
      <c r="G3775" s="28" t="s">
        <v>893</v>
      </c>
      <c r="H3775" s="28" t="s">
        <v>7321</v>
      </c>
      <c r="J3775" s="28" t="s">
        <v>4909</v>
      </c>
      <c r="K3775" s="29">
        <v>40282</v>
      </c>
      <c r="M3775" s="28" t="s">
        <v>6802</v>
      </c>
    </row>
    <row r="3776" spans="1:13" hidden="1" x14ac:dyDescent="0.2">
      <c r="A3776" s="14">
        <v>80238</v>
      </c>
      <c r="B3776" s="28" t="s">
        <v>4573</v>
      </c>
      <c r="C3776" s="30" t="s">
        <v>4574</v>
      </c>
      <c r="D3776" s="25">
        <v>40281</v>
      </c>
      <c r="E3776" s="28" t="s">
        <v>6278</v>
      </c>
      <c r="F3776" s="26">
        <v>19</v>
      </c>
      <c r="G3776" s="28" t="s">
        <v>5165</v>
      </c>
      <c r="H3776" s="28" t="s">
        <v>3370</v>
      </c>
      <c r="J3776" s="28" t="s">
        <v>4909</v>
      </c>
      <c r="K3776" s="29">
        <v>40289</v>
      </c>
      <c r="L3776" s="30" t="s">
        <v>7176</v>
      </c>
      <c r="M3776" s="28">
        <v>1207</v>
      </c>
    </row>
    <row r="3777" spans="1:13" hidden="1" x14ac:dyDescent="0.2">
      <c r="A3777" s="14">
        <v>80411</v>
      </c>
      <c r="B3777" s="28" t="s">
        <v>4573</v>
      </c>
      <c r="C3777" s="28" t="s">
        <v>5135</v>
      </c>
      <c r="D3777" s="25">
        <v>40281</v>
      </c>
      <c r="F3777" s="26">
        <v>19</v>
      </c>
      <c r="G3777" s="28" t="s">
        <v>4915</v>
      </c>
      <c r="H3777" s="28" t="s">
        <v>4600</v>
      </c>
      <c r="J3777" s="28" t="s">
        <v>4907</v>
      </c>
      <c r="K3777" s="29">
        <v>40282</v>
      </c>
      <c r="M3777" s="28" t="s">
        <v>8526</v>
      </c>
    </row>
    <row r="3778" spans="1:13" hidden="1" x14ac:dyDescent="0.2">
      <c r="A3778" s="14">
        <v>80413</v>
      </c>
      <c r="B3778" s="28" t="s">
        <v>4573</v>
      </c>
      <c r="C3778" s="28" t="s">
        <v>5135</v>
      </c>
      <c r="D3778" s="25">
        <v>40281</v>
      </c>
      <c r="F3778" s="26">
        <v>11</v>
      </c>
      <c r="G3778" s="28" t="s">
        <v>7890</v>
      </c>
      <c r="H3778" s="28" t="s">
        <v>3370</v>
      </c>
      <c r="J3778" s="28" t="s">
        <v>4909</v>
      </c>
      <c r="K3778" s="29">
        <v>40282</v>
      </c>
      <c r="M3778" s="28" t="s">
        <v>1975</v>
      </c>
    </row>
    <row r="3779" spans="1:13" hidden="1" x14ac:dyDescent="0.2">
      <c r="A3779" s="14">
        <v>80231</v>
      </c>
      <c r="B3779" s="28" t="s">
        <v>4573</v>
      </c>
      <c r="C3779" s="30" t="s">
        <v>4574</v>
      </c>
      <c r="D3779" s="25">
        <v>40281</v>
      </c>
      <c r="E3779" s="28" t="s">
        <v>1504</v>
      </c>
      <c r="F3779" s="26">
        <v>240</v>
      </c>
      <c r="G3779" s="28" t="s">
        <v>5140</v>
      </c>
      <c r="H3779" s="28" t="s">
        <v>3370</v>
      </c>
      <c r="J3779" s="28" t="s">
        <v>4911</v>
      </c>
      <c r="K3779" s="29">
        <v>40294</v>
      </c>
      <c r="L3779" s="30" t="s">
        <v>7176</v>
      </c>
      <c r="M3779" s="28">
        <v>1209</v>
      </c>
    </row>
    <row r="3780" spans="1:13" hidden="1" x14ac:dyDescent="0.2">
      <c r="A3780" s="14">
        <v>80414</v>
      </c>
      <c r="B3780" s="28" t="s">
        <v>4573</v>
      </c>
      <c r="C3780" s="28" t="s">
        <v>5135</v>
      </c>
      <c r="D3780" s="25">
        <v>40281</v>
      </c>
      <c r="F3780" s="26">
        <v>20.54</v>
      </c>
      <c r="G3780" s="28" t="s">
        <v>683</v>
      </c>
      <c r="H3780" s="28" t="s">
        <v>3365</v>
      </c>
      <c r="J3780" s="28" t="s">
        <v>4909</v>
      </c>
      <c r="K3780" s="29">
        <v>40282</v>
      </c>
      <c r="M3780" s="28" t="s">
        <v>4026</v>
      </c>
    </row>
    <row r="3781" spans="1:13" hidden="1" x14ac:dyDescent="0.2">
      <c r="A3781" s="14">
        <v>80415</v>
      </c>
      <c r="B3781" s="28" t="s">
        <v>4573</v>
      </c>
      <c r="C3781" s="28" t="s">
        <v>5135</v>
      </c>
      <c r="D3781" s="25">
        <v>40281</v>
      </c>
      <c r="F3781" s="26">
        <v>15</v>
      </c>
      <c r="G3781" s="28" t="s">
        <v>683</v>
      </c>
      <c r="H3781" s="28" t="s">
        <v>3365</v>
      </c>
      <c r="J3781" s="28" t="s">
        <v>4909</v>
      </c>
      <c r="K3781" s="29">
        <v>40282</v>
      </c>
      <c r="M3781" s="28" t="s">
        <v>4026</v>
      </c>
    </row>
    <row r="3782" spans="1:13" hidden="1" x14ac:dyDescent="0.2">
      <c r="A3782" s="14">
        <v>81617</v>
      </c>
      <c r="B3782" s="30" t="s">
        <v>4573</v>
      </c>
      <c r="C3782" s="30" t="s">
        <v>5133</v>
      </c>
      <c r="D3782" s="25">
        <v>40281</v>
      </c>
      <c r="F3782" s="26">
        <v>77.06</v>
      </c>
      <c r="G3782" s="28" t="s">
        <v>5137</v>
      </c>
      <c r="H3782" s="28" t="s">
        <v>3365</v>
      </c>
      <c r="J3782" s="28" t="s">
        <v>4909</v>
      </c>
    </row>
    <row r="3783" spans="1:13" hidden="1" x14ac:dyDescent="0.2">
      <c r="A3783" s="14">
        <v>80246</v>
      </c>
      <c r="B3783" s="28" t="s">
        <v>4582</v>
      </c>
      <c r="C3783" s="30" t="s">
        <v>4574</v>
      </c>
      <c r="D3783" s="25">
        <v>40282</v>
      </c>
      <c r="F3783" s="26">
        <v>-36000</v>
      </c>
      <c r="G3783" s="28" t="s">
        <v>6070</v>
      </c>
      <c r="H3783" s="28" t="s">
        <v>6666</v>
      </c>
      <c r="J3783" s="28" t="s">
        <v>4911</v>
      </c>
      <c r="K3783" s="29">
        <v>40282</v>
      </c>
      <c r="L3783" s="30" t="s">
        <v>7177</v>
      </c>
      <c r="M3783" s="28" t="s">
        <v>7214</v>
      </c>
    </row>
    <row r="3784" spans="1:13" x14ac:dyDescent="0.2">
      <c r="A3784" s="14">
        <v>80417</v>
      </c>
      <c r="B3784" s="28" t="s">
        <v>4573</v>
      </c>
      <c r="C3784" s="28" t="s">
        <v>5135</v>
      </c>
      <c r="D3784" s="25">
        <v>40282</v>
      </c>
      <c r="F3784" s="26">
        <v>30</v>
      </c>
      <c r="G3784" s="28" t="s">
        <v>2201</v>
      </c>
      <c r="H3784" s="28" t="s">
        <v>7151</v>
      </c>
      <c r="J3784" s="28" t="s">
        <v>4911</v>
      </c>
      <c r="K3784" s="29">
        <v>40283</v>
      </c>
      <c r="M3784" s="28" t="s">
        <v>8459</v>
      </c>
    </row>
    <row r="3785" spans="1:13" hidden="1" x14ac:dyDescent="0.2">
      <c r="A3785" s="14">
        <v>80416</v>
      </c>
      <c r="B3785" s="28" t="s">
        <v>4573</v>
      </c>
      <c r="C3785" s="28" t="s">
        <v>5135</v>
      </c>
      <c r="D3785" s="25">
        <v>40282</v>
      </c>
      <c r="F3785" s="26">
        <v>13</v>
      </c>
      <c r="G3785" s="28" t="s">
        <v>2205</v>
      </c>
      <c r="H3785" s="28" t="s">
        <v>7154</v>
      </c>
      <c r="J3785" s="28" t="s">
        <v>4907</v>
      </c>
      <c r="K3785" s="29">
        <v>40283</v>
      </c>
      <c r="M3785" s="28" t="s">
        <v>2194</v>
      </c>
    </row>
    <row r="3786" spans="1:13" hidden="1" x14ac:dyDescent="0.2">
      <c r="A3786" s="14">
        <v>80419</v>
      </c>
      <c r="B3786" s="28" t="s">
        <v>4573</v>
      </c>
      <c r="C3786" s="28" t="s">
        <v>5135</v>
      </c>
      <c r="D3786" s="25">
        <v>40283</v>
      </c>
      <c r="F3786" s="131">
        <v>58.55</v>
      </c>
      <c r="G3786" s="28" t="s">
        <v>3700</v>
      </c>
      <c r="H3786" s="28" t="s">
        <v>5953</v>
      </c>
      <c r="J3786" s="28" t="s">
        <v>4909</v>
      </c>
      <c r="K3786" s="29">
        <v>40284</v>
      </c>
      <c r="M3786" s="28" t="s">
        <v>5942</v>
      </c>
    </row>
    <row r="3787" spans="1:13" hidden="1" x14ac:dyDescent="0.2">
      <c r="A3787" s="14">
        <v>80245</v>
      </c>
      <c r="B3787" s="28" t="s">
        <v>4579</v>
      </c>
      <c r="C3787" s="30" t="s">
        <v>4574</v>
      </c>
      <c r="D3787" s="25">
        <v>40283</v>
      </c>
      <c r="F3787" s="26">
        <v>20</v>
      </c>
      <c r="G3787" s="28" t="s">
        <v>4580</v>
      </c>
      <c r="H3787" s="28" t="s">
        <v>6667</v>
      </c>
      <c r="K3787" s="29">
        <v>40283</v>
      </c>
      <c r="L3787" s="30" t="s">
        <v>8465</v>
      </c>
      <c r="M3787" s="28" t="s">
        <v>3153</v>
      </c>
    </row>
    <row r="3788" spans="1:13" hidden="1" x14ac:dyDescent="0.2">
      <c r="A3788" s="14">
        <v>80420</v>
      </c>
      <c r="B3788" s="28" t="s">
        <v>4573</v>
      </c>
      <c r="C3788" s="28" t="s">
        <v>5135</v>
      </c>
      <c r="D3788" s="25">
        <v>40283</v>
      </c>
      <c r="F3788" s="26">
        <v>28.99</v>
      </c>
      <c r="G3788" s="28" t="s">
        <v>6581</v>
      </c>
      <c r="H3788" s="28" t="s">
        <v>7311</v>
      </c>
      <c r="J3788" s="28" t="s">
        <v>4550</v>
      </c>
      <c r="K3788" s="29">
        <v>40284</v>
      </c>
      <c r="M3788" s="28" t="s">
        <v>3855</v>
      </c>
    </row>
    <row r="3789" spans="1:13" hidden="1" x14ac:dyDescent="0.2">
      <c r="A3789" s="14">
        <v>80421</v>
      </c>
      <c r="B3789" s="28" t="s">
        <v>4573</v>
      </c>
      <c r="C3789" s="28" t="s">
        <v>5135</v>
      </c>
      <c r="D3789" s="25">
        <v>40283</v>
      </c>
      <c r="E3789" s="33" t="s">
        <v>8468</v>
      </c>
      <c r="F3789" s="26">
        <v>40</v>
      </c>
      <c r="G3789" s="28" t="s">
        <v>8469</v>
      </c>
      <c r="H3789" s="28" t="s">
        <v>3370</v>
      </c>
      <c r="J3789" s="28" t="s">
        <v>4907</v>
      </c>
      <c r="K3789" s="29">
        <v>40284</v>
      </c>
      <c r="M3789" s="28" t="s">
        <v>8470</v>
      </c>
    </row>
    <row r="3790" spans="1:13" hidden="1" x14ac:dyDescent="0.2">
      <c r="A3790" s="14">
        <v>81618</v>
      </c>
      <c r="B3790" s="30" t="s">
        <v>4573</v>
      </c>
      <c r="C3790" s="30" t="s">
        <v>5133</v>
      </c>
      <c r="D3790" s="25">
        <v>40283</v>
      </c>
      <c r="F3790" s="26">
        <v>111.44</v>
      </c>
      <c r="G3790" s="28" t="s">
        <v>5137</v>
      </c>
      <c r="H3790" s="28" t="s">
        <v>3365</v>
      </c>
      <c r="J3790" s="28" t="s">
        <v>4909</v>
      </c>
    </row>
    <row r="3791" spans="1:13" hidden="1" x14ac:dyDescent="0.2">
      <c r="A3791" s="14">
        <v>80418</v>
      </c>
      <c r="B3791" s="28" t="s">
        <v>4573</v>
      </c>
      <c r="C3791" s="28" t="s">
        <v>5135</v>
      </c>
      <c r="D3791" s="25">
        <v>40283</v>
      </c>
      <c r="F3791" s="26">
        <v>13</v>
      </c>
      <c r="G3791" s="28" t="s">
        <v>2205</v>
      </c>
      <c r="H3791" s="28" t="s">
        <v>7154</v>
      </c>
      <c r="J3791" s="28" t="s">
        <v>4907</v>
      </c>
      <c r="K3791" s="29">
        <v>40284</v>
      </c>
      <c r="M3791" s="28" t="s">
        <v>2194</v>
      </c>
    </row>
    <row r="3792" spans="1:13" hidden="1" x14ac:dyDescent="0.2">
      <c r="A3792" s="14">
        <v>80243</v>
      </c>
      <c r="B3792" s="28" t="s">
        <v>4592</v>
      </c>
      <c r="C3792" s="30" t="s">
        <v>4574</v>
      </c>
      <c r="D3792" s="25">
        <v>40284</v>
      </c>
      <c r="F3792" s="26">
        <v>-141.6</v>
      </c>
      <c r="G3792" s="28" t="s">
        <v>4593</v>
      </c>
      <c r="H3792" s="28" t="s">
        <v>6666</v>
      </c>
      <c r="J3792" s="28" t="s">
        <v>4911</v>
      </c>
      <c r="K3792" s="29">
        <v>40284</v>
      </c>
      <c r="L3792" s="30" t="s">
        <v>7177</v>
      </c>
      <c r="M3792" s="28" t="s">
        <v>7214</v>
      </c>
    </row>
    <row r="3793" spans="1:13" hidden="1" x14ac:dyDescent="0.2">
      <c r="A3793" s="14">
        <v>80244</v>
      </c>
      <c r="B3793" s="28" t="s">
        <v>4579</v>
      </c>
      <c r="C3793" s="30" t="s">
        <v>4574</v>
      </c>
      <c r="D3793" s="25">
        <v>40284</v>
      </c>
      <c r="F3793" s="26">
        <v>20</v>
      </c>
      <c r="G3793" s="28" t="s">
        <v>4580</v>
      </c>
      <c r="H3793" s="28" t="s">
        <v>6667</v>
      </c>
      <c r="K3793" s="29">
        <v>40284</v>
      </c>
      <c r="L3793" s="30" t="s">
        <v>8465</v>
      </c>
      <c r="M3793" s="28" t="s">
        <v>3154</v>
      </c>
    </row>
    <row r="3794" spans="1:13" hidden="1" x14ac:dyDescent="0.2">
      <c r="A3794" s="14">
        <v>80425</v>
      </c>
      <c r="B3794" s="28" t="s">
        <v>4573</v>
      </c>
      <c r="C3794" s="28" t="s">
        <v>5135</v>
      </c>
      <c r="D3794" s="25">
        <v>40284</v>
      </c>
      <c r="F3794" s="26">
        <v>22.99</v>
      </c>
      <c r="G3794" s="28" t="s">
        <v>4910</v>
      </c>
      <c r="H3794" s="28" t="s">
        <v>4600</v>
      </c>
      <c r="J3794" s="28" t="s">
        <v>4907</v>
      </c>
      <c r="K3794" s="29">
        <v>40285</v>
      </c>
      <c r="M3794" s="28" t="s">
        <v>6310</v>
      </c>
    </row>
    <row r="3795" spans="1:13" hidden="1" x14ac:dyDescent="0.2">
      <c r="A3795" s="14">
        <v>80423.100000000006</v>
      </c>
      <c r="B3795" s="33" t="s">
        <v>4573</v>
      </c>
      <c r="C3795" s="28" t="s">
        <v>5135</v>
      </c>
      <c r="D3795" s="25">
        <v>40284</v>
      </c>
      <c r="E3795" s="33" t="s">
        <v>8497</v>
      </c>
      <c r="F3795" s="26">
        <v>40</v>
      </c>
      <c r="G3795" s="28" t="s">
        <v>6747</v>
      </c>
      <c r="H3795" s="28" t="s">
        <v>4600</v>
      </c>
      <c r="J3795" s="28" t="s">
        <v>4911</v>
      </c>
      <c r="K3795" s="29">
        <v>40285</v>
      </c>
      <c r="M3795" s="28" t="s">
        <v>8498</v>
      </c>
    </row>
    <row r="3796" spans="1:13" hidden="1" x14ac:dyDescent="0.2">
      <c r="A3796" s="14">
        <v>80423.199999999997</v>
      </c>
      <c r="B3796" s="28" t="s">
        <v>4573</v>
      </c>
      <c r="C3796" s="28" t="s">
        <v>5135</v>
      </c>
      <c r="D3796" s="25">
        <v>40284</v>
      </c>
      <c r="E3796" s="28" t="s">
        <v>8500</v>
      </c>
      <c r="F3796" s="26">
        <v>14.98</v>
      </c>
      <c r="G3796" s="28" t="s">
        <v>6747</v>
      </c>
      <c r="H3796" s="28" t="s">
        <v>4600</v>
      </c>
      <c r="J3796" s="28" t="s">
        <v>4911</v>
      </c>
      <c r="K3796" s="29">
        <v>40285</v>
      </c>
      <c r="M3796" s="28" t="s">
        <v>8498</v>
      </c>
    </row>
    <row r="3797" spans="1:13" hidden="1" x14ac:dyDescent="0.2">
      <c r="A3797" s="14">
        <v>80422</v>
      </c>
      <c r="B3797" s="28" t="s">
        <v>4573</v>
      </c>
      <c r="C3797" s="28" t="s">
        <v>5135</v>
      </c>
      <c r="D3797" s="25">
        <v>40284</v>
      </c>
      <c r="F3797" s="26">
        <v>19.66</v>
      </c>
      <c r="G3797" s="28" t="s">
        <v>683</v>
      </c>
      <c r="H3797" s="28" t="s">
        <v>3365</v>
      </c>
      <c r="J3797" s="28" t="s">
        <v>4909</v>
      </c>
      <c r="K3797" s="29">
        <v>40285</v>
      </c>
      <c r="M3797" s="28" t="s">
        <v>3851</v>
      </c>
    </row>
    <row r="3798" spans="1:13" hidden="1" x14ac:dyDescent="0.2">
      <c r="A3798" s="14">
        <v>80424</v>
      </c>
      <c r="B3798" s="33" t="s">
        <v>4573</v>
      </c>
      <c r="C3798" s="28" t="s">
        <v>5135</v>
      </c>
      <c r="D3798" s="25">
        <v>40284</v>
      </c>
      <c r="F3798" s="131">
        <v>39.96</v>
      </c>
      <c r="G3798" s="28" t="s">
        <v>1563</v>
      </c>
      <c r="H3798" s="28" t="s">
        <v>7321</v>
      </c>
      <c r="K3798" s="29">
        <v>40285</v>
      </c>
      <c r="M3798" s="28" t="s">
        <v>3521</v>
      </c>
    </row>
    <row r="3799" spans="1:13" hidden="1" x14ac:dyDescent="0.2">
      <c r="A3799" s="14">
        <v>80426</v>
      </c>
      <c r="B3799" s="28" t="s">
        <v>4573</v>
      </c>
      <c r="C3799" s="28" t="s">
        <v>5135</v>
      </c>
      <c r="D3799" s="25">
        <v>40285</v>
      </c>
      <c r="E3799" s="28" t="s">
        <v>2216</v>
      </c>
      <c r="F3799" s="26">
        <v>21.99</v>
      </c>
      <c r="G3799" s="28" t="s">
        <v>1938</v>
      </c>
      <c r="H3799" s="28" t="s">
        <v>277</v>
      </c>
      <c r="J3799" s="28" t="s">
        <v>4909</v>
      </c>
      <c r="K3799" s="29">
        <v>40287</v>
      </c>
      <c r="M3799" s="28" t="s">
        <v>6587</v>
      </c>
    </row>
    <row r="3800" spans="1:13" hidden="1" x14ac:dyDescent="0.2">
      <c r="A3800" s="14">
        <v>80429</v>
      </c>
      <c r="B3800" s="28" t="s">
        <v>4573</v>
      </c>
      <c r="C3800" s="28" t="s">
        <v>5135</v>
      </c>
      <c r="D3800" s="25">
        <v>40285</v>
      </c>
      <c r="E3800" s="28" t="s">
        <v>70</v>
      </c>
      <c r="F3800" s="26">
        <v>110</v>
      </c>
      <c r="G3800" s="28" t="s">
        <v>688</v>
      </c>
      <c r="H3800" s="28" t="s">
        <v>5946</v>
      </c>
      <c r="I3800" s="28" t="s">
        <v>273</v>
      </c>
      <c r="J3800" s="28" t="s">
        <v>4909</v>
      </c>
      <c r="K3800" s="29">
        <v>40287</v>
      </c>
      <c r="M3800" s="28" t="s">
        <v>71</v>
      </c>
    </row>
    <row r="3801" spans="1:13" hidden="1" x14ac:dyDescent="0.2">
      <c r="A3801" s="14">
        <v>80427</v>
      </c>
      <c r="B3801" s="33" t="s">
        <v>4573</v>
      </c>
      <c r="C3801" s="28" t="s">
        <v>5135</v>
      </c>
      <c r="D3801" s="25">
        <v>40285</v>
      </c>
      <c r="E3801" s="28" t="s">
        <v>2316</v>
      </c>
      <c r="F3801" s="26">
        <v>12.5</v>
      </c>
      <c r="G3801" s="28" t="s">
        <v>687</v>
      </c>
      <c r="H3801" s="28" t="s">
        <v>5946</v>
      </c>
      <c r="I3801" s="28" t="s">
        <v>273</v>
      </c>
      <c r="J3801" s="28" t="s">
        <v>4909</v>
      </c>
      <c r="K3801" s="29">
        <v>40287</v>
      </c>
      <c r="M3801" s="28" t="s">
        <v>2311</v>
      </c>
    </row>
    <row r="3802" spans="1:13" hidden="1" x14ac:dyDescent="0.2">
      <c r="A3802" s="14">
        <v>80428</v>
      </c>
      <c r="B3802" s="28" t="s">
        <v>4573</v>
      </c>
      <c r="C3802" s="28" t="s">
        <v>5135</v>
      </c>
      <c r="D3802" s="25">
        <v>40285</v>
      </c>
      <c r="E3802" s="28" t="s">
        <v>2192</v>
      </c>
      <c r="F3802" s="26">
        <v>16.5</v>
      </c>
      <c r="G3802" s="28" t="s">
        <v>2205</v>
      </c>
      <c r="H3802" s="28" t="s">
        <v>3379</v>
      </c>
      <c r="I3802" s="28" t="s">
        <v>2193</v>
      </c>
      <c r="J3802" s="28" t="s">
        <v>4909</v>
      </c>
      <c r="K3802" s="29">
        <v>40287</v>
      </c>
      <c r="M3802" s="28" t="s">
        <v>2194</v>
      </c>
    </row>
    <row r="3803" spans="1:13" hidden="1" x14ac:dyDescent="0.2">
      <c r="A3803" s="14">
        <v>80236</v>
      </c>
      <c r="B3803" s="28" t="s">
        <v>4573</v>
      </c>
      <c r="C3803" s="30" t="s">
        <v>4574</v>
      </c>
      <c r="D3803" s="25">
        <v>40286</v>
      </c>
      <c r="E3803" s="28" t="s">
        <v>8420</v>
      </c>
      <c r="F3803" s="26">
        <v>84</v>
      </c>
      <c r="G3803" s="28" t="s">
        <v>7118</v>
      </c>
      <c r="H3803" s="28" t="s">
        <v>3379</v>
      </c>
      <c r="J3803" s="28" t="s">
        <v>4916</v>
      </c>
      <c r="K3803" s="29">
        <v>40289</v>
      </c>
      <c r="L3803" s="30" t="s">
        <v>7176</v>
      </c>
      <c r="M3803" s="28">
        <v>1210</v>
      </c>
    </row>
    <row r="3804" spans="1:13" hidden="1" x14ac:dyDescent="0.2">
      <c r="A3804" s="14">
        <v>80430</v>
      </c>
      <c r="B3804" s="28" t="s">
        <v>4573</v>
      </c>
      <c r="C3804" s="28" t="s">
        <v>5135</v>
      </c>
      <c r="D3804" s="25">
        <v>40286</v>
      </c>
      <c r="F3804" s="26">
        <v>22.97</v>
      </c>
      <c r="G3804" s="28" t="s">
        <v>683</v>
      </c>
      <c r="H3804" s="28" t="s">
        <v>3365</v>
      </c>
      <c r="J3804" s="28" t="s">
        <v>4909</v>
      </c>
      <c r="K3804" s="29">
        <v>40287</v>
      </c>
      <c r="M3804" s="28" t="s">
        <v>3851</v>
      </c>
    </row>
    <row r="3805" spans="1:13" hidden="1" x14ac:dyDescent="0.2">
      <c r="A3805" s="14">
        <v>80239</v>
      </c>
      <c r="B3805" s="28" t="s">
        <v>4579</v>
      </c>
      <c r="C3805" s="30" t="s">
        <v>4574</v>
      </c>
      <c r="D3805" s="25">
        <v>40287</v>
      </c>
      <c r="F3805" s="26">
        <v>50</v>
      </c>
      <c r="G3805" s="28" t="s">
        <v>4580</v>
      </c>
      <c r="H3805" s="28" t="s">
        <v>6667</v>
      </c>
      <c r="K3805" s="29">
        <v>40287</v>
      </c>
      <c r="L3805" s="30" t="s">
        <v>8465</v>
      </c>
      <c r="M3805" s="28" t="s">
        <v>7253</v>
      </c>
    </row>
    <row r="3806" spans="1:13" hidden="1" x14ac:dyDescent="0.2">
      <c r="A3806" s="14">
        <v>80242</v>
      </c>
      <c r="B3806" s="28" t="s">
        <v>4579</v>
      </c>
      <c r="C3806" s="30" t="s">
        <v>4574</v>
      </c>
      <c r="D3806" s="25">
        <v>40287</v>
      </c>
      <c r="F3806" s="26">
        <v>20</v>
      </c>
      <c r="G3806" s="28" t="s">
        <v>4580</v>
      </c>
      <c r="H3806" s="28" t="s">
        <v>6667</v>
      </c>
      <c r="K3806" s="29">
        <v>40287</v>
      </c>
      <c r="L3806" s="30" t="s">
        <v>8465</v>
      </c>
      <c r="M3806" s="28" t="s">
        <v>3155</v>
      </c>
    </row>
    <row r="3807" spans="1:13" hidden="1" x14ac:dyDescent="0.2">
      <c r="A3807" s="14">
        <v>80240</v>
      </c>
      <c r="B3807" s="30" t="s">
        <v>4573</v>
      </c>
      <c r="C3807" s="30" t="s">
        <v>4574</v>
      </c>
      <c r="D3807" s="25">
        <v>40287</v>
      </c>
      <c r="F3807" s="26">
        <v>24.08</v>
      </c>
      <c r="G3807" s="28" t="s">
        <v>5143</v>
      </c>
      <c r="H3807" s="28" t="s">
        <v>3381</v>
      </c>
      <c r="J3807" s="28" t="s">
        <v>4909</v>
      </c>
      <c r="K3807" s="29">
        <v>40287</v>
      </c>
      <c r="L3807" s="30" t="s">
        <v>7174</v>
      </c>
      <c r="M3807" s="28" t="s">
        <v>7217</v>
      </c>
    </row>
    <row r="3808" spans="1:13" hidden="1" x14ac:dyDescent="0.2">
      <c r="A3808" s="14">
        <v>80432</v>
      </c>
      <c r="B3808" s="28" t="s">
        <v>4573</v>
      </c>
      <c r="C3808" s="28" t="s">
        <v>5135</v>
      </c>
      <c r="D3808" s="25">
        <v>40287</v>
      </c>
      <c r="F3808" s="26">
        <v>19.989999999999998</v>
      </c>
      <c r="G3808" s="28" t="s">
        <v>890</v>
      </c>
      <c r="H3808" s="28" t="s">
        <v>4600</v>
      </c>
      <c r="J3808" s="28" t="s">
        <v>4906</v>
      </c>
      <c r="K3808" s="29">
        <v>40288</v>
      </c>
      <c r="M3808" s="28" t="s">
        <v>6833</v>
      </c>
    </row>
    <row r="3809" spans="1:13" ht="25.5" hidden="1" x14ac:dyDescent="0.2">
      <c r="A3809" s="14">
        <v>80241</v>
      </c>
      <c r="B3809" s="30" t="s">
        <v>4585</v>
      </c>
      <c r="C3809" s="30" t="s">
        <v>4574</v>
      </c>
      <c r="D3809" s="25">
        <v>40287</v>
      </c>
      <c r="F3809" s="26">
        <v>79.790000000000006</v>
      </c>
      <c r="G3809" s="28" t="s">
        <v>5142</v>
      </c>
      <c r="H3809" s="28" t="s">
        <v>5948</v>
      </c>
      <c r="K3809" s="29">
        <v>40287</v>
      </c>
      <c r="L3809" s="30" t="s">
        <v>7174</v>
      </c>
      <c r="M3809" s="28" t="s">
        <v>7175</v>
      </c>
    </row>
    <row r="3810" spans="1:13" hidden="1" x14ac:dyDescent="0.2">
      <c r="A3810" s="14">
        <v>80431</v>
      </c>
      <c r="B3810" s="28" t="s">
        <v>4573</v>
      </c>
      <c r="C3810" s="28" t="s">
        <v>5135</v>
      </c>
      <c r="D3810" s="25">
        <v>40287</v>
      </c>
      <c r="F3810" s="26">
        <v>13</v>
      </c>
      <c r="G3810" s="28" t="s">
        <v>2205</v>
      </c>
      <c r="H3810" s="28" t="s">
        <v>7154</v>
      </c>
      <c r="J3810" s="28" t="s">
        <v>4907</v>
      </c>
      <c r="K3810" s="29">
        <v>40288</v>
      </c>
      <c r="M3810" s="28" t="s">
        <v>2194</v>
      </c>
    </row>
    <row r="3811" spans="1:13" hidden="1" x14ac:dyDescent="0.2">
      <c r="A3811" s="14">
        <v>80434</v>
      </c>
      <c r="B3811" s="28" t="s">
        <v>4573</v>
      </c>
      <c r="C3811" s="28" t="s">
        <v>5135</v>
      </c>
      <c r="D3811" s="25">
        <v>40288</v>
      </c>
      <c r="F3811" s="26">
        <v>92.6</v>
      </c>
      <c r="G3811" s="28" t="s">
        <v>683</v>
      </c>
      <c r="H3811" s="28" t="s">
        <v>3365</v>
      </c>
      <c r="J3811" s="28" t="s">
        <v>4909</v>
      </c>
      <c r="K3811" s="29">
        <v>40289</v>
      </c>
      <c r="M3811" s="28" t="s">
        <v>4026</v>
      </c>
    </row>
    <row r="3812" spans="1:13" hidden="1" x14ac:dyDescent="0.2">
      <c r="A3812" s="14">
        <v>80225</v>
      </c>
      <c r="B3812" s="28" t="s">
        <v>4573</v>
      </c>
      <c r="C3812" s="30" t="s">
        <v>4574</v>
      </c>
      <c r="D3812" s="25">
        <v>40288</v>
      </c>
      <c r="E3812" s="28" t="s">
        <v>1474</v>
      </c>
      <c r="F3812" s="26">
        <v>30</v>
      </c>
      <c r="G3812" s="28" t="s">
        <v>5155</v>
      </c>
      <c r="H3812" s="28" t="s">
        <v>3365</v>
      </c>
      <c r="J3812" s="28" t="s">
        <v>4906</v>
      </c>
      <c r="K3812" s="29">
        <v>40296</v>
      </c>
      <c r="L3812" s="30" t="s">
        <v>7176</v>
      </c>
      <c r="M3812" s="28">
        <v>1211</v>
      </c>
    </row>
    <row r="3813" spans="1:13" hidden="1" x14ac:dyDescent="0.2">
      <c r="A3813" s="14">
        <v>80435</v>
      </c>
      <c r="B3813" s="28" t="s">
        <v>4573</v>
      </c>
      <c r="C3813" s="28" t="s">
        <v>5135</v>
      </c>
      <c r="D3813" s="25">
        <v>40288</v>
      </c>
      <c r="E3813" s="28" t="s">
        <v>7309</v>
      </c>
      <c r="F3813" s="26">
        <v>60.13</v>
      </c>
      <c r="G3813" s="28" t="s">
        <v>878</v>
      </c>
      <c r="H3813" s="28" t="s">
        <v>7322</v>
      </c>
      <c r="J3813" s="28" t="s">
        <v>7139</v>
      </c>
      <c r="K3813" s="29">
        <v>40289</v>
      </c>
      <c r="M3813" s="28" t="s">
        <v>3847</v>
      </c>
    </row>
    <row r="3814" spans="1:13" hidden="1" x14ac:dyDescent="0.2">
      <c r="A3814" s="14">
        <v>80223</v>
      </c>
      <c r="B3814" s="33" t="s">
        <v>4573</v>
      </c>
      <c r="C3814" s="30" t="s">
        <v>4574</v>
      </c>
      <c r="D3814" s="25">
        <v>40288</v>
      </c>
      <c r="E3814" s="28" t="s">
        <v>1259</v>
      </c>
      <c r="F3814" s="26">
        <v>50</v>
      </c>
      <c r="G3814" s="28" t="s">
        <v>8227</v>
      </c>
      <c r="H3814" s="28" t="s">
        <v>3370</v>
      </c>
      <c r="J3814" s="28" t="s">
        <v>4911</v>
      </c>
      <c r="K3814" s="29">
        <v>40298</v>
      </c>
      <c r="L3814" s="30" t="s">
        <v>7176</v>
      </c>
      <c r="M3814" s="28">
        <v>1212</v>
      </c>
    </row>
    <row r="3815" spans="1:13" hidden="1" x14ac:dyDescent="0.2">
      <c r="A3815" s="14">
        <v>80433</v>
      </c>
      <c r="B3815" s="28" t="s">
        <v>4573</v>
      </c>
      <c r="C3815" s="28" t="s">
        <v>5135</v>
      </c>
      <c r="D3815" s="25">
        <v>40288</v>
      </c>
      <c r="E3815" s="28" t="s">
        <v>3507</v>
      </c>
      <c r="F3815" s="26">
        <v>6.07</v>
      </c>
      <c r="G3815" s="28" t="s">
        <v>892</v>
      </c>
      <c r="H3815" s="28" t="s">
        <v>7324</v>
      </c>
      <c r="I3815" s="28" t="s">
        <v>3585</v>
      </c>
      <c r="J3815" s="28" t="s">
        <v>4909</v>
      </c>
      <c r="K3815" s="29">
        <v>40289</v>
      </c>
      <c r="M3815" s="28" t="s">
        <v>3508</v>
      </c>
    </row>
    <row r="3816" spans="1:13" hidden="1" x14ac:dyDescent="0.2">
      <c r="A3816" s="14">
        <v>80237.100000000006</v>
      </c>
      <c r="B3816" s="30" t="s">
        <v>4579</v>
      </c>
      <c r="C3816" s="30" t="s">
        <v>4574</v>
      </c>
      <c r="D3816" s="25">
        <v>40289</v>
      </c>
      <c r="F3816" s="26">
        <v>30</v>
      </c>
      <c r="G3816" s="28" t="s">
        <v>4580</v>
      </c>
      <c r="H3816" s="28" t="s">
        <v>6667</v>
      </c>
      <c r="K3816" s="29">
        <v>40289</v>
      </c>
      <c r="L3816" s="30" t="s">
        <v>2196</v>
      </c>
      <c r="M3816" s="28" t="s">
        <v>4026</v>
      </c>
    </row>
    <row r="3817" spans="1:13" hidden="1" x14ac:dyDescent="0.2">
      <c r="A3817" s="14">
        <v>80437</v>
      </c>
      <c r="B3817" s="28" t="s">
        <v>4573</v>
      </c>
      <c r="C3817" s="28" t="s">
        <v>5135</v>
      </c>
      <c r="D3817" s="25">
        <v>40289</v>
      </c>
      <c r="E3817" s="28" t="s">
        <v>6266</v>
      </c>
      <c r="F3817" s="26">
        <v>37.5</v>
      </c>
      <c r="G3817" s="28" t="s">
        <v>3348</v>
      </c>
      <c r="H3817" s="28" t="s">
        <v>5946</v>
      </c>
      <c r="I3817" s="28" t="s">
        <v>273</v>
      </c>
      <c r="J3817" s="28" t="s">
        <v>4909</v>
      </c>
      <c r="K3817" s="29">
        <v>40290</v>
      </c>
      <c r="M3817" s="28" t="s">
        <v>6267</v>
      </c>
    </row>
    <row r="3818" spans="1:13" hidden="1" x14ac:dyDescent="0.2">
      <c r="A3818" s="14">
        <v>80438</v>
      </c>
      <c r="B3818" s="28" t="s">
        <v>4573</v>
      </c>
      <c r="C3818" s="28" t="s">
        <v>5135</v>
      </c>
      <c r="D3818" s="25">
        <v>40289</v>
      </c>
      <c r="F3818" s="26">
        <v>39.75</v>
      </c>
      <c r="G3818" s="28" t="s">
        <v>8494</v>
      </c>
      <c r="H3818" s="28" t="s">
        <v>5946</v>
      </c>
      <c r="I3818" s="28" t="s">
        <v>273</v>
      </c>
      <c r="J3818" s="28" t="s">
        <v>4909</v>
      </c>
      <c r="K3818" s="29">
        <v>40291</v>
      </c>
      <c r="M3818" s="28" t="s">
        <v>8496</v>
      </c>
    </row>
    <row r="3819" spans="1:13" hidden="1" x14ac:dyDescent="0.2">
      <c r="A3819" s="14">
        <v>80237.2</v>
      </c>
      <c r="B3819" s="30" t="s">
        <v>4573</v>
      </c>
      <c r="C3819" s="30" t="s">
        <v>4574</v>
      </c>
      <c r="D3819" s="25">
        <v>40289</v>
      </c>
      <c r="F3819" s="133">
        <v>10.79</v>
      </c>
      <c r="G3819" s="28" t="s">
        <v>683</v>
      </c>
      <c r="H3819" s="28" t="s">
        <v>3365</v>
      </c>
      <c r="J3819" s="28" t="s">
        <v>4909</v>
      </c>
      <c r="K3819" s="29">
        <v>40289</v>
      </c>
      <c r="L3819" s="28" t="s">
        <v>7212</v>
      </c>
      <c r="M3819" s="28" t="s">
        <v>4026</v>
      </c>
    </row>
    <row r="3820" spans="1:13" hidden="1" x14ac:dyDescent="0.2">
      <c r="A3820" s="14">
        <v>80436</v>
      </c>
      <c r="B3820" s="28" t="s">
        <v>4573</v>
      </c>
      <c r="C3820" s="28" t="s">
        <v>5135</v>
      </c>
      <c r="D3820" s="25">
        <v>40289</v>
      </c>
      <c r="F3820" s="26">
        <v>13</v>
      </c>
      <c r="G3820" s="28" t="s">
        <v>2205</v>
      </c>
      <c r="H3820" s="28" t="s">
        <v>7154</v>
      </c>
      <c r="J3820" s="28" t="s">
        <v>4907</v>
      </c>
      <c r="K3820" s="29">
        <v>40290</v>
      </c>
      <c r="M3820" s="28" t="s">
        <v>2194</v>
      </c>
    </row>
    <row r="3821" spans="1:13" hidden="1" x14ac:dyDescent="0.2">
      <c r="A3821" s="14">
        <v>80235</v>
      </c>
      <c r="B3821" s="28" t="s">
        <v>4579</v>
      </c>
      <c r="C3821" s="30" t="s">
        <v>4574</v>
      </c>
      <c r="D3821" s="25">
        <v>40290</v>
      </c>
      <c r="F3821" s="26">
        <v>30</v>
      </c>
      <c r="G3821" s="28" t="s">
        <v>4580</v>
      </c>
      <c r="H3821" s="28" t="s">
        <v>6667</v>
      </c>
      <c r="K3821" s="29">
        <v>40290</v>
      </c>
      <c r="L3821" s="30" t="s">
        <v>8465</v>
      </c>
      <c r="M3821" s="28" t="s">
        <v>3130</v>
      </c>
    </row>
    <row r="3822" spans="1:13" hidden="1" x14ac:dyDescent="0.2">
      <c r="A3822" s="14">
        <v>80440</v>
      </c>
      <c r="B3822" s="33" t="s">
        <v>4573</v>
      </c>
      <c r="C3822" s="33" t="s">
        <v>5135</v>
      </c>
      <c r="D3822" s="25">
        <v>40290</v>
      </c>
      <c r="F3822" s="26">
        <v>390</v>
      </c>
      <c r="G3822" s="28" t="s">
        <v>2096</v>
      </c>
      <c r="H3822" s="28" t="s">
        <v>4600</v>
      </c>
      <c r="J3822" s="28" t="s">
        <v>4907</v>
      </c>
      <c r="K3822" s="29">
        <v>40291</v>
      </c>
      <c r="M3822" s="28" t="s">
        <v>2097</v>
      </c>
    </row>
    <row r="3823" spans="1:13" ht="25.5" hidden="1" x14ac:dyDescent="0.2">
      <c r="A3823" s="14">
        <v>80234</v>
      </c>
      <c r="B3823" s="30" t="s">
        <v>4585</v>
      </c>
      <c r="C3823" s="30" t="s">
        <v>4574</v>
      </c>
      <c r="D3823" s="25">
        <v>40290</v>
      </c>
      <c r="F3823" s="26">
        <v>20.8</v>
      </c>
      <c r="G3823" s="28" t="s">
        <v>5141</v>
      </c>
      <c r="H3823" s="28" t="s">
        <v>5948</v>
      </c>
      <c r="J3823" s="28" t="s">
        <v>4907</v>
      </c>
      <c r="K3823" s="29">
        <v>40290</v>
      </c>
      <c r="L3823" s="30" t="s">
        <v>7174</v>
      </c>
      <c r="M3823" s="28" t="s">
        <v>7211</v>
      </c>
    </row>
    <row r="3824" spans="1:13" hidden="1" x14ac:dyDescent="0.2">
      <c r="A3824" s="14">
        <v>80439</v>
      </c>
      <c r="B3824" s="28" t="s">
        <v>4573</v>
      </c>
      <c r="C3824" s="28" t="s">
        <v>5135</v>
      </c>
      <c r="D3824" s="25">
        <v>40290</v>
      </c>
      <c r="E3824" s="28" t="s">
        <v>2463</v>
      </c>
      <c r="F3824" s="26">
        <v>125</v>
      </c>
      <c r="G3824" s="28" t="s">
        <v>2464</v>
      </c>
      <c r="H3824" s="28" t="s">
        <v>7321</v>
      </c>
      <c r="J3824" s="28" t="s">
        <v>4907</v>
      </c>
      <c r="K3824" s="29">
        <v>40291</v>
      </c>
      <c r="M3824" s="28" t="s">
        <v>2465</v>
      </c>
    </row>
    <row r="3825" spans="1:13" hidden="1" x14ac:dyDescent="0.2">
      <c r="A3825" s="14">
        <v>80222</v>
      </c>
      <c r="B3825" s="28" t="s">
        <v>4573</v>
      </c>
      <c r="C3825" s="30" t="s">
        <v>4574</v>
      </c>
      <c r="D3825" s="25">
        <v>40290</v>
      </c>
      <c r="E3825" s="28" t="s">
        <v>1259</v>
      </c>
      <c r="F3825" s="26">
        <v>50</v>
      </c>
      <c r="G3825" s="28" t="s">
        <v>8227</v>
      </c>
      <c r="H3825" s="28" t="s">
        <v>3370</v>
      </c>
      <c r="J3825" s="28" t="s">
        <v>4911</v>
      </c>
      <c r="K3825" s="29">
        <v>40298</v>
      </c>
      <c r="L3825" s="30" t="s">
        <v>7176</v>
      </c>
      <c r="M3825" s="28">
        <v>1213</v>
      </c>
    </row>
    <row r="3826" spans="1:13" hidden="1" x14ac:dyDescent="0.2">
      <c r="A3826" s="14">
        <v>80233</v>
      </c>
      <c r="B3826" s="28" t="s">
        <v>4579</v>
      </c>
      <c r="C3826" s="30" t="s">
        <v>4574</v>
      </c>
      <c r="D3826" s="25">
        <v>40291</v>
      </c>
      <c r="F3826" s="26">
        <v>70</v>
      </c>
      <c r="G3826" s="28" t="s">
        <v>4580</v>
      </c>
      <c r="H3826" s="28" t="s">
        <v>6667</v>
      </c>
      <c r="K3826" s="29">
        <v>40291</v>
      </c>
      <c r="L3826" s="30" t="s">
        <v>8465</v>
      </c>
      <c r="M3826" s="28" t="s">
        <v>6283</v>
      </c>
    </row>
    <row r="3827" spans="1:13" hidden="1" x14ac:dyDescent="0.2">
      <c r="A3827" s="14">
        <v>80442</v>
      </c>
      <c r="B3827" s="28" t="s">
        <v>4573</v>
      </c>
      <c r="C3827" s="28" t="s">
        <v>5135</v>
      </c>
      <c r="D3827" s="25">
        <v>40291</v>
      </c>
      <c r="F3827" s="26">
        <v>45</v>
      </c>
      <c r="G3827" s="28" t="s">
        <v>7126</v>
      </c>
      <c r="H3827" s="28" t="s">
        <v>3370</v>
      </c>
      <c r="J3827" s="28" t="s">
        <v>4907</v>
      </c>
      <c r="K3827" s="29">
        <v>40292</v>
      </c>
      <c r="M3827" s="28" t="s">
        <v>551</v>
      </c>
    </row>
    <row r="3828" spans="1:13" hidden="1" x14ac:dyDescent="0.2">
      <c r="A3828" s="14">
        <v>80441</v>
      </c>
      <c r="B3828" s="28" t="s">
        <v>4573</v>
      </c>
      <c r="C3828" s="28" t="s">
        <v>5135</v>
      </c>
      <c r="D3828" s="25">
        <v>40291</v>
      </c>
      <c r="F3828" s="26">
        <v>53.99</v>
      </c>
      <c r="G3828" s="28" t="s">
        <v>683</v>
      </c>
      <c r="H3828" s="28" t="s">
        <v>3365</v>
      </c>
      <c r="J3828" s="28" t="s">
        <v>4909</v>
      </c>
      <c r="K3828" s="29">
        <v>40292</v>
      </c>
      <c r="M3828" s="28" t="s">
        <v>4026</v>
      </c>
    </row>
    <row r="3829" spans="1:13" hidden="1" x14ac:dyDescent="0.2">
      <c r="A3829" s="14">
        <v>80443</v>
      </c>
      <c r="B3829" s="33" t="s">
        <v>4573</v>
      </c>
      <c r="C3829" s="28" t="s">
        <v>5135</v>
      </c>
      <c r="D3829" s="25">
        <v>40293</v>
      </c>
      <c r="F3829" s="26">
        <v>13.12</v>
      </c>
      <c r="G3829" s="28" t="s">
        <v>1956</v>
      </c>
      <c r="H3829" s="28" t="s">
        <v>3365</v>
      </c>
      <c r="J3829" s="28" t="s">
        <v>4909</v>
      </c>
      <c r="K3829" s="29">
        <v>40294</v>
      </c>
      <c r="M3829" s="28" t="s">
        <v>4028</v>
      </c>
    </row>
    <row r="3830" spans="1:13" hidden="1" x14ac:dyDescent="0.2">
      <c r="A3830" s="14">
        <v>80445</v>
      </c>
      <c r="B3830" s="28" t="s">
        <v>4573</v>
      </c>
      <c r="C3830" s="28" t="s">
        <v>5135</v>
      </c>
      <c r="D3830" s="25">
        <v>40294</v>
      </c>
      <c r="E3830" s="28" t="s">
        <v>4439</v>
      </c>
      <c r="F3830" s="26">
        <v>450.4</v>
      </c>
      <c r="G3830" s="28" t="s">
        <v>8043</v>
      </c>
      <c r="H3830" s="28" t="s">
        <v>7321</v>
      </c>
      <c r="J3830" s="28" t="s">
        <v>4907</v>
      </c>
      <c r="K3830" s="29">
        <v>40296</v>
      </c>
      <c r="M3830" s="28" t="s">
        <v>4440</v>
      </c>
    </row>
    <row r="3831" spans="1:13" hidden="1" x14ac:dyDescent="0.2">
      <c r="A3831" s="14">
        <v>80230</v>
      </c>
      <c r="B3831" s="28" t="s">
        <v>4579</v>
      </c>
      <c r="C3831" s="30" t="s">
        <v>4574</v>
      </c>
      <c r="D3831" s="25">
        <v>40294</v>
      </c>
      <c r="F3831" s="26">
        <v>30</v>
      </c>
      <c r="G3831" s="28" t="s">
        <v>4580</v>
      </c>
      <c r="H3831" s="28" t="s">
        <v>6667</v>
      </c>
      <c r="K3831" s="29">
        <v>40294</v>
      </c>
      <c r="L3831" s="30" t="s">
        <v>8465</v>
      </c>
      <c r="M3831" s="28" t="s">
        <v>3131</v>
      </c>
    </row>
    <row r="3832" spans="1:13" hidden="1" x14ac:dyDescent="0.2">
      <c r="A3832" s="14">
        <v>80232</v>
      </c>
      <c r="B3832" s="28" t="s">
        <v>5138</v>
      </c>
      <c r="C3832" s="30" t="s">
        <v>4574</v>
      </c>
      <c r="D3832" s="25">
        <v>40294</v>
      </c>
      <c r="F3832" s="26">
        <v>301.83</v>
      </c>
      <c r="G3832" s="28" t="s">
        <v>4574</v>
      </c>
      <c r="H3832" s="28" t="s">
        <v>3381</v>
      </c>
      <c r="J3832" s="28" t="s">
        <v>4909</v>
      </c>
      <c r="K3832" s="29">
        <v>40294</v>
      </c>
      <c r="L3832" s="30" t="s">
        <v>7206</v>
      </c>
      <c r="M3832" s="28" t="s">
        <v>3911</v>
      </c>
    </row>
    <row r="3833" spans="1:13" hidden="1" x14ac:dyDescent="0.2">
      <c r="A3833" s="14">
        <v>80444</v>
      </c>
      <c r="B3833" s="28" t="s">
        <v>4573</v>
      </c>
      <c r="C3833" s="28" t="s">
        <v>5135</v>
      </c>
      <c r="D3833" s="25">
        <v>40294</v>
      </c>
      <c r="F3833" s="26">
        <v>13</v>
      </c>
      <c r="G3833" s="28" t="s">
        <v>2205</v>
      </c>
      <c r="H3833" s="28" t="s">
        <v>7154</v>
      </c>
      <c r="J3833" s="28" t="s">
        <v>4907</v>
      </c>
      <c r="K3833" s="29">
        <v>40296</v>
      </c>
      <c r="M3833" s="28" t="s">
        <v>2194</v>
      </c>
    </row>
    <row r="3834" spans="1:13" hidden="1" x14ac:dyDescent="0.2">
      <c r="A3834" s="14">
        <v>80228</v>
      </c>
      <c r="B3834" s="30" t="s">
        <v>4573</v>
      </c>
      <c r="C3834" s="30" t="s">
        <v>4574</v>
      </c>
      <c r="D3834" s="25">
        <v>40295</v>
      </c>
      <c r="E3834" s="28" t="s">
        <v>3389</v>
      </c>
      <c r="F3834" s="26">
        <v>41.58</v>
      </c>
      <c r="G3834" s="28" t="s">
        <v>5139</v>
      </c>
      <c r="H3834" s="28" t="s">
        <v>3381</v>
      </c>
      <c r="J3834" s="28" t="s">
        <v>4911</v>
      </c>
      <c r="K3834" s="29">
        <v>40295</v>
      </c>
      <c r="L3834" s="30" t="s">
        <v>7174</v>
      </c>
      <c r="M3834" s="28" t="s">
        <v>7209</v>
      </c>
    </row>
    <row r="3835" spans="1:13" hidden="1" x14ac:dyDescent="0.2">
      <c r="A3835" s="14">
        <v>80446</v>
      </c>
      <c r="B3835" s="28" t="s">
        <v>4573</v>
      </c>
      <c r="C3835" s="28" t="s">
        <v>5135</v>
      </c>
      <c r="D3835" s="25">
        <v>40295</v>
      </c>
      <c r="F3835" s="26">
        <v>87.67</v>
      </c>
      <c r="G3835" s="28" t="s">
        <v>683</v>
      </c>
      <c r="H3835" s="28" t="s">
        <v>3365</v>
      </c>
      <c r="J3835" s="28" t="s">
        <v>4909</v>
      </c>
      <c r="K3835" s="29">
        <v>40296</v>
      </c>
      <c r="M3835" s="28" t="s">
        <v>4026</v>
      </c>
    </row>
    <row r="3836" spans="1:13" hidden="1" x14ac:dyDescent="0.2">
      <c r="A3836" s="14">
        <v>80447</v>
      </c>
      <c r="B3836" s="28" t="s">
        <v>4573</v>
      </c>
      <c r="C3836" s="28" t="s">
        <v>5135</v>
      </c>
      <c r="D3836" s="25">
        <v>40295</v>
      </c>
      <c r="E3836" s="28" t="s">
        <v>1331</v>
      </c>
      <c r="F3836" s="26">
        <v>150.75</v>
      </c>
      <c r="G3836" s="28" t="s">
        <v>895</v>
      </c>
      <c r="H3836" s="28" t="s">
        <v>3488</v>
      </c>
      <c r="J3836" s="28" t="s">
        <v>4908</v>
      </c>
      <c r="K3836" s="29">
        <v>40296</v>
      </c>
      <c r="M3836" s="28" t="s">
        <v>4018</v>
      </c>
    </row>
    <row r="3837" spans="1:13" x14ac:dyDescent="0.2">
      <c r="A3837" s="14">
        <v>80449</v>
      </c>
      <c r="B3837" s="28" t="s">
        <v>4573</v>
      </c>
      <c r="C3837" s="28" t="s">
        <v>5135</v>
      </c>
      <c r="D3837" s="25">
        <v>40296</v>
      </c>
      <c r="F3837" s="26">
        <v>30</v>
      </c>
      <c r="G3837" s="28" t="s">
        <v>2201</v>
      </c>
      <c r="H3837" s="28" t="s">
        <v>7151</v>
      </c>
      <c r="J3837" s="28" t="s">
        <v>4911</v>
      </c>
      <c r="K3837" s="29">
        <v>40297</v>
      </c>
      <c r="M3837" s="28" t="s">
        <v>8459</v>
      </c>
    </row>
    <row r="3838" spans="1:13" hidden="1" x14ac:dyDescent="0.2">
      <c r="A3838" s="14">
        <v>80204</v>
      </c>
      <c r="B3838" s="28" t="s">
        <v>4573</v>
      </c>
      <c r="C3838" s="30" t="s">
        <v>4574</v>
      </c>
      <c r="D3838" s="25">
        <v>40296</v>
      </c>
      <c r="E3838" s="28" t="s">
        <v>7312</v>
      </c>
      <c r="F3838" s="26">
        <v>444</v>
      </c>
      <c r="G3838" s="28" t="s">
        <v>5152</v>
      </c>
      <c r="H3838" s="28" t="s">
        <v>3379</v>
      </c>
      <c r="J3838" s="28" t="s">
        <v>4916</v>
      </c>
      <c r="K3838" s="29">
        <v>40303</v>
      </c>
      <c r="L3838" s="30" t="s">
        <v>7176</v>
      </c>
      <c r="M3838" s="28">
        <v>1215</v>
      </c>
    </row>
    <row r="3839" spans="1:13" x14ac:dyDescent="0.2">
      <c r="A3839" s="14">
        <v>80226</v>
      </c>
      <c r="B3839" s="30" t="s">
        <v>4573</v>
      </c>
      <c r="C3839" s="30" t="s">
        <v>4574</v>
      </c>
      <c r="D3839" s="25">
        <v>40296</v>
      </c>
      <c r="F3839" s="26">
        <v>29.3</v>
      </c>
      <c r="G3839" s="28" t="s">
        <v>5136</v>
      </c>
      <c r="H3839" s="28" t="s">
        <v>7151</v>
      </c>
      <c r="J3839" s="28" t="s">
        <v>4911</v>
      </c>
      <c r="K3839" s="29">
        <v>40296</v>
      </c>
      <c r="L3839" s="30" t="s">
        <v>7174</v>
      </c>
      <c r="M3839" s="28" t="s">
        <v>7221</v>
      </c>
    </row>
    <row r="3840" spans="1:13" hidden="1" x14ac:dyDescent="0.2">
      <c r="A3840" s="14">
        <v>80448</v>
      </c>
      <c r="B3840" s="28" t="s">
        <v>4573</v>
      </c>
      <c r="C3840" s="28" t="s">
        <v>5135</v>
      </c>
      <c r="D3840" s="25">
        <v>40296</v>
      </c>
      <c r="F3840" s="26">
        <v>13</v>
      </c>
      <c r="G3840" s="28" t="s">
        <v>2205</v>
      </c>
      <c r="H3840" s="28" t="s">
        <v>7154</v>
      </c>
      <c r="J3840" s="28" t="s">
        <v>4907</v>
      </c>
      <c r="K3840" s="29">
        <v>40297</v>
      </c>
      <c r="M3840" s="28" t="s">
        <v>2194</v>
      </c>
    </row>
    <row r="3841" spans="1:13" hidden="1" x14ac:dyDescent="0.2">
      <c r="A3841" s="14">
        <v>80398</v>
      </c>
      <c r="B3841" s="28" t="s">
        <v>4573</v>
      </c>
      <c r="C3841" s="28" t="s">
        <v>5135</v>
      </c>
      <c r="D3841" s="25">
        <v>40296</v>
      </c>
      <c r="F3841" s="26">
        <v>27.98</v>
      </c>
      <c r="G3841" s="28" t="s">
        <v>5167</v>
      </c>
      <c r="H3841" s="28" t="s">
        <v>3365</v>
      </c>
      <c r="J3841" s="28" t="s">
        <v>4909</v>
      </c>
      <c r="K3841" s="29">
        <v>40297</v>
      </c>
      <c r="M3841" s="28" t="s">
        <v>3963</v>
      </c>
    </row>
    <row r="3842" spans="1:13" hidden="1" x14ac:dyDescent="0.2">
      <c r="A3842" s="14">
        <v>80202</v>
      </c>
      <c r="B3842" s="28" t="s">
        <v>4573</v>
      </c>
      <c r="C3842" s="30" t="s">
        <v>4574</v>
      </c>
      <c r="D3842" s="25">
        <v>40297</v>
      </c>
      <c r="E3842" s="28" t="s">
        <v>5354</v>
      </c>
      <c r="F3842" s="26">
        <v>16.52</v>
      </c>
      <c r="G3842" s="28" t="s">
        <v>4577</v>
      </c>
      <c r="H3842" s="28" t="s">
        <v>3365</v>
      </c>
      <c r="J3842" s="28" t="s">
        <v>4909</v>
      </c>
      <c r="K3842" s="29">
        <v>40304</v>
      </c>
      <c r="L3842" s="30" t="s">
        <v>7176</v>
      </c>
      <c r="M3842" s="28">
        <v>1216</v>
      </c>
    </row>
    <row r="3843" spans="1:13" hidden="1" x14ac:dyDescent="0.2">
      <c r="A3843" s="14">
        <v>80451</v>
      </c>
      <c r="B3843" s="28" t="s">
        <v>4573</v>
      </c>
      <c r="C3843" s="28" t="s">
        <v>5135</v>
      </c>
      <c r="D3843" s="25">
        <v>40297</v>
      </c>
      <c r="F3843" s="26">
        <v>25.6</v>
      </c>
      <c r="G3843" s="28" t="s">
        <v>2203</v>
      </c>
      <c r="H3843" s="28" t="s">
        <v>4600</v>
      </c>
      <c r="J3843" s="28" t="s">
        <v>4905</v>
      </c>
      <c r="K3843" s="29">
        <v>40298</v>
      </c>
      <c r="M3843" s="28" t="s">
        <v>2476</v>
      </c>
    </row>
    <row r="3844" spans="1:13" hidden="1" x14ac:dyDescent="0.2">
      <c r="A3844" s="14">
        <v>80450</v>
      </c>
      <c r="B3844" s="28" t="s">
        <v>4573</v>
      </c>
      <c r="C3844" s="28" t="s">
        <v>5135</v>
      </c>
      <c r="D3844" s="25">
        <v>40297</v>
      </c>
      <c r="F3844" s="26">
        <v>13</v>
      </c>
      <c r="G3844" s="28" t="s">
        <v>2205</v>
      </c>
      <c r="H3844" s="28" t="s">
        <v>7154</v>
      </c>
      <c r="J3844" s="28" t="s">
        <v>4907</v>
      </c>
      <c r="K3844" s="29">
        <v>40298</v>
      </c>
      <c r="M3844" s="28" t="s">
        <v>2194</v>
      </c>
    </row>
    <row r="3845" spans="1:13" hidden="1" x14ac:dyDescent="0.2">
      <c r="A3845" s="14">
        <v>80452</v>
      </c>
      <c r="B3845" s="28" t="s">
        <v>4573</v>
      </c>
      <c r="C3845" s="28" t="s">
        <v>5135</v>
      </c>
      <c r="D3845" s="25">
        <v>40298</v>
      </c>
      <c r="F3845" s="26">
        <v>17.489999999999998</v>
      </c>
      <c r="G3845" s="28" t="s">
        <v>4910</v>
      </c>
      <c r="H3845" s="28" t="s">
        <v>4600</v>
      </c>
      <c r="J3845" s="28" t="s">
        <v>4907</v>
      </c>
      <c r="K3845" s="29">
        <v>40299</v>
      </c>
      <c r="M3845" s="28" t="s">
        <v>6310</v>
      </c>
    </row>
    <row r="3846" spans="1:13" hidden="1" x14ac:dyDescent="0.2">
      <c r="A3846" s="14">
        <v>80224</v>
      </c>
      <c r="B3846" s="28" t="s">
        <v>4579</v>
      </c>
      <c r="C3846" s="30" t="s">
        <v>4574</v>
      </c>
      <c r="D3846" s="25">
        <v>40298</v>
      </c>
      <c r="F3846" s="26">
        <v>1883.77</v>
      </c>
      <c r="G3846" s="28" t="s">
        <v>5135</v>
      </c>
      <c r="H3846" s="28" t="s">
        <v>6667</v>
      </c>
      <c r="K3846" s="29">
        <v>40298</v>
      </c>
      <c r="L3846" s="30" t="s">
        <v>7174</v>
      </c>
      <c r="M3846" s="28" t="s">
        <v>7218</v>
      </c>
    </row>
    <row r="3847" spans="1:13" hidden="1" x14ac:dyDescent="0.2">
      <c r="A3847" s="14">
        <v>80600</v>
      </c>
      <c r="B3847" s="28" t="s">
        <v>4579</v>
      </c>
      <c r="C3847" s="28" t="s">
        <v>5135</v>
      </c>
      <c r="D3847" s="25">
        <v>40298</v>
      </c>
      <c r="F3847" s="26">
        <v>-1883.77</v>
      </c>
      <c r="G3847" s="30" t="s">
        <v>4574</v>
      </c>
      <c r="H3847" s="28" t="s">
        <v>6667</v>
      </c>
      <c r="K3847" s="29">
        <v>40298</v>
      </c>
      <c r="L3847" s="30" t="s">
        <v>5361</v>
      </c>
      <c r="M3847" s="30"/>
    </row>
    <row r="3848" spans="1:13" hidden="1" x14ac:dyDescent="0.2">
      <c r="A3848" s="14">
        <v>80454</v>
      </c>
      <c r="B3848" s="28" t="s">
        <v>4573</v>
      </c>
      <c r="C3848" s="28" t="s">
        <v>5135</v>
      </c>
      <c r="D3848" s="25">
        <v>40299</v>
      </c>
      <c r="E3848" s="28" t="s">
        <v>6829</v>
      </c>
      <c r="F3848" s="26">
        <v>32.99</v>
      </c>
      <c r="G3848" s="28" t="s">
        <v>893</v>
      </c>
      <c r="H3848" s="28" t="s">
        <v>7321</v>
      </c>
      <c r="J3848" s="28" t="s">
        <v>4906</v>
      </c>
      <c r="K3848" s="29">
        <v>40302</v>
      </c>
      <c r="M3848" s="28" t="s">
        <v>6802</v>
      </c>
    </row>
    <row r="3849" spans="1:13" hidden="1" x14ac:dyDescent="0.2">
      <c r="A3849" s="14">
        <v>81500</v>
      </c>
      <c r="B3849" s="28" t="s">
        <v>4573</v>
      </c>
      <c r="C3849" s="28" t="s">
        <v>4580</v>
      </c>
      <c r="D3849" s="25">
        <v>40299</v>
      </c>
      <c r="E3849" s="28" t="s">
        <v>4793</v>
      </c>
      <c r="F3849" s="26">
        <v>25</v>
      </c>
      <c r="G3849" s="28" t="s">
        <v>5158</v>
      </c>
      <c r="H3849" s="28" t="s">
        <v>7154</v>
      </c>
      <c r="J3849" s="28" t="s">
        <v>4905</v>
      </c>
      <c r="K3849" s="29">
        <v>40299</v>
      </c>
    </row>
    <row r="3850" spans="1:13" hidden="1" x14ac:dyDescent="0.2">
      <c r="A3850" s="14">
        <v>81502</v>
      </c>
      <c r="B3850" s="33" t="s">
        <v>4573</v>
      </c>
      <c r="C3850" s="28" t="s">
        <v>4580</v>
      </c>
      <c r="D3850" s="25">
        <v>40299</v>
      </c>
      <c r="E3850" s="33" t="s">
        <v>8516</v>
      </c>
      <c r="F3850" s="26">
        <v>20</v>
      </c>
      <c r="G3850" s="28" t="s">
        <v>7120</v>
      </c>
      <c r="H3850" s="28" t="s">
        <v>3484</v>
      </c>
      <c r="J3850" s="28" t="s">
        <v>4907</v>
      </c>
      <c r="K3850" s="29">
        <v>40299</v>
      </c>
    </row>
    <row r="3851" spans="1:13" hidden="1" x14ac:dyDescent="0.2">
      <c r="A3851" s="14">
        <v>81504</v>
      </c>
      <c r="B3851" s="33" t="s">
        <v>4573</v>
      </c>
      <c r="C3851" s="33" t="s">
        <v>4580</v>
      </c>
      <c r="D3851" s="25">
        <v>40299</v>
      </c>
      <c r="E3851" s="28" t="s">
        <v>3376</v>
      </c>
      <c r="F3851" s="26">
        <v>12</v>
      </c>
      <c r="G3851" s="28" t="s">
        <v>1661</v>
      </c>
      <c r="H3851" s="28" t="s">
        <v>3379</v>
      </c>
      <c r="J3851" s="28" t="s">
        <v>4906</v>
      </c>
      <c r="K3851" s="29">
        <v>40299</v>
      </c>
      <c r="L3851" s="33"/>
    </row>
    <row r="3852" spans="1:13" hidden="1" x14ac:dyDescent="0.2">
      <c r="A3852" s="14">
        <v>80453</v>
      </c>
      <c r="B3852" s="28" t="s">
        <v>4573</v>
      </c>
      <c r="C3852" s="28" t="s">
        <v>5135</v>
      </c>
      <c r="D3852" s="25">
        <v>40299</v>
      </c>
      <c r="F3852" s="26">
        <v>14.99</v>
      </c>
      <c r="G3852" s="28" t="s">
        <v>7133</v>
      </c>
      <c r="H3852" s="28" t="s">
        <v>3381</v>
      </c>
      <c r="J3852" s="28" t="s">
        <v>4909</v>
      </c>
      <c r="K3852" s="29">
        <v>40302</v>
      </c>
      <c r="M3852" s="28" t="s">
        <v>2093</v>
      </c>
    </row>
    <row r="3853" spans="1:13" hidden="1" x14ac:dyDescent="0.2">
      <c r="A3853" s="14">
        <v>81503</v>
      </c>
      <c r="B3853" s="28" t="s">
        <v>4573</v>
      </c>
      <c r="C3853" s="28" t="s">
        <v>4580</v>
      </c>
      <c r="D3853" s="25">
        <v>40299</v>
      </c>
      <c r="E3853" s="28" t="s">
        <v>3043</v>
      </c>
      <c r="F3853" s="26">
        <v>40</v>
      </c>
      <c r="G3853" s="28" t="s">
        <v>1958</v>
      </c>
      <c r="H3853" s="28" t="s">
        <v>3379</v>
      </c>
      <c r="J3853" s="28" t="s">
        <v>4906</v>
      </c>
      <c r="K3853" s="29">
        <v>40299</v>
      </c>
    </row>
    <row r="3854" spans="1:13" hidden="1" x14ac:dyDescent="0.2">
      <c r="A3854" s="14">
        <v>81498</v>
      </c>
      <c r="B3854" s="33" t="s">
        <v>4573</v>
      </c>
      <c r="C3854" s="28" t="s">
        <v>4580</v>
      </c>
      <c r="D3854" s="25">
        <v>40299</v>
      </c>
      <c r="E3854" s="28" t="s">
        <v>3367</v>
      </c>
      <c r="F3854" s="26">
        <v>80</v>
      </c>
      <c r="G3854" s="28" t="s">
        <v>7119</v>
      </c>
      <c r="H3854" s="28" t="s">
        <v>3484</v>
      </c>
      <c r="J3854" s="28" t="s">
        <v>4911</v>
      </c>
      <c r="K3854" s="29">
        <v>40299</v>
      </c>
    </row>
    <row r="3855" spans="1:13" hidden="1" x14ac:dyDescent="0.2">
      <c r="A3855" s="14">
        <v>81501</v>
      </c>
      <c r="B3855" s="28" t="s">
        <v>4573</v>
      </c>
      <c r="C3855" s="28" t="s">
        <v>4580</v>
      </c>
      <c r="D3855" s="25">
        <v>40299</v>
      </c>
      <c r="E3855" s="28" t="s">
        <v>3542</v>
      </c>
      <c r="F3855" s="26">
        <v>50</v>
      </c>
      <c r="G3855" s="28" t="s">
        <v>3696</v>
      </c>
      <c r="H3855" s="28" t="s">
        <v>3488</v>
      </c>
      <c r="J3855" s="28" t="s">
        <v>4908</v>
      </c>
      <c r="K3855" s="29">
        <v>40299</v>
      </c>
    </row>
    <row r="3856" spans="1:13" hidden="1" x14ac:dyDescent="0.2">
      <c r="A3856" s="14">
        <v>81499</v>
      </c>
      <c r="B3856" s="28" t="s">
        <v>4573</v>
      </c>
      <c r="C3856" s="28" t="s">
        <v>4580</v>
      </c>
      <c r="D3856" s="25">
        <v>40299</v>
      </c>
      <c r="E3856" s="28" t="s">
        <v>3367</v>
      </c>
      <c r="F3856" s="26">
        <v>30</v>
      </c>
      <c r="G3856" s="28" t="s">
        <v>5137</v>
      </c>
      <c r="H3856" s="28" t="s">
        <v>3365</v>
      </c>
      <c r="J3856" s="28" t="s">
        <v>4911</v>
      </c>
      <c r="K3856" s="29">
        <v>40299</v>
      </c>
    </row>
    <row r="3857" spans="1:13" hidden="1" x14ac:dyDescent="0.2">
      <c r="A3857" s="14">
        <v>81581</v>
      </c>
      <c r="B3857" s="28" t="s">
        <v>7124</v>
      </c>
      <c r="C3857" s="30" t="s">
        <v>5133</v>
      </c>
      <c r="D3857" s="25">
        <v>40299</v>
      </c>
      <c r="F3857" s="26">
        <v>-0.32</v>
      </c>
      <c r="G3857" s="28" t="s">
        <v>5133</v>
      </c>
      <c r="H3857" s="28" t="s">
        <v>6666</v>
      </c>
    </row>
    <row r="3858" spans="1:13" hidden="1" x14ac:dyDescent="0.2">
      <c r="A3858" s="14">
        <v>81559</v>
      </c>
      <c r="B3858" s="28" t="s">
        <v>4573</v>
      </c>
      <c r="C3858" s="28" t="s">
        <v>4580</v>
      </c>
      <c r="D3858" s="25">
        <v>40299</v>
      </c>
      <c r="F3858" s="131">
        <v>103</v>
      </c>
      <c r="G3858" s="28" t="s">
        <v>4595</v>
      </c>
      <c r="H3858" s="28" t="s">
        <v>3370</v>
      </c>
      <c r="J3858" s="28" t="s">
        <v>4909</v>
      </c>
      <c r="K3858" s="29">
        <v>40299</v>
      </c>
    </row>
    <row r="3859" spans="1:13" hidden="1" x14ac:dyDescent="0.2">
      <c r="A3859" s="14">
        <v>80455</v>
      </c>
      <c r="B3859" s="28" t="s">
        <v>4573</v>
      </c>
      <c r="C3859" s="28" t="s">
        <v>5135</v>
      </c>
      <c r="D3859" s="25">
        <v>40299</v>
      </c>
      <c r="F3859" s="131">
        <v>49.99</v>
      </c>
      <c r="G3859" s="28" t="s">
        <v>4595</v>
      </c>
      <c r="H3859" s="28" t="s">
        <v>4600</v>
      </c>
      <c r="J3859" s="28" t="s">
        <v>4909</v>
      </c>
      <c r="K3859" s="29">
        <v>40304</v>
      </c>
      <c r="M3859" s="28" t="s">
        <v>1235</v>
      </c>
    </row>
    <row r="3860" spans="1:13" hidden="1" x14ac:dyDescent="0.2">
      <c r="A3860" s="14">
        <v>81505</v>
      </c>
      <c r="B3860" s="28" t="s">
        <v>5150</v>
      </c>
      <c r="C3860" s="28" t="s">
        <v>4580</v>
      </c>
      <c r="D3860" s="25">
        <v>40299</v>
      </c>
      <c r="F3860" s="26">
        <v>-360</v>
      </c>
      <c r="G3860" s="28" t="s">
        <v>4574</v>
      </c>
      <c r="H3860" s="28" t="s">
        <v>6667</v>
      </c>
      <c r="K3860" s="29">
        <v>40299</v>
      </c>
    </row>
    <row r="3861" spans="1:13" hidden="1" x14ac:dyDescent="0.2">
      <c r="A3861" s="14">
        <v>81582</v>
      </c>
      <c r="B3861" s="28" t="s">
        <v>5150</v>
      </c>
      <c r="C3861" s="28" t="s">
        <v>5133</v>
      </c>
      <c r="D3861" s="25">
        <v>40299</v>
      </c>
      <c r="F3861" s="26">
        <v>-300</v>
      </c>
      <c r="G3861" s="28" t="s">
        <v>4574</v>
      </c>
      <c r="H3861" s="28" t="s">
        <v>6667</v>
      </c>
    </row>
    <row r="3862" spans="1:13" hidden="1" x14ac:dyDescent="0.2">
      <c r="A3862" s="14">
        <v>80399</v>
      </c>
      <c r="B3862" s="28" t="s">
        <v>4573</v>
      </c>
      <c r="C3862" s="28" t="s">
        <v>5135</v>
      </c>
      <c r="D3862" s="25">
        <v>40300</v>
      </c>
      <c r="E3862" s="28" t="s">
        <v>6819</v>
      </c>
      <c r="F3862" s="26">
        <v>42.5</v>
      </c>
      <c r="G3862" s="28" t="s">
        <v>1560</v>
      </c>
      <c r="H3862" s="28" t="s">
        <v>7321</v>
      </c>
      <c r="J3862" s="28" t="s">
        <v>4909</v>
      </c>
      <c r="K3862" s="29">
        <v>40302</v>
      </c>
      <c r="M3862" s="28" t="s">
        <v>4025</v>
      </c>
    </row>
    <row r="3863" spans="1:13" hidden="1" x14ac:dyDescent="0.2">
      <c r="A3863" s="14">
        <v>80456</v>
      </c>
      <c r="B3863" s="28" t="s">
        <v>4573</v>
      </c>
      <c r="C3863" s="28" t="s">
        <v>5135</v>
      </c>
      <c r="D3863" s="25">
        <v>40300</v>
      </c>
      <c r="F3863" s="26">
        <v>12.49</v>
      </c>
      <c r="G3863" s="28" t="s">
        <v>683</v>
      </c>
      <c r="H3863" s="28" t="s">
        <v>3365</v>
      </c>
      <c r="J3863" s="28" t="s">
        <v>4909</v>
      </c>
      <c r="K3863" s="29">
        <v>40302</v>
      </c>
      <c r="M3863" s="28" t="s">
        <v>3851</v>
      </c>
    </row>
    <row r="3864" spans="1:13" hidden="1" x14ac:dyDescent="0.2">
      <c r="A3864" s="14">
        <v>80457</v>
      </c>
      <c r="B3864" s="28" t="s">
        <v>4573</v>
      </c>
      <c r="C3864" s="28" t="s">
        <v>5135</v>
      </c>
      <c r="D3864" s="25">
        <v>40301</v>
      </c>
      <c r="E3864" s="28" t="s">
        <v>7309</v>
      </c>
      <c r="F3864" s="26">
        <v>59.18</v>
      </c>
      <c r="G3864" s="28" t="s">
        <v>878</v>
      </c>
      <c r="H3864" s="28" t="s">
        <v>7322</v>
      </c>
      <c r="J3864" s="28" t="s">
        <v>7139</v>
      </c>
      <c r="K3864" s="29">
        <v>40302</v>
      </c>
      <c r="M3864" s="28" t="s">
        <v>3847</v>
      </c>
    </row>
    <row r="3865" spans="1:13" hidden="1" x14ac:dyDescent="0.2">
      <c r="A3865" s="14">
        <v>80219</v>
      </c>
      <c r="B3865" s="30" t="s">
        <v>4573</v>
      </c>
      <c r="C3865" s="30" t="s">
        <v>4574</v>
      </c>
      <c r="D3865" s="25">
        <v>40302</v>
      </c>
      <c r="E3865" s="28" t="s">
        <v>3380</v>
      </c>
      <c r="F3865" s="26">
        <v>46</v>
      </c>
      <c r="G3865" s="28" t="s">
        <v>4594</v>
      </c>
      <c r="H3865" s="28" t="s">
        <v>3381</v>
      </c>
      <c r="J3865" s="28" t="s">
        <v>4909</v>
      </c>
      <c r="K3865" s="29">
        <v>40302</v>
      </c>
      <c r="L3865" s="30" t="s">
        <v>7174</v>
      </c>
      <c r="M3865" s="28" t="s">
        <v>5919</v>
      </c>
    </row>
    <row r="3866" spans="1:13" hidden="1" x14ac:dyDescent="0.2">
      <c r="A3866" s="14">
        <v>80220</v>
      </c>
      <c r="B3866" s="30" t="s">
        <v>4573</v>
      </c>
      <c r="C3866" s="30" t="s">
        <v>4574</v>
      </c>
      <c r="D3866" s="25">
        <v>40302</v>
      </c>
      <c r="E3866" s="32" t="s">
        <v>3382</v>
      </c>
      <c r="F3866" s="26">
        <v>59</v>
      </c>
      <c r="G3866" s="28" t="s">
        <v>4594</v>
      </c>
      <c r="H3866" s="28" t="s">
        <v>3381</v>
      </c>
      <c r="J3866" s="28" t="s">
        <v>4909</v>
      </c>
      <c r="K3866" s="29">
        <v>40302</v>
      </c>
      <c r="L3866" s="30" t="s">
        <v>7174</v>
      </c>
      <c r="M3866" s="28" t="s">
        <v>5918</v>
      </c>
    </row>
    <row r="3867" spans="1:13" hidden="1" x14ac:dyDescent="0.2">
      <c r="A3867" s="14">
        <v>80210</v>
      </c>
      <c r="B3867" s="28" t="s">
        <v>4579</v>
      </c>
      <c r="C3867" s="30" t="s">
        <v>4574</v>
      </c>
      <c r="D3867" s="25">
        <v>40302</v>
      </c>
      <c r="F3867" s="26">
        <v>30</v>
      </c>
      <c r="G3867" s="28" t="s">
        <v>4580</v>
      </c>
      <c r="H3867" s="28" t="s">
        <v>6667</v>
      </c>
      <c r="K3867" s="29">
        <v>40302</v>
      </c>
      <c r="L3867" s="30" t="s">
        <v>8465</v>
      </c>
      <c r="M3867" s="28" t="s">
        <v>3132</v>
      </c>
    </row>
    <row r="3868" spans="1:13" hidden="1" x14ac:dyDescent="0.2">
      <c r="A3868" s="14">
        <v>80212</v>
      </c>
      <c r="B3868" s="28" t="s">
        <v>4579</v>
      </c>
      <c r="C3868" s="30" t="s">
        <v>4574</v>
      </c>
      <c r="D3868" s="25">
        <v>40302</v>
      </c>
      <c r="F3868" s="26">
        <v>20</v>
      </c>
      <c r="G3868" s="28" t="s">
        <v>4580</v>
      </c>
      <c r="H3868" s="28" t="s">
        <v>6667</v>
      </c>
      <c r="K3868" s="29">
        <v>40302</v>
      </c>
      <c r="L3868" s="30" t="s">
        <v>8465</v>
      </c>
      <c r="M3868" s="28" t="s">
        <v>3156</v>
      </c>
    </row>
    <row r="3869" spans="1:13" hidden="1" x14ac:dyDescent="0.2">
      <c r="A3869" s="14">
        <v>80216</v>
      </c>
      <c r="B3869" s="28" t="s">
        <v>4579</v>
      </c>
      <c r="C3869" s="30" t="s">
        <v>4574</v>
      </c>
      <c r="D3869" s="25">
        <v>40302</v>
      </c>
      <c r="F3869" s="26">
        <v>22.56</v>
      </c>
      <c r="G3869" s="30" t="s">
        <v>4598</v>
      </c>
      <c r="H3869" s="28" t="s">
        <v>6667</v>
      </c>
      <c r="K3869" s="29">
        <v>40302</v>
      </c>
      <c r="L3869" s="30" t="s">
        <v>7174</v>
      </c>
      <c r="M3869" s="28" t="s">
        <v>7193</v>
      </c>
    </row>
    <row r="3870" spans="1:13" hidden="1" x14ac:dyDescent="0.2">
      <c r="A3870" s="14">
        <v>80206</v>
      </c>
      <c r="B3870" s="30" t="s">
        <v>4573</v>
      </c>
      <c r="C3870" s="30" t="s">
        <v>4574</v>
      </c>
      <c r="D3870" s="25">
        <v>40302</v>
      </c>
      <c r="F3870" s="26">
        <v>5</v>
      </c>
      <c r="G3870" s="28" t="s">
        <v>5134</v>
      </c>
      <c r="H3870" s="28" t="s">
        <v>5954</v>
      </c>
      <c r="J3870" s="28" t="s">
        <v>4912</v>
      </c>
      <c r="K3870" s="29">
        <v>40302</v>
      </c>
      <c r="L3870" s="30" t="s">
        <v>7174</v>
      </c>
      <c r="M3870" s="28" t="s">
        <v>7194</v>
      </c>
    </row>
    <row r="3871" spans="1:13" hidden="1" x14ac:dyDescent="0.2">
      <c r="A3871" s="14">
        <v>80214</v>
      </c>
      <c r="B3871" s="28" t="s">
        <v>4579</v>
      </c>
      <c r="C3871" s="30" t="s">
        <v>4574</v>
      </c>
      <c r="D3871" s="25">
        <v>40302</v>
      </c>
      <c r="F3871" s="26">
        <v>10</v>
      </c>
      <c r="G3871" s="28" t="s">
        <v>7162</v>
      </c>
      <c r="H3871" s="28" t="s">
        <v>3370</v>
      </c>
      <c r="J3871" s="28" t="s">
        <v>4906</v>
      </c>
      <c r="K3871" s="29">
        <v>40302</v>
      </c>
      <c r="L3871" s="30" t="s">
        <v>7182</v>
      </c>
      <c r="M3871" s="28" t="s">
        <v>7199</v>
      </c>
    </row>
    <row r="3872" spans="1:13" hidden="1" x14ac:dyDescent="0.2">
      <c r="A3872" s="14">
        <v>80213</v>
      </c>
      <c r="B3872" s="28" t="s">
        <v>4579</v>
      </c>
      <c r="C3872" s="30" t="s">
        <v>4574</v>
      </c>
      <c r="D3872" s="25">
        <v>40302</v>
      </c>
      <c r="F3872" s="26">
        <v>10</v>
      </c>
      <c r="G3872" s="28" t="s">
        <v>7163</v>
      </c>
      <c r="H3872" s="28" t="s">
        <v>3370</v>
      </c>
      <c r="J3872" s="28" t="s">
        <v>4905</v>
      </c>
      <c r="K3872" s="29">
        <v>40302</v>
      </c>
      <c r="L3872" s="30" t="s">
        <v>7182</v>
      </c>
      <c r="M3872" s="28" t="s">
        <v>7198</v>
      </c>
    </row>
    <row r="3873" spans="1:13" hidden="1" x14ac:dyDescent="0.2">
      <c r="A3873" s="14">
        <v>80215</v>
      </c>
      <c r="B3873" s="17" t="s">
        <v>4573</v>
      </c>
      <c r="C3873" s="30" t="s">
        <v>4574</v>
      </c>
      <c r="D3873" s="25">
        <v>40302</v>
      </c>
      <c r="E3873" s="28" t="s">
        <v>4797</v>
      </c>
      <c r="F3873" s="131">
        <v>-199.14</v>
      </c>
      <c r="G3873" s="28" t="s">
        <v>5412</v>
      </c>
      <c r="H3873" s="28" t="s">
        <v>7321</v>
      </c>
      <c r="J3873" s="28" t="s">
        <v>4909</v>
      </c>
      <c r="K3873" s="29">
        <v>40302</v>
      </c>
      <c r="L3873" s="30" t="s">
        <v>7177</v>
      </c>
      <c r="M3873" s="28" t="s">
        <v>4798</v>
      </c>
    </row>
    <row r="3874" spans="1:13" hidden="1" x14ac:dyDescent="0.2">
      <c r="A3874" s="14">
        <v>80211</v>
      </c>
      <c r="B3874" s="30" t="s">
        <v>4573</v>
      </c>
      <c r="C3874" s="30" t="s">
        <v>4574</v>
      </c>
      <c r="D3874" s="25">
        <v>40302</v>
      </c>
      <c r="F3874" s="26">
        <v>3.86</v>
      </c>
      <c r="G3874" s="28" t="s">
        <v>6752</v>
      </c>
      <c r="H3874" s="28" t="s">
        <v>3381</v>
      </c>
      <c r="J3874" s="28" t="s">
        <v>4907</v>
      </c>
      <c r="K3874" s="29">
        <v>40302</v>
      </c>
      <c r="L3874" s="30" t="s">
        <v>7174</v>
      </c>
      <c r="M3874" s="28" t="s">
        <v>6752</v>
      </c>
    </row>
    <row r="3875" spans="1:13" hidden="1" x14ac:dyDescent="0.2">
      <c r="A3875" s="14">
        <v>80207</v>
      </c>
      <c r="B3875" s="30" t="s">
        <v>4573</v>
      </c>
      <c r="C3875" s="30" t="s">
        <v>4574</v>
      </c>
      <c r="D3875" s="25">
        <v>40302</v>
      </c>
      <c r="E3875" s="28" t="s">
        <v>3388</v>
      </c>
      <c r="F3875" s="26">
        <v>26.95</v>
      </c>
      <c r="G3875" s="28" t="s">
        <v>5139</v>
      </c>
      <c r="H3875" s="28" t="s">
        <v>3381</v>
      </c>
      <c r="J3875" s="28" t="s">
        <v>4911</v>
      </c>
      <c r="K3875" s="29">
        <v>40302</v>
      </c>
      <c r="L3875" s="30" t="s">
        <v>7174</v>
      </c>
      <c r="M3875" s="28" t="s">
        <v>7187</v>
      </c>
    </row>
    <row r="3876" spans="1:13" hidden="1" x14ac:dyDescent="0.2">
      <c r="A3876" s="14">
        <v>80458.100000000006</v>
      </c>
      <c r="B3876" s="28" t="s">
        <v>4573</v>
      </c>
      <c r="C3876" s="28" t="s">
        <v>5135</v>
      </c>
      <c r="D3876" s="25">
        <v>40302</v>
      </c>
      <c r="E3876" s="28" t="s">
        <v>4595</v>
      </c>
      <c r="F3876" s="131">
        <v>20.5</v>
      </c>
      <c r="G3876" s="28" t="s">
        <v>4511</v>
      </c>
      <c r="H3876" s="28" t="s">
        <v>4595</v>
      </c>
      <c r="J3876" s="28" t="s">
        <v>4909</v>
      </c>
      <c r="K3876" s="29">
        <v>40303</v>
      </c>
      <c r="M3876" s="28" t="s">
        <v>1978</v>
      </c>
    </row>
    <row r="3877" spans="1:13" hidden="1" x14ac:dyDescent="0.2">
      <c r="A3877" s="14">
        <v>81619</v>
      </c>
      <c r="B3877" s="30" t="s">
        <v>4573</v>
      </c>
      <c r="C3877" s="30" t="s">
        <v>5133</v>
      </c>
      <c r="D3877" s="25">
        <v>40302</v>
      </c>
      <c r="F3877" s="26">
        <v>83.89</v>
      </c>
      <c r="G3877" s="28" t="s">
        <v>5137</v>
      </c>
      <c r="H3877" s="28" t="s">
        <v>3365</v>
      </c>
      <c r="J3877" s="28" t="s">
        <v>4909</v>
      </c>
    </row>
    <row r="3878" spans="1:13" hidden="1" x14ac:dyDescent="0.2">
      <c r="A3878" s="14">
        <v>80218</v>
      </c>
      <c r="B3878" s="30" t="s">
        <v>4579</v>
      </c>
      <c r="C3878" s="30" t="s">
        <v>4574</v>
      </c>
      <c r="D3878" s="25">
        <v>40302</v>
      </c>
      <c r="F3878" s="26">
        <v>300</v>
      </c>
      <c r="G3878" s="28" t="s">
        <v>5133</v>
      </c>
      <c r="H3878" s="28" t="s">
        <v>6667</v>
      </c>
      <c r="K3878" s="29">
        <v>40302</v>
      </c>
      <c r="L3878" s="30" t="s">
        <v>7174</v>
      </c>
      <c r="M3878" s="28" t="s">
        <v>7191</v>
      </c>
    </row>
    <row r="3879" spans="1:13" hidden="1" x14ac:dyDescent="0.2">
      <c r="A3879" s="14">
        <v>80221</v>
      </c>
      <c r="B3879" s="30" t="s">
        <v>4573</v>
      </c>
      <c r="C3879" s="30" t="s">
        <v>4574</v>
      </c>
      <c r="D3879" s="25">
        <v>40302</v>
      </c>
      <c r="F3879" s="26">
        <v>32.97</v>
      </c>
      <c r="G3879" s="28" t="s">
        <v>6021</v>
      </c>
      <c r="H3879" s="28" t="s">
        <v>3381</v>
      </c>
      <c r="J3879" s="28" t="s">
        <v>4909</v>
      </c>
      <c r="K3879" s="29">
        <v>40302</v>
      </c>
      <c r="L3879" s="30" t="s">
        <v>7174</v>
      </c>
      <c r="M3879" s="28" t="s">
        <v>7200</v>
      </c>
    </row>
    <row r="3880" spans="1:13" hidden="1" x14ac:dyDescent="0.2">
      <c r="A3880" s="14">
        <v>80209</v>
      </c>
      <c r="B3880" s="30" t="s">
        <v>4573</v>
      </c>
      <c r="C3880" s="30" t="s">
        <v>4574</v>
      </c>
      <c r="D3880" s="25">
        <v>40302</v>
      </c>
      <c r="F3880" s="26">
        <v>44</v>
      </c>
      <c r="G3880" s="28" t="s">
        <v>6023</v>
      </c>
      <c r="H3880" s="28" t="s">
        <v>3379</v>
      </c>
      <c r="J3880" s="28" t="s">
        <v>4906</v>
      </c>
      <c r="K3880" s="29">
        <v>40302</v>
      </c>
      <c r="L3880" s="30" t="s">
        <v>7174</v>
      </c>
      <c r="M3880" s="28" t="s">
        <v>7196</v>
      </c>
    </row>
    <row r="3881" spans="1:13" hidden="1" x14ac:dyDescent="0.2">
      <c r="A3881" s="14">
        <v>80208</v>
      </c>
      <c r="B3881" s="30" t="s">
        <v>4573</v>
      </c>
      <c r="C3881" s="30" t="s">
        <v>4574</v>
      </c>
      <c r="D3881" s="25">
        <v>40302</v>
      </c>
      <c r="F3881" s="26">
        <v>12.12</v>
      </c>
      <c r="G3881" s="28" t="s">
        <v>6022</v>
      </c>
      <c r="H3881" s="28" t="s">
        <v>3381</v>
      </c>
      <c r="J3881" s="28" t="s">
        <v>4909</v>
      </c>
      <c r="K3881" s="29">
        <v>40302</v>
      </c>
      <c r="L3881" s="30" t="s">
        <v>7174</v>
      </c>
      <c r="M3881" s="28" t="s">
        <v>7195</v>
      </c>
    </row>
    <row r="3882" spans="1:13" hidden="1" x14ac:dyDescent="0.2">
      <c r="A3882" s="14">
        <v>80297</v>
      </c>
      <c r="B3882" s="30" t="s">
        <v>5150</v>
      </c>
      <c r="C3882" s="30" t="s">
        <v>4598</v>
      </c>
      <c r="D3882" s="25">
        <v>40302</v>
      </c>
      <c r="F3882" s="26">
        <v>-22.56</v>
      </c>
      <c r="G3882" s="30" t="s">
        <v>4574</v>
      </c>
      <c r="H3882" s="28" t="s">
        <v>6667</v>
      </c>
      <c r="K3882" s="29">
        <v>40302</v>
      </c>
      <c r="M3882" s="28" t="s">
        <v>1534</v>
      </c>
    </row>
    <row r="3883" spans="1:13" hidden="1" x14ac:dyDescent="0.2">
      <c r="A3883" s="14">
        <v>80217</v>
      </c>
      <c r="B3883" s="30" t="s">
        <v>4573</v>
      </c>
      <c r="C3883" s="30" t="s">
        <v>4574</v>
      </c>
      <c r="D3883" s="25">
        <v>40302</v>
      </c>
      <c r="E3883" s="28" t="s">
        <v>5365</v>
      </c>
      <c r="F3883" s="26">
        <v>180</v>
      </c>
      <c r="G3883" s="28" t="s">
        <v>2204</v>
      </c>
      <c r="H3883" s="28" t="s">
        <v>3381</v>
      </c>
      <c r="J3883" s="28" t="s">
        <v>4909</v>
      </c>
      <c r="K3883" s="29">
        <v>40302</v>
      </c>
      <c r="L3883" s="30" t="s">
        <v>7174</v>
      </c>
      <c r="M3883" s="28" t="s">
        <v>7192</v>
      </c>
    </row>
    <row r="3884" spans="1:13" hidden="1" x14ac:dyDescent="0.2">
      <c r="A3884" s="14">
        <v>80205</v>
      </c>
      <c r="B3884" s="30" t="s">
        <v>4573</v>
      </c>
      <c r="C3884" s="30" t="s">
        <v>4574</v>
      </c>
      <c r="D3884" s="25">
        <v>40303</v>
      </c>
      <c r="E3884" s="28" t="s">
        <v>5363</v>
      </c>
      <c r="F3884" s="26">
        <v>19.940000000000001</v>
      </c>
      <c r="G3884" s="28" t="s">
        <v>4594</v>
      </c>
      <c r="H3884" s="28" t="s">
        <v>3381</v>
      </c>
      <c r="J3884" s="28" t="s">
        <v>4909</v>
      </c>
      <c r="K3884" s="29">
        <v>40303</v>
      </c>
      <c r="L3884" s="30" t="s">
        <v>7174</v>
      </c>
      <c r="M3884" s="28" t="s">
        <v>5364</v>
      </c>
    </row>
    <row r="3885" spans="1:13" hidden="1" x14ac:dyDescent="0.2">
      <c r="A3885" s="14">
        <v>80203</v>
      </c>
      <c r="B3885" s="30" t="s">
        <v>4573</v>
      </c>
      <c r="C3885" s="30" t="s">
        <v>4574</v>
      </c>
      <c r="D3885" s="25">
        <v>40303</v>
      </c>
      <c r="F3885" s="26">
        <v>12</v>
      </c>
      <c r="G3885" s="28" t="s">
        <v>4596</v>
      </c>
      <c r="H3885" s="28" t="s">
        <v>5954</v>
      </c>
      <c r="J3885" s="28" t="s">
        <v>4912</v>
      </c>
      <c r="K3885" s="29">
        <v>40303</v>
      </c>
      <c r="L3885" s="30" t="s">
        <v>7174</v>
      </c>
      <c r="M3885" s="28" t="s">
        <v>4596</v>
      </c>
    </row>
    <row r="3886" spans="1:13" hidden="1" x14ac:dyDescent="0.2">
      <c r="A3886" s="14">
        <v>80461</v>
      </c>
      <c r="B3886" s="28" t="s">
        <v>4573</v>
      </c>
      <c r="C3886" s="28" t="s">
        <v>5135</v>
      </c>
      <c r="D3886" s="25">
        <v>40303</v>
      </c>
      <c r="F3886" s="26">
        <v>20</v>
      </c>
      <c r="G3886" s="28" t="s">
        <v>2201</v>
      </c>
      <c r="H3886" s="28" t="s">
        <v>7154</v>
      </c>
      <c r="J3886" s="28" t="s">
        <v>4907</v>
      </c>
      <c r="K3886" s="29">
        <v>40304</v>
      </c>
      <c r="M3886" s="28" t="s">
        <v>8462</v>
      </c>
    </row>
    <row r="3887" spans="1:13" hidden="1" x14ac:dyDescent="0.2">
      <c r="A3887" s="14">
        <v>80460</v>
      </c>
      <c r="B3887" s="28" t="s">
        <v>4573</v>
      </c>
      <c r="C3887" s="28" t="s">
        <v>5135</v>
      </c>
      <c r="D3887" s="25">
        <v>40303</v>
      </c>
      <c r="F3887" s="26">
        <v>20</v>
      </c>
      <c r="G3887" s="28" t="s">
        <v>3696</v>
      </c>
      <c r="H3887" s="28" t="s">
        <v>3484</v>
      </c>
      <c r="J3887" s="28" t="s">
        <v>4907</v>
      </c>
      <c r="K3887" s="29">
        <v>40304</v>
      </c>
      <c r="M3887" s="28" t="s">
        <v>1540</v>
      </c>
    </row>
    <row r="3888" spans="1:13" hidden="1" x14ac:dyDescent="0.2">
      <c r="A3888" s="14">
        <v>81613</v>
      </c>
      <c r="B3888" s="17" t="s">
        <v>4573</v>
      </c>
      <c r="C3888" s="30" t="s">
        <v>5133</v>
      </c>
      <c r="D3888" s="25">
        <v>40303</v>
      </c>
      <c r="F3888" s="26">
        <v>56.19</v>
      </c>
      <c r="G3888" s="28" t="s">
        <v>5137</v>
      </c>
      <c r="H3888" s="28" t="s">
        <v>3365</v>
      </c>
      <c r="J3888" s="28" t="s">
        <v>4909</v>
      </c>
    </row>
    <row r="3889" spans="1:13" hidden="1" x14ac:dyDescent="0.2">
      <c r="A3889" s="14">
        <v>80459</v>
      </c>
      <c r="B3889" s="28" t="s">
        <v>4573</v>
      </c>
      <c r="C3889" s="28" t="s">
        <v>5135</v>
      </c>
      <c r="D3889" s="25">
        <v>40303</v>
      </c>
      <c r="F3889" s="26">
        <v>13</v>
      </c>
      <c r="G3889" s="28" t="s">
        <v>2205</v>
      </c>
      <c r="H3889" s="28" t="s">
        <v>7154</v>
      </c>
      <c r="J3889" s="28" t="s">
        <v>4907</v>
      </c>
      <c r="K3889" s="29">
        <v>40304</v>
      </c>
      <c r="M3889" s="28" t="s">
        <v>2194</v>
      </c>
    </row>
    <row r="3890" spans="1:13" hidden="1" x14ac:dyDescent="0.2">
      <c r="A3890" s="14">
        <v>80201</v>
      </c>
      <c r="B3890" s="28" t="s">
        <v>4592</v>
      </c>
      <c r="C3890" s="30" t="s">
        <v>4574</v>
      </c>
      <c r="D3890" s="25">
        <v>40304</v>
      </c>
      <c r="F3890" s="26">
        <v>-763</v>
      </c>
      <c r="G3890" s="28" t="s">
        <v>4593</v>
      </c>
      <c r="H3890" s="28" t="s">
        <v>6666</v>
      </c>
      <c r="J3890" s="28" t="s">
        <v>4911</v>
      </c>
      <c r="K3890" s="29">
        <v>40304</v>
      </c>
      <c r="L3890" s="30" t="s">
        <v>7177</v>
      </c>
      <c r="M3890" s="28" t="s">
        <v>7214</v>
      </c>
    </row>
    <row r="3891" spans="1:13" hidden="1" x14ac:dyDescent="0.2">
      <c r="A3891" s="14">
        <v>80462</v>
      </c>
      <c r="B3891" s="28" t="s">
        <v>4573</v>
      </c>
      <c r="C3891" s="28" t="s">
        <v>5135</v>
      </c>
      <c r="D3891" s="25">
        <v>40304</v>
      </c>
      <c r="F3891" s="26">
        <v>13</v>
      </c>
      <c r="G3891" s="28" t="s">
        <v>2205</v>
      </c>
      <c r="H3891" s="28" t="s">
        <v>7154</v>
      </c>
      <c r="J3891" s="28" t="s">
        <v>4907</v>
      </c>
      <c r="K3891" s="29">
        <v>40305</v>
      </c>
      <c r="M3891" s="28" t="s">
        <v>2194</v>
      </c>
    </row>
    <row r="3892" spans="1:13" hidden="1" x14ac:dyDescent="0.2">
      <c r="A3892" s="14">
        <v>80198</v>
      </c>
      <c r="B3892" s="28" t="s">
        <v>4579</v>
      </c>
      <c r="C3892" s="30" t="s">
        <v>4574</v>
      </c>
      <c r="D3892" s="25">
        <v>40305</v>
      </c>
      <c r="F3892" s="26">
        <v>30</v>
      </c>
      <c r="G3892" s="28" t="s">
        <v>4580</v>
      </c>
      <c r="H3892" s="28" t="s">
        <v>6667</v>
      </c>
      <c r="K3892" s="29">
        <v>40305</v>
      </c>
      <c r="L3892" s="30" t="s">
        <v>8465</v>
      </c>
      <c r="M3892" s="28" t="s">
        <v>3133</v>
      </c>
    </row>
    <row r="3893" spans="1:13" hidden="1" x14ac:dyDescent="0.2">
      <c r="A3893" s="14">
        <v>80194</v>
      </c>
      <c r="B3893" s="28" t="s">
        <v>4579</v>
      </c>
      <c r="C3893" s="30" t="s">
        <v>4574</v>
      </c>
      <c r="D3893" s="25">
        <v>40305</v>
      </c>
      <c r="F3893" s="26">
        <v>250</v>
      </c>
      <c r="G3893" s="28" t="s">
        <v>4587</v>
      </c>
      <c r="H3893" s="28" t="s">
        <v>6667</v>
      </c>
      <c r="K3893" s="29">
        <v>40305</v>
      </c>
      <c r="L3893" s="30" t="s">
        <v>7174</v>
      </c>
      <c r="M3893" s="28" t="s">
        <v>7179</v>
      </c>
    </row>
    <row r="3894" spans="1:13" hidden="1" x14ac:dyDescent="0.2">
      <c r="A3894" s="14">
        <v>80195</v>
      </c>
      <c r="B3894" s="28" t="s">
        <v>4579</v>
      </c>
      <c r="C3894" s="30" t="s">
        <v>4574</v>
      </c>
      <c r="D3894" s="25">
        <v>40305</v>
      </c>
      <c r="F3894" s="26">
        <v>60</v>
      </c>
      <c r="G3894" s="28" t="s">
        <v>4587</v>
      </c>
      <c r="H3894" s="28" t="s">
        <v>6667</v>
      </c>
      <c r="K3894" s="29">
        <v>40305</v>
      </c>
      <c r="L3894" s="30" t="s">
        <v>7174</v>
      </c>
      <c r="M3894" s="28" t="s">
        <v>7179</v>
      </c>
    </row>
    <row r="3895" spans="1:13" hidden="1" x14ac:dyDescent="0.2">
      <c r="A3895" s="14">
        <v>80196</v>
      </c>
      <c r="B3895" s="28" t="s">
        <v>4579</v>
      </c>
      <c r="C3895" s="30" t="s">
        <v>4574</v>
      </c>
      <c r="D3895" s="25">
        <v>40305</v>
      </c>
      <c r="F3895" s="26">
        <v>150</v>
      </c>
      <c r="G3895" s="28" t="s">
        <v>4587</v>
      </c>
      <c r="H3895" s="28" t="s">
        <v>6667</v>
      </c>
      <c r="K3895" s="29">
        <v>40305</v>
      </c>
      <c r="L3895" s="30" t="s">
        <v>7174</v>
      </c>
      <c r="M3895" s="28" t="s">
        <v>7179</v>
      </c>
    </row>
    <row r="3896" spans="1:13" hidden="1" x14ac:dyDescent="0.2">
      <c r="A3896" s="14">
        <v>80200</v>
      </c>
      <c r="B3896" s="28" t="s">
        <v>4579</v>
      </c>
      <c r="C3896" s="30" t="s">
        <v>4574</v>
      </c>
      <c r="D3896" s="25">
        <v>40305</v>
      </c>
      <c r="F3896" s="26">
        <v>500</v>
      </c>
      <c r="G3896" s="28" t="s">
        <v>4587</v>
      </c>
      <c r="H3896" s="28" t="s">
        <v>6667</v>
      </c>
      <c r="K3896" s="29">
        <v>40305</v>
      </c>
      <c r="L3896" s="30" t="s">
        <v>7174</v>
      </c>
      <c r="M3896" s="28" t="s">
        <v>7179</v>
      </c>
    </row>
    <row r="3897" spans="1:13" hidden="1" x14ac:dyDescent="0.2">
      <c r="A3897" s="14">
        <v>80199</v>
      </c>
      <c r="B3897" s="30" t="s">
        <v>4573</v>
      </c>
      <c r="C3897" s="17" t="s">
        <v>4574</v>
      </c>
      <c r="D3897" s="25">
        <v>40305</v>
      </c>
      <c r="F3897" s="26">
        <v>5</v>
      </c>
      <c r="G3897" s="28" t="s">
        <v>4590</v>
      </c>
      <c r="H3897" s="28" t="s">
        <v>5954</v>
      </c>
      <c r="J3897" s="28" t="s">
        <v>4912</v>
      </c>
      <c r="K3897" s="29">
        <v>40305</v>
      </c>
      <c r="L3897" s="17" t="s">
        <v>7182</v>
      </c>
      <c r="M3897" s="28" t="s">
        <v>7183</v>
      </c>
    </row>
    <row r="3898" spans="1:13" hidden="1" x14ac:dyDescent="0.2">
      <c r="A3898" s="14">
        <v>80315</v>
      </c>
      <c r="B3898" s="28" t="s">
        <v>4573</v>
      </c>
      <c r="C3898" s="28" t="s">
        <v>5135</v>
      </c>
      <c r="D3898" s="25">
        <v>40305</v>
      </c>
      <c r="F3898" s="26">
        <v>17.899999999999999</v>
      </c>
      <c r="G3898" s="28" t="s">
        <v>894</v>
      </c>
      <c r="H3898" s="28" t="s">
        <v>3370</v>
      </c>
      <c r="J3898" s="28" t="s">
        <v>4909</v>
      </c>
      <c r="K3898" s="29">
        <v>40308</v>
      </c>
      <c r="M3898" s="28" t="s">
        <v>8440</v>
      </c>
    </row>
    <row r="3899" spans="1:13" hidden="1" x14ac:dyDescent="0.2">
      <c r="A3899" s="14">
        <v>80463</v>
      </c>
      <c r="B3899" s="28" t="s">
        <v>4573</v>
      </c>
      <c r="C3899" s="28" t="s">
        <v>5135</v>
      </c>
      <c r="D3899" s="25">
        <v>40305</v>
      </c>
      <c r="F3899" s="26">
        <v>28.44</v>
      </c>
      <c r="G3899" s="28" t="s">
        <v>683</v>
      </c>
      <c r="H3899" s="28" t="s">
        <v>3365</v>
      </c>
      <c r="J3899" s="28" t="s">
        <v>4909</v>
      </c>
      <c r="K3899" s="29">
        <v>40306</v>
      </c>
      <c r="M3899" s="28" t="s">
        <v>3851</v>
      </c>
    </row>
    <row r="3900" spans="1:13" hidden="1" x14ac:dyDescent="0.2">
      <c r="A3900" s="14">
        <v>80197</v>
      </c>
      <c r="B3900" s="30" t="s">
        <v>4573</v>
      </c>
      <c r="C3900" s="30" t="s">
        <v>4574</v>
      </c>
      <c r="D3900" s="25">
        <v>40305</v>
      </c>
      <c r="E3900" s="28" t="s">
        <v>3388</v>
      </c>
      <c r="F3900" s="26">
        <v>8.19</v>
      </c>
      <c r="G3900" s="28" t="s">
        <v>4589</v>
      </c>
      <c r="H3900" s="28" t="s">
        <v>3381</v>
      </c>
      <c r="J3900" s="28" t="s">
        <v>4907</v>
      </c>
      <c r="K3900" s="29">
        <v>40305</v>
      </c>
      <c r="L3900" s="30" t="s">
        <v>7174</v>
      </c>
      <c r="M3900" s="28" t="s">
        <v>7186</v>
      </c>
    </row>
    <row r="3901" spans="1:13" x14ac:dyDescent="0.2">
      <c r="A3901" s="14">
        <v>80316</v>
      </c>
      <c r="B3901" s="28" t="s">
        <v>4573</v>
      </c>
      <c r="C3901" s="28" t="s">
        <v>5135</v>
      </c>
      <c r="D3901" s="25">
        <v>40306</v>
      </c>
      <c r="F3901" s="26">
        <v>213.9</v>
      </c>
      <c r="G3901" s="28" t="s">
        <v>2205</v>
      </c>
      <c r="H3901" s="28" t="s">
        <v>7151</v>
      </c>
      <c r="J3901" s="28" t="s">
        <v>4911</v>
      </c>
      <c r="K3901" s="29">
        <v>40308</v>
      </c>
      <c r="M3901" s="28" t="s">
        <v>2194</v>
      </c>
    </row>
    <row r="3902" spans="1:13" hidden="1" x14ac:dyDescent="0.2">
      <c r="A3902" s="14">
        <v>80317</v>
      </c>
      <c r="B3902" s="28" t="s">
        <v>4573</v>
      </c>
      <c r="C3902" s="28" t="s">
        <v>5135</v>
      </c>
      <c r="D3902" s="25">
        <v>40307</v>
      </c>
      <c r="F3902" s="26">
        <v>8.16</v>
      </c>
      <c r="G3902" s="28" t="s">
        <v>683</v>
      </c>
      <c r="H3902" s="28" t="s">
        <v>3365</v>
      </c>
      <c r="J3902" s="28" t="s">
        <v>4909</v>
      </c>
      <c r="K3902" s="29">
        <v>40308</v>
      </c>
      <c r="M3902" s="28" t="s">
        <v>1499</v>
      </c>
    </row>
    <row r="3903" spans="1:13" hidden="1" x14ac:dyDescent="0.2">
      <c r="A3903" s="14">
        <v>80189</v>
      </c>
      <c r="B3903" s="33" t="s">
        <v>4579</v>
      </c>
      <c r="C3903" s="30" t="s">
        <v>4574</v>
      </c>
      <c r="D3903" s="25">
        <v>40308</v>
      </c>
      <c r="F3903" s="26">
        <v>30</v>
      </c>
      <c r="G3903" s="28" t="s">
        <v>4580</v>
      </c>
      <c r="H3903" s="28" t="s">
        <v>6667</v>
      </c>
      <c r="K3903" s="29">
        <v>40308</v>
      </c>
      <c r="L3903" s="30" t="s">
        <v>8465</v>
      </c>
      <c r="M3903" s="28" t="s">
        <v>3134</v>
      </c>
    </row>
    <row r="3904" spans="1:13" hidden="1" x14ac:dyDescent="0.2">
      <c r="A3904" s="14">
        <v>80190</v>
      </c>
      <c r="B3904" s="28" t="s">
        <v>4579</v>
      </c>
      <c r="C3904" s="30" t="s">
        <v>4574</v>
      </c>
      <c r="D3904" s="25">
        <v>40308</v>
      </c>
      <c r="F3904" s="26">
        <v>20</v>
      </c>
      <c r="G3904" s="28" t="s">
        <v>4580</v>
      </c>
      <c r="H3904" s="28" t="s">
        <v>6667</v>
      </c>
      <c r="K3904" s="29">
        <v>40308</v>
      </c>
      <c r="L3904" s="30" t="s">
        <v>8465</v>
      </c>
      <c r="M3904" s="28" t="s">
        <v>3157</v>
      </c>
    </row>
    <row r="3905" spans="1:13" ht="25.5" hidden="1" x14ac:dyDescent="0.2">
      <c r="A3905" s="14">
        <v>80191</v>
      </c>
      <c r="B3905" s="30" t="s">
        <v>4585</v>
      </c>
      <c r="C3905" s="30" t="s">
        <v>4574</v>
      </c>
      <c r="D3905" s="25">
        <v>40308</v>
      </c>
      <c r="F3905" s="26">
        <v>50</v>
      </c>
      <c r="G3905" s="28" t="s">
        <v>4586</v>
      </c>
      <c r="H3905" s="28" t="s">
        <v>5948</v>
      </c>
      <c r="J3905" s="28" t="s">
        <v>4905</v>
      </c>
      <c r="K3905" s="29">
        <v>40308</v>
      </c>
      <c r="L3905" s="30" t="s">
        <v>7174</v>
      </c>
      <c r="M3905" s="28" t="s">
        <v>7180</v>
      </c>
    </row>
    <row r="3906" spans="1:13" hidden="1" x14ac:dyDescent="0.2">
      <c r="A3906" s="14">
        <v>80192</v>
      </c>
      <c r="B3906" s="28" t="s">
        <v>4579</v>
      </c>
      <c r="C3906" s="30" t="s">
        <v>4574</v>
      </c>
      <c r="D3906" s="25">
        <v>40308</v>
      </c>
      <c r="F3906" s="26">
        <v>100</v>
      </c>
      <c r="G3906" s="28" t="s">
        <v>4587</v>
      </c>
      <c r="H3906" s="28" t="s">
        <v>6667</v>
      </c>
      <c r="K3906" s="29">
        <v>40308</v>
      </c>
      <c r="L3906" s="30" t="s">
        <v>7174</v>
      </c>
      <c r="M3906" s="28" t="s">
        <v>7179</v>
      </c>
    </row>
    <row r="3907" spans="1:13" hidden="1" x14ac:dyDescent="0.2">
      <c r="A3907" s="14">
        <v>80193</v>
      </c>
      <c r="B3907" s="28" t="s">
        <v>4579</v>
      </c>
      <c r="C3907" s="30" t="s">
        <v>4574</v>
      </c>
      <c r="D3907" s="25">
        <v>40308</v>
      </c>
      <c r="F3907" s="26">
        <v>100</v>
      </c>
      <c r="G3907" s="28" t="s">
        <v>4587</v>
      </c>
      <c r="H3907" s="28" t="s">
        <v>6667</v>
      </c>
      <c r="K3907" s="29">
        <v>40308</v>
      </c>
      <c r="L3907" s="30" t="s">
        <v>7174</v>
      </c>
      <c r="M3907" s="28" t="s">
        <v>7179</v>
      </c>
    </row>
    <row r="3908" spans="1:13" hidden="1" x14ac:dyDescent="0.2">
      <c r="A3908" s="14">
        <v>80318</v>
      </c>
      <c r="B3908" s="28" t="s">
        <v>4573</v>
      </c>
      <c r="C3908" s="28" t="s">
        <v>5135</v>
      </c>
      <c r="D3908" s="25">
        <v>40308</v>
      </c>
      <c r="E3908" s="28" t="s">
        <v>1979</v>
      </c>
      <c r="F3908" s="26">
        <v>65</v>
      </c>
      <c r="G3908" s="28" t="s">
        <v>4511</v>
      </c>
      <c r="H3908" s="28" t="s">
        <v>3381</v>
      </c>
      <c r="J3908" s="28" t="s">
        <v>4905</v>
      </c>
      <c r="K3908" s="29">
        <v>40309</v>
      </c>
      <c r="M3908" s="28" t="s">
        <v>1978</v>
      </c>
    </row>
    <row r="3909" spans="1:13" hidden="1" x14ac:dyDescent="0.2">
      <c r="A3909" s="14">
        <v>80319</v>
      </c>
      <c r="B3909" s="28" t="s">
        <v>4573</v>
      </c>
      <c r="C3909" s="28" t="s">
        <v>5135</v>
      </c>
      <c r="D3909" s="25">
        <v>40308</v>
      </c>
      <c r="F3909" s="26">
        <v>40.11</v>
      </c>
      <c r="G3909" s="28" t="s">
        <v>683</v>
      </c>
      <c r="H3909" s="28" t="s">
        <v>3365</v>
      </c>
      <c r="J3909" s="28" t="s">
        <v>4909</v>
      </c>
      <c r="K3909" s="29">
        <v>40309</v>
      </c>
      <c r="M3909" s="28" t="s">
        <v>3851</v>
      </c>
    </row>
    <row r="3910" spans="1:13" hidden="1" x14ac:dyDescent="0.2">
      <c r="A3910" s="14">
        <v>80182</v>
      </c>
      <c r="B3910" s="28" t="s">
        <v>4573</v>
      </c>
      <c r="C3910" s="30" t="s">
        <v>4574</v>
      </c>
      <c r="D3910" s="25">
        <v>40308</v>
      </c>
      <c r="E3910" s="28" t="s">
        <v>1474</v>
      </c>
      <c r="F3910" s="26">
        <v>30</v>
      </c>
      <c r="G3910" s="28" t="s">
        <v>5155</v>
      </c>
      <c r="H3910" s="28" t="s">
        <v>3365</v>
      </c>
      <c r="J3910" s="28" t="s">
        <v>4906</v>
      </c>
      <c r="K3910" s="29">
        <v>40317</v>
      </c>
      <c r="L3910" s="30" t="s">
        <v>7176</v>
      </c>
      <c r="M3910" s="28">
        <v>1217</v>
      </c>
    </row>
    <row r="3911" spans="1:13" hidden="1" x14ac:dyDescent="0.2">
      <c r="A3911" s="14">
        <v>80320</v>
      </c>
      <c r="B3911" s="28" t="s">
        <v>4573</v>
      </c>
      <c r="C3911" s="28" t="s">
        <v>5135</v>
      </c>
      <c r="D3911" s="25">
        <v>40309</v>
      </c>
      <c r="E3911" s="28" t="s">
        <v>5920</v>
      </c>
      <c r="F3911" s="26">
        <v>811.15</v>
      </c>
      <c r="G3911" s="28" t="s">
        <v>6389</v>
      </c>
      <c r="H3911" s="28" t="s">
        <v>7322</v>
      </c>
      <c r="J3911" s="28" t="s">
        <v>7139</v>
      </c>
      <c r="K3911" s="29">
        <v>40310</v>
      </c>
      <c r="M3911" s="28" t="s">
        <v>5921</v>
      </c>
    </row>
    <row r="3912" spans="1:13" hidden="1" x14ac:dyDescent="0.2">
      <c r="A3912" s="14">
        <v>80322</v>
      </c>
      <c r="B3912" s="28" t="s">
        <v>4573</v>
      </c>
      <c r="C3912" s="28" t="s">
        <v>5135</v>
      </c>
      <c r="D3912" s="25">
        <v>40309</v>
      </c>
      <c r="E3912" s="28" t="s">
        <v>4595</v>
      </c>
      <c r="F3912" s="131">
        <v>49</v>
      </c>
      <c r="G3912" s="28" t="s">
        <v>4511</v>
      </c>
      <c r="H3912" s="28" t="s">
        <v>4595</v>
      </c>
      <c r="J3912" s="28" t="s">
        <v>4909</v>
      </c>
      <c r="K3912" s="29">
        <v>40310</v>
      </c>
      <c r="M3912" s="28" t="s">
        <v>1978</v>
      </c>
    </row>
    <row r="3913" spans="1:13" hidden="1" x14ac:dyDescent="0.2">
      <c r="A3913" s="14">
        <v>80174</v>
      </c>
      <c r="B3913" s="28" t="s">
        <v>4573</v>
      </c>
      <c r="C3913" s="30" t="s">
        <v>4574</v>
      </c>
      <c r="D3913" s="25">
        <v>40309</v>
      </c>
      <c r="E3913" s="28" t="s">
        <v>1504</v>
      </c>
      <c r="F3913" s="26">
        <v>144</v>
      </c>
      <c r="G3913" s="28" t="s">
        <v>5140</v>
      </c>
      <c r="H3913" s="28" t="s">
        <v>3370</v>
      </c>
      <c r="J3913" s="28" t="s">
        <v>4911</v>
      </c>
      <c r="K3913" s="29">
        <v>40325</v>
      </c>
      <c r="L3913" s="30" t="s">
        <v>7176</v>
      </c>
      <c r="M3913" s="28">
        <v>1218</v>
      </c>
    </row>
    <row r="3914" spans="1:13" hidden="1" x14ac:dyDescent="0.2">
      <c r="A3914" s="14">
        <v>80323</v>
      </c>
      <c r="B3914" s="28" t="s">
        <v>4573</v>
      </c>
      <c r="C3914" s="28" t="s">
        <v>5135</v>
      </c>
      <c r="D3914" s="25">
        <v>40309</v>
      </c>
      <c r="F3914" s="26">
        <v>15.07</v>
      </c>
      <c r="G3914" s="28" t="s">
        <v>1951</v>
      </c>
      <c r="H3914" s="28" t="s">
        <v>3370</v>
      </c>
      <c r="J3914" s="28" t="s">
        <v>4909</v>
      </c>
      <c r="K3914" s="29">
        <v>40310</v>
      </c>
      <c r="M3914" s="28" t="s">
        <v>1460</v>
      </c>
    </row>
    <row r="3915" spans="1:13" hidden="1" x14ac:dyDescent="0.2">
      <c r="A3915" s="14">
        <v>80321.100000000006</v>
      </c>
      <c r="B3915" s="28" t="s">
        <v>4573</v>
      </c>
      <c r="C3915" s="28" t="s">
        <v>5135</v>
      </c>
      <c r="D3915" s="25">
        <v>40309</v>
      </c>
      <c r="E3915" s="28" t="s">
        <v>2013</v>
      </c>
      <c r="F3915" s="26">
        <v>17.5</v>
      </c>
      <c r="G3915" s="28" t="s">
        <v>5137</v>
      </c>
      <c r="H3915" s="28" t="s">
        <v>3488</v>
      </c>
      <c r="J3915" s="28" t="s">
        <v>4908</v>
      </c>
      <c r="K3915" s="29">
        <v>40310</v>
      </c>
      <c r="M3915" s="28" t="s">
        <v>2317</v>
      </c>
    </row>
    <row r="3916" spans="1:13" hidden="1" x14ac:dyDescent="0.2">
      <c r="A3916" s="14">
        <v>80321.2</v>
      </c>
      <c r="B3916" s="28" t="s">
        <v>4573</v>
      </c>
      <c r="C3916" s="28" t="s">
        <v>5135</v>
      </c>
      <c r="D3916" s="25">
        <v>40309</v>
      </c>
      <c r="E3916" s="28" t="s">
        <v>726</v>
      </c>
      <c r="F3916" s="26">
        <v>7</v>
      </c>
      <c r="G3916" s="28" t="s">
        <v>5137</v>
      </c>
      <c r="H3916" s="28" t="s">
        <v>3370</v>
      </c>
      <c r="J3916" s="28" t="s">
        <v>4907</v>
      </c>
      <c r="K3916" s="29">
        <v>40310</v>
      </c>
      <c r="M3916" s="28" t="s">
        <v>2317</v>
      </c>
    </row>
    <row r="3917" spans="1:13" hidden="1" x14ac:dyDescent="0.2">
      <c r="A3917" s="14">
        <v>80321.3</v>
      </c>
      <c r="B3917" s="28" t="s">
        <v>4573</v>
      </c>
      <c r="C3917" s="28" t="s">
        <v>5135</v>
      </c>
      <c r="D3917" s="25">
        <v>40309</v>
      </c>
      <c r="F3917" s="26">
        <v>26.76</v>
      </c>
      <c r="G3917" s="28" t="s">
        <v>5137</v>
      </c>
      <c r="H3917" s="28" t="s">
        <v>3365</v>
      </c>
      <c r="J3917" s="28" t="s">
        <v>4907</v>
      </c>
      <c r="K3917" s="29">
        <v>40310</v>
      </c>
      <c r="M3917" s="28" t="s">
        <v>2317</v>
      </c>
    </row>
    <row r="3918" spans="1:13" hidden="1" x14ac:dyDescent="0.2">
      <c r="A3918" s="14">
        <v>81442.100000000006</v>
      </c>
      <c r="B3918" s="30" t="s">
        <v>4573</v>
      </c>
      <c r="C3918" s="30" t="s">
        <v>4574</v>
      </c>
      <c r="D3918" s="137">
        <v>40309</v>
      </c>
      <c r="E3918" s="138" t="s">
        <v>1225</v>
      </c>
      <c r="F3918" s="133">
        <v>1.99</v>
      </c>
      <c r="G3918" s="28" t="s">
        <v>6790</v>
      </c>
      <c r="H3918" s="28" t="s">
        <v>3381</v>
      </c>
      <c r="J3918" s="28" t="s">
        <v>4909</v>
      </c>
      <c r="K3918" s="29">
        <v>40326</v>
      </c>
      <c r="L3918" s="28" t="s">
        <v>7174</v>
      </c>
      <c r="M3918" s="28" t="s">
        <v>7220</v>
      </c>
    </row>
    <row r="3919" spans="1:13" hidden="1" x14ac:dyDescent="0.2">
      <c r="A3919" s="14">
        <v>81442.2</v>
      </c>
      <c r="B3919" s="30" t="s">
        <v>4573</v>
      </c>
      <c r="C3919" s="30" t="s">
        <v>4574</v>
      </c>
      <c r="D3919" s="137">
        <v>40309</v>
      </c>
      <c r="E3919" s="138" t="s">
        <v>1222</v>
      </c>
      <c r="F3919" s="133">
        <v>5</v>
      </c>
      <c r="G3919" s="28" t="s">
        <v>6790</v>
      </c>
      <c r="H3919" s="28" t="s">
        <v>3381</v>
      </c>
      <c r="J3919" s="28" t="s">
        <v>4909</v>
      </c>
      <c r="K3919" s="29">
        <v>40326</v>
      </c>
      <c r="L3919" s="28" t="s">
        <v>7174</v>
      </c>
      <c r="M3919" s="28" t="s">
        <v>7220</v>
      </c>
    </row>
    <row r="3920" spans="1:13" hidden="1" x14ac:dyDescent="0.2">
      <c r="A3920" s="14">
        <v>81442.3</v>
      </c>
      <c r="B3920" s="30" t="s">
        <v>4573</v>
      </c>
      <c r="C3920" s="30" t="s">
        <v>4574</v>
      </c>
      <c r="D3920" s="137">
        <v>40309</v>
      </c>
      <c r="E3920" s="138" t="s">
        <v>1227</v>
      </c>
      <c r="F3920" s="133">
        <v>25</v>
      </c>
      <c r="G3920" s="28" t="s">
        <v>6790</v>
      </c>
      <c r="H3920" s="28" t="s">
        <v>3381</v>
      </c>
      <c r="J3920" s="28" t="s">
        <v>4909</v>
      </c>
      <c r="K3920" s="29">
        <v>40326</v>
      </c>
      <c r="L3920" s="28" t="s">
        <v>7174</v>
      </c>
      <c r="M3920" s="28" t="s">
        <v>7220</v>
      </c>
    </row>
    <row r="3921" spans="1:13" hidden="1" x14ac:dyDescent="0.2">
      <c r="A3921" s="14">
        <v>81442.399999999994</v>
      </c>
      <c r="B3921" s="30" t="s">
        <v>4573</v>
      </c>
      <c r="C3921" s="30" t="s">
        <v>4574</v>
      </c>
      <c r="D3921" s="137">
        <v>40309</v>
      </c>
      <c r="E3921" s="138" t="s">
        <v>1226</v>
      </c>
      <c r="F3921" s="133">
        <v>3.95</v>
      </c>
      <c r="G3921" s="28" t="s">
        <v>6790</v>
      </c>
      <c r="H3921" s="28" t="s">
        <v>3381</v>
      </c>
      <c r="J3921" s="28" t="s">
        <v>4909</v>
      </c>
      <c r="K3921" s="29">
        <v>40326</v>
      </c>
      <c r="L3921" s="28" t="s">
        <v>7174</v>
      </c>
      <c r="M3921" s="28" t="s">
        <v>7220</v>
      </c>
    </row>
    <row r="3922" spans="1:13" hidden="1" x14ac:dyDescent="0.2">
      <c r="A3922" s="14">
        <v>81442.5</v>
      </c>
      <c r="B3922" s="30" t="s">
        <v>4573</v>
      </c>
      <c r="C3922" s="30" t="s">
        <v>4574</v>
      </c>
      <c r="D3922" s="137">
        <v>40309</v>
      </c>
      <c r="E3922" s="138" t="s">
        <v>1224</v>
      </c>
      <c r="F3922" s="133">
        <v>44.49</v>
      </c>
      <c r="G3922" s="28" t="s">
        <v>6790</v>
      </c>
      <c r="H3922" s="28" t="s">
        <v>3381</v>
      </c>
      <c r="J3922" s="28" t="s">
        <v>4909</v>
      </c>
      <c r="K3922" s="29">
        <v>40326</v>
      </c>
      <c r="L3922" s="28" t="s">
        <v>7174</v>
      </c>
      <c r="M3922" s="28" t="s">
        <v>7220</v>
      </c>
    </row>
    <row r="3923" spans="1:13" hidden="1" x14ac:dyDescent="0.2">
      <c r="A3923" s="14">
        <v>80188</v>
      </c>
      <c r="B3923" s="28" t="s">
        <v>4579</v>
      </c>
      <c r="C3923" s="30" t="s">
        <v>4574</v>
      </c>
      <c r="D3923" s="25">
        <v>40310</v>
      </c>
      <c r="F3923" s="26">
        <v>30</v>
      </c>
      <c r="G3923" s="28" t="s">
        <v>4580</v>
      </c>
      <c r="H3923" s="28" t="s">
        <v>6667</v>
      </c>
      <c r="K3923" s="29">
        <v>40310</v>
      </c>
      <c r="L3923" s="30" t="s">
        <v>8465</v>
      </c>
      <c r="M3923" s="28" t="s">
        <v>3135</v>
      </c>
    </row>
    <row r="3924" spans="1:13" x14ac:dyDescent="0.2">
      <c r="A3924" s="14">
        <v>80325</v>
      </c>
      <c r="B3924" s="28" t="s">
        <v>4573</v>
      </c>
      <c r="C3924" s="28" t="s">
        <v>5135</v>
      </c>
      <c r="D3924" s="25">
        <v>40310</v>
      </c>
      <c r="F3924" s="26">
        <v>30</v>
      </c>
      <c r="G3924" s="28" t="s">
        <v>2201</v>
      </c>
      <c r="H3924" s="28" t="s">
        <v>7151</v>
      </c>
      <c r="J3924" s="28" t="s">
        <v>4911</v>
      </c>
      <c r="K3924" s="29">
        <v>40311</v>
      </c>
      <c r="M3924" s="28" t="s">
        <v>8459</v>
      </c>
    </row>
    <row r="3925" spans="1:13" hidden="1" x14ac:dyDescent="0.2">
      <c r="A3925" s="14">
        <v>80324</v>
      </c>
      <c r="B3925" s="28" t="s">
        <v>4573</v>
      </c>
      <c r="C3925" s="28" t="s">
        <v>5135</v>
      </c>
      <c r="D3925" s="25">
        <v>40310</v>
      </c>
      <c r="E3925" s="28" t="s">
        <v>72</v>
      </c>
      <c r="F3925" s="26">
        <v>67.45</v>
      </c>
      <c r="G3925" s="28" t="s">
        <v>688</v>
      </c>
      <c r="H3925" s="28" t="s">
        <v>5946</v>
      </c>
      <c r="I3925" s="28" t="s">
        <v>272</v>
      </c>
      <c r="J3925" s="28" t="s">
        <v>4909</v>
      </c>
      <c r="K3925" s="29">
        <v>40311</v>
      </c>
      <c r="M3925" s="28" t="s">
        <v>73</v>
      </c>
    </row>
    <row r="3926" spans="1:13" hidden="1" x14ac:dyDescent="0.2">
      <c r="A3926" s="14">
        <v>80326</v>
      </c>
      <c r="B3926" s="28" t="s">
        <v>4573</v>
      </c>
      <c r="C3926" s="28" t="s">
        <v>5135</v>
      </c>
      <c r="D3926" s="25">
        <v>40310</v>
      </c>
      <c r="E3926" s="28" t="s">
        <v>78</v>
      </c>
      <c r="F3926" s="26">
        <v>15</v>
      </c>
      <c r="G3926" s="28" t="s">
        <v>688</v>
      </c>
      <c r="H3926" s="28" t="s">
        <v>3484</v>
      </c>
      <c r="J3926" s="28" t="s">
        <v>4907</v>
      </c>
      <c r="K3926" s="29">
        <v>40311</v>
      </c>
      <c r="M3926" s="28" t="s">
        <v>79</v>
      </c>
    </row>
    <row r="3927" spans="1:13" hidden="1" x14ac:dyDescent="0.2">
      <c r="A3927" s="14">
        <v>80187</v>
      </c>
      <c r="B3927" s="30" t="s">
        <v>4555</v>
      </c>
      <c r="C3927" s="30" t="s">
        <v>4574</v>
      </c>
      <c r="D3927" s="25">
        <v>40311</v>
      </c>
      <c r="F3927" s="26">
        <v>17.53</v>
      </c>
      <c r="G3927" s="28" t="s">
        <v>7869</v>
      </c>
      <c r="H3927" s="28" t="s">
        <v>3381</v>
      </c>
      <c r="K3927" s="29">
        <v>40311</v>
      </c>
      <c r="L3927" s="30" t="s">
        <v>2196</v>
      </c>
      <c r="M3927" s="28" t="s">
        <v>6300</v>
      </c>
    </row>
    <row r="3928" spans="1:13" hidden="1" x14ac:dyDescent="0.2">
      <c r="A3928" s="14">
        <v>80327</v>
      </c>
      <c r="B3928" s="28" t="s">
        <v>4573</v>
      </c>
      <c r="C3928" s="28" t="s">
        <v>5135</v>
      </c>
      <c r="D3928" s="25">
        <v>40311</v>
      </c>
      <c r="F3928" s="26">
        <v>15.45</v>
      </c>
      <c r="G3928" s="28" t="s">
        <v>3696</v>
      </c>
      <c r="H3928" s="28" t="s">
        <v>3488</v>
      </c>
      <c r="J3928" s="28" t="s">
        <v>4911</v>
      </c>
      <c r="K3928" s="29">
        <v>40312</v>
      </c>
      <c r="M3928" s="28" t="s">
        <v>88</v>
      </c>
    </row>
    <row r="3929" spans="1:13" hidden="1" x14ac:dyDescent="0.2">
      <c r="A3929" s="14">
        <v>80328</v>
      </c>
      <c r="B3929" s="28" t="s">
        <v>4573</v>
      </c>
      <c r="C3929" s="28" t="s">
        <v>5135</v>
      </c>
      <c r="D3929" s="25">
        <v>40312</v>
      </c>
      <c r="F3929" s="26">
        <v>36.85</v>
      </c>
      <c r="G3929" s="28" t="s">
        <v>683</v>
      </c>
      <c r="H3929" s="28" t="s">
        <v>3365</v>
      </c>
      <c r="J3929" s="28" t="s">
        <v>4909</v>
      </c>
      <c r="K3929" s="29">
        <v>40313</v>
      </c>
      <c r="M3929" s="28" t="s">
        <v>3851</v>
      </c>
    </row>
    <row r="3930" spans="1:13" hidden="1" x14ac:dyDescent="0.2">
      <c r="A3930" s="14">
        <v>80329</v>
      </c>
      <c r="B3930" s="28" t="s">
        <v>4573</v>
      </c>
      <c r="C3930" s="28" t="s">
        <v>5135</v>
      </c>
      <c r="D3930" s="25">
        <v>40313</v>
      </c>
      <c r="E3930" s="28" t="s">
        <v>6268</v>
      </c>
      <c r="F3930" s="26">
        <v>27.4</v>
      </c>
      <c r="G3930" s="28" t="s">
        <v>3348</v>
      </c>
      <c r="H3930" s="28" t="s">
        <v>5946</v>
      </c>
      <c r="I3930" s="28" t="s">
        <v>272</v>
      </c>
      <c r="J3930" s="28" t="s">
        <v>4909</v>
      </c>
      <c r="K3930" s="29">
        <v>40315</v>
      </c>
      <c r="M3930" s="28" t="s">
        <v>6269</v>
      </c>
    </row>
    <row r="3931" spans="1:13" hidden="1" x14ac:dyDescent="0.2">
      <c r="A3931" s="14">
        <v>80170</v>
      </c>
      <c r="B3931" s="28" t="s">
        <v>4573</v>
      </c>
      <c r="C3931" s="30" t="s">
        <v>4574</v>
      </c>
      <c r="D3931" s="25">
        <v>40313</v>
      </c>
      <c r="E3931" s="28" t="s">
        <v>3624</v>
      </c>
      <c r="F3931" s="26">
        <v>99</v>
      </c>
      <c r="G3931" s="28" t="s">
        <v>8034</v>
      </c>
      <c r="H3931" s="28" t="s">
        <v>3379</v>
      </c>
      <c r="J3931" s="28" t="s">
        <v>4909</v>
      </c>
      <c r="K3931" s="29">
        <v>40326</v>
      </c>
      <c r="L3931" s="30" t="s">
        <v>7176</v>
      </c>
      <c r="M3931" s="28">
        <v>1219</v>
      </c>
    </row>
    <row r="3932" spans="1:13" hidden="1" x14ac:dyDescent="0.2">
      <c r="A3932" s="14">
        <v>80330</v>
      </c>
      <c r="B3932" s="28" t="s">
        <v>4573</v>
      </c>
      <c r="C3932" s="28" t="s">
        <v>5135</v>
      </c>
      <c r="D3932" s="25">
        <v>40314</v>
      </c>
      <c r="F3932" s="26">
        <v>60.28</v>
      </c>
      <c r="G3932" s="28" t="s">
        <v>683</v>
      </c>
      <c r="H3932" s="28" t="s">
        <v>3365</v>
      </c>
      <c r="J3932" s="28" t="s">
        <v>4909</v>
      </c>
      <c r="K3932" s="29">
        <v>40315</v>
      </c>
      <c r="M3932" s="28" t="s">
        <v>3851</v>
      </c>
    </row>
    <row r="3933" spans="1:13" hidden="1" x14ac:dyDescent="0.2">
      <c r="A3933" s="14">
        <v>80185</v>
      </c>
      <c r="B3933" s="28" t="s">
        <v>4579</v>
      </c>
      <c r="C3933" s="30" t="s">
        <v>4574</v>
      </c>
      <c r="D3933" s="25">
        <v>40315</v>
      </c>
      <c r="F3933" s="26">
        <v>30</v>
      </c>
      <c r="G3933" s="28" t="s">
        <v>4580</v>
      </c>
      <c r="H3933" s="28" t="s">
        <v>6667</v>
      </c>
      <c r="K3933" s="29">
        <v>40315</v>
      </c>
      <c r="L3933" s="30" t="s">
        <v>8465</v>
      </c>
      <c r="M3933" s="28" t="s">
        <v>3136</v>
      </c>
    </row>
    <row r="3934" spans="1:13" ht="25.5" hidden="1" x14ac:dyDescent="0.2">
      <c r="A3934" s="14">
        <v>80186</v>
      </c>
      <c r="B3934" s="30" t="s">
        <v>4585</v>
      </c>
      <c r="C3934" s="30" t="s">
        <v>4574</v>
      </c>
      <c r="D3934" s="25">
        <v>40315</v>
      </c>
      <c r="F3934" s="26">
        <v>79.790000000000006</v>
      </c>
      <c r="G3934" s="28" t="s">
        <v>5142</v>
      </c>
      <c r="H3934" s="28" t="s">
        <v>5948</v>
      </c>
      <c r="K3934" s="29">
        <v>40315</v>
      </c>
      <c r="L3934" s="30" t="s">
        <v>7174</v>
      </c>
      <c r="M3934" s="28" t="s">
        <v>7175</v>
      </c>
    </row>
    <row r="3935" spans="1:13" hidden="1" x14ac:dyDescent="0.2">
      <c r="A3935" s="14">
        <v>80331</v>
      </c>
      <c r="B3935" s="28" t="s">
        <v>4573</v>
      </c>
      <c r="C3935" s="28" t="s">
        <v>5135</v>
      </c>
      <c r="D3935" s="25">
        <v>40315</v>
      </c>
      <c r="F3935" s="131">
        <v>31.75</v>
      </c>
      <c r="G3935" s="28" t="s">
        <v>4595</v>
      </c>
      <c r="H3935" s="28" t="s">
        <v>4595</v>
      </c>
      <c r="J3935" s="28" t="s">
        <v>4907</v>
      </c>
      <c r="K3935" s="29">
        <v>40316</v>
      </c>
      <c r="M3935" s="28" t="s">
        <v>1243</v>
      </c>
    </row>
    <row r="3936" spans="1:13" hidden="1" x14ac:dyDescent="0.2">
      <c r="A3936" s="14">
        <v>80332</v>
      </c>
      <c r="B3936" s="28" t="s">
        <v>4573</v>
      </c>
      <c r="C3936" s="28" t="s">
        <v>5135</v>
      </c>
      <c r="D3936" s="25">
        <v>40315</v>
      </c>
      <c r="F3936" s="131">
        <v>9.99</v>
      </c>
      <c r="G3936" s="28" t="s">
        <v>4595</v>
      </c>
      <c r="H3936" s="28" t="s">
        <v>4595</v>
      </c>
      <c r="K3936" s="29">
        <v>40316</v>
      </c>
      <c r="M3936" s="28" t="s">
        <v>1254</v>
      </c>
    </row>
    <row r="3937" spans="1:13" hidden="1" x14ac:dyDescent="0.2">
      <c r="A3937" s="14">
        <v>80183.199999999997</v>
      </c>
      <c r="B3937" s="30" t="s">
        <v>4579</v>
      </c>
      <c r="C3937" s="30" t="s">
        <v>4574</v>
      </c>
      <c r="D3937" s="25">
        <v>40316</v>
      </c>
      <c r="F3937" s="133">
        <v>30</v>
      </c>
      <c r="G3937" s="28" t="s">
        <v>4580</v>
      </c>
      <c r="H3937" s="28" t="s">
        <v>6667</v>
      </c>
      <c r="K3937" s="29">
        <v>40316</v>
      </c>
      <c r="L3937" s="28" t="s">
        <v>7212</v>
      </c>
      <c r="M3937" s="28" t="s">
        <v>993</v>
      </c>
    </row>
    <row r="3938" spans="1:13" hidden="1" x14ac:dyDescent="0.2">
      <c r="A3938" s="14">
        <v>80184</v>
      </c>
      <c r="B3938" s="30" t="s">
        <v>4573</v>
      </c>
      <c r="C3938" s="30" t="s">
        <v>4574</v>
      </c>
      <c r="D3938" s="25">
        <v>40316</v>
      </c>
      <c r="F3938" s="26">
        <v>24.08</v>
      </c>
      <c r="G3938" s="28" t="s">
        <v>5143</v>
      </c>
      <c r="H3938" s="28" t="s">
        <v>3381</v>
      </c>
      <c r="J3938" s="28" t="s">
        <v>4909</v>
      </c>
      <c r="K3938" s="29">
        <v>40316</v>
      </c>
      <c r="L3938" s="30" t="s">
        <v>7174</v>
      </c>
      <c r="M3938" s="28" t="s">
        <v>7217</v>
      </c>
    </row>
    <row r="3939" spans="1:13" hidden="1" x14ac:dyDescent="0.2">
      <c r="A3939" s="14">
        <v>80183.100000000006</v>
      </c>
      <c r="B3939" s="30" t="s">
        <v>4573</v>
      </c>
      <c r="C3939" s="30" t="s">
        <v>4574</v>
      </c>
      <c r="D3939" s="25">
        <v>40316</v>
      </c>
      <c r="E3939" s="28" t="s">
        <v>7164</v>
      </c>
      <c r="F3939" s="26">
        <v>3.78</v>
      </c>
      <c r="G3939" s="28" t="s">
        <v>5137</v>
      </c>
      <c r="H3939" s="28" t="s">
        <v>3365</v>
      </c>
      <c r="J3939" s="28" t="s">
        <v>4911</v>
      </c>
      <c r="K3939" s="29">
        <v>40316</v>
      </c>
      <c r="L3939" s="30" t="s">
        <v>2196</v>
      </c>
      <c r="M3939" s="28" t="s">
        <v>993</v>
      </c>
    </row>
    <row r="3940" spans="1:13" hidden="1" x14ac:dyDescent="0.2">
      <c r="A3940" s="14">
        <v>81614.100000000006</v>
      </c>
      <c r="B3940" s="30" t="s">
        <v>4573</v>
      </c>
      <c r="C3940" s="30" t="s">
        <v>5133</v>
      </c>
      <c r="D3940" s="25">
        <v>40316</v>
      </c>
      <c r="E3940" s="28" t="s">
        <v>4615</v>
      </c>
      <c r="F3940" s="26">
        <v>5.5</v>
      </c>
      <c r="G3940" s="28" t="s">
        <v>5137</v>
      </c>
      <c r="H3940" s="28" t="s">
        <v>3370</v>
      </c>
      <c r="J3940" s="28" t="s">
        <v>4909</v>
      </c>
    </row>
    <row r="3941" spans="1:13" hidden="1" x14ac:dyDescent="0.2">
      <c r="A3941" s="14">
        <v>81614.2</v>
      </c>
      <c r="B3941" s="30" t="s">
        <v>4573</v>
      </c>
      <c r="C3941" s="30" t="s">
        <v>5133</v>
      </c>
      <c r="D3941" s="25">
        <v>40316</v>
      </c>
      <c r="F3941" s="26">
        <v>75.89</v>
      </c>
      <c r="G3941" s="28" t="s">
        <v>5137</v>
      </c>
      <c r="H3941" s="28" t="s">
        <v>3365</v>
      </c>
      <c r="J3941" s="28" t="s">
        <v>4909</v>
      </c>
    </row>
    <row r="3942" spans="1:13" hidden="1" x14ac:dyDescent="0.2">
      <c r="A3942" s="14">
        <v>80333</v>
      </c>
      <c r="B3942" s="28" t="s">
        <v>4573</v>
      </c>
      <c r="C3942" s="28" t="s">
        <v>5135</v>
      </c>
      <c r="D3942" s="25">
        <v>40316</v>
      </c>
      <c r="E3942" s="28" t="s">
        <v>7309</v>
      </c>
      <c r="F3942" s="26">
        <v>44.93</v>
      </c>
      <c r="G3942" s="28" t="s">
        <v>878</v>
      </c>
      <c r="H3942" s="28" t="s">
        <v>7322</v>
      </c>
      <c r="J3942" s="28" t="s">
        <v>7139</v>
      </c>
      <c r="K3942" s="29">
        <v>40317</v>
      </c>
      <c r="M3942" s="28" t="s">
        <v>3847</v>
      </c>
    </row>
    <row r="3943" spans="1:13" hidden="1" x14ac:dyDescent="0.2">
      <c r="A3943" s="14">
        <v>80334</v>
      </c>
      <c r="B3943" s="28" t="s">
        <v>4573</v>
      </c>
      <c r="C3943" s="28" t="s">
        <v>5135</v>
      </c>
      <c r="D3943" s="25">
        <v>40316</v>
      </c>
      <c r="F3943" s="26">
        <v>10</v>
      </c>
      <c r="G3943" s="28" t="s">
        <v>2205</v>
      </c>
      <c r="H3943" s="28" t="s">
        <v>7154</v>
      </c>
      <c r="J3943" s="28" t="s">
        <v>4907</v>
      </c>
      <c r="K3943" s="29">
        <v>40317</v>
      </c>
      <c r="M3943" s="28" t="s">
        <v>2194</v>
      </c>
    </row>
    <row r="3944" spans="1:13" hidden="1" x14ac:dyDescent="0.2">
      <c r="A3944" s="14">
        <v>80181</v>
      </c>
      <c r="B3944" s="28" t="s">
        <v>4579</v>
      </c>
      <c r="C3944" s="30" t="s">
        <v>4574</v>
      </c>
      <c r="D3944" s="25">
        <v>40318</v>
      </c>
      <c r="F3944" s="26">
        <v>40</v>
      </c>
      <c r="G3944" s="28" t="s">
        <v>4580</v>
      </c>
      <c r="H3944" s="28" t="s">
        <v>6667</v>
      </c>
      <c r="K3944" s="29">
        <v>40318</v>
      </c>
      <c r="L3944" s="30" t="s">
        <v>8465</v>
      </c>
      <c r="M3944" s="28" t="s">
        <v>3109</v>
      </c>
    </row>
    <row r="3945" spans="1:13" hidden="1" x14ac:dyDescent="0.2">
      <c r="A3945" s="14">
        <v>80335</v>
      </c>
      <c r="B3945" s="28" t="s">
        <v>4573</v>
      </c>
      <c r="C3945" s="28" t="s">
        <v>5135</v>
      </c>
      <c r="D3945" s="25">
        <v>40318</v>
      </c>
      <c r="E3945" s="28" t="s">
        <v>1567</v>
      </c>
      <c r="F3945" s="26">
        <v>42.35</v>
      </c>
      <c r="G3945" s="28" t="s">
        <v>3696</v>
      </c>
      <c r="H3945" s="28" t="s">
        <v>3484</v>
      </c>
      <c r="J3945" s="28" t="s">
        <v>4909</v>
      </c>
      <c r="K3945" s="29">
        <v>40319</v>
      </c>
      <c r="M3945" s="28" t="s">
        <v>1568</v>
      </c>
    </row>
    <row r="3946" spans="1:13" hidden="1" x14ac:dyDescent="0.2">
      <c r="A3946" s="14">
        <v>80336</v>
      </c>
      <c r="B3946" s="28" t="s">
        <v>4573</v>
      </c>
      <c r="C3946" s="28" t="s">
        <v>5135</v>
      </c>
      <c r="D3946" s="25">
        <v>40318</v>
      </c>
      <c r="F3946" s="26">
        <v>24.25</v>
      </c>
      <c r="G3946" s="28" t="s">
        <v>688</v>
      </c>
      <c r="H3946" s="28" t="s">
        <v>3484</v>
      </c>
      <c r="J3946" s="28" t="s">
        <v>4907</v>
      </c>
      <c r="K3946" s="29">
        <v>40319</v>
      </c>
      <c r="M3946" s="28" t="s">
        <v>80</v>
      </c>
    </row>
    <row r="3947" spans="1:13" hidden="1" x14ac:dyDescent="0.2">
      <c r="A3947" s="14">
        <v>80337</v>
      </c>
      <c r="B3947" s="28" t="s">
        <v>4573</v>
      </c>
      <c r="C3947" s="28" t="s">
        <v>5135</v>
      </c>
      <c r="D3947" s="25">
        <v>40318</v>
      </c>
      <c r="F3947" s="26">
        <v>13</v>
      </c>
      <c r="G3947" s="28" t="s">
        <v>2205</v>
      </c>
      <c r="H3947" s="28" t="s">
        <v>7154</v>
      </c>
      <c r="J3947" s="28" t="s">
        <v>4907</v>
      </c>
      <c r="K3947" s="29">
        <v>40319</v>
      </c>
      <c r="M3947" s="28" t="s">
        <v>2194</v>
      </c>
    </row>
    <row r="3948" spans="1:13" hidden="1" x14ac:dyDescent="0.2">
      <c r="A3948" s="14">
        <v>80340</v>
      </c>
      <c r="B3948" s="28" t="s">
        <v>4573</v>
      </c>
      <c r="C3948" s="28" t="s">
        <v>5135</v>
      </c>
      <c r="D3948" s="25">
        <v>40319</v>
      </c>
      <c r="E3948" s="28" t="s">
        <v>806</v>
      </c>
      <c r="F3948" s="26">
        <v>39</v>
      </c>
      <c r="G3948" s="28" t="s">
        <v>2203</v>
      </c>
      <c r="H3948" s="28" t="s">
        <v>7321</v>
      </c>
      <c r="J3948" s="28" t="s">
        <v>4907</v>
      </c>
      <c r="K3948" s="29">
        <v>40320</v>
      </c>
      <c r="M3948" s="28" t="s">
        <v>6822</v>
      </c>
    </row>
    <row r="3949" spans="1:13" hidden="1" x14ac:dyDescent="0.2">
      <c r="A3949" s="14">
        <v>80338</v>
      </c>
      <c r="B3949" s="28" t="s">
        <v>4573</v>
      </c>
      <c r="C3949" s="28" t="s">
        <v>5135</v>
      </c>
      <c r="D3949" s="25">
        <v>40319</v>
      </c>
      <c r="F3949" s="26">
        <v>108.66</v>
      </c>
      <c r="G3949" s="28" t="s">
        <v>683</v>
      </c>
      <c r="H3949" s="28" t="s">
        <v>3365</v>
      </c>
      <c r="J3949" s="28" t="s">
        <v>4909</v>
      </c>
      <c r="K3949" s="29">
        <v>40320</v>
      </c>
      <c r="M3949" s="28" t="s">
        <v>4026</v>
      </c>
    </row>
    <row r="3950" spans="1:13" hidden="1" x14ac:dyDescent="0.2">
      <c r="A3950" s="14">
        <v>80339</v>
      </c>
      <c r="B3950" s="28" t="s">
        <v>4573</v>
      </c>
      <c r="C3950" s="28" t="s">
        <v>5135</v>
      </c>
      <c r="D3950" s="25">
        <v>40319</v>
      </c>
      <c r="E3950" s="28" t="s">
        <v>7309</v>
      </c>
      <c r="F3950" s="26">
        <v>61.48</v>
      </c>
      <c r="G3950" s="28" t="s">
        <v>878</v>
      </c>
      <c r="H3950" s="28" t="s">
        <v>7322</v>
      </c>
      <c r="J3950" s="28" t="s">
        <v>7139</v>
      </c>
      <c r="K3950" s="29">
        <v>40320</v>
      </c>
      <c r="M3950" s="28" t="s">
        <v>3847</v>
      </c>
    </row>
    <row r="3951" spans="1:13" hidden="1" x14ac:dyDescent="0.2">
      <c r="A3951" s="14">
        <v>80342.100000000006</v>
      </c>
      <c r="B3951" s="28" t="s">
        <v>4573</v>
      </c>
      <c r="C3951" s="28" t="s">
        <v>5135</v>
      </c>
      <c r="D3951" s="25">
        <v>40320</v>
      </c>
      <c r="E3951" s="28" t="s">
        <v>4779</v>
      </c>
      <c r="F3951" s="26">
        <v>8</v>
      </c>
      <c r="G3951" s="28" t="s">
        <v>3700</v>
      </c>
      <c r="H3951" s="28" t="s">
        <v>3365</v>
      </c>
      <c r="J3951" s="28" t="s">
        <v>4909</v>
      </c>
      <c r="K3951" s="29">
        <v>40322</v>
      </c>
      <c r="M3951" s="28" t="s">
        <v>5942</v>
      </c>
    </row>
    <row r="3952" spans="1:13" hidden="1" x14ac:dyDescent="0.2">
      <c r="A3952" s="14">
        <v>80342.2</v>
      </c>
      <c r="B3952" s="28" t="s">
        <v>4573</v>
      </c>
      <c r="C3952" s="28" t="s">
        <v>5135</v>
      </c>
      <c r="D3952" s="25">
        <v>40320</v>
      </c>
      <c r="E3952" s="28" t="s">
        <v>4780</v>
      </c>
      <c r="F3952" s="26">
        <v>6.54</v>
      </c>
      <c r="G3952" s="28" t="s">
        <v>3700</v>
      </c>
      <c r="H3952" s="28" t="s">
        <v>7324</v>
      </c>
      <c r="I3952" s="28" t="s">
        <v>3586</v>
      </c>
      <c r="J3952" s="28" t="s">
        <v>4909</v>
      </c>
      <c r="K3952" s="29">
        <v>40322</v>
      </c>
      <c r="M3952" s="28" t="s">
        <v>5942</v>
      </c>
    </row>
    <row r="3953" spans="1:13" hidden="1" x14ac:dyDescent="0.2">
      <c r="A3953" s="14">
        <v>80341.2</v>
      </c>
      <c r="B3953" s="28" t="s">
        <v>4573</v>
      </c>
      <c r="C3953" s="28" t="s">
        <v>5135</v>
      </c>
      <c r="D3953" s="25">
        <v>40320</v>
      </c>
      <c r="F3953" s="26">
        <v>10.54</v>
      </c>
      <c r="G3953" s="28" t="s">
        <v>2208</v>
      </c>
      <c r="H3953" s="28" t="s">
        <v>3365</v>
      </c>
      <c r="J3953" s="28" t="s">
        <v>4909</v>
      </c>
      <c r="K3953" s="29">
        <v>40320</v>
      </c>
      <c r="M3953" s="28" t="s">
        <v>4023</v>
      </c>
    </row>
    <row r="3954" spans="1:13" hidden="1" x14ac:dyDescent="0.2">
      <c r="A3954" s="14">
        <v>80341.100000000006</v>
      </c>
      <c r="B3954" s="28" t="s">
        <v>4573</v>
      </c>
      <c r="C3954" s="28" t="s">
        <v>5135</v>
      </c>
      <c r="D3954" s="25">
        <v>40320</v>
      </c>
      <c r="E3954" s="28" t="s">
        <v>6805</v>
      </c>
      <c r="F3954" s="26">
        <v>60</v>
      </c>
      <c r="G3954" s="28" t="s">
        <v>2208</v>
      </c>
      <c r="H3954" s="28" t="s">
        <v>7321</v>
      </c>
      <c r="I3954" s="28" t="s">
        <v>3586</v>
      </c>
      <c r="J3954" s="28" t="s">
        <v>4909</v>
      </c>
      <c r="K3954" s="29">
        <v>40322</v>
      </c>
      <c r="M3954" s="28" t="s">
        <v>4023</v>
      </c>
    </row>
    <row r="3955" spans="1:13" hidden="1" x14ac:dyDescent="0.2">
      <c r="A3955" s="14">
        <v>80343</v>
      </c>
      <c r="B3955" s="28" t="s">
        <v>4573</v>
      </c>
      <c r="C3955" s="28" t="s">
        <v>5135</v>
      </c>
      <c r="D3955" s="25">
        <v>40320</v>
      </c>
      <c r="F3955" s="26">
        <v>10</v>
      </c>
      <c r="G3955" s="28" t="s">
        <v>2208</v>
      </c>
      <c r="H3955" s="28" t="s">
        <v>3365</v>
      </c>
      <c r="J3955" s="28" t="s">
        <v>4909</v>
      </c>
      <c r="K3955" s="29">
        <v>40322</v>
      </c>
      <c r="M3955" s="28" t="s">
        <v>7888</v>
      </c>
    </row>
    <row r="3956" spans="1:13" hidden="1" x14ac:dyDescent="0.2">
      <c r="A3956" s="14">
        <v>80596</v>
      </c>
      <c r="B3956" s="28" t="s">
        <v>4573</v>
      </c>
      <c r="C3956" s="28" t="s">
        <v>4580</v>
      </c>
      <c r="D3956" s="25">
        <v>40320</v>
      </c>
      <c r="E3956" s="28" t="s">
        <v>1462</v>
      </c>
      <c r="F3956" s="26">
        <v>3.19</v>
      </c>
      <c r="G3956" s="28" t="s">
        <v>1951</v>
      </c>
      <c r="H3956" s="28" t="s">
        <v>3370</v>
      </c>
      <c r="J3956" s="28" t="s">
        <v>4907</v>
      </c>
    </row>
    <row r="3957" spans="1:13" hidden="1" x14ac:dyDescent="0.2">
      <c r="A3957" s="14">
        <v>80178</v>
      </c>
      <c r="B3957" s="33" t="s">
        <v>4579</v>
      </c>
      <c r="C3957" s="30" t="s">
        <v>4574</v>
      </c>
      <c r="D3957" s="25">
        <v>40322</v>
      </c>
      <c r="F3957" s="26">
        <v>20</v>
      </c>
      <c r="G3957" s="28" t="s">
        <v>4580</v>
      </c>
      <c r="H3957" s="28" t="s">
        <v>6667</v>
      </c>
      <c r="K3957" s="29">
        <v>40322</v>
      </c>
      <c r="L3957" s="30" t="s">
        <v>8465</v>
      </c>
      <c r="M3957" s="28" t="s">
        <v>3158</v>
      </c>
    </row>
    <row r="3958" spans="1:13" hidden="1" x14ac:dyDescent="0.2">
      <c r="A3958" s="14">
        <v>80179</v>
      </c>
      <c r="B3958" s="30" t="s">
        <v>4579</v>
      </c>
      <c r="C3958" s="30" t="s">
        <v>4574</v>
      </c>
      <c r="D3958" s="25">
        <v>40322</v>
      </c>
      <c r="F3958" s="26">
        <v>30</v>
      </c>
      <c r="G3958" s="28" t="s">
        <v>4580</v>
      </c>
      <c r="H3958" s="28" t="s">
        <v>6667</v>
      </c>
      <c r="K3958" s="29">
        <v>40322</v>
      </c>
      <c r="L3958" s="30" t="s">
        <v>8465</v>
      </c>
      <c r="M3958" s="28" t="s">
        <v>6284</v>
      </c>
    </row>
    <row r="3959" spans="1:13" ht="25.5" hidden="1" x14ac:dyDescent="0.2">
      <c r="A3959" s="14">
        <v>80180</v>
      </c>
      <c r="B3959" s="30" t="s">
        <v>4585</v>
      </c>
      <c r="C3959" s="30" t="s">
        <v>4574</v>
      </c>
      <c r="D3959" s="25">
        <v>40322</v>
      </c>
      <c r="F3959" s="26">
        <v>20.8</v>
      </c>
      <c r="G3959" s="28" t="s">
        <v>5141</v>
      </c>
      <c r="H3959" s="28" t="s">
        <v>5948</v>
      </c>
      <c r="J3959" s="28" t="s">
        <v>4907</v>
      </c>
      <c r="K3959" s="29">
        <v>40322</v>
      </c>
      <c r="L3959" s="30" t="s">
        <v>7174</v>
      </c>
      <c r="M3959" s="28" t="s">
        <v>7211</v>
      </c>
    </row>
    <row r="3960" spans="1:13" hidden="1" x14ac:dyDescent="0.2">
      <c r="A3960" s="14">
        <v>80655</v>
      </c>
      <c r="B3960" s="28" t="s">
        <v>4573</v>
      </c>
      <c r="C3960" s="30" t="s">
        <v>4574</v>
      </c>
      <c r="D3960" s="134">
        <v>40322</v>
      </c>
      <c r="E3960" s="32" t="s">
        <v>1471</v>
      </c>
      <c r="F3960" s="133">
        <v>150</v>
      </c>
      <c r="G3960" s="28" t="s">
        <v>5155</v>
      </c>
      <c r="H3960" s="28" t="s">
        <v>4599</v>
      </c>
      <c r="J3960" s="28" t="s">
        <v>4906</v>
      </c>
      <c r="K3960" s="29">
        <v>40353</v>
      </c>
      <c r="L3960" s="30" t="s">
        <v>7176</v>
      </c>
      <c r="M3960" s="32">
        <v>1220</v>
      </c>
    </row>
    <row r="3961" spans="1:13" hidden="1" x14ac:dyDescent="0.2">
      <c r="A3961" s="14">
        <v>80344</v>
      </c>
      <c r="B3961" s="28" t="s">
        <v>4573</v>
      </c>
      <c r="C3961" s="28" t="s">
        <v>5135</v>
      </c>
      <c r="D3961" s="25">
        <v>40322</v>
      </c>
      <c r="F3961" s="26">
        <v>10</v>
      </c>
      <c r="G3961" s="28" t="s">
        <v>2205</v>
      </c>
      <c r="H3961" s="28" t="s">
        <v>7154</v>
      </c>
      <c r="J3961" s="28" t="s">
        <v>4907</v>
      </c>
      <c r="K3961" s="29">
        <v>40323</v>
      </c>
      <c r="M3961" s="28" t="s">
        <v>2194</v>
      </c>
    </row>
    <row r="3962" spans="1:13" x14ac:dyDescent="0.2">
      <c r="A3962" s="14">
        <v>80345</v>
      </c>
      <c r="B3962" s="28" t="s">
        <v>4573</v>
      </c>
      <c r="C3962" s="28" t="s">
        <v>5135</v>
      </c>
      <c r="D3962" s="25">
        <v>40323</v>
      </c>
      <c r="E3962" s="28" t="s">
        <v>5390</v>
      </c>
      <c r="F3962" s="26">
        <v>30.45</v>
      </c>
      <c r="G3962" s="28" t="s">
        <v>4048</v>
      </c>
      <c r="H3962" s="28" t="s">
        <v>7151</v>
      </c>
      <c r="J3962" s="28" t="s">
        <v>4907</v>
      </c>
      <c r="K3962" s="29">
        <v>40324</v>
      </c>
      <c r="M3962" s="28" t="s">
        <v>7228</v>
      </c>
    </row>
    <row r="3963" spans="1:13" hidden="1" x14ac:dyDescent="0.2">
      <c r="A3963" s="14">
        <v>80177</v>
      </c>
      <c r="B3963" s="30" t="s">
        <v>4573</v>
      </c>
      <c r="C3963" s="30" t="s">
        <v>4574</v>
      </c>
      <c r="D3963" s="25">
        <v>40323</v>
      </c>
      <c r="E3963" s="28" t="s">
        <v>3389</v>
      </c>
      <c r="F3963" s="26">
        <v>41.58</v>
      </c>
      <c r="G3963" s="28" t="s">
        <v>5139</v>
      </c>
      <c r="H3963" s="28" t="s">
        <v>3381</v>
      </c>
      <c r="J3963" s="28" t="s">
        <v>4911</v>
      </c>
      <c r="K3963" s="29">
        <v>40323</v>
      </c>
      <c r="L3963" s="30" t="s">
        <v>7174</v>
      </c>
      <c r="M3963" s="28" t="s">
        <v>7209</v>
      </c>
    </row>
    <row r="3964" spans="1:13" hidden="1" x14ac:dyDescent="0.2">
      <c r="A3964" s="14">
        <v>80346</v>
      </c>
      <c r="B3964" s="28" t="s">
        <v>4573</v>
      </c>
      <c r="C3964" s="28" t="s">
        <v>5135</v>
      </c>
      <c r="D3964" s="25">
        <v>40323</v>
      </c>
      <c r="F3964" s="26">
        <v>20.04</v>
      </c>
      <c r="G3964" s="28" t="s">
        <v>683</v>
      </c>
      <c r="H3964" s="28" t="s">
        <v>3365</v>
      </c>
      <c r="J3964" s="28" t="s">
        <v>4909</v>
      </c>
      <c r="K3964" s="29">
        <v>40324</v>
      </c>
      <c r="M3964" s="28" t="s">
        <v>3851</v>
      </c>
    </row>
    <row r="3965" spans="1:13" hidden="1" x14ac:dyDescent="0.2">
      <c r="A3965" s="14">
        <v>80347</v>
      </c>
      <c r="B3965" s="28" t="s">
        <v>4573</v>
      </c>
      <c r="C3965" s="28" t="s">
        <v>5135</v>
      </c>
      <c r="D3965" s="25">
        <v>40323</v>
      </c>
      <c r="F3965" s="26">
        <v>19.22</v>
      </c>
      <c r="G3965" s="28" t="s">
        <v>683</v>
      </c>
      <c r="H3965" s="28" t="s">
        <v>3365</v>
      </c>
      <c r="J3965" s="28" t="s">
        <v>4909</v>
      </c>
      <c r="K3965" s="29">
        <v>40324</v>
      </c>
      <c r="M3965" s="28" t="s">
        <v>3851</v>
      </c>
    </row>
    <row r="3966" spans="1:13" hidden="1" x14ac:dyDescent="0.2">
      <c r="A3966" s="14">
        <v>81615</v>
      </c>
      <c r="B3966" s="30" t="s">
        <v>4573</v>
      </c>
      <c r="C3966" s="30" t="s">
        <v>5133</v>
      </c>
      <c r="D3966" s="25">
        <v>40323</v>
      </c>
      <c r="F3966" s="26">
        <v>23.87</v>
      </c>
      <c r="G3966" s="28" t="s">
        <v>5137</v>
      </c>
      <c r="H3966" s="28" t="s">
        <v>3365</v>
      </c>
      <c r="J3966" s="28" t="s">
        <v>4909</v>
      </c>
    </row>
    <row r="3967" spans="1:13" hidden="1" x14ac:dyDescent="0.2">
      <c r="A3967" s="14">
        <v>80176</v>
      </c>
      <c r="B3967" s="28" t="s">
        <v>5138</v>
      </c>
      <c r="C3967" s="30" t="s">
        <v>4574</v>
      </c>
      <c r="D3967" s="25">
        <v>40323</v>
      </c>
      <c r="F3967" s="26">
        <v>260.11</v>
      </c>
      <c r="G3967" s="28" t="s">
        <v>4574</v>
      </c>
      <c r="H3967" s="28" t="s">
        <v>3381</v>
      </c>
      <c r="J3967" s="28" t="s">
        <v>4909</v>
      </c>
      <c r="K3967" s="29">
        <v>40323</v>
      </c>
      <c r="L3967" s="30" t="s">
        <v>7206</v>
      </c>
      <c r="M3967" s="28" t="s">
        <v>1220</v>
      </c>
    </row>
    <row r="3968" spans="1:13" hidden="1" x14ac:dyDescent="0.2">
      <c r="A3968" s="14">
        <v>80348</v>
      </c>
      <c r="B3968" s="28" t="s">
        <v>4573</v>
      </c>
      <c r="C3968" s="28" t="s">
        <v>5135</v>
      </c>
      <c r="D3968" s="25">
        <v>40323</v>
      </c>
      <c r="F3968" s="26">
        <v>10</v>
      </c>
      <c r="G3968" s="28" t="s">
        <v>2205</v>
      </c>
      <c r="H3968" s="28" t="s">
        <v>7154</v>
      </c>
      <c r="J3968" s="28" t="s">
        <v>4907</v>
      </c>
      <c r="K3968" s="29">
        <v>40324</v>
      </c>
      <c r="M3968" s="28" t="s">
        <v>2194</v>
      </c>
    </row>
    <row r="3969" spans="1:13" hidden="1" x14ac:dyDescent="0.2">
      <c r="A3969" s="14">
        <v>80350</v>
      </c>
      <c r="B3969" s="28" t="s">
        <v>4573</v>
      </c>
      <c r="C3969" s="28" t="s">
        <v>5135</v>
      </c>
      <c r="D3969" s="25">
        <v>40324</v>
      </c>
      <c r="E3969" s="28" t="s">
        <v>7164</v>
      </c>
      <c r="F3969" s="26">
        <v>3.24</v>
      </c>
      <c r="G3969" s="28" t="s">
        <v>7119</v>
      </c>
      <c r="H3969" s="28" t="s">
        <v>3484</v>
      </c>
      <c r="J3969" s="28" t="s">
        <v>4911</v>
      </c>
      <c r="K3969" s="29">
        <v>40325</v>
      </c>
      <c r="M3969" s="28" t="s">
        <v>5068</v>
      </c>
    </row>
    <row r="3970" spans="1:13" hidden="1" x14ac:dyDescent="0.2">
      <c r="A3970" s="14">
        <v>80349</v>
      </c>
      <c r="B3970" s="28" t="s">
        <v>4573</v>
      </c>
      <c r="C3970" s="28" t="s">
        <v>5135</v>
      </c>
      <c r="D3970" s="25">
        <v>40324</v>
      </c>
      <c r="F3970" s="26">
        <v>31.14</v>
      </c>
      <c r="G3970" s="28" t="s">
        <v>683</v>
      </c>
      <c r="H3970" s="28" t="s">
        <v>3365</v>
      </c>
      <c r="J3970" s="28" t="s">
        <v>4909</v>
      </c>
      <c r="K3970" s="29">
        <v>40325</v>
      </c>
      <c r="M3970" s="28" t="s">
        <v>3851</v>
      </c>
    </row>
    <row r="3971" spans="1:13" hidden="1" x14ac:dyDescent="0.2">
      <c r="A3971" s="14">
        <v>80723.100000000006</v>
      </c>
      <c r="B3971" s="28" t="s">
        <v>4573</v>
      </c>
      <c r="C3971" s="30" t="s">
        <v>4574</v>
      </c>
      <c r="D3971" s="134">
        <v>40325</v>
      </c>
      <c r="E3971" s="32" t="s">
        <v>4808</v>
      </c>
      <c r="F3971" s="133">
        <v>-390.4</v>
      </c>
      <c r="G3971" s="28" t="s">
        <v>885</v>
      </c>
      <c r="H3971" s="28" t="s">
        <v>7321</v>
      </c>
      <c r="K3971" s="29" t="s">
        <v>1974</v>
      </c>
      <c r="L3971" s="30" t="s">
        <v>7181</v>
      </c>
      <c r="M3971" s="32">
        <v>58</v>
      </c>
    </row>
    <row r="3972" spans="1:13" hidden="1" x14ac:dyDescent="0.2">
      <c r="A3972" s="14">
        <v>80723.199999999997</v>
      </c>
      <c r="B3972" s="28" t="s">
        <v>4582</v>
      </c>
      <c r="C3972" s="30" t="s">
        <v>4574</v>
      </c>
      <c r="D3972" s="134">
        <v>40325</v>
      </c>
      <c r="E3972" s="32" t="s">
        <v>4806</v>
      </c>
      <c r="F3972" s="133">
        <v>-15.37</v>
      </c>
      <c r="G3972" s="28" t="s">
        <v>4583</v>
      </c>
      <c r="H3972" s="28" t="s">
        <v>6666</v>
      </c>
      <c r="J3972" s="28" t="s">
        <v>4909</v>
      </c>
      <c r="K3972" s="29" t="s">
        <v>1974</v>
      </c>
      <c r="L3972" s="30" t="s">
        <v>7181</v>
      </c>
      <c r="M3972" s="32">
        <v>58</v>
      </c>
    </row>
    <row r="3973" spans="1:13" hidden="1" x14ac:dyDescent="0.2">
      <c r="A3973" s="14">
        <v>80723.3</v>
      </c>
      <c r="B3973" s="28" t="s">
        <v>4582</v>
      </c>
      <c r="C3973" s="30" t="s">
        <v>4574</v>
      </c>
      <c r="D3973" s="134">
        <v>40325</v>
      </c>
      <c r="E3973" s="32" t="s">
        <v>4806</v>
      </c>
      <c r="F3973" s="133">
        <v>-8.6</v>
      </c>
      <c r="G3973" s="28" t="s">
        <v>4583</v>
      </c>
      <c r="H3973" s="28" t="s">
        <v>6666</v>
      </c>
      <c r="J3973" s="28" t="s">
        <v>4909</v>
      </c>
      <c r="K3973" s="29" t="s">
        <v>1974</v>
      </c>
      <c r="L3973" s="30" t="s">
        <v>7181</v>
      </c>
      <c r="M3973" s="32">
        <v>58</v>
      </c>
    </row>
    <row r="3974" spans="1:13" hidden="1" x14ac:dyDescent="0.2">
      <c r="A3974" s="14">
        <v>80172</v>
      </c>
      <c r="B3974" s="28" t="s">
        <v>4579</v>
      </c>
      <c r="C3974" s="30" t="s">
        <v>4574</v>
      </c>
      <c r="D3974" s="25">
        <v>40325</v>
      </c>
      <c r="F3974" s="26">
        <v>30</v>
      </c>
      <c r="G3974" s="28" t="s">
        <v>4580</v>
      </c>
      <c r="H3974" s="28" t="s">
        <v>6667</v>
      </c>
      <c r="K3974" s="29">
        <v>40325</v>
      </c>
      <c r="L3974" s="30" t="s">
        <v>8465</v>
      </c>
      <c r="M3974" s="28" t="s">
        <v>3137</v>
      </c>
    </row>
    <row r="3975" spans="1:13" hidden="1" x14ac:dyDescent="0.2">
      <c r="A3975" s="14">
        <v>80173</v>
      </c>
      <c r="B3975" s="28" t="s">
        <v>4579</v>
      </c>
      <c r="C3975" s="30" t="s">
        <v>4574</v>
      </c>
      <c r="D3975" s="25">
        <v>40325</v>
      </c>
      <c r="F3975" s="26">
        <v>50</v>
      </c>
      <c r="G3975" s="28" t="s">
        <v>4580</v>
      </c>
      <c r="H3975" s="28" t="s">
        <v>6667</v>
      </c>
      <c r="K3975" s="29">
        <v>40325</v>
      </c>
      <c r="L3975" s="30" t="s">
        <v>8465</v>
      </c>
      <c r="M3975" s="28" t="s">
        <v>6287</v>
      </c>
    </row>
    <row r="3976" spans="1:13" hidden="1" x14ac:dyDescent="0.2">
      <c r="A3976" s="14">
        <v>80284</v>
      </c>
      <c r="B3976" s="30" t="s">
        <v>4573</v>
      </c>
      <c r="C3976" s="30" t="s">
        <v>4598</v>
      </c>
      <c r="D3976" s="25">
        <v>40325</v>
      </c>
      <c r="E3976" s="28" t="s">
        <v>2179</v>
      </c>
      <c r="F3976" s="26">
        <v>129.44999999999999</v>
      </c>
      <c r="G3976" s="28" t="s">
        <v>1560</v>
      </c>
      <c r="H3976" s="28" t="s">
        <v>4600</v>
      </c>
      <c r="J3976" s="28" t="s">
        <v>4907</v>
      </c>
      <c r="K3976" s="29">
        <v>40325</v>
      </c>
      <c r="M3976" s="28" t="s">
        <v>6798</v>
      </c>
    </row>
    <row r="3977" spans="1:13" hidden="1" x14ac:dyDescent="0.2">
      <c r="A3977" s="14">
        <v>80723.399999999994</v>
      </c>
      <c r="B3977" s="28" t="s">
        <v>7124</v>
      </c>
      <c r="C3977" s="30" t="s">
        <v>4574</v>
      </c>
      <c r="D3977" s="134">
        <v>40325</v>
      </c>
      <c r="E3977" s="32" t="s">
        <v>1973</v>
      </c>
      <c r="F3977" s="133">
        <v>-25</v>
      </c>
      <c r="G3977" s="28" t="s">
        <v>2718</v>
      </c>
      <c r="H3977" s="28" t="s">
        <v>6666</v>
      </c>
      <c r="J3977" s="28" t="s">
        <v>4909</v>
      </c>
      <c r="K3977" s="29" t="s">
        <v>1974</v>
      </c>
      <c r="L3977" s="30" t="s">
        <v>7181</v>
      </c>
      <c r="M3977" s="32">
        <v>58</v>
      </c>
    </row>
    <row r="3978" spans="1:13" x14ac:dyDescent="0.2">
      <c r="A3978" s="14">
        <v>80175</v>
      </c>
      <c r="B3978" s="30" t="s">
        <v>4573</v>
      </c>
      <c r="C3978" s="30" t="s">
        <v>4574</v>
      </c>
      <c r="D3978" s="25">
        <v>40325</v>
      </c>
      <c r="F3978" s="26">
        <v>16.95</v>
      </c>
      <c r="G3978" s="28" t="s">
        <v>5136</v>
      </c>
      <c r="H3978" s="28" t="s">
        <v>7151</v>
      </c>
      <c r="J3978" s="28" t="s">
        <v>4911</v>
      </c>
      <c r="K3978" s="29">
        <v>40325</v>
      </c>
      <c r="L3978" s="30" t="s">
        <v>7174</v>
      </c>
      <c r="M3978" s="28" t="s">
        <v>7221</v>
      </c>
    </row>
    <row r="3979" spans="1:13" hidden="1" x14ac:dyDescent="0.2">
      <c r="A3979" s="14">
        <v>80289</v>
      </c>
      <c r="B3979" s="30" t="s">
        <v>4573</v>
      </c>
      <c r="C3979" s="30" t="s">
        <v>4598</v>
      </c>
      <c r="D3979" s="25">
        <v>40326</v>
      </c>
      <c r="F3979" s="26">
        <v>0.59</v>
      </c>
      <c r="G3979" s="28" t="s">
        <v>1444</v>
      </c>
      <c r="H3979" s="28" t="s">
        <v>277</v>
      </c>
      <c r="J3979" s="28" t="s">
        <v>4905</v>
      </c>
      <c r="K3979" s="29">
        <v>40326</v>
      </c>
      <c r="M3979" s="28" t="s">
        <v>6837</v>
      </c>
    </row>
    <row r="3980" spans="1:13" x14ac:dyDescent="0.2">
      <c r="A3980" s="14">
        <v>80292</v>
      </c>
      <c r="B3980" s="30" t="s">
        <v>4573</v>
      </c>
      <c r="C3980" s="30" t="s">
        <v>4598</v>
      </c>
      <c r="D3980" s="25">
        <v>40326</v>
      </c>
      <c r="F3980" s="26">
        <v>30</v>
      </c>
      <c r="G3980" s="28" t="s">
        <v>2201</v>
      </c>
      <c r="H3980" s="28" t="s">
        <v>7151</v>
      </c>
      <c r="J3980" s="28" t="s">
        <v>4911</v>
      </c>
      <c r="K3980" s="29">
        <v>40326</v>
      </c>
      <c r="M3980" s="28" t="s">
        <v>1321</v>
      </c>
    </row>
    <row r="3981" spans="1:13" hidden="1" x14ac:dyDescent="0.2">
      <c r="A3981" s="14">
        <v>80293</v>
      </c>
      <c r="B3981" s="30" t="s">
        <v>4573</v>
      </c>
      <c r="C3981" s="30" t="s">
        <v>4598</v>
      </c>
      <c r="D3981" s="25">
        <v>40326</v>
      </c>
      <c r="F3981" s="26">
        <v>29.52</v>
      </c>
      <c r="G3981" s="28" t="s">
        <v>683</v>
      </c>
      <c r="H3981" s="28" t="s">
        <v>3365</v>
      </c>
      <c r="J3981" s="28" t="s">
        <v>4909</v>
      </c>
      <c r="K3981" s="29">
        <v>40326</v>
      </c>
      <c r="M3981" s="28" t="s">
        <v>4026</v>
      </c>
    </row>
    <row r="3982" spans="1:13" hidden="1" x14ac:dyDescent="0.2">
      <c r="A3982" s="14">
        <v>80285</v>
      </c>
      <c r="B3982" s="30" t="s">
        <v>4573</v>
      </c>
      <c r="C3982" s="30" t="s">
        <v>4598</v>
      </c>
      <c r="D3982" s="25">
        <v>40326</v>
      </c>
      <c r="F3982" s="26">
        <v>10</v>
      </c>
      <c r="G3982" s="28" t="s">
        <v>2205</v>
      </c>
      <c r="H3982" s="28" t="s">
        <v>7154</v>
      </c>
      <c r="J3982" s="28" t="s">
        <v>4907</v>
      </c>
      <c r="K3982" s="29">
        <v>40326</v>
      </c>
      <c r="M3982" s="28" t="s">
        <v>4695</v>
      </c>
    </row>
    <row r="3983" spans="1:13" hidden="1" x14ac:dyDescent="0.2">
      <c r="A3983" s="14">
        <v>80290</v>
      </c>
      <c r="B3983" s="30" t="s">
        <v>4573</v>
      </c>
      <c r="C3983" s="30" t="s">
        <v>4598</v>
      </c>
      <c r="D3983" s="25">
        <v>40327</v>
      </c>
      <c r="F3983" s="26">
        <v>94.95</v>
      </c>
      <c r="G3983" s="28" t="s">
        <v>4915</v>
      </c>
      <c r="H3983" s="28" t="s">
        <v>4600</v>
      </c>
      <c r="J3983" s="28" t="s">
        <v>4907</v>
      </c>
      <c r="K3983" s="29">
        <v>40327</v>
      </c>
      <c r="M3983" s="28" t="s">
        <v>8519</v>
      </c>
    </row>
    <row r="3984" spans="1:13" hidden="1" x14ac:dyDescent="0.2">
      <c r="A3984" s="14">
        <v>80291</v>
      </c>
      <c r="B3984" s="30" t="s">
        <v>4573</v>
      </c>
      <c r="C3984" s="30" t="s">
        <v>4598</v>
      </c>
      <c r="D3984" s="25">
        <v>40327</v>
      </c>
      <c r="F3984" s="26">
        <v>6.69</v>
      </c>
      <c r="G3984" s="28" t="s">
        <v>2208</v>
      </c>
      <c r="H3984" s="28" t="s">
        <v>3365</v>
      </c>
      <c r="J3984" s="28" t="s">
        <v>4909</v>
      </c>
      <c r="K3984" s="29">
        <v>40327</v>
      </c>
      <c r="M3984" s="28" t="s">
        <v>2929</v>
      </c>
    </row>
    <row r="3985" spans="1:13" hidden="1" x14ac:dyDescent="0.2">
      <c r="A3985" s="14">
        <v>80286</v>
      </c>
      <c r="B3985" s="30" t="s">
        <v>4573</v>
      </c>
      <c r="C3985" s="30" t="s">
        <v>4598</v>
      </c>
      <c r="D3985" s="25">
        <v>40327</v>
      </c>
      <c r="E3985" s="28" t="s">
        <v>2952</v>
      </c>
      <c r="F3985" s="26">
        <v>2.2000000000000002</v>
      </c>
      <c r="G3985" s="28" t="s">
        <v>8486</v>
      </c>
      <c r="H3985" s="28" t="s">
        <v>7322</v>
      </c>
      <c r="J3985" s="28" t="s">
        <v>7139</v>
      </c>
      <c r="K3985" s="29">
        <v>40327</v>
      </c>
      <c r="M3985" s="28" t="s">
        <v>3863</v>
      </c>
    </row>
    <row r="3986" spans="1:13" hidden="1" x14ac:dyDescent="0.2">
      <c r="A3986" s="14">
        <v>80287</v>
      </c>
      <c r="B3986" s="30" t="s">
        <v>4573</v>
      </c>
      <c r="C3986" s="30" t="s">
        <v>4598</v>
      </c>
      <c r="D3986" s="25">
        <v>40327</v>
      </c>
      <c r="E3986" s="28" t="s">
        <v>1510</v>
      </c>
      <c r="F3986" s="26">
        <v>5.49</v>
      </c>
      <c r="G3986" s="28" t="s">
        <v>1508</v>
      </c>
      <c r="H3986" s="28" t="s">
        <v>3370</v>
      </c>
      <c r="J3986" s="28" t="s">
        <v>4909</v>
      </c>
      <c r="K3986" s="29">
        <v>40327</v>
      </c>
      <c r="M3986" s="28" t="s">
        <v>53</v>
      </c>
    </row>
    <row r="3987" spans="1:13" hidden="1" x14ac:dyDescent="0.2">
      <c r="A3987" s="14">
        <v>80288</v>
      </c>
      <c r="B3987" s="30" t="s">
        <v>4573</v>
      </c>
      <c r="C3987" s="30" t="s">
        <v>4598</v>
      </c>
      <c r="D3987" s="25">
        <v>40328</v>
      </c>
      <c r="F3987" s="26">
        <v>6.89</v>
      </c>
      <c r="G3987" s="28" t="s">
        <v>879</v>
      </c>
      <c r="H3987" s="28" t="s">
        <v>3365</v>
      </c>
      <c r="J3987" s="28" t="s">
        <v>4909</v>
      </c>
      <c r="K3987" s="29">
        <v>40328</v>
      </c>
      <c r="M3987" s="28" t="s">
        <v>3956</v>
      </c>
    </row>
    <row r="3988" spans="1:13" hidden="1" x14ac:dyDescent="0.2">
      <c r="A3988" s="14">
        <v>80632</v>
      </c>
      <c r="B3988" s="28" t="s">
        <v>4573</v>
      </c>
      <c r="C3988" s="30" t="s">
        <v>4574</v>
      </c>
      <c r="D3988" s="134">
        <v>40329</v>
      </c>
      <c r="E3988" s="32" t="s">
        <v>5353</v>
      </c>
      <c r="F3988" s="133">
        <v>16.52</v>
      </c>
      <c r="G3988" s="28" t="s">
        <v>4577</v>
      </c>
      <c r="H3988" s="28" t="s">
        <v>3365</v>
      </c>
      <c r="J3988" s="28" t="s">
        <v>4909</v>
      </c>
      <c r="K3988" s="29">
        <v>40338</v>
      </c>
      <c r="L3988" s="30" t="s">
        <v>7176</v>
      </c>
      <c r="M3988" s="32">
        <v>1221</v>
      </c>
    </row>
    <row r="3989" spans="1:13" hidden="1" x14ac:dyDescent="0.2">
      <c r="A3989" s="14">
        <v>80295</v>
      </c>
      <c r="B3989" s="30" t="s">
        <v>4573</v>
      </c>
      <c r="C3989" s="30" t="s">
        <v>4598</v>
      </c>
      <c r="D3989" s="25">
        <v>40329</v>
      </c>
      <c r="E3989" s="28" t="s">
        <v>8476</v>
      </c>
      <c r="F3989" s="26">
        <v>22</v>
      </c>
      <c r="G3989" s="28" t="s">
        <v>1659</v>
      </c>
      <c r="H3989" s="28" t="s">
        <v>7323</v>
      </c>
      <c r="J3989" s="28" t="s">
        <v>4912</v>
      </c>
      <c r="K3989" s="29">
        <v>40329</v>
      </c>
      <c r="M3989" s="28" t="s">
        <v>4698</v>
      </c>
    </row>
    <row r="3990" spans="1:13" hidden="1" x14ac:dyDescent="0.2">
      <c r="A3990" s="14">
        <v>80296</v>
      </c>
      <c r="B3990" s="30" t="s">
        <v>4573</v>
      </c>
      <c r="C3990" s="30" t="s">
        <v>4598</v>
      </c>
      <c r="D3990" s="25">
        <v>40329</v>
      </c>
      <c r="F3990" s="26">
        <v>18.989999999999998</v>
      </c>
      <c r="G3990" s="28" t="s">
        <v>683</v>
      </c>
      <c r="H3990" s="28" t="s">
        <v>3365</v>
      </c>
      <c r="J3990" s="28" t="s">
        <v>4909</v>
      </c>
      <c r="K3990" s="29">
        <v>40329</v>
      </c>
      <c r="M3990" s="28" t="s">
        <v>3851</v>
      </c>
    </row>
    <row r="3991" spans="1:13" hidden="1" x14ac:dyDescent="0.2">
      <c r="A3991" s="14">
        <v>80294</v>
      </c>
      <c r="B3991" s="30" t="s">
        <v>4573</v>
      </c>
      <c r="C3991" s="30" t="s">
        <v>4598</v>
      </c>
      <c r="D3991" s="25">
        <v>40329</v>
      </c>
      <c r="F3991" s="26">
        <v>9.48</v>
      </c>
      <c r="G3991" s="28" t="s">
        <v>3352</v>
      </c>
      <c r="H3991" s="28" t="s">
        <v>7323</v>
      </c>
      <c r="J3991" s="28" t="s">
        <v>4912</v>
      </c>
      <c r="K3991" s="29">
        <v>40329</v>
      </c>
      <c r="M3991" s="28" t="s">
        <v>2305</v>
      </c>
    </row>
    <row r="3992" spans="1:13" hidden="1" x14ac:dyDescent="0.2">
      <c r="A3992" s="14">
        <v>80283</v>
      </c>
      <c r="B3992" s="30" t="s">
        <v>4573</v>
      </c>
      <c r="C3992" s="30" t="s">
        <v>4598</v>
      </c>
      <c r="D3992" s="25">
        <v>40330</v>
      </c>
      <c r="F3992" s="131">
        <v>10.74</v>
      </c>
      <c r="G3992" s="28" t="s">
        <v>1943</v>
      </c>
      <c r="H3992" s="28" t="s">
        <v>277</v>
      </c>
      <c r="K3992" s="29">
        <v>40330</v>
      </c>
      <c r="L3992" s="30"/>
      <c r="M3992" s="28" t="s">
        <v>4801</v>
      </c>
    </row>
    <row r="3993" spans="1:13" hidden="1" x14ac:dyDescent="0.2">
      <c r="A3993" s="14">
        <v>81508</v>
      </c>
      <c r="B3993" s="28" t="s">
        <v>4573</v>
      </c>
      <c r="C3993" s="28" t="s">
        <v>4580</v>
      </c>
      <c r="D3993" s="25">
        <v>40330</v>
      </c>
      <c r="E3993" s="28" t="s">
        <v>4793</v>
      </c>
      <c r="F3993" s="26">
        <v>25</v>
      </c>
      <c r="G3993" s="28" t="s">
        <v>5158</v>
      </c>
      <c r="H3993" s="28" t="s">
        <v>7154</v>
      </c>
      <c r="J3993" s="28" t="s">
        <v>4905</v>
      </c>
      <c r="K3993" s="29">
        <v>40330</v>
      </c>
    </row>
    <row r="3994" spans="1:13" hidden="1" x14ac:dyDescent="0.2">
      <c r="A3994" s="14">
        <v>80610</v>
      </c>
      <c r="B3994" s="28" t="s">
        <v>4579</v>
      </c>
      <c r="C3994" s="30" t="s">
        <v>4574</v>
      </c>
      <c r="D3994" s="134">
        <v>40330</v>
      </c>
      <c r="E3994" s="32"/>
      <c r="F3994" s="133">
        <v>30</v>
      </c>
      <c r="G3994" s="28" t="s">
        <v>4580</v>
      </c>
      <c r="H3994" s="28" t="s">
        <v>6667</v>
      </c>
      <c r="K3994" s="29">
        <v>40330</v>
      </c>
      <c r="L3994" s="30" t="s">
        <v>7184</v>
      </c>
      <c r="M3994" s="32" t="s">
        <v>3138</v>
      </c>
    </row>
    <row r="3995" spans="1:13" hidden="1" x14ac:dyDescent="0.2">
      <c r="A3995" s="14">
        <v>81510</v>
      </c>
      <c r="B3995" s="28" t="s">
        <v>4573</v>
      </c>
      <c r="C3995" s="28" t="s">
        <v>4580</v>
      </c>
      <c r="D3995" s="25">
        <v>40330</v>
      </c>
      <c r="E3995" s="28" t="s">
        <v>8516</v>
      </c>
      <c r="F3995" s="26">
        <v>20</v>
      </c>
      <c r="G3995" s="28" t="s">
        <v>7120</v>
      </c>
      <c r="H3995" s="28" t="s">
        <v>3484</v>
      </c>
      <c r="J3995" s="28" t="s">
        <v>4907</v>
      </c>
      <c r="K3995" s="29">
        <v>40330</v>
      </c>
    </row>
    <row r="3996" spans="1:13" hidden="1" x14ac:dyDescent="0.2">
      <c r="A3996" s="14">
        <v>80601</v>
      </c>
      <c r="B3996" s="28" t="s">
        <v>4573</v>
      </c>
      <c r="C3996" s="30" t="s">
        <v>4574</v>
      </c>
      <c r="D3996" s="134">
        <v>40330</v>
      </c>
      <c r="E3996" s="32"/>
      <c r="F3996" s="133">
        <v>5</v>
      </c>
      <c r="G3996" s="28" t="s">
        <v>5134</v>
      </c>
      <c r="H3996" s="28" t="s">
        <v>5954</v>
      </c>
      <c r="J3996" s="28" t="s">
        <v>4912</v>
      </c>
      <c r="K3996" s="29">
        <v>40330</v>
      </c>
      <c r="L3996" s="30" t="s">
        <v>7174</v>
      </c>
      <c r="M3996" s="32" t="s">
        <v>7194</v>
      </c>
    </row>
    <row r="3997" spans="1:13" hidden="1" x14ac:dyDescent="0.2">
      <c r="A3997" s="14">
        <v>80608</v>
      </c>
      <c r="B3997" s="30" t="s">
        <v>4579</v>
      </c>
      <c r="C3997" s="30" t="s">
        <v>4574</v>
      </c>
      <c r="D3997" s="134">
        <v>40330</v>
      </c>
      <c r="E3997" s="32"/>
      <c r="F3997" s="133">
        <v>10</v>
      </c>
      <c r="G3997" s="28" t="s">
        <v>7162</v>
      </c>
      <c r="H3997" s="28" t="s">
        <v>3370</v>
      </c>
      <c r="J3997" s="28" t="s">
        <v>4906</v>
      </c>
      <c r="K3997" s="29">
        <v>40330</v>
      </c>
      <c r="L3997" s="30" t="s">
        <v>7182</v>
      </c>
      <c r="M3997" s="32" t="s">
        <v>7199</v>
      </c>
    </row>
    <row r="3998" spans="1:13" hidden="1" x14ac:dyDescent="0.2">
      <c r="A3998" s="14">
        <v>80607</v>
      </c>
      <c r="B3998" s="28" t="s">
        <v>4579</v>
      </c>
      <c r="C3998" s="30" t="s">
        <v>4574</v>
      </c>
      <c r="D3998" s="134">
        <v>40330</v>
      </c>
      <c r="E3998" s="32"/>
      <c r="F3998" s="133">
        <v>10</v>
      </c>
      <c r="G3998" s="28" t="s">
        <v>7163</v>
      </c>
      <c r="H3998" s="28" t="s">
        <v>3370</v>
      </c>
      <c r="J3998" s="28" t="s">
        <v>4905</v>
      </c>
      <c r="K3998" s="29">
        <v>40330</v>
      </c>
      <c r="L3998" s="30" t="s">
        <v>7182</v>
      </c>
      <c r="M3998" s="32" t="s">
        <v>7198</v>
      </c>
    </row>
    <row r="3999" spans="1:13" hidden="1" x14ac:dyDescent="0.2">
      <c r="A3999" s="14">
        <v>81513</v>
      </c>
      <c r="B3999" s="33" t="s">
        <v>4573</v>
      </c>
      <c r="C3999" s="33" t="s">
        <v>4580</v>
      </c>
      <c r="D3999" s="25">
        <v>40330</v>
      </c>
      <c r="E3999" s="33" t="s">
        <v>3376</v>
      </c>
      <c r="F3999" s="26">
        <v>12</v>
      </c>
      <c r="G3999" s="28" t="s">
        <v>1661</v>
      </c>
      <c r="H3999" s="28" t="s">
        <v>3379</v>
      </c>
      <c r="J3999" s="28" t="s">
        <v>4906</v>
      </c>
      <c r="K3999" s="29">
        <v>40330</v>
      </c>
      <c r="L3999" s="33"/>
    </row>
    <row r="4000" spans="1:13" hidden="1" x14ac:dyDescent="0.2">
      <c r="A4000" s="14">
        <v>80606</v>
      </c>
      <c r="B4000" s="28" t="s">
        <v>4573</v>
      </c>
      <c r="C4000" s="30" t="s">
        <v>4574</v>
      </c>
      <c r="D4000" s="134">
        <v>40330</v>
      </c>
      <c r="E4000" s="32"/>
      <c r="F4000" s="133">
        <v>36.07</v>
      </c>
      <c r="G4000" s="28" t="s">
        <v>6752</v>
      </c>
      <c r="H4000" s="28" t="s">
        <v>3381</v>
      </c>
      <c r="J4000" s="28" t="s">
        <v>4907</v>
      </c>
      <c r="K4000" s="29">
        <v>40330</v>
      </c>
      <c r="L4000" s="30" t="s">
        <v>7174</v>
      </c>
      <c r="M4000" s="32" t="s">
        <v>6752</v>
      </c>
    </row>
    <row r="4001" spans="1:13" hidden="1" x14ac:dyDescent="0.2">
      <c r="A4001" s="14">
        <v>81512</v>
      </c>
      <c r="B4001" s="28" t="s">
        <v>4573</v>
      </c>
      <c r="C4001" s="28" t="s">
        <v>4580</v>
      </c>
      <c r="D4001" s="25">
        <v>40330</v>
      </c>
      <c r="E4001" s="28" t="s">
        <v>3043</v>
      </c>
      <c r="F4001" s="26">
        <v>40</v>
      </c>
      <c r="G4001" s="28" t="s">
        <v>1958</v>
      </c>
      <c r="H4001" s="28" t="s">
        <v>3379</v>
      </c>
      <c r="J4001" s="28" t="s">
        <v>4906</v>
      </c>
      <c r="K4001" s="29">
        <v>40330</v>
      </c>
    </row>
    <row r="4002" spans="1:13" hidden="1" x14ac:dyDescent="0.2">
      <c r="A4002" s="14">
        <v>81506</v>
      </c>
      <c r="B4002" s="28" t="s">
        <v>4573</v>
      </c>
      <c r="C4002" s="28" t="s">
        <v>4580</v>
      </c>
      <c r="D4002" s="25">
        <v>40330</v>
      </c>
      <c r="E4002" s="28" t="s">
        <v>3367</v>
      </c>
      <c r="F4002" s="26">
        <v>80</v>
      </c>
      <c r="G4002" s="28" t="s">
        <v>7119</v>
      </c>
      <c r="H4002" s="28" t="s">
        <v>3484</v>
      </c>
      <c r="J4002" s="28" t="s">
        <v>4911</v>
      </c>
      <c r="K4002" s="29">
        <v>40330</v>
      </c>
    </row>
    <row r="4003" spans="1:13" hidden="1" x14ac:dyDescent="0.2">
      <c r="A4003" s="14">
        <v>81509</v>
      </c>
      <c r="B4003" s="28" t="s">
        <v>4573</v>
      </c>
      <c r="C4003" s="28" t="s">
        <v>4580</v>
      </c>
      <c r="D4003" s="25">
        <v>40330</v>
      </c>
      <c r="E4003" s="28" t="s">
        <v>3542</v>
      </c>
      <c r="F4003" s="26">
        <v>50</v>
      </c>
      <c r="G4003" s="28" t="s">
        <v>3696</v>
      </c>
      <c r="H4003" s="28" t="s">
        <v>3488</v>
      </c>
      <c r="J4003" s="28" t="s">
        <v>4908</v>
      </c>
      <c r="K4003" s="29">
        <v>40330</v>
      </c>
    </row>
    <row r="4004" spans="1:13" hidden="1" x14ac:dyDescent="0.2">
      <c r="A4004" s="14">
        <v>80609</v>
      </c>
      <c r="B4004" s="28" t="s">
        <v>4573</v>
      </c>
      <c r="C4004" s="30" t="s">
        <v>4574</v>
      </c>
      <c r="D4004" s="134">
        <v>40330</v>
      </c>
      <c r="E4004" s="32"/>
      <c r="F4004" s="139">
        <v>28.5</v>
      </c>
      <c r="G4004" s="28" t="s">
        <v>688</v>
      </c>
      <c r="H4004" s="28" t="s">
        <v>3484</v>
      </c>
      <c r="J4004" s="28" t="s">
        <v>4908</v>
      </c>
      <c r="K4004" s="29">
        <v>40330</v>
      </c>
      <c r="L4004" s="30" t="s">
        <v>7212</v>
      </c>
      <c r="M4004" s="32" t="s">
        <v>77</v>
      </c>
    </row>
    <row r="4005" spans="1:13" hidden="1" x14ac:dyDescent="0.2">
      <c r="A4005" s="14">
        <v>81616</v>
      </c>
      <c r="B4005" s="30" t="s">
        <v>4573</v>
      </c>
      <c r="C4005" s="30" t="s">
        <v>5133</v>
      </c>
      <c r="D4005" s="25">
        <v>40330</v>
      </c>
      <c r="F4005" s="26">
        <v>71.489999999999995</v>
      </c>
      <c r="G4005" s="28" t="s">
        <v>5137</v>
      </c>
      <c r="H4005" s="28" t="s">
        <v>3365</v>
      </c>
      <c r="J4005" s="28" t="s">
        <v>4909</v>
      </c>
    </row>
    <row r="4006" spans="1:13" hidden="1" x14ac:dyDescent="0.2">
      <c r="A4006" s="14">
        <v>80605</v>
      </c>
      <c r="B4006" s="28" t="s">
        <v>4579</v>
      </c>
      <c r="C4006" s="30" t="s">
        <v>4574</v>
      </c>
      <c r="D4006" s="134">
        <v>40330</v>
      </c>
      <c r="E4006" s="32"/>
      <c r="F4006" s="133">
        <v>300</v>
      </c>
      <c r="G4006" s="28" t="s">
        <v>5133</v>
      </c>
      <c r="H4006" s="28" t="s">
        <v>6667</v>
      </c>
      <c r="K4006" s="29">
        <v>40330</v>
      </c>
      <c r="L4006" s="30" t="s">
        <v>7174</v>
      </c>
      <c r="M4006" s="32" t="s">
        <v>7191</v>
      </c>
    </row>
    <row r="4007" spans="1:13" hidden="1" x14ac:dyDescent="0.2">
      <c r="A4007" s="14">
        <v>81583</v>
      </c>
      <c r="B4007" s="28" t="s">
        <v>7124</v>
      </c>
      <c r="C4007" s="30" t="s">
        <v>5133</v>
      </c>
      <c r="D4007" s="25">
        <v>40330</v>
      </c>
      <c r="F4007" s="26">
        <v>-0.34</v>
      </c>
      <c r="G4007" s="28" t="s">
        <v>5133</v>
      </c>
      <c r="H4007" s="28" t="s">
        <v>6666</v>
      </c>
    </row>
    <row r="4008" spans="1:13" hidden="1" x14ac:dyDescent="0.2">
      <c r="A4008" s="14">
        <v>80602</v>
      </c>
      <c r="B4008" s="28" t="s">
        <v>4573</v>
      </c>
      <c r="C4008" s="30" t="s">
        <v>4574</v>
      </c>
      <c r="D4008" s="134">
        <v>40330</v>
      </c>
      <c r="E4008" s="32"/>
      <c r="F4008" s="133">
        <v>32.97</v>
      </c>
      <c r="G4008" s="28" t="s">
        <v>6021</v>
      </c>
      <c r="H4008" s="28" t="s">
        <v>3381</v>
      </c>
      <c r="J4008" s="28" t="s">
        <v>4909</v>
      </c>
      <c r="K4008" s="29">
        <v>40330</v>
      </c>
      <c r="L4008" s="30" t="s">
        <v>7174</v>
      </c>
      <c r="M4008" s="32" t="s">
        <v>7200</v>
      </c>
    </row>
    <row r="4009" spans="1:13" hidden="1" x14ac:dyDescent="0.2">
      <c r="A4009" s="14">
        <v>80604</v>
      </c>
      <c r="B4009" s="28" t="s">
        <v>4573</v>
      </c>
      <c r="C4009" s="30" t="s">
        <v>4574</v>
      </c>
      <c r="D4009" s="134">
        <v>40330</v>
      </c>
      <c r="E4009" s="32"/>
      <c r="F4009" s="133">
        <v>44</v>
      </c>
      <c r="G4009" s="28" t="s">
        <v>6023</v>
      </c>
      <c r="H4009" s="28" t="s">
        <v>3379</v>
      </c>
      <c r="J4009" s="28" t="s">
        <v>4906</v>
      </c>
      <c r="K4009" s="29">
        <v>40330</v>
      </c>
      <c r="L4009" s="30" t="s">
        <v>7174</v>
      </c>
      <c r="M4009" s="32" t="s">
        <v>7196</v>
      </c>
    </row>
    <row r="4010" spans="1:13" hidden="1" x14ac:dyDescent="0.2">
      <c r="A4010" s="14">
        <v>80603</v>
      </c>
      <c r="B4010" s="28" t="s">
        <v>4573</v>
      </c>
      <c r="C4010" s="30" t="s">
        <v>4574</v>
      </c>
      <c r="D4010" s="134">
        <v>40330</v>
      </c>
      <c r="E4010" s="32"/>
      <c r="F4010" s="133">
        <v>12.12</v>
      </c>
      <c r="G4010" s="28" t="s">
        <v>6022</v>
      </c>
      <c r="H4010" s="28" t="s">
        <v>3381</v>
      </c>
      <c r="J4010" s="28" t="s">
        <v>4909</v>
      </c>
      <c r="K4010" s="29">
        <v>40330</v>
      </c>
      <c r="L4010" s="30" t="s">
        <v>7174</v>
      </c>
      <c r="M4010" s="32" t="s">
        <v>7195</v>
      </c>
    </row>
    <row r="4011" spans="1:13" hidden="1" x14ac:dyDescent="0.2">
      <c r="A4011" s="14">
        <v>81560</v>
      </c>
      <c r="B4011" s="28" t="s">
        <v>4573</v>
      </c>
      <c r="C4011" s="28" t="s">
        <v>4580</v>
      </c>
      <c r="D4011" s="25">
        <v>40330</v>
      </c>
      <c r="F4011" s="131">
        <v>33</v>
      </c>
      <c r="G4011" s="28" t="s">
        <v>4595</v>
      </c>
      <c r="H4011" s="28" t="s">
        <v>4595</v>
      </c>
      <c r="J4011" s="28" t="s">
        <v>4909</v>
      </c>
      <c r="K4011" s="29">
        <v>40330</v>
      </c>
    </row>
    <row r="4012" spans="1:13" hidden="1" x14ac:dyDescent="0.2">
      <c r="A4012" s="14">
        <v>80620</v>
      </c>
      <c r="B4012" s="28" t="s">
        <v>4573</v>
      </c>
      <c r="C4012" s="30" t="s">
        <v>4574</v>
      </c>
      <c r="D4012" s="134">
        <v>40330</v>
      </c>
      <c r="E4012" s="32" t="s">
        <v>1238</v>
      </c>
      <c r="F4012" s="132">
        <v>38</v>
      </c>
      <c r="G4012" s="28" t="s">
        <v>4595</v>
      </c>
      <c r="H4012" s="28" t="s">
        <v>4595</v>
      </c>
      <c r="J4012" s="28" t="s">
        <v>4909</v>
      </c>
      <c r="K4012" s="29">
        <v>40332</v>
      </c>
      <c r="L4012" s="30" t="s">
        <v>7176</v>
      </c>
      <c r="M4012" s="32">
        <v>1222</v>
      </c>
    </row>
    <row r="4013" spans="1:13" hidden="1" x14ac:dyDescent="0.2">
      <c r="A4013" s="14">
        <v>81511</v>
      </c>
      <c r="B4013" s="28" t="s">
        <v>5150</v>
      </c>
      <c r="C4013" s="28" t="s">
        <v>4580</v>
      </c>
      <c r="D4013" s="25">
        <v>40330</v>
      </c>
      <c r="F4013" s="26">
        <v>-290</v>
      </c>
      <c r="G4013" s="28" t="s">
        <v>4574</v>
      </c>
      <c r="H4013" s="28" t="s">
        <v>6667</v>
      </c>
      <c r="K4013" s="29">
        <v>40330</v>
      </c>
    </row>
    <row r="4014" spans="1:13" hidden="1" x14ac:dyDescent="0.2">
      <c r="A4014" s="14">
        <v>81584</v>
      </c>
      <c r="B4014" s="28" t="s">
        <v>5150</v>
      </c>
      <c r="C4014" s="28" t="s">
        <v>5133</v>
      </c>
      <c r="D4014" s="25">
        <v>40330</v>
      </c>
      <c r="F4014" s="26">
        <v>-300</v>
      </c>
      <c r="G4014" s="28" t="s">
        <v>4574</v>
      </c>
      <c r="H4014" s="28" t="s">
        <v>6667</v>
      </c>
    </row>
    <row r="4015" spans="1:13" hidden="1" x14ac:dyDescent="0.2">
      <c r="A4015" s="14">
        <v>81009</v>
      </c>
      <c r="B4015" s="28" t="s">
        <v>4573</v>
      </c>
      <c r="C4015" s="30" t="s">
        <v>4598</v>
      </c>
      <c r="D4015" s="25">
        <v>40331</v>
      </c>
      <c r="F4015" s="131">
        <v>1.0900000000000001</v>
      </c>
      <c r="G4015" s="28" t="s">
        <v>3356</v>
      </c>
      <c r="H4015" s="28" t="s">
        <v>5953</v>
      </c>
      <c r="J4015" s="28" t="s">
        <v>4909</v>
      </c>
      <c r="K4015" s="29">
        <v>40331</v>
      </c>
      <c r="M4015" s="28" t="s">
        <v>4781</v>
      </c>
    </row>
    <row r="4016" spans="1:13" hidden="1" x14ac:dyDescent="0.2">
      <c r="A4016" s="14">
        <v>81010</v>
      </c>
      <c r="B4016" s="28" t="s">
        <v>4573</v>
      </c>
      <c r="C4016" s="30" t="s">
        <v>4598</v>
      </c>
      <c r="D4016" s="25">
        <v>40331</v>
      </c>
      <c r="E4016" s="28" t="s">
        <v>3533</v>
      </c>
      <c r="F4016" s="26">
        <v>53.09</v>
      </c>
      <c r="G4016" s="28" t="s">
        <v>3356</v>
      </c>
      <c r="H4016" s="28" t="s">
        <v>5953</v>
      </c>
      <c r="J4016" s="28" t="s">
        <v>4909</v>
      </c>
      <c r="K4016" s="29">
        <v>40331</v>
      </c>
      <c r="M4016" s="28" t="s">
        <v>4781</v>
      </c>
    </row>
    <row r="4017" spans="1:13" hidden="1" x14ac:dyDescent="0.2">
      <c r="A4017" s="14">
        <v>80611</v>
      </c>
      <c r="B4017" s="28" t="s">
        <v>4573</v>
      </c>
      <c r="C4017" s="30" t="s">
        <v>4574</v>
      </c>
      <c r="D4017" s="134">
        <v>40331</v>
      </c>
      <c r="E4017" s="28" t="s">
        <v>3380</v>
      </c>
      <c r="F4017" s="133">
        <v>46</v>
      </c>
      <c r="G4017" s="28" t="s">
        <v>4594</v>
      </c>
      <c r="H4017" s="28" t="s">
        <v>3381</v>
      </c>
      <c r="J4017" s="28" t="s">
        <v>4909</v>
      </c>
      <c r="K4017" s="29">
        <v>40331</v>
      </c>
      <c r="L4017" s="30" t="s">
        <v>7174</v>
      </c>
      <c r="M4017" s="32" t="s">
        <v>5919</v>
      </c>
    </row>
    <row r="4018" spans="1:13" hidden="1" x14ac:dyDescent="0.2">
      <c r="A4018" s="14">
        <v>80612</v>
      </c>
      <c r="B4018" s="28" t="s">
        <v>4573</v>
      </c>
      <c r="C4018" s="30" t="s">
        <v>4574</v>
      </c>
      <c r="D4018" s="134">
        <v>40331</v>
      </c>
      <c r="E4018" s="32" t="s">
        <v>3382</v>
      </c>
      <c r="F4018" s="133">
        <v>59</v>
      </c>
      <c r="G4018" s="28" t="s">
        <v>4594</v>
      </c>
      <c r="H4018" s="28" t="s">
        <v>3381</v>
      </c>
      <c r="J4018" s="28" t="s">
        <v>4909</v>
      </c>
      <c r="K4018" s="29">
        <v>40331</v>
      </c>
      <c r="L4018" s="30" t="s">
        <v>7174</v>
      </c>
      <c r="M4018" s="32" t="s">
        <v>5918</v>
      </c>
    </row>
    <row r="4019" spans="1:13" hidden="1" x14ac:dyDescent="0.2">
      <c r="A4019" s="14">
        <v>81008</v>
      </c>
      <c r="B4019" s="28" t="s">
        <v>4573</v>
      </c>
      <c r="C4019" s="30" t="s">
        <v>4598</v>
      </c>
      <c r="D4019" s="25">
        <v>40331</v>
      </c>
      <c r="E4019" s="28" t="s">
        <v>1543</v>
      </c>
      <c r="F4019" s="26">
        <v>12.3</v>
      </c>
      <c r="G4019" s="28" t="s">
        <v>3696</v>
      </c>
      <c r="H4019" s="28" t="s">
        <v>3488</v>
      </c>
      <c r="J4019" s="28" t="s">
        <v>4909</v>
      </c>
      <c r="K4019" s="29">
        <v>40331</v>
      </c>
      <c r="M4019" s="28" t="s">
        <v>1544</v>
      </c>
    </row>
    <row r="4020" spans="1:13" hidden="1" x14ac:dyDescent="0.2">
      <c r="A4020" s="14">
        <v>80582.2</v>
      </c>
      <c r="B4020" s="28" t="s">
        <v>4573</v>
      </c>
      <c r="C4020" s="28" t="s">
        <v>5135</v>
      </c>
      <c r="D4020" s="25">
        <v>40331</v>
      </c>
      <c r="E4020" s="28" t="s">
        <v>1498</v>
      </c>
      <c r="F4020" s="26">
        <v>15.99</v>
      </c>
      <c r="G4020" s="28" t="s">
        <v>683</v>
      </c>
      <c r="H4020" s="28" t="s">
        <v>3370</v>
      </c>
      <c r="J4020" s="28" t="s">
        <v>4909</v>
      </c>
      <c r="K4020" s="29">
        <v>40331</v>
      </c>
      <c r="M4020" s="28" t="s">
        <v>3851</v>
      </c>
    </row>
    <row r="4021" spans="1:13" hidden="1" x14ac:dyDescent="0.2">
      <c r="A4021" s="14">
        <v>81007</v>
      </c>
      <c r="B4021" s="28" t="s">
        <v>4573</v>
      </c>
      <c r="C4021" s="30" t="s">
        <v>4598</v>
      </c>
      <c r="D4021" s="25">
        <v>40331</v>
      </c>
      <c r="F4021" s="26">
        <v>57.84</v>
      </c>
      <c r="G4021" s="28" t="s">
        <v>878</v>
      </c>
      <c r="H4021" s="28" t="s">
        <v>7322</v>
      </c>
      <c r="J4021" s="28" t="s">
        <v>7139</v>
      </c>
      <c r="K4021" s="29">
        <v>40331</v>
      </c>
      <c r="M4021" s="28" t="s">
        <v>2300</v>
      </c>
    </row>
    <row r="4022" spans="1:13" hidden="1" x14ac:dyDescent="0.2">
      <c r="A4022" s="14">
        <v>80613</v>
      </c>
      <c r="B4022" s="28" t="s">
        <v>4573</v>
      </c>
      <c r="C4022" s="30" t="s">
        <v>4574</v>
      </c>
      <c r="D4022" s="134">
        <v>40331</v>
      </c>
      <c r="E4022" s="28" t="s">
        <v>5365</v>
      </c>
      <c r="F4022" s="133">
        <v>180</v>
      </c>
      <c r="G4022" s="28" t="s">
        <v>2204</v>
      </c>
      <c r="H4022" s="28" t="s">
        <v>3381</v>
      </c>
      <c r="J4022" s="28" t="s">
        <v>4909</v>
      </c>
      <c r="K4022" s="29">
        <v>40331</v>
      </c>
      <c r="L4022" s="30" t="s">
        <v>7174</v>
      </c>
      <c r="M4022" s="32" t="s">
        <v>7192</v>
      </c>
    </row>
    <row r="4023" spans="1:13" hidden="1" x14ac:dyDescent="0.2">
      <c r="A4023" s="14">
        <v>80617</v>
      </c>
      <c r="B4023" s="28" t="s">
        <v>4592</v>
      </c>
      <c r="C4023" s="30" t="s">
        <v>4574</v>
      </c>
      <c r="D4023" s="134">
        <v>40332</v>
      </c>
      <c r="E4023" s="32"/>
      <c r="F4023" s="133">
        <v>-763</v>
      </c>
      <c r="G4023" s="28" t="s">
        <v>4593</v>
      </c>
      <c r="H4023" s="28" t="s">
        <v>6666</v>
      </c>
      <c r="J4023" s="28" t="s">
        <v>4911</v>
      </c>
      <c r="K4023" s="29">
        <v>40332</v>
      </c>
      <c r="L4023" s="30" t="s">
        <v>7177</v>
      </c>
      <c r="M4023" s="32" t="s">
        <v>7214</v>
      </c>
    </row>
    <row r="4024" spans="1:13" hidden="1" x14ac:dyDescent="0.2">
      <c r="A4024" s="14">
        <v>80616</v>
      </c>
      <c r="B4024" s="28" t="s">
        <v>4582</v>
      </c>
      <c r="C4024" s="30" t="s">
        <v>4574</v>
      </c>
      <c r="D4024" s="134">
        <v>40332</v>
      </c>
      <c r="E4024" s="32"/>
      <c r="F4024" s="133">
        <v>-24000</v>
      </c>
      <c r="G4024" s="28" t="s">
        <v>6070</v>
      </c>
      <c r="H4024" s="28" t="s">
        <v>6666</v>
      </c>
      <c r="J4024" s="28" t="s">
        <v>4907</v>
      </c>
      <c r="K4024" s="29">
        <v>40332</v>
      </c>
      <c r="L4024" s="30" t="s">
        <v>7177</v>
      </c>
      <c r="M4024" s="32" t="s">
        <v>7178</v>
      </c>
    </row>
    <row r="4025" spans="1:13" hidden="1" x14ac:dyDescent="0.2">
      <c r="A4025" s="14">
        <v>80614</v>
      </c>
      <c r="B4025" s="28" t="s">
        <v>4573</v>
      </c>
      <c r="C4025" s="30" t="s">
        <v>4574</v>
      </c>
      <c r="D4025" s="134">
        <v>40332</v>
      </c>
      <c r="E4025" s="28" t="s">
        <v>5363</v>
      </c>
      <c r="F4025" s="133">
        <v>19.940000000000001</v>
      </c>
      <c r="G4025" s="28" t="s">
        <v>4594</v>
      </c>
      <c r="H4025" s="28" t="s">
        <v>3381</v>
      </c>
      <c r="J4025" s="28" t="s">
        <v>4909</v>
      </c>
      <c r="K4025" s="29">
        <v>40332</v>
      </c>
      <c r="L4025" s="30" t="s">
        <v>7174</v>
      </c>
      <c r="M4025" s="32" t="s">
        <v>5364</v>
      </c>
    </row>
    <row r="4026" spans="1:13" hidden="1" x14ac:dyDescent="0.2">
      <c r="A4026" s="14">
        <v>80615</v>
      </c>
      <c r="B4026" s="28" t="s">
        <v>4579</v>
      </c>
      <c r="C4026" s="30" t="s">
        <v>4574</v>
      </c>
      <c r="D4026" s="134">
        <v>40332</v>
      </c>
      <c r="E4026" s="32"/>
      <c r="F4026" s="133">
        <v>30</v>
      </c>
      <c r="G4026" s="28" t="s">
        <v>4580</v>
      </c>
      <c r="H4026" s="28" t="s">
        <v>6667</v>
      </c>
      <c r="K4026" s="29">
        <v>40332</v>
      </c>
      <c r="L4026" s="30" t="s">
        <v>7184</v>
      </c>
      <c r="M4026" s="32" t="s">
        <v>3139</v>
      </c>
    </row>
    <row r="4027" spans="1:13" hidden="1" x14ac:dyDescent="0.2">
      <c r="A4027" s="14">
        <v>81006</v>
      </c>
      <c r="B4027" s="28" t="s">
        <v>4573</v>
      </c>
      <c r="C4027" s="30" t="s">
        <v>4598</v>
      </c>
      <c r="D4027" s="25">
        <v>40332</v>
      </c>
      <c r="F4027" s="26">
        <v>25</v>
      </c>
      <c r="G4027" s="28" t="s">
        <v>6581</v>
      </c>
      <c r="H4027" s="28" t="s">
        <v>7311</v>
      </c>
      <c r="J4027" s="28" t="s">
        <v>4550</v>
      </c>
      <c r="K4027" s="29">
        <v>40332</v>
      </c>
      <c r="M4027" s="28" t="s">
        <v>6583</v>
      </c>
    </row>
    <row r="4028" spans="1:13" hidden="1" x14ac:dyDescent="0.2">
      <c r="A4028" s="14">
        <v>80619</v>
      </c>
      <c r="B4028" s="28" t="s">
        <v>4579</v>
      </c>
      <c r="C4028" s="30" t="s">
        <v>4574</v>
      </c>
      <c r="D4028" s="134">
        <v>40332</v>
      </c>
      <c r="E4028" s="32"/>
      <c r="F4028" s="133">
        <v>3195.88</v>
      </c>
      <c r="G4028" s="28" t="s">
        <v>5135</v>
      </c>
      <c r="H4028" s="28" t="s">
        <v>6667</v>
      </c>
      <c r="K4028" s="29">
        <v>40332</v>
      </c>
      <c r="L4028" s="30" t="s">
        <v>7174</v>
      </c>
      <c r="M4028" s="32" t="s">
        <v>7218</v>
      </c>
    </row>
    <row r="4029" spans="1:13" hidden="1" x14ac:dyDescent="0.2">
      <c r="A4029" s="14">
        <v>80618</v>
      </c>
      <c r="B4029" s="28" t="s">
        <v>4573</v>
      </c>
      <c r="C4029" s="30" t="s">
        <v>4574</v>
      </c>
      <c r="D4029" s="134">
        <v>40332</v>
      </c>
      <c r="E4029" s="32" t="s">
        <v>3388</v>
      </c>
      <c r="F4029" s="133">
        <v>26.95</v>
      </c>
      <c r="G4029" s="28" t="s">
        <v>5139</v>
      </c>
      <c r="H4029" s="28" t="s">
        <v>3381</v>
      </c>
      <c r="J4029" s="28" t="s">
        <v>4911</v>
      </c>
      <c r="K4029" s="29">
        <v>40332</v>
      </c>
      <c r="L4029" s="30" t="s">
        <v>7174</v>
      </c>
      <c r="M4029" s="32" t="s">
        <v>7187</v>
      </c>
    </row>
    <row r="4030" spans="1:13" hidden="1" x14ac:dyDescent="0.2">
      <c r="A4030" s="14">
        <v>81433</v>
      </c>
      <c r="B4030" s="30" t="s">
        <v>5150</v>
      </c>
      <c r="C4030" s="30" t="s">
        <v>5135</v>
      </c>
      <c r="D4030" s="25">
        <v>40332</v>
      </c>
      <c r="F4030" s="26">
        <v>-3195.88</v>
      </c>
      <c r="G4030" s="28" t="s">
        <v>4574</v>
      </c>
      <c r="H4030" s="28" t="s">
        <v>6667</v>
      </c>
      <c r="K4030" s="29">
        <v>40332</v>
      </c>
    </row>
    <row r="4031" spans="1:13" hidden="1" x14ac:dyDescent="0.2">
      <c r="A4031" s="14">
        <v>81012</v>
      </c>
      <c r="B4031" s="28" t="s">
        <v>4573</v>
      </c>
      <c r="C4031" s="30" t="s">
        <v>4598</v>
      </c>
      <c r="D4031" s="25">
        <v>40333</v>
      </c>
      <c r="F4031" s="26">
        <v>7.99</v>
      </c>
      <c r="G4031" s="28" t="s">
        <v>6735</v>
      </c>
      <c r="H4031" s="28" t="s">
        <v>3379</v>
      </c>
      <c r="J4031" s="28" t="s">
        <v>4907</v>
      </c>
      <c r="K4031" s="29">
        <v>40333</v>
      </c>
      <c r="M4031" s="28" t="s">
        <v>4792</v>
      </c>
    </row>
    <row r="4032" spans="1:13" hidden="1" x14ac:dyDescent="0.2">
      <c r="A4032" s="14">
        <v>81013</v>
      </c>
      <c r="B4032" s="28" t="s">
        <v>4573</v>
      </c>
      <c r="C4032" s="30" t="s">
        <v>4598</v>
      </c>
      <c r="D4032" s="25">
        <v>40333</v>
      </c>
      <c r="E4032" s="28" t="s">
        <v>5922</v>
      </c>
      <c r="F4032" s="26">
        <v>13.84</v>
      </c>
      <c r="G4032" s="28" t="s">
        <v>1555</v>
      </c>
      <c r="H4032" s="28" t="s">
        <v>3370</v>
      </c>
      <c r="J4032" s="28" t="s">
        <v>4909</v>
      </c>
      <c r="K4032" s="29">
        <v>40333</v>
      </c>
      <c r="M4032" s="28" t="s">
        <v>5923</v>
      </c>
    </row>
    <row r="4033" spans="1:13" hidden="1" x14ac:dyDescent="0.2">
      <c r="A4033" s="14">
        <v>80622</v>
      </c>
      <c r="B4033" s="28" t="s">
        <v>4579</v>
      </c>
      <c r="C4033" s="30" t="s">
        <v>4574</v>
      </c>
      <c r="D4033" s="134">
        <v>40333</v>
      </c>
      <c r="E4033" s="32"/>
      <c r="F4033" s="133">
        <v>30</v>
      </c>
      <c r="G4033" s="28" t="s">
        <v>4580</v>
      </c>
      <c r="H4033" s="28" t="s">
        <v>6667</v>
      </c>
      <c r="K4033" s="29">
        <v>40333</v>
      </c>
      <c r="L4033" s="30" t="s">
        <v>7184</v>
      </c>
      <c r="M4033" s="32" t="s">
        <v>3140</v>
      </c>
    </row>
    <row r="4034" spans="1:13" hidden="1" x14ac:dyDescent="0.2">
      <c r="A4034" s="14">
        <v>80621</v>
      </c>
      <c r="B4034" s="28" t="s">
        <v>4573</v>
      </c>
      <c r="C4034" s="30" t="s">
        <v>4574</v>
      </c>
      <c r="D4034" s="134">
        <v>40333</v>
      </c>
      <c r="E4034" s="32"/>
      <c r="F4034" s="133">
        <v>12</v>
      </c>
      <c r="G4034" s="28" t="s">
        <v>4596</v>
      </c>
      <c r="H4034" s="28" t="s">
        <v>5954</v>
      </c>
      <c r="J4034" s="28" t="s">
        <v>4912</v>
      </c>
      <c r="K4034" s="29">
        <v>40333</v>
      </c>
      <c r="L4034" s="30" t="s">
        <v>7174</v>
      </c>
      <c r="M4034" s="32" t="s">
        <v>4596</v>
      </c>
    </row>
    <row r="4035" spans="1:13" hidden="1" x14ac:dyDescent="0.2">
      <c r="A4035" s="14">
        <v>81015.100000000006</v>
      </c>
      <c r="B4035" s="28" t="s">
        <v>4573</v>
      </c>
      <c r="C4035" s="30" t="s">
        <v>4598</v>
      </c>
      <c r="D4035" s="25">
        <v>40334</v>
      </c>
      <c r="E4035" s="28" t="s">
        <v>4778</v>
      </c>
      <c r="F4035" s="26">
        <v>11</v>
      </c>
      <c r="G4035" s="28" t="s">
        <v>3700</v>
      </c>
      <c r="H4035" s="28" t="s">
        <v>7324</v>
      </c>
      <c r="I4035" s="28" t="s">
        <v>3505</v>
      </c>
      <c r="J4035" s="28" t="s">
        <v>4909</v>
      </c>
      <c r="K4035" s="29">
        <v>40334</v>
      </c>
      <c r="M4035" s="28" t="s">
        <v>4776</v>
      </c>
    </row>
    <row r="4036" spans="1:13" hidden="1" x14ac:dyDescent="0.2">
      <c r="A4036" s="14">
        <v>81015.199999999997</v>
      </c>
      <c r="B4036" s="28" t="s">
        <v>4573</v>
      </c>
      <c r="C4036" s="30" t="s">
        <v>4598</v>
      </c>
      <c r="D4036" s="25">
        <v>40334</v>
      </c>
      <c r="E4036" s="28" t="s">
        <v>3533</v>
      </c>
      <c r="F4036" s="26">
        <v>31.51</v>
      </c>
      <c r="G4036" s="28" t="s">
        <v>3700</v>
      </c>
      <c r="H4036" s="28" t="s">
        <v>5953</v>
      </c>
      <c r="J4036" s="28" t="s">
        <v>4909</v>
      </c>
      <c r="K4036" s="29">
        <v>40334</v>
      </c>
      <c r="M4036" s="28" t="s">
        <v>4776</v>
      </c>
    </row>
    <row r="4037" spans="1:13" hidden="1" x14ac:dyDescent="0.2">
      <c r="A4037" s="14">
        <v>81011</v>
      </c>
      <c r="B4037" s="28" t="s">
        <v>4573</v>
      </c>
      <c r="C4037" s="30" t="s">
        <v>4598</v>
      </c>
      <c r="D4037" s="25">
        <v>40335</v>
      </c>
      <c r="F4037" s="26">
        <v>90</v>
      </c>
      <c r="G4037" s="28" t="s">
        <v>6674</v>
      </c>
      <c r="H4037" s="28" t="s">
        <v>4600</v>
      </c>
      <c r="J4037" s="28" t="s">
        <v>4906</v>
      </c>
      <c r="K4037" s="29">
        <v>40335</v>
      </c>
      <c r="M4037" s="28" t="s">
        <v>3011</v>
      </c>
    </row>
    <row r="4038" spans="1:13" hidden="1" x14ac:dyDescent="0.2">
      <c r="A4038" s="14">
        <v>80640</v>
      </c>
      <c r="B4038" s="28" t="s">
        <v>4573</v>
      </c>
      <c r="C4038" s="30" t="s">
        <v>4574</v>
      </c>
      <c r="D4038" s="134">
        <v>40335</v>
      </c>
      <c r="E4038" s="32" t="s">
        <v>8039</v>
      </c>
      <c r="F4038" s="133">
        <v>20</v>
      </c>
      <c r="G4038" s="28" t="s">
        <v>6675</v>
      </c>
      <c r="H4038" s="28" t="s">
        <v>5954</v>
      </c>
      <c r="J4038" s="28" t="s">
        <v>4912</v>
      </c>
      <c r="K4038" s="29">
        <v>40340</v>
      </c>
      <c r="L4038" s="30" t="s">
        <v>7176</v>
      </c>
      <c r="M4038" s="32">
        <v>1223</v>
      </c>
    </row>
    <row r="4039" spans="1:13" hidden="1" x14ac:dyDescent="0.2">
      <c r="A4039" s="14">
        <v>81014</v>
      </c>
      <c r="B4039" s="28" t="s">
        <v>4573</v>
      </c>
      <c r="C4039" s="30" t="s">
        <v>4598</v>
      </c>
      <c r="D4039" s="25">
        <v>40335</v>
      </c>
      <c r="E4039" s="28" t="s">
        <v>6827</v>
      </c>
      <c r="F4039" s="26">
        <v>37.479999999999997</v>
      </c>
      <c r="G4039" s="28" t="s">
        <v>3354</v>
      </c>
      <c r="H4039" s="28" t="s">
        <v>277</v>
      </c>
      <c r="J4039" s="28" t="s">
        <v>4909</v>
      </c>
      <c r="K4039" s="29">
        <v>40335</v>
      </c>
      <c r="M4039" s="28" t="s">
        <v>6828</v>
      </c>
    </row>
    <row r="4040" spans="1:13" hidden="1" x14ac:dyDescent="0.2">
      <c r="A4040" s="14">
        <v>81016</v>
      </c>
      <c r="B4040" s="28" t="s">
        <v>4573</v>
      </c>
      <c r="C4040" s="30" t="s">
        <v>4598</v>
      </c>
      <c r="D4040" s="25">
        <v>40335</v>
      </c>
      <c r="F4040" s="26">
        <v>29.67</v>
      </c>
      <c r="G4040" s="28" t="s">
        <v>683</v>
      </c>
      <c r="H4040" s="28" t="s">
        <v>3365</v>
      </c>
      <c r="J4040" s="28" t="s">
        <v>4909</v>
      </c>
      <c r="K4040" s="29">
        <v>40335</v>
      </c>
      <c r="M4040" s="28" t="s">
        <v>3851</v>
      </c>
    </row>
    <row r="4041" spans="1:13" hidden="1" x14ac:dyDescent="0.2">
      <c r="A4041" s="14">
        <v>80627</v>
      </c>
      <c r="B4041" s="28" t="s">
        <v>4579</v>
      </c>
      <c r="C4041" s="30" t="s">
        <v>4574</v>
      </c>
      <c r="D4041" s="134">
        <v>40336</v>
      </c>
      <c r="E4041" s="31"/>
      <c r="F4041" s="133">
        <v>30</v>
      </c>
      <c r="G4041" s="28" t="s">
        <v>4580</v>
      </c>
      <c r="H4041" s="28" t="s">
        <v>6667</v>
      </c>
      <c r="K4041" s="29">
        <v>40336</v>
      </c>
      <c r="L4041" s="30" t="s">
        <v>7184</v>
      </c>
      <c r="M4041" s="32" t="s">
        <v>3141</v>
      </c>
    </row>
    <row r="4042" spans="1:13" hidden="1" x14ac:dyDescent="0.2">
      <c r="A4042" s="14">
        <v>80623</v>
      </c>
      <c r="B4042" s="28" t="s">
        <v>4579</v>
      </c>
      <c r="C4042" s="30" t="s">
        <v>4574</v>
      </c>
      <c r="D4042" s="134">
        <v>40336</v>
      </c>
      <c r="E4042" s="32"/>
      <c r="F4042" s="133">
        <v>60</v>
      </c>
      <c r="G4042" s="28" t="s">
        <v>4587</v>
      </c>
      <c r="H4042" s="28" t="s">
        <v>6667</v>
      </c>
      <c r="K4042" s="29">
        <v>40336</v>
      </c>
      <c r="L4042" s="30" t="s">
        <v>7174</v>
      </c>
      <c r="M4042" s="32" t="s">
        <v>7179</v>
      </c>
    </row>
    <row r="4043" spans="1:13" hidden="1" x14ac:dyDescent="0.2">
      <c r="A4043" s="14">
        <v>80624</v>
      </c>
      <c r="B4043" s="28" t="s">
        <v>4579</v>
      </c>
      <c r="C4043" s="30" t="s">
        <v>4574</v>
      </c>
      <c r="D4043" s="134">
        <v>40336</v>
      </c>
      <c r="E4043" s="32"/>
      <c r="F4043" s="133">
        <v>150</v>
      </c>
      <c r="G4043" s="28" t="s">
        <v>4587</v>
      </c>
      <c r="H4043" s="28" t="s">
        <v>6667</v>
      </c>
      <c r="K4043" s="29">
        <v>40336</v>
      </c>
      <c r="L4043" s="30" t="s">
        <v>7174</v>
      </c>
      <c r="M4043" s="32" t="s">
        <v>7179</v>
      </c>
    </row>
    <row r="4044" spans="1:13" hidden="1" x14ac:dyDescent="0.2">
      <c r="A4044" s="14">
        <v>80625</v>
      </c>
      <c r="B4044" s="28" t="s">
        <v>4579</v>
      </c>
      <c r="C4044" s="30" t="s">
        <v>4574</v>
      </c>
      <c r="D4044" s="134">
        <v>40336</v>
      </c>
      <c r="E4044" s="32"/>
      <c r="F4044" s="133">
        <v>500</v>
      </c>
      <c r="G4044" s="28" t="s">
        <v>4587</v>
      </c>
      <c r="H4044" s="28" t="s">
        <v>6667</v>
      </c>
      <c r="K4044" s="29">
        <v>40336</v>
      </c>
      <c r="L4044" s="30" t="s">
        <v>7174</v>
      </c>
      <c r="M4044" s="32" t="s">
        <v>7179</v>
      </c>
    </row>
    <row r="4045" spans="1:13" hidden="1" x14ac:dyDescent="0.2">
      <c r="A4045" s="14">
        <v>80629</v>
      </c>
      <c r="B4045" s="28" t="s">
        <v>4579</v>
      </c>
      <c r="C4045" s="30" t="s">
        <v>4574</v>
      </c>
      <c r="D4045" s="134">
        <v>40336</v>
      </c>
      <c r="E4045" s="32"/>
      <c r="F4045" s="133">
        <v>250</v>
      </c>
      <c r="G4045" s="28" t="s">
        <v>4587</v>
      </c>
      <c r="H4045" s="28" t="s">
        <v>6667</v>
      </c>
      <c r="K4045" s="29">
        <v>40336</v>
      </c>
      <c r="L4045" s="30" t="s">
        <v>7174</v>
      </c>
      <c r="M4045" s="32" t="s">
        <v>7179</v>
      </c>
    </row>
    <row r="4046" spans="1:13" hidden="1" x14ac:dyDescent="0.2">
      <c r="A4046" s="14">
        <v>80628</v>
      </c>
      <c r="B4046" s="28" t="s">
        <v>4573</v>
      </c>
      <c r="C4046" s="17" t="s">
        <v>4574</v>
      </c>
      <c r="D4046" s="134">
        <v>40336</v>
      </c>
      <c r="E4046" s="32"/>
      <c r="F4046" s="139">
        <v>5</v>
      </c>
      <c r="G4046" s="28" t="s">
        <v>4590</v>
      </c>
      <c r="H4046" s="28" t="s">
        <v>5954</v>
      </c>
      <c r="J4046" s="28" t="s">
        <v>4912</v>
      </c>
      <c r="K4046" s="29">
        <v>40336</v>
      </c>
      <c r="L4046" s="17" t="s">
        <v>7182</v>
      </c>
      <c r="M4046" s="32" t="s">
        <v>7183</v>
      </c>
    </row>
    <row r="4047" spans="1:13" hidden="1" x14ac:dyDescent="0.2">
      <c r="A4047" s="14">
        <v>81017</v>
      </c>
      <c r="B4047" s="28" t="s">
        <v>4573</v>
      </c>
      <c r="C4047" s="30" t="s">
        <v>4598</v>
      </c>
      <c r="D4047" s="25">
        <v>40336</v>
      </c>
      <c r="E4047" s="33" t="s">
        <v>6825</v>
      </c>
      <c r="F4047" s="26">
        <v>38</v>
      </c>
      <c r="G4047" s="28" t="s">
        <v>1659</v>
      </c>
      <c r="H4047" s="28" t="s">
        <v>7321</v>
      </c>
      <c r="J4047" s="28" t="s">
        <v>4909</v>
      </c>
      <c r="K4047" s="29">
        <v>40336</v>
      </c>
      <c r="M4047" s="28" t="s">
        <v>6826</v>
      </c>
    </row>
    <row r="4048" spans="1:13" hidden="1" x14ac:dyDescent="0.2">
      <c r="A4048" s="14">
        <v>81018.100000000006</v>
      </c>
      <c r="B4048" s="28" t="s">
        <v>4573</v>
      </c>
      <c r="C4048" s="30" t="s">
        <v>4598</v>
      </c>
      <c r="D4048" s="25">
        <v>40336</v>
      </c>
      <c r="E4048" s="28" t="s">
        <v>1503</v>
      </c>
      <c r="F4048" s="26">
        <v>6.5</v>
      </c>
      <c r="G4048" s="28" t="s">
        <v>683</v>
      </c>
      <c r="H4048" s="28" t="s">
        <v>3370</v>
      </c>
      <c r="J4048" s="28" t="s">
        <v>4909</v>
      </c>
      <c r="K4048" s="29">
        <v>40336</v>
      </c>
      <c r="M4048" s="28" t="s">
        <v>4026</v>
      </c>
    </row>
    <row r="4049" spans="1:13" hidden="1" x14ac:dyDescent="0.2">
      <c r="A4049" s="14">
        <v>81018.2</v>
      </c>
      <c r="B4049" s="28" t="s">
        <v>4573</v>
      </c>
      <c r="C4049" s="30" t="s">
        <v>4598</v>
      </c>
      <c r="D4049" s="25">
        <v>40336</v>
      </c>
      <c r="E4049" s="28" t="s">
        <v>1502</v>
      </c>
      <c r="F4049" s="26">
        <v>8</v>
      </c>
      <c r="G4049" s="28" t="s">
        <v>683</v>
      </c>
      <c r="H4049" s="28" t="s">
        <v>5953</v>
      </c>
      <c r="J4049" s="28" t="s">
        <v>4909</v>
      </c>
      <c r="K4049" s="29">
        <v>40336</v>
      </c>
      <c r="M4049" s="28" t="s">
        <v>4026</v>
      </c>
    </row>
    <row r="4050" spans="1:13" hidden="1" x14ac:dyDescent="0.2">
      <c r="A4050" s="14">
        <v>81018.3</v>
      </c>
      <c r="B4050" s="28" t="s">
        <v>4573</v>
      </c>
      <c r="C4050" s="30" t="s">
        <v>4598</v>
      </c>
      <c r="D4050" s="25">
        <v>40336</v>
      </c>
      <c r="F4050" s="26">
        <v>67.83</v>
      </c>
      <c r="G4050" s="28" t="s">
        <v>683</v>
      </c>
      <c r="H4050" s="28" t="s">
        <v>3365</v>
      </c>
      <c r="J4050" s="28" t="s">
        <v>4909</v>
      </c>
      <c r="K4050" s="29">
        <v>40336</v>
      </c>
      <c r="M4050" s="28" t="s">
        <v>4026</v>
      </c>
    </row>
    <row r="4051" spans="1:13" hidden="1" x14ac:dyDescent="0.2">
      <c r="A4051" s="14">
        <v>80626</v>
      </c>
      <c r="B4051" s="28" t="s">
        <v>4573</v>
      </c>
      <c r="C4051" s="30" t="s">
        <v>4574</v>
      </c>
      <c r="D4051" s="134">
        <v>40336</v>
      </c>
      <c r="E4051" s="32" t="s">
        <v>3388</v>
      </c>
      <c r="F4051" s="133">
        <v>8.19</v>
      </c>
      <c r="G4051" s="28" t="s">
        <v>4589</v>
      </c>
      <c r="H4051" s="28" t="s">
        <v>3381</v>
      </c>
      <c r="J4051" s="28" t="s">
        <v>4907</v>
      </c>
      <c r="K4051" s="29">
        <v>40336</v>
      </c>
      <c r="L4051" s="30" t="s">
        <v>7174</v>
      </c>
      <c r="M4051" s="32" t="s">
        <v>7186</v>
      </c>
    </row>
    <row r="4052" spans="1:13" hidden="1" x14ac:dyDescent="0.2">
      <c r="A4052" s="14">
        <v>80807</v>
      </c>
      <c r="B4052" s="28" t="s">
        <v>4573</v>
      </c>
      <c r="C4052" s="30" t="s">
        <v>5135</v>
      </c>
      <c r="D4052" s="25">
        <v>40337</v>
      </c>
      <c r="E4052" s="28" t="s">
        <v>2504</v>
      </c>
      <c r="F4052" s="26">
        <v>26</v>
      </c>
      <c r="G4052" s="28" t="s">
        <v>5412</v>
      </c>
      <c r="H4052" s="28" t="s">
        <v>3379</v>
      </c>
      <c r="J4052" s="28" t="s">
        <v>4906</v>
      </c>
      <c r="K4052" s="29">
        <v>40338</v>
      </c>
      <c r="M4052" s="28" t="s">
        <v>7338</v>
      </c>
    </row>
    <row r="4053" spans="1:13" hidden="1" x14ac:dyDescent="0.2">
      <c r="A4053" s="14">
        <v>80809</v>
      </c>
      <c r="B4053" s="28" t="s">
        <v>4573</v>
      </c>
      <c r="C4053" s="30" t="s">
        <v>5135</v>
      </c>
      <c r="D4053" s="25">
        <v>40337</v>
      </c>
      <c r="E4053" s="28" t="s">
        <v>2502</v>
      </c>
      <c r="F4053" s="26">
        <v>38.75</v>
      </c>
      <c r="G4053" s="28" t="s">
        <v>5412</v>
      </c>
      <c r="H4053" s="28" t="s">
        <v>3379</v>
      </c>
      <c r="J4053" s="28" t="s">
        <v>4911</v>
      </c>
      <c r="K4053" s="29">
        <v>40339</v>
      </c>
      <c r="M4053" s="28" t="s">
        <v>2503</v>
      </c>
    </row>
    <row r="4054" spans="1:13" hidden="1" x14ac:dyDescent="0.2">
      <c r="A4054" s="14">
        <v>80808</v>
      </c>
      <c r="B4054" s="28" t="s">
        <v>4573</v>
      </c>
      <c r="C4054" s="30" t="s">
        <v>5135</v>
      </c>
      <c r="D4054" s="25">
        <v>40337</v>
      </c>
      <c r="E4054" s="28" t="s">
        <v>8004</v>
      </c>
      <c r="F4054" s="26">
        <v>39.950000000000003</v>
      </c>
      <c r="G4054" s="28" t="s">
        <v>884</v>
      </c>
      <c r="H4054" s="28" t="s">
        <v>7322</v>
      </c>
      <c r="J4054" s="28" t="s">
        <v>4549</v>
      </c>
      <c r="K4054" s="29">
        <v>40338</v>
      </c>
      <c r="M4054" s="28" t="s">
        <v>1982</v>
      </c>
    </row>
    <row r="4055" spans="1:13" hidden="1" x14ac:dyDescent="0.2">
      <c r="A4055" s="14">
        <v>80630.100000000006</v>
      </c>
      <c r="B4055" s="28" t="s">
        <v>4573</v>
      </c>
      <c r="C4055" s="30" t="s">
        <v>4574</v>
      </c>
      <c r="D4055" s="134">
        <v>40337</v>
      </c>
      <c r="E4055" s="32" t="s">
        <v>7164</v>
      </c>
      <c r="F4055" s="139">
        <v>3.21</v>
      </c>
      <c r="G4055" s="28" t="s">
        <v>5137</v>
      </c>
      <c r="H4055" s="28" t="s">
        <v>3365</v>
      </c>
      <c r="J4055" s="28" t="s">
        <v>4911</v>
      </c>
      <c r="K4055" s="29">
        <v>40337</v>
      </c>
      <c r="L4055" s="30" t="s">
        <v>7212</v>
      </c>
      <c r="M4055" s="32" t="s">
        <v>4613</v>
      </c>
    </row>
    <row r="4056" spans="1:13" hidden="1" x14ac:dyDescent="0.2">
      <c r="A4056" s="14">
        <v>81610.100000000006</v>
      </c>
      <c r="B4056" s="30" t="s">
        <v>4573</v>
      </c>
      <c r="C4056" s="30" t="s">
        <v>5133</v>
      </c>
      <c r="D4056" s="25">
        <v>40337</v>
      </c>
      <c r="E4056" s="28" t="s">
        <v>2330</v>
      </c>
      <c r="F4056" s="26">
        <v>12.7</v>
      </c>
      <c r="G4056" s="28" t="s">
        <v>5137</v>
      </c>
      <c r="H4056" s="28" t="s">
        <v>7321</v>
      </c>
      <c r="J4056" s="28" t="s">
        <v>4909</v>
      </c>
    </row>
    <row r="4057" spans="1:13" hidden="1" x14ac:dyDescent="0.2">
      <c r="A4057" s="14">
        <v>81610.2</v>
      </c>
      <c r="B4057" s="30" t="s">
        <v>4573</v>
      </c>
      <c r="C4057" s="30" t="s">
        <v>5133</v>
      </c>
      <c r="D4057" s="25">
        <v>40337</v>
      </c>
      <c r="E4057" s="28" t="s">
        <v>2329</v>
      </c>
      <c r="F4057" s="26">
        <v>16</v>
      </c>
      <c r="G4057" s="28" t="s">
        <v>5137</v>
      </c>
      <c r="H4057" s="28" t="s">
        <v>3370</v>
      </c>
      <c r="J4057" s="28" t="s">
        <v>4909</v>
      </c>
    </row>
    <row r="4058" spans="1:13" hidden="1" x14ac:dyDescent="0.2">
      <c r="A4058" s="14">
        <v>81610.3</v>
      </c>
      <c r="B4058" s="30" t="s">
        <v>4573</v>
      </c>
      <c r="C4058" s="30" t="s">
        <v>5133</v>
      </c>
      <c r="D4058" s="25">
        <v>40337</v>
      </c>
      <c r="F4058" s="26">
        <v>9.57</v>
      </c>
      <c r="G4058" s="28" t="s">
        <v>5137</v>
      </c>
      <c r="H4058" s="28" t="s">
        <v>3365</v>
      </c>
      <c r="J4058" s="28" t="s">
        <v>4909</v>
      </c>
    </row>
    <row r="4059" spans="1:13" hidden="1" x14ac:dyDescent="0.2">
      <c r="A4059" s="14">
        <v>80810</v>
      </c>
      <c r="B4059" s="28" t="s">
        <v>4573</v>
      </c>
      <c r="C4059" s="30" t="s">
        <v>5135</v>
      </c>
      <c r="D4059" s="25">
        <v>40338</v>
      </c>
      <c r="F4059" s="26">
        <v>88</v>
      </c>
      <c r="G4059" s="28" t="s">
        <v>6091</v>
      </c>
      <c r="H4059" s="28" t="s">
        <v>4600</v>
      </c>
      <c r="J4059" s="28" t="s">
        <v>4907</v>
      </c>
      <c r="K4059" s="29">
        <v>40339</v>
      </c>
      <c r="M4059" s="28" t="s">
        <v>5932</v>
      </c>
    </row>
    <row r="4060" spans="1:13" ht="25.5" hidden="1" x14ac:dyDescent="0.2">
      <c r="A4060" s="14">
        <v>80631</v>
      </c>
      <c r="B4060" s="30" t="s">
        <v>4585</v>
      </c>
      <c r="C4060" s="30" t="s">
        <v>4574</v>
      </c>
      <c r="D4060" s="134">
        <v>40338</v>
      </c>
      <c r="E4060" s="32"/>
      <c r="F4060" s="133">
        <v>50</v>
      </c>
      <c r="G4060" s="28" t="s">
        <v>4586</v>
      </c>
      <c r="H4060" s="28" t="s">
        <v>5948</v>
      </c>
      <c r="J4060" s="28" t="s">
        <v>4905</v>
      </c>
      <c r="K4060" s="29">
        <v>40338</v>
      </c>
      <c r="L4060" s="30" t="s">
        <v>7174</v>
      </c>
      <c r="M4060" s="32" t="s">
        <v>7180</v>
      </c>
    </row>
    <row r="4061" spans="1:13" hidden="1" x14ac:dyDescent="0.2">
      <c r="A4061" s="14">
        <v>80811</v>
      </c>
      <c r="B4061" s="28" t="s">
        <v>4573</v>
      </c>
      <c r="C4061" s="30" t="s">
        <v>5135</v>
      </c>
      <c r="D4061" s="25">
        <v>40338</v>
      </c>
      <c r="E4061" s="28" t="s">
        <v>4441</v>
      </c>
      <c r="F4061" s="26">
        <v>418</v>
      </c>
      <c r="G4061" s="28" t="s">
        <v>899</v>
      </c>
      <c r="H4061" s="28" t="s">
        <v>7321</v>
      </c>
      <c r="K4061" s="29">
        <v>40339</v>
      </c>
      <c r="M4061" s="28" t="s">
        <v>4442</v>
      </c>
    </row>
    <row r="4062" spans="1:13" hidden="1" x14ac:dyDescent="0.2">
      <c r="A4062" s="14">
        <v>80633</v>
      </c>
      <c r="B4062" s="28" t="s">
        <v>4579</v>
      </c>
      <c r="C4062" s="30" t="s">
        <v>4574</v>
      </c>
      <c r="D4062" s="134">
        <v>40338</v>
      </c>
      <c r="E4062" s="32"/>
      <c r="F4062" s="133">
        <v>100</v>
      </c>
      <c r="G4062" s="28" t="s">
        <v>4587</v>
      </c>
      <c r="H4062" s="28" t="s">
        <v>6667</v>
      </c>
      <c r="K4062" s="29">
        <v>40338</v>
      </c>
      <c r="L4062" s="30" t="s">
        <v>7174</v>
      </c>
      <c r="M4062" s="32" t="s">
        <v>7179</v>
      </c>
    </row>
    <row r="4063" spans="1:13" hidden="1" x14ac:dyDescent="0.2">
      <c r="A4063" s="14">
        <v>80634</v>
      </c>
      <c r="B4063" s="28" t="s">
        <v>4579</v>
      </c>
      <c r="C4063" s="30" t="s">
        <v>4574</v>
      </c>
      <c r="D4063" s="134">
        <v>40338</v>
      </c>
      <c r="E4063" s="32"/>
      <c r="F4063" s="133">
        <v>100</v>
      </c>
      <c r="G4063" s="28" t="s">
        <v>4587</v>
      </c>
      <c r="H4063" s="28" t="s">
        <v>6667</v>
      </c>
      <c r="K4063" s="29">
        <v>40338</v>
      </c>
      <c r="L4063" s="30" t="s">
        <v>7174</v>
      </c>
      <c r="M4063" s="32" t="s">
        <v>7179</v>
      </c>
    </row>
    <row r="4064" spans="1:13" hidden="1" x14ac:dyDescent="0.2">
      <c r="A4064" s="14">
        <v>80654</v>
      </c>
      <c r="B4064" s="28" t="s">
        <v>4573</v>
      </c>
      <c r="C4064" s="30" t="s">
        <v>4574</v>
      </c>
      <c r="D4064" s="134">
        <v>40338</v>
      </c>
      <c r="E4064" s="32" t="s">
        <v>7310</v>
      </c>
      <c r="F4064" s="133">
        <v>919</v>
      </c>
      <c r="G4064" s="28" t="s">
        <v>5152</v>
      </c>
      <c r="H4064" s="28" t="s">
        <v>7311</v>
      </c>
      <c r="J4064" s="28" t="s">
        <v>4550</v>
      </c>
      <c r="K4064" s="29">
        <v>40352</v>
      </c>
      <c r="L4064" s="30" t="s">
        <v>7176</v>
      </c>
      <c r="M4064" s="32">
        <v>1224</v>
      </c>
    </row>
    <row r="4065" spans="1:13" hidden="1" x14ac:dyDescent="0.2">
      <c r="A4065" s="14">
        <v>80651</v>
      </c>
      <c r="B4065" s="28" t="s">
        <v>4573</v>
      </c>
      <c r="C4065" s="30" t="s">
        <v>4574</v>
      </c>
      <c r="D4065" s="134">
        <v>40339</v>
      </c>
      <c r="E4065" s="28" t="s">
        <v>5936</v>
      </c>
      <c r="F4065" s="133">
        <v>20</v>
      </c>
      <c r="G4065" s="28" t="s">
        <v>4584</v>
      </c>
      <c r="H4065" s="28" t="s">
        <v>3365</v>
      </c>
      <c r="J4065" s="28" t="s">
        <v>4905</v>
      </c>
      <c r="K4065" s="29" t="s">
        <v>5937</v>
      </c>
      <c r="L4065" s="30" t="s">
        <v>7176</v>
      </c>
      <c r="M4065" s="32">
        <v>1228</v>
      </c>
    </row>
    <row r="4066" spans="1:13" hidden="1" x14ac:dyDescent="0.2">
      <c r="A4066" s="14">
        <v>80635</v>
      </c>
      <c r="B4066" s="33" t="s">
        <v>4579</v>
      </c>
      <c r="C4066" s="30" t="s">
        <v>4574</v>
      </c>
      <c r="D4066" s="134">
        <v>40339</v>
      </c>
      <c r="E4066" s="32"/>
      <c r="F4066" s="133">
        <v>50</v>
      </c>
      <c r="G4066" s="28" t="s">
        <v>4580</v>
      </c>
      <c r="H4066" s="28" t="s">
        <v>6667</v>
      </c>
      <c r="K4066" s="29">
        <v>40339</v>
      </c>
      <c r="L4066" s="30" t="s">
        <v>7184</v>
      </c>
      <c r="M4066" s="32" t="s">
        <v>6288</v>
      </c>
    </row>
    <row r="4067" spans="1:13" hidden="1" x14ac:dyDescent="0.2">
      <c r="A4067" s="14">
        <v>80813</v>
      </c>
      <c r="B4067" s="28" t="s">
        <v>4573</v>
      </c>
      <c r="C4067" s="30" t="s">
        <v>5135</v>
      </c>
      <c r="D4067" s="25">
        <v>40339</v>
      </c>
      <c r="F4067" s="131">
        <v>34.5</v>
      </c>
      <c r="G4067" s="28" t="s">
        <v>6676</v>
      </c>
      <c r="H4067" s="28" t="s">
        <v>4600</v>
      </c>
      <c r="J4067" s="28" t="s">
        <v>4907</v>
      </c>
      <c r="K4067" s="29">
        <v>40340</v>
      </c>
      <c r="M4067" s="28" t="s">
        <v>6273</v>
      </c>
    </row>
    <row r="4068" spans="1:13" hidden="1" x14ac:dyDescent="0.2">
      <c r="A4068" s="14">
        <v>80812</v>
      </c>
      <c r="B4068" s="28" t="s">
        <v>4573</v>
      </c>
      <c r="C4068" s="30" t="s">
        <v>5135</v>
      </c>
      <c r="D4068" s="25">
        <v>40339</v>
      </c>
      <c r="F4068" s="131">
        <v>32.450000000000003</v>
      </c>
      <c r="G4068" s="28" t="s">
        <v>2208</v>
      </c>
      <c r="H4068" s="28" t="s">
        <v>4595</v>
      </c>
      <c r="K4068" s="29">
        <v>40340</v>
      </c>
      <c r="M4068" s="28" t="s">
        <v>7479</v>
      </c>
    </row>
    <row r="4069" spans="1:13" hidden="1" x14ac:dyDescent="0.2">
      <c r="A4069" s="14">
        <v>80814</v>
      </c>
      <c r="B4069" s="28" t="s">
        <v>4573</v>
      </c>
      <c r="C4069" s="30" t="s">
        <v>5135</v>
      </c>
      <c r="D4069" s="25">
        <v>40339</v>
      </c>
      <c r="E4069" s="28" t="s">
        <v>2701</v>
      </c>
      <c r="F4069" s="26">
        <v>15.96</v>
      </c>
      <c r="G4069" s="28" t="s">
        <v>2203</v>
      </c>
      <c r="H4069" s="28" t="s">
        <v>3370</v>
      </c>
      <c r="J4069" s="28" t="s">
        <v>4909</v>
      </c>
      <c r="K4069" s="29">
        <v>40340</v>
      </c>
      <c r="M4069" s="28" t="s">
        <v>2483</v>
      </c>
    </row>
    <row r="4070" spans="1:13" x14ac:dyDescent="0.2">
      <c r="A4070" s="14">
        <v>80816</v>
      </c>
      <c r="B4070" s="28" t="s">
        <v>4573</v>
      </c>
      <c r="C4070" s="30" t="s">
        <v>5135</v>
      </c>
      <c r="D4070" s="25">
        <v>40339</v>
      </c>
      <c r="F4070" s="26">
        <v>40</v>
      </c>
      <c r="G4070" s="28" t="s">
        <v>2201</v>
      </c>
      <c r="H4070" s="28" t="s">
        <v>7151</v>
      </c>
      <c r="J4070" s="28" t="s">
        <v>4911</v>
      </c>
      <c r="K4070" s="29">
        <v>40340</v>
      </c>
      <c r="M4070" s="28" t="s">
        <v>8455</v>
      </c>
    </row>
    <row r="4071" spans="1:13" hidden="1" x14ac:dyDescent="0.2">
      <c r="A4071" s="14">
        <v>80815</v>
      </c>
      <c r="B4071" s="28" t="s">
        <v>4573</v>
      </c>
      <c r="C4071" s="30" t="s">
        <v>5135</v>
      </c>
      <c r="D4071" s="25">
        <v>40339</v>
      </c>
      <c r="F4071" s="26">
        <v>168.75</v>
      </c>
      <c r="G4071" s="28" t="s">
        <v>895</v>
      </c>
      <c r="H4071" s="28" t="s">
        <v>3488</v>
      </c>
      <c r="J4071" s="28" t="s">
        <v>4908</v>
      </c>
      <c r="K4071" s="29">
        <v>40340</v>
      </c>
      <c r="M4071" s="28" t="s">
        <v>1464</v>
      </c>
    </row>
    <row r="4072" spans="1:13" hidden="1" x14ac:dyDescent="0.2">
      <c r="A4072" s="14">
        <v>80637</v>
      </c>
      <c r="B4072" s="28" t="s">
        <v>5150</v>
      </c>
      <c r="C4072" s="30" t="s">
        <v>4574</v>
      </c>
      <c r="D4072" s="134">
        <v>40340</v>
      </c>
      <c r="E4072" s="32"/>
      <c r="F4072" s="133">
        <v>-200</v>
      </c>
      <c r="G4072" s="28" t="s">
        <v>4587</v>
      </c>
      <c r="H4072" s="28" t="s">
        <v>6667</v>
      </c>
      <c r="K4072" s="29">
        <v>40340</v>
      </c>
      <c r="L4072" s="30" t="s">
        <v>7177</v>
      </c>
      <c r="M4072" s="32" t="s">
        <v>7178</v>
      </c>
    </row>
    <row r="4073" spans="1:13" hidden="1" x14ac:dyDescent="0.2">
      <c r="A4073" s="14">
        <v>80638</v>
      </c>
      <c r="B4073" s="28" t="s">
        <v>5150</v>
      </c>
      <c r="C4073" s="30" t="s">
        <v>4574</v>
      </c>
      <c r="D4073" s="134">
        <v>40340</v>
      </c>
      <c r="E4073" s="32"/>
      <c r="F4073" s="133">
        <v>-950</v>
      </c>
      <c r="G4073" s="28" t="s">
        <v>4587</v>
      </c>
      <c r="H4073" s="28" t="s">
        <v>6667</v>
      </c>
      <c r="K4073" s="29">
        <v>40340</v>
      </c>
      <c r="L4073" s="30" t="s">
        <v>7177</v>
      </c>
      <c r="M4073" s="32" t="s">
        <v>7178</v>
      </c>
    </row>
    <row r="4074" spans="1:13" hidden="1" x14ac:dyDescent="0.2">
      <c r="A4074" s="14">
        <v>80639</v>
      </c>
      <c r="B4074" s="28" t="s">
        <v>5150</v>
      </c>
      <c r="C4074" s="30" t="s">
        <v>4574</v>
      </c>
      <c r="D4074" s="134">
        <v>40340</v>
      </c>
      <c r="E4074" s="32"/>
      <c r="F4074" s="133">
        <v>-400</v>
      </c>
      <c r="G4074" s="28" t="s">
        <v>4587</v>
      </c>
      <c r="H4074" s="28" t="s">
        <v>6667</v>
      </c>
      <c r="K4074" s="29">
        <v>40340</v>
      </c>
      <c r="L4074" s="30" t="s">
        <v>7177</v>
      </c>
      <c r="M4074" s="32" t="s">
        <v>7178</v>
      </c>
    </row>
    <row r="4075" spans="1:13" hidden="1" x14ac:dyDescent="0.2">
      <c r="A4075" s="14">
        <v>80641</v>
      </c>
      <c r="B4075" s="28" t="s">
        <v>5150</v>
      </c>
      <c r="C4075" s="30" t="s">
        <v>4574</v>
      </c>
      <c r="D4075" s="134">
        <v>40340</v>
      </c>
      <c r="E4075" s="32"/>
      <c r="F4075" s="133">
        <v>-400</v>
      </c>
      <c r="G4075" s="28" t="s">
        <v>4587</v>
      </c>
      <c r="H4075" s="28" t="s">
        <v>6667</v>
      </c>
      <c r="K4075" s="29">
        <v>40340</v>
      </c>
      <c r="L4075" s="30" t="s">
        <v>7177</v>
      </c>
      <c r="M4075" s="32" t="s">
        <v>7178</v>
      </c>
    </row>
    <row r="4076" spans="1:13" hidden="1" x14ac:dyDescent="0.2">
      <c r="A4076" s="14">
        <v>80817.100000000006</v>
      </c>
      <c r="B4076" s="28" t="s">
        <v>4573</v>
      </c>
      <c r="C4076" s="30" t="s">
        <v>5135</v>
      </c>
      <c r="D4076" s="25">
        <v>40340</v>
      </c>
      <c r="E4076" s="28" t="s">
        <v>3542</v>
      </c>
      <c r="F4076" s="26">
        <v>16</v>
      </c>
      <c r="G4076" s="28" t="s">
        <v>683</v>
      </c>
      <c r="H4076" s="28" t="s">
        <v>3488</v>
      </c>
      <c r="J4076" s="28" t="s">
        <v>4909</v>
      </c>
      <c r="K4076" s="29">
        <v>40341</v>
      </c>
      <c r="M4076" s="28" t="s">
        <v>4026</v>
      </c>
    </row>
    <row r="4077" spans="1:13" hidden="1" x14ac:dyDescent="0.2">
      <c r="A4077" s="14">
        <v>80817.2</v>
      </c>
      <c r="B4077" s="28" t="s">
        <v>4573</v>
      </c>
      <c r="C4077" s="30" t="s">
        <v>5135</v>
      </c>
      <c r="D4077" s="25">
        <v>40340</v>
      </c>
      <c r="E4077" s="28" t="s">
        <v>3533</v>
      </c>
      <c r="F4077" s="26">
        <v>8.5</v>
      </c>
      <c r="G4077" s="28" t="s">
        <v>683</v>
      </c>
      <c r="H4077" s="28" t="s">
        <v>5953</v>
      </c>
      <c r="J4077" s="28" t="s">
        <v>4909</v>
      </c>
      <c r="K4077" s="29">
        <v>40341</v>
      </c>
      <c r="M4077" s="28" t="s">
        <v>4026</v>
      </c>
    </row>
    <row r="4078" spans="1:13" hidden="1" x14ac:dyDescent="0.2">
      <c r="A4078" s="14">
        <v>80817.3</v>
      </c>
      <c r="B4078" s="28" t="s">
        <v>4573</v>
      </c>
      <c r="C4078" s="30" t="s">
        <v>5135</v>
      </c>
      <c r="D4078" s="25">
        <v>40340</v>
      </c>
      <c r="E4078" s="28" t="s">
        <v>1446</v>
      </c>
      <c r="F4078" s="26">
        <v>7</v>
      </c>
      <c r="G4078" s="28" t="s">
        <v>683</v>
      </c>
      <c r="H4078" s="28" t="s">
        <v>277</v>
      </c>
      <c r="J4078" s="28" t="s">
        <v>4907</v>
      </c>
      <c r="K4078" s="29">
        <v>40341</v>
      </c>
      <c r="M4078" s="28" t="s">
        <v>4026</v>
      </c>
    </row>
    <row r="4079" spans="1:13" hidden="1" x14ac:dyDescent="0.2">
      <c r="A4079" s="14">
        <v>80817.399999999994</v>
      </c>
      <c r="B4079" s="28" t="s">
        <v>4573</v>
      </c>
      <c r="C4079" s="30" t="s">
        <v>5135</v>
      </c>
      <c r="D4079" s="25">
        <v>40340</v>
      </c>
      <c r="F4079" s="26">
        <v>48.58</v>
      </c>
      <c r="G4079" s="28" t="s">
        <v>683</v>
      </c>
      <c r="H4079" s="28" t="s">
        <v>3365</v>
      </c>
      <c r="J4079" s="28" t="s">
        <v>4909</v>
      </c>
      <c r="K4079" s="29">
        <v>40341</v>
      </c>
      <c r="M4079" s="28" t="s">
        <v>4026</v>
      </c>
    </row>
    <row r="4080" spans="1:13" hidden="1" x14ac:dyDescent="0.2">
      <c r="A4080" s="14">
        <v>80636</v>
      </c>
      <c r="B4080" s="28" t="s">
        <v>4573</v>
      </c>
      <c r="C4080" s="30" t="s">
        <v>4574</v>
      </c>
      <c r="D4080" s="134">
        <v>40340</v>
      </c>
      <c r="E4080" s="32" t="s">
        <v>2023</v>
      </c>
      <c r="F4080" s="139">
        <v>318</v>
      </c>
      <c r="G4080" s="28" t="s">
        <v>5174</v>
      </c>
      <c r="H4080" s="28" t="s">
        <v>4599</v>
      </c>
      <c r="I4080" s="28" t="s">
        <v>7168</v>
      </c>
      <c r="J4080" s="28" t="s">
        <v>4909</v>
      </c>
      <c r="K4080" s="29">
        <v>40488</v>
      </c>
      <c r="L4080" s="30" t="s">
        <v>7212</v>
      </c>
      <c r="M4080" s="32" t="s">
        <v>2306</v>
      </c>
    </row>
    <row r="4081" spans="1:13" hidden="1" x14ac:dyDescent="0.2">
      <c r="A4081" s="14">
        <v>81443.100000000006</v>
      </c>
      <c r="B4081" s="30" t="s">
        <v>4573</v>
      </c>
      <c r="C4081" s="30" t="s">
        <v>4574</v>
      </c>
      <c r="D4081" s="137">
        <v>40340</v>
      </c>
      <c r="E4081" s="138" t="s">
        <v>1225</v>
      </c>
      <c r="F4081" s="133">
        <v>1.99</v>
      </c>
      <c r="G4081" s="28" t="s">
        <v>6790</v>
      </c>
      <c r="H4081" s="28" t="s">
        <v>3381</v>
      </c>
      <c r="J4081" s="28" t="s">
        <v>4909</v>
      </c>
      <c r="K4081" s="29">
        <v>40357</v>
      </c>
      <c r="L4081" s="28" t="s">
        <v>7174</v>
      </c>
      <c r="M4081" s="28" t="s">
        <v>7220</v>
      </c>
    </row>
    <row r="4082" spans="1:13" hidden="1" x14ac:dyDescent="0.2">
      <c r="A4082" s="14">
        <v>81443.199999999997</v>
      </c>
      <c r="B4082" s="30" t="s">
        <v>4573</v>
      </c>
      <c r="C4082" s="30" t="s">
        <v>4574</v>
      </c>
      <c r="D4082" s="137">
        <v>40340</v>
      </c>
      <c r="E4082" s="138" t="s">
        <v>1222</v>
      </c>
      <c r="F4082" s="133">
        <v>5</v>
      </c>
      <c r="G4082" s="28" t="s">
        <v>6790</v>
      </c>
      <c r="H4082" s="28" t="s">
        <v>3381</v>
      </c>
      <c r="J4082" s="28" t="s">
        <v>4909</v>
      </c>
      <c r="K4082" s="29">
        <v>40357</v>
      </c>
      <c r="L4082" s="28" t="s">
        <v>7174</v>
      </c>
      <c r="M4082" s="28" t="s">
        <v>7220</v>
      </c>
    </row>
    <row r="4083" spans="1:13" hidden="1" x14ac:dyDescent="0.2">
      <c r="A4083" s="14">
        <v>81443.3</v>
      </c>
      <c r="B4083" s="30" t="s">
        <v>4573</v>
      </c>
      <c r="C4083" s="30" t="s">
        <v>4574</v>
      </c>
      <c r="D4083" s="137">
        <v>40340</v>
      </c>
      <c r="E4083" s="138" t="s">
        <v>1227</v>
      </c>
      <c r="F4083" s="133">
        <v>25</v>
      </c>
      <c r="G4083" s="28" t="s">
        <v>6790</v>
      </c>
      <c r="H4083" s="28" t="s">
        <v>3381</v>
      </c>
      <c r="J4083" s="28" t="s">
        <v>4909</v>
      </c>
      <c r="K4083" s="29">
        <v>40357</v>
      </c>
      <c r="L4083" s="28" t="s">
        <v>7174</v>
      </c>
      <c r="M4083" s="28" t="s">
        <v>7220</v>
      </c>
    </row>
    <row r="4084" spans="1:13" hidden="1" x14ac:dyDescent="0.2">
      <c r="A4084" s="14">
        <v>81443.399999999994</v>
      </c>
      <c r="B4084" s="30" t="s">
        <v>4573</v>
      </c>
      <c r="C4084" s="30" t="s">
        <v>4574</v>
      </c>
      <c r="D4084" s="137">
        <v>40340</v>
      </c>
      <c r="E4084" s="138" t="s">
        <v>1224</v>
      </c>
      <c r="F4084" s="133">
        <v>19.27</v>
      </c>
      <c r="G4084" s="28" t="s">
        <v>6790</v>
      </c>
      <c r="H4084" s="28" t="s">
        <v>3381</v>
      </c>
      <c r="J4084" s="28" t="s">
        <v>4909</v>
      </c>
      <c r="K4084" s="29">
        <v>40357</v>
      </c>
      <c r="L4084" s="28" t="s">
        <v>7174</v>
      </c>
      <c r="M4084" s="28" t="s">
        <v>7220</v>
      </c>
    </row>
    <row r="4085" spans="1:13" hidden="1" x14ac:dyDescent="0.2">
      <c r="A4085" s="14">
        <v>80818</v>
      </c>
      <c r="B4085" s="28" t="s">
        <v>4573</v>
      </c>
      <c r="C4085" s="30" t="s">
        <v>5135</v>
      </c>
      <c r="D4085" s="25">
        <v>40341</v>
      </c>
      <c r="E4085" s="28" t="s">
        <v>6271</v>
      </c>
      <c r="F4085" s="26">
        <v>20.5</v>
      </c>
      <c r="G4085" s="28" t="s">
        <v>3348</v>
      </c>
      <c r="H4085" s="28" t="s">
        <v>3484</v>
      </c>
      <c r="J4085" s="28" t="s">
        <v>4909</v>
      </c>
      <c r="K4085" s="29">
        <v>40343</v>
      </c>
      <c r="M4085" s="28" t="s">
        <v>6272</v>
      </c>
    </row>
    <row r="4086" spans="1:13" hidden="1" x14ac:dyDescent="0.2">
      <c r="A4086" s="14">
        <v>80821</v>
      </c>
      <c r="B4086" s="28" t="s">
        <v>4573</v>
      </c>
      <c r="C4086" s="30" t="s">
        <v>5135</v>
      </c>
      <c r="D4086" s="25">
        <v>40341</v>
      </c>
      <c r="E4086" s="28" t="s">
        <v>8131</v>
      </c>
      <c r="F4086" s="26">
        <v>12</v>
      </c>
      <c r="G4086" s="28" t="s">
        <v>4915</v>
      </c>
      <c r="H4086" s="28" t="s">
        <v>4600</v>
      </c>
      <c r="J4086" s="28" t="s">
        <v>4911</v>
      </c>
      <c r="K4086" s="29">
        <v>40343</v>
      </c>
      <c r="M4086" s="28" t="s">
        <v>6265</v>
      </c>
    </row>
    <row r="4087" spans="1:13" hidden="1" x14ac:dyDescent="0.2">
      <c r="A4087" s="14">
        <v>80822</v>
      </c>
      <c r="B4087" s="28" t="s">
        <v>4573</v>
      </c>
      <c r="C4087" s="30" t="s">
        <v>5135</v>
      </c>
      <c r="D4087" s="25">
        <v>40341</v>
      </c>
      <c r="E4087" s="28" t="s">
        <v>6262</v>
      </c>
      <c r="F4087" s="26">
        <v>19</v>
      </c>
      <c r="G4087" s="28" t="s">
        <v>4915</v>
      </c>
      <c r="H4087" s="28" t="s">
        <v>7323</v>
      </c>
      <c r="J4087" s="28" t="s">
        <v>4912</v>
      </c>
      <c r="K4087" s="29">
        <v>40343</v>
      </c>
      <c r="M4087" s="28" t="s">
        <v>6263</v>
      </c>
    </row>
    <row r="4088" spans="1:13" hidden="1" x14ac:dyDescent="0.2">
      <c r="A4088" s="14">
        <v>80820</v>
      </c>
      <c r="B4088" s="28" t="s">
        <v>4573</v>
      </c>
      <c r="C4088" s="30" t="s">
        <v>5135</v>
      </c>
      <c r="D4088" s="25">
        <v>40341</v>
      </c>
      <c r="E4088" s="28" t="s">
        <v>2456</v>
      </c>
      <c r="F4088" s="26">
        <v>306.27999999999997</v>
      </c>
      <c r="G4088" s="28" t="s">
        <v>2203</v>
      </c>
      <c r="H4088" s="28" t="s">
        <v>7324</v>
      </c>
      <c r="J4088" s="28" t="s">
        <v>4909</v>
      </c>
      <c r="K4088" s="29">
        <v>40343</v>
      </c>
      <c r="M4088" s="28" t="s">
        <v>2457</v>
      </c>
    </row>
    <row r="4089" spans="1:13" hidden="1" x14ac:dyDescent="0.2">
      <c r="A4089" s="14">
        <v>80716</v>
      </c>
      <c r="B4089" s="28" t="s">
        <v>4573</v>
      </c>
      <c r="C4089" s="30" t="s">
        <v>4574</v>
      </c>
      <c r="D4089" s="134">
        <v>40341</v>
      </c>
      <c r="E4089" s="32" t="s">
        <v>61</v>
      </c>
      <c r="F4089" s="133">
        <v>200</v>
      </c>
      <c r="G4089" s="28" t="s">
        <v>6615</v>
      </c>
      <c r="H4089" s="28" t="s">
        <v>4599</v>
      </c>
      <c r="I4089" s="28" t="s">
        <v>3587</v>
      </c>
      <c r="J4089" s="28" t="s">
        <v>4916</v>
      </c>
      <c r="K4089" s="29" t="s">
        <v>62</v>
      </c>
      <c r="L4089" s="30" t="s">
        <v>7176</v>
      </c>
      <c r="M4089" s="32">
        <v>1226</v>
      </c>
    </row>
    <row r="4090" spans="1:13" hidden="1" x14ac:dyDescent="0.2">
      <c r="A4090" s="14">
        <v>80819</v>
      </c>
      <c r="B4090" s="33" t="s">
        <v>4573</v>
      </c>
      <c r="C4090" s="30" t="s">
        <v>5135</v>
      </c>
      <c r="D4090" s="25">
        <v>40341</v>
      </c>
      <c r="F4090" s="26">
        <v>59.23</v>
      </c>
      <c r="G4090" s="28" t="s">
        <v>878</v>
      </c>
      <c r="H4090" s="28" t="s">
        <v>7322</v>
      </c>
      <c r="J4090" s="28" t="s">
        <v>7139</v>
      </c>
      <c r="K4090" s="29">
        <v>40343</v>
      </c>
      <c r="M4090" s="28" t="s">
        <v>1261</v>
      </c>
    </row>
    <row r="4091" spans="1:13" hidden="1" x14ac:dyDescent="0.2">
      <c r="A4091" s="14">
        <v>80824</v>
      </c>
      <c r="B4091" s="33" t="s">
        <v>4573</v>
      </c>
      <c r="C4091" s="30" t="s">
        <v>5135</v>
      </c>
      <c r="D4091" s="25">
        <v>40343</v>
      </c>
      <c r="E4091" s="28" t="s">
        <v>4782</v>
      </c>
      <c r="F4091" s="26">
        <v>44.42</v>
      </c>
      <c r="G4091" s="28" t="s">
        <v>3356</v>
      </c>
      <c r="H4091" s="28" t="s">
        <v>5953</v>
      </c>
      <c r="I4091" s="28" t="s">
        <v>3586</v>
      </c>
      <c r="J4091" s="28" t="s">
        <v>4909</v>
      </c>
      <c r="K4091" s="29">
        <v>40344</v>
      </c>
      <c r="M4091" s="28" t="s">
        <v>4781</v>
      </c>
    </row>
    <row r="4092" spans="1:13" hidden="1" x14ac:dyDescent="0.2">
      <c r="A4092" s="14">
        <v>80652</v>
      </c>
      <c r="B4092" s="28" t="s">
        <v>4573</v>
      </c>
      <c r="C4092" s="30" t="s">
        <v>4574</v>
      </c>
      <c r="D4092" s="134">
        <v>40343</v>
      </c>
      <c r="E4092" s="32" t="s">
        <v>4014</v>
      </c>
      <c r="F4092" s="133">
        <v>21</v>
      </c>
      <c r="G4092" s="28" t="s">
        <v>4584</v>
      </c>
      <c r="H4092" s="28" t="s">
        <v>7154</v>
      </c>
      <c r="J4092" s="28" t="s">
        <v>4905</v>
      </c>
      <c r="K4092" s="29" t="s">
        <v>5937</v>
      </c>
      <c r="L4092" s="30" t="s">
        <v>7176</v>
      </c>
      <c r="M4092" s="32">
        <v>1227</v>
      </c>
    </row>
    <row r="4093" spans="1:13" hidden="1" x14ac:dyDescent="0.2">
      <c r="A4093" s="14">
        <v>80803</v>
      </c>
      <c r="B4093" s="28" t="s">
        <v>4573</v>
      </c>
      <c r="C4093" s="30" t="s">
        <v>5135</v>
      </c>
      <c r="D4093" s="25">
        <v>40343</v>
      </c>
      <c r="E4093" s="28" t="s">
        <v>6830</v>
      </c>
      <c r="F4093" s="26">
        <v>26.65</v>
      </c>
      <c r="G4093" s="28" t="s">
        <v>1560</v>
      </c>
      <c r="H4093" s="28" t="s">
        <v>7321</v>
      </c>
      <c r="J4093" s="28" t="s">
        <v>4909</v>
      </c>
      <c r="K4093" s="29">
        <v>40344</v>
      </c>
      <c r="M4093" s="28" t="s">
        <v>6800</v>
      </c>
    </row>
    <row r="4094" spans="1:13" hidden="1" x14ac:dyDescent="0.2">
      <c r="A4094" s="14">
        <v>80825</v>
      </c>
      <c r="B4094" s="28" t="s">
        <v>4573</v>
      </c>
      <c r="C4094" s="30" t="s">
        <v>5135</v>
      </c>
      <c r="D4094" s="25">
        <v>40343</v>
      </c>
      <c r="E4094" s="28" t="s">
        <v>7164</v>
      </c>
      <c r="F4094" s="26">
        <v>4.24</v>
      </c>
      <c r="G4094" s="28" t="s">
        <v>7119</v>
      </c>
      <c r="H4094" s="28" t="s">
        <v>3484</v>
      </c>
      <c r="J4094" s="28" t="s">
        <v>4911</v>
      </c>
      <c r="K4094" s="29">
        <v>40344</v>
      </c>
      <c r="M4094" s="28" t="s">
        <v>5068</v>
      </c>
    </row>
    <row r="4095" spans="1:13" hidden="1" x14ac:dyDescent="0.2">
      <c r="A4095" s="14">
        <v>80823</v>
      </c>
      <c r="B4095" s="28" t="s">
        <v>4573</v>
      </c>
      <c r="C4095" s="30" t="s">
        <v>5135</v>
      </c>
      <c r="D4095" s="25">
        <v>40343</v>
      </c>
      <c r="F4095" s="26">
        <v>50</v>
      </c>
      <c r="G4095" s="28" t="s">
        <v>2464</v>
      </c>
      <c r="H4095" s="28" t="s">
        <v>7321</v>
      </c>
      <c r="J4095" s="28" t="s">
        <v>4907</v>
      </c>
      <c r="K4095" s="29">
        <v>40344</v>
      </c>
      <c r="M4095" s="28" t="s">
        <v>6810</v>
      </c>
    </row>
    <row r="4096" spans="1:13" hidden="1" x14ac:dyDescent="0.2">
      <c r="A4096" s="14">
        <v>80642</v>
      </c>
      <c r="B4096" s="28" t="s">
        <v>4579</v>
      </c>
      <c r="C4096" s="30" t="s">
        <v>4574</v>
      </c>
      <c r="D4096" s="134">
        <v>40344</v>
      </c>
      <c r="E4096" s="32"/>
      <c r="F4096" s="133">
        <v>40</v>
      </c>
      <c r="G4096" s="28" t="s">
        <v>4580</v>
      </c>
      <c r="H4096" s="28" t="s">
        <v>6667</v>
      </c>
      <c r="K4096" s="29">
        <v>40344</v>
      </c>
      <c r="L4096" s="30" t="s">
        <v>7184</v>
      </c>
      <c r="M4096" s="32" t="s">
        <v>3110</v>
      </c>
    </row>
    <row r="4097" spans="1:13" hidden="1" x14ac:dyDescent="0.2">
      <c r="A4097" s="14">
        <v>80826</v>
      </c>
      <c r="B4097" s="28" t="s">
        <v>4573</v>
      </c>
      <c r="C4097" s="30" t="s">
        <v>5135</v>
      </c>
      <c r="D4097" s="25">
        <v>40344</v>
      </c>
      <c r="E4097" s="28" t="s">
        <v>2159</v>
      </c>
      <c r="F4097" s="26">
        <v>108</v>
      </c>
      <c r="G4097" s="28" t="s">
        <v>3696</v>
      </c>
      <c r="H4097" s="28" t="s">
        <v>3484</v>
      </c>
      <c r="J4097" s="28" t="s">
        <v>4908</v>
      </c>
      <c r="K4097" s="29">
        <v>40345</v>
      </c>
      <c r="M4097" s="28" t="s">
        <v>91</v>
      </c>
    </row>
    <row r="4098" spans="1:13" hidden="1" x14ac:dyDescent="0.2">
      <c r="A4098" s="14">
        <v>81611</v>
      </c>
      <c r="B4098" s="30" t="s">
        <v>4573</v>
      </c>
      <c r="C4098" s="30" t="s">
        <v>5133</v>
      </c>
      <c r="D4098" s="25">
        <v>40344</v>
      </c>
      <c r="F4098" s="26">
        <v>132.13999999999999</v>
      </c>
      <c r="G4098" s="28" t="s">
        <v>5137</v>
      </c>
      <c r="H4098" s="28" t="s">
        <v>3365</v>
      </c>
      <c r="J4098" s="28" t="s">
        <v>4909</v>
      </c>
    </row>
    <row r="4099" spans="1:13" hidden="1" x14ac:dyDescent="0.2">
      <c r="A4099" s="14">
        <v>80827</v>
      </c>
      <c r="B4099" s="28" t="s">
        <v>4573</v>
      </c>
      <c r="C4099" s="30" t="s">
        <v>5135</v>
      </c>
      <c r="D4099" s="25">
        <v>40345</v>
      </c>
      <c r="F4099" s="26">
        <v>12.06</v>
      </c>
      <c r="G4099" s="28" t="s">
        <v>879</v>
      </c>
      <c r="H4099" s="28" t="s">
        <v>3365</v>
      </c>
      <c r="J4099" s="28" t="s">
        <v>4909</v>
      </c>
      <c r="K4099" s="29">
        <v>40346</v>
      </c>
      <c r="M4099" s="28" t="s">
        <v>8607</v>
      </c>
    </row>
    <row r="4100" spans="1:13" hidden="1" x14ac:dyDescent="0.2">
      <c r="A4100" s="14">
        <v>80828</v>
      </c>
      <c r="B4100" s="28" t="s">
        <v>4573</v>
      </c>
      <c r="C4100" s="30" t="s">
        <v>5135</v>
      </c>
      <c r="D4100" s="25">
        <v>40345</v>
      </c>
      <c r="E4100" s="28" t="s">
        <v>8589</v>
      </c>
      <c r="F4100" s="26">
        <v>139.6</v>
      </c>
      <c r="G4100" s="28" t="s">
        <v>6760</v>
      </c>
      <c r="H4100" s="28" t="s">
        <v>4600</v>
      </c>
      <c r="J4100" s="28" t="s">
        <v>4907</v>
      </c>
      <c r="K4100" s="29">
        <v>40346</v>
      </c>
      <c r="M4100" s="28" t="s">
        <v>8590</v>
      </c>
    </row>
    <row r="4101" spans="1:13" hidden="1" x14ac:dyDescent="0.2">
      <c r="A4101" s="14">
        <v>80645</v>
      </c>
      <c r="B4101" s="28" t="s">
        <v>4579</v>
      </c>
      <c r="C4101" s="30" t="s">
        <v>4574</v>
      </c>
      <c r="D4101" s="134">
        <v>40346</v>
      </c>
      <c r="E4101" s="32"/>
      <c r="F4101" s="133">
        <v>50</v>
      </c>
      <c r="G4101" s="28" t="s">
        <v>4580</v>
      </c>
      <c r="H4101" s="28" t="s">
        <v>6667</v>
      </c>
      <c r="K4101" s="29">
        <v>40346</v>
      </c>
      <c r="L4101" s="30" t="s">
        <v>7184</v>
      </c>
      <c r="M4101" s="32" t="s">
        <v>8543</v>
      </c>
    </row>
    <row r="4102" spans="1:13" hidden="1" x14ac:dyDescent="0.2">
      <c r="A4102" s="14">
        <v>80829</v>
      </c>
      <c r="B4102" s="28" t="s">
        <v>4573</v>
      </c>
      <c r="C4102" s="30" t="s">
        <v>5135</v>
      </c>
      <c r="D4102" s="25">
        <v>40346</v>
      </c>
      <c r="F4102" s="26">
        <v>16.420000000000002</v>
      </c>
      <c r="G4102" s="28" t="s">
        <v>6085</v>
      </c>
      <c r="H4102" s="28" t="s">
        <v>3365</v>
      </c>
      <c r="J4102" s="28" t="s">
        <v>4909</v>
      </c>
      <c r="K4102" s="29">
        <v>40347</v>
      </c>
      <c r="M4102" s="28" t="s">
        <v>6308</v>
      </c>
    </row>
    <row r="4103" spans="1:13" hidden="1" x14ac:dyDescent="0.2">
      <c r="A4103" s="14">
        <v>80830</v>
      </c>
      <c r="B4103" s="28" t="s">
        <v>4573</v>
      </c>
      <c r="C4103" s="30" t="s">
        <v>5135</v>
      </c>
      <c r="D4103" s="25">
        <v>40346</v>
      </c>
      <c r="F4103" s="131">
        <v>10.9</v>
      </c>
      <c r="G4103" s="28" t="s">
        <v>6085</v>
      </c>
      <c r="H4103" s="28" t="s">
        <v>4595</v>
      </c>
      <c r="K4103" s="29">
        <v>40347</v>
      </c>
      <c r="M4103" s="28" t="s">
        <v>6308</v>
      </c>
    </row>
    <row r="4104" spans="1:13" hidden="1" x14ac:dyDescent="0.2">
      <c r="A4104" s="14">
        <v>80643</v>
      </c>
      <c r="B4104" s="28" t="s">
        <v>4573</v>
      </c>
      <c r="C4104" s="30" t="s">
        <v>4574</v>
      </c>
      <c r="D4104" s="134">
        <v>40346</v>
      </c>
      <c r="E4104" s="32"/>
      <c r="F4104" s="133">
        <v>24.08</v>
      </c>
      <c r="G4104" s="28" t="s">
        <v>5143</v>
      </c>
      <c r="H4104" s="28" t="s">
        <v>3381</v>
      </c>
      <c r="J4104" s="28" t="s">
        <v>4909</v>
      </c>
      <c r="K4104" s="29">
        <v>40346</v>
      </c>
      <c r="L4104" s="30" t="s">
        <v>7174</v>
      </c>
      <c r="M4104" s="32" t="s">
        <v>7217</v>
      </c>
    </row>
    <row r="4105" spans="1:13" ht="25.5" hidden="1" x14ac:dyDescent="0.2">
      <c r="A4105" s="14">
        <v>80644</v>
      </c>
      <c r="B4105" s="30" t="s">
        <v>4585</v>
      </c>
      <c r="C4105" s="30" t="s">
        <v>4574</v>
      </c>
      <c r="D4105" s="134">
        <v>40346</v>
      </c>
      <c r="E4105" s="32"/>
      <c r="F4105" s="133">
        <v>79.790000000000006</v>
      </c>
      <c r="G4105" s="28" t="s">
        <v>5142</v>
      </c>
      <c r="H4105" s="28" t="s">
        <v>5948</v>
      </c>
      <c r="K4105" s="29">
        <v>40346</v>
      </c>
      <c r="L4105" s="30" t="s">
        <v>7174</v>
      </c>
      <c r="M4105" s="32" t="s">
        <v>7175</v>
      </c>
    </row>
    <row r="4106" spans="1:13" hidden="1" x14ac:dyDescent="0.2">
      <c r="A4106" s="14">
        <v>80646</v>
      </c>
      <c r="B4106" s="28" t="s">
        <v>4573</v>
      </c>
      <c r="C4106" s="30" t="s">
        <v>4574</v>
      </c>
      <c r="D4106" s="134">
        <v>40347</v>
      </c>
      <c r="E4106" s="32" t="s">
        <v>5145</v>
      </c>
      <c r="F4106" s="133">
        <v>33</v>
      </c>
      <c r="G4106" s="28" t="s">
        <v>5145</v>
      </c>
      <c r="H4106" s="28" t="s">
        <v>277</v>
      </c>
      <c r="J4106" s="28" t="s">
        <v>4911</v>
      </c>
      <c r="K4106" s="29" t="s">
        <v>8480</v>
      </c>
      <c r="L4106" s="30" t="s">
        <v>7174</v>
      </c>
      <c r="M4106" s="32" t="s">
        <v>5372</v>
      </c>
    </row>
    <row r="4107" spans="1:13" hidden="1" x14ac:dyDescent="0.2">
      <c r="A4107" s="14">
        <v>80831</v>
      </c>
      <c r="B4107" s="28" t="s">
        <v>4573</v>
      </c>
      <c r="C4107" s="30" t="s">
        <v>5135</v>
      </c>
      <c r="D4107" s="25">
        <v>40348</v>
      </c>
      <c r="F4107" s="26">
        <v>25.65</v>
      </c>
      <c r="G4107" s="28" t="s">
        <v>683</v>
      </c>
      <c r="H4107" s="28" t="s">
        <v>3365</v>
      </c>
      <c r="J4107" s="28" t="s">
        <v>4909</v>
      </c>
      <c r="K4107" s="29">
        <v>40350</v>
      </c>
      <c r="M4107" s="28" t="s">
        <v>3851</v>
      </c>
    </row>
    <row r="4108" spans="1:13" hidden="1" x14ac:dyDescent="0.2">
      <c r="A4108" s="14">
        <v>80832</v>
      </c>
      <c r="B4108" s="28" t="s">
        <v>4573</v>
      </c>
      <c r="C4108" s="30" t="s">
        <v>5135</v>
      </c>
      <c r="D4108" s="25">
        <v>40350</v>
      </c>
      <c r="F4108" s="26">
        <v>87.79</v>
      </c>
      <c r="G4108" s="28" t="s">
        <v>3700</v>
      </c>
      <c r="H4108" s="28" t="s">
        <v>7324</v>
      </c>
      <c r="J4108" s="28" t="s">
        <v>4909</v>
      </c>
      <c r="K4108" s="29">
        <v>40351</v>
      </c>
      <c r="M4108" s="28" t="s">
        <v>5941</v>
      </c>
    </row>
    <row r="4109" spans="1:13" hidden="1" x14ac:dyDescent="0.2">
      <c r="A4109" s="14">
        <v>80647</v>
      </c>
      <c r="B4109" s="28" t="s">
        <v>4579</v>
      </c>
      <c r="C4109" s="30" t="s">
        <v>4574</v>
      </c>
      <c r="D4109" s="134">
        <v>40350</v>
      </c>
      <c r="E4109" s="32"/>
      <c r="F4109" s="133">
        <v>30</v>
      </c>
      <c r="G4109" s="28" t="s">
        <v>4580</v>
      </c>
      <c r="H4109" s="28" t="s">
        <v>6667</v>
      </c>
      <c r="K4109" s="29">
        <v>40350</v>
      </c>
      <c r="L4109" s="30" t="s">
        <v>7184</v>
      </c>
      <c r="M4109" s="32" t="s">
        <v>3142</v>
      </c>
    </row>
    <row r="4110" spans="1:13" hidden="1" x14ac:dyDescent="0.2">
      <c r="A4110" s="14">
        <v>80804</v>
      </c>
      <c r="B4110" s="28" t="s">
        <v>4573</v>
      </c>
      <c r="C4110" s="30" t="s">
        <v>5135</v>
      </c>
      <c r="D4110" s="25">
        <v>40350</v>
      </c>
      <c r="E4110" s="28" t="s">
        <v>7900</v>
      </c>
      <c r="F4110" s="131">
        <v>108</v>
      </c>
      <c r="G4110" s="28" t="s">
        <v>1560</v>
      </c>
      <c r="H4110" s="28" t="s">
        <v>7324</v>
      </c>
      <c r="I4110" s="28" t="s">
        <v>3505</v>
      </c>
      <c r="J4110" s="28" t="s">
        <v>4909</v>
      </c>
      <c r="K4110" s="29">
        <v>40351</v>
      </c>
      <c r="M4110" s="28" t="s">
        <v>6800</v>
      </c>
    </row>
    <row r="4111" spans="1:13" hidden="1" x14ac:dyDescent="0.2">
      <c r="A4111" s="14">
        <v>80833</v>
      </c>
      <c r="B4111" s="28" t="s">
        <v>4573</v>
      </c>
      <c r="C4111" s="30" t="s">
        <v>5135</v>
      </c>
      <c r="D4111" s="25">
        <v>40350</v>
      </c>
      <c r="E4111" s="28" t="s">
        <v>7164</v>
      </c>
      <c r="F4111" s="26">
        <v>4.84</v>
      </c>
      <c r="G4111" s="28" t="s">
        <v>7119</v>
      </c>
      <c r="H4111" s="28" t="s">
        <v>3484</v>
      </c>
      <c r="J4111" s="28" t="s">
        <v>4911</v>
      </c>
      <c r="K4111" s="29">
        <v>40351</v>
      </c>
      <c r="M4111" s="28" t="s">
        <v>5068</v>
      </c>
    </row>
    <row r="4112" spans="1:13" hidden="1" x14ac:dyDescent="0.2">
      <c r="A4112" s="14">
        <v>80649</v>
      </c>
      <c r="B4112" s="28" t="s">
        <v>4579</v>
      </c>
      <c r="C4112" s="30" t="s">
        <v>4574</v>
      </c>
      <c r="D4112" s="134">
        <v>40351</v>
      </c>
      <c r="E4112" s="32"/>
      <c r="F4112" s="133">
        <v>30</v>
      </c>
      <c r="G4112" s="28" t="s">
        <v>4580</v>
      </c>
      <c r="H4112" s="28" t="s">
        <v>6667</v>
      </c>
      <c r="K4112" s="29">
        <v>40351</v>
      </c>
      <c r="L4112" s="30" t="s">
        <v>7184</v>
      </c>
      <c r="M4112" s="32" t="s">
        <v>3143</v>
      </c>
    </row>
    <row r="4113" spans="1:13" hidden="1" x14ac:dyDescent="0.2">
      <c r="A4113" s="14">
        <v>80836</v>
      </c>
      <c r="B4113" s="28" t="s">
        <v>4573</v>
      </c>
      <c r="C4113" s="30" t="s">
        <v>5135</v>
      </c>
      <c r="D4113" s="25">
        <v>40351</v>
      </c>
      <c r="F4113" s="26">
        <v>83.5</v>
      </c>
      <c r="G4113" s="28" t="s">
        <v>7126</v>
      </c>
      <c r="H4113" s="28" t="s">
        <v>3370</v>
      </c>
      <c r="J4113" s="28" t="s">
        <v>4907</v>
      </c>
      <c r="K4113" s="29">
        <v>40352</v>
      </c>
      <c r="M4113" s="28" t="s">
        <v>550</v>
      </c>
    </row>
    <row r="4114" spans="1:13" hidden="1" x14ac:dyDescent="0.2">
      <c r="A4114" s="14">
        <v>80834.100000000006</v>
      </c>
      <c r="B4114" s="28" t="s">
        <v>4573</v>
      </c>
      <c r="C4114" s="30" t="s">
        <v>5135</v>
      </c>
      <c r="D4114" s="25">
        <v>40351</v>
      </c>
      <c r="E4114" s="28" t="s">
        <v>726</v>
      </c>
      <c r="F4114" s="26">
        <v>4</v>
      </c>
      <c r="G4114" s="28" t="s">
        <v>683</v>
      </c>
      <c r="H4114" s="28" t="s">
        <v>3370</v>
      </c>
      <c r="J4114" s="28" t="s">
        <v>4909</v>
      </c>
      <c r="K4114" s="29">
        <v>40352</v>
      </c>
      <c r="M4114" s="28" t="s">
        <v>3851</v>
      </c>
    </row>
    <row r="4115" spans="1:13" hidden="1" x14ac:dyDescent="0.2">
      <c r="A4115" s="14">
        <v>80834.2</v>
      </c>
      <c r="B4115" s="28" t="s">
        <v>4573</v>
      </c>
      <c r="C4115" s="30" t="s">
        <v>5135</v>
      </c>
      <c r="D4115" s="25">
        <v>40351</v>
      </c>
      <c r="F4115" s="26">
        <v>40.19</v>
      </c>
      <c r="G4115" s="28" t="s">
        <v>683</v>
      </c>
      <c r="H4115" s="28" t="s">
        <v>3365</v>
      </c>
      <c r="J4115" s="28" t="s">
        <v>4909</v>
      </c>
      <c r="K4115" s="29">
        <v>40352</v>
      </c>
      <c r="M4115" s="28" t="s">
        <v>3851</v>
      </c>
    </row>
    <row r="4116" spans="1:13" hidden="1" x14ac:dyDescent="0.2">
      <c r="A4116" s="14">
        <v>80835</v>
      </c>
      <c r="B4116" s="28" t="s">
        <v>4573</v>
      </c>
      <c r="C4116" s="30" t="s">
        <v>5135</v>
      </c>
      <c r="D4116" s="25">
        <v>40351</v>
      </c>
      <c r="F4116" s="26">
        <v>58.61</v>
      </c>
      <c r="G4116" s="28" t="s">
        <v>683</v>
      </c>
      <c r="H4116" s="28" t="s">
        <v>7322</v>
      </c>
      <c r="J4116" s="28" t="s">
        <v>7139</v>
      </c>
      <c r="K4116" s="29">
        <v>40352</v>
      </c>
      <c r="M4116" s="28" t="s">
        <v>3958</v>
      </c>
    </row>
    <row r="4117" spans="1:13" ht="25.5" hidden="1" x14ac:dyDescent="0.2">
      <c r="A4117" s="14">
        <v>80650</v>
      </c>
      <c r="B4117" s="30" t="s">
        <v>4585</v>
      </c>
      <c r="C4117" s="30" t="s">
        <v>4574</v>
      </c>
      <c r="D4117" s="134">
        <v>40351</v>
      </c>
      <c r="E4117" s="32"/>
      <c r="F4117" s="133">
        <v>20.8</v>
      </c>
      <c r="G4117" s="28" t="s">
        <v>5141</v>
      </c>
      <c r="H4117" s="28" t="s">
        <v>5948</v>
      </c>
      <c r="J4117" s="28" t="s">
        <v>4907</v>
      </c>
      <c r="K4117" s="29">
        <v>40351</v>
      </c>
      <c r="L4117" s="30" t="s">
        <v>7174</v>
      </c>
      <c r="M4117" s="32" t="s">
        <v>7211</v>
      </c>
    </row>
    <row r="4118" spans="1:13" hidden="1" x14ac:dyDescent="0.2">
      <c r="A4118" s="14">
        <v>80648</v>
      </c>
      <c r="B4118" s="28" t="s">
        <v>5138</v>
      </c>
      <c r="C4118" s="30" t="s">
        <v>4574</v>
      </c>
      <c r="D4118" s="134">
        <v>40351</v>
      </c>
      <c r="E4118" s="32"/>
      <c r="F4118" s="133">
        <v>193.7</v>
      </c>
      <c r="G4118" s="28" t="s">
        <v>4574</v>
      </c>
      <c r="H4118" s="28" t="s">
        <v>3381</v>
      </c>
      <c r="J4118" s="28" t="s">
        <v>4909</v>
      </c>
      <c r="K4118" s="29">
        <v>40351</v>
      </c>
      <c r="L4118" s="30" t="s">
        <v>7206</v>
      </c>
      <c r="M4118" s="32" t="s">
        <v>6173</v>
      </c>
    </row>
    <row r="4119" spans="1:13" hidden="1" x14ac:dyDescent="0.2">
      <c r="A4119" s="14">
        <v>80839</v>
      </c>
      <c r="B4119" s="28" t="s">
        <v>4573</v>
      </c>
      <c r="C4119" s="30" t="s">
        <v>5135</v>
      </c>
      <c r="D4119" s="25">
        <v>40352</v>
      </c>
      <c r="E4119" s="28" t="s">
        <v>6817</v>
      </c>
      <c r="F4119" s="26">
        <v>42.98</v>
      </c>
      <c r="G4119" s="28" t="s">
        <v>4913</v>
      </c>
      <c r="H4119" s="28" t="s">
        <v>7321</v>
      </c>
      <c r="J4119" s="28" t="s">
        <v>4909</v>
      </c>
      <c r="K4119" s="29">
        <v>40354</v>
      </c>
      <c r="M4119" s="28" t="s">
        <v>6818</v>
      </c>
    </row>
    <row r="4120" spans="1:13" hidden="1" x14ac:dyDescent="0.2">
      <c r="A4120" s="14">
        <v>80805</v>
      </c>
      <c r="B4120" s="28" t="s">
        <v>4573</v>
      </c>
      <c r="C4120" s="30" t="s">
        <v>5135</v>
      </c>
      <c r="D4120" s="25">
        <v>40352</v>
      </c>
      <c r="E4120" s="28" t="s">
        <v>6808</v>
      </c>
      <c r="F4120" s="26">
        <v>50</v>
      </c>
      <c r="G4120" s="28" t="s">
        <v>1560</v>
      </c>
      <c r="H4120" s="28" t="s">
        <v>4600</v>
      </c>
      <c r="J4120" s="28" t="s">
        <v>4907</v>
      </c>
      <c r="K4120" s="29">
        <v>40353</v>
      </c>
      <c r="M4120" s="28" t="s">
        <v>6800</v>
      </c>
    </row>
    <row r="4121" spans="1:13" hidden="1" x14ac:dyDescent="0.2">
      <c r="A4121" s="14">
        <v>81567</v>
      </c>
      <c r="B4121" s="28" t="s">
        <v>4573</v>
      </c>
      <c r="C4121" s="28" t="s">
        <v>5135</v>
      </c>
      <c r="D4121" s="25">
        <v>40352</v>
      </c>
      <c r="E4121" s="28" t="s">
        <v>6806</v>
      </c>
      <c r="F4121" s="26">
        <v>60</v>
      </c>
      <c r="G4121" s="28" t="s">
        <v>1560</v>
      </c>
      <c r="H4121" s="28" t="s">
        <v>7321</v>
      </c>
      <c r="J4121" s="28" t="s">
        <v>4909</v>
      </c>
      <c r="K4121" s="29">
        <v>40353</v>
      </c>
    </row>
    <row r="4122" spans="1:13" hidden="1" x14ac:dyDescent="0.2">
      <c r="A4122" s="14">
        <v>81568</v>
      </c>
      <c r="B4122" s="28" t="s">
        <v>4573</v>
      </c>
      <c r="C4122" s="28" t="s">
        <v>5135</v>
      </c>
      <c r="D4122" s="25">
        <v>40352</v>
      </c>
      <c r="E4122" s="28" t="s">
        <v>4794</v>
      </c>
      <c r="F4122" s="26">
        <v>-60</v>
      </c>
      <c r="G4122" s="28" t="s">
        <v>1560</v>
      </c>
      <c r="H4122" s="28" t="s">
        <v>7321</v>
      </c>
      <c r="J4122" s="28" t="s">
        <v>4909</v>
      </c>
      <c r="K4122" s="29">
        <v>40353</v>
      </c>
    </row>
    <row r="4123" spans="1:13" hidden="1" x14ac:dyDescent="0.2">
      <c r="A4123" s="14">
        <v>80653</v>
      </c>
      <c r="B4123" s="28" t="s">
        <v>4573</v>
      </c>
      <c r="C4123" s="30" t="s">
        <v>4574</v>
      </c>
      <c r="D4123" s="134">
        <v>40352</v>
      </c>
      <c r="E4123" s="32" t="s">
        <v>3389</v>
      </c>
      <c r="F4123" s="133">
        <v>41.58</v>
      </c>
      <c r="G4123" s="28" t="s">
        <v>5139</v>
      </c>
      <c r="H4123" s="28" t="s">
        <v>3381</v>
      </c>
      <c r="J4123" s="28" t="s">
        <v>4911</v>
      </c>
      <c r="K4123" s="29">
        <v>40352</v>
      </c>
      <c r="L4123" s="30" t="s">
        <v>7174</v>
      </c>
      <c r="M4123" s="32" t="s">
        <v>7209</v>
      </c>
    </row>
    <row r="4124" spans="1:13" hidden="1" x14ac:dyDescent="0.2">
      <c r="A4124" s="14">
        <v>80838</v>
      </c>
      <c r="B4124" s="28" t="s">
        <v>4573</v>
      </c>
      <c r="C4124" s="30" t="s">
        <v>5135</v>
      </c>
      <c r="D4124" s="25">
        <v>40352</v>
      </c>
      <c r="F4124" s="26">
        <v>19.25</v>
      </c>
      <c r="G4124" s="28" t="s">
        <v>683</v>
      </c>
      <c r="H4124" s="28" t="s">
        <v>3365</v>
      </c>
      <c r="J4124" s="28" t="s">
        <v>4909</v>
      </c>
      <c r="K4124" s="29">
        <v>40353</v>
      </c>
      <c r="M4124" s="28" t="s">
        <v>3851</v>
      </c>
    </row>
    <row r="4125" spans="1:13" hidden="1" x14ac:dyDescent="0.2">
      <c r="A4125" s="14">
        <v>80837</v>
      </c>
      <c r="B4125" s="28" t="s">
        <v>4573</v>
      </c>
      <c r="C4125" s="30" t="s">
        <v>5135</v>
      </c>
      <c r="D4125" s="25">
        <v>40352</v>
      </c>
      <c r="F4125" s="26">
        <v>5.97</v>
      </c>
      <c r="G4125" s="28" t="s">
        <v>1951</v>
      </c>
      <c r="H4125" s="28" t="s">
        <v>3370</v>
      </c>
      <c r="J4125" s="28" t="s">
        <v>4909</v>
      </c>
      <c r="K4125" s="29">
        <v>40353</v>
      </c>
      <c r="M4125" s="28" t="s">
        <v>1461</v>
      </c>
    </row>
    <row r="4126" spans="1:13" hidden="1" x14ac:dyDescent="0.2">
      <c r="A4126" s="14">
        <v>80700</v>
      </c>
      <c r="B4126" s="28" t="s">
        <v>4573</v>
      </c>
      <c r="C4126" s="30" t="s">
        <v>4574</v>
      </c>
      <c r="D4126" s="134">
        <v>40352</v>
      </c>
      <c r="E4126" s="32"/>
      <c r="F4126" s="133">
        <v>35</v>
      </c>
      <c r="G4126" s="28" t="s">
        <v>8227</v>
      </c>
      <c r="H4126" s="28" t="s">
        <v>3370</v>
      </c>
      <c r="J4126" s="28" t="s">
        <v>4911</v>
      </c>
      <c r="K4126" s="29" t="s">
        <v>1260</v>
      </c>
      <c r="L4126" s="30" t="s">
        <v>7176</v>
      </c>
      <c r="M4126" s="32">
        <v>1230</v>
      </c>
    </row>
    <row r="4127" spans="1:13" hidden="1" x14ac:dyDescent="0.2">
      <c r="A4127" s="14">
        <v>80841</v>
      </c>
      <c r="B4127" s="28" t="s">
        <v>4573</v>
      </c>
      <c r="C4127" s="30" t="s">
        <v>5135</v>
      </c>
      <c r="D4127" s="25">
        <v>40353</v>
      </c>
      <c r="F4127" s="131">
        <v>4.5</v>
      </c>
      <c r="G4127" s="28" t="s">
        <v>2208</v>
      </c>
      <c r="H4127" s="28" t="s">
        <v>4595</v>
      </c>
      <c r="K4127" s="29">
        <v>40354</v>
      </c>
      <c r="M4127" s="28" t="s">
        <v>7479</v>
      </c>
    </row>
    <row r="4128" spans="1:13" hidden="1" x14ac:dyDescent="0.2">
      <c r="A4128" s="14">
        <v>80689</v>
      </c>
      <c r="B4128" s="28" t="s">
        <v>4573</v>
      </c>
      <c r="C4128" s="30" t="s">
        <v>4574</v>
      </c>
      <c r="D4128" s="134">
        <v>40353</v>
      </c>
      <c r="E4128" s="32" t="s">
        <v>2497</v>
      </c>
      <c r="F4128" s="133">
        <v>88.12</v>
      </c>
      <c r="G4128" s="28" t="s">
        <v>5412</v>
      </c>
      <c r="H4128" s="28" t="s">
        <v>7154</v>
      </c>
      <c r="J4128" s="28" t="s">
        <v>4907</v>
      </c>
      <c r="K4128" s="29">
        <v>40367</v>
      </c>
      <c r="L4128" s="30" t="s">
        <v>7176</v>
      </c>
      <c r="M4128" s="32">
        <v>1232</v>
      </c>
    </row>
    <row r="4129" spans="1:13" x14ac:dyDescent="0.2">
      <c r="A4129" s="14">
        <v>80840</v>
      </c>
      <c r="B4129" s="28" t="s">
        <v>4573</v>
      </c>
      <c r="C4129" s="30" t="s">
        <v>5135</v>
      </c>
      <c r="D4129" s="25">
        <v>40353</v>
      </c>
      <c r="F4129" s="26">
        <v>10</v>
      </c>
      <c r="G4129" s="28" t="s">
        <v>2205</v>
      </c>
      <c r="H4129" s="28" t="s">
        <v>7151</v>
      </c>
      <c r="J4129" s="28" t="s">
        <v>4907</v>
      </c>
      <c r="K4129" s="29">
        <v>40354</v>
      </c>
      <c r="M4129" s="28" t="s">
        <v>3950</v>
      </c>
    </row>
    <row r="4130" spans="1:13" hidden="1" x14ac:dyDescent="0.2">
      <c r="A4130" s="14">
        <v>80842</v>
      </c>
      <c r="B4130" s="28" t="s">
        <v>4573</v>
      </c>
      <c r="C4130" s="30" t="s">
        <v>5135</v>
      </c>
      <c r="D4130" s="25">
        <v>40354</v>
      </c>
      <c r="E4130" s="28" t="s">
        <v>1327</v>
      </c>
      <c r="F4130" s="26">
        <v>13.98</v>
      </c>
      <c r="G4130" s="28" t="s">
        <v>3700</v>
      </c>
      <c r="H4130" s="28" t="s">
        <v>7324</v>
      </c>
      <c r="I4130" s="28" t="s">
        <v>3505</v>
      </c>
      <c r="J4130" s="28" t="s">
        <v>4909</v>
      </c>
      <c r="K4130" s="29">
        <v>40355</v>
      </c>
      <c r="M4130" s="28" t="s">
        <v>5941</v>
      </c>
    </row>
    <row r="4131" spans="1:13" hidden="1" x14ac:dyDescent="0.2">
      <c r="A4131" s="14">
        <v>80843</v>
      </c>
      <c r="B4131" s="28" t="s">
        <v>4573</v>
      </c>
      <c r="C4131" s="30" t="s">
        <v>5135</v>
      </c>
      <c r="D4131" s="25">
        <v>40354</v>
      </c>
      <c r="F4131" s="26">
        <v>33.94</v>
      </c>
      <c r="G4131" s="28" t="s">
        <v>683</v>
      </c>
      <c r="H4131" s="28" t="s">
        <v>3365</v>
      </c>
      <c r="J4131" s="28" t="s">
        <v>4909</v>
      </c>
      <c r="K4131" s="29">
        <v>40355</v>
      </c>
      <c r="M4131" s="28" t="s">
        <v>3851</v>
      </c>
    </row>
    <row r="4132" spans="1:13" hidden="1" x14ac:dyDescent="0.2">
      <c r="A4132" s="14">
        <v>81612.100000000006</v>
      </c>
      <c r="B4132" s="30" t="s">
        <v>4573</v>
      </c>
      <c r="C4132" s="30" t="s">
        <v>5133</v>
      </c>
      <c r="D4132" s="25">
        <v>40354</v>
      </c>
      <c r="E4132" s="28" t="s">
        <v>2035</v>
      </c>
      <c r="F4132" s="26">
        <v>13.4</v>
      </c>
      <c r="G4132" s="28" t="s">
        <v>5137</v>
      </c>
      <c r="H4132" s="28" t="s">
        <v>3488</v>
      </c>
      <c r="J4132" s="28" t="s">
        <v>4908</v>
      </c>
    </row>
    <row r="4133" spans="1:13" hidden="1" x14ac:dyDescent="0.2">
      <c r="A4133" s="14">
        <v>81612.2</v>
      </c>
      <c r="B4133" s="30" t="s">
        <v>4573</v>
      </c>
      <c r="C4133" s="30" t="s">
        <v>5133</v>
      </c>
      <c r="D4133" s="25">
        <v>40354</v>
      </c>
      <c r="F4133" s="26">
        <v>133.62</v>
      </c>
      <c r="G4133" s="28" t="s">
        <v>5137</v>
      </c>
      <c r="H4133" s="28" t="s">
        <v>3365</v>
      </c>
      <c r="J4133" s="28" t="s">
        <v>4909</v>
      </c>
    </row>
    <row r="4134" spans="1:13" hidden="1" x14ac:dyDescent="0.2">
      <c r="A4134" s="14">
        <v>80844</v>
      </c>
      <c r="B4134" s="28" t="s">
        <v>4573</v>
      </c>
      <c r="C4134" s="30" t="s">
        <v>5135</v>
      </c>
      <c r="D4134" s="25">
        <v>40354</v>
      </c>
      <c r="F4134" s="26">
        <v>9.9499999999999993</v>
      </c>
      <c r="G4134" s="28" t="s">
        <v>3360</v>
      </c>
      <c r="H4134" s="28" t="s">
        <v>3370</v>
      </c>
      <c r="J4134" s="28" t="s">
        <v>3590</v>
      </c>
      <c r="K4134" s="29">
        <v>40355</v>
      </c>
      <c r="M4134" s="28" t="s">
        <v>1231</v>
      </c>
    </row>
    <row r="4135" spans="1:13" hidden="1" x14ac:dyDescent="0.2">
      <c r="A4135" s="14">
        <v>80669</v>
      </c>
      <c r="B4135" s="28" t="s">
        <v>4573</v>
      </c>
      <c r="C4135" s="30" t="s">
        <v>4574</v>
      </c>
      <c r="D4135" s="134">
        <v>40355</v>
      </c>
      <c r="E4135" s="32" t="s">
        <v>2468</v>
      </c>
      <c r="F4135" s="133">
        <v>40</v>
      </c>
      <c r="G4135" s="28" t="s">
        <v>2203</v>
      </c>
      <c r="H4135" s="28" t="s">
        <v>7324</v>
      </c>
      <c r="J4135" s="28" t="s">
        <v>4909</v>
      </c>
      <c r="K4135" s="29">
        <v>40361</v>
      </c>
      <c r="L4135" s="30" t="s">
        <v>7176</v>
      </c>
      <c r="M4135" s="32">
        <v>1231</v>
      </c>
    </row>
    <row r="4136" spans="1:13" hidden="1" x14ac:dyDescent="0.2">
      <c r="A4136" s="14">
        <v>80846</v>
      </c>
      <c r="B4136" s="28" t="s">
        <v>4573</v>
      </c>
      <c r="C4136" s="30" t="s">
        <v>5135</v>
      </c>
      <c r="D4136" s="25">
        <v>40355</v>
      </c>
      <c r="E4136" s="33"/>
      <c r="F4136" s="26">
        <v>14</v>
      </c>
      <c r="G4136" s="28" t="s">
        <v>1564</v>
      </c>
      <c r="H4136" s="28" t="s">
        <v>4600</v>
      </c>
      <c r="J4136" s="28" t="s">
        <v>4905</v>
      </c>
      <c r="K4136" s="29">
        <v>40357</v>
      </c>
      <c r="M4136" s="28" t="s">
        <v>8485</v>
      </c>
    </row>
    <row r="4137" spans="1:13" hidden="1" x14ac:dyDescent="0.2">
      <c r="A4137" s="14">
        <v>80982</v>
      </c>
      <c r="B4137" s="28" t="s">
        <v>4573</v>
      </c>
      <c r="C4137" s="30" t="s">
        <v>4598</v>
      </c>
      <c r="D4137" s="25">
        <v>40355</v>
      </c>
      <c r="E4137" s="28" t="s">
        <v>4523</v>
      </c>
      <c r="F4137" s="26">
        <v>564</v>
      </c>
      <c r="G4137" s="28" t="s">
        <v>6788</v>
      </c>
      <c r="H4137" s="28" t="s">
        <v>7321</v>
      </c>
      <c r="J4137" s="28" t="s">
        <v>4911</v>
      </c>
      <c r="K4137" s="29">
        <v>40355</v>
      </c>
      <c r="M4137" s="28" t="s">
        <v>1466</v>
      </c>
    </row>
    <row r="4138" spans="1:13" hidden="1" x14ac:dyDescent="0.2">
      <c r="A4138" s="14">
        <v>80845</v>
      </c>
      <c r="B4138" s="28" t="s">
        <v>4573</v>
      </c>
      <c r="C4138" s="30" t="s">
        <v>5135</v>
      </c>
      <c r="D4138" s="25">
        <v>40355</v>
      </c>
      <c r="F4138" s="26">
        <v>19.95</v>
      </c>
      <c r="G4138" s="28" t="s">
        <v>895</v>
      </c>
      <c r="H4138" s="28" t="s">
        <v>3488</v>
      </c>
      <c r="J4138" s="28" t="s">
        <v>4908</v>
      </c>
      <c r="K4138" s="29">
        <v>40357</v>
      </c>
      <c r="M4138" s="28" t="s">
        <v>1465</v>
      </c>
    </row>
    <row r="4139" spans="1:13" hidden="1" x14ac:dyDescent="0.2">
      <c r="A4139" s="14">
        <v>80847</v>
      </c>
      <c r="B4139" s="28" t="s">
        <v>4573</v>
      </c>
      <c r="C4139" s="30" t="s">
        <v>5135</v>
      </c>
      <c r="D4139" s="25">
        <v>40355</v>
      </c>
      <c r="F4139" s="26">
        <v>15.93</v>
      </c>
      <c r="G4139" s="28" t="s">
        <v>5137</v>
      </c>
      <c r="H4139" s="28" t="s">
        <v>3365</v>
      </c>
      <c r="J4139" s="28" t="s">
        <v>4907</v>
      </c>
      <c r="K4139" s="29">
        <v>40357</v>
      </c>
      <c r="M4139" s="28" t="s">
        <v>2321</v>
      </c>
    </row>
    <row r="4140" spans="1:13" hidden="1" x14ac:dyDescent="0.2">
      <c r="A4140" s="14">
        <v>80806.100000000006</v>
      </c>
      <c r="B4140" s="28" t="s">
        <v>4573</v>
      </c>
      <c r="C4140" s="30" t="s">
        <v>5135</v>
      </c>
      <c r="D4140" s="25">
        <v>40355</v>
      </c>
      <c r="E4140" s="28" t="s">
        <v>2186</v>
      </c>
      <c r="F4140" s="26">
        <v>25</v>
      </c>
      <c r="G4140" s="28" t="s">
        <v>5167</v>
      </c>
      <c r="H4140" s="28" t="s">
        <v>3488</v>
      </c>
      <c r="J4140" s="28" t="s">
        <v>4909</v>
      </c>
      <c r="K4140" s="29">
        <v>40357</v>
      </c>
      <c r="M4140" s="28" t="s">
        <v>2185</v>
      </c>
    </row>
    <row r="4141" spans="1:13" hidden="1" x14ac:dyDescent="0.2">
      <c r="A4141" s="14">
        <v>80806.2</v>
      </c>
      <c r="B4141" s="28" t="s">
        <v>4573</v>
      </c>
      <c r="C4141" s="30" t="s">
        <v>5135</v>
      </c>
      <c r="D4141" s="25">
        <v>40355</v>
      </c>
      <c r="F4141" s="26">
        <v>20.25</v>
      </c>
      <c r="G4141" s="28" t="s">
        <v>5167</v>
      </c>
      <c r="H4141" s="28" t="s">
        <v>3365</v>
      </c>
      <c r="J4141" s="28" t="s">
        <v>4909</v>
      </c>
      <c r="K4141" s="29">
        <v>40357</v>
      </c>
      <c r="M4141" s="28" t="s">
        <v>2185</v>
      </c>
    </row>
    <row r="4142" spans="1:13" hidden="1" x14ac:dyDescent="0.2">
      <c r="A4142" s="14">
        <v>80848</v>
      </c>
      <c r="B4142" s="28" t="s">
        <v>4573</v>
      </c>
      <c r="C4142" s="30" t="s">
        <v>5135</v>
      </c>
      <c r="D4142" s="25">
        <v>40356</v>
      </c>
      <c r="F4142" s="26">
        <v>5.75</v>
      </c>
      <c r="G4142" s="28" t="s">
        <v>5137</v>
      </c>
      <c r="H4142" s="28" t="s">
        <v>3365</v>
      </c>
      <c r="J4142" s="28" t="s">
        <v>4909</v>
      </c>
      <c r="K4142" s="29">
        <v>40357</v>
      </c>
      <c r="M4142" s="28" t="s">
        <v>4614</v>
      </c>
    </row>
    <row r="4143" spans="1:13" hidden="1" x14ac:dyDescent="0.2">
      <c r="A4143" s="14">
        <v>80656.2</v>
      </c>
      <c r="B4143" s="28" t="s">
        <v>4579</v>
      </c>
      <c r="C4143" s="30" t="s">
        <v>4574</v>
      </c>
      <c r="D4143" s="134">
        <v>40357</v>
      </c>
      <c r="F4143" s="26">
        <v>30</v>
      </c>
      <c r="G4143" s="28" t="s">
        <v>4580</v>
      </c>
      <c r="H4143" s="28" t="s">
        <v>6667</v>
      </c>
      <c r="K4143" s="29">
        <v>40357</v>
      </c>
      <c r="L4143" s="30" t="s">
        <v>7212</v>
      </c>
      <c r="M4143" s="32" t="s">
        <v>4610</v>
      </c>
    </row>
    <row r="4144" spans="1:13" hidden="1" x14ac:dyDescent="0.2">
      <c r="A4144" s="14">
        <v>80983</v>
      </c>
      <c r="B4144" s="28" t="s">
        <v>4573</v>
      </c>
      <c r="C4144" s="30" t="s">
        <v>4598</v>
      </c>
      <c r="D4144" s="25">
        <v>40357</v>
      </c>
      <c r="F4144" s="26">
        <v>15</v>
      </c>
      <c r="G4144" s="28" t="s">
        <v>879</v>
      </c>
      <c r="H4144" s="28" t="s">
        <v>3365</v>
      </c>
      <c r="J4144" s="28" t="s">
        <v>4909</v>
      </c>
      <c r="K4144" s="29">
        <v>40357</v>
      </c>
      <c r="M4144" s="28" t="s">
        <v>8606</v>
      </c>
    </row>
    <row r="4145" spans="1:13" hidden="1" x14ac:dyDescent="0.2">
      <c r="A4145" s="14">
        <v>80984.100000000006</v>
      </c>
      <c r="B4145" s="28" t="s">
        <v>4573</v>
      </c>
      <c r="C4145" s="30" t="s">
        <v>4598</v>
      </c>
      <c r="D4145" s="25">
        <v>40357</v>
      </c>
      <c r="E4145" s="28" t="s">
        <v>548</v>
      </c>
      <c r="F4145" s="26">
        <v>15</v>
      </c>
      <c r="G4145" s="28" t="s">
        <v>1560</v>
      </c>
      <c r="H4145" s="28" t="s">
        <v>7321</v>
      </c>
      <c r="J4145" s="28" t="s">
        <v>4909</v>
      </c>
      <c r="K4145" s="29">
        <v>40357</v>
      </c>
      <c r="M4145" s="28" t="s">
        <v>6807</v>
      </c>
    </row>
    <row r="4146" spans="1:13" hidden="1" x14ac:dyDescent="0.2">
      <c r="A4146" s="14">
        <v>80984.2</v>
      </c>
      <c r="B4146" s="28" t="s">
        <v>4573</v>
      </c>
      <c r="C4146" s="30" t="s">
        <v>4598</v>
      </c>
      <c r="D4146" s="25">
        <v>40357</v>
      </c>
      <c r="E4146" s="28" t="s">
        <v>2470</v>
      </c>
      <c r="F4146" s="26">
        <v>55</v>
      </c>
      <c r="G4146" s="28" t="s">
        <v>1560</v>
      </c>
      <c r="H4146" s="28" t="s">
        <v>3370</v>
      </c>
      <c r="J4146" s="28" t="s">
        <v>4909</v>
      </c>
      <c r="K4146" s="29">
        <v>40357</v>
      </c>
      <c r="M4146" s="28" t="s">
        <v>6807</v>
      </c>
    </row>
    <row r="4147" spans="1:13" hidden="1" x14ac:dyDescent="0.2">
      <c r="A4147" s="14">
        <v>80656.100000000006</v>
      </c>
      <c r="B4147" s="28" t="s">
        <v>4573</v>
      </c>
      <c r="C4147" s="30" t="s">
        <v>4574</v>
      </c>
      <c r="D4147" s="134">
        <v>40357</v>
      </c>
      <c r="E4147" s="32"/>
      <c r="F4147" s="139">
        <v>7.61</v>
      </c>
      <c r="G4147" s="28" t="s">
        <v>5137</v>
      </c>
      <c r="H4147" s="28" t="s">
        <v>3365</v>
      </c>
      <c r="J4147" s="28" t="s">
        <v>4909</v>
      </c>
      <c r="K4147" s="29">
        <v>40357</v>
      </c>
      <c r="L4147" s="30" t="s">
        <v>7212</v>
      </c>
      <c r="M4147" s="32" t="s">
        <v>4610</v>
      </c>
    </row>
    <row r="4148" spans="1:13" hidden="1" x14ac:dyDescent="0.2">
      <c r="A4148" s="14">
        <v>80986.100000000006</v>
      </c>
      <c r="B4148" s="28" t="s">
        <v>4573</v>
      </c>
      <c r="C4148" s="30" t="s">
        <v>4598</v>
      </c>
      <c r="D4148" s="25">
        <v>40358</v>
      </c>
      <c r="E4148" s="28" t="s">
        <v>6727</v>
      </c>
      <c r="F4148" s="26">
        <v>4</v>
      </c>
      <c r="G4148" s="28" t="s">
        <v>683</v>
      </c>
      <c r="H4148" s="28" t="s">
        <v>3370</v>
      </c>
      <c r="J4148" s="28" t="s">
        <v>4909</v>
      </c>
      <c r="K4148" s="29">
        <v>40358</v>
      </c>
      <c r="M4148" s="28" t="s">
        <v>3851</v>
      </c>
    </row>
    <row r="4149" spans="1:13" hidden="1" x14ac:dyDescent="0.2">
      <c r="A4149" s="14">
        <v>80986.2</v>
      </c>
      <c r="B4149" s="28" t="s">
        <v>4573</v>
      </c>
      <c r="C4149" s="30" t="s">
        <v>4598</v>
      </c>
      <c r="D4149" s="25">
        <v>40358</v>
      </c>
      <c r="F4149" s="26">
        <v>25.04</v>
      </c>
      <c r="G4149" s="28" t="s">
        <v>683</v>
      </c>
      <c r="H4149" s="28" t="s">
        <v>3365</v>
      </c>
      <c r="J4149" s="28" t="s">
        <v>4909</v>
      </c>
      <c r="K4149" s="29">
        <v>40358</v>
      </c>
      <c r="M4149" s="28" t="s">
        <v>3851</v>
      </c>
    </row>
    <row r="4150" spans="1:13" hidden="1" x14ac:dyDescent="0.2">
      <c r="A4150" s="14">
        <v>80985</v>
      </c>
      <c r="B4150" s="28" t="s">
        <v>4573</v>
      </c>
      <c r="C4150" s="30" t="s">
        <v>4598</v>
      </c>
      <c r="D4150" s="25">
        <v>40358</v>
      </c>
      <c r="F4150" s="26">
        <v>11.59</v>
      </c>
      <c r="G4150" s="28" t="s">
        <v>1951</v>
      </c>
      <c r="H4150" s="28" t="s">
        <v>3370</v>
      </c>
      <c r="J4150" s="28" t="s">
        <v>4909</v>
      </c>
      <c r="K4150" s="29">
        <v>40358</v>
      </c>
      <c r="M4150" s="28" t="s">
        <v>3948</v>
      </c>
    </row>
    <row r="4151" spans="1:13" x14ac:dyDescent="0.2">
      <c r="A4151" s="14">
        <v>80658</v>
      </c>
      <c r="B4151" s="28" t="s">
        <v>4573</v>
      </c>
      <c r="C4151" s="30" t="s">
        <v>4574</v>
      </c>
      <c r="D4151" s="134">
        <v>40358</v>
      </c>
      <c r="E4151" s="32"/>
      <c r="F4151" s="133">
        <v>19.97</v>
      </c>
      <c r="G4151" s="28" t="s">
        <v>5136</v>
      </c>
      <c r="H4151" s="28" t="s">
        <v>7151</v>
      </c>
      <c r="J4151" s="28" t="s">
        <v>4911</v>
      </c>
      <c r="K4151" s="29">
        <v>40358</v>
      </c>
      <c r="L4151" s="30" t="s">
        <v>7174</v>
      </c>
      <c r="M4151" s="32" t="s">
        <v>7221</v>
      </c>
    </row>
    <row r="4152" spans="1:13" hidden="1" x14ac:dyDescent="0.2">
      <c r="A4152" s="14">
        <v>80987</v>
      </c>
      <c r="B4152" s="28" t="s">
        <v>4573</v>
      </c>
      <c r="C4152" s="30" t="s">
        <v>4598</v>
      </c>
      <c r="D4152" s="25">
        <v>40359</v>
      </c>
      <c r="F4152" s="131">
        <v>16.98</v>
      </c>
      <c r="G4152" s="28" t="s">
        <v>1176</v>
      </c>
      <c r="H4152" s="28" t="s">
        <v>5953</v>
      </c>
      <c r="K4152" s="29">
        <v>40359</v>
      </c>
      <c r="M4152" s="28" t="s">
        <v>545</v>
      </c>
    </row>
    <row r="4153" spans="1:13" hidden="1" x14ac:dyDescent="0.2">
      <c r="A4153" s="14">
        <v>80708</v>
      </c>
      <c r="B4153" s="28" t="s">
        <v>4573</v>
      </c>
      <c r="C4153" s="30" t="s">
        <v>4574</v>
      </c>
      <c r="D4153" s="134">
        <v>40359</v>
      </c>
      <c r="E4153" s="28" t="s">
        <v>1474</v>
      </c>
      <c r="F4153" s="133">
        <v>30</v>
      </c>
      <c r="G4153" s="28" t="s">
        <v>5155</v>
      </c>
      <c r="H4153" s="28" t="s">
        <v>3365</v>
      </c>
      <c r="J4153" s="28" t="s">
        <v>4906</v>
      </c>
      <c r="K4153" s="29" t="s">
        <v>1475</v>
      </c>
      <c r="L4153" s="30" t="s">
        <v>7176</v>
      </c>
      <c r="M4153" s="32">
        <v>1233</v>
      </c>
    </row>
    <row r="4154" spans="1:13" x14ac:dyDescent="0.2">
      <c r="A4154" s="14">
        <v>80849</v>
      </c>
      <c r="B4154" s="28" t="s">
        <v>4573</v>
      </c>
      <c r="C4154" s="30" t="s">
        <v>5135</v>
      </c>
      <c r="D4154" s="25">
        <v>40359</v>
      </c>
      <c r="F4154" s="26">
        <v>8.5</v>
      </c>
      <c r="G4154" s="28" t="s">
        <v>2205</v>
      </c>
      <c r="H4154" s="28" t="s">
        <v>7151</v>
      </c>
      <c r="J4154" s="28" t="s">
        <v>4907</v>
      </c>
      <c r="K4154" s="29">
        <v>40360</v>
      </c>
      <c r="M4154" s="28" t="s">
        <v>3950</v>
      </c>
    </row>
    <row r="4155" spans="1:13" hidden="1" x14ac:dyDescent="0.2">
      <c r="A4155" s="14">
        <v>81516</v>
      </c>
      <c r="B4155" s="28" t="s">
        <v>4573</v>
      </c>
      <c r="C4155" s="28" t="s">
        <v>4580</v>
      </c>
      <c r="D4155" s="25">
        <v>40360</v>
      </c>
      <c r="E4155" s="28" t="s">
        <v>4793</v>
      </c>
      <c r="F4155" s="26">
        <v>25</v>
      </c>
      <c r="G4155" s="28" t="s">
        <v>5158</v>
      </c>
      <c r="H4155" s="28" t="s">
        <v>7154</v>
      </c>
      <c r="J4155" s="28" t="s">
        <v>4905</v>
      </c>
      <c r="K4155" s="29">
        <v>40360</v>
      </c>
    </row>
    <row r="4156" spans="1:13" hidden="1" x14ac:dyDescent="0.2">
      <c r="A4156" s="14">
        <v>80660</v>
      </c>
      <c r="B4156" s="28" t="s">
        <v>4579</v>
      </c>
      <c r="C4156" s="30" t="s">
        <v>4574</v>
      </c>
      <c r="D4156" s="134">
        <v>40360</v>
      </c>
      <c r="E4156" s="32"/>
      <c r="F4156" s="133">
        <v>50</v>
      </c>
      <c r="G4156" s="28" t="s">
        <v>4580</v>
      </c>
      <c r="H4156" s="28" t="s">
        <v>6667</v>
      </c>
      <c r="K4156" s="29">
        <v>40360</v>
      </c>
      <c r="L4156" s="30" t="s">
        <v>7184</v>
      </c>
      <c r="M4156" s="32" t="s">
        <v>8544</v>
      </c>
    </row>
    <row r="4157" spans="1:13" hidden="1" x14ac:dyDescent="0.2">
      <c r="A4157" s="14">
        <v>81518</v>
      </c>
      <c r="B4157" s="28" t="s">
        <v>4573</v>
      </c>
      <c r="C4157" s="28" t="s">
        <v>4580</v>
      </c>
      <c r="D4157" s="25">
        <v>40360</v>
      </c>
      <c r="E4157" s="28" t="s">
        <v>8516</v>
      </c>
      <c r="F4157" s="26">
        <v>20</v>
      </c>
      <c r="G4157" s="28" t="s">
        <v>7120</v>
      </c>
      <c r="H4157" s="28" t="s">
        <v>3484</v>
      </c>
      <c r="J4157" s="28" t="s">
        <v>4907</v>
      </c>
      <c r="K4157" s="29">
        <v>40360</v>
      </c>
    </row>
    <row r="4158" spans="1:13" hidden="1" x14ac:dyDescent="0.2">
      <c r="A4158" s="14">
        <v>80664</v>
      </c>
      <c r="B4158" s="28" t="s">
        <v>4573</v>
      </c>
      <c r="C4158" s="30" t="s">
        <v>4574</v>
      </c>
      <c r="D4158" s="134">
        <v>40360</v>
      </c>
      <c r="E4158" s="32"/>
      <c r="F4158" s="133">
        <v>5</v>
      </c>
      <c r="G4158" s="28" t="s">
        <v>5134</v>
      </c>
      <c r="H4158" s="28" t="s">
        <v>5954</v>
      </c>
      <c r="J4158" s="28" t="s">
        <v>4912</v>
      </c>
      <c r="K4158" s="29">
        <v>40360</v>
      </c>
      <c r="L4158" s="30" t="s">
        <v>7174</v>
      </c>
      <c r="M4158" s="32" t="s">
        <v>7194</v>
      </c>
    </row>
    <row r="4159" spans="1:13" hidden="1" x14ac:dyDescent="0.2">
      <c r="A4159" s="14">
        <v>80668</v>
      </c>
      <c r="B4159" s="30" t="s">
        <v>4579</v>
      </c>
      <c r="C4159" s="30" t="s">
        <v>4574</v>
      </c>
      <c r="D4159" s="134">
        <v>40360</v>
      </c>
      <c r="E4159" s="32"/>
      <c r="F4159" s="133">
        <v>10</v>
      </c>
      <c r="G4159" s="28" t="s">
        <v>7162</v>
      </c>
      <c r="H4159" s="28" t="s">
        <v>3370</v>
      </c>
      <c r="J4159" s="28" t="s">
        <v>4906</v>
      </c>
      <c r="K4159" s="29">
        <v>40360</v>
      </c>
      <c r="L4159" s="30" t="s">
        <v>7182</v>
      </c>
      <c r="M4159" s="32" t="s">
        <v>7199</v>
      </c>
    </row>
    <row r="4160" spans="1:13" hidden="1" x14ac:dyDescent="0.2">
      <c r="A4160" s="14">
        <v>80667</v>
      </c>
      <c r="B4160" s="28" t="s">
        <v>4579</v>
      </c>
      <c r="C4160" s="30" t="s">
        <v>4574</v>
      </c>
      <c r="D4160" s="134">
        <v>40360</v>
      </c>
      <c r="E4160" s="32"/>
      <c r="F4160" s="133">
        <v>10</v>
      </c>
      <c r="G4160" s="28" t="s">
        <v>7163</v>
      </c>
      <c r="H4160" s="28" t="s">
        <v>3370</v>
      </c>
      <c r="J4160" s="28" t="s">
        <v>4905</v>
      </c>
      <c r="K4160" s="29">
        <v>40360</v>
      </c>
      <c r="L4160" s="30" t="s">
        <v>7182</v>
      </c>
      <c r="M4160" s="32" t="s">
        <v>7198</v>
      </c>
    </row>
    <row r="4161" spans="1:13" hidden="1" x14ac:dyDescent="0.2">
      <c r="A4161" s="14">
        <v>81520</v>
      </c>
      <c r="B4161" s="33" t="s">
        <v>4573</v>
      </c>
      <c r="C4161" s="33" t="s">
        <v>4580</v>
      </c>
      <c r="D4161" s="25">
        <v>40360</v>
      </c>
      <c r="E4161" s="28" t="s">
        <v>3376</v>
      </c>
      <c r="F4161" s="26">
        <v>12</v>
      </c>
      <c r="G4161" s="28" t="s">
        <v>1661</v>
      </c>
      <c r="H4161" s="28" t="s">
        <v>3379</v>
      </c>
      <c r="J4161" s="28" t="s">
        <v>4906</v>
      </c>
      <c r="K4161" s="29">
        <v>40360</v>
      </c>
      <c r="L4161" s="33"/>
    </row>
    <row r="4162" spans="1:13" hidden="1" x14ac:dyDescent="0.2">
      <c r="A4162" s="14">
        <v>80850</v>
      </c>
      <c r="B4162" s="28" t="s">
        <v>4573</v>
      </c>
      <c r="C4162" s="30" t="s">
        <v>5135</v>
      </c>
      <c r="D4162" s="25">
        <v>40360</v>
      </c>
      <c r="F4162" s="26">
        <v>14.99</v>
      </c>
      <c r="G4162" s="28" t="s">
        <v>7133</v>
      </c>
      <c r="H4162" s="28" t="s">
        <v>3381</v>
      </c>
      <c r="J4162" s="28" t="s">
        <v>4909</v>
      </c>
      <c r="K4162" s="29">
        <v>40361</v>
      </c>
      <c r="M4162" s="28" t="s">
        <v>2094</v>
      </c>
    </row>
    <row r="4163" spans="1:13" hidden="1" x14ac:dyDescent="0.2">
      <c r="A4163" s="14">
        <v>80659</v>
      </c>
      <c r="B4163" s="28" t="s">
        <v>4573</v>
      </c>
      <c r="C4163" s="30" t="s">
        <v>4574</v>
      </c>
      <c r="D4163" s="134">
        <v>40360</v>
      </c>
      <c r="E4163" s="32"/>
      <c r="F4163" s="133">
        <v>37.22</v>
      </c>
      <c r="G4163" s="28" t="s">
        <v>6752</v>
      </c>
      <c r="H4163" s="28" t="s">
        <v>3381</v>
      </c>
      <c r="J4163" s="28" t="s">
        <v>4907</v>
      </c>
      <c r="K4163" s="29">
        <v>40360</v>
      </c>
      <c r="L4163" s="30" t="s">
        <v>7174</v>
      </c>
      <c r="M4163" s="32" t="s">
        <v>6752</v>
      </c>
    </row>
    <row r="4164" spans="1:13" hidden="1" x14ac:dyDescent="0.2">
      <c r="A4164" s="14">
        <v>81519</v>
      </c>
      <c r="B4164" s="28" t="s">
        <v>4573</v>
      </c>
      <c r="C4164" s="28" t="s">
        <v>4580</v>
      </c>
      <c r="D4164" s="25">
        <v>40360</v>
      </c>
      <c r="E4164" s="28" t="s">
        <v>3043</v>
      </c>
      <c r="F4164" s="26">
        <v>40</v>
      </c>
      <c r="G4164" s="28" t="s">
        <v>1958</v>
      </c>
      <c r="H4164" s="28" t="s">
        <v>3379</v>
      </c>
      <c r="J4164" s="28" t="s">
        <v>4906</v>
      </c>
      <c r="K4164" s="29">
        <v>40360</v>
      </c>
    </row>
    <row r="4165" spans="1:13" hidden="1" x14ac:dyDescent="0.2">
      <c r="A4165" s="14">
        <v>81514</v>
      </c>
      <c r="B4165" s="28" t="s">
        <v>4573</v>
      </c>
      <c r="C4165" s="28" t="s">
        <v>4580</v>
      </c>
      <c r="D4165" s="25">
        <v>40360</v>
      </c>
      <c r="E4165" s="33" t="s">
        <v>3367</v>
      </c>
      <c r="F4165" s="26">
        <v>80</v>
      </c>
      <c r="G4165" s="28" t="s">
        <v>7119</v>
      </c>
      <c r="H4165" s="28" t="s">
        <v>3484</v>
      </c>
      <c r="J4165" s="28" t="s">
        <v>4911</v>
      </c>
      <c r="K4165" s="29">
        <v>40360</v>
      </c>
    </row>
    <row r="4166" spans="1:13" hidden="1" x14ac:dyDescent="0.2">
      <c r="A4166" s="14">
        <v>80990</v>
      </c>
      <c r="B4166" s="28" t="s">
        <v>4573</v>
      </c>
      <c r="C4166" s="30" t="s">
        <v>4598</v>
      </c>
      <c r="D4166" s="25">
        <v>40360</v>
      </c>
      <c r="E4166" s="28" t="s">
        <v>1541</v>
      </c>
      <c r="F4166" s="26">
        <v>18.05</v>
      </c>
      <c r="G4166" s="28" t="s">
        <v>3696</v>
      </c>
      <c r="H4166" s="28" t="s">
        <v>3488</v>
      </c>
      <c r="J4166" s="28" t="s">
        <v>4909</v>
      </c>
      <c r="K4166" s="29">
        <v>40360</v>
      </c>
      <c r="M4166" s="28" t="s">
        <v>1542</v>
      </c>
    </row>
    <row r="4167" spans="1:13" hidden="1" x14ac:dyDescent="0.2">
      <c r="A4167" s="14">
        <v>81517</v>
      </c>
      <c r="B4167" s="28" t="s">
        <v>4573</v>
      </c>
      <c r="C4167" s="28" t="s">
        <v>4580</v>
      </c>
      <c r="D4167" s="25">
        <v>40360</v>
      </c>
      <c r="E4167" s="28" t="s">
        <v>3542</v>
      </c>
      <c r="F4167" s="26">
        <v>50</v>
      </c>
      <c r="G4167" s="28" t="s">
        <v>3696</v>
      </c>
      <c r="H4167" s="28" t="s">
        <v>3488</v>
      </c>
      <c r="J4167" s="28" t="s">
        <v>4908</v>
      </c>
      <c r="K4167" s="29">
        <v>40360</v>
      </c>
    </row>
    <row r="4168" spans="1:13" hidden="1" x14ac:dyDescent="0.2">
      <c r="A4168" s="14">
        <v>80989.100000000006</v>
      </c>
      <c r="B4168" s="28" t="s">
        <v>4573</v>
      </c>
      <c r="C4168" s="30" t="s">
        <v>4598</v>
      </c>
      <c r="D4168" s="25">
        <v>40360</v>
      </c>
      <c r="F4168" s="26">
        <v>20.96</v>
      </c>
      <c r="G4168" s="28" t="s">
        <v>683</v>
      </c>
      <c r="H4168" s="28" t="s">
        <v>3365</v>
      </c>
      <c r="J4168" s="28" t="s">
        <v>4909</v>
      </c>
      <c r="K4168" s="29">
        <v>40360</v>
      </c>
      <c r="M4168" s="28" t="s">
        <v>3851</v>
      </c>
    </row>
    <row r="4169" spans="1:13" hidden="1" x14ac:dyDescent="0.2">
      <c r="A4169" s="14">
        <v>80989.2</v>
      </c>
      <c r="B4169" s="28" t="s">
        <v>4573</v>
      </c>
      <c r="C4169" s="30" t="s">
        <v>4598</v>
      </c>
      <c r="D4169" s="25">
        <v>40360</v>
      </c>
      <c r="E4169" s="28" t="s">
        <v>1331</v>
      </c>
      <c r="F4169" s="26">
        <v>5</v>
      </c>
      <c r="G4169" s="28" t="s">
        <v>683</v>
      </c>
      <c r="H4169" s="28" t="s">
        <v>3488</v>
      </c>
      <c r="J4169" s="28" t="s">
        <v>4909</v>
      </c>
      <c r="K4169" s="29">
        <v>40360</v>
      </c>
      <c r="M4169" s="28" t="s">
        <v>3851</v>
      </c>
    </row>
    <row r="4170" spans="1:13" hidden="1" x14ac:dyDescent="0.2">
      <c r="A4170" s="14">
        <v>81515</v>
      </c>
      <c r="B4170" s="28" t="s">
        <v>4573</v>
      </c>
      <c r="C4170" s="28" t="s">
        <v>4580</v>
      </c>
      <c r="D4170" s="25">
        <v>40360</v>
      </c>
      <c r="E4170" s="28" t="s">
        <v>3367</v>
      </c>
      <c r="F4170" s="26">
        <v>30</v>
      </c>
      <c r="G4170" s="28" t="s">
        <v>5137</v>
      </c>
      <c r="H4170" s="28" t="s">
        <v>3365</v>
      </c>
      <c r="J4170" s="28" t="s">
        <v>4911</v>
      </c>
      <c r="K4170" s="29">
        <v>40360</v>
      </c>
    </row>
    <row r="4171" spans="1:13" hidden="1" x14ac:dyDescent="0.2">
      <c r="A4171" s="14">
        <v>80666</v>
      </c>
      <c r="B4171" s="28" t="s">
        <v>4579</v>
      </c>
      <c r="C4171" s="30" t="s">
        <v>4574</v>
      </c>
      <c r="D4171" s="134">
        <v>40360</v>
      </c>
      <c r="E4171" s="32"/>
      <c r="F4171" s="133">
        <v>300</v>
      </c>
      <c r="G4171" s="28" t="s">
        <v>5133</v>
      </c>
      <c r="H4171" s="28" t="s">
        <v>6667</v>
      </c>
      <c r="K4171" s="29">
        <v>40360</v>
      </c>
      <c r="L4171" s="30" t="s">
        <v>7174</v>
      </c>
      <c r="M4171" s="32" t="s">
        <v>7191</v>
      </c>
    </row>
    <row r="4172" spans="1:13" hidden="1" x14ac:dyDescent="0.2">
      <c r="A4172" s="14">
        <v>81585</v>
      </c>
      <c r="B4172" s="28" t="s">
        <v>7124</v>
      </c>
      <c r="C4172" s="30" t="s">
        <v>5133</v>
      </c>
      <c r="D4172" s="25">
        <v>40360</v>
      </c>
      <c r="F4172" s="26">
        <v>-0.32</v>
      </c>
      <c r="G4172" s="28" t="s">
        <v>5133</v>
      </c>
      <c r="H4172" s="28" t="s">
        <v>6666</v>
      </c>
    </row>
    <row r="4173" spans="1:13" hidden="1" x14ac:dyDescent="0.2">
      <c r="A4173" s="14">
        <v>80663</v>
      </c>
      <c r="B4173" s="28" t="s">
        <v>4573</v>
      </c>
      <c r="C4173" s="30" t="s">
        <v>4574</v>
      </c>
      <c r="D4173" s="134">
        <v>40360</v>
      </c>
      <c r="E4173" s="32"/>
      <c r="F4173" s="133">
        <v>32.97</v>
      </c>
      <c r="G4173" s="28" t="s">
        <v>6021</v>
      </c>
      <c r="H4173" s="28" t="s">
        <v>3381</v>
      </c>
      <c r="J4173" s="28" t="s">
        <v>4909</v>
      </c>
      <c r="K4173" s="29">
        <v>40360</v>
      </c>
      <c r="L4173" s="30" t="s">
        <v>7174</v>
      </c>
      <c r="M4173" s="32" t="s">
        <v>7200</v>
      </c>
    </row>
    <row r="4174" spans="1:13" hidden="1" x14ac:dyDescent="0.2">
      <c r="A4174" s="14">
        <v>80661</v>
      </c>
      <c r="B4174" s="33" t="s">
        <v>4573</v>
      </c>
      <c r="C4174" s="30" t="s">
        <v>4574</v>
      </c>
      <c r="D4174" s="134">
        <v>40360</v>
      </c>
      <c r="E4174" s="32"/>
      <c r="F4174" s="133">
        <v>44</v>
      </c>
      <c r="G4174" s="28" t="s">
        <v>6023</v>
      </c>
      <c r="H4174" s="28" t="s">
        <v>3379</v>
      </c>
      <c r="J4174" s="28" t="s">
        <v>4906</v>
      </c>
      <c r="K4174" s="29">
        <v>40360</v>
      </c>
      <c r="L4174" s="30" t="s">
        <v>7174</v>
      </c>
      <c r="M4174" s="32" t="s">
        <v>7196</v>
      </c>
    </row>
    <row r="4175" spans="1:13" hidden="1" x14ac:dyDescent="0.2">
      <c r="A4175" s="14">
        <v>80662</v>
      </c>
      <c r="B4175" s="28" t="s">
        <v>4573</v>
      </c>
      <c r="C4175" s="30" t="s">
        <v>4574</v>
      </c>
      <c r="D4175" s="134">
        <v>40360</v>
      </c>
      <c r="E4175" s="32"/>
      <c r="F4175" s="133">
        <v>12.12</v>
      </c>
      <c r="G4175" s="28" t="s">
        <v>6022</v>
      </c>
      <c r="H4175" s="28" t="s">
        <v>3381</v>
      </c>
      <c r="J4175" s="28" t="s">
        <v>4909</v>
      </c>
      <c r="K4175" s="29">
        <v>40360</v>
      </c>
      <c r="L4175" s="30" t="s">
        <v>7174</v>
      </c>
      <c r="M4175" s="32" t="s">
        <v>7195</v>
      </c>
    </row>
    <row r="4176" spans="1:13" hidden="1" x14ac:dyDescent="0.2">
      <c r="A4176" s="14">
        <v>81561</v>
      </c>
      <c r="B4176" s="28" t="s">
        <v>4573</v>
      </c>
      <c r="C4176" s="28" t="s">
        <v>4580</v>
      </c>
      <c r="D4176" s="25">
        <v>40360</v>
      </c>
      <c r="E4176" s="33"/>
      <c r="F4176" s="131">
        <v>213</v>
      </c>
      <c r="G4176" s="28" t="s">
        <v>4595</v>
      </c>
      <c r="H4176" s="28" t="s">
        <v>3370</v>
      </c>
      <c r="J4176" s="28" t="s">
        <v>4909</v>
      </c>
      <c r="K4176" s="29">
        <v>40360</v>
      </c>
    </row>
    <row r="4177" spans="1:13" hidden="1" x14ac:dyDescent="0.2">
      <c r="A4177" s="14">
        <v>81521</v>
      </c>
      <c r="B4177" s="28" t="s">
        <v>5150</v>
      </c>
      <c r="C4177" s="28" t="s">
        <v>4580</v>
      </c>
      <c r="D4177" s="25">
        <v>40360</v>
      </c>
      <c r="F4177" s="26">
        <v>-470</v>
      </c>
      <c r="G4177" s="28" t="s">
        <v>4574</v>
      </c>
      <c r="H4177" s="28" t="s">
        <v>6667</v>
      </c>
      <c r="K4177" s="29">
        <v>40360</v>
      </c>
    </row>
    <row r="4178" spans="1:13" hidden="1" x14ac:dyDescent="0.2">
      <c r="A4178" s="14">
        <v>81586</v>
      </c>
      <c r="B4178" s="28" t="s">
        <v>5150</v>
      </c>
      <c r="C4178" s="28" t="s">
        <v>5133</v>
      </c>
      <c r="D4178" s="25">
        <v>40360</v>
      </c>
      <c r="F4178" s="26">
        <v>-300</v>
      </c>
      <c r="G4178" s="28" t="s">
        <v>4574</v>
      </c>
      <c r="H4178" s="28" t="s">
        <v>6667</v>
      </c>
    </row>
    <row r="4179" spans="1:13" hidden="1" x14ac:dyDescent="0.2">
      <c r="A4179" s="14">
        <v>80988</v>
      </c>
      <c r="B4179" s="28" t="s">
        <v>4573</v>
      </c>
      <c r="C4179" s="30" t="s">
        <v>4598</v>
      </c>
      <c r="D4179" s="25">
        <v>40360</v>
      </c>
      <c r="F4179" s="26">
        <v>13.5</v>
      </c>
      <c r="G4179" s="28" t="s">
        <v>2205</v>
      </c>
      <c r="H4179" s="28" t="s">
        <v>7154</v>
      </c>
      <c r="J4179" s="28" t="s">
        <v>4907</v>
      </c>
      <c r="K4179" s="29">
        <v>40360</v>
      </c>
      <c r="M4179" s="28" t="s">
        <v>4695</v>
      </c>
    </row>
    <row r="4180" spans="1:13" hidden="1" x14ac:dyDescent="0.2">
      <c r="A4180" s="14">
        <v>80665</v>
      </c>
      <c r="B4180" s="28" t="s">
        <v>4573</v>
      </c>
      <c r="C4180" s="30" t="s">
        <v>4574</v>
      </c>
      <c r="D4180" s="134">
        <v>40360</v>
      </c>
      <c r="E4180" s="28" t="s">
        <v>5365</v>
      </c>
      <c r="F4180" s="133">
        <v>180</v>
      </c>
      <c r="G4180" s="28" t="s">
        <v>2204</v>
      </c>
      <c r="H4180" s="28" t="s">
        <v>3381</v>
      </c>
      <c r="J4180" s="28" t="s">
        <v>4909</v>
      </c>
      <c r="K4180" s="29">
        <v>40360</v>
      </c>
      <c r="L4180" s="30" t="s">
        <v>7174</v>
      </c>
      <c r="M4180" s="32" t="s">
        <v>7192</v>
      </c>
    </row>
    <row r="4181" spans="1:13" hidden="1" x14ac:dyDescent="0.2">
      <c r="A4181" s="14">
        <v>80673</v>
      </c>
      <c r="B4181" s="28" t="s">
        <v>4573</v>
      </c>
      <c r="C4181" s="30" t="s">
        <v>4574</v>
      </c>
      <c r="D4181" s="134">
        <v>40361</v>
      </c>
      <c r="E4181" s="28" t="s">
        <v>3380</v>
      </c>
      <c r="F4181" s="133">
        <v>61</v>
      </c>
      <c r="G4181" s="28" t="s">
        <v>4594</v>
      </c>
      <c r="H4181" s="28" t="s">
        <v>3381</v>
      </c>
      <c r="J4181" s="28" t="s">
        <v>4909</v>
      </c>
      <c r="K4181" s="29">
        <v>40361</v>
      </c>
      <c r="L4181" s="30" t="s">
        <v>7174</v>
      </c>
      <c r="M4181" s="32" t="s">
        <v>5919</v>
      </c>
    </row>
    <row r="4182" spans="1:13" hidden="1" x14ac:dyDescent="0.2">
      <c r="A4182" s="14">
        <v>80675</v>
      </c>
      <c r="B4182" s="28" t="s">
        <v>4573</v>
      </c>
      <c r="C4182" s="30" t="s">
        <v>4574</v>
      </c>
      <c r="D4182" s="134">
        <v>40361</v>
      </c>
      <c r="E4182" s="32" t="s">
        <v>3382</v>
      </c>
      <c r="F4182" s="133">
        <v>64</v>
      </c>
      <c r="G4182" s="28" t="s">
        <v>4594</v>
      </c>
      <c r="H4182" s="28" t="s">
        <v>3381</v>
      </c>
      <c r="J4182" s="28" t="s">
        <v>4909</v>
      </c>
      <c r="K4182" s="29">
        <v>40361</v>
      </c>
      <c r="L4182" s="30" t="s">
        <v>7174</v>
      </c>
      <c r="M4182" s="32" t="s">
        <v>5918</v>
      </c>
    </row>
    <row r="4183" spans="1:13" hidden="1" x14ac:dyDescent="0.2">
      <c r="A4183" s="14">
        <v>80676</v>
      </c>
      <c r="B4183" s="28" t="s">
        <v>4573</v>
      </c>
      <c r="C4183" s="30" t="s">
        <v>4574</v>
      </c>
      <c r="D4183" s="134">
        <v>40361</v>
      </c>
      <c r="E4183" s="28" t="s">
        <v>5363</v>
      </c>
      <c r="F4183" s="133">
        <v>19.940000000000001</v>
      </c>
      <c r="G4183" s="28" t="s">
        <v>4594</v>
      </c>
      <c r="H4183" s="28" t="s">
        <v>3381</v>
      </c>
      <c r="J4183" s="28" t="s">
        <v>4909</v>
      </c>
      <c r="K4183" s="29">
        <v>40361</v>
      </c>
      <c r="L4183" s="30" t="s">
        <v>7174</v>
      </c>
      <c r="M4183" s="32" t="s">
        <v>5364</v>
      </c>
    </row>
    <row r="4184" spans="1:13" hidden="1" x14ac:dyDescent="0.2">
      <c r="A4184" s="14">
        <v>80994</v>
      </c>
      <c r="B4184" s="28" t="s">
        <v>4573</v>
      </c>
      <c r="C4184" s="30" t="s">
        <v>4598</v>
      </c>
      <c r="D4184" s="25">
        <v>40361</v>
      </c>
      <c r="E4184" s="28" t="s">
        <v>543</v>
      </c>
      <c r="F4184" s="26">
        <v>207.5</v>
      </c>
      <c r="G4184" s="28" t="s">
        <v>685</v>
      </c>
      <c r="H4184" s="28" t="s">
        <v>7322</v>
      </c>
      <c r="J4184" s="28" t="s">
        <v>4549</v>
      </c>
      <c r="K4184" s="29">
        <v>40361</v>
      </c>
      <c r="M4184" s="28" t="s">
        <v>544</v>
      </c>
    </row>
    <row r="4185" spans="1:13" hidden="1" x14ac:dyDescent="0.2">
      <c r="A4185" s="14">
        <v>80671</v>
      </c>
      <c r="B4185" s="28" t="s">
        <v>4579</v>
      </c>
      <c r="C4185" s="30" t="s">
        <v>4574</v>
      </c>
      <c r="D4185" s="134">
        <v>40361</v>
      </c>
      <c r="E4185" s="32"/>
      <c r="F4185" s="133">
        <v>868.13</v>
      </c>
      <c r="G4185" s="28" t="s">
        <v>4598</v>
      </c>
      <c r="H4185" s="28" t="s">
        <v>6667</v>
      </c>
      <c r="K4185" s="29">
        <v>40361</v>
      </c>
      <c r="L4185" s="30" t="s">
        <v>7174</v>
      </c>
      <c r="M4185" s="32" t="s">
        <v>7193</v>
      </c>
    </row>
    <row r="4186" spans="1:13" hidden="1" x14ac:dyDescent="0.2">
      <c r="A4186" s="14">
        <v>80745</v>
      </c>
      <c r="B4186" s="28" t="s">
        <v>4573</v>
      </c>
      <c r="C4186" s="30" t="s">
        <v>4574</v>
      </c>
      <c r="D4186" s="134">
        <v>40361</v>
      </c>
      <c r="E4186" s="32"/>
      <c r="F4186" s="133">
        <v>12.39</v>
      </c>
      <c r="G4186" s="28" t="s">
        <v>4577</v>
      </c>
      <c r="H4186" s="28" t="s">
        <v>3365</v>
      </c>
      <c r="J4186" s="28" t="s">
        <v>4909</v>
      </c>
      <c r="K4186" s="29">
        <v>40394</v>
      </c>
      <c r="L4186" s="30" t="s">
        <v>7176</v>
      </c>
      <c r="M4186" s="32">
        <v>1246</v>
      </c>
    </row>
    <row r="4187" spans="1:13" hidden="1" x14ac:dyDescent="0.2">
      <c r="A4187" s="14">
        <v>80674</v>
      </c>
      <c r="B4187" s="28" t="s">
        <v>4573</v>
      </c>
      <c r="C4187" s="30" t="s">
        <v>4574</v>
      </c>
      <c r="D4187" s="134">
        <v>40361</v>
      </c>
      <c r="E4187" s="32"/>
      <c r="F4187" s="133">
        <v>9.85</v>
      </c>
      <c r="G4187" s="28" t="s">
        <v>5151</v>
      </c>
      <c r="H4187" s="28" t="s">
        <v>277</v>
      </c>
      <c r="J4187" s="28" t="s">
        <v>4907</v>
      </c>
      <c r="K4187" s="29">
        <v>40361</v>
      </c>
      <c r="L4187" s="30" t="s">
        <v>7174</v>
      </c>
      <c r="M4187" s="32" t="s">
        <v>7189</v>
      </c>
    </row>
    <row r="4188" spans="1:13" x14ac:dyDescent="0.2">
      <c r="A4188" s="14">
        <v>80851</v>
      </c>
      <c r="B4188" s="28" t="s">
        <v>4573</v>
      </c>
      <c r="C4188" s="30" t="s">
        <v>5135</v>
      </c>
      <c r="D4188" s="25">
        <v>40361</v>
      </c>
      <c r="F4188" s="26">
        <v>40</v>
      </c>
      <c r="G4188" s="28" t="s">
        <v>2201</v>
      </c>
      <c r="H4188" s="28" t="s">
        <v>7151</v>
      </c>
      <c r="J4188" s="28" t="s">
        <v>4911</v>
      </c>
      <c r="K4188" s="29">
        <v>40362</v>
      </c>
      <c r="M4188" s="28" t="s">
        <v>8456</v>
      </c>
    </row>
    <row r="4189" spans="1:13" hidden="1" x14ac:dyDescent="0.2">
      <c r="A4189" s="14">
        <v>80672</v>
      </c>
      <c r="B4189" s="28" t="s">
        <v>4579</v>
      </c>
      <c r="C4189" s="30" t="s">
        <v>4574</v>
      </c>
      <c r="D4189" s="134">
        <v>40361</v>
      </c>
      <c r="E4189" s="32"/>
      <c r="F4189" s="133">
        <v>2399.62</v>
      </c>
      <c r="G4189" s="28" t="s">
        <v>5135</v>
      </c>
      <c r="H4189" s="28" t="s">
        <v>6667</v>
      </c>
      <c r="K4189" s="29">
        <v>40361</v>
      </c>
      <c r="L4189" s="30" t="s">
        <v>7174</v>
      </c>
      <c r="M4189" s="32" t="s">
        <v>7218</v>
      </c>
    </row>
    <row r="4190" spans="1:13" hidden="1" x14ac:dyDescent="0.2">
      <c r="A4190" s="14">
        <v>80670</v>
      </c>
      <c r="B4190" s="28" t="s">
        <v>4573</v>
      </c>
      <c r="C4190" s="30" t="s">
        <v>4574</v>
      </c>
      <c r="D4190" s="134">
        <v>40361</v>
      </c>
      <c r="E4190" s="32" t="s">
        <v>3388</v>
      </c>
      <c r="F4190" s="133">
        <v>26.95</v>
      </c>
      <c r="G4190" s="28" t="s">
        <v>5139</v>
      </c>
      <c r="H4190" s="28" t="s">
        <v>3381</v>
      </c>
      <c r="J4190" s="28" t="s">
        <v>4911</v>
      </c>
      <c r="K4190" s="29">
        <v>40361</v>
      </c>
      <c r="L4190" s="30" t="s">
        <v>7174</v>
      </c>
      <c r="M4190" s="32" t="s">
        <v>7187</v>
      </c>
    </row>
    <row r="4191" spans="1:13" hidden="1" x14ac:dyDescent="0.2">
      <c r="A4191" s="14">
        <v>80701</v>
      </c>
      <c r="B4191" s="28" t="s">
        <v>4573</v>
      </c>
      <c r="C4191" s="30" t="s">
        <v>4574</v>
      </c>
      <c r="D4191" s="134">
        <v>40361</v>
      </c>
      <c r="E4191" s="32"/>
      <c r="F4191" s="133">
        <v>50</v>
      </c>
      <c r="G4191" s="28" t="s">
        <v>8227</v>
      </c>
      <c r="H4191" s="28" t="s">
        <v>3370</v>
      </c>
      <c r="J4191" s="28" t="s">
        <v>4907</v>
      </c>
      <c r="K4191" s="29" t="s">
        <v>1260</v>
      </c>
      <c r="L4191" s="30" t="s">
        <v>7176</v>
      </c>
      <c r="M4191" s="32">
        <v>1234</v>
      </c>
    </row>
    <row r="4192" spans="1:13" hidden="1" x14ac:dyDescent="0.2">
      <c r="A4192" s="14">
        <v>80991</v>
      </c>
      <c r="B4192" s="30" t="s">
        <v>5150</v>
      </c>
      <c r="C4192" s="30" t="s">
        <v>4598</v>
      </c>
      <c r="D4192" s="25">
        <v>40361</v>
      </c>
      <c r="F4192" s="26">
        <v>-868.13</v>
      </c>
      <c r="G4192" s="30" t="s">
        <v>4574</v>
      </c>
      <c r="H4192" s="28" t="s">
        <v>6667</v>
      </c>
      <c r="K4192" s="29">
        <v>40361</v>
      </c>
      <c r="M4192" s="28" t="s">
        <v>1534</v>
      </c>
    </row>
    <row r="4193" spans="1:13" hidden="1" x14ac:dyDescent="0.2">
      <c r="A4193" s="14">
        <v>81434</v>
      </c>
      <c r="B4193" s="30" t="s">
        <v>5150</v>
      </c>
      <c r="C4193" s="30" t="s">
        <v>5135</v>
      </c>
      <c r="D4193" s="25">
        <v>40361</v>
      </c>
      <c r="F4193" s="26">
        <v>-2399.62</v>
      </c>
      <c r="G4193" s="28" t="s">
        <v>4574</v>
      </c>
      <c r="H4193" s="28" t="s">
        <v>6667</v>
      </c>
      <c r="K4193" s="29">
        <v>40361</v>
      </c>
    </row>
    <row r="4194" spans="1:13" hidden="1" x14ac:dyDescent="0.2">
      <c r="A4194" s="14">
        <v>80995</v>
      </c>
      <c r="B4194" s="28" t="s">
        <v>4573</v>
      </c>
      <c r="C4194" s="30" t="s">
        <v>4598</v>
      </c>
      <c r="D4194" s="25">
        <v>40361</v>
      </c>
      <c r="F4194" s="26">
        <v>26.01</v>
      </c>
      <c r="G4194" s="28" t="s">
        <v>5167</v>
      </c>
      <c r="H4194" s="28" t="s">
        <v>3365</v>
      </c>
      <c r="J4194" s="28" t="s">
        <v>4909</v>
      </c>
      <c r="K4194" s="29">
        <v>40361</v>
      </c>
      <c r="M4194" s="28" t="s">
        <v>3649</v>
      </c>
    </row>
    <row r="4195" spans="1:13" hidden="1" x14ac:dyDescent="0.2">
      <c r="A4195" s="14">
        <v>80852</v>
      </c>
      <c r="B4195" s="28" t="s">
        <v>4573</v>
      </c>
      <c r="C4195" s="30" t="s">
        <v>5135</v>
      </c>
      <c r="D4195" s="25">
        <v>40362</v>
      </c>
      <c r="E4195" s="28" t="s">
        <v>8445</v>
      </c>
      <c r="F4195" s="26">
        <v>229</v>
      </c>
      <c r="G4195" s="28" t="s">
        <v>4531</v>
      </c>
      <c r="H4195" s="28" t="s">
        <v>7321</v>
      </c>
      <c r="J4195" s="28" t="s">
        <v>4906</v>
      </c>
      <c r="K4195" s="29">
        <v>40364</v>
      </c>
      <c r="M4195" s="28" t="s">
        <v>8446</v>
      </c>
    </row>
    <row r="4196" spans="1:13" hidden="1" x14ac:dyDescent="0.2">
      <c r="A4196" s="14">
        <v>80853</v>
      </c>
      <c r="B4196" s="28" t="s">
        <v>4573</v>
      </c>
      <c r="C4196" s="30" t="s">
        <v>5135</v>
      </c>
      <c r="D4196" s="25">
        <v>40362</v>
      </c>
      <c r="E4196" s="28" t="s">
        <v>3504</v>
      </c>
      <c r="F4196" s="26">
        <v>15.47</v>
      </c>
      <c r="G4196" s="28" t="s">
        <v>892</v>
      </c>
      <c r="H4196" s="28" t="s">
        <v>7324</v>
      </c>
      <c r="I4196" s="28" t="s">
        <v>3505</v>
      </c>
      <c r="J4196" s="28" t="s">
        <v>4909</v>
      </c>
      <c r="K4196" s="29">
        <v>40364</v>
      </c>
      <c r="M4196" s="28" t="s">
        <v>3506</v>
      </c>
    </row>
    <row r="4197" spans="1:13" hidden="1" x14ac:dyDescent="0.2">
      <c r="A4197" s="14">
        <v>80992</v>
      </c>
      <c r="B4197" s="28" t="s">
        <v>4573</v>
      </c>
      <c r="C4197" s="30" t="s">
        <v>4598</v>
      </c>
      <c r="D4197" s="25">
        <v>40363</v>
      </c>
      <c r="F4197" s="26">
        <v>10.07</v>
      </c>
      <c r="G4197" s="28" t="s">
        <v>1951</v>
      </c>
      <c r="H4197" s="28" t="s">
        <v>3370</v>
      </c>
      <c r="J4197" s="28" t="s">
        <v>4909</v>
      </c>
      <c r="K4197" s="29">
        <v>40363</v>
      </c>
      <c r="M4197" s="28" t="s">
        <v>3948</v>
      </c>
    </row>
    <row r="4198" spans="1:13" hidden="1" x14ac:dyDescent="0.2">
      <c r="A4198" s="14">
        <v>80993</v>
      </c>
      <c r="B4198" s="28" t="s">
        <v>4573</v>
      </c>
      <c r="C4198" s="30" t="s">
        <v>4598</v>
      </c>
      <c r="D4198" s="25">
        <v>40363</v>
      </c>
      <c r="E4198" s="28" t="s">
        <v>1228</v>
      </c>
      <c r="F4198" s="26">
        <v>172.32</v>
      </c>
      <c r="G4198" s="28" t="s">
        <v>6789</v>
      </c>
      <c r="H4198" s="28" t="s">
        <v>3381</v>
      </c>
      <c r="J4198" s="28" t="s">
        <v>4909</v>
      </c>
      <c r="K4198" s="29">
        <v>40363</v>
      </c>
      <c r="M4198" s="28" t="s">
        <v>1229</v>
      </c>
    </row>
    <row r="4199" spans="1:13" hidden="1" x14ac:dyDescent="0.2">
      <c r="A4199" s="14">
        <v>80677</v>
      </c>
      <c r="B4199" s="28" t="s">
        <v>4592</v>
      </c>
      <c r="C4199" s="30" t="s">
        <v>4574</v>
      </c>
      <c r="D4199" s="134">
        <v>40364</v>
      </c>
      <c r="E4199" s="32"/>
      <c r="F4199" s="133">
        <v>-763</v>
      </c>
      <c r="G4199" s="28" t="s">
        <v>4593</v>
      </c>
      <c r="H4199" s="28" t="s">
        <v>6666</v>
      </c>
      <c r="J4199" s="28" t="s">
        <v>4911</v>
      </c>
      <c r="K4199" s="29">
        <v>40364</v>
      </c>
      <c r="L4199" s="30" t="s">
        <v>7177</v>
      </c>
      <c r="M4199" s="32" t="s">
        <v>7214</v>
      </c>
    </row>
    <row r="4200" spans="1:13" hidden="1" x14ac:dyDescent="0.2">
      <c r="A4200" s="14">
        <v>80678</v>
      </c>
      <c r="B4200" s="28" t="s">
        <v>4579</v>
      </c>
      <c r="C4200" s="30" t="s">
        <v>4574</v>
      </c>
      <c r="D4200" s="134">
        <v>40364</v>
      </c>
      <c r="E4200" s="32"/>
      <c r="F4200" s="133">
        <v>40</v>
      </c>
      <c r="G4200" s="28" t="s">
        <v>4580</v>
      </c>
      <c r="H4200" s="28" t="s">
        <v>6667</v>
      </c>
      <c r="K4200" s="29">
        <v>40364</v>
      </c>
      <c r="L4200" s="30" t="s">
        <v>7184</v>
      </c>
      <c r="M4200" s="32" t="s">
        <v>3111</v>
      </c>
    </row>
    <row r="4201" spans="1:13" hidden="1" x14ac:dyDescent="0.2">
      <c r="A4201" s="14">
        <v>80854</v>
      </c>
      <c r="B4201" s="28" t="s">
        <v>4573</v>
      </c>
      <c r="C4201" s="30" t="s">
        <v>5135</v>
      </c>
      <c r="D4201" s="25">
        <v>40364</v>
      </c>
      <c r="E4201" s="28" t="s">
        <v>7164</v>
      </c>
      <c r="F4201" s="26">
        <v>4.24</v>
      </c>
      <c r="G4201" s="28" t="s">
        <v>7119</v>
      </c>
      <c r="H4201" s="28" t="s">
        <v>3484</v>
      </c>
      <c r="J4201" s="28" t="s">
        <v>4911</v>
      </c>
      <c r="K4201" s="29">
        <v>40365</v>
      </c>
      <c r="M4201" s="28" t="s">
        <v>5068</v>
      </c>
    </row>
    <row r="4202" spans="1:13" hidden="1" x14ac:dyDescent="0.2">
      <c r="A4202" s="14">
        <v>80996</v>
      </c>
      <c r="B4202" s="28" t="s">
        <v>4573</v>
      </c>
      <c r="C4202" s="30" t="s">
        <v>4598</v>
      </c>
      <c r="D4202" s="25">
        <v>40364</v>
      </c>
      <c r="E4202" s="28" t="s">
        <v>81</v>
      </c>
      <c r="F4202" s="26">
        <v>21</v>
      </c>
      <c r="G4202" s="28" t="s">
        <v>688</v>
      </c>
      <c r="H4202" s="28" t="s">
        <v>3484</v>
      </c>
      <c r="J4202" s="28" t="s">
        <v>4907</v>
      </c>
      <c r="K4202" s="29">
        <v>40364</v>
      </c>
      <c r="M4202" s="28" t="s">
        <v>82</v>
      </c>
    </row>
    <row r="4203" spans="1:13" hidden="1" x14ac:dyDescent="0.2">
      <c r="A4203" s="14">
        <v>81606.100000000006</v>
      </c>
      <c r="B4203" s="30" t="s">
        <v>4573</v>
      </c>
      <c r="C4203" s="30" t="s">
        <v>5133</v>
      </c>
      <c r="D4203" s="25">
        <v>40364</v>
      </c>
      <c r="E4203" s="28" t="s">
        <v>2013</v>
      </c>
      <c r="F4203" s="26">
        <v>17.5</v>
      </c>
      <c r="G4203" s="28" t="s">
        <v>5137</v>
      </c>
      <c r="H4203" s="28" t="s">
        <v>3488</v>
      </c>
      <c r="J4203" s="28" t="s">
        <v>4908</v>
      </c>
    </row>
    <row r="4204" spans="1:13" hidden="1" x14ac:dyDescent="0.2">
      <c r="A4204" s="14">
        <v>81606.2</v>
      </c>
      <c r="B4204" s="30" t="s">
        <v>4573</v>
      </c>
      <c r="C4204" s="30" t="s">
        <v>5133</v>
      </c>
      <c r="D4204" s="25">
        <v>40364</v>
      </c>
      <c r="E4204" s="28" t="s">
        <v>1331</v>
      </c>
      <c r="F4204" s="26">
        <v>13.3</v>
      </c>
      <c r="G4204" s="28" t="s">
        <v>5137</v>
      </c>
      <c r="H4204" s="28" t="s">
        <v>3488</v>
      </c>
      <c r="J4204" s="28" t="s">
        <v>4908</v>
      </c>
    </row>
    <row r="4205" spans="1:13" hidden="1" x14ac:dyDescent="0.2">
      <c r="A4205" s="14">
        <v>81606.3</v>
      </c>
      <c r="B4205" s="30" t="s">
        <v>4573</v>
      </c>
      <c r="C4205" s="30" t="s">
        <v>5133</v>
      </c>
      <c r="D4205" s="25">
        <v>40364</v>
      </c>
      <c r="F4205" s="26">
        <v>112.24</v>
      </c>
      <c r="G4205" s="28" t="s">
        <v>5137</v>
      </c>
      <c r="H4205" s="28" t="s">
        <v>3365</v>
      </c>
      <c r="J4205" s="28" t="s">
        <v>4909</v>
      </c>
    </row>
    <row r="4206" spans="1:13" hidden="1" x14ac:dyDescent="0.2">
      <c r="A4206" s="14">
        <v>81607</v>
      </c>
      <c r="B4206" s="30" t="s">
        <v>4573</v>
      </c>
      <c r="C4206" s="30" t="s">
        <v>5133</v>
      </c>
      <c r="D4206" s="25">
        <v>40364</v>
      </c>
      <c r="F4206" s="26">
        <v>54.33</v>
      </c>
      <c r="G4206" s="28" t="s">
        <v>5137</v>
      </c>
      <c r="H4206" s="28" t="s">
        <v>3365</v>
      </c>
      <c r="J4206" s="28" t="s">
        <v>4909</v>
      </c>
    </row>
    <row r="4207" spans="1:13" hidden="1" x14ac:dyDescent="0.2">
      <c r="A4207" s="14">
        <v>80855</v>
      </c>
      <c r="B4207" s="28" t="s">
        <v>4573</v>
      </c>
      <c r="C4207" s="30" t="s">
        <v>5135</v>
      </c>
      <c r="D4207" s="25">
        <v>40365</v>
      </c>
      <c r="E4207" s="28" t="s">
        <v>4785</v>
      </c>
      <c r="F4207" s="26">
        <v>408.7</v>
      </c>
      <c r="G4207" s="28" t="s">
        <v>4786</v>
      </c>
      <c r="H4207" s="28" t="s">
        <v>7322</v>
      </c>
      <c r="J4207" s="28" t="s">
        <v>4549</v>
      </c>
      <c r="K4207" s="29">
        <v>40367</v>
      </c>
      <c r="M4207" s="28" t="s">
        <v>4787</v>
      </c>
    </row>
    <row r="4208" spans="1:13" hidden="1" x14ac:dyDescent="0.2">
      <c r="A4208" s="14">
        <v>80862</v>
      </c>
      <c r="B4208" s="28" t="s">
        <v>4573</v>
      </c>
      <c r="C4208" s="30" t="s">
        <v>5135</v>
      </c>
      <c r="D4208" s="25">
        <v>40365</v>
      </c>
      <c r="E4208" s="28" t="s">
        <v>4788</v>
      </c>
      <c r="F4208" s="26">
        <v>-383.7</v>
      </c>
      <c r="G4208" s="28" t="s">
        <v>4786</v>
      </c>
      <c r="H4208" s="28" t="s">
        <v>7322</v>
      </c>
      <c r="J4208" s="28" t="s">
        <v>4549</v>
      </c>
      <c r="K4208" s="29">
        <v>40369</v>
      </c>
      <c r="M4208" s="28" t="s">
        <v>4787</v>
      </c>
    </row>
    <row r="4209" spans="1:13" hidden="1" x14ac:dyDescent="0.2">
      <c r="A4209" s="14">
        <v>80679</v>
      </c>
      <c r="B4209" s="28" t="s">
        <v>4579</v>
      </c>
      <c r="C4209" s="30" t="s">
        <v>4574</v>
      </c>
      <c r="D4209" s="134">
        <v>40365</v>
      </c>
      <c r="E4209" s="32"/>
      <c r="F4209" s="133">
        <v>40</v>
      </c>
      <c r="G4209" s="28" t="s">
        <v>4580</v>
      </c>
      <c r="H4209" s="28" t="s">
        <v>6667</v>
      </c>
      <c r="K4209" s="29">
        <v>40365</v>
      </c>
      <c r="L4209" s="30" t="s">
        <v>7184</v>
      </c>
      <c r="M4209" s="32" t="s">
        <v>6680</v>
      </c>
    </row>
    <row r="4210" spans="1:13" hidden="1" x14ac:dyDescent="0.2">
      <c r="A4210" s="14">
        <v>80699</v>
      </c>
      <c r="B4210" s="28" t="s">
        <v>4573</v>
      </c>
      <c r="C4210" s="30" t="s">
        <v>4574</v>
      </c>
      <c r="D4210" s="134">
        <v>40365</v>
      </c>
      <c r="E4210" s="32"/>
      <c r="F4210" s="133">
        <v>29.68</v>
      </c>
      <c r="G4210" s="28" t="s">
        <v>4577</v>
      </c>
      <c r="H4210" s="28" t="s">
        <v>3365</v>
      </c>
      <c r="J4210" s="28" t="s">
        <v>4909</v>
      </c>
      <c r="K4210" s="29" t="s">
        <v>5352</v>
      </c>
      <c r="L4210" s="30" t="s">
        <v>7176</v>
      </c>
      <c r="M4210" s="32">
        <v>1235</v>
      </c>
    </row>
    <row r="4211" spans="1:13" hidden="1" x14ac:dyDescent="0.2">
      <c r="A4211" s="14">
        <v>80680</v>
      </c>
      <c r="B4211" s="28" t="s">
        <v>4573</v>
      </c>
      <c r="C4211" s="30" t="s">
        <v>4574</v>
      </c>
      <c r="D4211" s="134">
        <v>40365</v>
      </c>
      <c r="E4211" s="32"/>
      <c r="F4211" s="133">
        <v>12</v>
      </c>
      <c r="G4211" s="28" t="s">
        <v>4596</v>
      </c>
      <c r="H4211" s="28" t="s">
        <v>5954</v>
      </c>
      <c r="J4211" s="28" t="s">
        <v>4912</v>
      </c>
      <c r="K4211" s="29">
        <v>40365</v>
      </c>
      <c r="L4211" s="30" t="s">
        <v>7174</v>
      </c>
      <c r="M4211" s="32" t="s">
        <v>4596</v>
      </c>
    </row>
    <row r="4212" spans="1:13" hidden="1" x14ac:dyDescent="0.2">
      <c r="A4212" s="14">
        <v>80681</v>
      </c>
      <c r="B4212" s="28" t="s">
        <v>4573</v>
      </c>
      <c r="C4212" s="30" t="s">
        <v>4574</v>
      </c>
      <c r="D4212" s="134">
        <v>40365</v>
      </c>
      <c r="E4212" s="32" t="s">
        <v>1504</v>
      </c>
      <c r="F4212" s="133">
        <v>192</v>
      </c>
      <c r="G4212" s="28" t="s">
        <v>5140</v>
      </c>
      <c r="H4212" s="28" t="s">
        <v>3370</v>
      </c>
      <c r="J4212" s="28" t="s">
        <v>4911</v>
      </c>
      <c r="K4212" s="29">
        <v>40365</v>
      </c>
      <c r="L4212" s="30" t="s">
        <v>7176</v>
      </c>
      <c r="M4212" s="32">
        <v>1229</v>
      </c>
    </row>
    <row r="4213" spans="1:13" hidden="1" x14ac:dyDescent="0.2">
      <c r="A4213" s="14">
        <v>80997</v>
      </c>
      <c r="B4213" s="28" t="s">
        <v>4573</v>
      </c>
      <c r="C4213" s="30" t="s">
        <v>4598</v>
      </c>
      <c r="D4213" s="25">
        <v>40366</v>
      </c>
      <c r="F4213" s="26">
        <v>20.350000000000001</v>
      </c>
      <c r="G4213" s="28" t="s">
        <v>1956</v>
      </c>
      <c r="H4213" s="28" t="s">
        <v>3365</v>
      </c>
      <c r="J4213" s="28" t="s">
        <v>4909</v>
      </c>
      <c r="K4213" s="29">
        <v>40366</v>
      </c>
      <c r="M4213" s="28" t="s">
        <v>4028</v>
      </c>
    </row>
    <row r="4214" spans="1:13" hidden="1" x14ac:dyDescent="0.2">
      <c r="A4214" s="14">
        <v>80682</v>
      </c>
      <c r="B4214" s="28" t="s">
        <v>4579</v>
      </c>
      <c r="C4214" s="30" t="s">
        <v>4574</v>
      </c>
      <c r="D4214" s="134">
        <v>40366</v>
      </c>
      <c r="E4214" s="32"/>
      <c r="F4214" s="133">
        <v>60</v>
      </c>
      <c r="G4214" s="28" t="s">
        <v>4587</v>
      </c>
      <c r="H4214" s="28" t="s">
        <v>6667</v>
      </c>
      <c r="K4214" s="29">
        <v>40366</v>
      </c>
      <c r="L4214" s="30" t="s">
        <v>7174</v>
      </c>
      <c r="M4214" s="32" t="s">
        <v>7179</v>
      </c>
    </row>
    <row r="4215" spans="1:13" hidden="1" x14ac:dyDescent="0.2">
      <c r="A4215" s="14">
        <v>80683</v>
      </c>
      <c r="B4215" s="28" t="s">
        <v>4579</v>
      </c>
      <c r="C4215" s="30" t="s">
        <v>4574</v>
      </c>
      <c r="D4215" s="134">
        <v>40366</v>
      </c>
      <c r="E4215" s="32"/>
      <c r="F4215" s="133">
        <v>150</v>
      </c>
      <c r="G4215" s="28" t="s">
        <v>4587</v>
      </c>
      <c r="H4215" s="28" t="s">
        <v>6667</v>
      </c>
      <c r="K4215" s="29">
        <v>40366</v>
      </c>
      <c r="L4215" s="30" t="s">
        <v>7174</v>
      </c>
      <c r="M4215" s="32" t="s">
        <v>7179</v>
      </c>
    </row>
    <row r="4216" spans="1:13" hidden="1" x14ac:dyDescent="0.2">
      <c r="A4216" s="14">
        <v>80684</v>
      </c>
      <c r="B4216" s="28" t="s">
        <v>4579</v>
      </c>
      <c r="C4216" s="30" t="s">
        <v>4574</v>
      </c>
      <c r="D4216" s="134">
        <v>40366</v>
      </c>
      <c r="E4216" s="32"/>
      <c r="F4216" s="133">
        <v>500</v>
      </c>
      <c r="G4216" s="28" t="s">
        <v>4587</v>
      </c>
      <c r="H4216" s="28" t="s">
        <v>6667</v>
      </c>
      <c r="K4216" s="29">
        <v>40366</v>
      </c>
      <c r="L4216" s="30" t="s">
        <v>7174</v>
      </c>
      <c r="M4216" s="32" t="s">
        <v>7179</v>
      </c>
    </row>
    <row r="4217" spans="1:13" hidden="1" x14ac:dyDescent="0.2">
      <c r="A4217" s="14">
        <v>80687</v>
      </c>
      <c r="B4217" s="28" t="s">
        <v>4579</v>
      </c>
      <c r="C4217" s="30" t="s">
        <v>4574</v>
      </c>
      <c r="D4217" s="134">
        <v>40366</v>
      </c>
      <c r="E4217" s="32"/>
      <c r="F4217" s="133">
        <v>250</v>
      </c>
      <c r="G4217" s="28" t="s">
        <v>4587</v>
      </c>
      <c r="H4217" s="28" t="s">
        <v>6667</v>
      </c>
      <c r="K4217" s="29">
        <v>40366</v>
      </c>
      <c r="L4217" s="30" t="s">
        <v>7174</v>
      </c>
      <c r="M4217" s="32" t="s">
        <v>7179</v>
      </c>
    </row>
    <row r="4218" spans="1:13" hidden="1" x14ac:dyDescent="0.2">
      <c r="A4218" s="14">
        <v>80686</v>
      </c>
      <c r="B4218" s="28" t="s">
        <v>4573</v>
      </c>
      <c r="C4218" s="17" t="s">
        <v>4574</v>
      </c>
      <c r="D4218" s="134">
        <v>40366</v>
      </c>
      <c r="E4218" s="32"/>
      <c r="F4218" s="139">
        <v>5</v>
      </c>
      <c r="G4218" s="28" t="s">
        <v>4590</v>
      </c>
      <c r="H4218" s="28" t="s">
        <v>5954</v>
      </c>
      <c r="J4218" s="28" t="s">
        <v>4912</v>
      </c>
      <c r="K4218" s="29">
        <v>40366</v>
      </c>
      <c r="L4218" s="17" t="s">
        <v>7182</v>
      </c>
      <c r="M4218" s="32" t="s">
        <v>7183</v>
      </c>
    </row>
    <row r="4219" spans="1:13" hidden="1" x14ac:dyDescent="0.2">
      <c r="A4219" s="14">
        <v>80856</v>
      </c>
      <c r="B4219" s="28" t="s">
        <v>4573</v>
      </c>
      <c r="C4219" s="30" t="s">
        <v>5135</v>
      </c>
      <c r="D4219" s="25">
        <v>40366</v>
      </c>
      <c r="F4219" s="131">
        <v>316.16000000000003</v>
      </c>
      <c r="G4219" s="28" t="s">
        <v>6628</v>
      </c>
      <c r="H4219" s="28" t="s">
        <v>7322</v>
      </c>
      <c r="K4219" s="29">
        <v>40367</v>
      </c>
      <c r="M4219" s="28" t="s">
        <v>1232</v>
      </c>
    </row>
    <row r="4220" spans="1:13" hidden="1" x14ac:dyDescent="0.2">
      <c r="A4220" s="14">
        <v>80685</v>
      </c>
      <c r="B4220" s="28" t="s">
        <v>4573</v>
      </c>
      <c r="C4220" s="30" t="s">
        <v>4574</v>
      </c>
      <c r="D4220" s="134">
        <v>40366</v>
      </c>
      <c r="E4220" s="32" t="s">
        <v>3388</v>
      </c>
      <c r="F4220" s="133">
        <v>8.19</v>
      </c>
      <c r="G4220" s="28" t="s">
        <v>4589</v>
      </c>
      <c r="H4220" s="28" t="s">
        <v>3381</v>
      </c>
      <c r="J4220" s="28" t="s">
        <v>4907</v>
      </c>
      <c r="K4220" s="29">
        <v>40366</v>
      </c>
      <c r="L4220" s="30" t="s">
        <v>7174</v>
      </c>
      <c r="M4220" s="32" t="s">
        <v>7186</v>
      </c>
    </row>
    <row r="4221" spans="1:13" hidden="1" x14ac:dyDescent="0.2">
      <c r="A4221" s="14">
        <v>80688</v>
      </c>
      <c r="B4221" s="33" t="s">
        <v>4579</v>
      </c>
      <c r="C4221" s="30" t="s">
        <v>4574</v>
      </c>
      <c r="D4221" s="134">
        <v>40367</v>
      </c>
      <c r="E4221" s="32"/>
      <c r="F4221" s="133">
        <v>30</v>
      </c>
      <c r="G4221" s="28" t="s">
        <v>4580</v>
      </c>
      <c r="H4221" s="28" t="s">
        <v>6667</v>
      </c>
      <c r="K4221" s="29">
        <v>40367</v>
      </c>
      <c r="L4221" s="30" t="s">
        <v>7184</v>
      </c>
      <c r="M4221" s="32" t="s">
        <v>2981</v>
      </c>
    </row>
    <row r="4222" spans="1:13" hidden="1" x14ac:dyDescent="0.2">
      <c r="A4222" s="14">
        <v>80702</v>
      </c>
      <c r="B4222" s="28" t="s">
        <v>4573</v>
      </c>
      <c r="C4222" s="30" t="s">
        <v>4574</v>
      </c>
      <c r="D4222" s="134">
        <v>40367</v>
      </c>
      <c r="E4222" s="32"/>
      <c r="F4222" s="133">
        <v>19</v>
      </c>
      <c r="G4222" s="28" t="s">
        <v>5165</v>
      </c>
      <c r="H4222" s="28" t="s">
        <v>3370</v>
      </c>
      <c r="J4222" s="28" t="s">
        <v>4909</v>
      </c>
      <c r="K4222" s="29" t="s">
        <v>1260</v>
      </c>
      <c r="L4222" s="30" t="s">
        <v>7176</v>
      </c>
      <c r="M4222" s="32">
        <v>1237</v>
      </c>
    </row>
    <row r="4223" spans="1:13" hidden="1" x14ac:dyDescent="0.2">
      <c r="A4223" s="14">
        <v>80690</v>
      </c>
      <c r="B4223" s="28" t="s">
        <v>4573</v>
      </c>
      <c r="C4223" s="30" t="s">
        <v>4574</v>
      </c>
      <c r="D4223" s="134">
        <v>40367</v>
      </c>
      <c r="E4223" s="32"/>
      <c r="F4223" s="133">
        <v>84.5</v>
      </c>
      <c r="G4223" s="28" t="s">
        <v>5168</v>
      </c>
      <c r="H4223" s="28" t="s">
        <v>3379</v>
      </c>
      <c r="J4223" s="28" t="s">
        <v>4909</v>
      </c>
      <c r="K4223" s="29">
        <v>40367</v>
      </c>
      <c r="L4223" s="30" t="s">
        <v>7174</v>
      </c>
      <c r="M4223" s="32" t="s">
        <v>2982</v>
      </c>
    </row>
    <row r="4224" spans="1:13" x14ac:dyDescent="0.2">
      <c r="A4224" s="14">
        <v>80863</v>
      </c>
      <c r="B4224" s="28" t="s">
        <v>4573</v>
      </c>
      <c r="C4224" s="30" t="s">
        <v>5135</v>
      </c>
      <c r="D4224" s="25">
        <v>40367</v>
      </c>
      <c r="F4224" s="26">
        <v>16</v>
      </c>
      <c r="G4224" s="28" t="s">
        <v>2205</v>
      </c>
      <c r="H4224" s="28" t="s">
        <v>7151</v>
      </c>
      <c r="J4224" s="28" t="s">
        <v>4907</v>
      </c>
      <c r="K4224" s="29">
        <v>40368</v>
      </c>
      <c r="M4224" s="28" t="s">
        <v>3950</v>
      </c>
    </row>
    <row r="4225" spans="1:13" x14ac:dyDescent="0.2">
      <c r="A4225" s="14">
        <v>80864</v>
      </c>
      <c r="B4225" s="28" t="s">
        <v>4573</v>
      </c>
      <c r="C4225" s="30" t="s">
        <v>5135</v>
      </c>
      <c r="D4225" s="25">
        <v>40367</v>
      </c>
      <c r="F4225" s="26">
        <v>55.7</v>
      </c>
      <c r="G4225" s="28" t="s">
        <v>2205</v>
      </c>
      <c r="H4225" s="28" t="s">
        <v>7151</v>
      </c>
      <c r="J4225" s="28" t="s">
        <v>4911</v>
      </c>
      <c r="K4225" s="29">
        <v>40368</v>
      </c>
      <c r="M4225" s="28" t="s">
        <v>3950</v>
      </c>
    </row>
    <row r="4226" spans="1:13" ht="25.5" hidden="1" x14ac:dyDescent="0.2">
      <c r="A4226" s="14">
        <v>80693</v>
      </c>
      <c r="B4226" s="30" t="s">
        <v>4585</v>
      </c>
      <c r="C4226" s="30" t="s">
        <v>4574</v>
      </c>
      <c r="D4226" s="134">
        <v>40368</v>
      </c>
      <c r="E4226" s="32"/>
      <c r="F4226" s="133">
        <v>50</v>
      </c>
      <c r="G4226" s="28" t="s">
        <v>4586</v>
      </c>
      <c r="H4226" s="28" t="s">
        <v>5948</v>
      </c>
      <c r="J4226" s="28" t="s">
        <v>4905</v>
      </c>
      <c r="K4226" s="29">
        <v>40368</v>
      </c>
      <c r="L4226" s="30" t="s">
        <v>7174</v>
      </c>
      <c r="M4226" s="32" t="s">
        <v>7180</v>
      </c>
    </row>
    <row r="4227" spans="1:13" hidden="1" x14ac:dyDescent="0.2">
      <c r="A4227" s="14">
        <v>80692</v>
      </c>
      <c r="B4227" s="28" t="s">
        <v>5150</v>
      </c>
      <c r="C4227" s="30" t="s">
        <v>4574</v>
      </c>
      <c r="D4227" s="134">
        <v>40368</v>
      </c>
      <c r="E4227" s="32"/>
      <c r="F4227" s="133">
        <v>-600</v>
      </c>
      <c r="G4227" s="28" t="s">
        <v>4587</v>
      </c>
      <c r="H4227" s="28" t="s">
        <v>6667</v>
      </c>
      <c r="K4227" s="29">
        <v>40368</v>
      </c>
      <c r="L4227" s="30" t="s">
        <v>7177</v>
      </c>
      <c r="M4227" s="32" t="s">
        <v>7178</v>
      </c>
    </row>
    <row r="4228" spans="1:13" hidden="1" x14ac:dyDescent="0.2">
      <c r="A4228" s="14">
        <v>80694</v>
      </c>
      <c r="B4228" s="28" t="s">
        <v>4579</v>
      </c>
      <c r="C4228" s="30" t="s">
        <v>4574</v>
      </c>
      <c r="D4228" s="134">
        <v>40368</v>
      </c>
      <c r="E4228" s="32"/>
      <c r="F4228" s="133">
        <v>100</v>
      </c>
      <c r="G4228" s="28" t="s">
        <v>4587</v>
      </c>
      <c r="H4228" s="28" t="s">
        <v>6667</v>
      </c>
      <c r="K4228" s="29">
        <v>40368</v>
      </c>
      <c r="L4228" s="30" t="s">
        <v>7174</v>
      </c>
      <c r="M4228" s="32" t="s">
        <v>7179</v>
      </c>
    </row>
    <row r="4229" spans="1:13" hidden="1" x14ac:dyDescent="0.2">
      <c r="A4229" s="14">
        <v>80695</v>
      </c>
      <c r="B4229" s="28" t="s">
        <v>4579</v>
      </c>
      <c r="C4229" s="30" t="s">
        <v>4574</v>
      </c>
      <c r="D4229" s="134">
        <v>40368</v>
      </c>
      <c r="E4229" s="32"/>
      <c r="F4229" s="133">
        <v>100</v>
      </c>
      <c r="G4229" s="28" t="s">
        <v>4587</v>
      </c>
      <c r="H4229" s="28" t="s">
        <v>6667</v>
      </c>
      <c r="K4229" s="29">
        <v>40368</v>
      </c>
      <c r="L4229" s="30" t="s">
        <v>7174</v>
      </c>
      <c r="M4229" s="32" t="s">
        <v>7179</v>
      </c>
    </row>
    <row r="4230" spans="1:13" hidden="1" x14ac:dyDescent="0.2">
      <c r="A4230" s="14">
        <v>80691</v>
      </c>
      <c r="B4230" s="33" t="s">
        <v>4582</v>
      </c>
      <c r="C4230" s="30" t="s">
        <v>4574</v>
      </c>
      <c r="D4230" s="134">
        <v>40368</v>
      </c>
      <c r="E4230" s="32" t="s">
        <v>4582</v>
      </c>
      <c r="F4230" s="133">
        <v>-564.16</v>
      </c>
      <c r="G4230" s="28" t="s">
        <v>875</v>
      </c>
      <c r="H4230" s="28" t="s">
        <v>6666</v>
      </c>
      <c r="J4230" s="28" t="s">
        <v>4911</v>
      </c>
      <c r="K4230" s="29">
        <v>40368</v>
      </c>
      <c r="L4230" s="30" t="s">
        <v>2984</v>
      </c>
      <c r="M4230" s="32" t="s">
        <v>2985</v>
      </c>
    </row>
    <row r="4231" spans="1:13" hidden="1" x14ac:dyDescent="0.2">
      <c r="A4231" s="14">
        <v>80999</v>
      </c>
      <c r="B4231" s="28" t="s">
        <v>4573</v>
      </c>
      <c r="C4231" s="30" t="s">
        <v>4598</v>
      </c>
      <c r="D4231" s="25">
        <v>40368</v>
      </c>
      <c r="F4231" s="26">
        <v>28.71</v>
      </c>
      <c r="G4231" s="28" t="s">
        <v>5167</v>
      </c>
      <c r="H4231" s="28" t="s">
        <v>3365</v>
      </c>
      <c r="J4231" s="28" t="s">
        <v>4909</v>
      </c>
      <c r="K4231" s="29">
        <v>40368</v>
      </c>
      <c r="M4231" s="28" t="s">
        <v>3649</v>
      </c>
    </row>
    <row r="4232" spans="1:13" hidden="1" x14ac:dyDescent="0.2">
      <c r="A4232" s="14">
        <v>80998</v>
      </c>
      <c r="B4232" s="28" t="s">
        <v>4573</v>
      </c>
      <c r="C4232" s="30" t="s">
        <v>4598</v>
      </c>
      <c r="D4232" s="25">
        <v>40369</v>
      </c>
      <c r="F4232" s="26">
        <v>14.95</v>
      </c>
      <c r="G4232" s="28" t="s">
        <v>4915</v>
      </c>
      <c r="H4232" s="28" t="s">
        <v>4600</v>
      </c>
      <c r="J4232" s="28" t="s">
        <v>4905</v>
      </c>
      <c r="K4232" s="29">
        <v>40369</v>
      </c>
      <c r="M4232" s="28" t="s">
        <v>6264</v>
      </c>
    </row>
    <row r="4233" spans="1:13" hidden="1" x14ac:dyDescent="0.2">
      <c r="A4233" s="14">
        <v>80866</v>
      </c>
      <c r="B4233" s="28" t="s">
        <v>4573</v>
      </c>
      <c r="C4233" s="30" t="s">
        <v>5135</v>
      </c>
      <c r="D4233" s="25">
        <v>40369</v>
      </c>
      <c r="E4233" s="28" t="s">
        <v>2458</v>
      </c>
      <c r="F4233" s="26">
        <v>175</v>
      </c>
      <c r="G4233" s="28" t="s">
        <v>899</v>
      </c>
      <c r="H4233" s="28" t="s">
        <v>7321</v>
      </c>
      <c r="J4233" s="28" t="s">
        <v>4911</v>
      </c>
      <c r="K4233" s="29">
        <v>40371</v>
      </c>
      <c r="M4233" s="28" t="s">
        <v>2459</v>
      </c>
    </row>
    <row r="4234" spans="1:13" hidden="1" x14ac:dyDescent="0.2">
      <c r="A4234" s="14">
        <v>80867</v>
      </c>
      <c r="B4234" s="28" t="s">
        <v>4573</v>
      </c>
      <c r="C4234" s="30" t="s">
        <v>5135</v>
      </c>
      <c r="D4234" s="25">
        <v>40369</v>
      </c>
      <c r="E4234" s="28" t="s">
        <v>7885</v>
      </c>
      <c r="F4234" s="26">
        <v>21.99</v>
      </c>
      <c r="G4234" s="28" t="s">
        <v>4040</v>
      </c>
      <c r="H4234" s="28" t="s">
        <v>3370</v>
      </c>
      <c r="J4234" s="28" t="s">
        <v>4906</v>
      </c>
      <c r="K4234" s="29">
        <v>40371</v>
      </c>
      <c r="M4234" s="28" t="s">
        <v>7886</v>
      </c>
    </row>
    <row r="4235" spans="1:13" hidden="1" x14ac:dyDescent="0.2">
      <c r="A4235" s="14">
        <v>80865</v>
      </c>
      <c r="B4235" s="28" t="s">
        <v>4573</v>
      </c>
      <c r="C4235" s="30" t="s">
        <v>5135</v>
      </c>
      <c r="D4235" s="25">
        <v>40369</v>
      </c>
      <c r="E4235" s="28" t="s">
        <v>1446</v>
      </c>
      <c r="F4235" s="26">
        <v>11.98</v>
      </c>
      <c r="G4235" s="28" t="s">
        <v>3697</v>
      </c>
      <c r="H4235" s="28" t="s">
        <v>277</v>
      </c>
      <c r="J4235" s="28" t="s">
        <v>4911</v>
      </c>
      <c r="K4235" s="29">
        <v>40371</v>
      </c>
      <c r="M4235" s="28" t="s">
        <v>3511</v>
      </c>
    </row>
    <row r="4236" spans="1:13" hidden="1" x14ac:dyDescent="0.2">
      <c r="A4236" s="14">
        <v>81000</v>
      </c>
      <c r="B4236" s="28" t="s">
        <v>4573</v>
      </c>
      <c r="C4236" s="30" t="s">
        <v>4598</v>
      </c>
      <c r="D4236" s="25">
        <v>40370</v>
      </c>
      <c r="F4236" s="26">
        <v>24.41</v>
      </c>
      <c r="G4236" s="28" t="s">
        <v>683</v>
      </c>
      <c r="H4236" s="28" t="s">
        <v>3365</v>
      </c>
      <c r="J4236" s="28" t="s">
        <v>4909</v>
      </c>
      <c r="K4236" s="29">
        <v>40370</v>
      </c>
      <c r="M4236" s="28" t="s">
        <v>3851</v>
      </c>
    </row>
    <row r="4237" spans="1:13" hidden="1" x14ac:dyDescent="0.2">
      <c r="A4237" s="14">
        <v>81001</v>
      </c>
      <c r="B4237" s="28" t="s">
        <v>4573</v>
      </c>
      <c r="C4237" s="30" t="s">
        <v>4598</v>
      </c>
      <c r="D4237" s="25">
        <v>40371</v>
      </c>
      <c r="F4237" s="26">
        <v>61.45</v>
      </c>
      <c r="G4237" s="28" t="s">
        <v>5160</v>
      </c>
      <c r="H4237" s="28" t="s">
        <v>7322</v>
      </c>
      <c r="J4237" s="28" t="s">
        <v>7139</v>
      </c>
      <c r="K4237" s="29">
        <v>40371</v>
      </c>
      <c r="M4237" s="28" t="s">
        <v>1986</v>
      </c>
    </row>
    <row r="4238" spans="1:13" hidden="1" x14ac:dyDescent="0.2">
      <c r="A4238" s="14">
        <v>80713</v>
      </c>
      <c r="B4238" s="28" t="s">
        <v>4573</v>
      </c>
      <c r="C4238" s="30" t="s">
        <v>4574</v>
      </c>
      <c r="D4238" s="134">
        <v>40371</v>
      </c>
      <c r="E4238" s="32" t="s">
        <v>1504</v>
      </c>
      <c r="F4238" s="133">
        <v>144</v>
      </c>
      <c r="G4238" s="28" t="s">
        <v>5140</v>
      </c>
      <c r="H4238" s="28" t="s">
        <v>3370</v>
      </c>
      <c r="J4238" s="28" t="s">
        <v>4911</v>
      </c>
      <c r="K4238" s="29" t="s">
        <v>1505</v>
      </c>
      <c r="L4238" s="30" t="s">
        <v>7176</v>
      </c>
      <c r="M4238" s="32">
        <v>1239</v>
      </c>
    </row>
    <row r="4239" spans="1:13" hidden="1" x14ac:dyDescent="0.2">
      <c r="A4239" s="14">
        <v>81002</v>
      </c>
      <c r="B4239" s="28" t="s">
        <v>4573</v>
      </c>
      <c r="C4239" s="30" t="s">
        <v>4598</v>
      </c>
      <c r="D4239" s="25">
        <v>40371</v>
      </c>
      <c r="F4239" s="26">
        <v>33.65</v>
      </c>
      <c r="G4239" s="28" t="s">
        <v>683</v>
      </c>
      <c r="H4239" s="28" t="s">
        <v>3365</v>
      </c>
      <c r="J4239" s="28" t="s">
        <v>4909</v>
      </c>
      <c r="K4239" s="29">
        <v>40371</v>
      </c>
      <c r="M4239" s="28" t="s">
        <v>3851</v>
      </c>
    </row>
    <row r="4240" spans="1:13" hidden="1" x14ac:dyDescent="0.2">
      <c r="A4240" s="14">
        <v>81444.100000000006</v>
      </c>
      <c r="B4240" s="30" t="s">
        <v>4573</v>
      </c>
      <c r="C4240" s="30" t="s">
        <v>4574</v>
      </c>
      <c r="D4240" s="137">
        <v>40371</v>
      </c>
      <c r="E4240" s="138" t="s">
        <v>1225</v>
      </c>
      <c r="F4240" s="133">
        <v>1.99</v>
      </c>
      <c r="G4240" s="28" t="s">
        <v>6790</v>
      </c>
      <c r="H4240" s="28" t="s">
        <v>3381</v>
      </c>
      <c r="J4240" s="28" t="s">
        <v>4909</v>
      </c>
      <c r="K4240" s="29">
        <v>40387</v>
      </c>
      <c r="L4240" s="28" t="s">
        <v>7174</v>
      </c>
      <c r="M4240" s="28" t="s">
        <v>7220</v>
      </c>
    </row>
    <row r="4241" spans="1:13" hidden="1" x14ac:dyDescent="0.2">
      <c r="A4241" s="14">
        <v>81444.2</v>
      </c>
      <c r="B4241" s="30" t="s">
        <v>4573</v>
      </c>
      <c r="C4241" s="30" t="s">
        <v>4574</v>
      </c>
      <c r="D4241" s="137">
        <v>40371</v>
      </c>
      <c r="E4241" s="138" t="s">
        <v>1222</v>
      </c>
      <c r="F4241" s="133">
        <v>5</v>
      </c>
      <c r="G4241" s="28" t="s">
        <v>6790</v>
      </c>
      <c r="H4241" s="28" t="s">
        <v>3381</v>
      </c>
      <c r="J4241" s="28" t="s">
        <v>4909</v>
      </c>
      <c r="K4241" s="29">
        <v>40387</v>
      </c>
      <c r="L4241" s="28" t="s">
        <v>7174</v>
      </c>
      <c r="M4241" s="28" t="s">
        <v>7220</v>
      </c>
    </row>
    <row r="4242" spans="1:13" hidden="1" x14ac:dyDescent="0.2">
      <c r="A4242" s="14">
        <v>81444.3</v>
      </c>
      <c r="B4242" s="30" t="s">
        <v>4573</v>
      </c>
      <c r="C4242" s="30" t="s">
        <v>4574</v>
      </c>
      <c r="D4242" s="137">
        <v>40371</v>
      </c>
      <c r="E4242" s="138" t="s">
        <v>1227</v>
      </c>
      <c r="F4242" s="133">
        <v>25</v>
      </c>
      <c r="G4242" s="28" t="s">
        <v>6790</v>
      </c>
      <c r="H4242" s="28" t="s">
        <v>3381</v>
      </c>
      <c r="J4242" s="28" t="s">
        <v>4909</v>
      </c>
      <c r="K4242" s="29">
        <v>40387</v>
      </c>
      <c r="L4242" s="28" t="s">
        <v>7174</v>
      </c>
      <c r="M4242" s="28" t="s">
        <v>7220</v>
      </c>
    </row>
    <row r="4243" spans="1:13" hidden="1" x14ac:dyDescent="0.2">
      <c r="A4243" s="14">
        <v>81444.399999999994</v>
      </c>
      <c r="B4243" s="30" t="s">
        <v>4573</v>
      </c>
      <c r="C4243" s="30" t="s">
        <v>4574</v>
      </c>
      <c r="D4243" s="137">
        <v>40371</v>
      </c>
      <c r="E4243" s="138" t="s">
        <v>1224</v>
      </c>
      <c r="F4243" s="133">
        <v>15.12</v>
      </c>
      <c r="G4243" s="28" t="s">
        <v>6790</v>
      </c>
      <c r="H4243" s="28" t="s">
        <v>3381</v>
      </c>
      <c r="J4243" s="28" t="s">
        <v>4909</v>
      </c>
      <c r="K4243" s="29">
        <v>40387</v>
      </c>
      <c r="L4243" s="28" t="s">
        <v>7174</v>
      </c>
      <c r="M4243" s="28" t="s">
        <v>7220</v>
      </c>
    </row>
    <row r="4244" spans="1:13" hidden="1" x14ac:dyDescent="0.2">
      <c r="A4244" s="14">
        <v>80707</v>
      </c>
      <c r="B4244" s="28" t="s">
        <v>4573</v>
      </c>
      <c r="C4244" s="30" t="s">
        <v>4574</v>
      </c>
      <c r="D4244" s="134">
        <v>40372</v>
      </c>
      <c r="E4244" s="32"/>
      <c r="F4244" s="133">
        <v>9</v>
      </c>
      <c r="G4244" s="28" t="s">
        <v>5165</v>
      </c>
      <c r="H4244" s="28" t="s">
        <v>3370</v>
      </c>
      <c r="J4244" s="28" t="s">
        <v>4909</v>
      </c>
      <c r="K4244" s="29" t="s">
        <v>1475</v>
      </c>
      <c r="L4244" s="30" t="s">
        <v>7176</v>
      </c>
      <c r="M4244" s="32">
        <v>1238</v>
      </c>
    </row>
    <row r="4245" spans="1:13" hidden="1" x14ac:dyDescent="0.2">
      <c r="A4245" s="14">
        <v>81004</v>
      </c>
      <c r="B4245" s="28" t="s">
        <v>4573</v>
      </c>
      <c r="C4245" s="30" t="s">
        <v>4598</v>
      </c>
      <c r="D4245" s="25">
        <v>40372</v>
      </c>
      <c r="E4245" s="28" t="s">
        <v>8507</v>
      </c>
      <c r="F4245" s="26">
        <v>137</v>
      </c>
      <c r="G4245" s="28" t="s">
        <v>2207</v>
      </c>
      <c r="H4245" s="28" t="s">
        <v>4600</v>
      </c>
      <c r="J4245" s="28" t="s">
        <v>4907</v>
      </c>
      <c r="K4245" s="29">
        <v>40372</v>
      </c>
      <c r="M4245" s="28" t="s">
        <v>8508</v>
      </c>
    </row>
    <row r="4246" spans="1:13" hidden="1" x14ac:dyDescent="0.2">
      <c r="A4246" s="14">
        <v>81003</v>
      </c>
      <c r="B4246" s="28" t="s">
        <v>4573</v>
      </c>
      <c r="C4246" s="30" t="s">
        <v>4598</v>
      </c>
      <c r="D4246" s="25">
        <v>40372</v>
      </c>
      <c r="F4246" s="131">
        <v>15.97</v>
      </c>
      <c r="G4246" s="28" t="s">
        <v>3697</v>
      </c>
      <c r="H4246" s="28" t="s">
        <v>3370</v>
      </c>
      <c r="K4246" s="29">
        <v>40372</v>
      </c>
      <c r="M4246" s="28" t="s">
        <v>3510</v>
      </c>
    </row>
    <row r="4247" spans="1:13" hidden="1" x14ac:dyDescent="0.2">
      <c r="A4247" s="14">
        <v>80698</v>
      </c>
      <c r="B4247" s="28" t="s">
        <v>4579</v>
      </c>
      <c r="C4247" s="30" t="s">
        <v>4574</v>
      </c>
      <c r="D4247" s="134">
        <v>40373</v>
      </c>
      <c r="E4247" s="32"/>
      <c r="F4247" s="133">
        <v>50</v>
      </c>
      <c r="G4247" s="28" t="s">
        <v>4580</v>
      </c>
      <c r="H4247" s="28" t="s">
        <v>6667</v>
      </c>
      <c r="K4247" s="29">
        <v>40373</v>
      </c>
      <c r="L4247" s="30" t="s">
        <v>7184</v>
      </c>
      <c r="M4247" s="32" t="s">
        <v>8545</v>
      </c>
    </row>
    <row r="4248" spans="1:13" hidden="1" x14ac:dyDescent="0.2">
      <c r="A4248" s="14">
        <v>80717</v>
      </c>
      <c r="B4248" s="28" t="s">
        <v>4573</v>
      </c>
      <c r="C4248" s="30" t="s">
        <v>4574</v>
      </c>
      <c r="D4248" s="134">
        <v>40373</v>
      </c>
      <c r="E4248" s="32" t="s">
        <v>6317</v>
      </c>
      <c r="F4248" s="133">
        <v>63</v>
      </c>
      <c r="G4248" s="28" t="s">
        <v>5180</v>
      </c>
      <c r="H4248" s="28" t="s">
        <v>3484</v>
      </c>
      <c r="J4248" s="28" t="s">
        <v>4907</v>
      </c>
      <c r="K4248" s="29" t="s">
        <v>62</v>
      </c>
      <c r="L4248" s="30" t="s">
        <v>7176</v>
      </c>
      <c r="M4248" s="32">
        <v>1240</v>
      </c>
    </row>
    <row r="4249" spans="1:13" hidden="1" x14ac:dyDescent="0.2">
      <c r="A4249" s="14">
        <v>80868</v>
      </c>
      <c r="B4249" s="28" t="s">
        <v>4573</v>
      </c>
      <c r="C4249" s="30" t="s">
        <v>5135</v>
      </c>
      <c r="D4249" s="25">
        <v>40373</v>
      </c>
      <c r="F4249" s="26">
        <v>16.54</v>
      </c>
      <c r="G4249" s="28" t="s">
        <v>683</v>
      </c>
      <c r="H4249" s="28" t="s">
        <v>3365</v>
      </c>
      <c r="J4249" s="28" t="s">
        <v>4909</v>
      </c>
      <c r="K4249" s="29">
        <v>40374</v>
      </c>
      <c r="M4249" s="28" t="s">
        <v>3851</v>
      </c>
    </row>
    <row r="4250" spans="1:13" hidden="1" x14ac:dyDescent="0.2">
      <c r="A4250" s="14">
        <v>80696</v>
      </c>
      <c r="B4250" s="28" t="s">
        <v>4573</v>
      </c>
      <c r="C4250" s="30" t="s">
        <v>4574</v>
      </c>
      <c r="D4250" s="134">
        <v>40373</v>
      </c>
      <c r="E4250" s="32" t="s">
        <v>2023</v>
      </c>
      <c r="F4250" s="133">
        <v>247.32</v>
      </c>
      <c r="G4250" s="28" t="s">
        <v>5174</v>
      </c>
      <c r="H4250" s="28" t="s">
        <v>4599</v>
      </c>
      <c r="I4250" s="28" t="s">
        <v>7168</v>
      </c>
      <c r="J4250" s="28" t="s">
        <v>4909</v>
      </c>
      <c r="K4250" s="29" t="s">
        <v>2310</v>
      </c>
      <c r="L4250" s="30" t="s">
        <v>7212</v>
      </c>
      <c r="M4250" s="32" t="s">
        <v>2306</v>
      </c>
    </row>
    <row r="4251" spans="1:13" hidden="1" x14ac:dyDescent="0.2">
      <c r="A4251" s="14">
        <v>80697</v>
      </c>
      <c r="B4251" s="28" t="s">
        <v>4573</v>
      </c>
      <c r="C4251" s="30" t="s">
        <v>4574</v>
      </c>
      <c r="D4251" s="134">
        <v>40373</v>
      </c>
      <c r="E4251" s="32" t="s">
        <v>2023</v>
      </c>
      <c r="F4251" s="133">
        <v>246.32</v>
      </c>
      <c r="G4251" s="28" t="s">
        <v>5174</v>
      </c>
      <c r="H4251" s="28" t="s">
        <v>4599</v>
      </c>
      <c r="I4251" s="28" t="s">
        <v>7168</v>
      </c>
      <c r="J4251" s="28" t="s">
        <v>4909</v>
      </c>
      <c r="K4251" s="29" t="s">
        <v>2310</v>
      </c>
      <c r="L4251" s="30" t="s">
        <v>7212</v>
      </c>
      <c r="M4251" s="32" t="s">
        <v>2306</v>
      </c>
    </row>
    <row r="4252" spans="1:13" x14ac:dyDescent="0.2">
      <c r="A4252" s="14">
        <v>80870</v>
      </c>
      <c r="B4252" s="28" t="s">
        <v>4573</v>
      </c>
      <c r="C4252" s="30" t="s">
        <v>5135</v>
      </c>
      <c r="D4252" s="25">
        <v>40374</v>
      </c>
      <c r="E4252" s="28" t="s">
        <v>8513</v>
      </c>
      <c r="F4252" s="26">
        <v>15</v>
      </c>
      <c r="G4252" s="28" t="s">
        <v>3349</v>
      </c>
      <c r="H4252" s="28" t="s">
        <v>7151</v>
      </c>
      <c r="J4252" s="28" t="s">
        <v>4911</v>
      </c>
      <c r="K4252" s="29">
        <v>40375</v>
      </c>
      <c r="M4252" s="28" t="s">
        <v>8514</v>
      </c>
    </row>
    <row r="4253" spans="1:13" hidden="1" x14ac:dyDescent="0.2">
      <c r="A4253" s="14">
        <v>80869</v>
      </c>
      <c r="B4253" s="28" t="s">
        <v>4573</v>
      </c>
      <c r="C4253" s="30" t="s">
        <v>5135</v>
      </c>
      <c r="D4253" s="25">
        <v>40374</v>
      </c>
      <c r="E4253" s="28" t="s">
        <v>1032</v>
      </c>
      <c r="F4253" s="26">
        <v>310</v>
      </c>
      <c r="G4253" s="28" t="s">
        <v>2203</v>
      </c>
      <c r="H4253" s="28" t="s">
        <v>7321</v>
      </c>
      <c r="J4253" s="28" t="s">
        <v>4909</v>
      </c>
      <c r="K4253" s="29">
        <v>40375</v>
      </c>
      <c r="M4253" s="28" t="s">
        <v>4443</v>
      </c>
    </row>
    <row r="4254" spans="1:13" hidden="1" x14ac:dyDescent="0.2">
      <c r="A4254" s="14">
        <v>81608.100000000006</v>
      </c>
      <c r="B4254" s="17" t="s">
        <v>4573</v>
      </c>
      <c r="C4254" s="30" t="s">
        <v>5133</v>
      </c>
      <c r="D4254" s="25">
        <v>40374</v>
      </c>
      <c r="E4254" s="33" t="s">
        <v>1331</v>
      </c>
      <c r="F4254" s="26">
        <v>4.5</v>
      </c>
      <c r="G4254" s="28" t="s">
        <v>5137</v>
      </c>
      <c r="H4254" s="28" t="s">
        <v>3488</v>
      </c>
      <c r="J4254" s="28" t="s">
        <v>4908</v>
      </c>
    </row>
    <row r="4255" spans="1:13" hidden="1" x14ac:dyDescent="0.2">
      <c r="A4255" s="14">
        <v>81608.2</v>
      </c>
      <c r="B4255" s="30" t="s">
        <v>4573</v>
      </c>
      <c r="C4255" s="30" t="s">
        <v>5133</v>
      </c>
      <c r="D4255" s="25">
        <v>40374</v>
      </c>
      <c r="E4255" s="28" t="s">
        <v>2333</v>
      </c>
      <c r="F4255" s="26">
        <v>8.6999999999999993</v>
      </c>
      <c r="G4255" s="28" t="s">
        <v>5137</v>
      </c>
      <c r="H4255" s="28" t="s">
        <v>3370</v>
      </c>
      <c r="J4255" s="28" t="s">
        <v>4909</v>
      </c>
    </row>
    <row r="4256" spans="1:13" hidden="1" x14ac:dyDescent="0.2">
      <c r="A4256" s="14">
        <v>81608.3</v>
      </c>
      <c r="B4256" s="30" t="s">
        <v>4573</v>
      </c>
      <c r="C4256" s="30" t="s">
        <v>5133</v>
      </c>
      <c r="D4256" s="25">
        <v>40374</v>
      </c>
      <c r="F4256" s="26">
        <v>102.83</v>
      </c>
      <c r="G4256" s="28" t="s">
        <v>5137</v>
      </c>
      <c r="H4256" s="28" t="s">
        <v>3365</v>
      </c>
      <c r="J4256" s="28" t="s">
        <v>4909</v>
      </c>
    </row>
    <row r="4257" spans="1:13" hidden="1" x14ac:dyDescent="0.2">
      <c r="A4257" s="14">
        <v>81005</v>
      </c>
      <c r="B4257" s="28" t="s">
        <v>4573</v>
      </c>
      <c r="C4257" s="30" t="s">
        <v>4598</v>
      </c>
      <c r="D4257" s="25">
        <v>40374</v>
      </c>
      <c r="F4257" s="26">
        <v>19.98</v>
      </c>
      <c r="G4257" s="28" t="s">
        <v>878</v>
      </c>
      <c r="H4257" s="28" t="s">
        <v>7322</v>
      </c>
      <c r="J4257" s="28" t="s">
        <v>7139</v>
      </c>
      <c r="K4257" s="29">
        <v>40374</v>
      </c>
      <c r="M4257" s="28" t="s">
        <v>2300</v>
      </c>
    </row>
    <row r="4258" spans="1:13" x14ac:dyDescent="0.2">
      <c r="A4258" s="14">
        <v>80871</v>
      </c>
      <c r="B4258" s="28" t="s">
        <v>4573</v>
      </c>
      <c r="C4258" s="30" t="s">
        <v>5135</v>
      </c>
      <c r="D4258" s="25">
        <v>40375</v>
      </c>
      <c r="F4258" s="26">
        <v>55.7</v>
      </c>
      <c r="G4258" s="28" t="s">
        <v>2205</v>
      </c>
      <c r="H4258" s="28" t="s">
        <v>7151</v>
      </c>
      <c r="J4258" s="28" t="s">
        <v>4911</v>
      </c>
      <c r="K4258" s="29">
        <v>40378</v>
      </c>
      <c r="M4258" s="28" t="s">
        <v>2195</v>
      </c>
    </row>
    <row r="4259" spans="1:13" hidden="1" x14ac:dyDescent="0.2">
      <c r="A4259" s="14">
        <v>80872</v>
      </c>
      <c r="B4259" s="28" t="s">
        <v>4573</v>
      </c>
      <c r="C4259" s="30" t="s">
        <v>5135</v>
      </c>
      <c r="D4259" s="25">
        <v>40376</v>
      </c>
      <c r="F4259" s="26">
        <v>42.94</v>
      </c>
      <c r="G4259" s="28" t="s">
        <v>878</v>
      </c>
      <c r="H4259" s="28" t="s">
        <v>7322</v>
      </c>
      <c r="J4259" s="28" t="s">
        <v>7139</v>
      </c>
      <c r="K4259" s="29">
        <v>40378</v>
      </c>
      <c r="M4259" s="28" t="s">
        <v>1261</v>
      </c>
    </row>
    <row r="4260" spans="1:13" hidden="1" x14ac:dyDescent="0.2">
      <c r="A4260" s="14">
        <v>80873</v>
      </c>
      <c r="B4260" s="28" t="s">
        <v>4573</v>
      </c>
      <c r="C4260" s="30" t="s">
        <v>5135</v>
      </c>
      <c r="D4260" s="25">
        <v>40377</v>
      </c>
      <c r="F4260" s="26">
        <v>77.400000000000006</v>
      </c>
      <c r="G4260" s="28" t="s">
        <v>3970</v>
      </c>
      <c r="H4260" s="28" t="s">
        <v>3484</v>
      </c>
      <c r="J4260" s="28" t="s">
        <v>4909</v>
      </c>
      <c r="K4260" s="29">
        <v>40378</v>
      </c>
      <c r="M4260" s="28" t="s">
        <v>8447</v>
      </c>
    </row>
    <row r="4261" spans="1:13" hidden="1" x14ac:dyDescent="0.2">
      <c r="A4261" s="14">
        <v>80874</v>
      </c>
      <c r="B4261" s="28" t="s">
        <v>4573</v>
      </c>
      <c r="C4261" s="30" t="s">
        <v>5135</v>
      </c>
      <c r="D4261" s="25">
        <v>40377</v>
      </c>
      <c r="F4261" s="26">
        <v>26.51</v>
      </c>
      <c r="G4261" s="28" t="s">
        <v>5137</v>
      </c>
      <c r="H4261" s="28" t="s">
        <v>3365</v>
      </c>
      <c r="J4261" s="28" t="s">
        <v>4909</v>
      </c>
      <c r="K4261" s="29">
        <v>40378</v>
      </c>
      <c r="M4261" s="28" t="s">
        <v>2325</v>
      </c>
    </row>
    <row r="4262" spans="1:13" hidden="1" x14ac:dyDescent="0.2">
      <c r="A4262" s="14">
        <v>80875</v>
      </c>
      <c r="B4262" s="28" t="s">
        <v>4573</v>
      </c>
      <c r="C4262" s="30" t="s">
        <v>5135</v>
      </c>
      <c r="D4262" s="25">
        <v>40378</v>
      </c>
      <c r="E4262" s="28" t="s">
        <v>672</v>
      </c>
      <c r="F4262" s="26">
        <v>22.19</v>
      </c>
      <c r="G4262" s="28" t="s">
        <v>5166</v>
      </c>
      <c r="H4262" s="28" t="s">
        <v>4599</v>
      </c>
      <c r="I4262" s="28" t="s">
        <v>7168</v>
      </c>
      <c r="J4262" s="28" t="s">
        <v>4909</v>
      </c>
      <c r="K4262" s="29">
        <v>40380</v>
      </c>
      <c r="M4262" s="28" t="s">
        <v>3010</v>
      </c>
    </row>
    <row r="4263" spans="1:13" hidden="1" x14ac:dyDescent="0.2">
      <c r="A4263" s="14">
        <v>80704.2</v>
      </c>
      <c r="B4263" s="28" t="s">
        <v>4579</v>
      </c>
      <c r="C4263" s="30" t="s">
        <v>4574</v>
      </c>
      <c r="D4263" s="134">
        <v>40378</v>
      </c>
      <c r="E4263" s="32"/>
      <c r="F4263" s="139">
        <v>30</v>
      </c>
      <c r="G4263" s="28" t="s">
        <v>4580</v>
      </c>
      <c r="H4263" s="28" t="s">
        <v>6667</v>
      </c>
      <c r="K4263" s="29" t="s">
        <v>4619</v>
      </c>
      <c r="L4263" s="30" t="s">
        <v>7212</v>
      </c>
      <c r="M4263" s="32" t="s">
        <v>4613</v>
      </c>
    </row>
    <row r="4264" spans="1:13" hidden="1" x14ac:dyDescent="0.2">
      <c r="A4264" s="14">
        <v>80979</v>
      </c>
      <c r="B4264" s="28" t="s">
        <v>4573</v>
      </c>
      <c r="C4264" s="30" t="s">
        <v>4598</v>
      </c>
      <c r="D4264" s="25">
        <v>40378</v>
      </c>
      <c r="F4264" s="26">
        <v>107.25</v>
      </c>
      <c r="G4264" s="28" t="s">
        <v>7132</v>
      </c>
      <c r="H4264" s="28" t="s">
        <v>7311</v>
      </c>
      <c r="J4264" s="28" t="s">
        <v>4550</v>
      </c>
      <c r="K4264" s="29">
        <v>40378</v>
      </c>
      <c r="M4264" s="28" t="s">
        <v>8515</v>
      </c>
    </row>
    <row r="4265" spans="1:13" hidden="1" x14ac:dyDescent="0.2">
      <c r="A4265" s="14">
        <v>80703</v>
      </c>
      <c r="B4265" s="28" t="s">
        <v>4573</v>
      </c>
      <c r="C4265" s="30" t="s">
        <v>4574</v>
      </c>
      <c r="D4265" s="134">
        <v>40378</v>
      </c>
      <c r="E4265" s="31"/>
      <c r="F4265" s="133">
        <v>24.08</v>
      </c>
      <c r="G4265" s="28" t="s">
        <v>5143</v>
      </c>
      <c r="H4265" s="28" t="s">
        <v>3381</v>
      </c>
      <c r="J4265" s="28" t="s">
        <v>4909</v>
      </c>
      <c r="K4265" s="29">
        <v>40378</v>
      </c>
      <c r="L4265" s="30" t="s">
        <v>7174</v>
      </c>
      <c r="M4265" s="32" t="s">
        <v>7217</v>
      </c>
    </row>
    <row r="4266" spans="1:13" hidden="1" x14ac:dyDescent="0.2">
      <c r="A4266" s="14">
        <v>80977</v>
      </c>
      <c r="B4266" s="28" t="s">
        <v>4573</v>
      </c>
      <c r="C4266" s="30" t="s">
        <v>4598</v>
      </c>
      <c r="D4266" s="25">
        <v>40378</v>
      </c>
      <c r="E4266" s="28" t="s">
        <v>1569</v>
      </c>
      <c r="F4266" s="26">
        <v>40</v>
      </c>
      <c r="G4266" s="28" t="s">
        <v>3696</v>
      </c>
      <c r="H4266" s="28" t="s">
        <v>4599</v>
      </c>
      <c r="J4266" s="28" t="s">
        <v>4907</v>
      </c>
      <c r="K4266" s="29">
        <v>40378</v>
      </c>
      <c r="M4266" s="28" t="s">
        <v>1537</v>
      </c>
    </row>
    <row r="4267" spans="1:13" ht="25.5" hidden="1" x14ac:dyDescent="0.2">
      <c r="A4267" s="14">
        <v>80705</v>
      </c>
      <c r="B4267" s="30" t="s">
        <v>4585</v>
      </c>
      <c r="C4267" s="30" t="s">
        <v>4574</v>
      </c>
      <c r="D4267" s="134">
        <v>40378</v>
      </c>
      <c r="E4267" s="32"/>
      <c r="F4267" s="133">
        <v>79.790000000000006</v>
      </c>
      <c r="G4267" s="28" t="s">
        <v>5142</v>
      </c>
      <c r="H4267" s="28" t="s">
        <v>5948</v>
      </c>
      <c r="K4267" s="29">
        <v>40378</v>
      </c>
      <c r="L4267" s="30" t="s">
        <v>7174</v>
      </c>
      <c r="M4267" s="32" t="s">
        <v>7175</v>
      </c>
    </row>
    <row r="4268" spans="1:13" hidden="1" x14ac:dyDescent="0.2">
      <c r="A4268" s="14">
        <v>80704.100000000006</v>
      </c>
      <c r="B4268" s="28" t="s">
        <v>4573</v>
      </c>
      <c r="C4268" s="30" t="s">
        <v>4574</v>
      </c>
      <c r="D4268" s="134">
        <v>40378</v>
      </c>
      <c r="E4268" s="32" t="s">
        <v>7164</v>
      </c>
      <c r="F4268" s="139">
        <v>3.55</v>
      </c>
      <c r="G4268" s="28" t="s">
        <v>5137</v>
      </c>
      <c r="H4268" s="28" t="s">
        <v>3365</v>
      </c>
      <c r="J4268" s="28" t="s">
        <v>4911</v>
      </c>
      <c r="K4268" s="29" t="s">
        <v>4619</v>
      </c>
      <c r="L4268" s="30" t="s">
        <v>7212</v>
      </c>
      <c r="M4268" s="32" t="s">
        <v>4613</v>
      </c>
    </row>
    <row r="4269" spans="1:13" hidden="1" x14ac:dyDescent="0.2">
      <c r="A4269" s="14">
        <v>80978</v>
      </c>
      <c r="B4269" s="28" t="s">
        <v>4573</v>
      </c>
      <c r="C4269" s="30" t="s">
        <v>4598</v>
      </c>
      <c r="D4269" s="25">
        <v>40378</v>
      </c>
      <c r="F4269" s="131">
        <v>25.71</v>
      </c>
      <c r="G4269" s="28" t="s">
        <v>7140</v>
      </c>
      <c r="H4269" s="28" t="s">
        <v>4595</v>
      </c>
      <c r="K4269" s="29">
        <v>40378</v>
      </c>
      <c r="M4269" s="28" t="s">
        <v>2302</v>
      </c>
    </row>
    <row r="4270" spans="1:13" hidden="1" x14ac:dyDescent="0.2">
      <c r="A4270" s="14">
        <v>80706.2</v>
      </c>
      <c r="B4270" s="28" t="s">
        <v>4579</v>
      </c>
      <c r="C4270" s="30" t="s">
        <v>4574</v>
      </c>
      <c r="D4270" s="134">
        <v>40379</v>
      </c>
      <c r="E4270" s="31"/>
      <c r="F4270" s="139">
        <v>30</v>
      </c>
      <c r="G4270" s="28" t="s">
        <v>4580</v>
      </c>
      <c r="H4270" s="28" t="s">
        <v>6667</v>
      </c>
      <c r="K4270" s="29" t="s">
        <v>4620</v>
      </c>
      <c r="L4270" s="30" t="s">
        <v>7212</v>
      </c>
      <c r="M4270" s="32" t="s">
        <v>4613</v>
      </c>
    </row>
    <row r="4271" spans="1:13" hidden="1" x14ac:dyDescent="0.2">
      <c r="A4271" s="14">
        <v>80876</v>
      </c>
      <c r="B4271" s="28" t="s">
        <v>4573</v>
      </c>
      <c r="C4271" s="30" t="s">
        <v>5135</v>
      </c>
      <c r="D4271" s="25">
        <v>40379</v>
      </c>
      <c r="E4271" s="28" t="s">
        <v>3022</v>
      </c>
      <c r="F4271" s="26">
        <v>49.6</v>
      </c>
      <c r="G4271" s="28" t="s">
        <v>6757</v>
      </c>
      <c r="H4271" s="28" t="s">
        <v>4599</v>
      </c>
      <c r="I4271" s="28" t="s">
        <v>7168</v>
      </c>
      <c r="J4271" s="28" t="s">
        <v>4909</v>
      </c>
      <c r="K4271" s="29">
        <v>40381</v>
      </c>
      <c r="M4271" s="28" t="s">
        <v>3023</v>
      </c>
    </row>
    <row r="4272" spans="1:13" hidden="1" x14ac:dyDescent="0.2">
      <c r="A4272" s="14">
        <v>80980</v>
      </c>
      <c r="B4272" s="28" t="s">
        <v>4573</v>
      </c>
      <c r="C4272" s="30" t="s">
        <v>4598</v>
      </c>
      <c r="D4272" s="25">
        <v>40379</v>
      </c>
      <c r="F4272" s="26">
        <v>15.52</v>
      </c>
      <c r="G4272" s="28" t="s">
        <v>1951</v>
      </c>
      <c r="H4272" s="28" t="s">
        <v>3370</v>
      </c>
      <c r="J4272" s="28" t="s">
        <v>4909</v>
      </c>
      <c r="K4272" s="29">
        <v>40379</v>
      </c>
      <c r="M4272" s="28" t="s">
        <v>3948</v>
      </c>
    </row>
    <row r="4273" spans="1:13" hidden="1" x14ac:dyDescent="0.2">
      <c r="A4273" s="14">
        <v>80706.100000000006</v>
      </c>
      <c r="B4273" s="28" t="s">
        <v>4573</v>
      </c>
      <c r="C4273" s="30" t="s">
        <v>4574</v>
      </c>
      <c r="D4273" s="134">
        <v>40379</v>
      </c>
      <c r="E4273" s="32" t="s">
        <v>7164</v>
      </c>
      <c r="F4273" s="139">
        <v>3.53</v>
      </c>
      <c r="G4273" s="28" t="s">
        <v>5137</v>
      </c>
      <c r="H4273" s="28" t="s">
        <v>3365</v>
      </c>
      <c r="J4273" s="28" t="s">
        <v>4911</v>
      </c>
      <c r="K4273" s="29" t="s">
        <v>4620</v>
      </c>
      <c r="L4273" s="30" t="s">
        <v>7212</v>
      </c>
      <c r="M4273" s="32" t="s">
        <v>4613</v>
      </c>
    </row>
    <row r="4274" spans="1:13" hidden="1" x14ac:dyDescent="0.2">
      <c r="A4274" s="14">
        <v>80877</v>
      </c>
      <c r="B4274" s="28" t="s">
        <v>4573</v>
      </c>
      <c r="C4274" s="30" t="s">
        <v>5135</v>
      </c>
      <c r="D4274" s="25">
        <v>40380</v>
      </c>
      <c r="F4274" s="26">
        <v>20.77</v>
      </c>
      <c r="G4274" s="28" t="s">
        <v>683</v>
      </c>
      <c r="H4274" s="28" t="s">
        <v>3365</v>
      </c>
      <c r="J4274" s="28" t="s">
        <v>4909</v>
      </c>
      <c r="K4274" s="29">
        <v>40381</v>
      </c>
      <c r="M4274" s="28" t="s">
        <v>3851</v>
      </c>
    </row>
    <row r="4275" spans="1:13" hidden="1" x14ac:dyDescent="0.2">
      <c r="A4275" s="14">
        <v>80878</v>
      </c>
      <c r="B4275" s="28" t="s">
        <v>4573</v>
      </c>
      <c r="C4275" s="30" t="s">
        <v>5135</v>
      </c>
      <c r="D4275" s="25">
        <v>40380</v>
      </c>
      <c r="E4275" s="28" t="s">
        <v>3515</v>
      </c>
      <c r="F4275" s="26">
        <v>6</v>
      </c>
      <c r="G4275" s="28" t="s">
        <v>3697</v>
      </c>
      <c r="H4275" s="28" t="s">
        <v>4599</v>
      </c>
      <c r="I4275" s="28" t="s">
        <v>7168</v>
      </c>
      <c r="J4275" s="28" t="s">
        <v>4909</v>
      </c>
      <c r="K4275" s="29">
        <v>40381</v>
      </c>
      <c r="M4275" s="28" t="s">
        <v>3516</v>
      </c>
    </row>
    <row r="4276" spans="1:13" hidden="1" x14ac:dyDescent="0.2">
      <c r="A4276" s="14">
        <v>80709.2</v>
      </c>
      <c r="B4276" s="28" t="s">
        <v>4579</v>
      </c>
      <c r="C4276" s="30" t="s">
        <v>4574</v>
      </c>
      <c r="D4276" s="134">
        <v>40381</v>
      </c>
      <c r="E4276" s="32"/>
      <c r="F4276" s="139">
        <v>30</v>
      </c>
      <c r="G4276" s="28" t="s">
        <v>4580</v>
      </c>
      <c r="H4276" s="28" t="s">
        <v>6667</v>
      </c>
      <c r="K4276" s="29" t="s">
        <v>2309</v>
      </c>
      <c r="L4276" s="30" t="s">
        <v>7212</v>
      </c>
      <c r="M4276" s="32" t="s">
        <v>4613</v>
      </c>
    </row>
    <row r="4277" spans="1:13" x14ac:dyDescent="0.2">
      <c r="A4277" s="14">
        <v>80879</v>
      </c>
      <c r="B4277" s="28" t="s">
        <v>4573</v>
      </c>
      <c r="C4277" s="30" t="s">
        <v>5135</v>
      </c>
      <c r="D4277" s="25">
        <v>40381</v>
      </c>
      <c r="F4277" s="26">
        <v>40</v>
      </c>
      <c r="G4277" s="28" t="s">
        <v>2201</v>
      </c>
      <c r="H4277" s="28" t="s">
        <v>7151</v>
      </c>
      <c r="J4277" s="28" t="s">
        <v>4911</v>
      </c>
      <c r="K4277" s="29">
        <v>40382</v>
      </c>
      <c r="M4277" s="28" t="s">
        <v>8457</v>
      </c>
    </row>
    <row r="4278" spans="1:13" hidden="1" x14ac:dyDescent="0.2">
      <c r="A4278" s="14">
        <v>80880</v>
      </c>
      <c r="B4278" s="28" t="s">
        <v>4573</v>
      </c>
      <c r="C4278" s="30" t="s">
        <v>5135</v>
      </c>
      <c r="D4278" s="25">
        <v>40381</v>
      </c>
      <c r="F4278" s="26">
        <v>7.92</v>
      </c>
      <c r="G4278" s="28" t="s">
        <v>683</v>
      </c>
      <c r="H4278" s="28" t="s">
        <v>3365</v>
      </c>
      <c r="J4278" s="28" t="s">
        <v>4909</v>
      </c>
      <c r="K4278" s="29">
        <v>40382</v>
      </c>
      <c r="M4278" s="28" t="s">
        <v>4026</v>
      </c>
    </row>
    <row r="4279" spans="1:13" hidden="1" x14ac:dyDescent="0.2">
      <c r="A4279" s="14">
        <v>80881</v>
      </c>
      <c r="B4279" s="28" t="s">
        <v>4573</v>
      </c>
      <c r="C4279" s="30" t="s">
        <v>5135</v>
      </c>
      <c r="D4279" s="25">
        <v>40381</v>
      </c>
      <c r="F4279" s="26">
        <v>89.96</v>
      </c>
      <c r="G4279" s="28" t="s">
        <v>683</v>
      </c>
      <c r="H4279" s="28" t="s">
        <v>3365</v>
      </c>
      <c r="J4279" s="28" t="s">
        <v>4909</v>
      </c>
      <c r="K4279" s="29">
        <v>40382</v>
      </c>
      <c r="M4279" s="28" t="s">
        <v>4026</v>
      </c>
    </row>
    <row r="4280" spans="1:13" ht="25.5" hidden="1" x14ac:dyDescent="0.2">
      <c r="A4280" s="14">
        <v>80711</v>
      </c>
      <c r="B4280" s="30" t="s">
        <v>4585</v>
      </c>
      <c r="C4280" s="30" t="s">
        <v>4574</v>
      </c>
      <c r="D4280" s="134">
        <v>40381</v>
      </c>
      <c r="E4280" s="32"/>
      <c r="F4280" s="133">
        <v>20.8</v>
      </c>
      <c r="G4280" s="28" t="s">
        <v>5141</v>
      </c>
      <c r="H4280" s="28" t="s">
        <v>5948</v>
      </c>
      <c r="J4280" s="28" t="s">
        <v>4907</v>
      </c>
      <c r="K4280" s="29">
        <v>40381</v>
      </c>
      <c r="L4280" s="30" t="s">
        <v>7174</v>
      </c>
      <c r="M4280" s="32" t="s">
        <v>7211</v>
      </c>
    </row>
    <row r="4281" spans="1:13" hidden="1" x14ac:dyDescent="0.2">
      <c r="A4281" s="14">
        <v>80882</v>
      </c>
      <c r="B4281" s="28" t="s">
        <v>4573</v>
      </c>
      <c r="C4281" s="30" t="s">
        <v>5135</v>
      </c>
      <c r="D4281" s="25">
        <v>40381</v>
      </c>
      <c r="F4281" s="26">
        <v>6.1</v>
      </c>
      <c r="G4281" s="28" t="s">
        <v>2210</v>
      </c>
      <c r="H4281" s="28" t="s">
        <v>3484</v>
      </c>
      <c r="J4281" s="28" t="s">
        <v>4907</v>
      </c>
      <c r="K4281" s="29">
        <v>40382</v>
      </c>
      <c r="M4281" s="28" t="s">
        <v>1468</v>
      </c>
    </row>
    <row r="4282" spans="1:13" hidden="1" x14ac:dyDescent="0.2">
      <c r="A4282" s="14">
        <v>80709.100000000006</v>
      </c>
      <c r="B4282" s="28" t="s">
        <v>4573</v>
      </c>
      <c r="C4282" s="30" t="s">
        <v>4574</v>
      </c>
      <c r="D4282" s="134">
        <v>40381</v>
      </c>
      <c r="E4282" s="32" t="s">
        <v>7164</v>
      </c>
      <c r="F4282" s="139">
        <v>4.16</v>
      </c>
      <c r="G4282" s="28" t="s">
        <v>5137</v>
      </c>
      <c r="H4282" s="28" t="s">
        <v>3365</v>
      </c>
      <c r="J4282" s="28" t="s">
        <v>4911</v>
      </c>
      <c r="K4282" s="29" t="s">
        <v>2309</v>
      </c>
      <c r="L4282" s="30" t="s">
        <v>7212</v>
      </c>
      <c r="M4282" s="32" t="s">
        <v>4613</v>
      </c>
    </row>
    <row r="4283" spans="1:13" hidden="1" x14ac:dyDescent="0.2">
      <c r="A4283" s="14">
        <v>80710</v>
      </c>
      <c r="B4283" s="28" t="s">
        <v>4573</v>
      </c>
      <c r="C4283" s="30" t="s">
        <v>4574</v>
      </c>
      <c r="D4283" s="134">
        <v>40381</v>
      </c>
      <c r="E4283" s="32" t="s">
        <v>2023</v>
      </c>
      <c r="F4283" s="139">
        <v>249.31</v>
      </c>
      <c r="G4283" s="28" t="s">
        <v>5174</v>
      </c>
      <c r="H4283" s="28" t="s">
        <v>4599</v>
      </c>
      <c r="I4283" s="28" t="s">
        <v>7168</v>
      </c>
      <c r="J4283" s="28" t="s">
        <v>4909</v>
      </c>
      <c r="K4283" s="29" t="s">
        <v>2309</v>
      </c>
      <c r="L4283" s="30" t="s">
        <v>7212</v>
      </c>
      <c r="M4283" s="32" t="s">
        <v>2306</v>
      </c>
    </row>
    <row r="4284" spans="1:13" hidden="1" x14ac:dyDescent="0.2">
      <c r="A4284" s="14">
        <v>80884</v>
      </c>
      <c r="B4284" s="28" t="s">
        <v>4573</v>
      </c>
      <c r="C4284" s="30" t="s">
        <v>5135</v>
      </c>
      <c r="D4284" s="25">
        <v>40382</v>
      </c>
      <c r="F4284" s="26">
        <v>94.5</v>
      </c>
      <c r="G4284" s="28" t="s">
        <v>6671</v>
      </c>
      <c r="H4284" s="28" t="s">
        <v>4600</v>
      </c>
      <c r="J4284" s="28" t="s">
        <v>4906</v>
      </c>
      <c r="K4284" s="29">
        <v>40383</v>
      </c>
      <c r="M4284" s="28" t="s">
        <v>5940</v>
      </c>
    </row>
    <row r="4285" spans="1:13" hidden="1" x14ac:dyDescent="0.2">
      <c r="A4285" s="14">
        <v>80886</v>
      </c>
      <c r="B4285" s="28" t="s">
        <v>4573</v>
      </c>
      <c r="C4285" s="30" t="s">
        <v>5135</v>
      </c>
      <c r="D4285" s="25">
        <v>40382</v>
      </c>
      <c r="E4285" s="28" t="s">
        <v>5938</v>
      </c>
      <c r="F4285" s="26">
        <v>26.7</v>
      </c>
      <c r="G4285" s="28" t="s">
        <v>3357</v>
      </c>
      <c r="H4285" s="28" t="s">
        <v>3370</v>
      </c>
      <c r="J4285" s="28" t="s">
        <v>4909</v>
      </c>
      <c r="K4285" s="29">
        <v>40383</v>
      </c>
      <c r="M4285" s="28" t="s">
        <v>5939</v>
      </c>
    </row>
    <row r="4286" spans="1:13" hidden="1" x14ac:dyDescent="0.2">
      <c r="A4286" s="14">
        <v>80712</v>
      </c>
      <c r="B4286" s="28" t="s">
        <v>4579</v>
      </c>
      <c r="C4286" s="30" t="s">
        <v>4574</v>
      </c>
      <c r="D4286" s="134">
        <v>40382</v>
      </c>
      <c r="E4286" s="32"/>
      <c r="F4286" s="133">
        <v>50</v>
      </c>
      <c r="G4286" s="28" t="s">
        <v>4580</v>
      </c>
      <c r="H4286" s="28" t="s">
        <v>6667</v>
      </c>
      <c r="K4286" s="29">
        <v>40382</v>
      </c>
      <c r="L4286" s="30" t="s">
        <v>7184</v>
      </c>
      <c r="M4286" s="32" t="s">
        <v>8546</v>
      </c>
    </row>
    <row r="4287" spans="1:13" hidden="1" x14ac:dyDescent="0.2">
      <c r="A4287" s="14">
        <v>80857</v>
      </c>
      <c r="B4287" s="28" t="s">
        <v>4573</v>
      </c>
      <c r="C4287" s="30" t="s">
        <v>5135</v>
      </c>
      <c r="D4287" s="25">
        <v>40382</v>
      </c>
      <c r="E4287" s="28" t="s">
        <v>8599</v>
      </c>
      <c r="F4287" s="26">
        <v>14</v>
      </c>
      <c r="G4287" s="28" t="s">
        <v>1560</v>
      </c>
      <c r="H4287" s="28" t="s">
        <v>7321</v>
      </c>
      <c r="J4287" s="28" t="s">
        <v>4909</v>
      </c>
      <c r="K4287" s="29">
        <v>40383</v>
      </c>
      <c r="M4287" s="28" t="s">
        <v>6823</v>
      </c>
    </row>
    <row r="4288" spans="1:13" hidden="1" x14ac:dyDescent="0.2">
      <c r="A4288" s="14">
        <v>80858</v>
      </c>
      <c r="B4288" s="28" t="s">
        <v>4573</v>
      </c>
      <c r="C4288" s="30" t="s">
        <v>5135</v>
      </c>
      <c r="D4288" s="25">
        <v>40382</v>
      </c>
      <c r="F4288" s="131">
        <v>9.4499999999999993</v>
      </c>
      <c r="G4288" s="28" t="s">
        <v>1560</v>
      </c>
      <c r="H4288" s="28" t="s">
        <v>4595</v>
      </c>
      <c r="K4288" s="29">
        <v>40383</v>
      </c>
      <c r="M4288" s="28" t="s">
        <v>6823</v>
      </c>
    </row>
    <row r="4289" spans="1:13" hidden="1" x14ac:dyDescent="0.2">
      <c r="A4289" s="14">
        <v>80885</v>
      </c>
      <c r="B4289" s="28" t="s">
        <v>4573</v>
      </c>
      <c r="C4289" s="30" t="s">
        <v>5135</v>
      </c>
      <c r="D4289" s="25">
        <v>40382</v>
      </c>
      <c r="E4289" s="28" t="s">
        <v>8483</v>
      </c>
      <c r="F4289" s="26">
        <v>22</v>
      </c>
      <c r="G4289" s="28" t="s">
        <v>1564</v>
      </c>
      <c r="H4289" s="28" t="s">
        <v>7323</v>
      </c>
      <c r="J4289" s="28" t="s">
        <v>4912</v>
      </c>
      <c r="K4289" s="29">
        <v>40383</v>
      </c>
      <c r="M4289" s="28" t="s">
        <v>8484</v>
      </c>
    </row>
    <row r="4290" spans="1:13" hidden="1" x14ac:dyDescent="0.2">
      <c r="A4290" s="14">
        <v>80887</v>
      </c>
      <c r="B4290" s="28" t="s">
        <v>4573</v>
      </c>
      <c r="C4290" s="30" t="s">
        <v>5135</v>
      </c>
      <c r="D4290" s="25">
        <v>40382</v>
      </c>
      <c r="F4290" s="26">
        <v>94.98</v>
      </c>
      <c r="G4290" s="28" t="s">
        <v>5416</v>
      </c>
      <c r="H4290" s="28" t="s">
        <v>4600</v>
      </c>
      <c r="J4290" s="28" t="s">
        <v>4905</v>
      </c>
      <c r="K4290" s="29">
        <v>40385</v>
      </c>
      <c r="M4290" s="28" t="s">
        <v>83</v>
      </c>
    </row>
    <row r="4291" spans="1:13" hidden="1" x14ac:dyDescent="0.2">
      <c r="A4291" s="14">
        <v>80883</v>
      </c>
      <c r="B4291" s="28" t="s">
        <v>4573</v>
      </c>
      <c r="C4291" s="30" t="s">
        <v>5135</v>
      </c>
      <c r="D4291" s="25">
        <v>40382</v>
      </c>
      <c r="E4291" s="28" t="s">
        <v>3629</v>
      </c>
      <c r="F4291" s="26">
        <v>91.78</v>
      </c>
      <c r="G4291" s="28" t="s">
        <v>1944</v>
      </c>
      <c r="H4291" s="28" t="s">
        <v>4600</v>
      </c>
      <c r="J4291" s="28" t="s">
        <v>4916</v>
      </c>
      <c r="K4291" s="29">
        <v>40383</v>
      </c>
      <c r="M4291" s="28" t="s">
        <v>1490</v>
      </c>
    </row>
    <row r="4292" spans="1:13" x14ac:dyDescent="0.2">
      <c r="A4292" s="14">
        <v>80888</v>
      </c>
      <c r="B4292" s="28" t="s">
        <v>4573</v>
      </c>
      <c r="C4292" s="30" t="s">
        <v>5135</v>
      </c>
      <c r="D4292" s="25">
        <v>40382</v>
      </c>
      <c r="F4292" s="26">
        <v>55.7</v>
      </c>
      <c r="G4292" s="28" t="s">
        <v>2205</v>
      </c>
      <c r="H4292" s="28" t="s">
        <v>7151</v>
      </c>
      <c r="J4292" s="28" t="s">
        <v>4911</v>
      </c>
      <c r="K4292" s="29">
        <v>40385</v>
      </c>
      <c r="M4292" s="28" t="s">
        <v>2195</v>
      </c>
    </row>
    <row r="4293" spans="1:13" hidden="1" x14ac:dyDescent="0.2">
      <c r="A4293" s="14">
        <v>80859.100000000006</v>
      </c>
      <c r="B4293" s="28" t="s">
        <v>4573</v>
      </c>
      <c r="C4293" s="30" t="s">
        <v>5135</v>
      </c>
      <c r="D4293" s="25">
        <v>40382</v>
      </c>
      <c r="E4293" s="28" t="s">
        <v>2191</v>
      </c>
      <c r="F4293" s="26">
        <v>6.8</v>
      </c>
      <c r="G4293" s="28" t="s">
        <v>5167</v>
      </c>
      <c r="H4293" s="28" t="s">
        <v>3370</v>
      </c>
      <c r="J4293" s="28" t="s">
        <v>4907</v>
      </c>
      <c r="K4293" s="29">
        <v>40383</v>
      </c>
      <c r="M4293" s="28" t="s">
        <v>2185</v>
      </c>
    </row>
    <row r="4294" spans="1:13" hidden="1" x14ac:dyDescent="0.2">
      <c r="A4294" s="14">
        <v>80859.199999999997</v>
      </c>
      <c r="B4294" s="28" t="s">
        <v>4573</v>
      </c>
      <c r="C4294" s="30" t="s">
        <v>5135</v>
      </c>
      <c r="D4294" s="25">
        <v>40382</v>
      </c>
      <c r="F4294" s="26">
        <v>14.43</v>
      </c>
      <c r="G4294" s="28" t="s">
        <v>5167</v>
      </c>
      <c r="H4294" s="28" t="s">
        <v>3365</v>
      </c>
      <c r="J4294" s="28" t="s">
        <v>4909</v>
      </c>
      <c r="K4294" s="29">
        <v>40383</v>
      </c>
      <c r="M4294" s="28" t="s">
        <v>2185</v>
      </c>
    </row>
    <row r="4295" spans="1:13" hidden="1" x14ac:dyDescent="0.2">
      <c r="A4295" s="14">
        <v>80892</v>
      </c>
      <c r="B4295" s="28" t="s">
        <v>4573</v>
      </c>
      <c r="C4295" s="30" t="s">
        <v>5135</v>
      </c>
      <c r="D4295" s="25">
        <v>40383</v>
      </c>
      <c r="F4295" s="26">
        <v>41.41</v>
      </c>
      <c r="G4295" s="28" t="s">
        <v>5135</v>
      </c>
      <c r="H4295" s="28" t="s">
        <v>4599</v>
      </c>
      <c r="I4295" s="28" t="s">
        <v>3588</v>
      </c>
      <c r="J4295" s="28" t="s">
        <v>4909</v>
      </c>
      <c r="K4295" s="29">
        <v>40385</v>
      </c>
      <c r="M4295" s="28" t="s">
        <v>8450</v>
      </c>
    </row>
    <row r="4296" spans="1:13" hidden="1" x14ac:dyDescent="0.2">
      <c r="A4296" s="14">
        <v>80891.100000000006</v>
      </c>
      <c r="B4296" s="28" t="s">
        <v>4573</v>
      </c>
      <c r="C4296" s="30" t="s">
        <v>5135</v>
      </c>
      <c r="D4296" s="25">
        <v>40383</v>
      </c>
      <c r="F4296" s="26">
        <v>12.28</v>
      </c>
      <c r="G4296" s="28" t="s">
        <v>683</v>
      </c>
      <c r="H4296" s="28" t="s">
        <v>3365</v>
      </c>
      <c r="J4296" s="28" t="s">
        <v>4909</v>
      </c>
      <c r="K4296" s="29">
        <v>40385</v>
      </c>
      <c r="M4296" s="28" t="s">
        <v>3851</v>
      </c>
    </row>
    <row r="4297" spans="1:13" hidden="1" x14ac:dyDescent="0.2">
      <c r="A4297" s="14">
        <v>80891.199999999997</v>
      </c>
      <c r="B4297" s="28" t="s">
        <v>4573</v>
      </c>
      <c r="C4297" s="30" t="s">
        <v>5135</v>
      </c>
      <c r="D4297" s="25">
        <v>40383</v>
      </c>
      <c r="E4297" s="28" t="s">
        <v>729</v>
      </c>
      <c r="F4297" s="26">
        <v>4</v>
      </c>
      <c r="G4297" s="28" t="s">
        <v>683</v>
      </c>
      <c r="H4297" s="28" t="s">
        <v>3488</v>
      </c>
      <c r="J4297" s="28" t="s">
        <v>4908</v>
      </c>
      <c r="K4297" s="29">
        <v>40385</v>
      </c>
      <c r="M4297" s="28" t="s">
        <v>3851</v>
      </c>
    </row>
    <row r="4298" spans="1:13" hidden="1" x14ac:dyDescent="0.2">
      <c r="A4298" s="14">
        <v>80890</v>
      </c>
      <c r="B4298" s="28" t="s">
        <v>4573</v>
      </c>
      <c r="C4298" s="30" t="s">
        <v>5135</v>
      </c>
      <c r="D4298" s="25">
        <v>40383</v>
      </c>
      <c r="F4298" s="26">
        <v>49.94</v>
      </c>
      <c r="G4298" s="28" t="s">
        <v>878</v>
      </c>
      <c r="H4298" s="28" t="s">
        <v>7322</v>
      </c>
      <c r="J4298" s="28" t="s">
        <v>7139</v>
      </c>
      <c r="K4298" s="29">
        <v>40385</v>
      </c>
      <c r="M4298" s="28" t="s">
        <v>1261</v>
      </c>
    </row>
    <row r="4299" spans="1:13" hidden="1" x14ac:dyDescent="0.2">
      <c r="A4299" s="14">
        <v>80889</v>
      </c>
      <c r="B4299" s="28" t="s">
        <v>4573</v>
      </c>
      <c r="C4299" s="30" t="s">
        <v>5135</v>
      </c>
      <c r="D4299" s="25">
        <v>40383</v>
      </c>
      <c r="F4299" s="131">
        <v>30</v>
      </c>
      <c r="G4299" s="28" t="s">
        <v>4595</v>
      </c>
      <c r="H4299" s="28" t="s">
        <v>4595</v>
      </c>
      <c r="K4299" s="29">
        <v>40385</v>
      </c>
      <c r="M4299" s="28" t="s">
        <v>1245</v>
      </c>
    </row>
    <row r="4300" spans="1:13" hidden="1" x14ac:dyDescent="0.2">
      <c r="A4300" s="14">
        <v>80893</v>
      </c>
      <c r="B4300" s="28" t="s">
        <v>4573</v>
      </c>
      <c r="C4300" s="30" t="s">
        <v>5135</v>
      </c>
      <c r="D4300" s="25">
        <v>40384</v>
      </c>
      <c r="E4300" s="28" t="s">
        <v>86</v>
      </c>
      <c r="F4300" s="26">
        <v>43.85</v>
      </c>
      <c r="G4300" s="28" t="s">
        <v>3696</v>
      </c>
      <c r="H4300" s="28" t="s">
        <v>4599</v>
      </c>
      <c r="I4300" s="28" t="s">
        <v>3588</v>
      </c>
      <c r="J4300" s="28" t="s">
        <v>4909</v>
      </c>
      <c r="K4300" s="29">
        <v>40386</v>
      </c>
      <c r="M4300" s="28" t="s">
        <v>87</v>
      </c>
    </row>
    <row r="4301" spans="1:13" hidden="1" x14ac:dyDescent="0.2">
      <c r="A4301" s="14">
        <v>80714</v>
      </c>
      <c r="B4301" s="28" t="s">
        <v>4592</v>
      </c>
      <c r="C4301" s="30" t="s">
        <v>4574</v>
      </c>
      <c r="D4301" s="134">
        <v>40385</v>
      </c>
      <c r="E4301" s="32"/>
      <c r="F4301" s="133">
        <v>-570</v>
      </c>
      <c r="G4301" s="28" t="s">
        <v>4593</v>
      </c>
      <c r="H4301" s="28" t="s">
        <v>6666</v>
      </c>
      <c r="J4301" s="28" t="s">
        <v>4911</v>
      </c>
      <c r="K4301" s="29">
        <v>40385</v>
      </c>
      <c r="L4301" s="30" t="s">
        <v>7177</v>
      </c>
      <c r="M4301" s="32" t="s">
        <v>7214</v>
      </c>
    </row>
    <row r="4302" spans="1:13" hidden="1" x14ac:dyDescent="0.2">
      <c r="A4302" s="14">
        <v>80894</v>
      </c>
      <c r="B4302" s="28" t="s">
        <v>4573</v>
      </c>
      <c r="C4302" s="30" t="s">
        <v>5135</v>
      </c>
      <c r="D4302" s="25">
        <v>40385</v>
      </c>
      <c r="F4302" s="26">
        <v>-49</v>
      </c>
      <c r="G4302" s="28" t="s">
        <v>6091</v>
      </c>
      <c r="H4302" s="28" t="s">
        <v>4600</v>
      </c>
      <c r="J4302" s="28" t="s">
        <v>4911</v>
      </c>
      <c r="K4302" s="29">
        <v>40386</v>
      </c>
      <c r="M4302" s="28" t="s">
        <v>5933</v>
      </c>
    </row>
    <row r="4303" spans="1:13" hidden="1" x14ac:dyDescent="0.2">
      <c r="A4303" s="14">
        <v>80715</v>
      </c>
      <c r="B4303" s="28" t="s">
        <v>5138</v>
      </c>
      <c r="C4303" s="30" t="s">
        <v>4574</v>
      </c>
      <c r="D4303" s="134">
        <v>40385</v>
      </c>
      <c r="E4303" s="32"/>
      <c r="F4303" s="133">
        <v>152.6</v>
      </c>
      <c r="G4303" s="28" t="s">
        <v>4574</v>
      </c>
      <c r="H4303" s="28" t="s">
        <v>3381</v>
      </c>
      <c r="J4303" s="28" t="s">
        <v>4909</v>
      </c>
      <c r="K4303" s="29">
        <v>40385</v>
      </c>
      <c r="L4303" s="30" t="s">
        <v>7206</v>
      </c>
      <c r="M4303" s="32" t="s">
        <v>2975</v>
      </c>
    </row>
    <row r="4304" spans="1:13" hidden="1" x14ac:dyDescent="0.2">
      <c r="A4304" s="14">
        <v>80897</v>
      </c>
      <c r="B4304" s="28" t="s">
        <v>4573</v>
      </c>
      <c r="C4304" s="30" t="s">
        <v>5135</v>
      </c>
      <c r="D4304" s="25">
        <v>40386</v>
      </c>
      <c r="F4304" s="131">
        <v>23.25</v>
      </c>
      <c r="G4304" s="28" t="s">
        <v>2560</v>
      </c>
      <c r="H4304" s="28" t="s">
        <v>4595</v>
      </c>
      <c r="K4304" s="29">
        <v>40387</v>
      </c>
      <c r="M4304" s="28" t="s">
        <v>6315</v>
      </c>
    </row>
    <row r="4305" spans="1:13" hidden="1" x14ac:dyDescent="0.2">
      <c r="A4305" s="14">
        <v>80718</v>
      </c>
      <c r="B4305" s="28" t="s">
        <v>4573</v>
      </c>
      <c r="C4305" s="30" t="s">
        <v>4574</v>
      </c>
      <c r="D4305" s="134">
        <v>40386</v>
      </c>
      <c r="E4305" s="32" t="s">
        <v>3389</v>
      </c>
      <c r="F4305" s="133">
        <v>41.58</v>
      </c>
      <c r="G4305" s="28" t="s">
        <v>5139</v>
      </c>
      <c r="H4305" s="28" t="s">
        <v>3381</v>
      </c>
      <c r="J4305" s="28" t="s">
        <v>4911</v>
      </c>
      <c r="K4305" s="29">
        <v>40386</v>
      </c>
      <c r="L4305" s="30" t="s">
        <v>7174</v>
      </c>
      <c r="M4305" s="32" t="s">
        <v>7209</v>
      </c>
    </row>
    <row r="4306" spans="1:13" hidden="1" x14ac:dyDescent="0.2">
      <c r="A4306" s="14">
        <v>80895</v>
      </c>
      <c r="B4306" s="28" t="s">
        <v>4573</v>
      </c>
      <c r="C4306" s="30" t="s">
        <v>5135</v>
      </c>
      <c r="D4306" s="25">
        <v>40386</v>
      </c>
      <c r="F4306" s="26">
        <v>126.4</v>
      </c>
      <c r="G4306" s="28" t="s">
        <v>683</v>
      </c>
      <c r="H4306" s="28" t="s">
        <v>3365</v>
      </c>
      <c r="J4306" s="28" t="s">
        <v>4909</v>
      </c>
      <c r="K4306" s="29">
        <v>40387</v>
      </c>
      <c r="M4306" s="28" t="s">
        <v>4026</v>
      </c>
    </row>
    <row r="4307" spans="1:13" hidden="1" x14ac:dyDescent="0.2">
      <c r="A4307" s="14">
        <v>80896</v>
      </c>
      <c r="B4307" s="28" t="s">
        <v>4573</v>
      </c>
      <c r="C4307" s="30" t="s">
        <v>5135</v>
      </c>
      <c r="D4307" s="25">
        <v>40386</v>
      </c>
      <c r="F4307" s="26">
        <v>-7.99</v>
      </c>
      <c r="G4307" s="28" t="s">
        <v>683</v>
      </c>
      <c r="H4307" s="28" t="s">
        <v>3365</v>
      </c>
      <c r="J4307" s="28" t="s">
        <v>4909</v>
      </c>
      <c r="K4307" s="29">
        <v>40387</v>
      </c>
      <c r="M4307" s="28" t="s">
        <v>4026</v>
      </c>
    </row>
    <row r="4308" spans="1:13" hidden="1" x14ac:dyDescent="0.2">
      <c r="A4308" s="14">
        <v>80898</v>
      </c>
      <c r="B4308" s="28" t="s">
        <v>4573</v>
      </c>
      <c r="C4308" s="30" t="s">
        <v>5135</v>
      </c>
      <c r="D4308" s="25">
        <v>40386</v>
      </c>
      <c r="E4308" s="28" t="s">
        <v>1476</v>
      </c>
      <c r="F4308" s="26">
        <v>44.98</v>
      </c>
      <c r="G4308" s="28" t="s">
        <v>6612</v>
      </c>
      <c r="H4308" s="28" t="s">
        <v>4600</v>
      </c>
      <c r="J4308" s="28" t="s">
        <v>4906</v>
      </c>
      <c r="K4308" s="29">
        <v>40388</v>
      </c>
      <c r="M4308" s="28" t="s">
        <v>1477</v>
      </c>
    </row>
    <row r="4309" spans="1:13" hidden="1" x14ac:dyDescent="0.2">
      <c r="A4309" s="14">
        <v>81609</v>
      </c>
      <c r="B4309" s="30" t="s">
        <v>4573</v>
      </c>
      <c r="C4309" s="30" t="s">
        <v>5133</v>
      </c>
      <c r="D4309" s="25">
        <v>40386</v>
      </c>
      <c r="F4309" s="26">
        <v>61.8</v>
      </c>
      <c r="G4309" s="28" t="s">
        <v>5137</v>
      </c>
      <c r="H4309" s="28" t="s">
        <v>3365</v>
      </c>
      <c r="J4309" s="28" t="s">
        <v>4909</v>
      </c>
    </row>
    <row r="4310" spans="1:13" hidden="1" x14ac:dyDescent="0.2">
      <c r="A4310" s="14">
        <v>80721.2</v>
      </c>
      <c r="B4310" s="33" t="s">
        <v>4579</v>
      </c>
      <c r="C4310" s="30" t="s">
        <v>4574</v>
      </c>
      <c r="D4310" s="134">
        <v>40387</v>
      </c>
      <c r="E4310" s="32"/>
      <c r="F4310" s="139">
        <v>30</v>
      </c>
      <c r="G4310" s="28" t="s">
        <v>4580</v>
      </c>
      <c r="H4310" s="28" t="s">
        <v>6667</v>
      </c>
      <c r="K4310" s="29" t="s">
        <v>2308</v>
      </c>
      <c r="L4310" s="30" t="s">
        <v>7212</v>
      </c>
      <c r="M4310" s="32" t="s">
        <v>4613</v>
      </c>
    </row>
    <row r="4311" spans="1:13" hidden="1" x14ac:dyDescent="0.2">
      <c r="A4311" s="14">
        <v>80904</v>
      </c>
      <c r="B4311" s="28" t="s">
        <v>4573</v>
      </c>
      <c r="C4311" s="30" t="s">
        <v>5135</v>
      </c>
      <c r="D4311" s="25">
        <v>40387</v>
      </c>
      <c r="F4311" s="26">
        <v>15</v>
      </c>
      <c r="G4311" s="28" t="s">
        <v>1564</v>
      </c>
      <c r="H4311" s="28" t="s">
        <v>4600</v>
      </c>
      <c r="J4311" s="28" t="s">
        <v>4905</v>
      </c>
      <c r="K4311" s="29">
        <v>40388</v>
      </c>
      <c r="M4311" s="28" t="s">
        <v>8485</v>
      </c>
    </row>
    <row r="4312" spans="1:13" hidden="1" x14ac:dyDescent="0.2">
      <c r="A4312" s="14">
        <v>80900</v>
      </c>
      <c r="B4312" s="28" t="s">
        <v>4573</v>
      </c>
      <c r="C4312" s="30" t="s">
        <v>5135</v>
      </c>
      <c r="D4312" s="25">
        <v>40387</v>
      </c>
      <c r="F4312" s="26">
        <v>9.82</v>
      </c>
      <c r="G4312" s="28" t="s">
        <v>683</v>
      </c>
      <c r="H4312" s="28" t="s">
        <v>3365</v>
      </c>
      <c r="J4312" s="28" t="s">
        <v>4909</v>
      </c>
      <c r="K4312" s="29">
        <v>40388</v>
      </c>
      <c r="M4312" s="28" t="s">
        <v>4026</v>
      </c>
    </row>
    <row r="4313" spans="1:13" hidden="1" x14ac:dyDescent="0.2">
      <c r="A4313" s="14">
        <v>80901</v>
      </c>
      <c r="B4313" s="28" t="s">
        <v>4573</v>
      </c>
      <c r="C4313" s="30" t="s">
        <v>5135</v>
      </c>
      <c r="D4313" s="25">
        <v>40387</v>
      </c>
      <c r="F4313" s="26">
        <v>35.6</v>
      </c>
      <c r="G4313" s="28" t="s">
        <v>683</v>
      </c>
      <c r="H4313" s="28" t="s">
        <v>7322</v>
      </c>
      <c r="J4313" s="28" t="s">
        <v>7139</v>
      </c>
      <c r="K4313" s="29">
        <v>40388</v>
      </c>
      <c r="M4313" s="28" t="s">
        <v>3958</v>
      </c>
    </row>
    <row r="4314" spans="1:13" hidden="1" x14ac:dyDescent="0.2">
      <c r="A4314" s="14">
        <v>80902</v>
      </c>
      <c r="B4314" s="28" t="s">
        <v>4573</v>
      </c>
      <c r="C4314" s="30" t="s">
        <v>5135</v>
      </c>
      <c r="D4314" s="25">
        <v>40387</v>
      </c>
      <c r="F4314" s="26">
        <v>5.85</v>
      </c>
      <c r="G4314" s="28" t="s">
        <v>2210</v>
      </c>
      <c r="H4314" s="28" t="s">
        <v>3484</v>
      </c>
      <c r="J4314" s="28" t="s">
        <v>4907</v>
      </c>
      <c r="K4314" s="29">
        <v>40388</v>
      </c>
      <c r="M4314" s="28" t="s">
        <v>1468</v>
      </c>
    </row>
    <row r="4315" spans="1:13" hidden="1" x14ac:dyDescent="0.2">
      <c r="A4315" s="14">
        <v>80721.100000000006</v>
      </c>
      <c r="B4315" s="28" t="s">
        <v>4573</v>
      </c>
      <c r="C4315" s="30" t="s">
        <v>4574</v>
      </c>
      <c r="D4315" s="134">
        <v>40387</v>
      </c>
      <c r="E4315" s="32" t="s">
        <v>7164</v>
      </c>
      <c r="F4315" s="139">
        <v>4.17</v>
      </c>
      <c r="G4315" s="28" t="s">
        <v>5137</v>
      </c>
      <c r="H4315" s="28" t="s">
        <v>3365</v>
      </c>
      <c r="J4315" s="28" t="s">
        <v>4911</v>
      </c>
      <c r="K4315" s="29" t="s">
        <v>2308</v>
      </c>
      <c r="L4315" s="30" t="s">
        <v>7212</v>
      </c>
      <c r="M4315" s="32" t="s">
        <v>4613</v>
      </c>
    </row>
    <row r="4316" spans="1:13" hidden="1" x14ac:dyDescent="0.2">
      <c r="A4316" s="14">
        <v>80720</v>
      </c>
      <c r="B4316" s="28" t="s">
        <v>4573</v>
      </c>
      <c r="C4316" s="30" t="s">
        <v>4574</v>
      </c>
      <c r="D4316" s="134">
        <v>40387</v>
      </c>
      <c r="E4316" s="32" t="s">
        <v>2023</v>
      </c>
      <c r="F4316" s="139">
        <v>249.66</v>
      </c>
      <c r="G4316" s="28" t="s">
        <v>5174</v>
      </c>
      <c r="H4316" s="28" t="s">
        <v>4599</v>
      </c>
      <c r="I4316" s="28" t="s">
        <v>7168</v>
      </c>
      <c r="J4316" s="28" t="s">
        <v>4909</v>
      </c>
      <c r="K4316" s="29" t="s">
        <v>2308</v>
      </c>
      <c r="L4316" s="30" t="s">
        <v>7212</v>
      </c>
      <c r="M4316" s="32" t="s">
        <v>2306</v>
      </c>
    </row>
    <row r="4317" spans="1:13" x14ac:dyDescent="0.2">
      <c r="A4317" s="14">
        <v>80719</v>
      </c>
      <c r="B4317" s="28" t="s">
        <v>4573</v>
      </c>
      <c r="C4317" s="30" t="s">
        <v>4574</v>
      </c>
      <c r="D4317" s="134">
        <v>40387</v>
      </c>
      <c r="E4317" s="32"/>
      <c r="F4317" s="133">
        <v>19.98</v>
      </c>
      <c r="G4317" s="28" t="s">
        <v>5136</v>
      </c>
      <c r="H4317" s="28" t="s">
        <v>7151</v>
      </c>
      <c r="J4317" s="28" t="s">
        <v>4911</v>
      </c>
      <c r="K4317" s="29">
        <v>40387</v>
      </c>
      <c r="L4317" s="30" t="s">
        <v>7174</v>
      </c>
      <c r="M4317" s="32" t="s">
        <v>7221</v>
      </c>
    </row>
    <row r="4318" spans="1:13" x14ac:dyDescent="0.2">
      <c r="A4318" s="14">
        <v>80899</v>
      </c>
      <c r="B4318" s="28" t="s">
        <v>4573</v>
      </c>
      <c r="C4318" s="30" t="s">
        <v>5135</v>
      </c>
      <c r="D4318" s="25">
        <v>40387</v>
      </c>
      <c r="F4318" s="26">
        <v>20</v>
      </c>
      <c r="G4318" s="28" t="s">
        <v>2205</v>
      </c>
      <c r="H4318" s="28" t="s">
        <v>7151</v>
      </c>
      <c r="J4318" s="28" t="s">
        <v>4907</v>
      </c>
      <c r="K4318" s="29">
        <v>40388</v>
      </c>
      <c r="M4318" s="28" t="s">
        <v>2195</v>
      </c>
    </row>
    <row r="4319" spans="1:13" hidden="1" x14ac:dyDescent="0.2">
      <c r="A4319" s="14">
        <v>80903</v>
      </c>
      <c r="B4319" s="28" t="s">
        <v>4573</v>
      </c>
      <c r="C4319" s="30" t="s">
        <v>5135</v>
      </c>
      <c r="D4319" s="25">
        <v>40387</v>
      </c>
      <c r="F4319" s="26">
        <v>12</v>
      </c>
      <c r="G4319" s="28" t="s">
        <v>1145</v>
      </c>
      <c r="H4319" s="28" t="s">
        <v>4600</v>
      </c>
      <c r="J4319" s="28" t="s">
        <v>4907</v>
      </c>
      <c r="K4319" s="29">
        <v>40388</v>
      </c>
      <c r="M4319" s="28" t="s">
        <v>3523</v>
      </c>
    </row>
    <row r="4320" spans="1:13" hidden="1" x14ac:dyDescent="0.2">
      <c r="A4320" s="14">
        <v>80746</v>
      </c>
      <c r="B4320" s="28" t="s">
        <v>4573</v>
      </c>
      <c r="C4320" s="30" t="s">
        <v>4574</v>
      </c>
      <c r="D4320" s="134">
        <v>40388</v>
      </c>
      <c r="E4320" s="32" t="s">
        <v>4017</v>
      </c>
      <c r="F4320" s="133">
        <v>294.51</v>
      </c>
      <c r="G4320" s="28" t="s">
        <v>885</v>
      </c>
      <c r="H4320" s="28" t="s">
        <v>3381</v>
      </c>
      <c r="J4320" s="28" t="s">
        <v>4909</v>
      </c>
      <c r="K4320" s="29">
        <v>40429</v>
      </c>
      <c r="L4320" s="30" t="s">
        <v>7176</v>
      </c>
      <c r="M4320" s="32">
        <v>1247</v>
      </c>
    </row>
    <row r="4321" spans="1:13" hidden="1" x14ac:dyDescent="0.2">
      <c r="A4321" s="14">
        <v>80906</v>
      </c>
      <c r="B4321" s="28" t="s">
        <v>4573</v>
      </c>
      <c r="C4321" s="30" t="s">
        <v>5135</v>
      </c>
      <c r="D4321" s="25">
        <v>40388</v>
      </c>
      <c r="F4321" s="26">
        <v>7.93</v>
      </c>
      <c r="G4321" s="28" t="s">
        <v>1555</v>
      </c>
      <c r="H4321" s="28" t="s">
        <v>3370</v>
      </c>
      <c r="J4321" s="28" t="s">
        <v>4911</v>
      </c>
      <c r="K4321" s="29">
        <v>40389</v>
      </c>
      <c r="M4321" s="28" t="s">
        <v>5924</v>
      </c>
    </row>
    <row r="4322" spans="1:13" hidden="1" x14ac:dyDescent="0.2">
      <c r="A4322" s="14">
        <v>80171.100000000006</v>
      </c>
      <c r="B4322" s="33" t="s">
        <v>4573</v>
      </c>
      <c r="C4322" s="30" t="s">
        <v>4574</v>
      </c>
      <c r="D4322" s="134">
        <v>40388</v>
      </c>
      <c r="E4322" s="33" t="s">
        <v>8588</v>
      </c>
      <c r="F4322" s="26">
        <v>-411.15</v>
      </c>
      <c r="G4322" s="28" t="s">
        <v>1936</v>
      </c>
      <c r="H4322" s="28" t="s">
        <v>7322</v>
      </c>
      <c r="J4322" s="28" t="s">
        <v>7139</v>
      </c>
      <c r="K4322" s="29">
        <v>40388</v>
      </c>
      <c r="L4322" s="30" t="s">
        <v>7181</v>
      </c>
      <c r="M4322" s="28">
        <v>59</v>
      </c>
    </row>
    <row r="4323" spans="1:13" hidden="1" x14ac:dyDescent="0.2">
      <c r="A4323" s="14">
        <v>80860</v>
      </c>
      <c r="B4323" s="28" t="s">
        <v>4573</v>
      </c>
      <c r="C4323" s="30" t="s">
        <v>5135</v>
      </c>
      <c r="D4323" s="25">
        <v>40388</v>
      </c>
      <c r="E4323" s="28" t="s">
        <v>6811</v>
      </c>
      <c r="F4323" s="26">
        <v>40</v>
      </c>
      <c r="G4323" s="28" t="s">
        <v>1560</v>
      </c>
      <c r="H4323" s="28" t="s">
        <v>4600</v>
      </c>
      <c r="J4323" s="28" t="s">
        <v>4907</v>
      </c>
      <c r="K4323" s="29">
        <v>40389</v>
      </c>
      <c r="M4323" s="28" t="s">
        <v>6800</v>
      </c>
    </row>
    <row r="4324" spans="1:13" hidden="1" x14ac:dyDescent="0.2">
      <c r="A4324" s="14">
        <v>80861</v>
      </c>
      <c r="B4324" s="28" t="s">
        <v>4573</v>
      </c>
      <c r="C4324" s="30" t="s">
        <v>5135</v>
      </c>
      <c r="D4324" s="25">
        <v>40388</v>
      </c>
      <c r="E4324" s="28" t="s">
        <v>6813</v>
      </c>
      <c r="F4324" s="26">
        <v>22.5</v>
      </c>
      <c r="G4324" s="28" t="s">
        <v>1560</v>
      </c>
      <c r="H4324" s="28" t="s">
        <v>4600</v>
      </c>
      <c r="J4324" s="28" t="s">
        <v>4909</v>
      </c>
      <c r="K4324" s="29">
        <v>40389</v>
      </c>
      <c r="M4324" s="28" t="s">
        <v>6800</v>
      </c>
    </row>
    <row r="4325" spans="1:13" hidden="1" x14ac:dyDescent="0.2">
      <c r="A4325" s="14">
        <v>80171.199999999997</v>
      </c>
      <c r="B4325" s="28" t="s">
        <v>7124</v>
      </c>
      <c r="C4325" s="30" t="s">
        <v>4574</v>
      </c>
      <c r="D4325" s="134">
        <v>40388</v>
      </c>
      <c r="E4325" s="28" t="s">
        <v>1549</v>
      </c>
      <c r="F4325" s="26">
        <v>-25</v>
      </c>
      <c r="G4325" s="28" t="s">
        <v>2718</v>
      </c>
      <c r="H4325" s="28" t="s">
        <v>6666</v>
      </c>
      <c r="J4325" s="28" t="s">
        <v>4909</v>
      </c>
      <c r="K4325" s="29">
        <v>40388</v>
      </c>
      <c r="L4325" s="30" t="s">
        <v>7181</v>
      </c>
      <c r="M4325" s="28">
        <v>59</v>
      </c>
    </row>
    <row r="4326" spans="1:13" hidden="1" x14ac:dyDescent="0.2">
      <c r="A4326" s="14">
        <v>80780</v>
      </c>
      <c r="B4326" s="28" t="s">
        <v>4573</v>
      </c>
      <c r="C4326" s="30" t="s">
        <v>4574</v>
      </c>
      <c r="D4326" s="134">
        <v>40388</v>
      </c>
      <c r="E4326" s="32" t="s">
        <v>1504</v>
      </c>
      <c r="F4326" s="133">
        <v>336</v>
      </c>
      <c r="G4326" s="28" t="s">
        <v>5140</v>
      </c>
      <c r="H4326" s="28" t="s">
        <v>3370</v>
      </c>
      <c r="J4326" s="28" t="s">
        <v>4911</v>
      </c>
      <c r="K4326" s="29">
        <v>40423</v>
      </c>
      <c r="L4326" s="30" t="s">
        <v>7176</v>
      </c>
      <c r="M4326" s="32">
        <v>1241</v>
      </c>
    </row>
    <row r="4327" spans="1:13" hidden="1" x14ac:dyDescent="0.2">
      <c r="A4327" s="14">
        <v>80905</v>
      </c>
      <c r="B4327" s="28" t="s">
        <v>4573</v>
      </c>
      <c r="C4327" s="30" t="s">
        <v>5135</v>
      </c>
      <c r="D4327" s="25">
        <v>40388</v>
      </c>
      <c r="E4327" s="28" t="s">
        <v>2198</v>
      </c>
      <c r="F4327" s="26">
        <v>54.6</v>
      </c>
      <c r="G4327" s="28" t="s">
        <v>2205</v>
      </c>
      <c r="H4327" s="28" t="s">
        <v>4599</v>
      </c>
      <c r="I4327" s="28" t="s">
        <v>7168</v>
      </c>
      <c r="J4327" s="28" t="s">
        <v>4909</v>
      </c>
      <c r="K4327" s="29">
        <v>40389</v>
      </c>
      <c r="M4327" s="28" t="s">
        <v>3950</v>
      </c>
    </row>
    <row r="4328" spans="1:13" hidden="1" x14ac:dyDescent="0.2">
      <c r="A4328" s="14">
        <v>80907</v>
      </c>
      <c r="B4328" s="28" t="s">
        <v>4573</v>
      </c>
      <c r="C4328" s="30" t="s">
        <v>5135</v>
      </c>
      <c r="D4328" s="25">
        <v>40388</v>
      </c>
      <c r="F4328" s="131">
        <v>4.9800000000000004</v>
      </c>
      <c r="G4328" s="28" t="s">
        <v>3697</v>
      </c>
      <c r="H4328" s="28" t="s">
        <v>3370</v>
      </c>
      <c r="K4328" s="29">
        <v>40389</v>
      </c>
      <c r="M4328" s="28" t="s">
        <v>3516</v>
      </c>
    </row>
    <row r="4329" spans="1:13" hidden="1" x14ac:dyDescent="0.2">
      <c r="A4329" s="14">
        <v>80911</v>
      </c>
      <c r="B4329" s="28" t="s">
        <v>4573</v>
      </c>
      <c r="C4329" s="30" t="s">
        <v>5135</v>
      </c>
      <c r="D4329" s="25">
        <v>40389</v>
      </c>
      <c r="E4329" s="28" t="s">
        <v>8600</v>
      </c>
      <c r="F4329" s="26">
        <v>10</v>
      </c>
      <c r="G4329" s="28" t="s">
        <v>2203</v>
      </c>
      <c r="H4329" s="28" t="s">
        <v>7321</v>
      </c>
      <c r="J4329" s="28" t="s">
        <v>4909</v>
      </c>
      <c r="K4329" s="29">
        <v>40392</v>
      </c>
      <c r="M4329" s="28" t="s">
        <v>8601</v>
      </c>
    </row>
    <row r="4330" spans="1:13" hidden="1" x14ac:dyDescent="0.2">
      <c r="A4330" s="14">
        <v>80910</v>
      </c>
      <c r="B4330" s="28" t="s">
        <v>4573</v>
      </c>
      <c r="C4330" s="30" t="s">
        <v>5135</v>
      </c>
      <c r="D4330" s="25">
        <v>40389</v>
      </c>
      <c r="F4330" s="26">
        <v>34</v>
      </c>
      <c r="G4330" s="28" t="s">
        <v>1659</v>
      </c>
      <c r="H4330" s="28" t="s">
        <v>4600</v>
      </c>
      <c r="J4330" s="28" t="s">
        <v>4911</v>
      </c>
      <c r="K4330" s="29">
        <v>40390</v>
      </c>
      <c r="M4330" s="28" t="s">
        <v>8475</v>
      </c>
    </row>
    <row r="4331" spans="1:13" hidden="1" x14ac:dyDescent="0.2">
      <c r="A4331" s="14">
        <v>80909</v>
      </c>
      <c r="B4331" s="28" t="s">
        <v>4573</v>
      </c>
      <c r="C4331" s="30" t="s">
        <v>5135</v>
      </c>
      <c r="D4331" s="25">
        <v>40389</v>
      </c>
      <c r="E4331" s="28" t="s">
        <v>1980</v>
      </c>
      <c r="F4331" s="26">
        <v>66.900000000000006</v>
      </c>
      <c r="G4331" s="28" t="s">
        <v>4529</v>
      </c>
      <c r="H4331" s="28" t="s">
        <v>4599</v>
      </c>
      <c r="I4331" s="28" t="s">
        <v>7168</v>
      </c>
      <c r="J4331" s="28" t="s">
        <v>4909</v>
      </c>
      <c r="K4331" s="29">
        <v>40390</v>
      </c>
      <c r="M4331" s="28" t="s">
        <v>1981</v>
      </c>
    </row>
    <row r="4332" spans="1:13" hidden="1" x14ac:dyDescent="0.2">
      <c r="A4332" s="14">
        <v>80908</v>
      </c>
      <c r="B4332" s="28" t="s">
        <v>4573</v>
      </c>
      <c r="C4332" s="30" t="s">
        <v>5135</v>
      </c>
      <c r="D4332" s="25">
        <v>40389</v>
      </c>
      <c r="F4332" s="26">
        <v>8.7799999999999994</v>
      </c>
      <c r="G4332" s="28" t="s">
        <v>1951</v>
      </c>
      <c r="H4332" s="28" t="s">
        <v>3370</v>
      </c>
      <c r="J4332" s="28" t="s">
        <v>4909</v>
      </c>
      <c r="K4332" s="29">
        <v>40390</v>
      </c>
      <c r="M4332" s="28" t="s">
        <v>1461</v>
      </c>
    </row>
    <row r="4333" spans="1:13" hidden="1" x14ac:dyDescent="0.2">
      <c r="A4333" s="14">
        <v>81587</v>
      </c>
      <c r="B4333" s="28" t="s">
        <v>7124</v>
      </c>
      <c r="C4333" s="30" t="s">
        <v>5133</v>
      </c>
      <c r="D4333" s="25">
        <v>40391</v>
      </c>
      <c r="F4333" s="26">
        <v>-0.27</v>
      </c>
      <c r="G4333" s="28" t="s">
        <v>5133</v>
      </c>
      <c r="H4333" s="28" t="s">
        <v>6666</v>
      </c>
    </row>
    <row r="4334" spans="1:13" hidden="1" x14ac:dyDescent="0.2">
      <c r="A4334" s="14">
        <v>81566</v>
      </c>
      <c r="B4334" s="28" t="s">
        <v>4573</v>
      </c>
      <c r="C4334" s="28" t="s">
        <v>4580</v>
      </c>
      <c r="D4334" s="25">
        <v>40391</v>
      </c>
      <c r="F4334" s="131">
        <v>30</v>
      </c>
      <c r="G4334" s="28" t="s">
        <v>4595</v>
      </c>
      <c r="H4334" s="28" t="s">
        <v>4595</v>
      </c>
      <c r="J4334" s="28" t="s">
        <v>4909</v>
      </c>
      <c r="K4334" s="29">
        <v>40391</v>
      </c>
    </row>
    <row r="4335" spans="1:13" hidden="1" x14ac:dyDescent="0.2">
      <c r="A4335" s="14">
        <v>81554</v>
      </c>
      <c r="B4335" s="28" t="s">
        <v>5150</v>
      </c>
      <c r="C4335" s="28" t="s">
        <v>4580</v>
      </c>
      <c r="D4335" s="25">
        <v>40391</v>
      </c>
      <c r="F4335" s="26">
        <v>-30</v>
      </c>
      <c r="G4335" s="28" t="s">
        <v>4574</v>
      </c>
      <c r="H4335" s="28" t="s">
        <v>6667</v>
      </c>
      <c r="K4335" s="29">
        <v>40391</v>
      </c>
    </row>
    <row r="4336" spans="1:13" hidden="1" x14ac:dyDescent="0.2">
      <c r="A4336" s="14">
        <v>81588</v>
      </c>
      <c r="B4336" s="28" t="s">
        <v>5150</v>
      </c>
      <c r="C4336" s="28" t="s">
        <v>5133</v>
      </c>
      <c r="D4336" s="25">
        <v>40391</v>
      </c>
      <c r="F4336" s="26">
        <v>-300</v>
      </c>
      <c r="G4336" s="28" t="s">
        <v>4574</v>
      </c>
      <c r="H4336" s="28" t="s">
        <v>6667</v>
      </c>
    </row>
    <row r="4337" spans="1:13" hidden="1" x14ac:dyDescent="0.2">
      <c r="A4337" s="14">
        <v>80724</v>
      </c>
      <c r="B4337" s="28" t="s">
        <v>4573</v>
      </c>
      <c r="C4337" s="30" t="s">
        <v>4574</v>
      </c>
      <c r="D4337" s="134">
        <v>40392</v>
      </c>
      <c r="E4337" s="28" t="s">
        <v>3380</v>
      </c>
      <c r="F4337" s="133">
        <v>61</v>
      </c>
      <c r="G4337" s="28" t="s">
        <v>4594</v>
      </c>
      <c r="H4337" s="28" t="s">
        <v>3381</v>
      </c>
      <c r="J4337" s="28" t="s">
        <v>4909</v>
      </c>
      <c r="K4337" s="29">
        <v>40392</v>
      </c>
      <c r="L4337" s="30" t="s">
        <v>7174</v>
      </c>
      <c r="M4337" s="32" t="s">
        <v>5919</v>
      </c>
    </row>
    <row r="4338" spans="1:13" hidden="1" x14ac:dyDescent="0.2">
      <c r="A4338" s="14">
        <v>80725</v>
      </c>
      <c r="B4338" s="28" t="s">
        <v>4573</v>
      </c>
      <c r="C4338" s="30" t="s">
        <v>4574</v>
      </c>
      <c r="D4338" s="134">
        <v>40392</v>
      </c>
      <c r="E4338" s="32" t="s">
        <v>3382</v>
      </c>
      <c r="F4338" s="133">
        <v>64</v>
      </c>
      <c r="G4338" s="28" t="s">
        <v>4594</v>
      </c>
      <c r="H4338" s="28" t="s">
        <v>3381</v>
      </c>
      <c r="J4338" s="28" t="s">
        <v>4909</v>
      </c>
      <c r="K4338" s="29">
        <v>40392</v>
      </c>
      <c r="L4338" s="30" t="s">
        <v>7174</v>
      </c>
      <c r="M4338" s="32" t="s">
        <v>5918</v>
      </c>
    </row>
    <row r="4339" spans="1:13" hidden="1" x14ac:dyDescent="0.2">
      <c r="A4339" s="14">
        <v>80732</v>
      </c>
      <c r="B4339" s="28" t="s">
        <v>4573</v>
      </c>
      <c r="C4339" s="30" t="s">
        <v>4574</v>
      </c>
      <c r="D4339" s="134">
        <v>40392</v>
      </c>
      <c r="E4339" s="28" t="s">
        <v>5363</v>
      </c>
      <c r="F4339" s="133">
        <v>19.940000000000001</v>
      </c>
      <c r="G4339" s="28" t="s">
        <v>4594</v>
      </c>
      <c r="H4339" s="28" t="s">
        <v>3381</v>
      </c>
      <c r="J4339" s="28" t="s">
        <v>4909</v>
      </c>
      <c r="K4339" s="29">
        <v>40392</v>
      </c>
      <c r="L4339" s="30" t="s">
        <v>7174</v>
      </c>
      <c r="M4339" s="32" t="s">
        <v>5364</v>
      </c>
    </row>
    <row r="4340" spans="1:13" hidden="1" x14ac:dyDescent="0.2">
      <c r="A4340" s="14">
        <v>80728</v>
      </c>
      <c r="B4340" s="33" t="s">
        <v>4579</v>
      </c>
      <c r="C4340" s="30" t="s">
        <v>4574</v>
      </c>
      <c r="D4340" s="134">
        <v>40392</v>
      </c>
      <c r="E4340" s="32"/>
      <c r="F4340" s="133">
        <v>1557.49</v>
      </c>
      <c r="G4340" s="28" t="s">
        <v>4598</v>
      </c>
      <c r="H4340" s="28" t="s">
        <v>6667</v>
      </c>
      <c r="K4340" s="29">
        <v>40392</v>
      </c>
      <c r="L4340" s="30" t="s">
        <v>7174</v>
      </c>
      <c r="M4340" s="32" t="s">
        <v>7193</v>
      </c>
    </row>
    <row r="4341" spans="1:13" hidden="1" x14ac:dyDescent="0.2">
      <c r="A4341" s="14">
        <v>80729</v>
      </c>
      <c r="B4341" s="28" t="s">
        <v>4573</v>
      </c>
      <c r="C4341" s="30" t="s">
        <v>4574</v>
      </c>
      <c r="D4341" s="134">
        <v>40392</v>
      </c>
      <c r="E4341" s="32"/>
      <c r="F4341" s="133">
        <v>5</v>
      </c>
      <c r="G4341" s="28" t="s">
        <v>5134</v>
      </c>
      <c r="H4341" s="28" t="s">
        <v>5954</v>
      </c>
      <c r="J4341" s="28" t="s">
        <v>4912</v>
      </c>
      <c r="K4341" s="29">
        <v>40392</v>
      </c>
      <c r="L4341" s="30" t="s">
        <v>7174</v>
      </c>
      <c r="M4341" s="32" t="s">
        <v>7194</v>
      </c>
    </row>
    <row r="4342" spans="1:13" hidden="1" x14ac:dyDescent="0.2">
      <c r="A4342" s="14">
        <v>80738</v>
      </c>
      <c r="B4342" s="33" t="s">
        <v>5150</v>
      </c>
      <c r="C4342" s="30" t="s">
        <v>4574</v>
      </c>
      <c r="D4342" s="134">
        <v>40392</v>
      </c>
      <c r="E4342" s="32"/>
      <c r="F4342" s="133">
        <v>-1000</v>
      </c>
      <c r="G4342" s="28" t="s">
        <v>4587</v>
      </c>
      <c r="H4342" s="28" t="s">
        <v>6667</v>
      </c>
      <c r="K4342" s="29">
        <v>40392</v>
      </c>
      <c r="L4342" s="30" t="s">
        <v>7177</v>
      </c>
      <c r="M4342" s="32" t="s">
        <v>7178</v>
      </c>
    </row>
    <row r="4343" spans="1:13" hidden="1" x14ac:dyDescent="0.2">
      <c r="A4343" s="14">
        <v>80739</v>
      </c>
      <c r="B4343" s="28" t="s">
        <v>5150</v>
      </c>
      <c r="C4343" s="30" t="s">
        <v>4574</v>
      </c>
      <c r="D4343" s="134">
        <v>40392</v>
      </c>
      <c r="E4343" s="32"/>
      <c r="F4343" s="133">
        <v>-300</v>
      </c>
      <c r="G4343" s="28" t="s">
        <v>4587</v>
      </c>
      <c r="H4343" s="28" t="s">
        <v>6667</v>
      </c>
      <c r="K4343" s="29">
        <v>40392</v>
      </c>
      <c r="L4343" s="30" t="s">
        <v>7177</v>
      </c>
      <c r="M4343" s="32" t="s">
        <v>7178</v>
      </c>
    </row>
    <row r="4344" spans="1:13" hidden="1" x14ac:dyDescent="0.2">
      <c r="A4344" s="14">
        <v>80740</v>
      </c>
      <c r="B4344" s="28" t="s">
        <v>5150</v>
      </c>
      <c r="C4344" s="30" t="s">
        <v>4574</v>
      </c>
      <c r="D4344" s="134">
        <v>40392</v>
      </c>
      <c r="E4344" s="32"/>
      <c r="F4344" s="133">
        <v>-900</v>
      </c>
      <c r="G4344" s="28" t="s">
        <v>4587</v>
      </c>
      <c r="H4344" s="28" t="s">
        <v>6667</v>
      </c>
      <c r="K4344" s="29">
        <v>40392</v>
      </c>
      <c r="L4344" s="30" t="s">
        <v>7177</v>
      </c>
      <c r="M4344" s="32" t="s">
        <v>7178</v>
      </c>
    </row>
    <row r="4345" spans="1:13" hidden="1" x14ac:dyDescent="0.2">
      <c r="A4345" s="14">
        <v>80737</v>
      </c>
      <c r="B4345" s="30" t="s">
        <v>4579</v>
      </c>
      <c r="C4345" s="30" t="s">
        <v>4574</v>
      </c>
      <c r="D4345" s="134">
        <v>40392</v>
      </c>
      <c r="E4345" s="32"/>
      <c r="F4345" s="133">
        <v>10</v>
      </c>
      <c r="G4345" s="28" t="s">
        <v>7162</v>
      </c>
      <c r="H4345" s="28" t="s">
        <v>3370</v>
      </c>
      <c r="J4345" s="28" t="s">
        <v>4906</v>
      </c>
      <c r="K4345" s="29">
        <v>40392</v>
      </c>
      <c r="L4345" s="30" t="s">
        <v>7182</v>
      </c>
      <c r="M4345" s="32" t="s">
        <v>7199</v>
      </c>
    </row>
    <row r="4346" spans="1:13" hidden="1" x14ac:dyDescent="0.2">
      <c r="A4346" s="14">
        <v>80736</v>
      </c>
      <c r="B4346" s="28" t="s">
        <v>4579</v>
      </c>
      <c r="C4346" s="30" t="s">
        <v>4574</v>
      </c>
      <c r="D4346" s="134">
        <v>40392</v>
      </c>
      <c r="E4346" s="32"/>
      <c r="F4346" s="133">
        <v>10</v>
      </c>
      <c r="G4346" s="28" t="s">
        <v>7163</v>
      </c>
      <c r="H4346" s="28" t="s">
        <v>3370</v>
      </c>
      <c r="J4346" s="28" t="s">
        <v>4905</v>
      </c>
      <c r="K4346" s="29">
        <v>40392</v>
      </c>
      <c r="L4346" s="30" t="s">
        <v>7182</v>
      </c>
      <c r="M4346" s="32" t="s">
        <v>7198</v>
      </c>
    </row>
    <row r="4347" spans="1:13" hidden="1" x14ac:dyDescent="0.2">
      <c r="A4347" s="14">
        <v>80735</v>
      </c>
      <c r="B4347" s="28" t="s">
        <v>4573</v>
      </c>
      <c r="C4347" s="30" t="s">
        <v>4574</v>
      </c>
      <c r="D4347" s="134">
        <v>40392</v>
      </c>
      <c r="E4347" s="32"/>
      <c r="F4347" s="133">
        <v>36.81</v>
      </c>
      <c r="G4347" s="28" t="s">
        <v>6752</v>
      </c>
      <c r="H4347" s="28" t="s">
        <v>3381</v>
      </c>
      <c r="J4347" s="28" t="s">
        <v>4907</v>
      </c>
      <c r="K4347" s="29">
        <v>40392</v>
      </c>
      <c r="L4347" s="30" t="s">
        <v>7174</v>
      </c>
      <c r="M4347" s="32" t="s">
        <v>6752</v>
      </c>
    </row>
    <row r="4348" spans="1:13" hidden="1" x14ac:dyDescent="0.2">
      <c r="A4348" s="14">
        <v>80727</v>
      </c>
      <c r="B4348" s="28" t="s">
        <v>4579</v>
      </c>
      <c r="C4348" s="30" t="s">
        <v>4574</v>
      </c>
      <c r="D4348" s="134">
        <v>40392</v>
      </c>
      <c r="E4348" s="32"/>
      <c r="F4348" s="133">
        <v>3552.83</v>
      </c>
      <c r="G4348" s="28" t="s">
        <v>5135</v>
      </c>
      <c r="H4348" s="28" t="s">
        <v>6667</v>
      </c>
      <c r="K4348" s="29">
        <v>40392</v>
      </c>
      <c r="L4348" s="30" t="s">
        <v>7174</v>
      </c>
      <c r="M4348" s="32" t="s">
        <v>7218</v>
      </c>
    </row>
    <row r="4349" spans="1:13" hidden="1" x14ac:dyDescent="0.2">
      <c r="A4349" s="14">
        <v>80730</v>
      </c>
      <c r="B4349" s="28" t="s">
        <v>4573</v>
      </c>
      <c r="C4349" s="30" t="s">
        <v>4574</v>
      </c>
      <c r="D4349" s="134">
        <v>40392</v>
      </c>
      <c r="E4349" s="32" t="s">
        <v>3388</v>
      </c>
      <c r="F4349" s="133">
        <v>26.95</v>
      </c>
      <c r="G4349" s="28" t="s">
        <v>5139</v>
      </c>
      <c r="H4349" s="28" t="s">
        <v>3381</v>
      </c>
      <c r="J4349" s="28" t="s">
        <v>4911</v>
      </c>
      <c r="K4349" s="29">
        <v>40392</v>
      </c>
      <c r="L4349" s="30" t="s">
        <v>7174</v>
      </c>
      <c r="M4349" s="32" t="s">
        <v>7187</v>
      </c>
    </row>
    <row r="4350" spans="1:13" hidden="1" x14ac:dyDescent="0.2">
      <c r="A4350" s="14">
        <v>80741</v>
      </c>
      <c r="B4350" s="28" t="s">
        <v>4579</v>
      </c>
      <c r="C4350" s="30" t="s">
        <v>4574</v>
      </c>
      <c r="D4350" s="134">
        <v>40392</v>
      </c>
      <c r="E4350" s="32"/>
      <c r="F4350" s="133">
        <v>300</v>
      </c>
      <c r="G4350" s="28" t="s">
        <v>5133</v>
      </c>
      <c r="H4350" s="28" t="s">
        <v>6667</v>
      </c>
      <c r="K4350" s="29">
        <v>40392</v>
      </c>
      <c r="L4350" s="30" t="s">
        <v>7174</v>
      </c>
      <c r="M4350" s="32" t="s">
        <v>7191</v>
      </c>
    </row>
    <row r="4351" spans="1:13" hidden="1" x14ac:dyDescent="0.2">
      <c r="A4351" s="14">
        <v>80731</v>
      </c>
      <c r="B4351" s="28" t="s">
        <v>4573</v>
      </c>
      <c r="C4351" s="30" t="s">
        <v>4574</v>
      </c>
      <c r="D4351" s="134">
        <v>40392</v>
      </c>
      <c r="E4351" s="32"/>
      <c r="F4351" s="133">
        <v>32.97</v>
      </c>
      <c r="G4351" s="28" t="s">
        <v>6021</v>
      </c>
      <c r="H4351" s="28" t="s">
        <v>3381</v>
      </c>
      <c r="J4351" s="28" t="s">
        <v>4909</v>
      </c>
      <c r="K4351" s="29">
        <v>40392</v>
      </c>
      <c r="L4351" s="30" t="s">
        <v>7174</v>
      </c>
      <c r="M4351" s="32" t="s">
        <v>7200</v>
      </c>
    </row>
    <row r="4352" spans="1:13" hidden="1" x14ac:dyDescent="0.2">
      <c r="A4352" s="14">
        <v>80734</v>
      </c>
      <c r="B4352" s="28" t="s">
        <v>4573</v>
      </c>
      <c r="C4352" s="30" t="s">
        <v>4574</v>
      </c>
      <c r="D4352" s="134">
        <v>40392</v>
      </c>
      <c r="E4352" s="32"/>
      <c r="F4352" s="133">
        <v>44</v>
      </c>
      <c r="G4352" s="28" t="s">
        <v>6023</v>
      </c>
      <c r="H4352" s="28" t="s">
        <v>3379</v>
      </c>
      <c r="J4352" s="28" t="s">
        <v>4906</v>
      </c>
      <c r="K4352" s="29">
        <v>40392</v>
      </c>
      <c r="L4352" s="30" t="s">
        <v>7174</v>
      </c>
      <c r="M4352" s="32" t="s">
        <v>7196</v>
      </c>
    </row>
    <row r="4353" spans="1:13" hidden="1" x14ac:dyDescent="0.2">
      <c r="A4353" s="14">
        <v>80733</v>
      </c>
      <c r="B4353" s="28" t="s">
        <v>4573</v>
      </c>
      <c r="C4353" s="30" t="s">
        <v>4574</v>
      </c>
      <c r="D4353" s="134">
        <v>40392</v>
      </c>
      <c r="E4353" s="32"/>
      <c r="F4353" s="133">
        <v>12.12</v>
      </c>
      <c r="G4353" s="28" t="s">
        <v>6022</v>
      </c>
      <c r="H4353" s="28" t="s">
        <v>3381</v>
      </c>
      <c r="J4353" s="28" t="s">
        <v>4909</v>
      </c>
      <c r="K4353" s="29">
        <v>40392</v>
      </c>
      <c r="L4353" s="30" t="s">
        <v>7174</v>
      </c>
      <c r="M4353" s="32" t="s">
        <v>7195</v>
      </c>
    </row>
    <row r="4354" spans="1:13" hidden="1" x14ac:dyDescent="0.2">
      <c r="A4354" s="14">
        <v>80981</v>
      </c>
      <c r="B4354" s="30" t="s">
        <v>5150</v>
      </c>
      <c r="C4354" s="30" t="s">
        <v>4598</v>
      </c>
      <c r="D4354" s="25">
        <v>40392</v>
      </c>
      <c r="F4354" s="26">
        <v>-1557.49</v>
      </c>
      <c r="G4354" s="30" t="s">
        <v>4574</v>
      </c>
      <c r="H4354" s="28" t="s">
        <v>6667</v>
      </c>
      <c r="K4354" s="29">
        <v>40392</v>
      </c>
      <c r="M4354" s="28" t="s">
        <v>1534</v>
      </c>
    </row>
    <row r="4355" spans="1:13" hidden="1" x14ac:dyDescent="0.2">
      <c r="A4355" s="14">
        <v>81435</v>
      </c>
      <c r="B4355" s="30" t="s">
        <v>5150</v>
      </c>
      <c r="C4355" s="30" t="s">
        <v>5135</v>
      </c>
      <c r="D4355" s="25">
        <v>40392</v>
      </c>
      <c r="F4355" s="26">
        <v>-3552.83</v>
      </c>
      <c r="G4355" s="28" t="s">
        <v>4574</v>
      </c>
      <c r="H4355" s="28" t="s">
        <v>6667</v>
      </c>
      <c r="K4355" s="29">
        <v>40392</v>
      </c>
    </row>
    <row r="4356" spans="1:13" hidden="1" x14ac:dyDescent="0.2">
      <c r="A4356" s="14">
        <v>80726</v>
      </c>
      <c r="B4356" s="28" t="s">
        <v>4573</v>
      </c>
      <c r="C4356" s="30" t="s">
        <v>4574</v>
      </c>
      <c r="D4356" s="134">
        <v>40392</v>
      </c>
      <c r="E4356" s="28" t="s">
        <v>5365</v>
      </c>
      <c r="F4356" s="133">
        <v>180</v>
      </c>
      <c r="G4356" s="28" t="s">
        <v>2204</v>
      </c>
      <c r="H4356" s="28" t="s">
        <v>3381</v>
      </c>
      <c r="J4356" s="28" t="s">
        <v>4909</v>
      </c>
      <c r="K4356" s="29">
        <v>40392</v>
      </c>
      <c r="L4356" s="30" t="s">
        <v>7174</v>
      </c>
      <c r="M4356" s="32" t="s">
        <v>7192</v>
      </c>
    </row>
    <row r="4357" spans="1:13" hidden="1" x14ac:dyDescent="0.2">
      <c r="A4357" s="14">
        <v>80744</v>
      </c>
      <c r="B4357" s="28" t="s">
        <v>4592</v>
      </c>
      <c r="C4357" s="30" t="s">
        <v>4574</v>
      </c>
      <c r="D4357" s="134">
        <v>40394</v>
      </c>
      <c r="E4357" s="32"/>
      <c r="F4357" s="133">
        <v>-904.6</v>
      </c>
      <c r="G4357" s="28" t="s">
        <v>4593</v>
      </c>
      <c r="H4357" s="28" t="s">
        <v>6666</v>
      </c>
      <c r="J4357" s="28" t="s">
        <v>4911</v>
      </c>
      <c r="K4357" s="29">
        <v>40394</v>
      </c>
      <c r="L4357" s="30" t="s">
        <v>7177</v>
      </c>
      <c r="M4357" s="32" t="s">
        <v>7214</v>
      </c>
    </row>
    <row r="4358" spans="1:13" hidden="1" x14ac:dyDescent="0.2">
      <c r="A4358" s="14">
        <v>80743</v>
      </c>
      <c r="B4358" s="28" t="s">
        <v>4573</v>
      </c>
      <c r="C4358" s="30" t="s">
        <v>4574</v>
      </c>
      <c r="D4358" s="134">
        <v>40394</v>
      </c>
      <c r="E4358" s="28" t="s">
        <v>3372</v>
      </c>
      <c r="F4358" s="133">
        <v>21.99</v>
      </c>
      <c r="G4358" s="28" t="s">
        <v>5156</v>
      </c>
      <c r="H4358" s="28" t="s">
        <v>277</v>
      </c>
      <c r="J4358" s="28" t="s">
        <v>4911</v>
      </c>
      <c r="K4358" s="29">
        <v>40394</v>
      </c>
      <c r="L4358" s="30" t="s">
        <v>7174</v>
      </c>
      <c r="M4358" s="32" t="s">
        <v>8608</v>
      </c>
    </row>
    <row r="4359" spans="1:13" hidden="1" x14ac:dyDescent="0.2">
      <c r="A4359" s="14">
        <v>80912</v>
      </c>
      <c r="B4359" s="33" t="s">
        <v>4573</v>
      </c>
      <c r="C4359" s="30" t="s">
        <v>5135</v>
      </c>
      <c r="D4359" s="25">
        <v>40394</v>
      </c>
      <c r="E4359" s="28" t="s">
        <v>8595</v>
      </c>
      <c r="F4359" s="26">
        <v>323.86</v>
      </c>
      <c r="G4359" s="28" t="s">
        <v>6677</v>
      </c>
      <c r="H4359" s="28" t="s">
        <v>4599</v>
      </c>
      <c r="I4359" s="28" t="s">
        <v>7168</v>
      </c>
      <c r="J4359" s="28" t="s">
        <v>4909</v>
      </c>
      <c r="K4359" s="29">
        <v>40395</v>
      </c>
      <c r="M4359" s="28" t="s">
        <v>8596</v>
      </c>
    </row>
    <row r="4360" spans="1:13" hidden="1" x14ac:dyDescent="0.2">
      <c r="A4360" s="14">
        <v>80742</v>
      </c>
      <c r="B4360" s="28" t="s">
        <v>4573</v>
      </c>
      <c r="C4360" s="30" t="s">
        <v>4574</v>
      </c>
      <c r="D4360" s="134">
        <v>40394</v>
      </c>
      <c r="E4360" s="32"/>
      <c r="F4360" s="133">
        <v>12</v>
      </c>
      <c r="G4360" s="28" t="s">
        <v>4596</v>
      </c>
      <c r="H4360" s="28" t="s">
        <v>5954</v>
      </c>
      <c r="J4360" s="28" t="s">
        <v>4912</v>
      </c>
      <c r="K4360" s="29">
        <v>40394</v>
      </c>
      <c r="L4360" s="30" t="s">
        <v>7174</v>
      </c>
      <c r="M4360" s="32" t="s">
        <v>4596</v>
      </c>
    </row>
    <row r="4361" spans="1:13" hidden="1" x14ac:dyDescent="0.2">
      <c r="A4361" s="14">
        <v>80914</v>
      </c>
      <c r="B4361" s="28" t="s">
        <v>4573</v>
      </c>
      <c r="C4361" s="30" t="s">
        <v>5135</v>
      </c>
      <c r="D4361" s="25">
        <v>40395</v>
      </c>
      <c r="F4361" s="26">
        <v>35.380000000000003</v>
      </c>
      <c r="G4361" s="28" t="s">
        <v>5160</v>
      </c>
      <c r="H4361" s="28" t="s">
        <v>4599</v>
      </c>
      <c r="I4361" s="28" t="s">
        <v>7168</v>
      </c>
      <c r="J4361" s="28" t="s">
        <v>4909</v>
      </c>
      <c r="K4361" s="29">
        <v>40397</v>
      </c>
      <c r="M4361" s="28" t="s">
        <v>6193</v>
      </c>
    </row>
    <row r="4362" spans="1:13" hidden="1" x14ac:dyDescent="0.2">
      <c r="A4362" s="14">
        <v>80913</v>
      </c>
      <c r="B4362" s="33" t="s">
        <v>4573</v>
      </c>
      <c r="C4362" s="30" t="s">
        <v>5135</v>
      </c>
      <c r="D4362" s="25">
        <v>40395</v>
      </c>
      <c r="F4362" s="26">
        <v>48.62</v>
      </c>
      <c r="G4362" s="28" t="s">
        <v>4595</v>
      </c>
      <c r="H4362" s="28" t="s">
        <v>4599</v>
      </c>
      <c r="I4362" s="28" t="s">
        <v>7168</v>
      </c>
      <c r="J4362" s="28" t="s">
        <v>4909</v>
      </c>
      <c r="K4362" s="29">
        <v>40397</v>
      </c>
      <c r="M4362" s="28" t="s">
        <v>1236</v>
      </c>
    </row>
    <row r="4363" spans="1:13" hidden="1" x14ac:dyDescent="0.2">
      <c r="A4363" s="14">
        <v>80630.2</v>
      </c>
      <c r="B4363" s="28" t="s">
        <v>4579</v>
      </c>
      <c r="C4363" s="30" t="s">
        <v>4574</v>
      </c>
      <c r="D4363" s="134">
        <v>40396</v>
      </c>
      <c r="E4363" s="32"/>
      <c r="F4363" s="139">
        <v>30</v>
      </c>
      <c r="G4363" s="28" t="s">
        <v>4580</v>
      </c>
      <c r="H4363" s="28" t="s">
        <v>6667</v>
      </c>
      <c r="K4363" s="29">
        <v>40396</v>
      </c>
      <c r="L4363" s="30" t="s">
        <v>7212</v>
      </c>
      <c r="M4363" s="32" t="s">
        <v>4613</v>
      </c>
    </row>
    <row r="4364" spans="1:13" hidden="1" x14ac:dyDescent="0.2">
      <c r="A4364" s="14">
        <v>80916</v>
      </c>
      <c r="B4364" s="28" t="s">
        <v>4573</v>
      </c>
      <c r="C4364" s="30" t="s">
        <v>5135</v>
      </c>
      <c r="D4364" s="25">
        <v>40397</v>
      </c>
      <c r="F4364" s="26">
        <v>36.78</v>
      </c>
      <c r="G4364" s="28" t="s">
        <v>5160</v>
      </c>
      <c r="H4364" s="28" t="s">
        <v>4599</v>
      </c>
      <c r="I4364" s="28" t="s">
        <v>7168</v>
      </c>
      <c r="J4364" s="28" t="s">
        <v>4909</v>
      </c>
      <c r="K4364" s="29">
        <v>40399</v>
      </c>
      <c r="M4364" s="28" t="s">
        <v>1999</v>
      </c>
    </row>
    <row r="4365" spans="1:13" hidden="1" x14ac:dyDescent="0.2">
      <c r="A4365" s="14">
        <v>80917</v>
      </c>
      <c r="B4365" s="28" t="s">
        <v>4573</v>
      </c>
      <c r="C4365" s="30" t="s">
        <v>5135</v>
      </c>
      <c r="D4365" s="25">
        <v>40399</v>
      </c>
      <c r="E4365" s="28" t="s">
        <v>3008</v>
      </c>
      <c r="F4365" s="26">
        <v>26.08</v>
      </c>
      <c r="G4365" s="28" t="s">
        <v>5166</v>
      </c>
      <c r="H4365" s="28" t="s">
        <v>4599</v>
      </c>
      <c r="I4365" s="28" t="s">
        <v>7168</v>
      </c>
      <c r="J4365" s="28" t="s">
        <v>4909</v>
      </c>
      <c r="K4365" s="29">
        <v>40401</v>
      </c>
      <c r="M4365" s="28" t="s">
        <v>3009</v>
      </c>
    </row>
    <row r="4366" spans="1:13" ht="25.5" hidden="1" x14ac:dyDescent="0.2">
      <c r="A4366" s="14">
        <v>80747</v>
      </c>
      <c r="B4366" s="30" t="s">
        <v>4585</v>
      </c>
      <c r="C4366" s="30" t="s">
        <v>4574</v>
      </c>
      <c r="D4366" s="134">
        <v>40399</v>
      </c>
      <c r="E4366" s="32"/>
      <c r="F4366" s="133">
        <v>50</v>
      </c>
      <c r="G4366" s="28" t="s">
        <v>4586</v>
      </c>
      <c r="H4366" s="28" t="s">
        <v>5948</v>
      </c>
      <c r="J4366" s="28" t="s">
        <v>4905</v>
      </c>
      <c r="K4366" s="29">
        <v>40399</v>
      </c>
      <c r="L4366" s="30" t="s">
        <v>7174</v>
      </c>
      <c r="M4366" s="32" t="s">
        <v>7180</v>
      </c>
    </row>
    <row r="4367" spans="1:13" hidden="1" x14ac:dyDescent="0.2">
      <c r="A4367" s="14">
        <v>80750</v>
      </c>
      <c r="B4367" s="28" t="s">
        <v>4579</v>
      </c>
      <c r="C4367" s="30" t="s">
        <v>4574</v>
      </c>
      <c r="D4367" s="134">
        <v>40399</v>
      </c>
      <c r="E4367" s="32"/>
      <c r="F4367" s="133">
        <v>500</v>
      </c>
      <c r="G4367" s="28" t="s">
        <v>4587</v>
      </c>
      <c r="H4367" s="28" t="s">
        <v>6667</v>
      </c>
      <c r="K4367" s="29">
        <v>40399</v>
      </c>
      <c r="L4367" s="30" t="s">
        <v>7174</v>
      </c>
      <c r="M4367" s="32" t="s">
        <v>7179</v>
      </c>
    </row>
    <row r="4368" spans="1:13" hidden="1" x14ac:dyDescent="0.2">
      <c r="A4368" s="14">
        <v>80751</v>
      </c>
      <c r="B4368" s="28" t="s">
        <v>4579</v>
      </c>
      <c r="C4368" s="30" t="s">
        <v>4574</v>
      </c>
      <c r="D4368" s="134">
        <v>40399</v>
      </c>
      <c r="E4368" s="32"/>
      <c r="F4368" s="133">
        <v>100</v>
      </c>
      <c r="G4368" s="28" t="s">
        <v>4587</v>
      </c>
      <c r="H4368" s="28" t="s">
        <v>6667</v>
      </c>
      <c r="K4368" s="29">
        <v>40399</v>
      </c>
      <c r="L4368" s="30" t="s">
        <v>7174</v>
      </c>
      <c r="M4368" s="32" t="s">
        <v>7179</v>
      </c>
    </row>
    <row r="4369" spans="1:13" hidden="1" x14ac:dyDescent="0.2">
      <c r="A4369" s="14">
        <v>80752</v>
      </c>
      <c r="B4369" s="28" t="s">
        <v>4579</v>
      </c>
      <c r="C4369" s="30" t="s">
        <v>4574</v>
      </c>
      <c r="D4369" s="134">
        <v>40399</v>
      </c>
      <c r="E4369" s="32"/>
      <c r="F4369" s="133">
        <v>100</v>
      </c>
      <c r="G4369" s="28" t="s">
        <v>4587</v>
      </c>
      <c r="H4369" s="28" t="s">
        <v>6667</v>
      </c>
      <c r="K4369" s="29">
        <v>40399</v>
      </c>
      <c r="L4369" s="30" t="s">
        <v>7174</v>
      </c>
      <c r="M4369" s="32" t="s">
        <v>7179</v>
      </c>
    </row>
    <row r="4370" spans="1:13" hidden="1" x14ac:dyDescent="0.2">
      <c r="A4370" s="14">
        <v>80753</v>
      </c>
      <c r="B4370" s="28" t="s">
        <v>4579</v>
      </c>
      <c r="C4370" s="30" t="s">
        <v>4574</v>
      </c>
      <c r="D4370" s="134">
        <v>40399</v>
      </c>
      <c r="E4370" s="32"/>
      <c r="F4370" s="133">
        <v>60</v>
      </c>
      <c r="G4370" s="28" t="s">
        <v>4587</v>
      </c>
      <c r="H4370" s="28" t="s">
        <v>6667</v>
      </c>
      <c r="K4370" s="29">
        <v>40399</v>
      </c>
      <c r="L4370" s="30" t="s">
        <v>7174</v>
      </c>
      <c r="M4370" s="32" t="s">
        <v>7179</v>
      </c>
    </row>
    <row r="4371" spans="1:13" hidden="1" x14ac:dyDescent="0.2">
      <c r="A4371" s="14">
        <v>80754</v>
      </c>
      <c r="B4371" s="28" t="s">
        <v>4579</v>
      </c>
      <c r="C4371" s="30" t="s">
        <v>4574</v>
      </c>
      <c r="D4371" s="134">
        <v>40399</v>
      </c>
      <c r="E4371" s="32"/>
      <c r="F4371" s="133">
        <v>250</v>
      </c>
      <c r="G4371" s="28" t="s">
        <v>4587</v>
      </c>
      <c r="H4371" s="28" t="s">
        <v>6667</v>
      </c>
      <c r="K4371" s="29">
        <v>40399</v>
      </c>
      <c r="L4371" s="30" t="s">
        <v>7174</v>
      </c>
      <c r="M4371" s="32" t="s">
        <v>7179</v>
      </c>
    </row>
    <row r="4372" spans="1:13" hidden="1" x14ac:dyDescent="0.2">
      <c r="A4372" s="14">
        <v>80755</v>
      </c>
      <c r="B4372" s="28" t="s">
        <v>4579</v>
      </c>
      <c r="C4372" s="30" t="s">
        <v>4574</v>
      </c>
      <c r="D4372" s="134">
        <v>40399</v>
      </c>
      <c r="E4372" s="32"/>
      <c r="F4372" s="133">
        <v>150</v>
      </c>
      <c r="G4372" s="28" t="s">
        <v>4587</v>
      </c>
      <c r="H4372" s="28" t="s">
        <v>6667</v>
      </c>
      <c r="K4372" s="29">
        <v>40399</v>
      </c>
      <c r="L4372" s="30" t="s">
        <v>7174</v>
      </c>
      <c r="M4372" s="32" t="s">
        <v>7179</v>
      </c>
    </row>
    <row r="4373" spans="1:13" hidden="1" x14ac:dyDescent="0.2">
      <c r="A4373" s="14">
        <v>80748</v>
      </c>
      <c r="B4373" s="28" t="s">
        <v>4573</v>
      </c>
      <c r="C4373" s="17" t="s">
        <v>4574</v>
      </c>
      <c r="D4373" s="134">
        <v>40399</v>
      </c>
      <c r="E4373" s="32"/>
      <c r="F4373" s="133">
        <v>5</v>
      </c>
      <c r="G4373" s="28" t="s">
        <v>4590</v>
      </c>
      <c r="H4373" s="28" t="s">
        <v>5954</v>
      </c>
      <c r="J4373" s="28" t="s">
        <v>4912</v>
      </c>
      <c r="K4373" s="29">
        <v>40399</v>
      </c>
      <c r="L4373" s="17" t="s">
        <v>7174</v>
      </c>
      <c r="M4373" s="32" t="s">
        <v>7183</v>
      </c>
    </row>
    <row r="4374" spans="1:13" hidden="1" x14ac:dyDescent="0.2">
      <c r="A4374" s="14">
        <v>80918</v>
      </c>
      <c r="B4374" s="28" t="s">
        <v>4573</v>
      </c>
      <c r="C4374" s="30" t="s">
        <v>5135</v>
      </c>
      <c r="D4374" s="25">
        <v>40399</v>
      </c>
      <c r="F4374" s="26">
        <v>47.26</v>
      </c>
      <c r="G4374" s="28" t="s">
        <v>5160</v>
      </c>
      <c r="H4374" s="28" t="s">
        <v>4599</v>
      </c>
      <c r="I4374" s="28" t="s">
        <v>7168</v>
      </c>
      <c r="J4374" s="28" t="s">
        <v>4909</v>
      </c>
      <c r="K4374" s="29">
        <v>40401</v>
      </c>
      <c r="M4374" s="28" t="s">
        <v>1995</v>
      </c>
    </row>
    <row r="4375" spans="1:13" hidden="1" x14ac:dyDescent="0.2">
      <c r="A4375" s="14">
        <v>80749</v>
      </c>
      <c r="B4375" s="28" t="s">
        <v>4573</v>
      </c>
      <c r="C4375" s="30" t="s">
        <v>4574</v>
      </c>
      <c r="D4375" s="134">
        <v>40399</v>
      </c>
      <c r="E4375" s="32" t="s">
        <v>3388</v>
      </c>
      <c r="F4375" s="133">
        <v>8.19</v>
      </c>
      <c r="G4375" s="28" t="s">
        <v>4589</v>
      </c>
      <c r="H4375" s="28" t="s">
        <v>3381</v>
      </c>
      <c r="J4375" s="28" t="s">
        <v>4907</v>
      </c>
      <c r="K4375" s="29">
        <v>40399</v>
      </c>
      <c r="L4375" s="30" t="s">
        <v>7174</v>
      </c>
      <c r="M4375" s="32" t="s">
        <v>7186</v>
      </c>
    </row>
    <row r="4376" spans="1:13" hidden="1" x14ac:dyDescent="0.2">
      <c r="A4376" s="14">
        <v>80920</v>
      </c>
      <c r="B4376" s="28" t="s">
        <v>4573</v>
      </c>
      <c r="C4376" s="30" t="s">
        <v>5135</v>
      </c>
      <c r="D4376" s="25">
        <v>40400</v>
      </c>
      <c r="E4376" s="28" t="s">
        <v>674</v>
      </c>
      <c r="F4376" s="26">
        <v>27.71</v>
      </c>
      <c r="G4376" s="28" t="s">
        <v>5166</v>
      </c>
      <c r="H4376" s="28" t="s">
        <v>4599</v>
      </c>
      <c r="I4376" s="28" t="s">
        <v>7168</v>
      </c>
      <c r="J4376" s="28" t="s">
        <v>4909</v>
      </c>
      <c r="K4376" s="29">
        <v>40402</v>
      </c>
      <c r="M4376" s="28" t="s">
        <v>675</v>
      </c>
    </row>
    <row r="4377" spans="1:13" hidden="1" x14ac:dyDescent="0.2">
      <c r="A4377" s="14">
        <v>80919</v>
      </c>
      <c r="B4377" s="28" t="s">
        <v>4573</v>
      </c>
      <c r="C4377" s="30" t="s">
        <v>5135</v>
      </c>
      <c r="D4377" s="25">
        <v>40400</v>
      </c>
      <c r="F4377" s="26">
        <v>90.45</v>
      </c>
      <c r="G4377" s="28" t="s">
        <v>5747</v>
      </c>
      <c r="H4377" s="28" t="s">
        <v>4599</v>
      </c>
      <c r="I4377" s="28" t="s">
        <v>7168</v>
      </c>
      <c r="J4377" s="28" t="s">
        <v>4909</v>
      </c>
      <c r="K4377" s="29">
        <v>40401</v>
      </c>
      <c r="M4377" s="28" t="s">
        <v>4626</v>
      </c>
    </row>
    <row r="4378" spans="1:13" hidden="1" x14ac:dyDescent="0.2">
      <c r="A4378" s="14">
        <v>81445.100000000006</v>
      </c>
      <c r="B4378" s="30" t="s">
        <v>4573</v>
      </c>
      <c r="C4378" s="30" t="s">
        <v>4574</v>
      </c>
      <c r="D4378" s="137">
        <v>40400</v>
      </c>
      <c r="E4378" s="138" t="s">
        <v>1225</v>
      </c>
      <c r="F4378" s="133">
        <v>1.99</v>
      </c>
      <c r="G4378" s="28" t="s">
        <v>6790</v>
      </c>
      <c r="H4378" s="28" t="s">
        <v>3381</v>
      </c>
      <c r="J4378" s="28" t="s">
        <v>4909</v>
      </c>
      <c r="K4378" s="29">
        <v>40421</v>
      </c>
      <c r="L4378" s="28" t="s">
        <v>7174</v>
      </c>
      <c r="M4378" s="28" t="s">
        <v>7220</v>
      </c>
    </row>
    <row r="4379" spans="1:13" hidden="1" x14ac:dyDescent="0.2">
      <c r="A4379" s="14">
        <v>81445.2</v>
      </c>
      <c r="B4379" s="30" t="s">
        <v>4573</v>
      </c>
      <c r="C4379" s="30" t="s">
        <v>4574</v>
      </c>
      <c r="D4379" s="137">
        <v>40400</v>
      </c>
      <c r="E4379" s="138" t="s">
        <v>1222</v>
      </c>
      <c r="F4379" s="133">
        <v>5</v>
      </c>
      <c r="G4379" s="28" t="s">
        <v>6790</v>
      </c>
      <c r="H4379" s="28" t="s">
        <v>3381</v>
      </c>
      <c r="J4379" s="28" t="s">
        <v>4909</v>
      </c>
      <c r="K4379" s="29">
        <v>40421</v>
      </c>
      <c r="L4379" s="28" t="s">
        <v>7174</v>
      </c>
      <c r="M4379" s="28" t="s">
        <v>7220</v>
      </c>
    </row>
    <row r="4380" spans="1:13" hidden="1" x14ac:dyDescent="0.2">
      <c r="A4380" s="14">
        <v>81445.3</v>
      </c>
      <c r="B4380" s="30" t="s">
        <v>4573</v>
      </c>
      <c r="C4380" s="30" t="s">
        <v>4574</v>
      </c>
      <c r="D4380" s="137">
        <v>40400</v>
      </c>
      <c r="E4380" s="138" t="s">
        <v>1227</v>
      </c>
      <c r="F4380" s="133">
        <v>25</v>
      </c>
      <c r="G4380" s="28" t="s">
        <v>6790</v>
      </c>
      <c r="H4380" s="28" t="s">
        <v>3381</v>
      </c>
      <c r="J4380" s="28" t="s">
        <v>4909</v>
      </c>
      <c r="K4380" s="29">
        <v>40421</v>
      </c>
      <c r="L4380" s="28" t="s">
        <v>7174</v>
      </c>
      <c r="M4380" s="28" t="s">
        <v>7220</v>
      </c>
    </row>
    <row r="4381" spans="1:13" hidden="1" x14ac:dyDescent="0.2">
      <c r="A4381" s="14">
        <v>81445.399999999994</v>
      </c>
      <c r="B4381" s="30" t="s">
        <v>4573</v>
      </c>
      <c r="C4381" s="30" t="s">
        <v>4574</v>
      </c>
      <c r="D4381" s="137">
        <v>40400</v>
      </c>
      <c r="E4381" s="138" t="s">
        <v>1224</v>
      </c>
      <c r="F4381" s="133">
        <v>14.89</v>
      </c>
      <c r="G4381" s="28" t="s">
        <v>6790</v>
      </c>
      <c r="H4381" s="28" t="s">
        <v>3381</v>
      </c>
      <c r="J4381" s="28" t="s">
        <v>4909</v>
      </c>
      <c r="K4381" s="29">
        <v>40421</v>
      </c>
      <c r="L4381" s="28" t="s">
        <v>7174</v>
      </c>
      <c r="M4381" s="28" t="s">
        <v>7220</v>
      </c>
    </row>
    <row r="4382" spans="1:13" hidden="1" x14ac:dyDescent="0.2">
      <c r="A4382" s="14">
        <v>80921</v>
      </c>
      <c r="B4382" s="28" t="s">
        <v>4573</v>
      </c>
      <c r="C4382" s="30" t="s">
        <v>5135</v>
      </c>
      <c r="D4382" s="25">
        <v>40401</v>
      </c>
      <c r="E4382" s="33" t="s">
        <v>3017</v>
      </c>
      <c r="F4382" s="26">
        <v>113.55</v>
      </c>
      <c r="G4382" s="28" t="s">
        <v>6757</v>
      </c>
      <c r="H4382" s="28" t="s">
        <v>4599</v>
      </c>
      <c r="I4382" s="28" t="s">
        <v>7168</v>
      </c>
      <c r="J4382" s="28" t="s">
        <v>4909</v>
      </c>
      <c r="K4382" s="29">
        <v>40403</v>
      </c>
      <c r="M4382" s="28" t="s">
        <v>3018</v>
      </c>
    </row>
    <row r="4383" spans="1:13" hidden="1" x14ac:dyDescent="0.2">
      <c r="A4383" s="14">
        <v>80922</v>
      </c>
      <c r="B4383" s="28" t="s">
        <v>4573</v>
      </c>
      <c r="C4383" s="30" t="s">
        <v>5135</v>
      </c>
      <c r="D4383" s="25">
        <v>40402</v>
      </c>
      <c r="F4383" s="26">
        <v>51.78</v>
      </c>
      <c r="G4383" s="28" t="s">
        <v>5160</v>
      </c>
      <c r="H4383" s="28" t="s">
        <v>4599</v>
      </c>
      <c r="I4383" s="28" t="s">
        <v>7168</v>
      </c>
      <c r="J4383" s="28" t="s">
        <v>4909</v>
      </c>
      <c r="K4383" s="29">
        <v>40404</v>
      </c>
      <c r="M4383" s="28" t="s">
        <v>1991</v>
      </c>
    </row>
    <row r="4384" spans="1:13" hidden="1" x14ac:dyDescent="0.2">
      <c r="A4384" s="14">
        <v>80924</v>
      </c>
      <c r="B4384" s="28" t="s">
        <v>4573</v>
      </c>
      <c r="C4384" s="30" t="s">
        <v>5135</v>
      </c>
      <c r="D4384" s="25">
        <v>40403</v>
      </c>
      <c r="E4384" s="28" t="s">
        <v>3026</v>
      </c>
      <c r="F4384" s="26">
        <v>21.63</v>
      </c>
      <c r="G4384" s="28" t="s">
        <v>6757</v>
      </c>
      <c r="H4384" s="28" t="s">
        <v>4599</v>
      </c>
      <c r="I4384" s="28" t="s">
        <v>7168</v>
      </c>
      <c r="J4384" s="28" t="s">
        <v>4909</v>
      </c>
      <c r="K4384" s="29">
        <v>40406</v>
      </c>
      <c r="M4384" s="28" t="s">
        <v>2451</v>
      </c>
    </row>
    <row r="4385" spans="1:13" hidden="1" x14ac:dyDescent="0.2">
      <c r="A4385" s="14">
        <v>80923</v>
      </c>
      <c r="B4385" s="28" t="s">
        <v>4573</v>
      </c>
      <c r="C4385" s="30" t="s">
        <v>5135</v>
      </c>
      <c r="D4385" s="25">
        <v>40403</v>
      </c>
      <c r="F4385" s="26">
        <v>41.79</v>
      </c>
      <c r="G4385" s="28" t="s">
        <v>5160</v>
      </c>
      <c r="H4385" s="28" t="s">
        <v>4599</v>
      </c>
      <c r="I4385" s="28" t="s">
        <v>7168</v>
      </c>
      <c r="J4385" s="28" t="s">
        <v>4909</v>
      </c>
      <c r="K4385" s="29">
        <v>40404</v>
      </c>
      <c r="M4385" s="28" t="s">
        <v>1996</v>
      </c>
    </row>
    <row r="4386" spans="1:13" hidden="1" x14ac:dyDescent="0.2">
      <c r="A4386" s="14">
        <v>80925</v>
      </c>
      <c r="B4386" s="28" t="s">
        <v>4573</v>
      </c>
      <c r="C4386" s="30" t="s">
        <v>5135</v>
      </c>
      <c r="D4386" s="25">
        <v>40403</v>
      </c>
      <c r="F4386" s="26">
        <v>16.88</v>
      </c>
      <c r="G4386" s="28" t="s">
        <v>5160</v>
      </c>
      <c r="H4386" s="28" t="s">
        <v>4599</v>
      </c>
      <c r="I4386" s="28" t="s">
        <v>7168</v>
      </c>
      <c r="J4386" s="28" t="s">
        <v>4909</v>
      </c>
      <c r="K4386" s="29">
        <v>40406</v>
      </c>
      <c r="M4386" s="28" t="s">
        <v>8437</v>
      </c>
    </row>
    <row r="4387" spans="1:13" hidden="1" x14ac:dyDescent="0.2">
      <c r="A4387" s="14">
        <v>80926</v>
      </c>
      <c r="B4387" s="28" t="s">
        <v>4573</v>
      </c>
      <c r="C4387" s="30" t="s">
        <v>5135</v>
      </c>
      <c r="D4387" s="25">
        <v>40403</v>
      </c>
      <c r="E4387" s="28" t="s">
        <v>4627</v>
      </c>
      <c r="F4387" s="26">
        <v>65.09</v>
      </c>
      <c r="G4387" s="28" t="s">
        <v>5747</v>
      </c>
      <c r="H4387" s="28" t="s">
        <v>4599</v>
      </c>
      <c r="I4387" s="28" t="s">
        <v>7168</v>
      </c>
      <c r="J4387" s="28" t="s">
        <v>4909</v>
      </c>
      <c r="K4387" s="29">
        <v>40406</v>
      </c>
      <c r="M4387" s="28" t="s">
        <v>4631</v>
      </c>
    </row>
    <row r="4388" spans="1:13" hidden="1" x14ac:dyDescent="0.2">
      <c r="A4388" s="14">
        <v>80927</v>
      </c>
      <c r="B4388" s="28" t="s">
        <v>4573</v>
      </c>
      <c r="C4388" s="30" t="s">
        <v>5135</v>
      </c>
      <c r="D4388" s="25">
        <v>40404</v>
      </c>
      <c r="E4388" s="28" t="s">
        <v>8438</v>
      </c>
      <c r="F4388" s="26">
        <v>15.22</v>
      </c>
      <c r="G4388" s="28" t="s">
        <v>5160</v>
      </c>
      <c r="H4388" s="28" t="s">
        <v>4599</v>
      </c>
      <c r="I4388" s="28" t="s">
        <v>7168</v>
      </c>
      <c r="J4388" s="28" t="s">
        <v>4909</v>
      </c>
      <c r="K4388" s="29">
        <v>40406</v>
      </c>
      <c r="M4388" s="28" t="s">
        <v>8439</v>
      </c>
    </row>
    <row r="4389" spans="1:13" hidden="1" x14ac:dyDescent="0.2">
      <c r="A4389" s="14">
        <v>80928</v>
      </c>
      <c r="B4389" s="33" t="s">
        <v>4573</v>
      </c>
      <c r="C4389" s="30" t="s">
        <v>5135</v>
      </c>
      <c r="D4389" s="25">
        <v>40404</v>
      </c>
      <c r="E4389" s="33"/>
      <c r="F4389" s="26">
        <v>40.659999999999997</v>
      </c>
      <c r="G4389" s="28" t="s">
        <v>5160</v>
      </c>
      <c r="H4389" s="28" t="s">
        <v>4599</v>
      </c>
      <c r="I4389" s="28" t="s">
        <v>7168</v>
      </c>
      <c r="J4389" s="28" t="s">
        <v>4909</v>
      </c>
      <c r="K4389" s="29">
        <v>40406</v>
      </c>
      <c r="M4389" s="28" t="s">
        <v>1997</v>
      </c>
    </row>
    <row r="4390" spans="1:13" hidden="1" x14ac:dyDescent="0.2">
      <c r="A4390" s="14">
        <v>80929</v>
      </c>
      <c r="B4390" s="28" t="s">
        <v>4573</v>
      </c>
      <c r="C4390" s="30" t="s">
        <v>5135</v>
      </c>
      <c r="D4390" s="25">
        <v>40405</v>
      </c>
      <c r="F4390" s="26">
        <v>103.92</v>
      </c>
      <c r="G4390" s="28" t="s">
        <v>5160</v>
      </c>
      <c r="H4390" s="28" t="s">
        <v>4599</v>
      </c>
      <c r="I4390" s="28" t="s">
        <v>7168</v>
      </c>
      <c r="J4390" s="28" t="s">
        <v>4909</v>
      </c>
      <c r="K4390" s="29">
        <v>40406</v>
      </c>
      <c r="M4390" s="28" t="s">
        <v>1983</v>
      </c>
    </row>
    <row r="4391" spans="1:13" hidden="1" x14ac:dyDescent="0.2">
      <c r="A4391" s="14">
        <v>80930</v>
      </c>
      <c r="B4391" s="28" t="s">
        <v>4573</v>
      </c>
      <c r="C4391" s="30" t="s">
        <v>5135</v>
      </c>
      <c r="D4391" s="25">
        <v>40405</v>
      </c>
      <c r="F4391" s="26">
        <v>25.19</v>
      </c>
      <c r="G4391" s="28" t="s">
        <v>5747</v>
      </c>
      <c r="H4391" s="28" t="s">
        <v>4599</v>
      </c>
      <c r="I4391" s="28" t="s">
        <v>7168</v>
      </c>
      <c r="J4391" s="28" t="s">
        <v>4909</v>
      </c>
      <c r="K4391" s="29">
        <v>40407</v>
      </c>
      <c r="M4391" s="28" t="s">
        <v>4634</v>
      </c>
    </row>
    <row r="4392" spans="1:13" hidden="1" x14ac:dyDescent="0.2">
      <c r="A4392" s="14">
        <v>80931</v>
      </c>
      <c r="B4392" s="33" t="s">
        <v>4573</v>
      </c>
      <c r="C4392" s="30" t="s">
        <v>5135</v>
      </c>
      <c r="D4392" s="25">
        <v>40406</v>
      </c>
      <c r="F4392" s="26">
        <v>58.09</v>
      </c>
      <c r="G4392" s="28" t="s">
        <v>5166</v>
      </c>
      <c r="H4392" s="28" t="s">
        <v>4599</v>
      </c>
      <c r="I4392" s="28" t="s">
        <v>7168</v>
      </c>
      <c r="J4392" s="28" t="s">
        <v>4909</v>
      </c>
      <c r="K4392" s="29">
        <v>40408</v>
      </c>
      <c r="M4392" s="28" t="s">
        <v>3165</v>
      </c>
    </row>
    <row r="4393" spans="1:13" hidden="1" x14ac:dyDescent="0.2">
      <c r="A4393" s="14">
        <v>80932</v>
      </c>
      <c r="B4393" s="28" t="s">
        <v>4573</v>
      </c>
      <c r="C4393" s="30" t="s">
        <v>5135</v>
      </c>
      <c r="D4393" s="25">
        <v>40406</v>
      </c>
      <c r="E4393" s="28" t="s">
        <v>4627</v>
      </c>
      <c r="F4393" s="26">
        <v>25.07</v>
      </c>
      <c r="G4393" s="28" t="s">
        <v>5747</v>
      </c>
      <c r="H4393" s="28" t="s">
        <v>4599</v>
      </c>
      <c r="I4393" s="28" t="s">
        <v>7168</v>
      </c>
      <c r="J4393" s="28" t="s">
        <v>4909</v>
      </c>
      <c r="K4393" s="29">
        <v>40408</v>
      </c>
      <c r="M4393" s="28" t="s">
        <v>4635</v>
      </c>
    </row>
    <row r="4394" spans="1:13" hidden="1" x14ac:dyDescent="0.2">
      <c r="A4394" s="14">
        <v>80934</v>
      </c>
      <c r="B4394" s="28" t="s">
        <v>4573</v>
      </c>
      <c r="C4394" s="30" t="s">
        <v>5135</v>
      </c>
      <c r="D4394" s="25">
        <v>40407</v>
      </c>
      <c r="F4394" s="26">
        <v>26.69</v>
      </c>
      <c r="G4394" s="28" t="s">
        <v>5166</v>
      </c>
      <c r="H4394" s="28" t="s">
        <v>4599</v>
      </c>
      <c r="I4394" s="28" t="s">
        <v>7168</v>
      </c>
      <c r="J4394" s="28" t="s">
        <v>4909</v>
      </c>
      <c r="K4394" s="29">
        <v>40409</v>
      </c>
      <c r="M4394" s="28" t="s">
        <v>3006</v>
      </c>
    </row>
    <row r="4395" spans="1:13" hidden="1" x14ac:dyDescent="0.2">
      <c r="A4395" s="14">
        <v>80935</v>
      </c>
      <c r="B4395" s="28" t="s">
        <v>4573</v>
      </c>
      <c r="C4395" s="30" t="s">
        <v>5135</v>
      </c>
      <c r="D4395" s="25">
        <v>40407</v>
      </c>
      <c r="F4395" s="26">
        <v>26.68</v>
      </c>
      <c r="G4395" s="28" t="s">
        <v>5166</v>
      </c>
      <c r="H4395" s="28" t="s">
        <v>4599</v>
      </c>
      <c r="I4395" s="28" t="s">
        <v>7168</v>
      </c>
      <c r="J4395" s="28" t="s">
        <v>4909</v>
      </c>
      <c r="K4395" s="29">
        <v>40409</v>
      </c>
      <c r="M4395" s="28" t="s">
        <v>3007</v>
      </c>
    </row>
    <row r="4396" spans="1:13" hidden="1" x14ac:dyDescent="0.2">
      <c r="A4396" s="14">
        <v>80756</v>
      </c>
      <c r="B4396" s="28" t="s">
        <v>4573</v>
      </c>
      <c r="C4396" s="30" t="s">
        <v>4574</v>
      </c>
      <c r="D4396" s="134">
        <v>40407</v>
      </c>
      <c r="E4396" s="32"/>
      <c r="F4396" s="133">
        <v>24.08</v>
      </c>
      <c r="G4396" s="28" t="s">
        <v>5143</v>
      </c>
      <c r="H4396" s="28" t="s">
        <v>3381</v>
      </c>
      <c r="J4396" s="28" t="s">
        <v>4909</v>
      </c>
      <c r="K4396" s="29">
        <v>40407</v>
      </c>
      <c r="L4396" s="30" t="s">
        <v>7174</v>
      </c>
      <c r="M4396" s="32" t="s">
        <v>7217</v>
      </c>
    </row>
    <row r="4397" spans="1:13" hidden="1" x14ac:dyDescent="0.2">
      <c r="A4397" s="14">
        <v>80933</v>
      </c>
      <c r="B4397" s="28" t="s">
        <v>4573</v>
      </c>
      <c r="C4397" s="30" t="s">
        <v>5135</v>
      </c>
      <c r="D4397" s="25">
        <v>40407</v>
      </c>
      <c r="F4397" s="26">
        <v>23.59</v>
      </c>
      <c r="G4397" s="28" t="s">
        <v>5160</v>
      </c>
      <c r="H4397" s="28" t="s">
        <v>4599</v>
      </c>
      <c r="I4397" s="28" t="s">
        <v>7168</v>
      </c>
      <c r="J4397" s="28" t="s">
        <v>4909</v>
      </c>
      <c r="K4397" s="29">
        <v>40408</v>
      </c>
      <c r="M4397" s="28" t="s">
        <v>8436</v>
      </c>
    </row>
    <row r="4398" spans="1:13" ht="25.5" hidden="1" x14ac:dyDescent="0.2">
      <c r="A4398" s="14">
        <v>80757</v>
      </c>
      <c r="B4398" s="30" t="s">
        <v>4585</v>
      </c>
      <c r="C4398" s="30" t="s">
        <v>4574</v>
      </c>
      <c r="D4398" s="134">
        <v>40407</v>
      </c>
      <c r="E4398" s="32"/>
      <c r="F4398" s="133">
        <v>79.790000000000006</v>
      </c>
      <c r="G4398" s="28" t="s">
        <v>5142</v>
      </c>
      <c r="H4398" s="28" t="s">
        <v>5948</v>
      </c>
      <c r="K4398" s="29">
        <v>40407</v>
      </c>
      <c r="L4398" s="30" t="s">
        <v>7174</v>
      </c>
      <c r="M4398" s="32" t="s">
        <v>7175</v>
      </c>
    </row>
    <row r="4399" spans="1:13" hidden="1" x14ac:dyDescent="0.2">
      <c r="A4399" s="14">
        <v>80936</v>
      </c>
      <c r="B4399" s="28" t="s">
        <v>4573</v>
      </c>
      <c r="C4399" s="30" t="s">
        <v>5135</v>
      </c>
      <c r="D4399" s="25">
        <v>40408</v>
      </c>
      <c r="F4399" s="26">
        <v>61.59</v>
      </c>
      <c r="G4399" s="28" t="s">
        <v>5160</v>
      </c>
      <c r="H4399" s="28" t="s">
        <v>4599</v>
      </c>
      <c r="I4399" s="28" t="s">
        <v>7168</v>
      </c>
      <c r="J4399" s="28" t="s">
        <v>4909</v>
      </c>
      <c r="K4399" s="29">
        <v>40409</v>
      </c>
      <c r="M4399" s="28" t="s">
        <v>1985</v>
      </c>
    </row>
    <row r="4400" spans="1:13" hidden="1" x14ac:dyDescent="0.2">
      <c r="A4400" s="14">
        <v>80937</v>
      </c>
      <c r="B4400" s="28" t="s">
        <v>4573</v>
      </c>
      <c r="C4400" s="30" t="s">
        <v>5135</v>
      </c>
      <c r="D4400" s="25">
        <v>40408</v>
      </c>
      <c r="E4400" s="28" t="s">
        <v>67</v>
      </c>
      <c r="F4400" s="26">
        <v>24.7</v>
      </c>
      <c r="G4400" s="28" t="s">
        <v>688</v>
      </c>
      <c r="H4400" s="28" t="s">
        <v>4599</v>
      </c>
      <c r="I4400" s="28" t="s">
        <v>7168</v>
      </c>
      <c r="J4400" s="28" t="s">
        <v>4909</v>
      </c>
      <c r="K4400" s="29">
        <v>40410</v>
      </c>
      <c r="M4400" s="28" t="s">
        <v>68</v>
      </c>
    </row>
    <row r="4401" spans="1:13" hidden="1" x14ac:dyDescent="0.2">
      <c r="A4401" s="14">
        <v>80939</v>
      </c>
      <c r="B4401" s="28" t="s">
        <v>4573</v>
      </c>
      <c r="C4401" s="30" t="s">
        <v>5135</v>
      </c>
      <c r="D4401" s="25">
        <v>40409</v>
      </c>
      <c r="E4401" s="28" t="s">
        <v>3024</v>
      </c>
      <c r="F4401" s="26">
        <v>36.26</v>
      </c>
      <c r="G4401" s="28" t="s">
        <v>6757</v>
      </c>
      <c r="H4401" s="28" t="s">
        <v>4599</v>
      </c>
      <c r="I4401" s="28" t="s">
        <v>7168</v>
      </c>
      <c r="J4401" s="28" t="s">
        <v>4909</v>
      </c>
      <c r="K4401" s="29">
        <v>40411</v>
      </c>
      <c r="M4401" s="28" t="s">
        <v>3025</v>
      </c>
    </row>
    <row r="4402" spans="1:13" hidden="1" x14ac:dyDescent="0.2">
      <c r="A4402" s="14">
        <v>80938</v>
      </c>
      <c r="B4402" s="28" t="s">
        <v>4573</v>
      </c>
      <c r="C4402" s="30" t="s">
        <v>5135</v>
      </c>
      <c r="D4402" s="25">
        <v>40409</v>
      </c>
      <c r="F4402" s="26">
        <v>31.27</v>
      </c>
      <c r="G4402" s="28" t="s">
        <v>5160</v>
      </c>
      <c r="H4402" s="28" t="s">
        <v>4599</v>
      </c>
      <c r="I4402" s="28" t="s">
        <v>7168</v>
      </c>
      <c r="J4402" s="28" t="s">
        <v>4909</v>
      </c>
      <c r="K4402" s="29">
        <v>40411</v>
      </c>
      <c r="M4402" s="28" t="s">
        <v>6194</v>
      </c>
    </row>
    <row r="4403" spans="1:13" hidden="1" x14ac:dyDescent="0.2">
      <c r="A4403" s="14">
        <v>80942</v>
      </c>
      <c r="B4403" s="28" t="s">
        <v>4573</v>
      </c>
      <c r="C4403" s="30" t="s">
        <v>5135</v>
      </c>
      <c r="D4403" s="25">
        <v>40410</v>
      </c>
      <c r="F4403" s="26">
        <v>40.619999999999997</v>
      </c>
      <c r="G4403" s="28" t="s">
        <v>5160</v>
      </c>
      <c r="H4403" s="28" t="s">
        <v>4599</v>
      </c>
      <c r="I4403" s="28" t="s">
        <v>7168</v>
      </c>
      <c r="J4403" s="28" t="s">
        <v>4909</v>
      </c>
      <c r="K4403" s="29">
        <v>40413</v>
      </c>
      <c r="M4403" s="28" t="s">
        <v>1998</v>
      </c>
    </row>
    <row r="4404" spans="1:13" hidden="1" x14ac:dyDescent="0.2">
      <c r="A4404" s="14">
        <v>80940</v>
      </c>
      <c r="B4404" s="28" t="s">
        <v>4573</v>
      </c>
      <c r="C4404" s="30" t="s">
        <v>5135</v>
      </c>
      <c r="D4404" s="25">
        <v>40410</v>
      </c>
      <c r="F4404" s="26">
        <v>77.08</v>
      </c>
      <c r="G4404" s="28" t="s">
        <v>5747</v>
      </c>
      <c r="H4404" s="28" t="s">
        <v>4599</v>
      </c>
      <c r="I4404" s="28" t="s">
        <v>7168</v>
      </c>
      <c r="J4404" s="28" t="s">
        <v>4909</v>
      </c>
      <c r="K4404" s="29">
        <v>40413</v>
      </c>
      <c r="M4404" s="28" t="s">
        <v>4629</v>
      </c>
    </row>
    <row r="4405" spans="1:13" hidden="1" x14ac:dyDescent="0.2">
      <c r="A4405" s="14">
        <v>80941</v>
      </c>
      <c r="B4405" s="28" t="s">
        <v>4573</v>
      </c>
      <c r="C4405" s="30" t="s">
        <v>5135</v>
      </c>
      <c r="D4405" s="25">
        <v>40410</v>
      </c>
      <c r="E4405" s="28" t="s">
        <v>7508</v>
      </c>
      <c r="F4405" s="26">
        <v>14.88</v>
      </c>
      <c r="G4405" s="28" t="s">
        <v>5747</v>
      </c>
      <c r="H4405" s="28" t="s">
        <v>4599</v>
      </c>
      <c r="I4405" s="28" t="s">
        <v>7168</v>
      </c>
      <c r="J4405" s="28" t="s">
        <v>4909</v>
      </c>
      <c r="K4405" s="29">
        <v>40413</v>
      </c>
      <c r="M4405" s="28" t="s">
        <v>1459</v>
      </c>
    </row>
    <row r="4406" spans="1:13" hidden="1" x14ac:dyDescent="0.2">
      <c r="A4406" s="14">
        <v>80944</v>
      </c>
      <c r="B4406" s="28" t="s">
        <v>4573</v>
      </c>
      <c r="C4406" s="30" t="s">
        <v>5135</v>
      </c>
      <c r="D4406" s="25">
        <v>40411</v>
      </c>
      <c r="F4406" s="26">
        <v>49.83</v>
      </c>
      <c r="G4406" s="28" t="s">
        <v>5160</v>
      </c>
      <c r="H4406" s="28" t="s">
        <v>4599</v>
      </c>
      <c r="I4406" s="28" t="s">
        <v>7168</v>
      </c>
      <c r="J4406" s="28" t="s">
        <v>4909</v>
      </c>
      <c r="K4406" s="29">
        <v>40413</v>
      </c>
      <c r="M4406" s="28" t="s">
        <v>1993</v>
      </c>
    </row>
    <row r="4407" spans="1:13" hidden="1" x14ac:dyDescent="0.2">
      <c r="A4407" s="14">
        <v>80943</v>
      </c>
      <c r="B4407" s="28" t="s">
        <v>4573</v>
      </c>
      <c r="C4407" s="30" t="s">
        <v>5135</v>
      </c>
      <c r="D4407" s="25">
        <v>40411</v>
      </c>
      <c r="E4407" s="28" t="s">
        <v>63</v>
      </c>
      <c r="F4407" s="26">
        <v>26.13</v>
      </c>
      <c r="G4407" s="28" t="s">
        <v>688</v>
      </c>
      <c r="H4407" s="28" t="s">
        <v>4599</v>
      </c>
      <c r="I4407" s="28" t="s">
        <v>7168</v>
      </c>
      <c r="J4407" s="28" t="s">
        <v>4909</v>
      </c>
      <c r="K4407" s="29">
        <v>40413</v>
      </c>
      <c r="M4407" s="28" t="s">
        <v>66</v>
      </c>
    </row>
    <row r="4408" spans="1:13" hidden="1" x14ac:dyDescent="0.2">
      <c r="A4408" s="14">
        <v>80945</v>
      </c>
      <c r="B4408" s="28" t="s">
        <v>4573</v>
      </c>
      <c r="C4408" s="30" t="s">
        <v>5135</v>
      </c>
      <c r="D4408" s="25">
        <v>40411</v>
      </c>
      <c r="F4408" s="26">
        <v>33.33</v>
      </c>
      <c r="G4408" s="28" t="s">
        <v>5747</v>
      </c>
      <c r="H4408" s="28" t="s">
        <v>4599</v>
      </c>
      <c r="I4408" s="28" t="s">
        <v>7168</v>
      </c>
      <c r="J4408" s="28" t="s">
        <v>4909</v>
      </c>
      <c r="K4408" s="29">
        <v>40413</v>
      </c>
      <c r="M4408" s="28" t="s">
        <v>4633</v>
      </c>
    </row>
    <row r="4409" spans="1:13" hidden="1" x14ac:dyDescent="0.2">
      <c r="A4409" s="14">
        <v>80947</v>
      </c>
      <c r="B4409" s="28" t="s">
        <v>4573</v>
      </c>
      <c r="C4409" s="30" t="s">
        <v>5135</v>
      </c>
      <c r="D4409" s="25">
        <v>40412</v>
      </c>
      <c r="F4409" s="26">
        <v>45.48</v>
      </c>
      <c r="G4409" s="28" t="s">
        <v>5166</v>
      </c>
      <c r="H4409" s="28" t="s">
        <v>4599</v>
      </c>
      <c r="I4409" s="28" t="s">
        <v>7168</v>
      </c>
      <c r="J4409" s="28" t="s">
        <v>4909</v>
      </c>
      <c r="K4409" s="29">
        <v>40414</v>
      </c>
      <c r="M4409" s="28" t="s">
        <v>3166</v>
      </c>
    </row>
    <row r="4410" spans="1:13" hidden="1" x14ac:dyDescent="0.2">
      <c r="A4410" s="14">
        <v>80946</v>
      </c>
      <c r="B4410" s="28" t="s">
        <v>4573</v>
      </c>
      <c r="C4410" s="30" t="s">
        <v>5135</v>
      </c>
      <c r="D4410" s="25">
        <v>40412</v>
      </c>
      <c r="F4410" s="26">
        <v>49.71</v>
      </c>
      <c r="G4410" s="28" t="s">
        <v>5160</v>
      </c>
      <c r="H4410" s="28" t="s">
        <v>4599</v>
      </c>
      <c r="I4410" s="28" t="s">
        <v>7168</v>
      </c>
      <c r="J4410" s="28" t="s">
        <v>4909</v>
      </c>
      <c r="K4410" s="29">
        <v>40414</v>
      </c>
      <c r="M4410" s="28" t="s">
        <v>1994</v>
      </c>
    </row>
    <row r="4411" spans="1:13" hidden="1" x14ac:dyDescent="0.2">
      <c r="A4411" s="14">
        <v>80948</v>
      </c>
      <c r="B4411" s="28" t="s">
        <v>4573</v>
      </c>
      <c r="C4411" s="30" t="s">
        <v>5135</v>
      </c>
      <c r="D4411" s="25">
        <v>40412</v>
      </c>
      <c r="E4411" s="28" t="s">
        <v>63</v>
      </c>
      <c r="F4411" s="26">
        <v>63.74</v>
      </c>
      <c r="G4411" s="28" t="s">
        <v>688</v>
      </c>
      <c r="H4411" s="28" t="s">
        <v>4599</v>
      </c>
      <c r="I4411" s="28" t="s">
        <v>7168</v>
      </c>
      <c r="J4411" s="28" t="s">
        <v>4909</v>
      </c>
      <c r="K4411" s="29">
        <v>40415</v>
      </c>
      <c r="M4411" s="28" t="s">
        <v>64</v>
      </c>
    </row>
    <row r="4412" spans="1:13" hidden="1" x14ac:dyDescent="0.2">
      <c r="A4412" s="14">
        <v>80758</v>
      </c>
      <c r="B4412" s="28" t="s">
        <v>4573</v>
      </c>
      <c r="C4412" s="30" t="s">
        <v>4574</v>
      </c>
      <c r="D4412" s="134">
        <v>40413</v>
      </c>
      <c r="E4412" s="32" t="s">
        <v>2023</v>
      </c>
      <c r="F4412" s="139">
        <v>135.58000000000001</v>
      </c>
      <c r="G4412" s="28" t="s">
        <v>6757</v>
      </c>
      <c r="H4412" s="28" t="s">
        <v>4599</v>
      </c>
      <c r="I4412" s="28" t="s">
        <v>7168</v>
      </c>
      <c r="J4412" s="28" t="s">
        <v>4909</v>
      </c>
      <c r="K4412" s="29" t="s">
        <v>3015</v>
      </c>
      <c r="L4412" s="30" t="s">
        <v>7184</v>
      </c>
      <c r="M4412" s="32" t="s">
        <v>3016</v>
      </c>
    </row>
    <row r="4413" spans="1:13" hidden="1" x14ac:dyDescent="0.2">
      <c r="A4413" s="14">
        <v>80950</v>
      </c>
      <c r="B4413" s="28" t="s">
        <v>4573</v>
      </c>
      <c r="C4413" s="30" t="s">
        <v>5135</v>
      </c>
      <c r="D4413" s="25">
        <v>40414</v>
      </c>
      <c r="E4413" s="28" t="s">
        <v>7311</v>
      </c>
      <c r="F4413" s="26">
        <v>98.24</v>
      </c>
      <c r="G4413" s="28" t="s">
        <v>6757</v>
      </c>
      <c r="H4413" s="28" t="s">
        <v>4599</v>
      </c>
      <c r="I4413" s="28" t="s">
        <v>7168</v>
      </c>
      <c r="J4413" s="28" t="s">
        <v>4909</v>
      </c>
      <c r="K4413" s="29">
        <v>40415</v>
      </c>
      <c r="M4413" s="28" t="s">
        <v>3019</v>
      </c>
    </row>
    <row r="4414" spans="1:13" hidden="1" x14ac:dyDescent="0.2">
      <c r="A4414" s="14">
        <v>80759</v>
      </c>
      <c r="B4414" s="28" t="s">
        <v>4573</v>
      </c>
      <c r="C4414" s="30" t="s">
        <v>4574</v>
      </c>
      <c r="D4414" s="134">
        <v>40414</v>
      </c>
      <c r="E4414" s="32" t="s">
        <v>3389</v>
      </c>
      <c r="F4414" s="133">
        <v>41.58</v>
      </c>
      <c r="G4414" s="28" t="s">
        <v>5139</v>
      </c>
      <c r="H4414" s="28" t="s">
        <v>3381</v>
      </c>
      <c r="J4414" s="28" t="s">
        <v>4911</v>
      </c>
      <c r="K4414" s="29">
        <v>40414</v>
      </c>
      <c r="L4414" s="30" t="s">
        <v>7174</v>
      </c>
      <c r="M4414" s="32" t="s">
        <v>7209</v>
      </c>
    </row>
    <row r="4415" spans="1:13" ht="25.5" hidden="1" x14ac:dyDescent="0.2">
      <c r="A4415" s="14">
        <v>80761</v>
      </c>
      <c r="B4415" s="30" t="s">
        <v>4585</v>
      </c>
      <c r="C4415" s="30" t="s">
        <v>4574</v>
      </c>
      <c r="D4415" s="134">
        <v>40414</v>
      </c>
      <c r="E4415" s="32"/>
      <c r="F4415" s="133">
        <v>20.8</v>
      </c>
      <c r="G4415" s="28" t="s">
        <v>5141</v>
      </c>
      <c r="H4415" s="28" t="s">
        <v>5948</v>
      </c>
      <c r="J4415" s="28" t="s">
        <v>4907</v>
      </c>
      <c r="K4415" s="29">
        <v>40414</v>
      </c>
      <c r="L4415" s="30" t="s">
        <v>7174</v>
      </c>
      <c r="M4415" s="32" t="s">
        <v>7211</v>
      </c>
    </row>
    <row r="4416" spans="1:13" hidden="1" x14ac:dyDescent="0.2">
      <c r="A4416" s="14">
        <v>80949</v>
      </c>
      <c r="B4416" s="28" t="s">
        <v>4573</v>
      </c>
      <c r="C4416" s="30" t="s">
        <v>5135</v>
      </c>
      <c r="D4416" s="25">
        <v>40414</v>
      </c>
      <c r="F4416" s="26">
        <v>62.67</v>
      </c>
      <c r="G4416" s="28" t="s">
        <v>5747</v>
      </c>
      <c r="H4416" s="28" t="s">
        <v>4599</v>
      </c>
      <c r="I4416" s="28" t="s">
        <v>7168</v>
      </c>
      <c r="J4416" s="28" t="s">
        <v>4909</v>
      </c>
      <c r="K4416" s="29">
        <v>40415</v>
      </c>
      <c r="M4416" s="28" t="s">
        <v>4632</v>
      </c>
    </row>
    <row r="4417" spans="1:13" hidden="1" x14ac:dyDescent="0.2">
      <c r="A4417" s="14">
        <v>80951</v>
      </c>
      <c r="B4417" s="33" t="s">
        <v>4573</v>
      </c>
      <c r="C4417" s="30" t="s">
        <v>5135</v>
      </c>
      <c r="D4417" s="25">
        <v>40414</v>
      </c>
      <c r="E4417" s="28" t="s">
        <v>4627</v>
      </c>
      <c r="F4417" s="26">
        <v>72.19</v>
      </c>
      <c r="G4417" s="28" t="s">
        <v>5747</v>
      </c>
      <c r="H4417" s="28" t="s">
        <v>4599</v>
      </c>
      <c r="I4417" s="28" t="s">
        <v>7168</v>
      </c>
      <c r="J4417" s="28" t="s">
        <v>4909</v>
      </c>
      <c r="K4417" s="29">
        <v>40415</v>
      </c>
      <c r="M4417" s="28" t="s">
        <v>4630</v>
      </c>
    </row>
    <row r="4418" spans="1:13" hidden="1" x14ac:dyDescent="0.2">
      <c r="A4418" s="14">
        <v>80760</v>
      </c>
      <c r="B4418" s="28" t="s">
        <v>5138</v>
      </c>
      <c r="C4418" s="30" t="s">
        <v>4574</v>
      </c>
      <c r="D4418" s="134">
        <v>40414</v>
      </c>
      <c r="E4418" s="31"/>
      <c r="F4418" s="133">
        <v>176.04</v>
      </c>
      <c r="G4418" s="28" t="s">
        <v>4574</v>
      </c>
      <c r="H4418" s="28" t="s">
        <v>3381</v>
      </c>
      <c r="J4418" s="28" t="s">
        <v>4909</v>
      </c>
      <c r="K4418" s="29">
        <v>40414</v>
      </c>
      <c r="L4418" s="30" t="s">
        <v>7206</v>
      </c>
      <c r="M4418" s="32" t="s">
        <v>1221</v>
      </c>
    </row>
    <row r="4419" spans="1:13" hidden="1" x14ac:dyDescent="0.2">
      <c r="A4419" s="14">
        <v>80955</v>
      </c>
      <c r="B4419" s="28" t="s">
        <v>4573</v>
      </c>
      <c r="C4419" s="30" t="s">
        <v>5135</v>
      </c>
      <c r="D4419" s="25">
        <v>40415</v>
      </c>
      <c r="E4419" s="28" t="s">
        <v>3163</v>
      </c>
      <c r="F4419" s="26">
        <v>23.19</v>
      </c>
      <c r="G4419" s="28" t="s">
        <v>6749</v>
      </c>
      <c r="H4419" s="28" t="s">
        <v>4599</v>
      </c>
      <c r="I4419" s="28" t="s">
        <v>7168</v>
      </c>
      <c r="J4419" s="28" t="s">
        <v>4909</v>
      </c>
      <c r="K4419" s="29">
        <v>40417</v>
      </c>
      <c r="M4419" s="28" t="s">
        <v>3164</v>
      </c>
    </row>
    <row r="4420" spans="1:13" hidden="1" x14ac:dyDescent="0.2">
      <c r="A4420" s="14">
        <v>80762</v>
      </c>
      <c r="B4420" s="28" t="s">
        <v>4573</v>
      </c>
      <c r="C4420" s="30" t="s">
        <v>4574</v>
      </c>
      <c r="D4420" s="134">
        <v>40415</v>
      </c>
      <c r="E4420" s="32" t="s">
        <v>2023</v>
      </c>
      <c r="F4420" s="139">
        <v>204.55</v>
      </c>
      <c r="G4420" s="28" t="s">
        <v>1562</v>
      </c>
      <c r="H4420" s="28" t="s">
        <v>4599</v>
      </c>
      <c r="I4420" s="28" t="s">
        <v>7168</v>
      </c>
      <c r="J4420" s="28" t="s">
        <v>4909</v>
      </c>
      <c r="K4420" s="29" t="s">
        <v>2489</v>
      </c>
      <c r="L4420" s="30" t="s">
        <v>7184</v>
      </c>
      <c r="M4420" s="32" t="s">
        <v>2490</v>
      </c>
    </row>
    <row r="4421" spans="1:13" hidden="1" x14ac:dyDescent="0.2">
      <c r="A4421" s="14">
        <v>80953</v>
      </c>
      <c r="B4421" s="28" t="s">
        <v>4573</v>
      </c>
      <c r="C4421" s="30" t="s">
        <v>5135</v>
      </c>
      <c r="D4421" s="25">
        <v>40415</v>
      </c>
      <c r="F4421" s="131">
        <v>58.61</v>
      </c>
      <c r="G4421" s="28" t="s">
        <v>6757</v>
      </c>
      <c r="H4421" s="28" t="s">
        <v>4599</v>
      </c>
      <c r="I4421" s="28" t="s">
        <v>7168</v>
      </c>
      <c r="J4421" s="28" t="s">
        <v>4909</v>
      </c>
      <c r="K4421" s="29">
        <v>40416</v>
      </c>
      <c r="M4421" s="28" t="s">
        <v>3021</v>
      </c>
    </row>
    <row r="4422" spans="1:13" hidden="1" x14ac:dyDescent="0.2">
      <c r="A4422" s="14">
        <v>80956</v>
      </c>
      <c r="B4422" s="33" t="s">
        <v>4573</v>
      </c>
      <c r="C4422" s="30" t="s">
        <v>5135</v>
      </c>
      <c r="D4422" s="25">
        <v>40415</v>
      </c>
      <c r="E4422" s="28" t="s">
        <v>3026</v>
      </c>
      <c r="F4422" s="26">
        <v>22.8</v>
      </c>
      <c r="G4422" s="28" t="s">
        <v>6757</v>
      </c>
      <c r="H4422" s="28" t="s">
        <v>4599</v>
      </c>
      <c r="I4422" s="28" t="s">
        <v>7168</v>
      </c>
      <c r="J4422" s="28" t="s">
        <v>4909</v>
      </c>
      <c r="K4422" s="29">
        <v>40417</v>
      </c>
      <c r="M4422" s="28" t="s">
        <v>2450</v>
      </c>
    </row>
    <row r="4423" spans="1:13" hidden="1" x14ac:dyDescent="0.2">
      <c r="A4423" s="14">
        <v>80954</v>
      </c>
      <c r="B4423" s="28" t="s">
        <v>4573</v>
      </c>
      <c r="C4423" s="30" t="s">
        <v>5135</v>
      </c>
      <c r="D4423" s="25">
        <v>40415</v>
      </c>
      <c r="E4423" s="28" t="s">
        <v>63</v>
      </c>
      <c r="F4423" s="26">
        <v>24.05</v>
      </c>
      <c r="G4423" s="28" t="s">
        <v>688</v>
      </c>
      <c r="H4423" s="28" t="s">
        <v>4599</v>
      </c>
      <c r="I4423" s="28" t="s">
        <v>7168</v>
      </c>
      <c r="J4423" s="28" t="s">
        <v>4909</v>
      </c>
      <c r="K4423" s="29">
        <v>40417</v>
      </c>
      <c r="M4423" s="28" t="s">
        <v>69</v>
      </c>
    </row>
    <row r="4424" spans="1:13" hidden="1" x14ac:dyDescent="0.2">
      <c r="A4424" s="14">
        <v>80952</v>
      </c>
      <c r="B4424" s="28" t="s">
        <v>4573</v>
      </c>
      <c r="C4424" s="30" t="s">
        <v>5135</v>
      </c>
      <c r="D4424" s="25">
        <v>40415</v>
      </c>
      <c r="E4424" s="28" t="s">
        <v>4627</v>
      </c>
      <c r="F4424" s="26">
        <v>78.39</v>
      </c>
      <c r="G4424" s="28" t="s">
        <v>5747</v>
      </c>
      <c r="H4424" s="28" t="s">
        <v>4599</v>
      </c>
      <c r="I4424" s="28" t="s">
        <v>7168</v>
      </c>
      <c r="J4424" s="28" t="s">
        <v>4909</v>
      </c>
      <c r="K4424" s="29">
        <v>40416</v>
      </c>
      <c r="M4424" s="28" t="s">
        <v>4628</v>
      </c>
    </row>
    <row r="4425" spans="1:13" hidden="1" x14ac:dyDescent="0.2">
      <c r="A4425" s="14">
        <v>80958</v>
      </c>
      <c r="B4425" s="33" t="s">
        <v>4573</v>
      </c>
      <c r="C4425" s="30" t="s">
        <v>5135</v>
      </c>
      <c r="D4425" s="25">
        <v>40416</v>
      </c>
      <c r="E4425" s="28" t="s">
        <v>6796</v>
      </c>
      <c r="F4425" s="26">
        <v>95.79</v>
      </c>
      <c r="G4425" s="28" t="s">
        <v>2203</v>
      </c>
      <c r="H4425" s="28" t="s">
        <v>7321</v>
      </c>
      <c r="J4425" s="28" t="s">
        <v>4907</v>
      </c>
      <c r="K4425" s="29">
        <v>40418</v>
      </c>
      <c r="M4425" s="28" t="s">
        <v>6797</v>
      </c>
    </row>
    <row r="4426" spans="1:13" hidden="1" x14ac:dyDescent="0.2">
      <c r="A4426" s="14">
        <v>80957</v>
      </c>
      <c r="B4426" s="28" t="s">
        <v>4573</v>
      </c>
      <c r="C4426" s="30" t="s">
        <v>5135</v>
      </c>
      <c r="D4426" s="25">
        <v>40416</v>
      </c>
      <c r="F4426" s="26">
        <v>49.85</v>
      </c>
      <c r="G4426" s="28" t="s">
        <v>5160</v>
      </c>
      <c r="H4426" s="28" t="s">
        <v>4599</v>
      </c>
      <c r="I4426" s="28" t="s">
        <v>7168</v>
      </c>
      <c r="J4426" s="28" t="s">
        <v>4909</v>
      </c>
      <c r="K4426" s="29">
        <v>40418</v>
      </c>
      <c r="M4426" s="28" t="s">
        <v>1992</v>
      </c>
    </row>
    <row r="4427" spans="1:13" x14ac:dyDescent="0.2">
      <c r="A4427" s="14">
        <v>80763</v>
      </c>
      <c r="B4427" s="28" t="s">
        <v>4573</v>
      </c>
      <c r="C4427" s="30" t="s">
        <v>4574</v>
      </c>
      <c r="D4427" s="134">
        <v>40416</v>
      </c>
      <c r="E4427" s="32"/>
      <c r="F4427" s="133">
        <v>22.3</v>
      </c>
      <c r="G4427" s="28" t="s">
        <v>5136</v>
      </c>
      <c r="H4427" s="28" t="s">
        <v>7151</v>
      </c>
      <c r="J4427" s="28" t="s">
        <v>4911</v>
      </c>
      <c r="K4427" s="29">
        <v>40416</v>
      </c>
      <c r="L4427" s="30" t="s">
        <v>7174</v>
      </c>
      <c r="M4427" s="32" t="s">
        <v>7221</v>
      </c>
    </row>
    <row r="4428" spans="1:13" hidden="1" x14ac:dyDescent="0.2">
      <c r="A4428" s="14">
        <v>80961</v>
      </c>
      <c r="B4428" s="33" t="s">
        <v>4573</v>
      </c>
      <c r="C4428" s="30" t="s">
        <v>5135</v>
      </c>
      <c r="D4428" s="25">
        <v>40417</v>
      </c>
      <c r="E4428" s="28" t="s">
        <v>672</v>
      </c>
      <c r="F4428" s="26">
        <v>31.88</v>
      </c>
      <c r="G4428" s="28" t="s">
        <v>5166</v>
      </c>
      <c r="H4428" s="28" t="s">
        <v>4599</v>
      </c>
      <c r="I4428" s="28" t="s">
        <v>7168</v>
      </c>
      <c r="J4428" s="28" t="s">
        <v>4909</v>
      </c>
      <c r="K4428" s="29">
        <v>40421</v>
      </c>
      <c r="M4428" s="28" t="s">
        <v>673</v>
      </c>
    </row>
    <row r="4429" spans="1:13" hidden="1" x14ac:dyDescent="0.2">
      <c r="A4429" s="14">
        <v>80960</v>
      </c>
      <c r="B4429" s="28" t="s">
        <v>4573</v>
      </c>
      <c r="C4429" s="30" t="s">
        <v>5135</v>
      </c>
      <c r="D4429" s="25">
        <v>40417</v>
      </c>
      <c r="E4429" s="28" t="s">
        <v>63</v>
      </c>
      <c r="F4429" s="26">
        <v>39.520000000000003</v>
      </c>
      <c r="G4429" s="28" t="s">
        <v>688</v>
      </c>
      <c r="H4429" s="28" t="s">
        <v>4599</v>
      </c>
      <c r="I4429" s="28" t="s">
        <v>7168</v>
      </c>
      <c r="J4429" s="28" t="s">
        <v>4909</v>
      </c>
      <c r="K4429" s="29">
        <v>40421</v>
      </c>
      <c r="M4429" s="28" t="s">
        <v>65</v>
      </c>
    </row>
    <row r="4430" spans="1:13" hidden="1" x14ac:dyDescent="0.2">
      <c r="A4430" s="14">
        <v>80959</v>
      </c>
      <c r="B4430" s="28" t="s">
        <v>4573</v>
      </c>
      <c r="C4430" s="30" t="s">
        <v>5135</v>
      </c>
      <c r="D4430" s="25">
        <v>40417</v>
      </c>
      <c r="F4430" s="26">
        <v>23.83</v>
      </c>
      <c r="G4430" s="28" t="s">
        <v>5747</v>
      </c>
      <c r="H4430" s="28" t="s">
        <v>4599</v>
      </c>
      <c r="I4430" s="28" t="s">
        <v>7168</v>
      </c>
      <c r="J4430" s="28" t="s">
        <v>4909</v>
      </c>
      <c r="K4430" s="29">
        <v>40418</v>
      </c>
      <c r="M4430" s="28" t="s">
        <v>1458</v>
      </c>
    </row>
    <row r="4431" spans="1:13" hidden="1" x14ac:dyDescent="0.2">
      <c r="A4431" s="14">
        <v>80963</v>
      </c>
      <c r="B4431" s="28" t="s">
        <v>4573</v>
      </c>
      <c r="C4431" s="30" t="s">
        <v>5135</v>
      </c>
      <c r="D4431" s="25">
        <v>40418</v>
      </c>
      <c r="E4431" s="28" t="s">
        <v>3026</v>
      </c>
      <c r="F4431" s="26">
        <v>31.63</v>
      </c>
      <c r="G4431" s="28" t="s">
        <v>6757</v>
      </c>
      <c r="H4431" s="28" t="s">
        <v>4599</v>
      </c>
      <c r="I4431" s="28" t="s">
        <v>7168</v>
      </c>
      <c r="J4431" s="28" t="s">
        <v>4909</v>
      </c>
      <c r="K4431" s="29">
        <v>40421</v>
      </c>
      <c r="M4431" s="28" t="s">
        <v>3027</v>
      </c>
    </row>
    <row r="4432" spans="1:13" hidden="1" x14ac:dyDescent="0.2">
      <c r="A4432" s="14">
        <v>80962</v>
      </c>
      <c r="B4432" s="28" t="s">
        <v>4573</v>
      </c>
      <c r="C4432" s="30" t="s">
        <v>5135</v>
      </c>
      <c r="D4432" s="25">
        <v>40418</v>
      </c>
      <c r="F4432" s="26">
        <v>65.89</v>
      </c>
      <c r="G4432" s="28" t="s">
        <v>5160</v>
      </c>
      <c r="H4432" s="28" t="s">
        <v>4599</v>
      </c>
      <c r="I4432" s="28" t="s">
        <v>7168</v>
      </c>
      <c r="J4432" s="28" t="s">
        <v>4909</v>
      </c>
      <c r="K4432" s="29">
        <v>40421</v>
      </c>
      <c r="M4432" s="28" t="s">
        <v>1984</v>
      </c>
    </row>
    <row r="4433" spans="1:13" hidden="1" x14ac:dyDescent="0.2">
      <c r="A4433" s="14">
        <v>80965</v>
      </c>
      <c r="B4433" s="28" t="s">
        <v>4573</v>
      </c>
      <c r="C4433" s="30" t="s">
        <v>5135</v>
      </c>
      <c r="D4433" s="25">
        <v>40419</v>
      </c>
      <c r="E4433" s="28" t="s">
        <v>8597</v>
      </c>
      <c r="F4433" s="26">
        <v>-440.49</v>
      </c>
      <c r="G4433" s="28" t="s">
        <v>6677</v>
      </c>
      <c r="H4433" s="28" t="s">
        <v>4599</v>
      </c>
      <c r="I4433" s="28" t="s">
        <v>7168</v>
      </c>
      <c r="J4433" s="28" t="s">
        <v>4909</v>
      </c>
      <c r="K4433" s="29">
        <v>40421</v>
      </c>
      <c r="M4433" s="28" t="s">
        <v>8598</v>
      </c>
    </row>
    <row r="4434" spans="1:13" hidden="1" x14ac:dyDescent="0.2">
      <c r="A4434" s="14">
        <v>80964.100000000006</v>
      </c>
      <c r="B4434" s="28" t="s">
        <v>4573</v>
      </c>
      <c r="C4434" s="30" t="s">
        <v>5135</v>
      </c>
      <c r="D4434" s="25">
        <v>40419</v>
      </c>
      <c r="E4434" s="28" t="s">
        <v>1331</v>
      </c>
      <c r="F4434" s="26">
        <v>9.6</v>
      </c>
      <c r="G4434" s="28" t="s">
        <v>898</v>
      </c>
      <c r="H4434" s="28" t="s">
        <v>3488</v>
      </c>
      <c r="J4434" s="28" t="s">
        <v>4908</v>
      </c>
      <c r="K4434" s="29">
        <v>40421</v>
      </c>
      <c r="M4434" s="28" t="s">
        <v>8501</v>
      </c>
    </row>
    <row r="4435" spans="1:13" hidden="1" x14ac:dyDescent="0.2">
      <c r="A4435" s="14">
        <v>80964.2</v>
      </c>
      <c r="B4435" s="28" t="s">
        <v>4573</v>
      </c>
      <c r="C4435" s="30" t="s">
        <v>5135</v>
      </c>
      <c r="D4435" s="25">
        <v>40419</v>
      </c>
      <c r="F4435" s="26">
        <v>89.46</v>
      </c>
      <c r="G4435" s="28" t="s">
        <v>898</v>
      </c>
      <c r="H4435" s="28" t="s">
        <v>3365</v>
      </c>
      <c r="J4435" s="28" t="s">
        <v>4909</v>
      </c>
      <c r="K4435" s="29">
        <v>40421</v>
      </c>
      <c r="M4435" s="28" t="s">
        <v>8501</v>
      </c>
    </row>
    <row r="4436" spans="1:13" hidden="1" x14ac:dyDescent="0.2">
      <c r="A4436" s="14">
        <v>80764</v>
      </c>
      <c r="B4436" s="28" t="s">
        <v>4573</v>
      </c>
      <c r="C4436" s="30" t="s">
        <v>4574</v>
      </c>
      <c r="D4436" s="134">
        <v>40421</v>
      </c>
      <c r="E4436" s="32" t="s">
        <v>2023</v>
      </c>
      <c r="F4436" s="133">
        <v>100</v>
      </c>
      <c r="G4436" s="28" t="s">
        <v>1562</v>
      </c>
      <c r="H4436" s="28" t="s">
        <v>4599</v>
      </c>
      <c r="I4436" s="28" t="s">
        <v>7168</v>
      </c>
      <c r="J4436" s="28" t="s">
        <v>4909</v>
      </c>
      <c r="K4436" s="29" t="s">
        <v>2491</v>
      </c>
      <c r="L4436" s="30" t="s">
        <v>7184</v>
      </c>
      <c r="M4436" s="32" t="s">
        <v>2492</v>
      </c>
    </row>
    <row r="4437" spans="1:13" x14ac:dyDescent="0.2">
      <c r="A4437" s="14">
        <v>80966</v>
      </c>
      <c r="B4437" s="28" t="s">
        <v>4573</v>
      </c>
      <c r="C4437" s="30" t="s">
        <v>5135</v>
      </c>
      <c r="D4437" s="25">
        <v>40421</v>
      </c>
      <c r="E4437" s="33"/>
      <c r="F4437" s="26">
        <v>213.9</v>
      </c>
      <c r="G4437" s="28" t="s">
        <v>2205</v>
      </c>
      <c r="H4437" s="28" t="s">
        <v>7151</v>
      </c>
      <c r="J4437" s="28" t="s">
        <v>4911</v>
      </c>
      <c r="K4437" s="29">
        <v>40422</v>
      </c>
      <c r="M4437" s="28" t="s">
        <v>2195</v>
      </c>
    </row>
    <row r="4438" spans="1:13" hidden="1" x14ac:dyDescent="0.2">
      <c r="A4438" s="14">
        <v>81524</v>
      </c>
      <c r="B4438" s="33" t="s">
        <v>4573</v>
      </c>
      <c r="C4438" s="28" t="s">
        <v>4580</v>
      </c>
      <c r="D4438" s="25">
        <v>40422</v>
      </c>
      <c r="E4438" s="28" t="s">
        <v>4793</v>
      </c>
      <c r="F4438" s="26">
        <v>25</v>
      </c>
      <c r="G4438" s="28" t="s">
        <v>5158</v>
      </c>
      <c r="H4438" s="28" t="s">
        <v>7154</v>
      </c>
      <c r="J4438" s="28" t="s">
        <v>4905</v>
      </c>
      <c r="K4438" s="29">
        <v>40422</v>
      </c>
    </row>
    <row r="4439" spans="1:13" hidden="1" x14ac:dyDescent="0.2">
      <c r="A4439" s="14">
        <v>81526</v>
      </c>
      <c r="B4439" s="28" t="s">
        <v>4573</v>
      </c>
      <c r="C4439" s="28" t="s">
        <v>4580</v>
      </c>
      <c r="D4439" s="25">
        <v>40422</v>
      </c>
      <c r="E4439" s="28" t="s">
        <v>8516</v>
      </c>
      <c r="F4439" s="26">
        <v>20</v>
      </c>
      <c r="G4439" s="28" t="s">
        <v>7120</v>
      </c>
      <c r="H4439" s="28" t="s">
        <v>3484</v>
      </c>
      <c r="J4439" s="28" t="s">
        <v>4907</v>
      </c>
      <c r="K4439" s="29">
        <v>40422</v>
      </c>
    </row>
    <row r="4440" spans="1:13" hidden="1" x14ac:dyDescent="0.2">
      <c r="A4440" s="14">
        <v>80766</v>
      </c>
      <c r="B4440" s="28" t="s">
        <v>4579</v>
      </c>
      <c r="C4440" s="30" t="s">
        <v>4574</v>
      </c>
      <c r="D4440" s="134">
        <v>40422</v>
      </c>
      <c r="E4440" s="32"/>
      <c r="F4440" s="133">
        <v>188.48</v>
      </c>
      <c r="G4440" s="28" t="s">
        <v>4598</v>
      </c>
      <c r="H4440" s="28" t="s">
        <v>6667</v>
      </c>
      <c r="K4440" s="29">
        <v>40422</v>
      </c>
      <c r="L4440" s="30" t="s">
        <v>7174</v>
      </c>
      <c r="M4440" s="32" t="s">
        <v>7193</v>
      </c>
    </row>
    <row r="4441" spans="1:13" hidden="1" x14ac:dyDescent="0.2">
      <c r="A4441" s="14">
        <v>80774</v>
      </c>
      <c r="B4441" s="28" t="s">
        <v>4573</v>
      </c>
      <c r="C4441" s="30" t="s">
        <v>4574</v>
      </c>
      <c r="D4441" s="134">
        <v>40422</v>
      </c>
      <c r="E4441" s="32"/>
      <c r="F4441" s="133">
        <v>5</v>
      </c>
      <c r="G4441" s="28" t="s">
        <v>5134</v>
      </c>
      <c r="H4441" s="28" t="s">
        <v>5954</v>
      </c>
      <c r="J4441" s="28" t="s">
        <v>4912</v>
      </c>
      <c r="K4441" s="29">
        <v>40422</v>
      </c>
      <c r="L4441" s="30" t="s">
        <v>7174</v>
      </c>
      <c r="M4441" s="32" t="s">
        <v>7194</v>
      </c>
    </row>
    <row r="4442" spans="1:13" hidden="1" x14ac:dyDescent="0.2">
      <c r="A4442" s="14">
        <v>80769</v>
      </c>
      <c r="B4442" s="30" t="s">
        <v>4579</v>
      </c>
      <c r="C4442" s="30" t="s">
        <v>4574</v>
      </c>
      <c r="D4442" s="134">
        <v>40422</v>
      </c>
      <c r="E4442" s="32"/>
      <c r="F4442" s="133">
        <v>10</v>
      </c>
      <c r="G4442" s="28" t="s">
        <v>7162</v>
      </c>
      <c r="H4442" s="28" t="s">
        <v>3370</v>
      </c>
      <c r="J4442" s="28" t="s">
        <v>4906</v>
      </c>
      <c r="K4442" s="29">
        <v>40422</v>
      </c>
      <c r="L4442" s="30" t="s">
        <v>7182</v>
      </c>
      <c r="M4442" s="32" t="s">
        <v>7199</v>
      </c>
    </row>
    <row r="4443" spans="1:13" hidden="1" x14ac:dyDescent="0.2">
      <c r="A4443" s="14">
        <v>80770</v>
      </c>
      <c r="B4443" s="28" t="s">
        <v>4579</v>
      </c>
      <c r="C4443" s="30" t="s">
        <v>4574</v>
      </c>
      <c r="D4443" s="134">
        <v>40422</v>
      </c>
      <c r="E4443" s="32"/>
      <c r="F4443" s="133">
        <v>10</v>
      </c>
      <c r="G4443" s="28" t="s">
        <v>7163</v>
      </c>
      <c r="H4443" s="28" t="s">
        <v>3370</v>
      </c>
      <c r="J4443" s="28" t="s">
        <v>4905</v>
      </c>
      <c r="K4443" s="29">
        <v>40422</v>
      </c>
      <c r="L4443" s="30" t="s">
        <v>7182</v>
      </c>
      <c r="M4443" s="32" t="s">
        <v>7198</v>
      </c>
    </row>
    <row r="4444" spans="1:13" hidden="1" x14ac:dyDescent="0.2">
      <c r="A4444" s="14">
        <v>81528</v>
      </c>
      <c r="B4444" s="33" t="s">
        <v>4573</v>
      </c>
      <c r="C4444" s="33" t="s">
        <v>4580</v>
      </c>
      <c r="D4444" s="25">
        <v>40422</v>
      </c>
      <c r="E4444" s="28" t="s">
        <v>3376</v>
      </c>
      <c r="F4444" s="26">
        <v>12</v>
      </c>
      <c r="G4444" s="28" t="s">
        <v>1661</v>
      </c>
      <c r="H4444" s="28" t="s">
        <v>3379</v>
      </c>
      <c r="J4444" s="28" t="s">
        <v>4906</v>
      </c>
      <c r="K4444" s="29">
        <v>40422</v>
      </c>
      <c r="L4444" s="33"/>
    </row>
    <row r="4445" spans="1:13" hidden="1" x14ac:dyDescent="0.2">
      <c r="A4445" s="14">
        <v>80967</v>
      </c>
      <c r="B4445" s="28" t="s">
        <v>4573</v>
      </c>
      <c r="C4445" s="30" t="s">
        <v>5135</v>
      </c>
      <c r="D4445" s="25">
        <v>40422</v>
      </c>
      <c r="F4445" s="26">
        <v>14.99</v>
      </c>
      <c r="G4445" s="28" t="s">
        <v>7133</v>
      </c>
      <c r="H4445" s="28" t="s">
        <v>3381</v>
      </c>
      <c r="J4445" s="28" t="s">
        <v>4909</v>
      </c>
      <c r="K4445" s="29">
        <v>40423</v>
      </c>
      <c r="M4445" s="28" t="s">
        <v>2094</v>
      </c>
    </row>
    <row r="4446" spans="1:13" hidden="1" x14ac:dyDescent="0.2">
      <c r="A4446" s="14">
        <v>80771</v>
      </c>
      <c r="B4446" s="33" t="s">
        <v>4573</v>
      </c>
      <c r="C4446" s="30" t="s">
        <v>4574</v>
      </c>
      <c r="D4446" s="134">
        <v>40422</v>
      </c>
      <c r="E4446" s="32"/>
      <c r="F4446" s="133">
        <v>81.69</v>
      </c>
      <c r="G4446" s="28" t="s">
        <v>6752</v>
      </c>
      <c r="H4446" s="28" t="s">
        <v>3381</v>
      </c>
      <c r="J4446" s="28" t="s">
        <v>4907</v>
      </c>
      <c r="K4446" s="29">
        <v>40422</v>
      </c>
      <c r="L4446" s="30" t="s">
        <v>7174</v>
      </c>
      <c r="M4446" s="32" t="s">
        <v>6752</v>
      </c>
    </row>
    <row r="4447" spans="1:13" hidden="1" x14ac:dyDescent="0.2">
      <c r="A4447" s="14">
        <v>81527</v>
      </c>
      <c r="B4447" s="28" t="s">
        <v>4573</v>
      </c>
      <c r="C4447" s="28" t="s">
        <v>4580</v>
      </c>
      <c r="D4447" s="25">
        <v>40422</v>
      </c>
      <c r="E4447" s="28" t="s">
        <v>3043</v>
      </c>
      <c r="F4447" s="26">
        <v>40</v>
      </c>
      <c r="G4447" s="28" t="s">
        <v>1958</v>
      </c>
      <c r="H4447" s="28" t="s">
        <v>3379</v>
      </c>
      <c r="J4447" s="28" t="s">
        <v>4906</v>
      </c>
      <c r="K4447" s="29">
        <v>40422</v>
      </c>
    </row>
    <row r="4448" spans="1:13" hidden="1" x14ac:dyDescent="0.2">
      <c r="A4448" s="14">
        <v>81522</v>
      </c>
      <c r="B4448" s="28" t="s">
        <v>4573</v>
      </c>
      <c r="C4448" s="28" t="s">
        <v>4580</v>
      </c>
      <c r="D4448" s="25">
        <v>40422</v>
      </c>
      <c r="E4448" s="28" t="s">
        <v>3367</v>
      </c>
      <c r="F4448" s="26">
        <v>80</v>
      </c>
      <c r="G4448" s="28" t="s">
        <v>7119</v>
      </c>
      <c r="H4448" s="28" t="s">
        <v>3484</v>
      </c>
      <c r="J4448" s="28" t="s">
        <v>4911</v>
      </c>
      <c r="K4448" s="29">
        <v>40422</v>
      </c>
    </row>
    <row r="4449" spans="1:13" hidden="1" x14ac:dyDescent="0.2">
      <c r="A4449" s="14">
        <v>81525</v>
      </c>
      <c r="B4449" s="28" t="s">
        <v>4573</v>
      </c>
      <c r="C4449" s="28" t="s">
        <v>4580</v>
      </c>
      <c r="D4449" s="25">
        <v>40422</v>
      </c>
      <c r="E4449" s="28" t="s">
        <v>3542</v>
      </c>
      <c r="F4449" s="26">
        <v>50</v>
      </c>
      <c r="G4449" s="28" t="s">
        <v>3696</v>
      </c>
      <c r="H4449" s="28" t="s">
        <v>3488</v>
      </c>
      <c r="J4449" s="28" t="s">
        <v>4908</v>
      </c>
      <c r="K4449" s="29">
        <v>40422</v>
      </c>
    </row>
    <row r="4450" spans="1:13" hidden="1" x14ac:dyDescent="0.2">
      <c r="A4450" s="14">
        <v>81523</v>
      </c>
      <c r="B4450" s="28" t="s">
        <v>4573</v>
      </c>
      <c r="C4450" s="28" t="s">
        <v>4580</v>
      </c>
      <c r="D4450" s="25">
        <v>40422</v>
      </c>
      <c r="E4450" s="28" t="s">
        <v>3367</v>
      </c>
      <c r="F4450" s="26">
        <v>30</v>
      </c>
      <c r="G4450" s="28" t="s">
        <v>5137</v>
      </c>
      <c r="H4450" s="28" t="s">
        <v>3365</v>
      </c>
      <c r="J4450" s="28" t="s">
        <v>4911</v>
      </c>
      <c r="K4450" s="29">
        <v>40422</v>
      </c>
    </row>
    <row r="4451" spans="1:13" hidden="1" x14ac:dyDescent="0.2">
      <c r="A4451" s="14">
        <v>80968.100000000006</v>
      </c>
      <c r="B4451" s="28" t="s">
        <v>4573</v>
      </c>
      <c r="C4451" s="30" t="s">
        <v>5135</v>
      </c>
      <c r="D4451" s="25">
        <v>40422</v>
      </c>
      <c r="E4451" s="28" t="s">
        <v>5558</v>
      </c>
      <c r="F4451" s="26">
        <v>8</v>
      </c>
      <c r="G4451" s="28" t="s">
        <v>5137</v>
      </c>
      <c r="H4451" s="28" t="s">
        <v>277</v>
      </c>
      <c r="J4451" s="28" t="s">
        <v>4909</v>
      </c>
      <c r="K4451" s="29">
        <v>40423</v>
      </c>
      <c r="M4451" s="28" t="s">
        <v>2321</v>
      </c>
    </row>
    <row r="4452" spans="1:13" hidden="1" x14ac:dyDescent="0.2">
      <c r="A4452" s="14">
        <v>80968.2</v>
      </c>
      <c r="B4452" s="28" t="s">
        <v>4573</v>
      </c>
      <c r="C4452" s="30" t="s">
        <v>5135</v>
      </c>
      <c r="D4452" s="25">
        <v>40422</v>
      </c>
      <c r="F4452" s="26">
        <v>47.51</v>
      </c>
      <c r="G4452" s="28" t="s">
        <v>5137</v>
      </c>
      <c r="H4452" s="28" t="s">
        <v>3365</v>
      </c>
      <c r="J4452" s="28" t="s">
        <v>4909</v>
      </c>
      <c r="K4452" s="29">
        <v>40423</v>
      </c>
      <c r="M4452" s="28" t="s">
        <v>2321</v>
      </c>
    </row>
    <row r="4453" spans="1:13" hidden="1" x14ac:dyDescent="0.2">
      <c r="A4453" s="14">
        <v>80768</v>
      </c>
      <c r="B4453" s="28" t="s">
        <v>4579</v>
      </c>
      <c r="C4453" s="30" t="s">
        <v>4574</v>
      </c>
      <c r="D4453" s="134">
        <v>40422</v>
      </c>
      <c r="E4453" s="32"/>
      <c r="F4453" s="133">
        <v>300</v>
      </c>
      <c r="G4453" s="28" t="s">
        <v>5133</v>
      </c>
      <c r="H4453" s="28" t="s">
        <v>6667</v>
      </c>
      <c r="K4453" s="29">
        <v>40422</v>
      </c>
      <c r="L4453" s="30" t="s">
        <v>7174</v>
      </c>
      <c r="M4453" s="32" t="s">
        <v>7191</v>
      </c>
    </row>
    <row r="4454" spans="1:13" hidden="1" x14ac:dyDescent="0.2">
      <c r="A4454" s="14">
        <v>81589</v>
      </c>
      <c r="B4454" s="28" t="s">
        <v>7124</v>
      </c>
      <c r="C4454" s="30" t="s">
        <v>5133</v>
      </c>
      <c r="D4454" s="25">
        <v>40422</v>
      </c>
      <c r="F4454" s="26">
        <v>-0.38</v>
      </c>
      <c r="G4454" s="28" t="s">
        <v>5133</v>
      </c>
      <c r="H4454" s="28" t="s">
        <v>6666</v>
      </c>
    </row>
    <row r="4455" spans="1:13" hidden="1" x14ac:dyDescent="0.2">
      <c r="A4455" s="14">
        <v>80775</v>
      </c>
      <c r="B4455" s="28" t="s">
        <v>4573</v>
      </c>
      <c r="C4455" s="30" t="s">
        <v>4574</v>
      </c>
      <c r="D4455" s="134">
        <v>40422</v>
      </c>
      <c r="E4455" s="32"/>
      <c r="F4455" s="133">
        <v>32.97</v>
      </c>
      <c r="G4455" s="28" t="s">
        <v>6021</v>
      </c>
      <c r="H4455" s="28" t="s">
        <v>3381</v>
      </c>
      <c r="J4455" s="28" t="s">
        <v>4909</v>
      </c>
      <c r="K4455" s="29">
        <v>40422</v>
      </c>
      <c r="L4455" s="30" t="s">
        <v>7174</v>
      </c>
      <c r="M4455" s="32" t="s">
        <v>7200</v>
      </c>
    </row>
    <row r="4456" spans="1:13" hidden="1" x14ac:dyDescent="0.2">
      <c r="A4456" s="14">
        <v>80969</v>
      </c>
      <c r="B4456" s="28" t="s">
        <v>4573</v>
      </c>
      <c r="C4456" s="30" t="s">
        <v>5135</v>
      </c>
      <c r="D4456" s="25">
        <v>40422</v>
      </c>
      <c r="F4456" s="26">
        <v>55.06</v>
      </c>
      <c r="G4456" s="28" t="s">
        <v>878</v>
      </c>
      <c r="H4456" s="28" t="s">
        <v>7322</v>
      </c>
      <c r="J4456" s="28" t="s">
        <v>7139</v>
      </c>
      <c r="K4456" s="29">
        <v>40423</v>
      </c>
      <c r="M4456" s="28" t="s">
        <v>1261</v>
      </c>
    </row>
    <row r="4457" spans="1:13" hidden="1" x14ac:dyDescent="0.2">
      <c r="A4457" s="14">
        <v>80772</v>
      </c>
      <c r="B4457" s="28" t="s">
        <v>4573</v>
      </c>
      <c r="C4457" s="30" t="s">
        <v>4574</v>
      </c>
      <c r="D4457" s="134">
        <v>40422</v>
      </c>
      <c r="E4457" s="32"/>
      <c r="F4457" s="133">
        <v>44</v>
      </c>
      <c r="G4457" s="28" t="s">
        <v>6023</v>
      </c>
      <c r="H4457" s="28" t="s">
        <v>3379</v>
      </c>
      <c r="J4457" s="28" t="s">
        <v>4906</v>
      </c>
      <c r="K4457" s="29">
        <v>40422</v>
      </c>
      <c r="L4457" s="30" t="s">
        <v>7174</v>
      </c>
      <c r="M4457" s="32" t="s">
        <v>7196</v>
      </c>
    </row>
    <row r="4458" spans="1:13" hidden="1" x14ac:dyDescent="0.2">
      <c r="A4458" s="14">
        <v>80773</v>
      </c>
      <c r="B4458" s="28" t="s">
        <v>4573</v>
      </c>
      <c r="C4458" s="30" t="s">
        <v>4574</v>
      </c>
      <c r="D4458" s="134">
        <v>40422</v>
      </c>
      <c r="E4458" s="32"/>
      <c r="F4458" s="133">
        <v>12.12</v>
      </c>
      <c r="G4458" s="28" t="s">
        <v>6022</v>
      </c>
      <c r="H4458" s="28" t="s">
        <v>3381</v>
      </c>
      <c r="J4458" s="28" t="s">
        <v>4909</v>
      </c>
      <c r="K4458" s="29">
        <v>40422</v>
      </c>
      <c r="L4458" s="30" t="s">
        <v>7174</v>
      </c>
      <c r="M4458" s="32" t="s">
        <v>7195</v>
      </c>
    </row>
    <row r="4459" spans="1:13" hidden="1" x14ac:dyDescent="0.2">
      <c r="A4459" s="14">
        <v>81562</v>
      </c>
      <c r="B4459" s="28" t="s">
        <v>4573</v>
      </c>
      <c r="C4459" s="28" t="s">
        <v>4580</v>
      </c>
      <c r="D4459" s="25">
        <v>40422</v>
      </c>
      <c r="F4459" s="131">
        <v>103</v>
      </c>
      <c r="G4459" s="28" t="s">
        <v>4595</v>
      </c>
      <c r="H4459" s="28" t="s">
        <v>3370</v>
      </c>
      <c r="J4459" s="28" t="s">
        <v>4909</v>
      </c>
      <c r="K4459" s="29">
        <v>40422</v>
      </c>
    </row>
    <row r="4460" spans="1:13" hidden="1" x14ac:dyDescent="0.2">
      <c r="A4460" s="14">
        <v>80975</v>
      </c>
      <c r="B4460" s="30" t="s">
        <v>5150</v>
      </c>
      <c r="C4460" s="30" t="s">
        <v>4598</v>
      </c>
      <c r="D4460" s="25">
        <v>40422</v>
      </c>
      <c r="F4460" s="26">
        <v>-188.48</v>
      </c>
      <c r="G4460" s="30" t="s">
        <v>4574</v>
      </c>
      <c r="H4460" s="28" t="s">
        <v>6667</v>
      </c>
      <c r="K4460" s="29">
        <v>40422</v>
      </c>
      <c r="M4460" s="28" t="s">
        <v>1534</v>
      </c>
    </row>
    <row r="4461" spans="1:13" hidden="1" x14ac:dyDescent="0.2">
      <c r="A4461" s="14">
        <v>81529</v>
      </c>
      <c r="B4461" s="28" t="s">
        <v>5150</v>
      </c>
      <c r="C4461" s="28" t="s">
        <v>4580</v>
      </c>
      <c r="D4461" s="25">
        <v>40422</v>
      </c>
      <c r="F4461" s="26">
        <v>-360</v>
      </c>
      <c r="G4461" s="28" t="s">
        <v>4574</v>
      </c>
      <c r="H4461" s="28" t="s">
        <v>6667</v>
      </c>
      <c r="K4461" s="29">
        <v>40422</v>
      </c>
    </row>
    <row r="4462" spans="1:13" hidden="1" x14ac:dyDescent="0.2">
      <c r="A4462" s="14">
        <v>81590</v>
      </c>
      <c r="B4462" s="28" t="s">
        <v>5150</v>
      </c>
      <c r="C4462" s="28" t="s">
        <v>5133</v>
      </c>
      <c r="D4462" s="25">
        <v>40422</v>
      </c>
      <c r="F4462" s="26">
        <v>-300</v>
      </c>
      <c r="G4462" s="28" t="s">
        <v>4574</v>
      </c>
      <c r="H4462" s="28" t="s">
        <v>6667</v>
      </c>
    </row>
    <row r="4463" spans="1:13" hidden="1" x14ac:dyDescent="0.2">
      <c r="A4463" s="14">
        <v>80767</v>
      </c>
      <c r="B4463" s="28" t="s">
        <v>4573</v>
      </c>
      <c r="C4463" s="30" t="s">
        <v>4574</v>
      </c>
      <c r="D4463" s="134">
        <v>40422</v>
      </c>
      <c r="E4463" s="28" t="s">
        <v>5365</v>
      </c>
      <c r="F4463" s="133">
        <v>180</v>
      </c>
      <c r="G4463" s="28" t="s">
        <v>2204</v>
      </c>
      <c r="H4463" s="28" t="s">
        <v>3381</v>
      </c>
      <c r="J4463" s="28" t="s">
        <v>4909</v>
      </c>
      <c r="K4463" s="29">
        <v>40422</v>
      </c>
      <c r="L4463" s="30" t="s">
        <v>7174</v>
      </c>
      <c r="M4463" s="32" t="s">
        <v>7192</v>
      </c>
    </row>
    <row r="4464" spans="1:13" hidden="1" x14ac:dyDescent="0.2">
      <c r="A4464" s="14">
        <v>80778</v>
      </c>
      <c r="B4464" s="28" t="s">
        <v>4573</v>
      </c>
      <c r="C4464" s="30" t="s">
        <v>4574</v>
      </c>
      <c r="D4464" s="134">
        <v>40423</v>
      </c>
      <c r="E4464" s="28" t="s">
        <v>3380</v>
      </c>
      <c r="F4464" s="133">
        <v>61</v>
      </c>
      <c r="G4464" s="28" t="s">
        <v>4594</v>
      </c>
      <c r="H4464" s="28" t="s">
        <v>3381</v>
      </c>
      <c r="J4464" s="28" t="s">
        <v>4909</v>
      </c>
      <c r="K4464" s="29">
        <v>40423</v>
      </c>
      <c r="L4464" s="30" t="s">
        <v>7174</v>
      </c>
      <c r="M4464" s="32" t="s">
        <v>5919</v>
      </c>
    </row>
    <row r="4465" spans="1:13" hidden="1" x14ac:dyDescent="0.2">
      <c r="A4465" s="14">
        <v>80779</v>
      </c>
      <c r="B4465" s="33" t="s">
        <v>4573</v>
      </c>
      <c r="C4465" s="30" t="s">
        <v>4574</v>
      </c>
      <c r="D4465" s="134">
        <v>40423</v>
      </c>
      <c r="E4465" s="31" t="s">
        <v>3382</v>
      </c>
      <c r="F4465" s="133">
        <v>64</v>
      </c>
      <c r="G4465" s="28" t="s">
        <v>4594</v>
      </c>
      <c r="H4465" s="28" t="s">
        <v>3381</v>
      </c>
      <c r="J4465" s="28" t="s">
        <v>4909</v>
      </c>
      <c r="K4465" s="29">
        <v>40423</v>
      </c>
      <c r="L4465" s="30" t="s">
        <v>7174</v>
      </c>
      <c r="M4465" s="32" t="s">
        <v>5918</v>
      </c>
    </row>
    <row r="4466" spans="1:13" hidden="1" x14ac:dyDescent="0.2">
      <c r="A4466" s="14">
        <v>80781</v>
      </c>
      <c r="B4466" s="28" t="s">
        <v>4573</v>
      </c>
      <c r="C4466" s="30" t="s">
        <v>4574</v>
      </c>
      <c r="D4466" s="134">
        <v>40423</v>
      </c>
      <c r="E4466" s="28" t="s">
        <v>5363</v>
      </c>
      <c r="F4466" s="133">
        <v>19.940000000000001</v>
      </c>
      <c r="G4466" s="28" t="s">
        <v>4594</v>
      </c>
      <c r="H4466" s="28" t="s">
        <v>3381</v>
      </c>
      <c r="J4466" s="28" t="s">
        <v>4909</v>
      </c>
      <c r="K4466" s="29">
        <v>40423</v>
      </c>
      <c r="L4466" s="30" t="s">
        <v>7174</v>
      </c>
      <c r="M4466" s="32" t="s">
        <v>5364</v>
      </c>
    </row>
    <row r="4467" spans="1:13" hidden="1" x14ac:dyDescent="0.2">
      <c r="A4467" s="14">
        <v>80777</v>
      </c>
      <c r="B4467" s="28" t="s">
        <v>4579</v>
      </c>
      <c r="C4467" s="30" t="s">
        <v>4574</v>
      </c>
      <c r="D4467" s="134">
        <v>40423</v>
      </c>
      <c r="E4467" s="32"/>
      <c r="F4467" s="133">
        <v>2188.88</v>
      </c>
      <c r="G4467" s="28" t="s">
        <v>5135</v>
      </c>
      <c r="H4467" s="28" t="s">
        <v>6667</v>
      </c>
      <c r="K4467" s="29">
        <v>40423</v>
      </c>
      <c r="L4467" s="30" t="s">
        <v>7174</v>
      </c>
      <c r="M4467" s="32" t="s">
        <v>7218</v>
      </c>
    </row>
    <row r="4468" spans="1:13" hidden="1" x14ac:dyDescent="0.2">
      <c r="A4468" s="14">
        <v>80776</v>
      </c>
      <c r="B4468" s="28" t="s">
        <v>4573</v>
      </c>
      <c r="C4468" s="30" t="s">
        <v>4574</v>
      </c>
      <c r="D4468" s="134">
        <v>40423</v>
      </c>
      <c r="E4468" s="32" t="s">
        <v>3388</v>
      </c>
      <c r="F4468" s="133">
        <v>26.95</v>
      </c>
      <c r="G4468" s="28" t="s">
        <v>5139</v>
      </c>
      <c r="H4468" s="28" t="s">
        <v>3381</v>
      </c>
      <c r="J4468" s="28" t="s">
        <v>4911</v>
      </c>
      <c r="K4468" s="29">
        <v>40423</v>
      </c>
      <c r="L4468" s="30" t="s">
        <v>7174</v>
      </c>
      <c r="M4468" s="32" t="s">
        <v>7187</v>
      </c>
    </row>
    <row r="4469" spans="1:13" hidden="1" x14ac:dyDescent="0.2">
      <c r="A4469" s="14">
        <v>81436</v>
      </c>
      <c r="B4469" s="30" t="s">
        <v>5150</v>
      </c>
      <c r="C4469" s="30" t="s">
        <v>5135</v>
      </c>
      <c r="D4469" s="25">
        <v>40423</v>
      </c>
      <c r="F4469" s="26">
        <v>-2188.88</v>
      </c>
      <c r="G4469" s="28" t="s">
        <v>4574</v>
      </c>
      <c r="H4469" s="28" t="s">
        <v>6667</v>
      </c>
      <c r="K4469" s="29">
        <v>40423</v>
      </c>
    </row>
    <row r="4470" spans="1:13" hidden="1" x14ac:dyDescent="0.2">
      <c r="A4470" s="14">
        <v>80970</v>
      </c>
      <c r="B4470" s="28" t="s">
        <v>4573</v>
      </c>
      <c r="C4470" s="30" t="s">
        <v>5135</v>
      </c>
      <c r="D4470" s="25">
        <v>40424</v>
      </c>
      <c r="F4470" s="131">
        <v>19</v>
      </c>
      <c r="G4470" s="28" t="s">
        <v>2562</v>
      </c>
      <c r="H4470" s="28" t="s">
        <v>4595</v>
      </c>
      <c r="K4470" s="29">
        <v>40425</v>
      </c>
      <c r="M4470" s="28" t="s">
        <v>6831</v>
      </c>
    </row>
    <row r="4471" spans="1:13" hidden="1" x14ac:dyDescent="0.2">
      <c r="A4471" s="14">
        <v>80971</v>
      </c>
      <c r="B4471" s="28" t="s">
        <v>4573</v>
      </c>
      <c r="C4471" s="30" t="s">
        <v>5135</v>
      </c>
      <c r="D4471" s="25">
        <v>40425</v>
      </c>
      <c r="E4471" s="28" t="s">
        <v>8448</v>
      </c>
      <c r="F4471" s="26">
        <v>39.200000000000003</v>
      </c>
      <c r="G4471" s="28" t="s">
        <v>3970</v>
      </c>
      <c r="H4471" s="28" t="s">
        <v>3484</v>
      </c>
      <c r="J4471" s="28" t="s">
        <v>4909</v>
      </c>
      <c r="K4471" s="29">
        <v>40427</v>
      </c>
      <c r="M4471" s="28" t="s">
        <v>8447</v>
      </c>
    </row>
    <row r="4472" spans="1:13" x14ac:dyDescent="0.2">
      <c r="A4472" s="14">
        <v>80972</v>
      </c>
      <c r="B4472" s="28" t="s">
        <v>4573</v>
      </c>
      <c r="C4472" s="30" t="s">
        <v>5135</v>
      </c>
      <c r="D4472" s="25">
        <v>40426</v>
      </c>
      <c r="F4472" s="26">
        <v>13.2</v>
      </c>
      <c r="G4472" s="28" t="s">
        <v>2205</v>
      </c>
      <c r="H4472" s="28" t="s">
        <v>7151</v>
      </c>
      <c r="J4472" s="28" t="s">
        <v>4907</v>
      </c>
      <c r="K4472" s="29">
        <v>40427</v>
      </c>
      <c r="M4472" s="28" t="s">
        <v>2195</v>
      </c>
    </row>
    <row r="4473" spans="1:13" hidden="1" x14ac:dyDescent="0.2">
      <c r="A4473" s="14">
        <v>80915</v>
      </c>
      <c r="B4473" s="28" t="s">
        <v>4573</v>
      </c>
      <c r="C4473" s="30" t="s">
        <v>5135</v>
      </c>
      <c r="D4473" s="25">
        <v>40426</v>
      </c>
      <c r="F4473" s="26">
        <v>73.459999999999994</v>
      </c>
      <c r="G4473" s="28" t="s">
        <v>5167</v>
      </c>
      <c r="H4473" s="28" t="s">
        <v>3365</v>
      </c>
      <c r="J4473" s="28" t="s">
        <v>4909</v>
      </c>
      <c r="K4473" s="29">
        <v>40427</v>
      </c>
      <c r="M4473" s="28" t="s">
        <v>2185</v>
      </c>
    </row>
    <row r="4474" spans="1:13" hidden="1" x14ac:dyDescent="0.2">
      <c r="A4474" s="14">
        <v>80782</v>
      </c>
      <c r="B4474" s="28" t="s">
        <v>4592</v>
      </c>
      <c r="C4474" s="30" t="s">
        <v>4574</v>
      </c>
      <c r="D4474" s="134">
        <v>40427</v>
      </c>
      <c r="E4474" s="32"/>
      <c r="F4474" s="133">
        <v>-873.05</v>
      </c>
      <c r="G4474" s="28" t="s">
        <v>4593</v>
      </c>
      <c r="H4474" s="28" t="s">
        <v>6666</v>
      </c>
      <c r="J4474" s="28" t="s">
        <v>4911</v>
      </c>
      <c r="K4474" s="29">
        <v>40427</v>
      </c>
      <c r="L4474" s="30" t="s">
        <v>7177</v>
      </c>
      <c r="M4474" s="32" t="s">
        <v>7214</v>
      </c>
    </row>
    <row r="4475" spans="1:13" hidden="1" x14ac:dyDescent="0.2">
      <c r="A4475" s="14">
        <v>80783</v>
      </c>
      <c r="B4475" s="28" t="s">
        <v>4573</v>
      </c>
      <c r="C4475" s="30" t="s">
        <v>4574</v>
      </c>
      <c r="D4475" s="134">
        <v>40427</v>
      </c>
      <c r="E4475" s="31"/>
      <c r="F4475" s="133">
        <v>12</v>
      </c>
      <c r="G4475" s="28" t="s">
        <v>4596</v>
      </c>
      <c r="H4475" s="28" t="s">
        <v>5954</v>
      </c>
      <c r="J4475" s="28" t="s">
        <v>4912</v>
      </c>
      <c r="K4475" s="29">
        <v>40427</v>
      </c>
      <c r="L4475" s="30" t="s">
        <v>7174</v>
      </c>
      <c r="M4475" s="32" t="s">
        <v>4596</v>
      </c>
    </row>
    <row r="4476" spans="1:13" hidden="1" x14ac:dyDescent="0.2">
      <c r="A4476" s="14">
        <v>80973</v>
      </c>
      <c r="B4476" s="28" t="s">
        <v>4573</v>
      </c>
      <c r="C4476" s="30" t="s">
        <v>5135</v>
      </c>
      <c r="D4476" s="25">
        <v>40427</v>
      </c>
      <c r="F4476" s="26">
        <v>25.17</v>
      </c>
      <c r="G4476" s="28" t="s">
        <v>683</v>
      </c>
      <c r="H4476" s="28" t="s">
        <v>3365</v>
      </c>
      <c r="J4476" s="28" t="s">
        <v>4909</v>
      </c>
      <c r="K4476" s="29">
        <v>40428</v>
      </c>
      <c r="M4476" s="28" t="s">
        <v>4026</v>
      </c>
    </row>
    <row r="4477" spans="1:13" hidden="1" x14ac:dyDescent="0.2">
      <c r="A4477" s="14">
        <v>80784.2</v>
      </c>
      <c r="B4477" s="33" t="s">
        <v>4579</v>
      </c>
      <c r="C4477" s="30" t="s">
        <v>4574</v>
      </c>
      <c r="D4477" s="134">
        <v>40428</v>
      </c>
      <c r="E4477" s="32"/>
      <c r="F4477" s="139">
        <v>30</v>
      </c>
      <c r="G4477" s="28" t="s">
        <v>4580</v>
      </c>
      <c r="H4477" s="28" t="s">
        <v>6667</v>
      </c>
      <c r="K4477" s="29">
        <v>40428</v>
      </c>
      <c r="L4477" s="30" t="s">
        <v>7212</v>
      </c>
      <c r="M4477" s="32" t="s">
        <v>4613</v>
      </c>
    </row>
    <row r="4478" spans="1:13" hidden="1" x14ac:dyDescent="0.2">
      <c r="A4478" s="14">
        <v>80790</v>
      </c>
      <c r="B4478" s="28" t="s">
        <v>4579</v>
      </c>
      <c r="C4478" s="30" t="s">
        <v>4574</v>
      </c>
      <c r="D4478" s="134">
        <v>40428</v>
      </c>
      <c r="E4478" s="32"/>
      <c r="F4478" s="133">
        <v>40</v>
      </c>
      <c r="G4478" s="28" t="s">
        <v>4580</v>
      </c>
      <c r="H4478" s="28" t="s">
        <v>6667</v>
      </c>
      <c r="K4478" s="29">
        <v>40428</v>
      </c>
      <c r="L4478" s="30" t="s">
        <v>7184</v>
      </c>
      <c r="M4478" s="32" t="s">
        <v>3112</v>
      </c>
    </row>
    <row r="4479" spans="1:13" hidden="1" x14ac:dyDescent="0.2">
      <c r="A4479" s="14">
        <v>80974</v>
      </c>
      <c r="B4479" s="28" t="s">
        <v>4573</v>
      </c>
      <c r="C4479" s="30" t="s">
        <v>5135</v>
      </c>
      <c r="D4479" s="25">
        <v>40428</v>
      </c>
      <c r="E4479" s="28" t="s">
        <v>8521</v>
      </c>
      <c r="F4479" s="26">
        <v>24</v>
      </c>
      <c r="G4479" s="28" t="s">
        <v>4915</v>
      </c>
      <c r="H4479" s="28" t="s">
        <v>7323</v>
      </c>
      <c r="J4479" s="28" t="s">
        <v>4912</v>
      </c>
      <c r="K4479" s="29">
        <v>40429</v>
      </c>
      <c r="M4479" s="28" t="s">
        <v>8522</v>
      </c>
    </row>
    <row r="4480" spans="1:13" hidden="1" x14ac:dyDescent="0.2">
      <c r="A4480" s="14">
        <v>80785</v>
      </c>
      <c r="B4480" s="28" t="s">
        <v>4579</v>
      </c>
      <c r="C4480" s="30" t="s">
        <v>4574</v>
      </c>
      <c r="D4480" s="134">
        <v>40428</v>
      </c>
      <c r="E4480" s="32"/>
      <c r="F4480" s="133">
        <v>250</v>
      </c>
      <c r="G4480" s="28" t="s">
        <v>4587</v>
      </c>
      <c r="H4480" s="28" t="s">
        <v>6667</v>
      </c>
      <c r="K4480" s="29">
        <v>40428</v>
      </c>
      <c r="L4480" s="30" t="s">
        <v>7174</v>
      </c>
      <c r="M4480" s="32" t="s">
        <v>7179</v>
      </c>
    </row>
    <row r="4481" spans="1:13" hidden="1" x14ac:dyDescent="0.2">
      <c r="A4481" s="14">
        <v>80786</v>
      </c>
      <c r="B4481" s="28" t="s">
        <v>4579</v>
      </c>
      <c r="C4481" s="30" t="s">
        <v>4574</v>
      </c>
      <c r="D4481" s="134">
        <v>40428</v>
      </c>
      <c r="E4481" s="32"/>
      <c r="F4481" s="133">
        <v>60</v>
      </c>
      <c r="G4481" s="28" t="s">
        <v>4587</v>
      </c>
      <c r="H4481" s="28" t="s">
        <v>6667</v>
      </c>
      <c r="K4481" s="29">
        <v>40428</v>
      </c>
      <c r="L4481" s="30" t="s">
        <v>7174</v>
      </c>
      <c r="M4481" s="32" t="s">
        <v>7179</v>
      </c>
    </row>
    <row r="4482" spans="1:13" hidden="1" x14ac:dyDescent="0.2">
      <c r="A4482" s="14">
        <v>80787</v>
      </c>
      <c r="B4482" s="28" t="s">
        <v>4579</v>
      </c>
      <c r="C4482" s="30" t="s">
        <v>4574</v>
      </c>
      <c r="D4482" s="134">
        <v>40428</v>
      </c>
      <c r="E4482" s="32"/>
      <c r="F4482" s="133">
        <v>150</v>
      </c>
      <c r="G4482" s="28" t="s">
        <v>4587</v>
      </c>
      <c r="H4482" s="28" t="s">
        <v>6667</v>
      </c>
      <c r="K4482" s="29">
        <v>40428</v>
      </c>
      <c r="L4482" s="30" t="s">
        <v>7174</v>
      </c>
      <c r="M4482" s="32" t="s">
        <v>7179</v>
      </c>
    </row>
    <row r="4483" spans="1:13" hidden="1" x14ac:dyDescent="0.2">
      <c r="A4483" s="14">
        <v>80788</v>
      </c>
      <c r="B4483" s="28" t="s">
        <v>4579</v>
      </c>
      <c r="C4483" s="30" t="s">
        <v>4574</v>
      </c>
      <c r="D4483" s="134">
        <v>40428</v>
      </c>
      <c r="E4483" s="32"/>
      <c r="F4483" s="133">
        <v>500</v>
      </c>
      <c r="G4483" s="28" t="s">
        <v>4587</v>
      </c>
      <c r="H4483" s="28" t="s">
        <v>6667</v>
      </c>
      <c r="K4483" s="29">
        <v>40428</v>
      </c>
      <c r="L4483" s="30" t="s">
        <v>7174</v>
      </c>
      <c r="M4483" s="32" t="s">
        <v>7179</v>
      </c>
    </row>
    <row r="4484" spans="1:13" hidden="1" x14ac:dyDescent="0.2">
      <c r="A4484" s="14">
        <v>80791</v>
      </c>
      <c r="B4484" s="28" t="s">
        <v>4573</v>
      </c>
      <c r="C4484" s="17" t="s">
        <v>4574</v>
      </c>
      <c r="D4484" s="134">
        <v>40428</v>
      </c>
      <c r="E4484" s="32"/>
      <c r="F4484" s="139">
        <v>5</v>
      </c>
      <c r="G4484" s="28" t="s">
        <v>4590</v>
      </c>
      <c r="H4484" s="28" t="s">
        <v>5954</v>
      </c>
      <c r="J4484" s="28" t="s">
        <v>4912</v>
      </c>
      <c r="K4484" s="29">
        <v>40428</v>
      </c>
      <c r="L4484" s="17" t="s">
        <v>7182</v>
      </c>
      <c r="M4484" s="32" t="s">
        <v>7183</v>
      </c>
    </row>
    <row r="4485" spans="1:13" hidden="1" x14ac:dyDescent="0.2">
      <c r="A4485" s="14">
        <v>80789</v>
      </c>
      <c r="B4485" s="28" t="s">
        <v>4573</v>
      </c>
      <c r="C4485" s="30" t="s">
        <v>4574</v>
      </c>
      <c r="D4485" s="134">
        <v>40428</v>
      </c>
      <c r="E4485" s="32" t="s">
        <v>3388</v>
      </c>
      <c r="F4485" s="133">
        <v>8.19</v>
      </c>
      <c r="G4485" s="28" t="s">
        <v>4589</v>
      </c>
      <c r="H4485" s="28" t="s">
        <v>3381</v>
      </c>
      <c r="J4485" s="28" t="s">
        <v>4907</v>
      </c>
      <c r="K4485" s="29">
        <v>40428</v>
      </c>
      <c r="L4485" s="30" t="s">
        <v>7174</v>
      </c>
      <c r="M4485" s="32" t="s">
        <v>7186</v>
      </c>
    </row>
    <row r="4486" spans="1:13" hidden="1" x14ac:dyDescent="0.2">
      <c r="A4486" s="14">
        <v>80784.100000000006</v>
      </c>
      <c r="B4486" s="28" t="s">
        <v>4573</v>
      </c>
      <c r="C4486" s="30" t="s">
        <v>4574</v>
      </c>
      <c r="D4486" s="134">
        <v>40428</v>
      </c>
      <c r="E4486" s="32" t="s">
        <v>7164</v>
      </c>
      <c r="F4486" s="139">
        <v>3.08</v>
      </c>
      <c r="G4486" s="28" t="s">
        <v>5137</v>
      </c>
      <c r="H4486" s="28" t="s">
        <v>3365</v>
      </c>
      <c r="J4486" s="28" t="s">
        <v>4911</v>
      </c>
      <c r="K4486" s="29">
        <v>40428</v>
      </c>
      <c r="L4486" s="30" t="s">
        <v>7212</v>
      </c>
      <c r="M4486" s="32" t="s">
        <v>4613</v>
      </c>
    </row>
    <row r="4487" spans="1:13" hidden="1" x14ac:dyDescent="0.2">
      <c r="A4487" s="14">
        <v>81197</v>
      </c>
      <c r="B4487" s="30" t="s">
        <v>4573</v>
      </c>
      <c r="C4487" s="30" t="s">
        <v>5135</v>
      </c>
      <c r="D4487" s="25">
        <v>40429</v>
      </c>
      <c r="F4487" s="133">
        <v>41.91</v>
      </c>
      <c r="G4487" s="28" t="s">
        <v>1956</v>
      </c>
      <c r="H4487" s="28" t="s">
        <v>3365</v>
      </c>
      <c r="J4487" s="28" t="s">
        <v>4909</v>
      </c>
      <c r="K4487" s="29">
        <v>40430</v>
      </c>
      <c r="M4487" s="28" t="s">
        <v>4705</v>
      </c>
    </row>
    <row r="4488" spans="1:13" x14ac:dyDescent="0.2">
      <c r="A4488" s="14">
        <v>81183</v>
      </c>
      <c r="B4488" s="17" t="s">
        <v>4573</v>
      </c>
      <c r="C4488" s="30" t="s">
        <v>4574</v>
      </c>
      <c r="D4488" s="25">
        <v>40429</v>
      </c>
      <c r="E4488" s="28" t="s">
        <v>8015</v>
      </c>
      <c r="F4488" s="133">
        <v>46</v>
      </c>
      <c r="G4488" s="28" t="s">
        <v>6670</v>
      </c>
      <c r="H4488" s="28" t="s">
        <v>7151</v>
      </c>
      <c r="J4488" s="28" t="s">
        <v>4907</v>
      </c>
      <c r="K4488" s="29">
        <v>40445</v>
      </c>
      <c r="L4488" s="28" t="s">
        <v>7176</v>
      </c>
      <c r="M4488" s="28">
        <v>1249</v>
      </c>
    </row>
    <row r="4489" spans="1:13" hidden="1" x14ac:dyDescent="0.2">
      <c r="A4489" s="14">
        <v>81186</v>
      </c>
      <c r="B4489" s="30" t="s">
        <v>4573</v>
      </c>
      <c r="C4489" s="30" t="s">
        <v>4574</v>
      </c>
      <c r="D4489" s="25">
        <v>40429</v>
      </c>
      <c r="E4489" s="28" t="s">
        <v>5936</v>
      </c>
      <c r="F4489" s="133">
        <v>30</v>
      </c>
      <c r="G4489" s="28" t="s">
        <v>4584</v>
      </c>
      <c r="H4489" s="28" t="s">
        <v>3365</v>
      </c>
      <c r="J4489" s="28" t="s">
        <v>4905</v>
      </c>
      <c r="K4489" s="29">
        <v>40443</v>
      </c>
      <c r="L4489" s="28" t="s">
        <v>7176</v>
      </c>
      <c r="M4489" s="28">
        <v>1248</v>
      </c>
    </row>
    <row r="4490" spans="1:13" hidden="1" x14ac:dyDescent="0.2">
      <c r="A4490" s="14">
        <v>81198</v>
      </c>
      <c r="B4490" s="30" t="s">
        <v>4573</v>
      </c>
      <c r="C4490" s="30" t="s">
        <v>5135</v>
      </c>
      <c r="D4490" s="25">
        <v>40429</v>
      </c>
      <c r="E4490" s="28" t="s">
        <v>8523</v>
      </c>
      <c r="F4490" s="133">
        <v>23.99</v>
      </c>
      <c r="G4490" s="28" t="s">
        <v>4915</v>
      </c>
      <c r="H4490" s="28" t="s">
        <v>4600</v>
      </c>
      <c r="J4490" s="28" t="s">
        <v>4905</v>
      </c>
      <c r="K4490" s="29">
        <v>40430</v>
      </c>
      <c r="M4490" s="28" t="s">
        <v>8524</v>
      </c>
    </row>
    <row r="4491" spans="1:13" hidden="1" x14ac:dyDescent="0.2">
      <c r="A4491" s="14">
        <v>80976</v>
      </c>
      <c r="B4491" s="28" t="s">
        <v>4579</v>
      </c>
      <c r="C4491" s="30" t="s">
        <v>4598</v>
      </c>
      <c r="D4491" s="25">
        <v>40429</v>
      </c>
      <c r="E4491" s="28" t="s">
        <v>1234</v>
      </c>
      <c r="F4491" s="26">
        <v>188.48</v>
      </c>
      <c r="G4491" s="28" t="s">
        <v>4595</v>
      </c>
      <c r="H4491" s="28" t="s">
        <v>6667</v>
      </c>
      <c r="K4491" s="29">
        <v>40429</v>
      </c>
      <c r="M4491" s="28" t="s">
        <v>1234</v>
      </c>
    </row>
    <row r="4492" spans="1:13" hidden="1" x14ac:dyDescent="0.2">
      <c r="A4492" s="14">
        <v>81200</v>
      </c>
      <c r="B4492" s="30" t="s">
        <v>4573</v>
      </c>
      <c r="C4492" s="30" t="s">
        <v>5135</v>
      </c>
      <c r="D4492" s="25">
        <v>40430</v>
      </c>
      <c r="E4492" s="28" t="s">
        <v>6311</v>
      </c>
      <c r="F4492" s="133">
        <v>17.93</v>
      </c>
      <c r="G4492" s="28" t="s">
        <v>6669</v>
      </c>
      <c r="H4492" s="28" t="s">
        <v>7321</v>
      </c>
      <c r="I4492" s="28" t="s">
        <v>3585</v>
      </c>
      <c r="J4492" s="28" t="s">
        <v>4905</v>
      </c>
      <c r="K4492" s="29">
        <v>40431</v>
      </c>
      <c r="M4492" s="28" t="s">
        <v>6312</v>
      </c>
    </row>
    <row r="4493" spans="1:13" ht="25.5" hidden="1" x14ac:dyDescent="0.2">
      <c r="A4493" s="14">
        <v>80793</v>
      </c>
      <c r="B4493" s="30" t="s">
        <v>4585</v>
      </c>
      <c r="C4493" s="30" t="s">
        <v>4574</v>
      </c>
      <c r="D4493" s="134">
        <v>40430</v>
      </c>
      <c r="E4493" s="32"/>
      <c r="F4493" s="133">
        <v>50</v>
      </c>
      <c r="G4493" s="28" t="s">
        <v>4586</v>
      </c>
      <c r="H4493" s="28" t="s">
        <v>5948</v>
      </c>
      <c r="J4493" s="28" t="s">
        <v>4905</v>
      </c>
      <c r="K4493" s="29">
        <v>40430</v>
      </c>
      <c r="L4493" s="30" t="s">
        <v>7174</v>
      </c>
      <c r="M4493" s="32" t="s">
        <v>7180</v>
      </c>
    </row>
    <row r="4494" spans="1:13" hidden="1" x14ac:dyDescent="0.2">
      <c r="A4494" s="14">
        <v>80792</v>
      </c>
      <c r="B4494" s="33" t="s">
        <v>4579</v>
      </c>
      <c r="C4494" s="30" t="s">
        <v>4574</v>
      </c>
      <c r="D4494" s="134">
        <v>40430</v>
      </c>
      <c r="E4494" s="31"/>
      <c r="F4494" s="133">
        <v>100</v>
      </c>
      <c r="G4494" s="28" t="s">
        <v>4587</v>
      </c>
      <c r="H4494" s="28" t="s">
        <v>6667</v>
      </c>
      <c r="K4494" s="29">
        <v>40430</v>
      </c>
      <c r="L4494" s="30" t="s">
        <v>7174</v>
      </c>
      <c r="M4494" s="32" t="s">
        <v>7179</v>
      </c>
    </row>
    <row r="4495" spans="1:13" hidden="1" x14ac:dyDescent="0.2">
      <c r="A4495" s="14">
        <v>80794</v>
      </c>
      <c r="B4495" s="33" t="s">
        <v>4579</v>
      </c>
      <c r="C4495" s="30" t="s">
        <v>4574</v>
      </c>
      <c r="D4495" s="134">
        <v>40430</v>
      </c>
      <c r="E4495" s="32"/>
      <c r="F4495" s="133">
        <v>100</v>
      </c>
      <c r="G4495" s="28" t="s">
        <v>4587</v>
      </c>
      <c r="H4495" s="28" t="s">
        <v>6667</v>
      </c>
      <c r="K4495" s="29">
        <v>40430</v>
      </c>
      <c r="L4495" s="30" t="s">
        <v>7174</v>
      </c>
      <c r="M4495" s="32" t="s">
        <v>7179</v>
      </c>
    </row>
    <row r="4496" spans="1:13" hidden="1" x14ac:dyDescent="0.2">
      <c r="A4496" s="14">
        <v>81199</v>
      </c>
      <c r="B4496" s="30" t="s">
        <v>4573</v>
      </c>
      <c r="C4496" s="30" t="s">
        <v>5135</v>
      </c>
      <c r="D4496" s="25">
        <v>40430</v>
      </c>
      <c r="F4496" s="133">
        <v>11</v>
      </c>
      <c r="G4496" s="28" t="s">
        <v>7890</v>
      </c>
      <c r="H4496" s="28" t="s">
        <v>3370</v>
      </c>
      <c r="J4496" s="28" t="s">
        <v>4909</v>
      </c>
      <c r="K4496" s="29">
        <v>40431</v>
      </c>
      <c r="M4496" s="28" t="s">
        <v>1976</v>
      </c>
    </row>
    <row r="4497" spans="1:13" hidden="1" x14ac:dyDescent="0.2">
      <c r="A4497" s="14">
        <v>81201</v>
      </c>
      <c r="B4497" s="30" t="s">
        <v>4573</v>
      </c>
      <c r="C4497" s="30" t="s">
        <v>5135</v>
      </c>
      <c r="D4497" s="25">
        <v>40430</v>
      </c>
      <c r="F4497" s="133">
        <v>20.5</v>
      </c>
      <c r="G4497" s="28" t="s">
        <v>4818</v>
      </c>
      <c r="H4497" s="28" t="s">
        <v>4600</v>
      </c>
      <c r="J4497" s="28" t="s">
        <v>4905</v>
      </c>
      <c r="K4497" s="29">
        <v>40432</v>
      </c>
      <c r="M4497" s="28" t="s">
        <v>1545</v>
      </c>
    </row>
    <row r="4498" spans="1:13" hidden="1" x14ac:dyDescent="0.2">
      <c r="A4498" s="14">
        <v>81446.100000000006</v>
      </c>
      <c r="B4498" s="30" t="s">
        <v>4573</v>
      </c>
      <c r="C4498" s="30" t="s">
        <v>4574</v>
      </c>
      <c r="D4498" s="137">
        <v>40430</v>
      </c>
      <c r="E4498" s="138" t="s">
        <v>1225</v>
      </c>
      <c r="F4498" s="133">
        <v>1.99</v>
      </c>
      <c r="G4498" s="28" t="s">
        <v>6790</v>
      </c>
      <c r="H4498" s="28" t="s">
        <v>3381</v>
      </c>
      <c r="J4498" s="28" t="s">
        <v>4909</v>
      </c>
      <c r="K4498" s="29">
        <v>40449</v>
      </c>
      <c r="L4498" s="28" t="s">
        <v>7174</v>
      </c>
      <c r="M4498" s="28" t="s">
        <v>7220</v>
      </c>
    </row>
    <row r="4499" spans="1:13" hidden="1" x14ac:dyDescent="0.2">
      <c r="A4499" s="14">
        <v>81446.2</v>
      </c>
      <c r="B4499" s="30" t="s">
        <v>4573</v>
      </c>
      <c r="C4499" s="30" t="s">
        <v>4574</v>
      </c>
      <c r="D4499" s="137">
        <v>40430</v>
      </c>
      <c r="E4499" s="138" t="s">
        <v>1222</v>
      </c>
      <c r="F4499" s="133">
        <v>5</v>
      </c>
      <c r="G4499" s="28" t="s">
        <v>6790</v>
      </c>
      <c r="H4499" s="28" t="s">
        <v>3381</v>
      </c>
      <c r="J4499" s="28" t="s">
        <v>4909</v>
      </c>
      <c r="K4499" s="29">
        <v>40449</v>
      </c>
      <c r="L4499" s="28" t="s">
        <v>7174</v>
      </c>
      <c r="M4499" s="28" t="s">
        <v>7220</v>
      </c>
    </row>
    <row r="4500" spans="1:13" hidden="1" x14ac:dyDescent="0.2">
      <c r="A4500" s="14">
        <v>81446.3</v>
      </c>
      <c r="B4500" s="30" t="s">
        <v>4573</v>
      </c>
      <c r="C4500" s="30" t="s">
        <v>4574</v>
      </c>
      <c r="D4500" s="137">
        <v>40430</v>
      </c>
      <c r="E4500" s="138" t="s">
        <v>1227</v>
      </c>
      <c r="F4500" s="133">
        <v>25</v>
      </c>
      <c r="G4500" s="28" t="s">
        <v>6790</v>
      </c>
      <c r="H4500" s="28" t="s">
        <v>3381</v>
      </c>
      <c r="J4500" s="28" t="s">
        <v>4909</v>
      </c>
      <c r="K4500" s="29">
        <v>40449</v>
      </c>
      <c r="L4500" s="28" t="s">
        <v>7174</v>
      </c>
      <c r="M4500" s="28" t="s">
        <v>7220</v>
      </c>
    </row>
    <row r="4501" spans="1:13" hidden="1" x14ac:dyDescent="0.2">
      <c r="A4501" s="14">
        <v>81446.399999999994</v>
      </c>
      <c r="B4501" s="30" t="s">
        <v>4573</v>
      </c>
      <c r="C4501" s="30" t="s">
        <v>4574</v>
      </c>
      <c r="D4501" s="137">
        <v>40430</v>
      </c>
      <c r="E4501" s="138" t="s">
        <v>1224</v>
      </c>
      <c r="F4501" s="133">
        <v>4.76</v>
      </c>
      <c r="G4501" s="28" t="s">
        <v>6790</v>
      </c>
      <c r="H4501" s="28" t="s">
        <v>3381</v>
      </c>
      <c r="J4501" s="28" t="s">
        <v>4909</v>
      </c>
      <c r="K4501" s="29">
        <v>40449</v>
      </c>
      <c r="L4501" s="28" t="s">
        <v>7174</v>
      </c>
      <c r="M4501" s="28" t="s">
        <v>7220</v>
      </c>
    </row>
    <row r="4502" spans="1:13" hidden="1" x14ac:dyDescent="0.2">
      <c r="A4502" s="14">
        <v>80795</v>
      </c>
      <c r="B4502" s="28" t="s">
        <v>4579</v>
      </c>
      <c r="C4502" s="30" t="s">
        <v>4574</v>
      </c>
      <c r="D4502" s="134">
        <v>40431</v>
      </c>
      <c r="E4502" s="32"/>
      <c r="F4502" s="133">
        <v>40</v>
      </c>
      <c r="G4502" s="28" t="s">
        <v>4580</v>
      </c>
      <c r="H4502" s="28" t="s">
        <v>6667</v>
      </c>
      <c r="K4502" s="29">
        <v>40431</v>
      </c>
      <c r="L4502" s="30" t="s">
        <v>7184</v>
      </c>
      <c r="M4502" s="32" t="s">
        <v>853</v>
      </c>
    </row>
    <row r="4503" spans="1:13" hidden="1" x14ac:dyDescent="0.2">
      <c r="A4503" s="14">
        <v>80796</v>
      </c>
      <c r="B4503" s="28" t="s">
        <v>4579</v>
      </c>
      <c r="C4503" s="30" t="s">
        <v>4574</v>
      </c>
      <c r="D4503" s="134">
        <v>40431</v>
      </c>
      <c r="E4503" s="32"/>
      <c r="F4503" s="133">
        <v>20</v>
      </c>
      <c r="G4503" s="28" t="s">
        <v>4580</v>
      </c>
      <c r="H4503" s="28" t="s">
        <v>6667</v>
      </c>
      <c r="K4503" s="29">
        <v>40431</v>
      </c>
      <c r="L4503" s="30" t="s">
        <v>7184</v>
      </c>
      <c r="M4503" s="32" t="s">
        <v>3159</v>
      </c>
    </row>
    <row r="4504" spans="1:13" hidden="1" x14ac:dyDescent="0.2">
      <c r="A4504" s="14">
        <v>81203</v>
      </c>
      <c r="B4504" s="30" t="s">
        <v>4573</v>
      </c>
      <c r="C4504" s="30" t="s">
        <v>5135</v>
      </c>
      <c r="D4504" s="25">
        <v>40431</v>
      </c>
      <c r="E4504" s="28" t="s">
        <v>6594</v>
      </c>
      <c r="F4504" s="133">
        <v>22.79</v>
      </c>
      <c r="G4504" s="28" t="s">
        <v>4913</v>
      </c>
      <c r="H4504" s="28" t="s">
        <v>7324</v>
      </c>
      <c r="I4504" s="28" t="s">
        <v>3505</v>
      </c>
      <c r="J4504" s="28" t="s">
        <v>4909</v>
      </c>
      <c r="K4504" s="29">
        <v>40432</v>
      </c>
      <c r="M4504" s="28" t="s">
        <v>6589</v>
      </c>
    </row>
    <row r="4505" spans="1:13" hidden="1" x14ac:dyDescent="0.2">
      <c r="A4505" s="14">
        <v>81193</v>
      </c>
      <c r="B4505" s="30" t="s">
        <v>4573</v>
      </c>
      <c r="C4505" s="30" t="s">
        <v>5135</v>
      </c>
      <c r="D4505" s="25">
        <v>40431</v>
      </c>
      <c r="F4505" s="132">
        <v>25</v>
      </c>
      <c r="G4505" s="28" t="s">
        <v>1560</v>
      </c>
      <c r="H4505" s="28" t="s">
        <v>4595</v>
      </c>
      <c r="K4505" s="29">
        <v>40432</v>
      </c>
      <c r="M4505" s="28" t="s">
        <v>7224</v>
      </c>
    </row>
    <row r="4506" spans="1:13" hidden="1" x14ac:dyDescent="0.2">
      <c r="A4506" s="14">
        <v>81202</v>
      </c>
      <c r="B4506" s="30" t="s">
        <v>4573</v>
      </c>
      <c r="C4506" s="30" t="s">
        <v>5135</v>
      </c>
      <c r="D4506" s="25">
        <v>40431</v>
      </c>
      <c r="F4506" s="133">
        <v>20.38</v>
      </c>
      <c r="G4506" s="28" t="s">
        <v>683</v>
      </c>
      <c r="H4506" s="28" t="s">
        <v>3365</v>
      </c>
      <c r="J4506" s="28" t="s">
        <v>4909</v>
      </c>
      <c r="K4506" s="29">
        <v>40432</v>
      </c>
      <c r="M4506" s="28" t="s">
        <v>7225</v>
      </c>
    </row>
    <row r="4507" spans="1:13" hidden="1" x14ac:dyDescent="0.2">
      <c r="A4507" s="14">
        <v>81204</v>
      </c>
      <c r="B4507" s="30" t="s">
        <v>4573</v>
      </c>
      <c r="C4507" s="30" t="s">
        <v>5135</v>
      </c>
      <c r="D4507" s="25">
        <v>40431</v>
      </c>
      <c r="F4507" s="133">
        <v>50.48</v>
      </c>
      <c r="G4507" s="28" t="s">
        <v>878</v>
      </c>
      <c r="H4507" s="28" t="s">
        <v>7322</v>
      </c>
      <c r="J4507" s="28" t="s">
        <v>7139</v>
      </c>
      <c r="K4507" s="29">
        <v>40432</v>
      </c>
      <c r="M4507" s="28" t="s">
        <v>1530</v>
      </c>
    </row>
    <row r="4508" spans="1:13" hidden="1" x14ac:dyDescent="0.2">
      <c r="A4508" s="14">
        <v>80799</v>
      </c>
      <c r="B4508" s="28" t="s">
        <v>4573</v>
      </c>
      <c r="C4508" s="30" t="s">
        <v>4574</v>
      </c>
      <c r="D4508" s="134">
        <v>40433</v>
      </c>
      <c r="E4508" s="32" t="s">
        <v>6715</v>
      </c>
      <c r="F4508" s="133">
        <v>98</v>
      </c>
      <c r="G4508" s="28" t="s">
        <v>6091</v>
      </c>
      <c r="H4508" s="28" t="s">
        <v>4600</v>
      </c>
      <c r="J4508" s="28" t="s">
        <v>4911</v>
      </c>
      <c r="K4508" s="29">
        <v>40437</v>
      </c>
      <c r="L4508" s="30" t="s">
        <v>7176</v>
      </c>
      <c r="M4508" s="32">
        <v>1250</v>
      </c>
    </row>
    <row r="4509" spans="1:13" hidden="1" x14ac:dyDescent="0.2">
      <c r="A4509" s="14">
        <v>80797</v>
      </c>
      <c r="B4509" s="28" t="s">
        <v>4579</v>
      </c>
      <c r="C4509" s="30" t="s">
        <v>4574</v>
      </c>
      <c r="D4509" s="134">
        <v>40434</v>
      </c>
      <c r="E4509" s="32"/>
      <c r="F4509" s="133">
        <v>120</v>
      </c>
      <c r="G4509" s="28" t="s">
        <v>4580</v>
      </c>
      <c r="H4509" s="28" t="s">
        <v>6667</v>
      </c>
      <c r="K4509" s="29">
        <v>40434</v>
      </c>
      <c r="L4509" s="30" t="s">
        <v>7184</v>
      </c>
      <c r="M4509" s="32" t="s">
        <v>6280</v>
      </c>
    </row>
    <row r="4510" spans="1:13" hidden="1" x14ac:dyDescent="0.2">
      <c r="A4510" s="14">
        <v>81604</v>
      </c>
      <c r="B4510" s="30" t="s">
        <v>4573</v>
      </c>
      <c r="C4510" s="30" t="s">
        <v>5133</v>
      </c>
      <c r="D4510" s="25">
        <v>40434</v>
      </c>
      <c r="F4510" s="26">
        <v>-9.9700000000000006</v>
      </c>
      <c r="G4510" s="28" t="s">
        <v>5137</v>
      </c>
      <c r="H4510" s="28" t="s">
        <v>3365</v>
      </c>
      <c r="J4510" s="28" t="s">
        <v>4909</v>
      </c>
    </row>
    <row r="4511" spans="1:13" hidden="1" x14ac:dyDescent="0.2">
      <c r="A4511" s="14">
        <v>81605.100000000006</v>
      </c>
      <c r="B4511" s="30" t="s">
        <v>4573</v>
      </c>
      <c r="C4511" s="30" t="s">
        <v>5133</v>
      </c>
      <c r="D4511" s="25">
        <v>40434</v>
      </c>
      <c r="E4511" s="28" t="s">
        <v>729</v>
      </c>
      <c r="F4511" s="26">
        <v>15.6</v>
      </c>
      <c r="G4511" s="28" t="s">
        <v>5137</v>
      </c>
      <c r="H4511" s="28" t="s">
        <v>3488</v>
      </c>
      <c r="J4511" s="28" t="s">
        <v>4908</v>
      </c>
    </row>
    <row r="4512" spans="1:13" hidden="1" x14ac:dyDescent="0.2">
      <c r="A4512" s="14">
        <v>81605.2</v>
      </c>
      <c r="B4512" s="30" t="s">
        <v>4573</v>
      </c>
      <c r="C4512" s="30" t="s">
        <v>5133</v>
      </c>
      <c r="D4512" s="25">
        <v>40434</v>
      </c>
      <c r="E4512" s="28" t="s">
        <v>2013</v>
      </c>
      <c r="F4512" s="26">
        <v>17.5</v>
      </c>
      <c r="G4512" s="28" t="s">
        <v>5137</v>
      </c>
      <c r="H4512" s="28" t="s">
        <v>3488</v>
      </c>
      <c r="J4512" s="28" t="s">
        <v>4908</v>
      </c>
    </row>
    <row r="4513" spans="1:13" hidden="1" x14ac:dyDescent="0.2">
      <c r="A4513" s="14">
        <v>81605.3</v>
      </c>
      <c r="B4513" s="30" t="s">
        <v>4573</v>
      </c>
      <c r="C4513" s="30" t="s">
        <v>5133</v>
      </c>
      <c r="D4513" s="25">
        <v>40434</v>
      </c>
      <c r="F4513" s="26">
        <v>99.62</v>
      </c>
      <c r="G4513" s="28" t="s">
        <v>5137</v>
      </c>
      <c r="H4513" s="28" t="s">
        <v>3365</v>
      </c>
      <c r="J4513" s="28" t="s">
        <v>4909</v>
      </c>
    </row>
    <row r="4514" spans="1:13" x14ac:dyDescent="0.2">
      <c r="A4514" s="14">
        <v>81207</v>
      </c>
      <c r="B4514" s="30" t="s">
        <v>4573</v>
      </c>
      <c r="C4514" s="30" t="s">
        <v>5135</v>
      </c>
      <c r="D4514" s="25">
        <v>40435</v>
      </c>
      <c r="F4514" s="133">
        <v>40</v>
      </c>
      <c r="G4514" s="28" t="s">
        <v>2201</v>
      </c>
      <c r="H4514" s="28" t="s">
        <v>7151</v>
      </c>
      <c r="J4514" s="28" t="s">
        <v>4911</v>
      </c>
      <c r="K4514" s="29">
        <v>40436</v>
      </c>
      <c r="M4514" s="28" t="s">
        <v>1321</v>
      </c>
    </row>
    <row r="4515" spans="1:13" hidden="1" x14ac:dyDescent="0.2">
      <c r="A4515" s="14">
        <v>80798</v>
      </c>
      <c r="B4515" s="28" t="s">
        <v>4573</v>
      </c>
      <c r="C4515" s="30" t="s">
        <v>4574</v>
      </c>
      <c r="D4515" s="134">
        <v>40435</v>
      </c>
      <c r="E4515" s="32" t="s">
        <v>1469</v>
      </c>
      <c r="F4515" s="133">
        <v>300</v>
      </c>
      <c r="G4515" s="28" t="s">
        <v>5155</v>
      </c>
      <c r="H4515" s="28" t="s">
        <v>4599</v>
      </c>
      <c r="J4515" s="28" t="s">
        <v>4906</v>
      </c>
      <c r="K4515" s="29">
        <v>40437</v>
      </c>
      <c r="L4515" s="30" t="s">
        <v>7176</v>
      </c>
      <c r="M4515" s="32">
        <v>1252</v>
      </c>
    </row>
    <row r="4516" spans="1:13" hidden="1" x14ac:dyDescent="0.2">
      <c r="A4516" s="14">
        <v>81191</v>
      </c>
      <c r="B4516" s="30" t="s">
        <v>4573</v>
      </c>
      <c r="C4516" s="30" t="s">
        <v>4574</v>
      </c>
      <c r="D4516" s="25">
        <v>40435</v>
      </c>
      <c r="E4516" s="28" t="s">
        <v>1474</v>
      </c>
      <c r="F4516" s="133">
        <v>30</v>
      </c>
      <c r="G4516" s="28" t="s">
        <v>5155</v>
      </c>
      <c r="H4516" s="28" t="s">
        <v>3365</v>
      </c>
      <c r="J4516" s="28" t="s">
        <v>4906</v>
      </c>
      <c r="K4516" s="29">
        <v>40443</v>
      </c>
      <c r="L4516" s="28" t="s">
        <v>7176</v>
      </c>
      <c r="M4516" s="28">
        <v>1251</v>
      </c>
    </row>
    <row r="4517" spans="1:13" hidden="1" x14ac:dyDescent="0.2">
      <c r="A4517" s="14">
        <v>81205</v>
      </c>
      <c r="B4517" s="30" t="s">
        <v>4573</v>
      </c>
      <c r="C4517" s="30" t="s">
        <v>5135</v>
      </c>
      <c r="D4517" s="25">
        <v>40435</v>
      </c>
      <c r="E4517" s="28" t="s">
        <v>7933</v>
      </c>
      <c r="F4517" s="133">
        <v>4.55</v>
      </c>
      <c r="G4517" s="28" t="s">
        <v>2210</v>
      </c>
      <c r="H4517" s="28" t="s">
        <v>3484</v>
      </c>
      <c r="J4517" s="28" t="s">
        <v>4907</v>
      </c>
      <c r="K4517" s="29">
        <v>40436</v>
      </c>
      <c r="M4517" s="28" t="s">
        <v>4707</v>
      </c>
    </row>
    <row r="4518" spans="1:13" hidden="1" x14ac:dyDescent="0.2">
      <c r="A4518" s="14">
        <v>81206</v>
      </c>
      <c r="B4518" s="30" t="s">
        <v>4573</v>
      </c>
      <c r="C4518" s="30" t="s">
        <v>5135</v>
      </c>
      <c r="D4518" s="25">
        <v>40435</v>
      </c>
      <c r="E4518" s="28" t="s">
        <v>7164</v>
      </c>
      <c r="F4518" s="133">
        <v>7.9</v>
      </c>
      <c r="G4518" s="28" t="s">
        <v>2210</v>
      </c>
      <c r="H4518" s="28" t="s">
        <v>3484</v>
      </c>
      <c r="J4518" s="28" t="s">
        <v>4907</v>
      </c>
      <c r="K4518" s="29">
        <v>40436</v>
      </c>
      <c r="M4518" s="28" t="s">
        <v>4707</v>
      </c>
    </row>
    <row r="4519" spans="1:13" hidden="1" x14ac:dyDescent="0.2">
      <c r="A4519" s="14">
        <v>81208</v>
      </c>
      <c r="B4519" s="30" t="s">
        <v>4573</v>
      </c>
      <c r="C4519" s="30" t="s">
        <v>5135</v>
      </c>
      <c r="D4519" s="25">
        <v>40436</v>
      </c>
      <c r="E4519" s="28" t="s">
        <v>3533</v>
      </c>
      <c r="F4519" s="133">
        <v>21.45</v>
      </c>
      <c r="G4519" s="28" t="s">
        <v>6085</v>
      </c>
      <c r="H4519" s="28" t="s">
        <v>5953</v>
      </c>
      <c r="J4519" s="28" t="s">
        <v>4909</v>
      </c>
      <c r="K4519" s="29">
        <v>40437</v>
      </c>
      <c r="M4519" s="28" t="s">
        <v>6307</v>
      </c>
    </row>
    <row r="4520" spans="1:13" hidden="1" x14ac:dyDescent="0.2">
      <c r="A4520" s="14">
        <v>81209</v>
      </c>
      <c r="B4520" s="30" t="s">
        <v>4573</v>
      </c>
      <c r="C4520" s="30" t="s">
        <v>5135</v>
      </c>
      <c r="D4520" s="25">
        <v>40436</v>
      </c>
      <c r="F4520" s="132">
        <v>20.32</v>
      </c>
      <c r="G4520" s="28" t="s">
        <v>4595</v>
      </c>
      <c r="H4520" s="28" t="s">
        <v>4595</v>
      </c>
      <c r="K4520" s="29">
        <v>40437</v>
      </c>
      <c r="M4520" s="28" t="s">
        <v>1246</v>
      </c>
    </row>
    <row r="4521" spans="1:13" hidden="1" x14ac:dyDescent="0.2">
      <c r="A4521" s="14">
        <v>81210</v>
      </c>
      <c r="B4521" s="30" t="s">
        <v>4573</v>
      </c>
      <c r="C4521" s="30" t="s">
        <v>5135</v>
      </c>
      <c r="D4521" s="25">
        <v>40437</v>
      </c>
      <c r="F4521" s="133">
        <v>17.57</v>
      </c>
      <c r="G4521" s="28" t="s">
        <v>6673</v>
      </c>
      <c r="H4521" s="28" t="s">
        <v>3365</v>
      </c>
      <c r="J4521" s="28" t="s">
        <v>4909</v>
      </c>
      <c r="K4521" s="29">
        <v>40438</v>
      </c>
      <c r="M4521" s="28" t="s">
        <v>5917</v>
      </c>
    </row>
    <row r="4522" spans="1:13" hidden="1" x14ac:dyDescent="0.2">
      <c r="A4522" s="14">
        <v>80800</v>
      </c>
      <c r="B4522" s="28" t="s">
        <v>4579</v>
      </c>
      <c r="C4522" s="30" t="s">
        <v>4574</v>
      </c>
      <c r="D4522" s="134">
        <v>40437</v>
      </c>
      <c r="E4522" s="32"/>
      <c r="F4522" s="133">
        <v>40</v>
      </c>
      <c r="G4522" s="28" t="s">
        <v>4580</v>
      </c>
      <c r="H4522" s="28" t="s">
        <v>6667</v>
      </c>
      <c r="K4522" s="29">
        <v>40437</v>
      </c>
      <c r="L4522" s="30" t="s">
        <v>7184</v>
      </c>
      <c r="M4522" s="32" t="s">
        <v>3113</v>
      </c>
    </row>
    <row r="4523" spans="1:13" hidden="1" x14ac:dyDescent="0.2">
      <c r="A4523" s="14">
        <v>81211</v>
      </c>
      <c r="B4523" s="30" t="s">
        <v>4573</v>
      </c>
      <c r="C4523" s="30" t="s">
        <v>5135</v>
      </c>
      <c r="D4523" s="25">
        <v>40438</v>
      </c>
      <c r="E4523" s="33"/>
      <c r="F4523" s="132">
        <v>76.349999999999994</v>
      </c>
      <c r="G4523" s="28" t="s">
        <v>4913</v>
      </c>
      <c r="H4523" s="28" t="s">
        <v>7324</v>
      </c>
      <c r="I4523" s="28" t="s">
        <v>3505</v>
      </c>
      <c r="J4523" s="28" t="s">
        <v>4909</v>
      </c>
      <c r="K4523" s="29">
        <v>40439</v>
      </c>
      <c r="M4523" s="28" t="s">
        <v>6589</v>
      </c>
    </row>
    <row r="4524" spans="1:13" hidden="1" x14ac:dyDescent="0.2">
      <c r="A4524" s="14">
        <v>80801</v>
      </c>
      <c r="B4524" s="28" t="s">
        <v>4573</v>
      </c>
      <c r="C4524" s="30" t="s">
        <v>4574</v>
      </c>
      <c r="D4524" s="134">
        <v>40438</v>
      </c>
      <c r="E4524" s="32"/>
      <c r="F4524" s="133">
        <v>24.08</v>
      </c>
      <c r="G4524" s="28" t="s">
        <v>5143</v>
      </c>
      <c r="H4524" s="28" t="s">
        <v>3381</v>
      </c>
      <c r="J4524" s="28" t="s">
        <v>4909</v>
      </c>
      <c r="K4524" s="29">
        <v>40438</v>
      </c>
      <c r="L4524" s="30" t="s">
        <v>7174</v>
      </c>
      <c r="M4524" s="32" t="s">
        <v>7217</v>
      </c>
    </row>
    <row r="4525" spans="1:13" ht="25.5" hidden="1" x14ac:dyDescent="0.2">
      <c r="A4525" s="14">
        <v>80802</v>
      </c>
      <c r="B4525" s="30" t="s">
        <v>4585</v>
      </c>
      <c r="C4525" s="30" t="s">
        <v>4574</v>
      </c>
      <c r="D4525" s="134">
        <v>40438</v>
      </c>
      <c r="E4525" s="32"/>
      <c r="F4525" s="133">
        <v>79.790000000000006</v>
      </c>
      <c r="G4525" s="28" t="s">
        <v>5142</v>
      </c>
      <c r="H4525" s="28" t="s">
        <v>5948</v>
      </c>
      <c r="K4525" s="29">
        <v>40438</v>
      </c>
      <c r="L4525" s="30" t="s">
        <v>7174</v>
      </c>
      <c r="M4525" s="32" t="s">
        <v>7175</v>
      </c>
    </row>
    <row r="4526" spans="1:13" hidden="1" x14ac:dyDescent="0.2">
      <c r="A4526" s="14">
        <v>81213.100000000006</v>
      </c>
      <c r="B4526" s="30" t="s">
        <v>4573</v>
      </c>
      <c r="C4526" s="30" t="s">
        <v>5135</v>
      </c>
      <c r="D4526" s="25">
        <v>40439</v>
      </c>
      <c r="E4526" s="28" t="s">
        <v>2670</v>
      </c>
      <c r="F4526" s="133">
        <v>8</v>
      </c>
      <c r="G4526" s="28" t="s">
        <v>898</v>
      </c>
      <c r="H4526" s="28" t="s">
        <v>3488</v>
      </c>
      <c r="J4526" s="28" t="s">
        <v>4909</v>
      </c>
      <c r="K4526" s="29">
        <v>40441</v>
      </c>
      <c r="M4526" s="28" t="s">
        <v>8502</v>
      </c>
    </row>
    <row r="4527" spans="1:13" hidden="1" x14ac:dyDescent="0.2">
      <c r="A4527" s="14">
        <v>81213.2</v>
      </c>
      <c r="B4527" s="30" t="s">
        <v>4573</v>
      </c>
      <c r="C4527" s="30" t="s">
        <v>5135</v>
      </c>
      <c r="D4527" s="25">
        <v>40439</v>
      </c>
      <c r="E4527" s="28" t="s">
        <v>2679</v>
      </c>
      <c r="F4527" s="133">
        <v>7.5</v>
      </c>
      <c r="G4527" s="28" t="s">
        <v>898</v>
      </c>
      <c r="H4527" s="28" t="s">
        <v>7323</v>
      </c>
      <c r="J4527" s="28" t="s">
        <v>4912</v>
      </c>
      <c r="K4527" s="29">
        <v>40441</v>
      </c>
      <c r="M4527" s="28" t="s">
        <v>8502</v>
      </c>
    </row>
    <row r="4528" spans="1:13" hidden="1" x14ac:dyDescent="0.2">
      <c r="A4528" s="14">
        <v>81213.3</v>
      </c>
      <c r="B4528" s="30" t="s">
        <v>4573</v>
      </c>
      <c r="C4528" s="30" t="s">
        <v>5135</v>
      </c>
      <c r="D4528" s="25">
        <v>40439</v>
      </c>
      <c r="F4528" s="133">
        <v>37.229999999999997</v>
      </c>
      <c r="G4528" s="28" t="s">
        <v>898</v>
      </c>
      <c r="H4528" s="28" t="s">
        <v>3365</v>
      </c>
      <c r="J4528" s="28" t="s">
        <v>4909</v>
      </c>
      <c r="K4528" s="29">
        <v>40441</v>
      </c>
      <c r="M4528" s="28" t="s">
        <v>8502</v>
      </c>
    </row>
    <row r="4529" spans="1:13" hidden="1" x14ac:dyDescent="0.2">
      <c r="A4529" s="14">
        <v>81212</v>
      </c>
      <c r="B4529" s="30" t="s">
        <v>4573</v>
      </c>
      <c r="C4529" s="30" t="s">
        <v>5135</v>
      </c>
      <c r="D4529" s="25">
        <v>40439</v>
      </c>
      <c r="F4529" s="133">
        <v>20.27</v>
      </c>
      <c r="G4529" s="28" t="s">
        <v>878</v>
      </c>
      <c r="H4529" s="28" t="s">
        <v>7322</v>
      </c>
      <c r="J4529" s="28" t="s">
        <v>7139</v>
      </c>
      <c r="K4529" s="29">
        <v>40441</v>
      </c>
      <c r="M4529" s="28" t="s">
        <v>1530</v>
      </c>
    </row>
    <row r="4530" spans="1:13" hidden="1" x14ac:dyDescent="0.2">
      <c r="A4530" s="14">
        <v>81192</v>
      </c>
      <c r="B4530" s="30" t="s">
        <v>4573</v>
      </c>
      <c r="C4530" s="30" t="s">
        <v>4574</v>
      </c>
      <c r="D4530" s="25">
        <v>40441</v>
      </c>
      <c r="E4530" s="28" t="s">
        <v>5145</v>
      </c>
      <c r="F4530" s="133">
        <v>33</v>
      </c>
      <c r="G4530" s="28" t="s">
        <v>5145</v>
      </c>
      <c r="H4530" s="28" t="s">
        <v>277</v>
      </c>
      <c r="J4530" s="28" t="s">
        <v>4911</v>
      </c>
      <c r="K4530" s="29" t="s">
        <v>8481</v>
      </c>
      <c r="L4530" s="28" t="s">
        <v>7174</v>
      </c>
      <c r="M4530" s="28" t="s">
        <v>5372</v>
      </c>
    </row>
    <row r="4531" spans="1:13" hidden="1" x14ac:dyDescent="0.2">
      <c r="A4531" s="14">
        <v>81215</v>
      </c>
      <c r="B4531" s="30" t="s">
        <v>4573</v>
      </c>
      <c r="C4531" s="30" t="s">
        <v>5135</v>
      </c>
      <c r="D4531" s="25">
        <v>40441</v>
      </c>
      <c r="E4531" s="28" t="s">
        <v>1538</v>
      </c>
      <c r="F4531" s="133">
        <v>25</v>
      </c>
      <c r="G4531" s="28" t="s">
        <v>3696</v>
      </c>
      <c r="H4531" s="28" t="s">
        <v>3484</v>
      </c>
      <c r="J4531" s="28" t="s">
        <v>4907</v>
      </c>
      <c r="K4531" s="29">
        <v>40442</v>
      </c>
      <c r="M4531" s="28" t="s">
        <v>1539</v>
      </c>
    </row>
    <row r="4532" spans="1:13" hidden="1" x14ac:dyDescent="0.2">
      <c r="A4532" s="14">
        <v>81214</v>
      </c>
      <c r="B4532" s="30" t="s">
        <v>4573</v>
      </c>
      <c r="C4532" s="30" t="s">
        <v>5135</v>
      </c>
      <c r="D4532" s="25">
        <v>40441</v>
      </c>
      <c r="F4532" s="133">
        <v>75.34</v>
      </c>
      <c r="G4532" s="28" t="s">
        <v>683</v>
      </c>
      <c r="H4532" s="28" t="s">
        <v>3365</v>
      </c>
      <c r="J4532" s="28" t="s">
        <v>4909</v>
      </c>
      <c r="K4532" s="29">
        <v>40442</v>
      </c>
      <c r="M4532" s="28" t="s">
        <v>4700</v>
      </c>
    </row>
    <row r="4533" spans="1:13" hidden="1" x14ac:dyDescent="0.2">
      <c r="A4533" s="14">
        <v>81216</v>
      </c>
      <c r="B4533" s="30" t="s">
        <v>4573</v>
      </c>
      <c r="C4533" s="30" t="s">
        <v>5135</v>
      </c>
      <c r="D4533" s="25">
        <v>40442</v>
      </c>
      <c r="F4533" s="133">
        <v>9.9499999999999993</v>
      </c>
      <c r="G4533" s="28" t="s">
        <v>2203</v>
      </c>
      <c r="H4533" s="28" t="s">
        <v>3365</v>
      </c>
      <c r="J4533" s="28" t="s">
        <v>4907</v>
      </c>
      <c r="K4533" s="29">
        <v>40443</v>
      </c>
      <c r="M4533" s="28" t="s">
        <v>2487</v>
      </c>
    </row>
    <row r="4534" spans="1:13" hidden="1" x14ac:dyDescent="0.2">
      <c r="A4534" s="14">
        <v>81217</v>
      </c>
      <c r="B4534" s="30" t="s">
        <v>4573</v>
      </c>
      <c r="C4534" s="30" t="s">
        <v>5135</v>
      </c>
      <c r="D4534" s="25">
        <v>40442</v>
      </c>
      <c r="F4534" s="133">
        <v>55.18</v>
      </c>
      <c r="G4534" s="28" t="s">
        <v>878</v>
      </c>
      <c r="H4534" s="28" t="s">
        <v>7322</v>
      </c>
      <c r="J4534" s="28" t="s">
        <v>7139</v>
      </c>
      <c r="K4534" s="29">
        <v>40443</v>
      </c>
      <c r="M4534" s="28" t="s">
        <v>1530</v>
      </c>
    </row>
    <row r="4535" spans="1:13" hidden="1" x14ac:dyDescent="0.2">
      <c r="A4535" s="14">
        <v>81219</v>
      </c>
      <c r="B4535" s="17" t="s">
        <v>4573</v>
      </c>
      <c r="C4535" s="17" t="s">
        <v>5135</v>
      </c>
      <c r="D4535" s="25">
        <v>40443</v>
      </c>
      <c r="E4535" s="28" t="s">
        <v>4790</v>
      </c>
      <c r="F4535" s="133">
        <v>21.2</v>
      </c>
      <c r="G4535" s="28" t="s">
        <v>6669</v>
      </c>
      <c r="H4535" s="28" t="s">
        <v>3379</v>
      </c>
      <c r="J4535" s="28" t="s">
        <v>4905</v>
      </c>
      <c r="K4535" s="29">
        <v>40444</v>
      </c>
      <c r="L4535" s="33"/>
      <c r="M4535" s="28" t="s">
        <v>4791</v>
      </c>
    </row>
    <row r="4536" spans="1:13" hidden="1" x14ac:dyDescent="0.2">
      <c r="A4536" s="14">
        <v>81188</v>
      </c>
      <c r="B4536" s="30" t="s">
        <v>4579</v>
      </c>
      <c r="C4536" s="30" t="s">
        <v>4574</v>
      </c>
      <c r="D4536" s="25">
        <v>40443</v>
      </c>
      <c r="F4536" s="133">
        <v>30</v>
      </c>
      <c r="G4536" s="28" t="s">
        <v>4580</v>
      </c>
      <c r="H4536" s="28" t="s">
        <v>6667</v>
      </c>
      <c r="K4536" s="29">
        <v>40443</v>
      </c>
      <c r="L4536" s="28" t="s">
        <v>7184</v>
      </c>
      <c r="M4536" s="28" t="s">
        <v>3144</v>
      </c>
    </row>
    <row r="4537" spans="1:13" hidden="1" x14ac:dyDescent="0.2">
      <c r="A4537" s="14">
        <v>81189</v>
      </c>
      <c r="B4537" s="17" t="s">
        <v>4579</v>
      </c>
      <c r="C4537" s="30" t="s">
        <v>4574</v>
      </c>
      <c r="D4537" s="25">
        <v>40443</v>
      </c>
      <c r="E4537" s="33"/>
      <c r="F4537" s="133">
        <v>30</v>
      </c>
      <c r="G4537" s="28" t="s">
        <v>4580</v>
      </c>
      <c r="H4537" s="28" t="s">
        <v>6667</v>
      </c>
      <c r="K4537" s="29">
        <v>40443</v>
      </c>
      <c r="L4537" s="28" t="s">
        <v>7184</v>
      </c>
      <c r="M4537" s="28" t="s">
        <v>5060</v>
      </c>
    </row>
    <row r="4538" spans="1:13" hidden="1" x14ac:dyDescent="0.2">
      <c r="A4538" s="14">
        <v>81218</v>
      </c>
      <c r="B4538" s="17" t="s">
        <v>4573</v>
      </c>
      <c r="C4538" s="17" t="s">
        <v>5135</v>
      </c>
      <c r="D4538" s="25">
        <v>40443</v>
      </c>
      <c r="E4538" s="33" t="s">
        <v>2474</v>
      </c>
      <c r="F4538" s="133">
        <v>27</v>
      </c>
      <c r="G4538" s="33" t="s">
        <v>2203</v>
      </c>
      <c r="H4538" s="33" t="s">
        <v>7324</v>
      </c>
      <c r="I4538" s="33" t="s">
        <v>6792</v>
      </c>
      <c r="J4538" s="33" t="s">
        <v>4909</v>
      </c>
      <c r="K4538" s="212">
        <v>40444</v>
      </c>
      <c r="L4538" s="33"/>
      <c r="M4538" s="33" t="s">
        <v>2475</v>
      </c>
    </row>
    <row r="4539" spans="1:13" hidden="1" x14ac:dyDescent="0.2">
      <c r="A4539" s="14">
        <v>81190</v>
      </c>
      <c r="B4539" s="10" t="s">
        <v>4573</v>
      </c>
      <c r="C4539" s="10" t="s">
        <v>4574</v>
      </c>
      <c r="D4539" s="25">
        <v>40443</v>
      </c>
      <c r="E4539" s="24"/>
      <c r="F4539" s="133">
        <v>4</v>
      </c>
      <c r="G4539" s="24" t="s">
        <v>898</v>
      </c>
      <c r="H4539" s="24" t="s">
        <v>3365</v>
      </c>
      <c r="I4539" s="24"/>
      <c r="J4539" s="24" t="s">
        <v>4909</v>
      </c>
      <c r="K4539" s="68" t="s">
        <v>8504</v>
      </c>
      <c r="L4539" s="24" t="s">
        <v>7212</v>
      </c>
      <c r="M4539" s="24" t="s">
        <v>8505</v>
      </c>
    </row>
    <row r="4540" spans="1:13" hidden="1" x14ac:dyDescent="0.2">
      <c r="A4540" s="14">
        <v>81153</v>
      </c>
      <c r="B4540" s="10" t="s">
        <v>4573</v>
      </c>
      <c r="C4540" s="10" t="s">
        <v>4574</v>
      </c>
      <c r="D4540" s="25">
        <v>40443</v>
      </c>
      <c r="E4540" s="28" t="s">
        <v>1504</v>
      </c>
      <c r="F4540" s="133">
        <v>96</v>
      </c>
      <c r="G4540" s="28" t="s">
        <v>5140</v>
      </c>
      <c r="H4540" s="28" t="s">
        <v>3370</v>
      </c>
      <c r="J4540" s="28" t="s">
        <v>4911</v>
      </c>
      <c r="K4540" s="29">
        <v>40459</v>
      </c>
      <c r="L4540" s="24" t="s">
        <v>7176</v>
      </c>
      <c r="M4540" s="28">
        <v>1242</v>
      </c>
    </row>
    <row r="4541" spans="1:13" ht="25.5" hidden="1" x14ac:dyDescent="0.2">
      <c r="A4541" s="14">
        <v>81187</v>
      </c>
      <c r="B4541" s="10" t="s">
        <v>4585</v>
      </c>
      <c r="C4541" s="10" t="s">
        <v>4574</v>
      </c>
      <c r="D4541" s="25">
        <v>40443</v>
      </c>
      <c r="F4541" s="133">
        <v>20.8</v>
      </c>
      <c r="G4541" s="28" t="s">
        <v>5141</v>
      </c>
      <c r="H4541" s="28" t="s">
        <v>5948</v>
      </c>
      <c r="J4541" s="28" t="s">
        <v>4907</v>
      </c>
      <c r="K4541" s="29">
        <v>40443</v>
      </c>
      <c r="L4541" s="24" t="s">
        <v>7174</v>
      </c>
      <c r="M4541" s="28" t="s">
        <v>7211</v>
      </c>
    </row>
    <row r="4542" spans="1:13" hidden="1" x14ac:dyDescent="0.2">
      <c r="A4542" s="14">
        <v>81184</v>
      </c>
      <c r="B4542" s="10" t="s">
        <v>4573</v>
      </c>
      <c r="C4542" s="10" t="s">
        <v>4574</v>
      </c>
      <c r="D4542" s="25">
        <v>40444</v>
      </c>
      <c r="E4542" s="32" t="s">
        <v>3389</v>
      </c>
      <c r="F4542" s="133">
        <v>41.58</v>
      </c>
      <c r="G4542" s="28" t="s">
        <v>5139</v>
      </c>
      <c r="H4542" s="24" t="s">
        <v>3381</v>
      </c>
      <c r="J4542" s="28" t="s">
        <v>4911</v>
      </c>
      <c r="K4542" s="29">
        <v>40444</v>
      </c>
      <c r="L4542" s="24" t="s">
        <v>7174</v>
      </c>
      <c r="M4542" s="28" t="s">
        <v>7209</v>
      </c>
    </row>
    <row r="4543" spans="1:13" hidden="1" x14ac:dyDescent="0.2">
      <c r="A4543" s="14">
        <v>81185</v>
      </c>
      <c r="B4543" s="10" t="s">
        <v>4573</v>
      </c>
      <c r="C4543" s="10" t="s">
        <v>4574</v>
      </c>
      <c r="D4543" s="25">
        <v>40444</v>
      </c>
      <c r="E4543" s="28" t="s">
        <v>1473</v>
      </c>
      <c r="F4543" s="133">
        <v>32.35</v>
      </c>
      <c r="G4543" s="28" t="s">
        <v>5155</v>
      </c>
      <c r="H4543" s="24" t="s">
        <v>7154</v>
      </c>
      <c r="J4543" s="28" t="s">
        <v>4906</v>
      </c>
      <c r="K4543" s="29">
        <v>40444</v>
      </c>
      <c r="L4543" s="24" t="s">
        <v>7176</v>
      </c>
      <c r="M4543" s="28">
        <v>1253</v>
      </c>
    </row>
    <row r="4544" spans="1:13" hidden="1" x14ac:dyDescent="0.2">
      <c r="A4544" s="14">
        <v>81194.100000000006</v>
      </c>
      <c r="B4544" s="10" t="s">
        <v>4573</v>
      </c>
      <c r="C4544" s="10" t="s">
        <v>5135</v>
      </c>
      <c r="D4544" s="25">
        <v>40444</v>
      </c>
      <c r="E4544" s="28" t="s">
        <v>726</v>
      </c>
      <c r="F4544" s="133">
        <v>11</v>
      </c>
      <c r="G4544" s="28" t="s">
        <v>5167</v>
      </c>
      <c r="H4544" s="28" t="s">
        <v>3370</v>
      </c>
      <c r="J4544" s="28" t="s">
        <v>4907</v>
      </c>
      <c r="K4544" s="29">
        <v>40445</v>
      </c>
      <c r="L4544" s="24"/>
      <c r="M4544" s="28" t="s">
        <v>4701</v>
      </c>
    </row>
    <row r="4545" spans="1:13" hidden="1" x14ac:dyDescent="0.2">
      <c r="A4545" s="14">
        <v>81194.2</v>
      </c>
      <c r="B4545" s="10" t="s">
        <v>4573</v>
      </c>
      <c r="C4545" s="10" t="s">
        <v>5135</v>
      </c>
      <c r="D4545" s="25">
        <v>40444</v>
      </c>
      <c r="E4545" s="33"/>
      <c r="F4545" s="133">
        <v>30.61</v>
      </c>
      <c r="G4545" s="28" t="s">
        <v>5167</v>
      </c>
      <c r="H4545" s="24" t="s">
        <v>3365</v>
      </c>
      <c r="J4545" s="28" t="s">
        <v>4909</v>
      </c>
      <c r="K4545" s="29">
        <v>40445</v>
      </c>
      <c r="L4545" s="24"/>
      <c r="M4545" s="28" t="s">
        <v>4701</v>
      </c>
    </row>
    <row r="4546" spans="1:13" hidden="1" x14ac:dyDescent="0.2">
      <c r="A4546" s="14">
        <v>81179</v>
      </c>
      <c r="B4546" s="10" t="s">
        <v>4573</v>
      </c>
      <c r="C4546" s="10" t="s">
        <v>4574</v>
      </c>
      <c r="D4546" s="25">
        <v>40445</v>
      </c>
      <c r="F4546" s="133">
        <v>15.34</v>
      </c>
      <c r="G4546" s="28" t="s">
        <v>4577</v>
      </c>
      <c r="H4546" s="24" t="s">
        <v>3365</v>
      </c>
      <c r="J4546" s="28" t="s">
        <v>4909</v>
      </c>
      <c r="K4546" s="29" t="s">
        <v>5355</v>
      </c>
      <c r="L4546" s="24" t="s">
        <v>7176</v>
      </c>
      <c r="M4546" s="28">
        <v>1243</v>
      </c>
    </row>
    <row r="4547" spans="1:13" hidden="1" x14ac:dyDescent="0.2">
      <c r="A4547" s="14">
        <v>81220</v>
      </c>
      <c r="B4547" s="10" t="s">
        <v>4573</v>
      </c>
      <c r="C4547" s="10" t="s">
        <v>5135</v>
      </c>
      <c r="D4547" s="25">
        <v>40445</v>
      </c>
      <c r="F4547" s="133">
        <v>13.23</v>
      </c>
      <c r="G4547" s="28" t="s">
        <v>683</v>
      </c>
      <c r="H4547" s="33" t="s">
        <v>3365</v>
      </c>
      <c r="J4547" s="28" t="s">
        <v>4909</v>
      </c>
      <c r="K4547" s="29">
        <v>40446</v>
      </c>
      <c r="L4547" s="24"/>
      <c r="M4547" s="28" t="s">
        <v>7225</v>
      </c>
    </row>
    <row r="4548" spans="1:13" hidden="1" x14ac:dyDescent="0.2">
      <c r="A4548" s="14">
        <v>81222</v>
      </c>
      <c r="B4548" s="10" t="s">
        <v>4573</v>
      </c>
      <c r="C4548" s="10" t="s">
        <v>5135</v>
      </c>
      <c r="D4548" s="25">
        <v>40448</v>
      </c>
      <c r="F4548" s="132">
        <v>13.99</v>
      </c>
      <c r="G4548" s="28" t="s">
        <v>1943</v>
      </c>
      <c r="H4548" s="28" t="s">
        <v>277</v>
      </c>
      <c r="K4548" s="29">
        <v>40449</v>
      </c>
      <c r="L4548" s="24"/>
      <c r="M4548" s="28" t="s">
        <v>4800</v>
      </c>
    </row>
    <row r="4549" spans="1:13" hidden="1" x14ac:dyDescent="0.2">
      <c r="A4549" s="14">
        <v>81223</v>
      </c>
      <c r="B4549" s="10" t="s">
        <v>4573</v>
      </c>
      <c r="C4549" s="10" t="s">
        <v>5135</v>
      </c>
      <c r="D4549" s="25">
        <v>40448</v>
      </c>
      <c r="F4549" s="132">
        <v>13.99</v>
      </c>
      <c r="G4549" s="28" t="s">
        <v>1943</v>
      </c>
      <c r="H4549" s="24" t="s">
        <v>277</v>
      </c>
      <c r="K4549" s="29">
        <v>40449</v>
      </c>
      <c r="L4549" s="24"/>
      <c r="M4549" s="28" t="s">
        <v>4800</v>
      </c>
    </row>
    <row r="4550" spans="1:13" hidden="1" x14ac:dyDescent="0.2">
      <c r="A4550" s="14">
        <v>81221</v>
      </c>
      <c r="B4550" s="10" t="s">
        <v>4573</v>
      </c>
      <c r="C4550" s="10" t="s">
        <v>5135</v>
      </c>
      <c r="D4550" s="25">
        <v>40448</v>
      </c>
      <c r="F4550" s="133">
        <v>84.06</v>
      </c>
      <c r="G4550" s="28" t="s">
        <v>683</v>
      </c>
      <c r="H4550" s="33" t="s">
        <v>3365</v>
      </c>
      <c r="J4550" s="28" t="s">
        <v>4909</v>
      </c>
      <c r="K4550" s="29">
        <v>40449</v>
      </c>
      <c r="L4550" s="24"/>
      <c r="M4550" s="28" t="s">
        <v>4700</v>
      </c>
    </row>
    <row r="4551" spans="1:13" hidden="1" x14ac:dyDescent="0.2">
      <c r="A4551" s="14">
        <v>81631.100000000006</v>
      </c>
      <c r="B4551" s="24" t="s">
        <v>4573</v>
      </c>
      <c r="C4551" s="24" t="s">
        <v>5133</v>
      </c>
      <c r="D4551" s="25">
        <v>40448</v>
      </c>
      <c r="E4551" s="28" t="s">
        <v>4611</v>
      </c>
      <c r="F4551" s="26">
        <v>7.5</v>
      </c>
      <c r="G4551" s="28" t="s">
        <v>5137</v>
      </c>
      <c r="H4551" s="28" t="s">
        <v>3370</v>
      </c>
      <c r="J4551" s="28" t="s">
        <v>4909</v>
      </c>
      <c r="L4551" s="24"/>
    </row>
    <row r="4552" spans="1:13" hidden="1" x14ac:dyDescent="0.2">
      <c r="A4552" s="14">
        <v>81631.199999999997</v>
      </c>
      <c r="B4552" s="24" t="s">
        <v>4573</v>
      </c>
      <c r="C4552" s="24" t="s">
        <v>5133</v>
      </c>
      <c r="D4552" s="25">
        <v>40448</v>
      </c>
      <c r="E4552" s="28" t="s">
        <v>5089</v>
      </c>
      <c r="F4552" s="26">
        <v>3.15</v>
      </c>
      <c r="G4552" s="28" t="s">
        <v>5137</v>
      </c>
      <c r="H4552" s="28" t="s">
        <v>3370</v>
      </c>
      <c r="J4552" s="28" t="s">
        <v>4909</v>
      </c>
      <c r="L4552" s="24"/>
    </row>
    <row r="4553" spans="1:13" hidden="1" x14ac:dyDescent="0.2">
      <c r="A4553" s="14">
        <v>81182</v>
      </c>
      <c r="B4553" s="24" t="s">
        <v>5138</v>
      </c>
      <c r="C4553" s="10" t="s">
        <v>4574</v>
      </c>
      <c r="D4553" s="25">
        <v>40448</v>
      </c>
      <c r="F4553" s="133">
        <v>179.66</v>
      </c>
      <c r="G4553" s="28" t="s">
        <v>4574</v>
      </c>
      <c r="H4553" s="28" t="s">
        <v>3381</v>
      </c>
      <c r="J4553" s="28" t="s">
        <v>4909</v>
      </c>
      <c r="K4553" s="29">
        <v>40448</v>
      </c>
      <c r="L4553" s="24" t="s">
        <v>7206</v>
      </c>
      <c r="M4553" s="28" t="s">
        <v>5059</v>
      </c>
    </row>
    <row r="4554" spans="1:13" hidden="1" x14ac:dyDescent="0.2">
      <c r="A4554" s="14">
        <v>81225</v>
      </c>
      <c r="B4554" s="10" t="s">
        <v>4573</v>
      </c>
      <c r="C4554" s="10" t="s">
        <v>5135</v>
      </c>
      <c r="D4554" s="25">
        <v>40449</v>
      </c>
      <c r="F4554" s="132">
        <v>15.95</v>
      </c>
      <c r="G4554" s="28" t="s">
        <v>1943</v>
      </c>
      <c r="H4554" s="28" t="s">
        <v>277</v>
      </c>
      <c r="K4554" s="29">
        <v>40451</v>
      </c>
      <c r="L4554" s="24"/>
      <c r="M4554" s="28" t="s">
        <v>2913</v>
      </c>
    </row>
    <row r="4555" spans="1:13" hidden="1" x14ac:dyDescent="0.2">
      <c r="A4555" s="14">
        <v>81224</v>
      </c>
      <c r="B4555" s="10" t="s">
        <v>4573</v>
      </c>
      <c r="C4555" s="10" t="s">
        <v>5135</v>
      </c>
      <c r="D4555" s="25">
        <v>40449</v>
      </c>
      <c r="E4555" s="28" t="s">
        <v>6590</v>
      </c>
      <c r="F4555" s="133">
        <v>46.55</v>
      </c>
      <c r="G4555" s="28" t="s">
        <v>4913</v>
      </c>
      <c r="H4555" s="28" t="s">
        <v>7324</v>
      </c>
      <c r="I4555" s="28" t="s">
        <v>3505</v>
      </c>
      <c r="J4555" s="28" t="s">
        <v>4909</v>
      </c>
      <c r="K4555" s="29">
        <v>40450</v>
      </c>
      <c r="L4555" s="24"/>
      <c r="M4555" s="28" t="s">
        <v>6591</v>
      </c>
    </row>
    <row r="4556" spans="1:13" x14ac:dyDescent="0.2">
      <c r="A4556" s="14">
        <v>81181</v>
      </c>
      <c r="B4556" s="10" t="s">
        <v>4573</v>
      </c>
      <c r="C4556" s="10" t="s">
        <v>4574</v>
      </c>
      <c r="D4556" s="25">
        <v>40449</v>
      </c>
      <c r="F4556" s="133">
        <v>19.989999999999998</v>
      </c>
      <c r="G4556" s="28" t="s">
        <v>5136</v>
      </c>
      <c r="H4556" s="28" t="s">
        <v>7151</v>
      </c>
      <c r="J4556" s="28" t="s">
        <v>4911</v>
      </c>
      <c r="K4556" s="29">
        <v>40449</v>
      </c>
      <c r="L4556" s="24" t="s">
        <v>7174</v>
      </c>
      <c r="M4556" s="28" t="s">
        <v>7221</v>
      </c>
    </row>
    <row r="4557" spans="1:13" hidden="1" x14ac:dyDescent="0.2">
      <c r="A4557" s="14">
        <v>81178</v>
      </c>
      <c r="B4557" s="10" t="s">
        <v>4579</v>
      </c>
      <c r="C4557" s="10" t="s">
        <v>4574</v>
      </c>
      <c r="D4557" s="25">
        <v>40450</v>
      </c>
      <c r="F4557" s="133">
        <v>40</v>
      </c>
      <c r="G4557" s="28" t="s">
        <v>4580</v>
      </c>
      <c r="H4557" s="28" t="s">
        <v>6667</v>
      </c>
      <c r="K4557" s="29">
        <v>40450</v>
      </c>
      <c r="L4557" s="24" t="s">
        <v>7184</v>
      </c>
      <c r="M4557" s="28" t="s">
        <v>3114</v>
      </c>
    </row>
    <row r="4558" spans="1:13" hidden="1" x14ac:dyDescent="0.2">
      <c r="A4558" s="14">
        <v>81226</v>
      </c>
      <c r="B4558" s="10" t="s">
        <v>4573</v>
      </c>
      <c r="C4558" s="10" t="s">
        <v>5135</v>
      </c>
      <c r="D4558" s="25">
        <v>40450</v>
      </c>
      <c r="F4558" s="132">
        <v>11.36</v>
      </c>
      <c r="G4558" s="28" t="s">
        <v>4595</v>
      </c>
      <c r="H4558" s="28" t="s">
        <v>4595</v>
      </c>
      <c r="K4558" s="29">
        <v>40455</v>
      </c>
      <c r="L4558" s="24"/>
      <c r="M4558" s="28" t="s">
        <v>1253</v>
      </c>
    </row>
    <row r="4559" spans="1:13" hidden="1" x14ac:dyDescent="0.2">
      <c r="A4559" s="14">
        <v>81231</v>
      </c>
      <c r="B4559" s="10" t="s">
        <v>4573</v>
      </c>
      <c r="C4559" s="10" t="s">
        <v>5135</v>
      </c>
      <c r="D4559" s="25">
        <v>40451</v>
      </c>
      <c r="E4559" s="28" t="s">
        <v>6579</v>
      </c>
      <c r="F4559" s="133">
        <v>74.25</v>
      </c>
      <c r="G4559" s="28" t="s">
        <v>889</v>
      </c>
      <c r="H4559" s="28" t="s">
        <v>3484</v>
      </c>
      <c r="J4559" s="28" t="s">
        <v>4907</v>
      </c>
      <c r="K4559" s="29">
        <v>40452</v>
      </c>
      <c r="L4559" s="24"/>
      <c r="M4559" s="28" t="s">
        <v>6580</v>
      </c>
    </row>
    <row r="4560" spans="1:13" hidden="1" x14ac:dyDescent="0.2">
      <c r="A4560" s="14">
        <v>81229</v>
      </c>
      <c r="B4560" s="10" t="s">
        <v>4573</v>
      </c>
      <c r="C4560" s="10" t="s">
        <v>5135</v>
      </c>
      <c r="D4560" s="25">
        <v>40451</v>
      </c>
      <c r="F4560" s="133">
        <v>28.9</v>
      </c>
      <c r="G4560" s="28" t="s">
        <v>683</v>
      </c>
      <c r="H4560" s="28" t="s">
        <v>3365</v>
      </c>
      <c r="J4560" s="28" t="s">
        <v>4909</v>
      </c>
      <c r="K4560" s="29">
        <v>40452</v>
      </c>
      <c r="L4560" s="24"/>
      <c r="M4560" s="28" t="s">
        <v>1496</v>
      </c>
    </row>
    <row r="4561" spans="1:13" hidden="1" x14ac:dyDescent="0.2">
      <c r="A4561" s="14">
        <v>81230</v>
      </c>
      <c r="B4561" s="10" t="s">
        <v>4573</v>
      </c>
      <c r="C4561" s="10" t="s">
        <v>5135</v>
      </c>
      <c r="D4561" s="25">
        <v>40451</v>
      </c>
      <c r="F4561" s="133">
        <v>60.37</v>
      </c>
      <c r="G4561" s="28" t="s">
        <v>683</v>
      </c>
      <c r="H4561" s="28" t="s">
        <v>7322</v>
      </c>
      <c r="J4561" s="28" t="s">
        <v>7139</v>
      </c>
      <c r="K4561" s="29">
        <v>40452</v>
      </c>
      <c r="L4561" s="24"/>
      <c r="M4561" s="28" t="s">
        <v>1492</v>
      </c>
    </row>
    <row r="4562" spans="1:13" x14ac:dyDescent="0.2">
      <c r="A4562" s="14">
        <v>81227</v>
      </c>
      <c r="B4562" s="10" t="s">
        <v>4573</v>
      </c>
      <c r="C4562" s="10" t="s">
        <v>5135</v>
      </c>
      <c r="D4562" s="25">
        <v>40451</v>
      </c>
      <c r="F4562" s="133">
        <v>16</v>
      </c>
      <c r="G4562" s="28" t="s">
        <v>2205</v>
      </c>
      <c r="H4562" s="28" t="s">
        <v>7151</v>
      </c>
      <c r="J4562" s="28" t="s">
        <v>4907</v>
      </c>
      <c r="K4562" s="29">
        <v>40452</v>
      </c>
      <c r="L4562" s="24"/>
      <c r="M4562" s="28" t="s">
        <v>4695</v>
      </c>
    </row>
    <row r="4563" spans="1:13" x14ac:dyDescent="0.2">
      <c r="A4563" s="14">
        <v>81228</v>
      </c>
      <c r="B4563" s="10" t="s">
        <v>4573</v>
      </c>
      <c r="C4563" s="10" t="s">
        <v>5135</v>
      </c>
      <c r="D4563" s="25">
        <v>40451</v>
      </c>
      <c r="F4563" s="133">
        <v>213.9</v>
      </c>
      <c r="G4563" s="28" t="s">
        <v>2205</v>
      </c>
      <c r="H4563" s="28" t="s">
        <v>7151</v>
      </c>
      <c r="J4563" s="28" t="s">
        <v>4911</v>
      </c>
      <c r="K4563" s="29">
        <v>40452</v>
      </c>
      <c r="L4563" s="24"/>
      <c r="M4563" s="28" t="s">
        <v>4695</v>
      </c>
    </row>
    <row r="4564" spans="1:13" hidden="1" x14ac:dyDescent="0.2">
      <c r="A4564" s="14">
        <v>81532</v>
      </c>
      <c r="B4564" s="24" t="s">
        <v>4573</v>
      </c>
      <c r="C4564" s="24" t="s">
        <v>4580</v>
      </c>
      <c r="D4564" s="25">
        <v>40452</v>
      </c>
      <c r="E4564" s="28" t="s">
        <v>4793</v>
      </c>
      <c r="F4564" s="26">
        <v>25</v>
      </c>
      <c r="G4564" s="28" t="s">
        <v>5158</v>
      </c>
      <c r="H4564" s="28" t="s">
        <v>7154</v>
      </c>
      <c r="J4564" s="28" t="s">
        <v>4905</v>
      </c>
      <c r="K4564" s="29">
        <v>40452</v>
      </c>
      <c r="L4564" s="24"/>
    </row>
    <row r="4565" spans="1:13" hidden="1" x14ac:dyDescent="0.2">
      <c r="A4565" s="14">
        <v>81534</v>
      </c>
      <c r="B4565" s="24" t="s">
        <v>4573</v>
      </c>
      <c r="C4565" s="24" t="s">
        <v>4580</v>
      </c>
      <c r="D4565" s="25">
        <v>40452</v>
      </c>
      <c r="E4565" s="28" t="s">
        <v>8516</v>
      </c>
      <c r="F4565" s="26">
        <v>20</v>
      </c>
      <c r="G4565" s="28" t="s">
        <v>7120</v>
      </c>
      <c r="H4565" s="28" t="s">
        <v>3484</v>
      </c>
      <c r="J4565" s="28" t="s">
        <v>4907</v>
      </c>
      <c r="K4565" s="29">
        <v>40452</v>
      </c>
      <c r="L4565" s="24"/>
    </row>
    <row r="4566" spans="1:13" hidden="1" x14ac:dyDescent="0.2">
      <c r="A4566" s="14">
        <v>81235</v>
      </c>
      <c r="B4566" s="10" t="s">
        <v>4573</v>
      </c>
      <c r="C4566" s="10" t="s">
        <v>5135</v>
      </c>
      <c r="D4566" s="25">
        <v>40452</v>
      </c>
      <c r="F4566" s="133">
        <v>11.8</v>
      </c>
      <c r="G4566" s="28" t="s">
        <v>7120</v>
      </c>
      <c r="H4566" s="28" t="s">
        <v>3484</v>
      </c>
      <c r="J4566" s="28" t="s">
        <v>4907</v>
      </c>
      <c r="K4566" s="29">
        <v>40455</v>
      </c>
      <c r="L4566" s="24"/>
      <c r="M4566" s="28" t="s">
        <v>8517</v>
      </c>
    </row>
    <row r="4567" spans="1:13" hidden="1" x14ac:dyDescent="0.2">
      <c r="A4567" s="14">
        <v>81170</v>
      </c>
      <c r="B4567" s="10" t="s">
        <v>4573</v>
      </c>
      <c r="C4567" s="10" t="s">
        <v>4574</v>
      </c>
      <c r="D4567" s="25">
        <v>40452</v>
      </c>
      <c r="F4567" s="133">
        <v>5</v>
      </c>
      <c r="G4567" s="28" t="s">
        <v>5134</v>
      </c>
      <c r="H4567" s="28" t="s">
        <v>5954</v>
      </c>
      <c r="J4567" s="28" t="s">
        <v>4912</v>
      </c>
      <c r="K4567" s="29">
        <v>40452</v>
      </c>
      <c r="L4567" s="24" t="s">
        <v>7174</v>
      </c>
      <c r="M4567" s="28" t="s">
        <v>7194</v>
      </c>
    </row>
    <row r="4568" spans="1:13" hidden="1" x14ac:dyDescent="0.2">
      <c r="A4568" s="14">
        <v>81176</v>
      </c>
      <c r="B4568" s="10" t="s">
        <v>4579</v>
      </c>
      <c r="C4568" s="10" t="s">
        <v>4574</v>
      </c>
      <c r="D4568" s="25">
        <v>40452</v>
      </c>
      <c r="F4568" s="133">
        <v>10</v>
      </c>
      <c r="G4568" s="28" t="s">
        <v>7162</v>
      </c>
      <c r="H4568" s="28" t="s">
        <v>3370</v>
      </c>
      <c r="J4568" s="28" t="s">
        <v>4906</v>
      </c>
      <c r="K4568" s="29">
        <v>40452</v>
      </c>
      <c r="L4568" s="24" t="s">
        <v>7182</v>
      </c>
      <c r="M4568" s="28" t="s">
        <v>7199</v>
      </c>
    </row>
    <row r="4569" spans="1:13" hidden="1" x14ac:dyDescent="0.2">
      <c r="A4569" s="14">
        <v>81175</v>
      </c>
      <c r="B4569" s="24" t="s">
        <v>4579</v>
      </c>
      <c r="C4569" s="10" t="s">
        <v>4574</v>
      </c>
      <c r="D4569" s="25">
        <v>40452</v>
      </c>
      <c r="F4569" s="133">
        <v>10</v>
      </c>
      <c r="G4569" s="28" t="s">
        <v>7163</v>
      </c>
      <c r="H4569" s="28" t="s">
        <v>3370</v>
      </c>
      <c r="J4569" s="28" t="s">
        <v>4905</v>
      </c>
      <c r="K4569" s="29">
        <v>40452</v>
      </c>
      <c r="L4569" s="24" t="s">
        <v>7182</v>
      </c>
      <c r="M4569" s="28" t="s">
        <v>7198</v>
      </c>
    </row>
    <row r="4570" spans="1:13" hidden="1" x14ac:dyDescent="0.2">
      <c r="A4570" s="14">
        <v>81536</v>
      </c>
      <c r="B4570" s="24" t="s">
        <v>4573</v>
      </c>
      <c r="C4570" s="24" t="s">
        <v>4580</v>
      </c>
      <c r="D4570" s="25">
        <v>40452</v>
      </c>
      <c r="E4570" s="28" t="s">
        <v>3376</v>
      </c>
      <c r="F4570" s="26">
        <v>12</v>
      </c>
      <c r="G4570" s="28" t="s">
        <v>1661</v>
      </c>
      <c r="H4570" s="28" t="s">
        <v>3379</v>
      </c>
      <c r="J4570" s="28" t="s">
        <v>4906</v>
      </c>
      <c r="K4570" s="29">
        <v>40452</v>
      </c>
      <c r="L4570" s="24"/>
    </row>
    <row r="4571" spans="1:13" hidden="1" x14ac:dyDescent="0.2">
      <c r="A4571" s="14">
        <v>81233</v>
      </c>
      <c r="B4571" s="10" t="s">
        <v>4573</v>
      </c>
      <c r="C4571" s="10" t="s">
        <v>5135</v>
      </c>
      <c r="D4571" s="25">
        <v>40452</v>
      </c>
      <c r="F4571" s="133">
        <v>14.99</v>
      </c>
      <c r="G4571" s="28" t="s">
        <v>7133</v>
      </c>
      <c r="H4571" s="28" t="s">
        <v>3381</v>
      </c>
      <c r="J4571" s="28" t="s">
        <v>4909</v>
      </c>
      <c r="K4571" s="29">
        <v>40453</v>
      </c>
      <c r="L4571" s="24"/>
      <c r="M4571" s="28" t="s">
        <v>7227</v>
      </c>
    </row>
    <row r="4572" spans="1:13" hidden="1" x14ac:dyDescent="0.2">
      <c r="A4572" s="14">
        <v>81232</v>
      </c>
      <c r="B4572" s="10" t="s">
        <v>4573</v>
      </c>
      <c r="C4572" s="10" t="s">
        <v>5135</v>
      </c>
      <c r="D4572" s="25">
        <v>40452</v>
      </c>
      <c r="E4572" s="33" t="s">
        <v>4877</v>
      </c>
      <c r="F4572" s="133">
        <v>13.5</v>
      </c>
      <c r="G4572" s="28" t="s">
        <v>2208</v>
      </c>
      <c r="H4572" s="28" t="s">
        <v>3370</v>
      </c>
      <c r="J4572" s="28" t="s">
        <v>4905</v>
      </c>
      <c r="K4572" s="29">
        <v>40453</v>
      </c>
      <c r="L4572" s="24"/>
      <c r="M4572" s="28" t="s">
        <v>2929</v>
      </c>
    </row>
    <row r="4573" spans="1:13" hidden="1" x14ac:dyDescent="0.2">
      <c r="A4573" s="14">
        <v>81174</v>
      </c>
      <c r="B4573" s="10" t="s">
        <v>4573</v>
      </c>
      <c r="C4573" s="10" t="s">
        <v>4574</v>
      </c>
      <c r="D4573" s="25">
        <v>40452</v>
      </c>
      <c r="F4573" s="133">
        <v>68.400000000000006</v>
      </c>
      <c r="G4573" s="28" t="s">
        <v>6752</v>
      </c>
      <c r="H4573" s="28" t="s">
        <v>3381</v>
      </c>
      <c r="J4573" s="28" t="s">
        <v>4907</v>
      </c>
      <c r="K4573" s="29">
        <v>40452</v>
      </c>
      <c r="L4573" s="24" t="s">
        <v>7174</v>
      </c>
      <c r="M4573" s="28" t="s">
        <v>6752</v>
      </c>
    </row>
    <row r="4574" spans="1:13" hidden="1" x14ac:dyDescent="0.2">
      <c r="A4574" s="14">
        <v>81535</v>
      </c>
      <c r="B4574" s="24" t="s">
        <v>4573</v>
      </c>
      <c r="C4574" s="24" t="s">
        <v>4580</v>
      </c>
      <c r="D4574" s="25">
        <v>40452</v>
      </c>
      <c r="E4574" s="28" t="s">
        <v>3043</v>
      </c>
      <c r="F4574" s="26">
        <v>40</v>
      </c>
      <c r="G4574" s="28" t="s">
        <v>1958</v>
      </c>
      <c r="H4574" s="28" t="s">
        <v>3379</v>
      </c>
      <c r="J4574" s="28" t="s">
        <v>4906</v>
      </c>
      <c r="K4574" s="29">
        <v>40452</v>
      </c>
      <c r="L4574" s="24"/>
    </row>
    <row r="4575" spans="1:13" hidden="1" x14ac:dyDescent="0.2">
      <c r="A4575" s="14">
        <v>81169</v>
      </c>
      <c r="B4575" s="10" t="s">
        <v>4579</v>
      </c>
      <c r="C4575" s="10" t="s">
        <v>4574</v>
      </c>
      <c r="D4575" s="25">
        <v>40452</v>
      </c>
      <c r="F4575" s="133">
        <v>2409.3200000000002</v>
      </c>
      <c r="G4575" s="28" t="s">
        <v>5135</v>
      </c>
      <c r="H4575" s="28" t="s">
        <v>6667</v>
      </c>
      <c r="K4575" s="29">
        <v>40452</v>
      </c>
      <c r="L4575" s="24" t="s">
        <v>7174</v>
      </c>
      <c r="M4575" s="28" t="s">
        <v>7218</v>
      </c>
    </row>
    <row r="4576" spans="1:13" hidden="1" x14ac:dyDescent="0.2">
      <c r="A4576" s="14">
        <v>81234</v>
      </c>
      <c r="B4576" s="10" t="s">
        <v>4573</v>
      </c>
      <c r="C4576" s="10" t="s">
        <v>5135</v>
      </c>
      <c r="D4576" s="25">
        <v>40452</v>
      </c>
      <c r="E4576" s="28" t="s">
        <v>8448</v>
      </c>
      <c r="F4576" s="133">
        <v>26.45</v>
      </c>
      <c r="G4576" s="28" t="s">
        <v>3970</v>
      </c>
      <c r="H4576" s="28" t="s">
        <v>3484</v>
      </c>
      <c r="J4576" s="28" t="s">
        <v>4909</v>
      </c>
      <c r="K4576" s="29">
        <v>40453</v>
      </c>
      <c r="L4576" s="24"/>
      <c r="M4576" s="28" t="s">
        <v>4708</v>
      </c>
    </row>
    <row r="4577" spans="1:13" hidden="1" x14ac:dyDescent="0.2">
      <c r="A4577" s="14">
        <v>81530</v>
      </c>
      <c r="B4577" s="24" t="s">
        <v>4573</v>
      </c>
      <c r="C4577" s="24" t="s">
        <v>4580</v>
      </c>
      <c r="D4577" s="25">
        <v>40452</v>
      </c>
      <c r="E4577" s="28" t="s">
        <v>3367</v>
      </c>
      <c r="F4577" s="26">
        <v>80</v>
      </c>
      <c r="G4577" s="28" t="s">
        <v>7119</v>
      </c>
      <c r="H4577" s="28" t="s">
        <v>3484</v>
      </c>
      <c r="J4577" s="28" t="s">
        <v>4911</v>
      </c>
      <c r="K4577" s="29">
        <v>40452</v>
      </c>
      <c r="L4577" s="24"/>
    </row>
    <row r="4578" spans="1:13" hidden="1" x14ac:dyDescent="0.2">
      <c r="A4578" s="14">
        <v>81533</v>
      </c>
      <c r="B4578" s="24" t="s">
        <v>4573</v>
      </c>
      <c r="C4578" s="24" t="s">
        <v>4580</v>
      </c>
      <c r="D4578" s="25">
        <v>40452</v>
      </c>
      <c r="E4578" s="28" t="s">
        <v>3542</v>
      </c>
      <c r="F4578" s="26">
        <v>50</v>
      </c>
      <c r="G4578" s="28" t="s">
        <v>3696</v>
      </c>
      <c r="H4578" s="28" t="s">
        <v>3488</v>
      </c>
      <c r="J4578" s="28" t="s">
        <v>4908</v>
      </c>
      <c r="K4578" s="29">
        <v>40452</v>
      </c>
      <c r="L4578" s="24"/>
    </row>
    <row r="4579" spans="1:13" hidden="1" x14ac:dyDescent="0.2">
      <c r="A4579" s="14">
        <v>81531</v>
      </c>
      <c r="B4579" s="24" t="s">
        <v>4573</v>
      </c>
      <c r="C4579" s="24" t="s">
        <v>4580</v>
      </c>
      <c r="D4579" s="25">
        <v>40452</v>
      </c>
      <c r="E4579" s="28" t="s">
        <v>3367</v>
      </c>
      <c r="F4579" s="26">
        <v>30</v>
      </c>
      <c r="G4579" s="28" t="s">
        <v>5137</v>
      </c>
      <c r="H4579" s="28" t="s">
        <v>3365</v>
      </c>
      <c r="J4579" s="28" t="s">
        <v>4911</v>
      </c>
      <c r="K4579" s="29">
        <v>40452</v>
      </c>
      <c r="L4579" s="24"/>
    </row>
    <row r="4580" spans="1:13" hidden="1" x14ac:dyDescent="0.2">
      <c r="A4580" s="14">
        <v>81172</v>
      </c>
      <c r="B4580" s="10" t="s">
        <v>4579</v>
      </c>
      <c r="C4580" s="10" t="s">
        <v>4574</v>
      </c>
      <c r="D4580" s="25">
        <v>40452</v>
      </c>
      <c r="F4580" s="133">
        <v>300</v>
      </c>
      <c r="G4580" s="28" t="s">
        <v>5133</v>
      </c>
      <c r="H4580" s="28" t="s">
        <v>6667</v>
      </c>
      <c r="K4580" s="29">
        <v>40452</v>
      </c>
      <c r="L4580" s="24" t="s">
        <v>7174</v>
      </c>
      <c r="M4580" s="28" t="s">
        <v>7191</v>
      </c>
    </row>
    <row r="4581" spans="1:13" hidden="1" x14ac:dyDescent="0.2">
      <c r="A4581" s="14">
        <v>81591</v>
      </c>
      <c r="B4581" s="28" t="s">
        <v>7124</v>
      </c>
      <c r="C4581" s="10" t="s">
        <v>5133</v>
      </c>
      <c r="D4581" s="25">
        <v>40452</v>
      </c>
      <c r="F4581" s="26">
        <v>-0.53</v>
      </c>
      <c r="G4581" s="28" t="s">
        <v>5133</v>
      </c>
      <c r="H4581" s="28" t="s">
        <v>6666</v>
      </c>
      <c r="L4581" s="24"/>
    </row>
    <row r="4582" spans="1:13" hidden="1" x14ac:dyDescent="0.2">
      <c r="A4582" s="14">
        <v>81171</v>
      </c>
      <c r="B4582" s="17" t="s">
        <v>4573</v>
      </c>
      <c r="C4582" s="10" t="s">
        <v>4574</v>
      </c>
      <c r="D4582" s="25">
        <v>40452</v>
      </c>
      <c r="F4582" s="133">
        <v>32.97</v>
      </c>
      <c r="G4582" s="28" t="s">
        <v>6021</v>
      </c>
      <c r="H4582" s="28" t="s">
        <v>3381</v>
      </c>
      <c r="J4582" s="28" t="s">
        <v>4909</v>
      </c>
      <c r="K4582" s="29">
        <v>40452</v>
      </c>
      <c r="L4582" s="24" t="s">
        <v>7174</v>
      </c>
      <c r="M4582" s="28" t="s">
        <v>7200</v>
      </c>
    </row>
    <row r="4583" spans="1:13" hidden="1" x14ac:dyDescent="0.2">
      <c r="A4583" s="14">
        <v>81173</v>
      </c>
      <c r="B4583" s="17" t="s">
        <v>4573</v>
      </c>
      <c r="C4583" s="10" t="s">
        <v>4574</v>
      </c>
      <c r="D4583" s="25">
        <v>40452</v>
      </c>
      <c r="F4583" s="133">
        <v>44</v>
      </c>
      <c r="G4583" s="28" t="s">
        <v>6023</v>
      </c>
      <c r="H4583" s="28" t="s">
        <v>3379</v>
      </c>
      <c r="J4583" s="28" t="s">
        <v>4906</v>
      </c>
      <c r="K4583" s="29">
        <v>40452</v>
      </c>
      <c r="L4583" s="24" t="s">
        <v>7174</v>
      </c>
      <c r="M4583" s="28" t="s">
        <v>7196</v>
      </c>
    </row>
    <row r="4584" spans="1:13" hidden="1" x14ac:dyDescent="0.2">
      <c r="A4584" s="14">
        <v>81177</v>
      </c>
      <c r="B4584" s="17" t="s">
        <v>4573</v>
      </c>
      <c r="C4584" s="10" t="s">
        <v>4574</v>
      </c>
      <c r="D4584" s="25">
        <v>40452</v>
      </c>
      <c r="F4584" s="133">
        <v>10.87</v>
      </c>
      <c r="G4584" s="28" t="s">
        <v>6022</v>
      </c>
      <c r="H4584" s="28" t="s">
        <v>3381</v>
      </c>
      <c r="J4584" s="28" t="s">
        <v>4909</v>
      </c>
      <c r="K4584" s="29">
        <v>40452</v>
      </c>
      <c r="L4584" s="24" t="s">
        <v>7174</v>
      </c>
      <c r="M4584" s="28" t="s">
        <v>7195</v>
      </c>
    </row>
    <row r="4585" spans="1:13" hidden="1" x14ac:dyDescent="0.2">
      <c r="A4585" s="14">
        <v>81563</v>
      </c>
      <c r="B4585" s="28" t="s">
        <v>4573</v>
      </c>
      <c r="C4585" s="24" t="s">
        <v>4580</v>
      </c>
      <c r="D4585" s="25">
        <v>40452</v>
      </c>
      <c r="F4585" s="131">
        <v>133</v>
      </c>
      <c r="G4585" s="28" t="s">
        <v>4595</v>
      </c>
      <c r="H4585" s="28" t="s">
        <v>3370</v>
      </c>
      <c r="J4585" s="28" t="s">
        <v>4909</v>
      </c>
      <c r="K4585" s="29">
        <v>40452</v>
      </c>
      <c r="L4585" s="24"/>
    </row>
    <row r="4586" spans="1:13" hidden="1" x14ac:dyDescent="0.2">
      <c r="A4586" s="14">
        <v>81437</v>
      </c>
      <c r="B4586" s="17" t="s">
        <v>5150</v>
      </c>
      <c r="C4586" s="10" t="s">
        <v>5135</v>
      </c>
      <c r="D4586" s="25">
        <v>40452</v>
      </c>
      <c r="F4586" s="26">
        <v>-2409.3200000000002</v>
      </c>
      <c r="G4586" s="28" t="s">
        <v>4574</v>
      </c>
      <c r="H4586" s="28" t="s">
        <v>6667</v>
      </c>
      <c r="K4586" s="29">
        <v>40452</v>
      </c>
      <c r="L4586" s="24"/>
    </row>
    <row r="4587" spans="1:13" hidden="1" x14ac:dyDescent="0.2">
      <c r="A4587" s="14">
        <v>81537</v>
      </c>
      <c r="B4587" s="28" t="s">
        <v>5150</v>
      </c>
      <c r="C4587" s="24" t="s">
        <v>4580</v>
      </c>
      <c r="D4587" s="25">
        <v>40452</v>
      </c>
      <c r="F4587" s="26">
        <v>-390</v>
      </c>
      <c r="G4587" s="28" t="s">
        <v>4574</v>
      </c>
      <c r="H4587" s="28" t="s">
        <v>6667</v>
      </c>
      <c r="K4587" s="29">
        <v>40452</v>
      </c>
      <c r="L4587" s="24"/>
    </row>
    <row r="4588" spans="1:13" hidden="1" x14ac:dyDescent="0.2">
      <c r="A4588" s="14">
        <v>81592</v>
      </c>
      <c r="B4588" s="28" t="s">
        <v>5150</v>
      </c>
      <c r="C4588" s="24" t="s">
        <v>5133</v>
      </c>
      <c r="D4588" s="25">
        <v>40452</v>
      </c>
      <c r="F4588" s="26">
        <v>-300</v>
      </c>
      <c r="G4588" s="28" t="s">
        <v>4574</v>
      </c>
      <c r="H4588" s="28" t="s">
        <v>6667</v>
      </c>
      <c r="L4588" s="24"/>
    </row>
    <row r="4589" spans="1:13" hidden="1" x14ac:dyDescent="0.2">
      <c r="A4589" s="14">
        <v>81168</v>
      </c>
      <c r="B4589" s="17" t="s">
        <v>4573</v>
      </c>
      <c r="C4589" s="10" t="s">
        <v>4574</v>
      </c>
      <c r="D4589" s="25">
        <v>40452</v>
      </c>
      <c r="E4589" s="28" t="s">
        <v>5365</v>
      </c>
      <c r="F4589" s="133">
        <v>180</v>
      </c>
      <c r="G4589" s="28" t="s">
        <v>2204</v>
      </c>
      <c r="H4589" s="28" t="s">
        <v>3381</v>
      </c>
      <c r="J4589" s="28" t="s">
        <v>4909</v>
      </c>
      <c r="K4589" s="29">
        <v>40452</v>
      </c>
      <c r="L4589" s="24" t="s">
        <v>7174</v>
      </c>
      <c r="M4589" s="28" t="s">
        <v>7192</v>
      </c>
    </row>
    <row r="4590" spans="1:13" hidden="1" x14ac:dyDescent="0.2">
      <c r="A4590" s="14">
        <v>81195</v>
      </c>
      <c r="B4590" s="30" t="s">
        <v>4573</v>
      </c>
      <c r="C4590" s="10" t="s">
        <v>5135</v>
      </c>
      <c r="D4590" s="25">
        <v>40453</v>
      </c>
      <c r="F4590" s="133">
        <v>15.57</v>
      </c>
      <c r="G4590" s="28" t="s">
        <v>5167</v>
      </c>
      <c r="H4590" s="28" t="s">
        <v>3365</v>
      </c>
      <c r="J4590" s="28" t="s">
        <v>4909</v>
      </c>
      <c r="K4590" s="29">
        <v>40455</v>
      </c>
      <c r="L4590" s="24"/>
      <c r="M4590" s="28" t="s">
        <v>2188</v>
      </c>
    </row>
    <row r="4591" spans="1:13" hidden="1" x14ac:dyDescent="0.2">
      <c r="A4591" s="14">
        <v>81165</v>
      </c>
      <c r="B4591" s="30" t="s">
        <v>4573</v>
      </c>
      <c r="C4591" s="10" t="s">
        <v>4574</v>
      </c>
      <c r="D4591" s="25">
        <v>40455</v>
      </c>
      <c r="E4591" s="28" t="s">
        <v>3380</v>
      </c>
      <c r="F4591" s="133">
        <v>66</v>
      </c>
      <c r="G4591" s="28" t="s">
        <v>4594</v>
      </c>
      <c r="H4591" s="28" t="s">
        <v>3381</v>
      </c>
      <c r="J4591" s="28" t="s">
        <v>4909</v>
      </c>
      <c r="K4591" s="29">
        <v>40455</v>
      </c>
      <c r="L4591" s="24" t="s">
        <v>7174</v>
      </c>
      <c r="M4591" s="28" t="s">
        <v>5919</v>
      </c>
    </row>
    <row r="4592" spans="1:13" hidden="1" x14ac:dyDescent="0.2">
      <c r="A4592" s="14">
        <v>81166</v>
      </c>
      <c r="B4592" s="30" t="s">
        <v>4573</v>
      </c>
      <c r="C4592" s="10" t="s">
        <v>4574</v>
      </c>
      <c r="D4592" s="25">
        <v>40455</v>
      </c>
      <c r="E4592" s="32" t="s">
        <v>3382</v>
      </c>
      <c r="F4592" s="133">
        <v>64</v>
      </c>
      <c r="G4592" s="28" t="s">
        <v>4594</v>
      </c>
      <c r="H4592" s="28" t="s">
        <v>3381</v>
      </c>
      <c r="J4592" s="28" t="s">
        <v>4909</v>
      </c>
      <c r="K4592" s="29">
        <v>40455</v>
      </c>
      <c r="L4592" s="24" t="s">
        <v>7174</v>
      </c>
      <c r="M4592" s="28" t="s">
        <v>5918</v>
      </c>
    </row>
    <row r="4593" spans="1:13" hidden="1" x14ac:dyDescent="0.2">
      <c r="A4593" s="14">
        <v>81167</v>
      </c>
      <c r="B4593" s="30" t="s">
        <v>4573</v>
      </c>
      <c r="C4593" s="10" t="s">
        <v>4574</v>
      </c>
      <c r="D4593" s="25">
        <v>40455</v>
      </c>
      <c r="E4593" s="28" t="s">
        <v>5363</v>
      </c>
      <c r="F4593" s="133">
        <v>19.940000000000001</v>
      </c>
      <c r="G4593" s="28" t="s">
        <v>4594</v>
      </c>
      <c r="H4593" s="28" t="s">
        <v>3381</v>
      </c>
      <c r="J4593" s="28" t="s">
        <v>4909</v>
      </c>
      <c r="K4593" s="29">
        <v>40455</v>
      </c>
      <c r="L4593" s="24" t="s">
        <v>7174</v>
      </c>
      <c r="M4593" s="28" t="s">
        <v>5364</v>
      </c>
    </row>
    <row r="4594" spans="1:13" hidden="1" x14ac:dyDescent="0.2">
      <c r="A4594" s="14">
        <v>81163</v>
      </c>
      <c r="B4594" s="30" t="s">
        <v>4573</v>
      </c>
      <c r="C4594" s="10" t="s">
        <v>4574</v>
      </c>
      <c r="D4594" s="25">
        <v>40455</v>
      </c>
      <c r="F4594" s="133">
        <v>9.85</v>
      </c>
      <c r="G4594" s="28" t="s">
        <v>5151</v>
      </c>
      <c r="H4594" s="28" t="s">
        <v>277</v>
      </c>
      <c r="J4594" s="28" t="s">
        <v>4907</v>
      </c>
      <c r="K4594" s="29">
        <v>40455</v>
      </c>
      <c r="L4594" s="24" t="s">
        <v>7174</v>
      </c>
      <c r="M4594" s="28" t="s">
        <v>7189</v>
      </c>
    </row>
    <row r="4595" spans="1:13" hidden="1" x14ac:dyDescent="0.2">
      <c r="A4595" s="14">
        <v>81164</v>
      </c>
      <c r="B4595" s="30" t="s">
        <v>4573</v>
      </c>
      <c r="C4595" s="10" t="s">
        <v>4574</v>
      </c>
      <c r="D4595" s="25">
        <v>40455</v>
      </c>
      <c r="E4595" s="32" t="s">
        <v>3388</v>
      </c>
      <c r="F4595" s="133">
        <v>26.95</v>
      </c>
      <c r="G4595" s="28" t="s">
        <v>5139</v>
      </c>
      <c r="H4595" s="28" t="s">
        <v>3381</v>
      </c>
      <c r="J4595" s="28" t="s">
        <v>4911</v>
      </c>
      <c r="K4595" s="29">
        <v>40455</v>
      </c>
      <c r="L4595" s="24" t="s">
        <v>7174</v>
      </c>
      <c r="M4595" s="28" t="s">
        <v>7187</v>
      </c>
    </row>
    <row r="4596" spans="1:13" hidden="1" x14ac:dyDescent="0.2">
      <c r="A4596" s="14">
        <v>81236</v>
      </c>
      <c r="B4596" s="30" t="s">
        <v>4573</v>
      </c>
      <c r="C4596" s="10" t="s">
        <v>5135</v>
      </c>
      <c r="D4596" s="25">
        <v>40455</v>
      </c>
      <c r="F4596" s="133">
        <v>21.66</v>
      </c>
      <c r="G4596" s="28" t="s">
        <v>683</v>
      </c>
      <c r="H4596" s="28" t="s">
        <v>3365</v>
      </c>
      <c r="J4596" s="28" t="s">
        <v>4909</v>
      </c>
      <c r="K4596" s="29">
        <v>40456</v>
      </c>
      <c r="L4596" s="24"/>
      <c r="M4596" s="28" t="s">
        <v>4700</v>
      </c>
    </row>
    <row r="4597" spans="1:13" hidden="1" x14ac:dyDescent="0.2">
      <c r="A4597" s="14">
        <v>81148</v>
      </c>
      <c r="B4597" s="30" t="s">
        <v>4573</v>
      </c>
      <c r="C4597" s="10" t="s">
        <v>4574</v>
      </c>
      <c r="D4597" s="25">
        <v>40456</v>
      </c>
      <c r="E4597" s="28" t="s">
        <v>5936</v>
      </c>
      <c r="F4597" s="133">
        <v>30</v>
      </c>
      <c r="G4597" s="28" t="s">
        <v>4584</v>
      </c>
      <c r="H4597" s="28" t="s">
        <v>3365</v>
      </c>
      <c r="J4597" s="28" t="s">
        <v>4905</v>
      </c>
      <c r="K4597" s="29">
        <v>40464</v>
      </c>
      <c r="L4597" s="24" t="s">
        <v>7176</v>
      </c>
      <c r="M4597" s="28">
        <v>1254</v>
      </c>
    </row>
    <row r="4598" spans="1:13" hidden="1" x14ac:dyDescent="0.2">
      <c r="A4598" s="14">
        <v>81161</v>
      </c>
      <c r="B4598" s="30" t="s">
        <v>4579</v>
      </c>
      <c r="C4598" s="10" t="s">
        <v>4574</v>
      </c>
      <c r="D4598" s="25">
        <v>40456</v>
      </c>
      <c r="F4598" s="133">
        <v>40</v>
      </c>
      <c r="G4598" s="28" t="s">
        <v>4580</v>
      </c>
      <c r="H4598" s="28" t="s">
        <v>6667</v>
      </c>
      <c r="K4598" s="29">
        <v>40456</v>
      </c>
      <c r="L4598" s="24" t="s">
        <v>7184</v>
      </c>
      <c r="M4598" s="28" t="s">
        <v>3115</v>
      </c>
    </row>
    <row r="4599" spans="1:13" hidden="1" x14ac:dyDescent="0.2">
      <c r="A4599" s="14">
        <v>81162</v>
      </c>
      <c r="B4599" s="30" t="s">
        <v>4573</v>
      </c>
      <c r="C4599" s="10" t="s">
        <v>4574</v>
      </c>
      <c r="D4599" s="25">
        <v>40456</v>
      </c>
      <c r="F4599" s="133">
        <v>12</v>
      </c>
      <c r="G4599" s="28" t="s">
        <v>4596</v>
      </c>
      <c r="H4599" s="28" t="s">
        <v>5954</v>
      </c>
      <c r="J4599" s="28" t="s">
        <v>4912</v>
      </c>
      <c r="K4599" s="29">
        <v>40456</v>
      </c>
      <c r="L4599" s="24" t="s">
        <v>7174</v>
      </c>
      <c r="M4599" s="28" t="s">
        <v>4596</v>
      </c>
    </row>
    <row r="4600" spans="1:13" hidden="1" x14ac:dyDescent="0.2">
      <c r="A4600" s="14">
        <v>81237</v>
      </c>
      <c r="B4600" s="30" t="s">
        <v>4573</v>
      </c>
      <c r="C4600" s="10" t="s">
        <v>5135</v>
      </c>
      <c r="D4600" s="25">
        <v>40456</v>
      </c>
      <c r="F4600" s="133">
        <v>88.97</v>
      </c>
      <c r="G4600" s="28" t="s">
        <v>895</v>
      </c>
      <c r="H4600" s="28" t="s">
        <v>3488</v>
      </c>
      <c r="J4600" s="28" t="s">
        <v>4908</v>
      </c>
      <c r="K4600" s="29">
        <v>40457</v>
      </c>
      <c r="L4600" s="24"/>
      <c r="M4600" s="28" t="s">
        <v>1463</v>
      </c>
    </row>
    <row r="4601" spans="1:13" x14ac:dyDescent="0.2">
      <c r="A4601" s="14">
        <v>81240</v>
      </c>
      <c r="B4601" s="30" t="s">
        <v>4573</v>
      </c>
      <c r="C4601" s="10" t="s">
        <v>5135</v>
      </c>
      <c r="D4601" s="25">
        <v>40457</v>
      </c>
      <c r="F4601" s="133">
        <v>10</v>
      </c>
      <c r="G4601" s="28" t="s">
        <v>2201</v>
      </c>
      <c r="H4601" s="28" t="s">
        <v>7151</v>
      </c>
      <c r="J4601" s="28" t="s">
        <v>4911</v>
      </c>
      <c r="K4601" s="29">
        <v>40458</v>
      </c>
      <c r="L4601" s="24"/>
      <c r="M4601" s="28" t="s">
        <v>1321</v>
      </c>
    </row>
    <row r="4602" spans="1:13" hidden="1" x14ac:dyDescent="0.2">
      <c r="A4602" s="14">
        <v>81238</v>
      </c>
      <c r="B4602" s="30" t="s">
        <v>4573</v>
      </c>
      <c r="C4602" s="10" t="s">
        <v>5135</v>
      </c>
      <c r="D4602" s="25">
        <v>40457</v>
      </c>
      <c r="F4602" s="133">
        <v>11.97</v>
      </c>
      <c r="G4602" s="28" t="s">
        <v>1951</v>
      </c>
      <c r="H4602" s="28" t="s">
        <v>3370</v>
      </c>
      <c r="J4602" s="28" t="s">
        <v>4909</v>
      </c>
      <c r="K4602" s="29">
        <v>40458</v>
      </c>
      <c r="L4602" s="24"/>
      <c r="M4602" s="28" t="s">
        <v>2926</v>
      </c>
    </row>
    <row r="4603" spans="1:13" hidden="1" x14ac:dyDescent="0.2">
      <c r="A4603" s="14">
        <v>81239</v>
      </c>
      <c r="B4603" s="30" t="s">
        <v>4573</v>
      </c>
      <c r="C4603" s="10" t="s">
        <v>5135</v>
      </c>
      <c r="D4603" s="25">
        <v>40457</v>
      </c>
      <c r="F4603" s="133">
        <v>20.45</v>
      </c>
      <c r="G4603" s="28" t="s">
        <v>878</v>
      </c>
      <c r="H4603" s="28" t="s">
        <v>7322</v>
      </c>
      <c r="J4603" s="28" t="s">
        <v>7139</v>
      </c>
      <c r="K4603" s="29">
        <v>40458</v>
      </c>
      <c r="L4603" s="24"/>
      <c r="M4603" s="28" t="s">
        <v>1530</v>
      </c>
    </row>
    <row r="4604" spans="1:13" x14ac:dyDescent="0.2">
      <c r="A4604" s="14">
        <v>81196.100000000006</v>
      </c>
      <c r="B4604" s="30" t="s">
        <v>4573</v>
      </c>
      <c r="C4604" s="10" t="s">
        <v>5135</v>
      </c>
      <c r="D4604" s="25">
        <v>40457</v>
      </c>
      <c r="E4604" s="28" t="s">
        <v>2190</v>
      </c>
      <c r="F4604" s="133">
        <v>7</v>
      </c>
      <c r="G4604" s="28" t="s">
        <v>5167</v>
      </c>
      <c r="H4604" s="28" t="s">
        <v>7151</v>
      </c>
      <c r="J4604" s="28" t="s">
        <v>4907</v>
      </c>
      <c r="K4604" s="29">
        <v>40458</v>
      </c>
      <c r="L4604" s="24"/>
      <c r="M4604" s="28" t="s">
        <v>4701</v>
      </c>
    </row>
    <row r="4605" spans="1:13" hidden="1" x14ac:dyDescent="0.2">
      <c r="A4605" s="14">
        <v>81196.2</v>
      </c>
      <c r="B4605" s="30" t="s">
        <v>4573</v>
      </c>
      <c r="C4605" s="10" t="s">
        <v>5135</v>
      </c>
      <c r="D4605" s="25">
        <v>40457</v>
      </c>
      <c r="F4605" s="133">
        <v>69.47</v>
      </c>
      <c r="G4605" s="28" t="s">
        <v>5167</v>
      </c>
      <c r="H4605" s="28" t="s">
        <v>3365</v>
      </c>
      <c r="J4605" s="28" t="s">
        <v>4909</v>
      </c>
      <c r="K4605" s="29">
        <v>40458</v>
      </c>
      <c r="L4605" s="24"/>
      <c r="M4605" s="28" t="s">
        <v>4701</v>
      </c>
    </row>
    <row r="4606" spans="1:13" hidden="1" x14ac:dyDescent="0.2">
      <c r="A4606" s="14">
        <v>81159.199999999997</v>
      </c>
      <c r="B4606" s="10" t="s">
        <v>4579</v>
      </c>
      <c r="C4606" s="10" t="s">
        <v>4574</v>
      </c>
      <c r="D4606" s="25">
        <v>40458</v>
      </c>
      <c r="F4606" s="133">
        <v>30</v>
      </c>
      <c r="G4606" s="28" t="s">
        <v>4580</v>
      </c>
      <c r="H4606" s="28" t="s">
        <v>6667</v>
      </c>
      <c r="K4606" s="29">
        <v>40458</v>
      </c>
      <c r="L4606" s="24" t="s">
        <v>7212</v>
      </c>
      <c r="M4606" s="28" t="s">
        <v>4613</v>
      </c>
    </row>
    <row r="4607" spans="1:13" hidden="1" x14ac:dyDescent="0.2">
      <c r="A4607" s="14">
        <v>81155</v>
      </c>
      <c r="B4607" s="10" t="s">
        <v>4579</v>
      </c>
      <c r="C4607" s="10" t="s">
        <v>4574</v>
      </c>
      <c r="D4607" s="25">
        <v>40458</v>
      </c>
      <c r="F4607" s="133">
        <v>250</v>
      </c>
      <c r="G4607" s="28" t="s">
        <v>4587</v>
      </c>
      <c r="H4607" s="28" t="s">
        <v>6667</v>
      </c>
      <c r="K4607" s="29">
        <v>40458</v>
      </c>
      <c r="L4607" s="24" t="s">
        <v>7174</v>
      </c>
      <c r="M4607" s="28" t="s">
        <v>7179</v>
      </c>
    </row>
    <row r="4608" spans="1:13" hidden="1" x14ac:dyDescent="0.2">
      <c r="A4608" s="14">
        <v>81156</v>
      </c>
      <c r="B4608" s="10" t="s">
        <v>4579</v>
      </c>
      <c r="C4608" s="10" t="s">
        <v>4574</v>
      </c>
      <c r="D4608" s="25">
        <v>40458</v>
      </c>
      <c r="F4608" s="133">
        <v>500</v>
      </c>
      <c r="G4608" s="28" t="s">
        <v>4587</v>
      </c>
      <c r="H4608" s="28" t="s">
        <v>6667</v>
      </c>
      <c r="K4608" s="29">
        <v>40458</v>
      </c>
      <c r="L4608" s="24" t="s">
        <v>7174</v>
      </c>
      <c r="M4608" s="28" t="s">
        <v>7179</v>
      </c>
    </row>
    <row r="4609" spans="1:13" hidden="1" x14ac:dyDescent="0.2">
      <c r="A4609" s="14">
        <v>81157</v>
      </c>
      <c r="B4609" s="10" t="s">
        <v>4579</v>
      </c>
      <c r="C4609" s="10" t="s">
        <v>4574</v>
      </c>
      <c r="D4609" s="25">
        <v>40458</v>
      </c>
      <c r="F4609" s="133">
        <v>150</v>
      </c>
      <c r="G4609" s="28" t="s">
        <v>4587</v>
      </c>
      <c r="H4609" s="28" t="s">
        <v>6667</v>
      </c>
      <c r="K4609" s="29">
        <v>40458</v>
      </c>
      <c r="L4609" s="24" t="s">
        <v>7174</v>
      </c>
      <c r="M4609" s="28" t="s">
        <v>7179</v>
      </c>
    </row>
    <row r="4610" spans="1:13" hidden="1" x14ac:dyDescent="0.2">
      <c r="A4610" s="14">
        <v>81158</v>
      </c>
      <c r="B4610" s="10" t="s">
        <v>4579</v>
      </c>
      <c r="C4610" s="10" t="s">
        <v>4574</v>
      </c>
      <c r="D4610" s="25">
        <v>40458</v>
      </c>
      <c r="F4610" s="133">
        <v>60</v>
      </c>
      <c r="G4610" s="28" t="s">
        <v>4587</v>
      </c>
      <c r="H4610" s="28" t="s">
        <v>6667</v>
      </c>
      <c r="K4610" s="29">
        <v>40458</v>
      </c>
      <c r="L4610" s="24" t="s">
        <v>7174</v>
      </c>
      <c r="M4610" s="28" t="s">
        <v>7179</v>
      </c>
    </row>
    <row r="4611" spans="1:13" hidden="1" x14ac:dyDescent="0.2">
      <c r="A4611" s="14">
        <v>81160</v>
      </c>
      <c r="B4611" s="147" t="s">
        <v>4573</v>
      </c>
      <c r="C4611" s="10" t="s">
        <v>4574</v>
      </c>
      <c r="D4611" s="25">
        <v>40458</v>
      </c>
      <c r="F4611" s="133">
        <v>5</v>
      </c>
      <c r="G4611" s="28" t="s">
        <v>4590</v>
      </c>
      <c r="H4611" s="28" t="s">
        <v>5954</v>
      </c>
      <c r="J4611" s="28" t="s">
        <v>4912</v>
      </c>
      <c r="K4611" s="29">
        <v>40458</v>
      </c>
      <c r="L4611" s="24" t="s">
        <v>7182</v>
      </c>
      <c r="M4611" s="28" t="s">
        <v>7183</v>
      </c>
    </row>
    <row r="4612" spans="1:13" hidden="1" x14ac:dyDescent="0.2">
      <c r="A4612" s="14">
        <v>81154</v>
      </c>
      <c r="B4612" s="147" t="s">
        <v>4573</v>
      </c>
      <c r="C4612" s="10" t="s">
        <v>4574</v>
      </c>
      <c r="D4612" s="25">
        <v>40458</v>
      </c>
      <c r="E4612" s="31" t="s">
        <v>3388</v>
      </c>
      <c r="F4612" s="133">
        <v>8.19</v>
      </c>
      <c r="G4612" s="28" t="s">
        <v>4589</v>
      </c>
      <c r="H4612" s="28" t="s">
        <v>3381</v>
      </c>
      <c r="J4612" s="28" t="s">
        <v>4907</v>
      </c>
      <c r="K4612" s="29">
        <v>40458</v>
      </c>
      <c r="L4612" s="24" t="s">
        <v>7174</v>
      </c>
      <c r="M4612" s="28" t="s">
        <v>7186</v>
      </c>
    </row>
    <row r="4613" spans="1:13" hidden="1" x14ac:dyDescent="0.2">
      <c r="A4613" s="14">
        <v>81142</v>
      </c>
      <c r="B4613" s="147" t="s">
        <v>4573</v>
      </c>
      <c r="C4613" s="10" t="s">
        <v>4574</v>
      </c>
      <c r="D4613" s="25">
        <v>40458</v>
      </c>
      <c r="E4613" s="28" t="s">
        <v>1491</v>
      </c>
      <c r="F4613" s="133">
        <v>19.5</v>
      </c>
      <c r="G4613" s="28" t="s">
        <v>5144</v>
      </c>
      <c r="H4613" s="28" t="s">
        <v>4600</v>
      </c>
      <c r="J4613" s="28" t="s">
        <v>4906</v>
      </c>
      <c r="K4613" s="29">
        <v>40471</v>
      </c>
      <c r="L4613" s="24" t="s">
        <v>7176</v>
      </c>
      <c r="M4613" s="28">
        <v>1256</v>
      </c>
    </row>
    <row r="4614" spans="1:13" hidden="1" x14ac:dyDescent="0.2">
      <c r="A4614" s="14">
        <v>81159.100000000006</v>
      </c>
      <c r="B4614" s="147" t="s">
        <v>4573</v>
      </c>
      <c r="C4614" s="10" t="s">
        <v>4574</v>
      </c>
      <c r="D4614" s="25">
        <v>40458</v>
      </c>
      <c r="E4614" s="28" t="s">
        <v>7164</v>
      </c>
      <c r="F4614" s="133">
        <v>3.65</v>
      </c>
      <c r="G4614" s="28" t="s">
        <v>5137</v>
      </c>
      <c r="H4614" s="28" t="s">
        <v>3365</v>
      </c>
      <c r="J4614" s="28" t="s">
        <v>4911</v>
      </c>
      <c r="K4614" s="29">
        <v>40458</v>
      </c>
      <c r="L4614" s="24" t="s">
        <v>7212</v>
      </c>
      <c r="M4614" s="28" t="s">
        <v>4613</v>
      </c>
    </row>
    <row r="4615" spans="1:13" x14ac:dyDescent="0.2">
      <c r="A4615" s="14">
        <v>81241</v>
      </c>
      <c r="B4615" s="147" t="s">
        <v>4573</v>
      </c>
      <c r="C4615" s="10" t="s">
        <v>5135</v>
      </c>
      <c r="D4615" s="25">
        <v>40458</v>
      </c>
      <c r="F4615" s="133">
        <v>10</v>
      </c>
      <c r="G4615" s="28" t="s">
        <v>2205</v>
      </c>
      <c r="H4615" s="28" t="s">
        <v>7151</v>
      </c>
      <c r="J4615" s="28" t="s">
        <v>4907</v>
      </c>
      <c r="K4615" s="29">
        <v>40459</v>
      </c>
      <c r="L4615" s="24"/>
      <c r="M4615" s="28" t="s">
        <v>4695</v>
      </c>
    </row>
    <row r="4616" spans="1:13" hidden="1" x14ac:dyDescent="0.2">
      <c r="A4616" s="14">
        <v>81249</v>
      </c>
      <c r="B4616" s="147" t="s">
        <v>4573</v>
      </c>
      <c r="C4616" s="10" t="s">
        <v>5135</v>
      </c>
      <c r="D4616" s="25">
        <v>40460</v>
      </c>
      <c r="F4616" s="133">
        <v>58.5</v>
      </c>
      <c r="G4616" s="28" t="s">
        <v>683</v>
      </c>
      <c r="H4616" s="28" t="s">
        <v>7322</v>
      </c>
      <c r="J4616" s="28" t="s">
        <v>7139</v>
      </c>
      <c r="K4616" s="29">
        <v>40462</v>
      </c>
      <c r="L4616" s="24"/>
      <c r="M4616" s="28" t="s">
        <v>1493</v>
      </c>
    </row>
    <row r="4617" spans="1:13" hidden="1" x14ac:dyDescent="0.2">
      <c r="A4617" s="14">
        <v>81248</v>
      </c>
      <c r="B4617" s="147" t="s">
        <v>4573</v>
      </c>
      <c r="C4617" s="10" t="s">
        <v>5135</v>
      </c>
      <c r="D4617" s="25">
        <v>40460</v>
      </c>
      <c r="F4617" s="133">
        <v>119.91</v>
      </c>
      <c r="G4617" s="28" t="s">
        <v>5137</v>
      </c>
      <c r="H4617" s="28" t="s">
        <v>3365</v>
      </c>
      <c r="J4617" s="28" t="s">
        <v>4907</v>
      </c>
      <c r="K4617" s="29">
        <v>40462</v>
      </c>
      <c r="L4617" s="24"/>
      <c r="M4617" s="28" t="s">
        <v>1531</v>
      </c>
    </row>
    <row r="4618" spans="1:13" ht="25.5" hidden="1" x14ac:dyDescent="0.2">
      <c r="A4618" s="14">
        <v>81152</v>
      </c>
      <c r="B4618" s="147" t="s">
        <v>4585</v>
      </c>
      <c r="C4618" s="10" t="s">
        <v>4574</v>
      </c>
      <c r="D4618" s="25">
        <v>40462</v>
      </c>
      <c r="F4618" s="133">
        <v>50</v>
      </c>
      <c r="G4618" s="28" t="s">
        <v>4586</v>
      </c>
      <c r="H4618" s="28" t="s">
        <v>5948</v>
      </c>
      <c r="J4618" s="28" t="s">
        <v>4905</v>
      </c>
      <c r="K4618" s="29">
        <v>40462</v>
      </c>
      <c r="L4618" s="24" t="s">
        <v>7174</v>
      </c>
      <c r="M4618" s="28" t="s">
        <v>7180</v>
      </c>
    </row>
    <row r="4619" spans="1:13" hidden="1" x14ac:dyDescent="0.2">
      <c r="A4619" s="14">
        <v>81150</v>
      </c>
      <c r="B4619" s="147" t="s">
        <v>4579</v>
      </c>
      <c r="C4619" s="10" t="s">
        <v>4574</v>
      </c>
      <c r="D4619" s="25">
        <v>40462</v>
      </c>
      <c r="F4619" s="133">
        <v>100</v>
      </c>
      <c r="G4619" s="28" t="s">
        <v>4587</v>
      </c>
      <c r="H4619" s="28" t="s">
        <v>6667</v>
      </c>
      <c r="K4619" s="29">
        <v>40462</v>
      </c>
      <c r="L4619" s="24" t="s">
        <v>7174</v>
      </c>
      <c r="M4619" s="28" t="s">
        <v>7179</v>
      </c>
    </row>
    <row r="4620" spans="1:13" hidden="1" x14ac:dyDescent="0.2">
      <c r="A4620" s="14">
        <v>81151</v>
      </c>
      <c r="B4620" s="147" t="s">
        <v>4579</v>
      </c>
      <c r="C4620" s="10" t="s">
        <v>4574</v>
      </c>
      <c r="D4620" s="25">
        <v>40462</v>
      </c>
      <c r="F4620" s="133">
        <v>100</v>
      </c>
      <c r="G4620" s="28" t="s">
        <v>4587</v>
      </c>
      <c r="H4620" s="28" t="s">
        <v>6667</v>
      </c>
      <c r="K4620" s="29">
        <v>40462</v>
      </c>
      <c r="L4620" s="24" t="s">
        <v>7174</v>
      </c>
      <c r="M4620" s="28" t="s">
        <v>7179</v>
      </c>
    </row>
    <row r="4621" spans="1:13" hidden="1" x14ac:dyDescent="0.2">
      <c r="A4621" s="14">
        <v>81250</v>
      </c>
      <c r="B4621" s="147" t="s">
        <v>4573</v>
      </c>
      <c r="C4621" s="10" t="s">
        <v>5135</v>
      </c>
      <c r="D4621" s="25">
        <v>40462</v>
      </c>
      <c r="E4621" s="33"/>
      <c r="F4621" s="133">
        <v>0.28000000000000003</v>
      </c>
      <c r="G4621" s="28" t="s">
        <v>1444</v>
      </c>
      <c r="H4621" s="28" t="s">
        <v>277</v>
      </c>
      <c r="J4621" s="28" t="s">
        <v>4905</v>
      </c>
      <c r="K4621" s="29">
        <v>40463</v>
      </c>
      <c r="L4621" s="24"/>
      <c r="M4621" s="28" t="s">
        <v>6837</v>
      </c>
    </row>
    <row r="4622" spans="1:13" hidden="1" x14ac:dyDescent="0.2">
      <c r="A4622" s="14">
        <v>81242</v>
      </c>
      <c r="B4622" s="147" t="s">
        <v>4573</v>
      </c>
      <c r="C4622" s="10" t="s">
        <v>5135</v>
      </c>
      <c r="D4622" s="25">
        <v>40462</v>
      </c>
      <c r="F4622" s="132">
        <v>10</v>
      </c>
      <c r="G4622" s="28" t="s">
        <v>1560</v>
      </c>
      <c r="H4622" s="28" t="s">
        <v>4595</v>
      </c>
      <c r="K4622" s="29">
        <v>40463</v>
      </c>
      <c r="L4622" s="24"/>
      <c r="M4622" s="28" t="s">
        <v>7224</v>
      </c>
    </row>
    <row r="4623" spans="1:13" x14ac:dyDescent="0.2">
      <c r="A4623" s="14">
        <v>81136</v>
      </c>
      <c r="B4623" s="147" t="s">
        <v>4573</v>
      </c>
      <c r="C4623" s="10" t="s">
        <v>4574</v>
      </c>
      <c r="D4623" s="25">
        <v>40462</v>
      </c>
      <c r="E4623" s="28" t="s">
        <v>2498</v>
      </c>
      <c r="F4623" s="133">
        <v>85</v>
      </c>
      <c r="G4623" s="28" t="s">
        <v>5412</v>
      </c>
      <c r="H4623" s="28" t="s">
        <v>7151</v>
      </c>
      <c r="J4623" s="28" t="s">
        <v>4907</v>
      </c>
      <c r="K4623" s="29" t="s">
        <v>2499</v>
      </c>
      <c r="L4623" s="24" t="s">
        <v>7176</v>
      </c>
      <c r="M4623" s="28">
        <v>1244</v>
      </c>
    </row>
    <row r="4624" spans="1:13" hidden="1" x14ac:dyDescent="0.2">
      <c r="A4624" s="14">
        <v>81447.100000000006</v>
      </c>
      <c r="B4624" s="147" t="s">
        <v>4573</v>
      </c>
      <c r="C4624" s="10" t="s">
        <v>4574</v>
      </c>
      <c r="D4624" s="137">
        <v>40462</v>
      </c>
      <c r="E4624" s="138" t="s">
        <v>1225</v>
      </c>
      <c r="F4624" s="133">
        <v>1.99</v>
      </c>
      <c r="G4624" s="28" t="s">
        <v>6790</v>
      </c>
      <c r="H4624" s="28" t="s">
        <v>3381</v>
      </c>
      <c r="J4624" s="28" t="s">
        <v>4909</v>
      </c>
      <c r="K4624" s="29">
        <v>40479</v>
      </c>
      <c r="L4624" s="24" t="s">
        <v>7174</v>
      </c>
      <c r="M4624" s="28" t="s">
        <v>7220</v>
      </c>
    </row>
    <row r="4625" spans="1:13" hidden="1" x14ac:dyDescent="0.2">
      <c r="A4625" s="14">
        <v>81447.199999999997</v>
      </c>
      <c r="B4625" s="147" t="s">
        <v>4573</v>
      </c>
      <c r="C4625" s="10" t="s">
        <v>4574</v>
      </c>
      <c r="D4625" s="137">
        <v>40462</v>
      </c>
      <c r="E4625" s="138" t="s">
        <v>1222</v>
      </c>
      <c r="F4625" s="133">
        <v>5</v>
      </c>
      <c r="G4625" s="28" t="s">
        <v>6790</v>
      </c>
      <c r="H4625" s="28" t="s">
        <v>3381</v>
      </c>
      <c r="J4625" s="28" t="s">
        <v>4909</v>
      </c>
      <c r="K4625" s="29">
        <v>40479</v>
      </c>
      <c r="L4625" s="24" t="s">
        <v>7174</v>
      </c>
      <c r="M4625" s="28" t="s">
        <v>7220</v>
      </c>
    </row>
    <row r="4626" spans="1:13" hidden="1" x14ac:dyDescent="0.2">
      <c r="A4626" s="14">
        <v>81447.3</v>
      </c>
      <c r="B4626" s="147" t="s">
        <v>4573</v>
      </c>
      <c r="C4626" s="10" t="s">
        <v>4574</v>
      </c>
      <c r="D4626" s="137">
        <v>40462</v>
      </c>
      <c r="E4626" s="138" t="s">
        <v>1227</v>
      </c>
      <c r="F4626" s="133">
        <v>25</v>
      </c>
      <c r="G4626" s="28" t="s">
        <v>6790</v>
      </c>
      <c r="H4626" s="28" t="s">
        <v>3381</v>
      </c>
      <c r="J4626" s="28" t="s">
        <v>4909</v>
      </c>
      <c r="K4626" s="29">
        <v>40479</v>
      </c>
      <c r="L4626" s="24" t="s">
        <v>7174</v>
      </c>
      <c r="M4626" s="28" t="s">
        <v>7220</v>
      </c>
    </row>
    <row r="4627" spans="1:13" hidden="1" x14ac:dyDescent="0.2">
      <c r="A4627" s="14">
        <v>81447.399999999994</v>
      </c>
      <c r="B4627" s="147" t="s">
        <v>4573</v>
      </c>
      <c r="C4627" s="10" t="s">
        <v>4574</v>
      </c>
      <c r="D4627" s="137">
        <v>40462</v>
      </c>
      <c r="E4627" s="138" t="s">
        <v>1224</v>
      </c>
      <c r="F4627" s="133">
        <v>60.15</v>
      </c>
      <c r="G4627" s="28" t="s">
        <v>6790</v>
      </c>
      <c r="H4627" s="28" t="s">
        <v>3381</v>
      </c>
      <c r="J4627" s="28" t="s">
        <v>4909</v>
      </c>
      <c r="K4627" s="29">
        <v>40479</v>
      </c>
      <c r="L4627" s="24" t="s">
        <v>7174</v>
      </c>
      <c r="M4627" s="28" t="s">
        <v>7220</v>
      </c>
    </row>
    <row r="4628" spans="1:13" hidden="1" x14ac:dyDescent="0.2">
      <c r="A4628" s="14">
        <v>81251</v>
      </c>
      <c r="B4628" s="147" t="s">
        <v>4573</v>
      </c>
      <c r="C4628" s="10" t="s">
        <v>5135</v>
      </c>
      <c r="D4628" s="25">
        <v>40463</v>
      </c>
      <c r="E4628" s="28" t="s">
        <v>6584</v>
      </c>
      <c r="F4628" s="133">
        <v>5.93</v>
      </c>
      <c r="G4628" s="28" t="s">
        <v>3355</v>
      </c>
      <c r="H4628" s="28" t="s">
        <v>7324</v>
      </c>
      <c r="I4628" s="28" t="s">
        <v>3505</v>
      </c>
      <c r="J4628" s="28" t="s">
        <v>4909</v>
      </c>
      <c r="K4628" s="29">
        <v>40464</v>
      </c>
      <c r="L4628" s="24"/>
      <c r="M4628" s="28" t="s">
        <v>2918</v>
      </c>
    </row>
    <row r="4629" spans="1:13" hidden="1" x14ac:dyDescent="0.2">
      <c r="A4629" s="14">
        <v>81117</v>
      </c>
      <c r="B4629" s="147" t="s">
        <v>4573</v>
      </c>
      <c r="C4629" s="10" t="s">
        <v>4574</v>
      </c>
      <c r="D4629" s="25">
        <v>40463</v>
      </c>
      <c r="E4629" s="33" t="s">
        <v>3376</v>
      </c>
      <c r="F4629" s="133">
        <v>12</v>
      </c>
      <c r="G4629" s="28" t="s">
        <v>1661</v>
      </c>
      <c r="H4629" s="28" t="s">
        <v>3379</v>
      </c>
      <c r="J4629" s="28" t="s">
        <v>4906</v>
      </c>
      <c r="K4629" s="29">
        <v>40484</v>
      </c>
      <c r="L4629" s="24" t="s">
        <v>7176</v>
      </c>
      <c r="M4629" s="28">
        <v>1257</v>
      </c>
    </row>
    <row r="4630" spans="1:13" hidden="1" x14ac:dyDescent="0.2">
      <c r="A4630" s="14">
        <v>81134</v>
      </c>
      <c r="B4630" s="147" t="s">
        <v>4573</v>
      </c>
      <c r="C4630" s="10" t="s">
        <v>4574</v>
      </c>
      <c r="D4630" s="25">
        <v>40463</v>
      </c>
      <c r="E4630" s="28" t="s">
        <v>1504</v>
      </c>
      <c r="F4630" s="133">
        <v>144</v>
      </c>
      <c r="G4630" s="28" t="s">
        <v>5140</v>
      </c>
      <c r="H4630" s="28" t="s">
        <v>3370</v>
      </c>
      <c r="J4630" s="28" t="s">
        <v>4911</v>
      </c>
      <c r="K4630" s="29" t="s">
        <v>1506</v>
      </c>
      <c r="L4630" s="24" t="s">
        <v>7176</v>
      </c>
      <c r="M4630" s="28">
        <v>1245</v>
      </c>
    </row>
    <row r="4631" spans="1:13" hidden="1" x14ac:dyDescent="0.2">
      <c r="A4631" s="14">
        <v>81149.100000000006</v>
      </c>
      <c r="B4631" s="147" t="s">
        <v>4573</v>
      </c>
      <c r="C4631" s="10" t="s">
        <v>4574</v>
      </c>
      <c r="D4631" s="25">
        <v>40463</v>
      </c>
      <c r="E4631" s="28" t="s">
        <v>7164</v>
      </c>
      <c r="F4631" s="133">
        <v>2.94</v>
      </c>
      <c r="G4631" s="28" t="s">
        <v>5137</v>
      </c>
      <c r="H4631" s="28" t="s">
        <v>3365</v>
      </c>
      <c r="J4631" s="28" t="s">
        <v>4911</v>
      </c>
      <c r="K4631" s="29">
        <v>40522</v>
      </c>
      <c r="L4631" s="24" t="s">
        <v>7212</v>
      </c>
      <c r="M4631" s="28" t="s">
        <v>4613</v>
      </c>
    </row>
    <row r="4632" spans="1:13" hidden="1" x14ac:dyDescent="0.2">
      <c r="A4632" s="14">
        <v>81601.100000000006</v>
      </c>
      <c r="B4632" s="30" t="s">
        <v>4573</v>
      </c>
      <c r="C4632" s="10" t="s">
        <v>5133</v>
      </c>
      <c r="D4632" s="25">
        <v>40463</v>
      </c>
      <c r="E4632" s="28" t="s">
        <v>1344</v>
      </c>
      <c r="F4632" s="26">
        <v>18.34</v>
      </c>
      <c r="G4632" s="28" t="s">
        <v>5137</v>
      </c>
      <c r="H4632" s="28" t="s">
        <v>3488</v>
      </c>
      <c r="J4632" s="28" t="s">
        <v>4908</v>
      </c>
      <c r="L4632" s="24"/>
    </row>
    <row r="4633" spans="1:13" hidden="1" x14ac:dyDescent="0.2">
      <c r="A4633" s="14">
        <v>81601.2</v>
      </c>
      <c r="B4633" s="17" t="s">
        <v>4573</v>
      </c>
      <c r="C4633" s="10" t="s">
        <v>5133</v>
      </c>
      <c r="D4633" s="25">
        <v>40463</v>
      </c>
      <c r="F4633" s="26">
        <v>69.97</v>
      </c>
      <c r="G4633" s="28" t="s">
        <v>5137</v>
      </c>
      <c r="H4633" s="28" t="s">
        <v>3365</v>
      </c>
      <c r="J4633" s="28" t="s">
        <v>4909</v>
      </c>
      <c r="L4633" s="24"/>
    </row>
    <row r="4634" spans="1:13" hidden="1" x14ac:dyDescent="0.2">
      <c r="A4634" s="14">
        <v>81252</v>
      </c>
      <c r="B4634" s="147" t="s">
        <v>4573</v>
      </c>
      <c r="C4634" s="10" t="s">
        <v>5135</v>
      </c>
      <c r="D4634" s="25">
        <v>40463</v>
      </c>
      <c r="F4634" s="133">
        <v>35.270000000000003</v>
      </c>
      <c r="G4634" s="28" t="s">
        <v>3360</v>
      </c>
      <c r="H4634" s="28" t="s">
        <v>3370</v>
      </c>
      <c r="J4634" s="28" t="s">
        <v>3590</v>
      </c>
      <c r="K4634" s="29">
        <v>40464</v>
      </c>
      <c r="L4634" s="24"/>
      <c r="M4634" s="28" t="s">
        <v>3690</v>
      </c>
    </row>
    <row r="4635" spans="1:13" hidden="1" x14ac:dyDescent="0.2">
      <c r="A4635" s="14">
        <v>81255</v>
      </c>
      <c r="B4635" s="147" t="s">
        <v>4573</v>
      </c>
      <c r="C4635" s="10" t="s">
        <v>5135</v>
      </c>
      <c r="D4635" s="25">
        <v>40464</v>
      </c>
      <c r="F4635" s="132">
        <v>19.95</v>
      </c>
      <c r="G4635" s="28" t="s">
        <v>1943</v>
      </c>
      <c r="H4635" s="28" t="s">
        <v>277</v>
      </c>
      <c r="K4635" s="29">
        <v>40465</v>
      </c>
      <c r="L4635" s="24"/>
      <c r="M4635" s="28" t="s">
        <v>2298</v>
      </c>
    </row>
    <row r="4636" spans="1:13" hidden="1" x14ac:dyDescent="0.2">
      <c r="A4636" s="14">
        <v>81253</v>
      </c>
      <c r="B4636" s="147" t="s">
        <v>4573</v>
      </c>
      <c r="C4636" s="10" t="s">
        <v>5135</v>
      </c>
      <c r="D4636" s="25">
        <v>40464</v>
      </c>
      <c r="E4636" s="33" t="s">
        <v>8471</v>
      </c>
      <c r="F4636" s="133">
        <v>203.95</v>
      </c>
      <c r="G4636" s="28" t="s">
        <v>2559</v>
      </c>
      <c r="H4636" s="28" t="s">
        <v>7321</v>
      </c>
      <c r="J4636" s="28" t="s">
        <v>4909</v>
      </c>
      <c r="K4636" s="29">
        <v>40465</v>
      </c>
      <c r="L4636" s="24"/>
      <c r="M4636" s="28" t="s">
        <v>8472</v>
      </c>
    </row>
    <row r="4637" spans="1:13" hidden="1" x14ac:dyDescent="0.2">
      <c r="A4637" s="14">
        <v>81254</v>
      </c>
      <c r="B4637" s="147" t="s">
        <v>4573</v>
      </c>
      <c r="C4637" s="10" t="s">
        <v>5135</v>
      </c>
      <c r="D4637" s="25">
        <v>40464</v>
      </c>
      <c r="E4637" s="28" t="s">
        <v>1484</v>
      </c>
      <c r="F4637" s="133">
        <v>529.1</v>
      </c>
      <c r="G4637" s="28" t="s">
        <v>2559</v>
      </c>
      <c r="H4637" s="28" t="s">
        <v>7321</v>
      </c>
      <c r="K4637" s="29">
        <v>40465</v>
      </c>
      <c r="L4637" s="24"/>
      <c r="M4637" s="28" t="s">
        <v>1485</v>
      </c>
    </row>
    <row r="4638" spans="1:13" x14ac:dyDescent="0.2">
      <c r="A4638" s="14">
        <v>81256</v>
      </c>
      <c r="B4638" s="147" t="s">
        <v>4573</v>
      </c>
      <c r="C4638" s="10" t="s">
        <v>5135</v>
      </c>
      <c r="D4638" s="25">
        <v>40464</v>
      </c>
      <c r="F4638" s="133">
        <v>40</v>
      </c>
      <c r="G4638" s="28" t="s">
        <v>2201</v>
      </c>
      <c r="H4638" s="28" t="s">
        <v>7151</v>
      </c>
      <c r="J4638" s="28" t="s">
        <v>4911</v>
      </c>
      <c r="K4638" s="29">
        <v>40465</v>
      </c>
      <c r="L4638" s="24"/>
      <c r="M4638" s="28" t="s">
        <v>2921</v>
      </c>
    </row>
    <row r="4639" spans="1:13" hidden="1" x14ac:dyDescent="0.2">
      <c r="A4639" s="14">
        <v>81259</v>
      </c>
      <c r="B4639" s="147" t="s">
        <v>4573</v>
      </c>
      <c r="C4639" s="10" t="s">
        <v>5135</v>
      </c>
      <c r="D4639" s="25">
        <v>40465</v>
      </c>
      <c r="F4639" s="132">
        <v>12.59</v>
      </c>
      <c r="G4639" s="28" t="s">
        <v>1943</v>
      </c>
      <c r="H4639" s="28" t="s">
        <v>277</v>
      </c>
      <c r="K4639" s="29">
        <v>40466</v>
      </c>
      <c r="L4639" s="24"/>
      <c r="M4639" s="28" t="s">
        <v>2913</v>
      </c>
    </row>
    <row r="4640" spans="1:13" hidden="1" x14ac:dyDescent="0.2">
      <c r="A4640" s="14">
        <v>81260</v>
      </c>
      <c r="B4640" s="147" t="s">
        <v>4573</v>
      </c>
      <c r="C4640" s="10" t="s">
        <v>5135</v>
      </c>
      <c r="D4640" s="25">
        <v>40465</v>
      </c>
      <c r="F4640" s="132">
        <v>7.5</v>
      </c>
      <c r="G4640" s="28" t="s">
        <v>1943</v>
      </c>
      <c r="H4640" s="28" t="s">
        <v>277</v>
      </c>
      <c r="K4640" s="29">
        <v>40466</v>
      </c>
      <c r="L4640" s="24"/>
      <c r="M4640" s="28" t="s">
        <v>2913</v>
      </c>
    </row>
    <row r="4641" spans="1:13" hidden="1" x14ac:dyDescent="0.2">
      <c r="A4641" s="14">
        <v>81258</v>
      </c>
      <c r="B4641" s="10" t="s">
        <v>4573</v>
      </c>
      <c r="C4641" s="10" t="s">
        <v>5135</v>
      </c>
      <c r="D4641" s="25">
        <v>40465</v>
      </c>
      <c r="F4641" s="133">
        <v>10.75</v>
      </c>
      <c r="G4641" s="28" t="s">
        <v>683</v>
      </c>
      <c r="H4641" s="28" t="s">
        <v>3365</v>
      </c>
      <c r="J4641" s="28" t="s">
        <v>4909</v>
      </c>
      <c r="K4641" s="29">
        <v>40466</v>
      </c>
      <c r="L4641" s="24"/>
      <c r="M4641" s="28" t="s">
        <v>7225</v>
      </c>
    </row>
    <row r="4642" spans="1:13" x14ac:dyDescent="0.2">
      <c r="A4642" s="14">
        <v>81132</v>
      </c>
      <c r="B4642" s="10" t="s">
        <v>4573</v>
      </c>
      <c r="C4642" s="10" t="s">
        <v>4574</v>
      </c>
      <c r="D4642" s="25">
        <v>40465</v>
      </c>
      <c r="E4642" s="28" t="s">
        <v>1233</v>
      </c>
      <c r="F4642" s="133">
        <v>260</v>
      </c>
      <c r="G4642" s="28" t="s">
        <v>4595</v>
      </c>
      <c r="H4642" s="28" t="s">
        <v>7151</v>
      </c>
      <c r="J4642" s="28" t="s">
        <v>4907</v>
      </c>
      <c r="K4642" s="29">
        <v>40479</v>
      </c>
      <c r="L4642" s="24" t="s">
        <v>7176</v>
      </c>
      <c r="M4642" s="28">
        <v>1258</v>
      </c>
    </row>
    <row r="4643" spans="1:13" x14ac:dyDescent="0.2">
      <c r="A4643" s="14">
        <v>81257</v>
      </c>
      <c r="B4643" s="10" t="s">
        <v>4573</v>
      </c>
      <c r="C4643" s="10" t="s">
        <v>5135</v>
      </c>
      <c r="D4643" s="25">
        <v>40465</v>
      </c>
      <c r="F4643" s="133">
        <v>16</v>
      </c>
      <c r="G4643" s="28" t="s">
        <v>2205</v>
      </c>
      <c r="H4643" s="28" t="s">
        <v>7151</v>
      </c>
      <c r="J4643" s="28" t="s">
        <v>4907</v>
      </c>
      <c r="K4643" s="29">
        <v>40466</v>
      </c>
      <c r="L4643" s="24"/>
      <c r="M4643" s="28" t="s">
        <v>4695</v>
      </c>
    </row>
    <row r="4644" spans="1:13" hidden="1" x14ac:dyDescent="0.2">
      <c r="A4644" s="14">
        <v>81261</v>
      </c>
      <c r="B4644" s="10" t="s">
        <v>4573</v>
      </c>
      <c r="C4644" s="10" t="s">
        <v>5135</v>
      </c>
      <c r="D4644" s="25">
        <v>40467</v>
      </c>
      <c r="F4644" s="132">
        <v>16</v>
      </c>
      <c r="G4644" s="28" t="s">
        <v>3697</v>
      </c>
      <c r="H4644" s="28" t="s">
        <v>3370</v>
      </c>
      <c r="K4644" s="29">
        <v>40469</v>
      </c>
      <c r="L4644" s="24"/>
      <c r="M4644" s="28" t="s">
        <v>3509</v>
      </c>
    </row>
    <row r="4645" spans="1:13" hidden="1" x14ac:dyDescent="0.2">
      <c r="A4645" s="14">
        <v>81263</v>
      </c>
      <c r="B4645" s="147" t="s">
        <v>4573</v>
      </c>
      <c r="C4645" s="10" t="s">
        <v>5135</v>
      </c>
      <c r="D4645" s="25">
        <v>40468</v>
      </c>
      <c r="E4645" s="28" t="s">
        <v>3012</v>
      </c>
      <c r="F4645" s="133">
        <v>18.170000000000002</v>
      </c>
      <c r="G4645" s="28" t="s">
        <v>1957</v>
      </c>
      <c r="H4645" s="28" t="s">
        <v>3484</v>
      </c>
      <c r="J4645" s="28" t="s">
        <v>4909</v>
      </c>
      <c r="K4645" s="29">
        <v>40469</v>
      </c>
      <c r="L4645" s="24"/>
      <c r="M4645" s="28" t="s">
        <v>3013</v>
      </c>
    </row>
    <row r="4646" spans="1:13" hidden="1" x14ac:dyDescent="0.2">
      <c r="A4646" s="14">
        <v>81266</v>
      </c>
      <c r="B4646" s="147" t="s">
        <v>4573</v>
      </c>
      <c r="C4646" s="10" t="s">
        <v>5135</v>
      </c>
      <c r="D4646" s="25">
        <v>40468</v>
      </c>
      <c r="F4646" s="133">
        <v>7.77</v>
      </c>
      <c r="G4646" s="28" t="s">
        <v>1444</v>
      </c>
      <c r="H4646" s="28" t="s">
        <v>277</v>
      </c>
      <c r="J4646" s="28" t="s">
        <v>4905</v>
      </c>
      <c r="K4646" s="29">
        <v>40469</v>
      </c>
      <c r="L4646" s="24"/>
      <c r="M4646" s="28" t="s">
        <v>6837</v>
      </c>
    </row>
    <row r="4647" spans="1:13" hidden="1" x14ac:dyDescent="0.2">
      <c r="A4647" s="14">
        <v>81267</v>
      </c>
      <c r="B4647" s="147" t="s">
        <v>4573</v>
      </c>
      <c r="C4647" s="10" t="s">
        <v>5135</v>
      </c>
      <c r="D4647" s="25">
        <v>40468</v>
      </c>
      <c r="E4647" s="28" t="s">
        <v>2493</v>
      </c>
      <c r="F4647" s="133">
        <v>70</v>
      </c>
      <c r="G4647" s="28" t="s">
        <v>1562</v>
      </c>
      <c r="H4647" s="28" t="s">
        <v>3484</v>
      </c>
      <c r="J4647" s="28" t="s">
        <v>4909</v>
      </c>
      <c r="K4647" s="29">
        <v>40469</v>
      </c>
      <c r="L4647" s="24"/>
      <c r="M4647" s="28" t="s">
        <v>2494</v>
      </c>
    </row>
    <row r="4648" spans="1:13" hidden="1" x14ac:dyDescent="0.2">
      <c r="A4648" s="14">
        <v>81264</v>
      </c>
      <c r="B4648" s="147" t="s">
        <v>4573</v>
      </c>
      <c r="C4648" s="10" t="s">
        <v>5135</v>
      </c>
      <c r="D4648" s="25">
        <v>40468</v>
      </c>
      <c r="F4648" s="133">
        <v>58.13</v>
      </c>
      <c r="G4648" s="28" t="s">
        <v>5160</v>
      </c>
      <c r="H4648" s="28" t="s">
        <v>7322</v>
      </c>
      <c r="J4648" s="28" t="s">
        <v>7139</v>
      </c>
      <c r="K4648" s="29">
        <v>40469</v>
      </c>
      <c r="L4648" s="24"/>
      <c r="M4648" s="28" t="s">
        <v>1988</v>
      </c>
    </row>
    <row r="4649" spans="1:13" hidden="1" x14ac:dyDescent="0.2">
      <c r="A4649" s="14">
        <v>81265</v>
      </c>
      <c r="B4649" s="147" t="s">
        <v>4573</v>
      </c>
      <c r="C4649" s="10" t="s">
        <v>5135</v>
      </c>
      <c r="D4649" s="25">
        <v>40468</v>
      </c>
      <c r="E4649" s="33"/>
      <c r="F4649" s="133">
        <v>12.47</v>
      </c>
      <c r="G4649" s="28" t="s">
        <v>683</v>
      </c>
      <c r="H4649" s="28" t="s">
        <v>3365</v>
      </c>
      <c r="J4649" s="28" t="s">
        <v>4909</v>
      </c>
      <c r="K4649" s="29">
        <v>40469</v>
      </c>
      <c r="L4649" s="24"/>
      <c r="M4649" s="28" t="s">
        <v>7225</v>
      </c>
    </row>
    <row r="4650" spans="1:13" x14ac:dyDescent="0.2">
      <c r="A4650" s="14">
        <v>81262</v>
      </c>
      <c r="B4650" s="147" t="s">
        <v>4573</v>
      </c>
      <c r="C4650" s="10" t="s">
        <v>5135</v>
      </c>
      <c r="D4650" s="25">
        <v>40468</v>
      </c>
      <c r="F4650" s="133">
        <v>12.5</v>
      </c>
      <c r="G4650" s="28" t="s">
        <v>2205</v>
      </c>
      <c r="H4650" s="28" t="s">
        <v>7151</v>
      </c>
      <c r="J4650" s="28" t="s">
        <v>4907</v>
      </c>
      <c r="K4650" s="29">
        <v>40469</v>
      </c>
      <c r="L4650" s="24"/>
      <c r="M4650" s="28" t="s">
        <v>4695</v>
      </c>
    </row>
    <row r="4651" spans="1:13" hidden="1" x14ac:dyDescent="0.2">
      <c r="A4651" s="14">
        <v>81268</v>
      </c>
      <c r="B4651" s="147" t="s">
        <v>4573</v>
      </c>
      <c r="C4651" s="10" t="s">
        <v>5135</v>
      </c>
      <c r="D4651" s="25">
        <v>40469</v>
      </c>
      <c r="F4651" s="132">
        <v>7.36</v>
      </c>
      <c r="G4651" s="28" t="s">
        <v>1943</v>
      </c>
      <c r="H4651" s="28" t="s">
        <v>277</v>
      </c>
      <c r="K4651" s="29">
        <v>40470</v>
      </c>
      <c r="L4651" s="24"/>
      <c r="M4651" s="28" t="s">
        <v>2298</v>
      </c>
    </row>
    <row r="4652" spans="1:13" hidden="1" x14ac:dyDescent="0.2">
      <c r="A4652" s="14">
        <v>81147</v>
      </c>
      <c r="B4652" s="147" t="s">
        <v>4579</v>
      </c>
      <c r="C4652" s="10" t="s">
        <v>4574</v>
      </c>
      <c r="D4652" s="25">
        <v>40469</v>
      </c>
      <c r="F4652" s="133">
        <v>40</v>
      </c>
      <c r="G4652" s="28" t="s">
        <v>4580</v>
      </c>
      <c r="H4652" s="28" t="s">
        <v>6667</v>
      </c>
      <c r="K4652" s="29">
        <v>40469</v>
      </c>
      <c r="L4652" s="24" t="s">
        <v>7184</v>
      </c>
      <c r="M4652" s="28" t="s">
        <v>3116</v>
      </c>
    </row>
    <row r="4653" spans="1:13" hidden="1" x14ac:dyDescent="0.2">
      <c r="A4653" s="14">
        <v>81271</v>
      </c>
      <c r="B4653" s="147" t="s">
        <v>4573</v>
      </c>
      <c r="C4653" s="10" t="s">
        <v>5135</v>
      </c>
      <c r="D4653" s="25">
        <v>40469</v>
      </c>
      <c r="F4653" s="133">
        <v>3.74</v>
      </c>
      <c r="G4653" s="28" t="s">
        <v>7119</v>
      </c>
      <c r="H4653" s="28" t="s">
        <v>3484</v>
      </c>
      <c r="J4653" s="28" t="s">
        <v>4907</v>
      </c>
      <c r="K4653" s="29">
        <v>40471</v>
      </c>
      <c r="L4653" s="24"/>
      <c r="M4653" s="28" t="s">
        <v>1547</v>
      </c>
    </row>
    <row r="4654" spans="1:13" hidden="1" x14ac:dyDescent="0.2">
      <c r="A4654" s="14">
        <v>81129</v>
      </c>
      <c r="B4654" s="147" t="s">
        <v>4573</v>
      </c>
      <c r="C4654" s="10" t="s">
        <v>4574</v>
      </c>
      <c r="D4654" s="25">
        <v>40469</v>
      </c>
      <c r="E4654" s="28" t="s">
        <v>8039</v>
      </c>
      <c r="F4654" s="133">
        <v>30</v>
      </c>
      <c r="G4654" s="28" t="s">
        <v>5418</v>
      </c>
      <c r="H4654" s="28" t="s">
        <v>5954</v>
      </c>
      <c r="J4654" s="28" t="s">
        <v>4912</v>
      </c>
      <c r="K4654" s="29">
        <v>40480</v>
      </c>
      <c r="L4654" s="24" t="s">
        <v>7176</v>
      </c>
      <c r="M4654" s="28">
        <v>1259</v>
      </c>
    </row>
    <row r="4655" spans="1:13" ht="25.5" hidden="1" x14ac:dyDescent="0.2">
      <c r="A4655" s="14">
        <v>81146</v>
      </c>
      <c r="B4655" s="147" t="s">
        <v>4585</v>
      </c>
      <c r="C4655" s="10" t="s">
        <v>4574</v>
      </c>
      <c r="D4655" s="25">
        <v>40469</v>
      </c>
      <c r="F4655" s="133">
        <v>79.790000000000006</v>
      </c>
      <c r="G4655" s="28" t="s">
        <v>5142</v>
      </c>
      <c r="H4655" s="28" t="s">
        <v>5948</v>
      </c>
      <c r="K4655" s="29">
        <v>40469</v>
      </c>
      <c r="L4655" s="24" t="s">
        <v>7174</v>
      </c>
      <c r="M4655" s="28" t="s">
        <v>7175</v>
      </c>
    </row>
    <row r="4656" spans="1:13" hidden="1" x14ac:dyDescent="0.2">
      <c r="A4656" s="14">
        <v>81269</v>
      </c>
      <c r="B4656" s="147" t="s">
        <v>4573</v>
      </c>
      <c r="C4656" s="10" t="s">
        <v>5135</v>
      </c>
      <c r="D4656" s="25">
        <v>40469</v>
      </c>
      <c r="F4656" s="132">
        <v>29.04</v>
      </c>
      <c r="G4656" s="28" t="s">
        <v>4595</v>
      </c>
      <c r="H4656" s="28" t="s">
        <v>4595</v>
      </c>
      <c r="K4656" s="29">
        <v>40470</v>
      </c>
      <c r="L4656" s="24"/>
      <c r="M4656" s="28" t="s">
        <v>1242</v>
      </c>
    </row>
    <row r="4657" spans="1:13" hidden="1" x14ac:dyDescent="0.2">
      <c r="A4657" s="14">
        <v>81270</v>
      </c>
      <c r="B4657" s="147" t="s">
        <v>4573</v>
      </c>
      <c r="C4657" s="10" t="s">
        <v>5135</v>
      </c>
      <c r="D4657" s="25">
        <v>40469</v>
      </c>
      <c r="F4657" s="132">
        <v>31.99</v>
      </c>
      <c r="G4657" s="28" t="s">
        <v>4595</v>
      </c>
      <c r="H4657" s="28" t="s">
        <v>4595</v>
      </c>
      <c r="K4657" s="29">
        <v>40470</v>
      </c>
      <c r="L4657" s="24"/>
      <c r="M4657" s="28" t="s">
        <v>1242</v>
      </c>
    </row>
    <row r="4658" spans="1:13" hidden="1" x14ac:dyDescent="0.2">
      <c r="A4658" s="14">
        <v>81273</v>
      </c>
      <c r="B4658" s="147" t="s">
        <v>4573</v>
      </c>
      <c r="C4658" s="10" t="s">
        <v>5135</v>
      </c>
      <c r="D4658" s="25">
        <v>40470</v>
      </c>
      <c r="F4658" s="132">
        <v>3.94</v>
      </c>
      <c r="G4658" s="28" t="s">
        <v>1943</v>
      </c>
      <c r="H4658" s="28" t="s">
        <v>277</v>
      </c>
      <c r="K4658" s="29">
        <v>40471</v>
      </c>
      <c r="L4658" s="24"/>
      <c r="M4658" s="28" t="s">
        <v>2298</v>
      </c>
    </row>
    <row r="4659" spans="1:13" hidden="1" x14ac:dyDescent="0.2">
      <c r="A4659" s="14">
        <v>81144</v>
      </c>
      <c r="B4659" s="30" t="s">
        <v>4579</v>
      </c>
      <c r="C4659" s="10" t="s">
        <v>4574</v>
      </c>
      <c r="D4659" s="25">
        <v>40470</v>
      </c>
      <c r="F4659" s="133">
        <v>40</v>
      </c>
      <c r="G4659" s="28" t="s">
        <v>4580</v>
      </c>
      <c r="H4659" s="28" t="s">
        <v>6667</v>
      </c>
      <c r="K4659" s="29">
        <v>40470</v>
      </c>
      <c r="L4659" s="24" t="s">
        <v>7184</v>
      </c>
      <c r="M4659" s="28" t="s">
        <v>8102</v>
      </c>
    </row>
    <row r="4660" spans="1:13" hidden="1" x14ac:dyDescent="0.2">
      <c r="A4660" s="14">
        <v>81145</v>
      </c>
      <c r="B4660" s="30" t="s">
        <v>4579</v>
      </c>
      <c r="C4660" s="10" t="s">
        <v>4574</v>
      </c>
      <c r="D4660" s="25">
        <v>40470</v>
      </c>
      <c r="F4660" s="133">
        <v>30</v>
      </c>
      <c r="G4660" s="28" t="s">
        <v>4580</v>
      </c>
      <c r="H4660" s="28" t="s">
        <v>6667</v>
      </c>
      <c r="K4660" s="29">
        <v>40470</v>
      </c>
      <c r="L4660" s="24" t="s">
        <v>7184</v>
      </c>
      <c r="M4660" s="28" t="s">
        <v>3145</v>
      </c>
    </row>
    <row r="4661" spans="1:13" hidden="1" x14ac:dyDescent="0.2">
      <c r="A4661" s="14">
        <v>81143</v>
      </c>
      <c r="B4661" s="17" t="s">
        <v>4573</v>
      </c>
      <c r="C4661" s="10" t="s">
        <v>4574</v>
      </c>
      <c r="D4661" s="25">
        <v>40470</v>
      </c>
      <c r="F4661" s="133">
        <v>24.08</v>
      </c>
      <c r="G4661" s="28" t="s">
        <v>5143</v>
      </c>
      <c r="H4661" s="28" t="s">
        <v>3381</v>
      </c>
      <c r="J4661" s="28" t="s">
        <v>4909</v>
      </c>
      <c r="K4661" s="29">
        <v>40470</v>
      </c>
      <c r="L4661" s="24" t="s">
        <v>7174</v>
      </c>
      <c r="M4661" s="28" t="s">
        <v>7217</v>
      </c>
    </row>
    <row r="4662" spans="1:13" hidden="1" x14ac:dyDescent="0.2">
      <c r="A4662" s="14">
        <v>81243</v>
      </c>
      <c r="B4662" s="30" t="s">
        <v>4573</v>
      </c>
      <c r="C4662" s="10" t="s">
        <v>5135</v>
      </c>
      <c r="D4662" s="25">
        <v>40470</v>
      </c>
      <c r="E4662" s="28" t="s">
        <v>8402</v>
      </c>
      <c r="F4662" s="133">
        <v>80</v>
      </c>
      <c r="G4662" s="28" t="s">
        <v>1560</v>
      </c>
      <c r="H4662" s="28" t="s">
        <v>4600</v>
      </c>
      <c r="J4662" s="28" t="s">
        <v>4907</v>
      </c>
      <c r="K4662" s="29">
        <v>40471</v>
      </c>
      <c r="L4662" s="24"/>
      <c r="M4662" s="28" t="s">
        <v>7224</v>
      </c>
    </row>
    <row r="4663" spans="1:13" hidden="1" x14ac:dyDescent="0.2">
      <c r="A4663" s="14">
        <v>81272</v>
      </c>
      <c r="B4663" s="147" t="s">
        <v>4573</v>
      </c>
      <c r="C4663" s="10" t="s">
        <v>5135</v>
      </c>
      <c r="D4663" s="25">
        <v>40470</v>
      </c>
      <c r="E4663" s="28" t="s">
        <v>7482</v>
      </c>
      <c r="F4663" s="133">
        <v>17.5</v>
      </c>
      <c r="G4663" s="28" t="s">
        <v>2208</v>
      </c>
      <c r="H4663" s="28" t="s">
        <v>4600</v>
      </c>
      <c r="J4663" s="28" t="s">
        <v>4905</v>
      </c>
      <c r="K4663" s="29">
        <v>40471</v>
      </c>
      <c r="L4663" s="24"/>
      <c r="M4663" s="28" t="s">
        <v>2929</v>
      </c>
    </row>
    <row r="4664" spans="1:13" hidden="1" x14ac:dyDescent="0.2">
      <c r="A4664" s="14">
        <v>81602</v>
      </c>
      <c r="B4664" s="147" t="s">
        <v>4573</v>
      </c>
      <c r="C4664" s="10" t="s">
        <v>5133</v>
      </c>
      <c r="D4664" s="25">
        <v>40470</v>
      </c>
      <c r="F4664" s="26">
        <v>41.41</v>
      </c>
      <c r="G4664" s="28" t="s">
        <v>5137</v>
      </c>
      <c r="H4664" s="28" t="s">
        <v>3365</v>
      </c>
      <c r="J4664" s="28" t="s">
        <v>4909</v>
      </c>
      <c r="L4664" s="24"/>
    </row>
    <row r="4665" spans="1:13" hidden="1" x14ac:dyDescent="0.2">
      <c r="A4665" s="14">
        <v>81274</v>
      </c>
      <c r="B4665" s="147" t="s">
        <v>4573</v>
      </c>
      <c r="C4665" s="10" t="s">
        <v>5135</v>
      </c>
      <c r="D4665" s="25">
        <v>40471</v>
      </c>
      <c r="E4665" s="28" t="s">
        <v>5349</v>
      </c>
      <c r="F4665" s="133">
        <v>20.09</v>
      </c>
      <c r="G4665" s="28" t="s">
        <v>5412</v>
      </c>
      <c r="H4665" s="28" t="s">
        <v>3379</v>
      </c>
      <c r="J4665" s="28" t="s">
        <v>4905</v>
      </c>
      <c r="K4665" s="29">
        <v>40472</v>
      </c>
      <c r="L4665" s="24"/>
      <c r="M4665" s="28" t="s">
        <v>5350</v>
      </c>
    </row>
    <row r="4666" spans="1:13" hidden="1" x14ac:dyDescent="0.2">
      <c r="A4666" s="14">
        <v>81276</v>
      </c>
      <c r="B4666" s="147" t="s">
        <v>4573</v>
      </c>
      <c r="C4666" s="10" t="s">
        <v>5135</v>
      </c>
      <c r="D4666" s="25">
        <v>40472</v>
      </c>
      <c r="F4666" s="133">
        <v>10.64</v>
      </c>
      <c r="G4666" s="28" t="s">
        <v>683</v>
      </c>
      <c r="H4666" s="28" t="s">
        <v>3365</v>
      </c>
      <c r="J4666" s="28" t="s">
        <v>4909</v>
      </c>
      <c r="K4666" s="29">
        <v>40473</v>
      </c>
      <c r="L4666" s="24"/>
      <c r="M4666" s="28" t="s">
        <v>7225</v>
      </c>
    </row>
    <row r="4667" spans="1:13" x14ac:dyDescent="0.2">
      <c r="A4667" s="14">
        <v>81275</v>
      </c>
      <c r="B4667" s="147" t="s">
        <v>4573</v>
      </c>
      <c r="C4667" s="10" t="s">
        <v>5135</v>
      </c>
      <c r="D4667" s="25">
        <v>40472</v>
      </c>
      <c r="F4667" s="133">
        <v>16</v>
      </c>
      <c r="G4667" s="28" t="s">
        <v>2205</v>
      </c>
      <c r="H4667" s="28" t="s">
        <v>7151</v>
      </c>
      <c r="J4667" s="28" t="s">
        <v>4907</v>
      </c>
      <c r="K4667" s="29">
        <v>40473</v>
      </c>
      <c r="L4667" s="24"/>
      <c r="M4667" s="28" t="s">
        <v>4695</v>
      </c>
    </row>
    <row r="4668" spans="1:13" hidden="1" x14ac:dyDescent="0.2">
      <c r="A4668" s="14">
        <v>81141</v>
      </c>
      <c r="B4668" s="147" t="s">
        <v>4579</v>
      </c>
      <c r="C4668" s="10" t="s">
        <v>4574</v>
      </c>
      <c r="D4668" s="25">
        <v>40473</v>
      </c>
      <c r="F4668" s="133">
        <v>50</v>
      </c>
      <c r="G4668" s="28" t="s">
        <v>4580</v>
      </c>
      <c r="H4668" s="28" t="s">
        <v>6667</v>
      </c>
      <c r="K4668" s="29">
        <v>40473</v>
      </c>
      <c r="L4668" s="24" t="s">
        <v>7184</v>
      </c>
      <c r="M4668" s="28" t="s">
        <v>8547</v>
      </c>
    </row>
    <row r="4669" spans="1:13" ht="25.5" hidden="1" x14ac:dyDescent="0.2">
      <c r="A4669" s="14">
        <v>81140</v>
      </c>
      <c r="B4669" s="147" t="s">
        <v>4585</v>
      </c>
      <c r="C4669" s="10" t="s">
        <v>4574</v>
      </c>
      <c r="D4669" s="25">
        <v>40473</v>
      </c>
      <c r="F4669" s="133">
        <v>20.8</v>
      </c>
      <c r="G4669" s="28" t="s">
        <v>5141</v>
      </c>
      <c r="H4669" s="28" t="s">
        <v>5948</v>
      </c>
      <c r="J4669" s="28" t="s">
        <v>4907</v>
      </c>
      <c r="K4669" s="29">
        <v>40473</v>
      </c>
      <c r="L4669" s="24" t="s">
        <v>7174</v>
      </c>
      <c r="M4669" s="28" t="s">
        <v>7211</v>
      </c>
    </row>
    <row r="4670" spans="1:13" hidden="1" x14ac:dyDescent="0.2">
      <c r="A4670" s="14">
        <v>81277</v>
      </c>
      <c r="B4670" s="147" t="s">
        <v>4573</v>
      </c>
      <c r="C4670" s="10" t="s">
        <v>5135</v>
      </c>
      <c r="D4670" s="25">
        <v>40473</v>
      </c>
      <c r="F4670" s="132">
        <v>-3.36</v>
      </c>
      <c r="G4670" s="28" t="s">
        <v>4595</v>
      </c>
      <c r="H4670" s="28" t="s">
        <v>4595</v>
      </c>
      <c r="K4670" s="29">
        <v>40476</v>
      </c>
      <c r="L4670" s="24"/>
      <c r="M4670" s="28" t="s">
        <v>1253</v>
      </c>
    </row>
    <row r="4671" spans="1:13" hidden="1" x14ac:dyDescent="0.2">
      <c r="A4671" s="14">
        <v>81244</v>
      </c>
      <c r="B4671" s="147" t="s">
        <v>4573</v>
      </c>
      <c r="C4671" s="10" t="s">
        <v>5135</v>
      </c>
      <c r="D4671" s="25">
        <v>40473</v>
      </c>
      <c r="F4671" s="133">
        <v>49.03</v>
      </c>
      <c r="G4671" s="28" t="s">
        <v>5167</v>
      </c>
      <c r="H4671" s="28" t="s">
        <v>3365</v>
      </c>
      <c r="J4671" s="28" t="s">
        <v>4909</v>
      </c>
      <c r="K4671" s="29">
        <v>40474</v>
      </c>
      <c r="L4671" s="24"/>
      <c r="M4671" s="28" t="s">
        <v>4701</v>
      </c>
    </row>
    <row r="4672" spans="1:13" hidden="1" x14ac:dyDescent="0.2">
      <c r="A4672" s="14">
        <v>81280</v>
      </c>
      <c r="B4672" s="147" t="s">
        <v>4573</v>
      </c>
      <c r="C4672" s="10" t="s">
        <v>5135</v>
      </c>
      <c r="D4672" s="25">
        <v>40474</v>
      </c>
      <c r="E4672" s="28" t="s">
        <v>1345</v>
      </c>
      <c r="F4672" s="133">
        <v>188.68</v>
      </c>
      <c r="G4672" s="28" t="s">
        <v>6091</v>
      </c>
      <c r="H4672" s="28" t="s">
        <v>4600</v>
      </c>
      <c r="J4672" s="28" t="s">
        <v>4911</v>
      </c>
      <c r="K4672" s="29">
        <v>40476</v>
      </c>
      <c r="L4672" s="24"/>
      <c r="M4672" s="28" t="s">
        <v>5931</v>
      </c>
    </row>
    <row r="4673" spans="1:13" hidden="1" x14ac:dyDescent="0.2">
      <c r="A4673" s="14">
        <v>81278</v>
      </c>
      <c r="B4673" s="147" t="s">
        <v>4573</v>
      </c>
      <c r="C4673" s="10" t="s">
        <v>5135</v>
      </c>
      <c r="D4673" s="25">
        <v>40474</v>
      </c>
      <c r="E4673" s="28" t="s">
        <v>58</v>
      </c>
      <c r="F4673" s="133">
        <v>82.93</v>
      </c>
      <c r="G4673" s="28" t="s">
        <v>6614</v>
      </c>
      <c r="H4673" s="28" t="s">
        <v>4599</v>
      </c>
      <c r="I4673" s="28" t="s">
        <v>3587</v>
      </c>
      <c r="J4673" s="28" t="s">
        <v>4906</v>
      </c>
      <c r="K4673" s="29">
        <v>40476</v>
      </c>
      <c r="L4673" s="24"/>
      <c r="M4673" s="28" t="s">
        <v>59</v>
      </c>
    </row>
    <row r="4674" spans="1:13" hidden="1" x14ac:dyDescent="0.2">
      <c r="A4674" s="14">
        <v>81279</v>
      </c>
      <c r="B4674" s="147" t="s">
        <v>4573</v>
      </c>
      <c r="C4674" s="10" t="s">
        <v>5135</v>
      </c>
      <c r="D4674" s="25">
        <v>40474</v>
      </c>
      <c r="F4674" s="132">
        <v>35</v>
      </c>
      <c r="G4674" s="28" t="s">
        <v>4595</v>
      </c>
      <c r="H4674" s="28" t="s">
        <v>4595</v>
      </c>
      <c r="K4674" s="29">
        <v>40476</v>
      </c>
      <c r="L4674" s="24"/>
      <c r="M4674" s="28" t="s">
        <v>1240</v>
      </c>
    </row>
    <row r="4675" spans="1:13" hidden="1" x14ac:dyDescent="0.2">
      <c r="A4675" s="14">
        <v>81282</v>
      </c>
      <c r="B4675" s="147" t="s">
        <v>4573</v>
      </c>
      <c r="C4675" s="10" t="s">
        <v>5135</v>
      </c>
      <c r="D4675" s="25">
        <v>40475</v>
      </c>
      <c r="F4675" s="133">
        <v>2.37</v>
      </c>
      <c r="G4675" s="28" t="s">
        <v>1444</v>
      </c>
      <c r="H4675" s="28" t="s">
        <v>277</v>
      </c>
      <c r="J4675" s="28" t="s">
        <v>4905</v>
      </c>
      <c r="K4675" s="29">
        <v>40476</v>
      </c>
      <c r="L4675" s="24"/>
      <c r="M4675" s="28" t="s">
        <v>6837</v>
      </c>
    </row>
    <row r="4676" spans="1:13" hidden="1" x14ac:dyDescent="0.2">
      <c r="A4676" s="14">
        <v>81281</v>
      </c>
      <c r="B4676" s="147" t="s">
        <v>4573</v>
      </c>
      <c r="C4676" s="10" t="s">
        <v>5135</v>
      </c>
      <c r="D4676" s="25">
        <v>40475</v>
      </c>
      <c r="F4676" s="133">
        <v>56.12</v>
      </c>
      <c r="G4676" s="28" t="s">
        <v>5160</v>
      </c>
      <c r="H4676" s="28" t="s">
        <v>7322</v>
      </c>
      <c r="J4676" s="28" t="s">
        <v>7139</v>
      </c>
      <c r="K4676" s="29">
        <v>40476</v>
      </c>
      <c r="L4676" s="24"/>
      <c r="M4676" s="28" t="s">
        <v>1990</v>
      </c>
    </row>
    <row r="4677" spans="1:13" hidden="1" x14ac:dyDescent="0.2">
      <c r="A4677" s="14">
        <v>81111</v>
      </c>
      <c r="B4677" s="147" t="s">
        <v>4573</v>
      </c>
      <c r="C4677" s="10" t="s">
        <v>4574</v>
      </c>
      <c r="D4677" s="25">
        <v>40475</v>
      </c>
      <c r="E4677" s="28" t="s">
        <v>60</v>
      </c>
      <c r="F4677" s="133">
        <v>440</v>
      </c>
      <c r="G4677" s="28" t="s">
        <v>6615</v>
      </c>
      <c r="H4677" s="28" t="s">
        <v>4599</v>
      </c>
      <c r="I4677" s="28" t="s">
        <v>3587</v>
      </c>
      <c r="J4677" s="28" t="s">
        <v>4916</v>
      </c>
      <c r="K4677" s="29">
        <v>40486</v>
      </c>
      <c r="L4677" s="24" t="s">
        <v>7176</v>
      </c>
      <c r="M4677" s="28">
        <v>1262</v>
      </c>
    </row>
    <row r="4678" spans="1:13" hidden="1" x14ac:dyDescent="0.2">
      <c r="A4678" s="14">
        <v>81139</v>
      </c>
      <c r="B4678" s="147" t="s">
        <v>4579</v>
      </c>
      <c r="C4678" s="10" t="s">
        <v>4574</v>
      </c>
      <c r="D4678" s="25">
        <v>40476</v>
      </c>
      <c r="F4678" s="133">
        <v>150</v>
      </c>
      <c r="G4678" s="28" t="s">
        <v>4580</v>
      </c>
      <c r="H4678" s="28" t="s">
        <v>6667</v>
      </c>
      <c r="K4678" s="29">
        <v>40476</v>
      </c>
      <c r="L4678" s="24" t="s">
        <v>7184</v>
      </c>
      <c r="M4678" s="28" t="s">
        <v>6279</v>
      </c>
    </row>
    <row r="4679" spans="1:13" hidden="1" x14ac:dyDescent="0.2">
      <c r="A4679" s="14">
        <v>81283</v>
      </c>
      <c r="B4679" s="147" t="s">
        <v>4573</v>
      </c>
      <c r="C4679" s="10" t="s">
        <v>5135</v>
      </c>
      <c r="D4679" s="25">
        <v>40476</v>
      </c>
      <c r="E4679" s="28" t="s">
        <v>889</v>
      </c>
      <c r="F4679" s="133">
        <v>113.55</v>
      </c>
      <c r="G4679" s="28" t="s">
        <v>889</v>
      </c>
      <c r="H4679" s="28" t="s">
        <v>4599</v>
      </c>
      <c r="J4679" s="28" t="s">
        <v>4908</v>
      </c>
      <c r="K4679" s="29">
        <v>40477</v>
      </c>
      <c r="L4679" s="24"/>
      <c r="M4679" s="28" t="s">
        <v>6578</v>
      </c>
    </row>
    <row r="4680" spans="1:13" hidden="1" x14ac:dyDescent="0.2">
      <c r="A4680" s="14">
        <v>81138</v>
      </c>
      <c r="B4680" s="135" t="s">
        <v>5138</v>
      </c>
      <c r="C4680" s="10" t="s">
        <v>4574</v>
      </c>
      <c r="D4680" s="25">
        <v>40476</v>
      </c>
      <c r="E4680" s="33"/>
      <c r="F4680" s="133">
        <v>195.37</v>
      </c>
      <c r="G4680" s="28" t="s">
        <v>4574</v>
      </c>
      <c r="H4680" s="28" t="s">
        <v>3381</v>
      </c>
      <c r="J4680" s="28" t="s">
        <v>4909</v>
      </c>
      <c r="K4680" s="29">
        <v>40476</v>
      </c>
      <c r="L4680" s="24" t="s">
        <v>7206</v>
      </c>
      <c r="M4680" s="28" t="s">
        <v>375</v>
      </c>
    </row>
    <row r="4681" spans="1:13" hidden="1" x14ac:dyDescent="0.2">
      <c r="A4681" s="14">
        <v>81135</v>
      </c>
      <c r="B4681" s="147" t="s">
        <v>4579</v>
      </c>
      <c r="C4681" s="10" t="s">
        <v>4574</v>
      </c>
      <c r="D4681" s="25">
        <v>40477</v>
      </c>
      <c r="F4681" s="133">
        <v>40</v>
      </c>
      <c r="G4681" s="28" t="s">
        <v>4580</v>
      </c>
      <c r="H4681" s="28" t="s">
        <v>6667</v>
      </c>
      <c r="K4681" s="29">
        <v>40477</v>
      </c>
      <c r="L4681" s="24" t="s">
        <v>7184</v>
      </c>
      <c r="M4681" s="28" t="s">
        <v>3117</v>
      </c>
    </row>
    <row r="4682" spans="1:13" hidden="1" x14ac:dyDescent="0.2">
      <c r="A4682" s="14">
        <v>81284</v>
      </c>
      <c r="B4682" s="147" t="s">
        <v>4573</v>
      </c>
      <c r="C4682" s="10" t="s">
        <v>5135</v>
      </c>
      <c r="D4682" s="25">
        <v>40477</v>
      </c>
      <c r="F4682" s="133">
        <v>45</v>
      </c>
      <c r="G4682" s="28" t="s">
        <v>3970</v>
      </c>
      <c r="H4682" s="28" t="s">
        <v>3484</v>
      </c>
      <c r="J4682" s="28" t="s">
        <v>4909</v>
      </c>
      <c r="K4682" s="29">
        <v>40478</v>
      </c>
      <c r="L4682" s="24"/>
      <c r="M4682" s="28" t="s">
        <v>4708</v>
      </c>
    </row>
    <row r="4683" spans="1:13" hidden="1" x14ac:dyDescent="0.2">
      <c r="A4683" s="14">
        <v>81137</v>
      </c>
      <c r="B4683" s="147" t="s">
        <v>4573</v>
      </c>
      <c r="C4683" s="10" t="s">
        <v>4574</v>
      </c>
      <c r="D4683" s="25">
        <v>40477</v>
      </c>
      <c r="E4683" s="32" t="s">
        <v>3389</v>
      </c>
      <c r="F4683" s="133">
        <v>42.87</v>
      </c>
      <c r="G4683" s="28" t="s">
        <v>5139</v>
      </c>
      <c r="H4683" s="28" t="s">
        <v>3381</v>
      </c>
      <c r="J4683" s="28" t="s">
        <v>4911</v>
      </c>
      <c r="K4683" s="29">
        <v>40477</v>
      </c>
      <c r="L4683" s="24" t="s">
        <v>7174</v>
      </c>
      <c r="M4683" s="28" t="s">
        <v>7209</v>
      </c>
    </row>
    <row r="4684" spans="1:13" hidden="1" x14ac:dyDescent="0.2">
      <c r="A4684" s="14">
        <v>81245</v>
      </c>
      <c r="B4684" s="147" t="s">
        <v>4573</v>
      </c>
      <c r="C4684" s="10" t="s">
        <v>5135</v>
      </c>
      <c r="D4684" s="25">
        <v>40478</v>
      </c>
      <c r="F4684" s="133">
        <v>80.72</v>
      </c>
      <c r="G4684" s="28" t="s">
        <v>5167</v>
      </c>
      <c r="H4684" s="28" t="s">
        <v>3365</v>
      </c>
      <c r="J4684" s="28" t="s">
        <v>4909</v>
      </c>
      <c r="K4684" s="29">
        <v>40479</v>
      </c>
      <c r="L4684" s="24"/>
      <c r="M4684" s="28" t="s">
        <v>4701</v>
      </c>
    </row>
    <row r="4685" spans="1:13" hidden="1" x14ac:dyDescent="0.2">
      <c r="A4685" s="14">
        <v>81131</v>
      </c>
      <c r="B4685" s="147" t="s">
        <v>4573</v>
      </c>
      <c r="C4685" s="10" t="s">
        <v>4574</v>
      </c>
      <c r="D4685" s="25">
        <v>40479</v>
      </c>
      <c r="E4685" s="28" t="s">
        <v>2500</v>
      </c>
      <c r="F4685" s="133">
        <v>75</v>
      </c>
      <c r="G4685" s="28" t="s">
        <v>891</v>
      </c>
      <c r="H4685" s="28" t="s">
        <v>7154</v>
      </c>
      <c r="J4685" s="28" t="s">
        <v>4907</v>
      </c>
      <c r="K4685" s="29">
        <v>40479</v>
      </c>
      <c r="L4685" s="24" t="s">
        <v>7176</v>
      </c>
      <c r="M4685" s="28">
        <v>1260</v>
      </c>
    </row>
    <row r="4686" spans="1:13" x14ac:dyDescent="0.2">
      <c r="A4686" s="14">
        <v>81130</v>
      </c>
      <c r="B4686" s="147" t="s">
        <v>4573</v>
      </c>
      <c r="C4686" s="10" t="s">
        <v>4574</v>
      </c>
      <c r="D4686" s="25">
        <v>40479</v>
      </c>
      <c r="F4686" s="133">
        <v>20.350000000000001</v>
      </c>
      <c r="G4686" s="28" t="s">
        <v>5136</v>
      </c>
      <c r="H4686" s="28" t="s">
        <v>7151</v>
      </c>
      <c r="J4686" s="28" t="s">
        <v>4911</v>
      </c>
      <c r="K4686" s="29">
        <v>40479</v>
      </c>
      <c r="L4686" s="24" t="s">
        <v>7174</v>
      </c>
      <c r="M4686" s="28" t="s">
        <v>7221</v>
      </c>
    </row>
    <row r="4687" spans="1:13" x14ac:dyDescent="0.2">
      <c r="A4687" s="14">
        <v>81285</v>
      </c>
      <c r="B4687" s="147" t="s">
        <v>4573</v>
      </c>
      <c r="C4687" s="10" t="s">
        <v>5135</v>
      </c>
      <c r="D4687" s="25">
        <v>40479</v>
      </c>
      <c r="F4687" s="133">
        <v>16</v>
      </c>
      <c r="G4687" s="28" t="s">
        <v>2205</v>
      </c>
      <c r="H4687" s="28" t="s">
        <v>7151</v>
      </c>
      <c r="J4687" s="28" t="s">
        <v>4907</v>
      </c>
      <c r="K4687" s="29">
        <v>40480</v>
      </c>
      <c r="L4687" s="24"/>
      <c r="M4687" s="28" t="s">
        <v>4695</v>
      </c>
    </row>
    <row r="4688" spans="1:13" hidden="1" x14ac:dyDescent="0.2">
      <c r="A4688" s="14">
        <v>81246</v>
      </c>
      <c r="B4688" s="147" t="s">
        <v>4573</v>
      </c>
      <c r="C4688" s="10" t="s">
        <v>5135</v>
      </c>
      <c r="D4688" s="25">
        <v>40480</v>
      </c>
      <c r="E4688" s="28" t="s">
        <v>5103</v>
      </c>
      <c r="F4688" s="133">
        <v>45</v>
      </c>
      <c r="G4688" s="28" t="s">
        <v>1560</v>
      </c>
      <c r="H4688" s="28" t="s">
        <v>4600</v>
      </c>
      <c r="J4688" s="28" t="s">
        <v>4907</v>
      </c>
      <c r="K4688" s="29">
        <v>40481</v>
      </c>
      <c r="L4688" s="24"/>
      <c r="M4688" s="28" t="s">
        <v>7224</v>
      </c>
    </row>
    <row r="4689" spans="1:13" hidden="1" x14ac:dyDescent="0.2">
      <c r="A4689" s="14">
        <v>81286</v>
      </c>
      <c r="B4689" s="147" t="s">
        <v>4573</v>
      </c>
      <c r="C4689" s="10" t="s">
        <v>5135</v>
      </c>
      <c r="D4689" s="25">
        <v>40480</v>
      </c>
      <c r="E4689" s="28" t="s">
        <v>8506</v>
      </c>
      <c r="F4689" s="133">
        <v>543.82000000000005</v>
      </c>
      <c r="G4689" s="28" t="s">
        <v>5413</v>
      </c>
      <c r="H4689" s="28" t="s">
        <v>7322</v>
      </c>
      <c r="J4689" s="28" t="s">
        <v>7139</v>
      </c>
      <c r="K4689" s="29">
        <v>40481</v>
      </c>
      <c r="L4689" s="24"/>
      <c r="M4689" s="28" t="s">
        <v>6653</v>
      </c>
    </row>
    <row r="4690" spans="1:13" hidden="1" x14ac:dyDescent="0.2">
      <c r="A4690" s="14">
        <v>81287</v>
      </c>
      <c r="B4690" s="147" t="s">
        <v>4573</v>
      </c>
      <c r="C4690" s="10" t="s">
        <v>5135</v>
      </c>
      <c r="D4690" s="25">
        <v>40480</v>
      </c>
      <c r="F4690" s="133">
        <v>57.42</v>
      </c>
      <c r="G4690" s="28" t="s">
        <v>878</v>
      </c>
      <c r="H4690" s="28" t="s">
        <v>7322</v>
      </c>
      <c r="J4690" s="28" t="s">
        <v>7139</v>
      </c>
      <c r="K4690" s="29">
        <v>40481</v>
      </c>
      <c r="L4690" s="24"/>
      <c r="M4690" s="28" t="s">
        <v>1530</v>
      </c>
    </row>
    <row r="4691" spans="1:13" hidden="1" x14ac:dyDescent="0.2">
      <c r="A4691" s="14">
        <v>81289</v>
      </c>
      <c r="B4691" s="147" t="s">
        <v>4573</v>
      </c>
      <c r="C4691" s="10" t="s">
        <v>5135</v>
      </c>
      <c r="D4691" s="25">
        <v>40481</v>
      </c>
      <c r="F4691" s="132">
        <v>14.47</v>
      </c>
      <c r="G4691" s="28" t="s">
        <v>6755</v>
      </c>
      <c r="H4691" s="28" t="s">
        <v>4595</v>
      </c>
      <c r="K4691" s="29">
        <v>40483</v>
      </c>
      <c r="L4691" s="24"/>
      <c r="M4691" s="28" t="s">
        <v>8536</v>
      </c>
    </row>
    <row r="4692" spans="1:13" hidden="1" x14ac:dyDescent="0.2">
      <c r="A4692" s="14">
        <v>81291</v>
      </c>
      <c r="B4692" s="147" t="s">
        <v>4573</v>
      </c>
      <c r="C4692" s="10" t="s">
        <v>5135</v>
      </c>
      <c r="D4692" s="25">
        <v>40481</v>
      </c>
      <c r="E4692" s="28" t="s">
        <v>2500</v>
      </c>
      <c r="F4692" s="133">
        <v>39</v>
      </c>
      <c r="G4692" s="28" t="s">
        <v>5412</v>
      </c>
      <c r="H4692" s="28" t="s">
        <v>7154</v>
      </c>
      <c r="J4692" s="28" t="s">
        <v>4907</v>
      </c>
      <c r="K4692" s="29">
        <v>40483</v>
      </c>
      <c r="L4692" s="24"/>
      <c r="M4692" s="28" t="s">
        <v>2501</v>
      </c>
    </row>
    <row r="4693" spans="1:13" hidden="1" x14ac:dyDescent="0.2">
      <c r="A4693" s="14">
        <v>81292</v>
      </c>
      <c r="B4693" s="147" t="s">
        <v>4573</v>
      </c>
      <c r="C4693" s="10" t="s">
        <v>5135</v>
      </c>
      <c r="D4693" s="25">
        <v>40481</v>
      </c>
      <c r="E4693" s="28" t="s">
        <v>8451</v>
      </c>
      <c r="F4693" s="133">
        <v>28.12</v>
      </c>
      <c r="G4693" s="28" t="s">
        <v>5135</v>
      </c>
      <c r="H4693" s="28" t="s">
        <v>4599</v>
      </c>
      <c r="I4693" s="28" t="s">
        <v>3587</v>
      </c>
      <c r="J4693" s="28" t="s">
        <v>4909</v>
      </c>
      <c r="K4693" s="29">
        <v>40483</v>
      </c>
      <c r="L4693" s="24"/>
      <c r="M4693" s="28" t="s">
        <v>8452</v>
      </c>
    </row>
    <row r="4694" spans="1:13" hidden="1" x14ac:dyDescent="0.2">
      <c r="A4694" s="14">
        <v>81290</v>
      </c>
      <c r="B4694" s="147" t="s">
        <v>4573</v>
      </c>
      <c r="C4694" s="10" t="s">
        <v>5135</v>
      </c>
      <c r="D4694" s="25">
        <v>40481</v>
      </c>
      <c r="F4694" s="133">
        <v>14.66</v>
      </c>
      <c r="G4694" s="28" t="s">
        <v>683</v>
      </c>
      <c r="H4694" s="28" t="s">
        <v>3365</v>
      </c>
      <c r="J4694" s="28" t="s">
        <v>4909</v>
      </c>
      <c r="K4694" s="29">
        <v>40483</v>
      </c>
      <c r="L4694" s="24"/>
      <c r="M4694" s="28" t="s">
        <v>7225</v>
      </c>
    </row>
    <row r="4695" spans="1:13" hidden="1" x14ac:dyDescent="0.2">
      <c r="A4695" s="14">
        <v>81288</v>
      </c>
      <c r="B4695" s="147" t="s">
        <v>4573</v>
      </c>
      <c r="C4695" s="10" t="s">
        <v>5135</v>
      </c>
      <c r="D4695" s="25">
        <v>40481</v>
      </c>
      <c r="F4695" s="133">
        <v>20.55</v>
      </c>
      <c r="G4695" s="28" t="s">
        <v>878</v>
      </c>
      <c r="H4695" s="28" t="s">
        <v>7322</v>
      </c>
      <c r="J4695" s="28" t="s">
        <v>7139</v>
      </c>
      <c r="K4695" s="29">
        <v>40483</v>
      </c>
      <c r="L4695" s="24"/>
      <c r="M4695" s="28" t="s">
        <v>1530</v>
      </c>
    </row>
    <row r="4696" spans="1:13" hidden="1" x14ac:dyDescent="0.2">
      <c r="A4696" s="14">
        <v>81293</v>
      </c>
      <c r="B4696" s="147" t="s">
        <v>4573</v>
      </c>
      <c r="C4696" s="10" t="s">
        <v>5135</v>
      </c>
      <c r="D4696" s="25">
        <v>40481</v>
      </c>
      <c r="F4696" s="132">
        <v>-31.99</v>
      </c>
      <c r="G4696" s="28" t="s">
        <v>4595</v>
      </c>
      <c r="H4696" s="28" t="s">
        <v>4595</v>
      </c>
      <c r="K4696" s="29">
        <v>40483</v>
      </c>
      <c r="L4696" s="24"/>
      <c r="M4696" s="28" t="s">
        <v>1242</v>
      </c>
    </row>
    <row r="4697" spans="1:13" hidden="1" x14ac:dyDescent="0.2">
      <c r="A4697" s="14">
        <v>81294</v>
      </c>
      <c r="B4697" s="147" t="s">
        <v>4573</v>
      </c>
      <c r="C4697" s="10" t="s">
        <v>5135</v>
      </c>
      <c r="D4697" s="25">
        <v>40482</v>
      </c>
      <c r="F4697" s="133">
        <v>60.88</v>
      </c>
      <c r="G4697" s="28" t="s">
        <v>1956</v>
      </c>
      <c r="H4697" s="28" t="s">
        <v>3365</v>
      </c>
      <c r="J4697" s="28" t="s">
        <v>4909</v>
      </c>
      <c r="K4697" s="29">
        <v>40483</v>
      </c>
      <c r="L4697" s="24"/>
      <c r="M4697" s="28" t="s">
        <v>4789</v>
      </c>
    </row>
    <row r="4698" spans="1:13" hidden="1" x14ac:dyDescent="0.2">
      <c r="A4698" s="14">
        <v>81540</v>
      </c>
      <c r="B4698" s="135" t="s">
        <v>4573</v>
      </c>
      <c r="C4698" s="24" t="s">
        <v>4580</v>
      </c>
      <c r="D4698" s="25">
        <v>40483</v>
      </c>
      <c r="E4698" s="28" t="s">
        <v>4793</v>
      </c>
      <c r="F4698" s="26">
        <v>25</v>
      </c>
      <c r="G4698" s="28" t="s">
        <v>5158</v>
      </c>
      <c r="H4698" s="28" t="s">
        <v>7154</v>
      </c>
      <c r="J4698" s="28" t="s">
        <v>4905</v>
      </c>
      <c r="K4698" s="29">
        <v>40483</v>
      </c>
      <c r="L4698" s="24"/>
    </row>
    <row r="4699" spans="1:13" hidden="1" x14ac:dyDescent="0.2">
      <c r="A4699" s="14">
        <v>81125</v>
      </c>
      <c r="B4699" s="147" t="s">
        <v>4579</v>
      </c>
      <c r="C4699" s="10" t="s">
        <v>4574</v>
      </c>
      <c r="D4699" s="25">
        <v>40483</v>
      </c>
      <c r="F4699" s="133">
        <v>40</v>
      </c>
      <c r="G4699" s="28" t="s">
        <v>4580</v>
      </c>
      <c r="H4699" s="28" t="s">
        <v>6667</v>
      </c>
      <c r="K4699" s="29">
        <v>40483</v>
      </c>
      <c r="L4699" s="24" t="s">
        <v>7184</v>
      </c>
      <c r="M4699" s="28" t="s">
        <v>3118</v>
      </c>
    </row>
    <row r="4700" spans="1:13" hidden="1" x14ac:dyDescent="0.2">
      <c r="A4700" s="14">
        <v>81542</v>
      </c>
      <c r="B4700" s="135" t="s">
        <v>4573</v>
      </c>
      <c r="C4700" s="24" t="s">
        <v>4580</v>
      </c>
      <c r="D4700" s="25">
        <v>40483</v>
      </c>
      <c r="E4700" s="28" t="s">
        <v>8516</v>
      </c>
      <c r="F4700" s="26">
        <v>20</v>
      </c>
      <c r="G4700" s="28" t="s">
        <v>7120</v>
      </c>
      <c r="H4700" s="28" t="s">
        <v>3484</v>
      </c>
      <c r="J4700" s="28" t="s">
        <v>4907</v>
      </c>
      <c r="K4700" s="29">
        <v>40483</v>
      </c>
      <c r="L4700" s="24"/>
    </row>
    <row r="4701" spans="1:13" hidden="1" x14ac:dyDescent="0.2">
      <c r="A4701" s="14">
        <v>81121</v>
      </c>
      <c r="B4701" s="147" t="s">
        <v>4573</v>
      </c>
      <c r="C4701" s="10" t="s">
        <v>4574</v>
      </c>
      <c r="D4701" s="25">
        <v>40483</v>
      </c>
      <c r="F4701" s="133">
        <v>5</v>
      </c>
      <c r="G4701" s="28" t="s">
        <v>5134</v>
      </c>
      <c r="H4701" s="28" t="s">
        <v>5954</v>
      </c>
      <c r="J4701" s="28" t="s">
        <v>4912</v>
      </c>
      <c r="K4701" s="29">
        <v>40483</v>
      </c>
      <c r="L4701" s="24" t="s">
        <v>7174</v>
      </c>
      <c r="M4701" s="28" t="s">
        <v>7194</v>
      </c>
    </row>
    <row r="4702" spans="1:13" hidden="1" x14ac:dyDescent="0.2">
      <c r="A4702" s="14">
        <v>81127</v>
      </c>
      <c r="B4702" s="147" t="s">
        <v>4579</v>
      </c>
      <c r="C4702" s="10" t="s">
        <v>4574</v>
      </c>
      <c r="D4702" s="25">
        <v>40483</v>
      </c>
      <c r="F4702" s="133">
        <v>10</v>
      </c>
      <c r="G4702" s="28" t="s">
        <v>7162</v>
      </c>
      <c r="H4702" s="28" t="s">
        <v>3370</v>
      </c>
      <c r="J4702" s="28" t="s">
        <v>4906</v>
      </c>
      <c r="K4702" s="29">
        <v>40483</v>
      </c>
      <c r="L4702" s="24" t="s">
        <v>7182</v>
      </c>
      <c r="M4702" s="28" t="s">
        <v>7199</v>
      </c>
    </row>
    <row r="4703" spans="1:13" hidden="1" x14ac:dyDescent="0.2">
      <c r="A4703" s="14">
        <v>81128</v>
      </c>
      <c r="B4703" s="135" t="s">
        <v>4579</v>
      </c>
      <c r="C4703" s="10" t="s">
        <v>4574</v>
      </c>
      <c r="D4703" s="25">
        <v>40483</v>
      </c>
      <c r="F4703" s="133">
        <v>10</v>
      </c>
      <c r="G4703" s="28" t="s">
        <v>7163</v>
      </c>
      <c r="H4703" s="28" t="s">
        <v>3370</v>
      </c>
      <c r="J4703" s="28" t="s">
        <v>4905</v>
      </c>
      <c r="K4703" s="29">
        <v>40483</v>
      </c>
      <c r="L4703" s="24" t="s">
        <v>7182</v>
      </c>
      <c r="M4703" s="28" t="s">
        <v>7198</v>
      </c>
    </row>
    <row r="4704" spans="1:13" hidden="1" x14ac:dyDescent="0.2">
      <c r="A4704" s="14">
        <v>81544</v>
      </c>
      <c r="B4704" s="135" t="s">
        <v>4573</v>
      </c>
      <c r="C4704" s="24" t="s">
        <v>4580</v>
      </c>
      <c r="D4704" s="25">
        <v>40483</v>
      </c>
      <c r="E4704" s="28" t="s">
        <v>3376</v>
      </c>
      <c r="F4704" s="26">
        <v>12</v>
      </c>
      <c r="G4704" s="28" t="s">
        <v>1661</v>
      </c>
      <c r="H4704" s="28" t="s">
        <v>3379</v>
      </c>
      <c r="J4704" s="28" t="s">
        <v>4906</v>
      </c>
      <c r="K4704" s="29">
        <v>40483</v>
      </c>
      <c r="L4704" s="24"/>
    </row>
    <row r="4705" spans="1:13" hidden="1" x14ac:dyDescent="0.2">
      <c r="A4705" s="14">
        <v>81297</v>
      </c>
      <c r="B4705" s="147" t="s">
        <v>4573</v>
      </c>
      <c r="C4705" s="10" t="s">
        <v>5135</v>
      </c>
      <c r="D4705" s="25">
        <v>40483</v>
      </c>
      <c r="F4705" s="133">
        <v>14.99</v>
      </c>
      <c r="G4705" s="28" t="s">
        <v>7133</v>
      </c>
      <c r="H4705" s="28" t="s">
        <v>3381</v>
      </c>
      <c r="J4705" s="28" t="s">
        <v>4909</v>
      </c>
      <c r="K4705" s="29">
        <v>40485</v>
      </c>
      <c r="L4705" s="24"/>
      <c r="M4705" s="28" t="s">
        <v>7227</v>
      </c>
    </row>
    <row r="4706" spans="1:13" hidden="1" x14ac:dyDescent="0.2">
      <c r="A4706" s="14">
        <v>81126</v>
      </c>
      <c r="B4706" s="147" t="s">
        <v>4573</v>
      </c>
      <c r="C4706" s="10" t="s">
        <v>4574</v>
      </c>
      <c r="D4706" s="25">
        <v>40483</v>
      </c>
      <c r="F4706" s="133">
        <v>36.64</v>
      </c>
      <c r="G4706" s="28" t="s">
        <v>6752</v>
      </c>
      <c r="H4706" s="28" t="s">
        <v>3381</v>
      </c>
      <c r="J4706" s="28" t="s">
        <v>4907</v>
      </c>
      <c r="K4706" s="29">
        <v>40483</v>
      </c>
      <c r="L4706" s="24" t="s">
        <v>7174</v>
      </c>
      <c r="M4706" s="28" t="s">
        <v>6752</v>
      </c>
    </row>
    <row r="4707" spans="1:13" hidden="1" x14ac:dyDescent="0.2">
      <c r="A4707" s="14">
        <v>81543</v>
      </c>
      <c r="B4707" s="135" t="s">
        <v>4573</v>
      </c>
      <c r="C4707" s="24" t="s">
        <v>4580</v>
      </c>
      <c r="D4707" s="25">
        <v>40483</v>
      </c>
      <c r="E4707" s="28" t="s">
        <v>3043</v>
      </c>
      <c r="F4707" s="26">
        <v>40</v>
      </c>
      <c r="G4707" s="28" t="s">
        <v>1958</v>
      </c>
      <c r="H4707" s="28" t="s">
        <v>3379</v>
      </c>
      <c r="J4707" s="28" t="s">
        <v>4906</v>
      </c>
      <c r="K4707" s="29">
        <v>40483</v>
      </c>
      <c r="L4707" s="24"/>
    </row>
    <row r="4708" spans="1:13" hidden="1" x14ac:dyDescent="0.2">
      <c r="A4708" s="14">
        <v>81538</v>
      </c>
      <c r="B4708" s="135" t="s">
        <v>4573</v>
      </c>
      <c r="C4708" s="24" t="s">
        <v>4580</v>
      </c>
      <c r="D4708" s="25">
        <v>40483</v>
      </c>
      <c r="E4708" s="28" t="s">
        <v>3367</v>
      </c>
      <c r="F4708" s="26">
        <v>80</v>
      </c>
      <c r="G4708" s="28" t="s">
        <v>7119</v>
      </c>
      <c r="H4708" s="28" t="s">
        <v>3484</v>
      </c>
      <c r="J4708" s="28" t="s">
        <v>4911</v>
      </c>
      <c r="K4708" s="29">
        <v>40483</v>
      </c>
      <c r="L4708" s="24"/>
    </row>
    <row r="4709" spans="1:13" hidden="1" x14ac:dyDescent="0.2">
      <c r="A4709" s="14">
        <v>81541</v>
      </c>
      <c r="B4709" s="135" t="s">
        <v>4573</v>
      </c>
      <c r="C4709" s="24" t="s">
        <v>4580</v>
      </c>
      <c r="D4709" s="25">
        <v>40483</v>
      </c>
      <c r="E4709" s="28" t="s">
        <v>3542</v>
      </c>
      <c r="F4709" s="26">
        <v>50</v>
      </c>
      <c r="G4709" s="28" t="s">
        <v>3696</v>
      </c>
      <c r="H4709" s="28" t="s">
        <v>3488</v>
      </c>
      <c r="J4709" s="28" t="s">
        <v>4908</v>
      </c>
      <c r="K4709" s="29">
        <v>40483</v>
      </c>
      <c r="L4709" s="24"/>
    </row>
    <row r="4710" spans="1:13" hidden="1" x14ac:dyDescent="0.2">
      <c r="A4710" s="14">
        <v>81097</v>
      </c>
      <c r="B4710" s="147" t="s">
        <v>4573</v>
      </c>
      <c r="C4710" s="10" t="s">
        <v>4574</v>
      </c>
      <c r="D4710" s="25">
        <v>40483</v>
      </c>
      <c r="E4710" s="28" t="s">
        <v>1474</v>
      </c>
      <c r="F4710" s="133">
        <v>30</v>
      </c>
      <c r="G4710" s="28" t="s">
        <v>5155</v>
      </c>
      <c r="H4710" s="28" t="s">
        <v>3365</v>
      </c>
      <c r="J4710" s="28" t="s">
        <v>4906</v>
      </c>
      <c r="K4710" s="29">
        <v>40492</v>
      </c>
      <c r="L4710" s="24" t="s">
        <v>7176</v>
      </c>
      <c r="M4710" s="28">
        <v>1264</v>
      </c>
    </row>
    <row r="4711" spans="1:13" hidden="1" x14ac:dyDescent="0.2">
      <c r="A4711" s="14">
        <v>81539</v>
      </c>
      <c r="B4711" s="135" t="s">
        <v>4573</v>
      </c>
      <c r="C4711" s="24" t="s">
        <v>4580</v>
      </c>
      <c r="D4711" s="25">
        <v>40483</v>
      </c>
      <c r="E4711" s="28" t="s">
        <v>3367</v>
      </c>
      <c r="F4711" s="26">
        <v>30</v>
      </c>
      <c r="G4711" s="28" t="s">
        <v>5137</v>
      </c>
      <c r="H4711" s="28" t="s">
        <v>3365</v>
      </c>
      <c r="J4711" s="28" t="s">
        <v>4911</v>
      </c>
      <c r="K4711" s="29">
        <v>40483</v>
      </c>
      <c r="L4711" s="24"/>
    </row>
    <row r="4712" spans="1:13" hidden="1" x14ac:dyDescent="0.2">
      <c r="A4712" s="14">
        <v>81119</v>
      </c>
      <c r="B4712" s="147" t="s">
        <v>4579</v>
      </c>
      <c r="C4712" s="10" t="s">
        <v>4574</v>
      </c>
      <c r="D4712" s="25">
        <v>40483</v>
      </c>
      <c r="F4712" s="133">
        <v>300</v>
      </c>
      <c r="G4712" s="28" t="s">
        <v>5133</v>
      </c>
      <c r="H4712" s="28" t="s">
        <v>6667</v>
      </c>
      <c r="K4712" s="29">
        <v>40483</v>
      </c>
      <c r="L4712" s="24" t="s">
        <v>7174</v>
      </c>
      <c r="M4712" s="28" t="s">
        <v>7191</v>
      </c>
    </row>
    <row r="4713" spans="1:13" hidden="1" x14ac:dyDescent="0.2">
      <c r="A4713" s="14">
        <v>81593</v>
      </c>
      <c r="B4713" s="135" t="s">
        <v>7124</v>
      </c>
      <c r="C4713" s="10" t="s">
        <v>5133</v>
      </c>
      <c r="D4713" s="25">
        <v>40483</v>
      </c>
      <c r="F4713" s="26">
        <v>-0.64</v>
      </c>
      <c r="G4713" s="28" t="s">
        <v>5133</v>
      </c>
      <c r="H4713" s="28" t="s">
        <v>6666</v>
      </c>
      <c r="L4713" s="24"/>
    </row>
    <row r="4714" spans="1:13" hidden="1" x14ac:dyDescent="0.2">
      <c r="A4714" s="14">
        <v>81122</v>
      </c>
      <c r="B4714" s="147" t="s">
        <v>4573</v>
      </c>
      <c r="C4714" s="10" t="s">
        <v>4574</v>
      </c>
      <c r="D4714" s="25">
        <v>40483</v>
      </c>
      <c r="F4714" s="133">
        <v>32.97</v>
      </c>
      <c r="G4714" s="28" t="s">
        <v>6021</v>
      </c>
      <c r="H4714" s="28" t="s">
        <v>3381</v>
      </c>
      <c r="J4714" s="28" t="s">
        <v>4909</v>
      </c>
      <c r="K4714" s="29">
        <v>40483</v>
      </c>
      <c r="L4714" s="24" t="s">
        <v>7174</v>
      </c>
      <c r="M4714" s="28" t="s">
        <v>7200</v>
      </c>
    </row>
    <row r="4715" spans="1:13" hidden="1" x14ac:dyDescent="0.2">
      <c r="A4715" s="14">
        <v>81124</v>
      </c>
      <c r="B4715" s="147" t="s">
        <v>4573</v>
      </c>
      <c r="C4715" s="10" t="s">
        <v>4574</v>
      </c>
      <c r="D4715" s="25">
        <v>40483</v>
      </c>
      <c r="F4715" s="133">
        <v>44</v>
      </c>
      <c r="G4715" s="28" t="s">
        <v>6023</v>
      </c>
      <c r="H4715" s="28" t="s">
        <v>3379</v>
      </c>
      <c r="J4715" s="28" t="s">
        <v>4906</v>
      </c>
      <c r="K4715" s="29">
        <v>40483</v>
      </c>
      <c r="L4715" s="24" t="s">
        <v>7174</v>
      </c>
      <c r="M4715" s="28" t="s">
        <v>7196</v>
      </c>
    </row>
    <row r="4716" spans="1:13" hidden="1" x14ac:dyDescent="0.2">
      <c r="A4716" s="14">
        <v>81123</v>
      </c>
      <c r="B4716" s="147" t="s">
        <v>4573</v>
      </c>
      <c r="C4716" s="10" t="s">
        <v>4574</v>
      </c>
      <c r="D4716" s="25">
        <v>40483</v>
      </c>
      <c r="F4716" s="133">
        <v>12.37</v>
      </c>
      <c r="G4716" s="28" t="s">
        <v>6022</v>
      </c>
      <c r="H4716" s="28" t="s">
        <v>3381</v>
      </c>
      <c r="J4716" s="28" t="s">
        <v>4909</v>
      </c>
      <c r="K4716" s="29">
        <v>40483</v>
      </c>
      <c r="L4716" s="24" t="s">
        <v>7174</v>
      </c>
      <c r="M4716" s="28" t="s">
        <v>7195</v>
      </c>
    </row>
    <row r="4717" spans="1:13" hidden="1" x14ac:dyDescent="0.2">
      <c r="A4717" s="14">
        <v>81564</v>
      </c>
      <c r="B4717" s="135" t="s">
        <v>4573</v>
      </c>
      <c r="C4717" s="24" t="s">
        <v>4580</v>
      </c>
      <c r="D4717" s="25">
        <v>40483</v>
      </c>
      <c r="F4717" s="131">
        <v>175</v>
      </c>
      <c r="G4717" s="28" t="s">
        <v>4595</v>
      </c>
      <c r="H4717" s="28" t="s">
        <v>3370</v>
      </c>
      <c r="J4717" s="28" t="s">
        <v>4909</v>
      </c>
      <c r="K4717" s="29">
        <v>40483</v>
      </c>
      <c r="L4717" s="24"/>
    </row>
    <row r="4718" spans="1:13" hidden="1" x14ac:dyDescent="0.2">
      <c r="A4718" s="14">
        <v>81545</v>
      </c>
      <c r="B4718" s="135" t="s">
        <v>5150</v>
      </c>
      <c r="C4718" s="24" t="s">
        <v>4580</v>
      </c>
      <c r="D4718" s="25">
        <v>40483</v>
      </c>
      <c r="F4718" s="26">
        <v>-440</v>
      </c>
      <c r="G4718" s="28" t="s">
        <v>4574</v>
      </c>
      <c r="H4718" s="28" t="s">
        <v>6667</v>
      </c>
      <c r="K4718" s="29">
        <v>40483</v>
      </c>
      <c r="L4718" s="24"/>
    </row>
    <row r="4719" spans="1:13" hidden="1" x14ac:dyDescent="0.2">
      <c r="A4719" s="14">
        <v>81594</v>
      </c>
      <c r="B4719" s="135" t="s">
        <v>5150</v>
      </c>
      <c r="C4719" s="24" t="s">
        <v>5133</v>
      </c>
      <c r="D4719" s="25">
        <v>40483</v>
      </c>
      <c r="F4719" s="26">
        <v>-300</v>
      </c>
      <c r="G4719" s="28" t="s">
        <v>4574</v>
      </c>
      <c r="H4719" s="28" t="s">
        <v>6667</v>
      </c>
      <c r="L4719" s="24"/>
    </row>
    <row r="4720" spans="1:13" x14ac:dyDescent="0.2">
      <c r="A4720" s="14">
        <v>81295</v>
      </c>
      <c r="B4720" s="147" t="s">
        <v>4573</v>
      </c>
      <c r="C4720" s="10" t="s">
        <v>5135</v>
      </c>
      <c r="D4720" s="25">
        <v>40483</v>
      </c>
      <c r="F4720" s="133">
        <v>10</v>
      </c>
      <c r="G4720" s="28" t="s">
        <v>2205</v>
      </c>
      <c r="H4720" s="28" t="s">
        <v>7151</v>
      </c>
      <c r="J4720" s="28" t="s">
        <v>4907</v>
      </c>
      <c r="K4720" s="29">
        <v>40484</v>
      </c>
      <c r="L4720" s="24"/>
      <c r="M4720" s="28" t="s">
        <v>4695</v>
      </c>
    </row>
    <row r="4721" spans="1:13" x14ac:dyDescent="0.2">
      <c r="A4721" s="14">
        <v>81296</v>
      </c>
      <c r="B4721" s="147" t="s">
        <v>4573</v>
      </c>
      <c r="C4721" s="10" t="s">
        <v>5135</v>
      </c>
      <c r="D4721" s="25">
        <v>40483</v>
      </c>
      <c r="F4721" s="133">
        <v>213.9</v>
      </c>
      <c r="G4721" s="28" t="s">
        <v>2205</v>
      </c>
      <c r="H4721" s="28" t="s">
        <v>7151</v>
      </c>
      <c r="J4721" s="28" t="s">
        <v>4911</v>
      </c>
      <c r="K4721" s="29">
        <v>40484</v>
      </c>
      <c r="L4721" s="24"/>
      <c r="M4721" s="28" t="s">
        <v>4695</v>
      </c>
    </row>
    <row r="4722" spans="1:13" hidden="1" x14ac:dyDescent="0.2">
      <c r="A4722" s="14">
        <v>81120</v>
      </c>
      <c r="B4722" s="147" t="s">
        <v>4573</v>
      </c>
      <c r="C4722" s="10" t="s">
        <v>4574</v>
      </c>
      <c r="D4722" s="25">
        <v>40483</v>
      </c>
      <c r="E4722" s="28" t="s">
        <v>5365</v>
      </c>
      <c r="F4722" s="133">
        <v>180</v>
      </c>
      <c r="G4722" s="28" t="s">
        <v>2204</v>
      </c>
      <c r="H4722" s="28" t="s">
        <v>3381</v>
      </c>
      <c r="J4722" s="28" t="s">
        <v>4909</v>
      </c>
      <c r="K4722" s="29">
        <v>40483</v>
      </c>
      <c r="L4722" s="24" t="s">
        <v>7174</v>
      </c>
      <c r="M4722" s="28" t="s">
        <v>7192</v>
      </c>
    </row>
    <row r="4723" spans="1:13" hidden="1" x14ac:dyDescent="0.2">
      <c r="A4723" s="14">
        <v>81118</v>
      </c>
      <c r="B4723" s="147" t="s">
        <v>4579</v>
      </c>
      <c r="C4723" s="10" t="s">
        <v>4574</v>
      </c>
      <c r="D4723" s="25">
        <v>40484</v>
      </c>
      <c r="F4723" s="133">
        <v>1664.78</v>
      </c>
      <c r="G4723" s="28" t="s">
        <v>5135</v>
      </c>
      <c r="H4723" s="28" t="s">
        <v>6667</v>
      </c>
      <c r="K4723" s="29">
        <v>40484</v>
      </c>
      <c r="L4723" s="24" t="s">
        <v>7174</v>
      </c>
      <c r="M4723" s="28" t="s">
        <v>7218</v>
      </c>
    </row>
    <row r="4724" spans="1:13" hidden="1" x14ac:dyDescent="0.2">
      <c r="A4724" s="14">
        <v>81116</v>
      </c>
      <c r="B4724" s="147" t="s">
        <v>4573</v>
      </c>
      <c r="C4724" s="10" t="s">
        <v>4574</v>
      </c>
      <c r="D4724" s="25">
        <v>40484</v>
      </c>
      <c r="E4724" s="32" t="s">
        <v>3388</v>
      </c>
      <c r="F4724" s="133">
        <v>26.95</v>
      </c>
      <c r="G4724" s="28" t="s">
        <v>5139</v>
      </c>
      <c r="H4724" s="28" t="s">
        <v>3381</v>
      </c>
      <c r="J4724" s="28" t="s">
        <v>4911</v>
      </c>
      <c r="K4724" s="29">
        <v>40484</v>
      </c>
      <c r="L4724" s="24" t="s">
        <v>7174</v>
      </c>
      <c r="M4724" s="28" t="s">
        <v>7187</v>
      </c>
    </row>
    <row r="4725" spans="1:13" hidden="1" x14ac:dyDescent="0.2">
      <c r="A4725" s="14">
        <v>81603</v>
      </c>
      <c r="B4725" s="147" t="s">
        <v>4573</v>
      </c>
      <c r="C4725" s="10" t="s">
        <v>5133</v>
      </c>
      <c r="D4725" s="25">
        <v>40484</v>
      </c>
      <c r="F4725" s="26">
        <v>3.17</v>
      </c>
      <c r="G4725" s="28" t="s">
        <v>5137</v>
      </c>
      <c r="H4725" s="28" t="s">
        <v>3365</v>
      </c>
      <c r="J4725" s="28" t="s">
        <v>4909</v>
      </c>
      <c r="L4725" s="24"/>
    </row>
    <row r="4726" spans="1:13" hidden="1" x14ac:dyDescent="0.2">
      <c r="A4726" s="14">
        <v>81438</v>
      </c>
      <c r="B4726" s="147" t="s">
        <v>5150</v>
      </c>
      <c r="C4726" s="10" t="s">
        <v>5135</v>
      </c>
      <c r="D4726" s="25">
        <v>40484</v>
      </c>
      <c r="F4726" s="26">
        <v>-1664.78</v>
      </c>
      <c r="G4726" s="28" t="s">
        <v>4574</v>
      </c>
      <c r="H4726" s="28" t="s">
        <v>6667</v>
      </c>
      <c r="K4726" s="29">
        <v>40484</v>
      </c>
      <c r="L4726" s="24"/>
    </row>
    <row r="4727" spans="1:13" hidden="1" x14ac:dyDescent="0.2">
      <c r="A4727" s="14">
        <v>81114</v>
      </c>
      <c r="B4727" s="147" t="s">
        <v>4573</v>
      </c>
      <c r="C4727" s="10" t="s">
        <v>4574</v>
      </c>
      <c r="D4727" s="25">
        <v>40485</v>
      </c>
      <c r="E4727" s="28" t="s">
        <v>5363</v>
      </c>
      <c r="F4727" s="133">
        <v>16.64</v>
      </c>
      <c r="G4727" s="28" t="s">
        <v>4594</v>
      </c>
      <c r="H4727" s="28" t="s">
        <v>3381</v>
      </c>
      <c r="J4727" s="28" t="s">
        <v>4909</v>
      </c>
      <c r="K4727" s="29">
        <v>40485</v>
      </c>
      <c r="L4727" s="24" t="s">
        <v>7174</v>
      </c>
      <c r="M4727" s="28" t="s">
        <v>5364</v>
      </c>
    </row>
    <row r="4728" spans="1:13" hidden="1" x14ac:dyDescent="0.2">
      <c r="A4728" s="14">
        <v>81113.2</v>
      </c>
      <c r="B4728" s="147" t="s">
        <v>4579</v>
      </c>
      <c r="C4728" s="10" t="s">
        <v>4574</v>
      </c>
      <c r="D4728" s="25">
        <v>40485</v>
      </c>
      <c r="F4728" s="133">
        <v>30</v>
      </c>
      <c r="G4728" s="28" t="s">
        <v>4580</v>
      </c>
      <c r="H4728" s="28" t="s">
        <v>6667</v>
      </c>
      <c r="K4728" s="29">
        <v>40485</v>
      </c>
      <c r="L4728" s="24" t="s">
        <v>7212</v>
      </c>
      <c r="M4728" s="28" t="s">
        <v>4613</v>
      </c>
    </row>
    <row r="4729" spans="1:13" hidden="1" x14ac:dyDescent="0.2">
      <c r="A4729" s="14">
        <v>81115</v>
      </c>
      <c r="B4729" s="147" t="s">
        <v>4579</v>
      </c>
      <c r="C4729" s="10" t="s">
        <v>4574</v>
      </c>
      <c r="D4729" s="25">
        <v>40485</v>
      </c>
      <c r="F4729" s="133">
        <v>40</v>
      </c>
      <c r="G4729" s="28" t="s">
        <v>4580</v>
      </c>
      <c r="H4729" s="28" t="s">
        <v>6667</v>
      </c>
      <c r="K4729" s="29">
        <v>40485</v>
      </c>
      <c r="L4729" s="24" t="s">
        <v>7184</v>
      </c>
      <c r="M4729" s="28" t="s">
        <v>3119</v>
      </c>
    </row>
    <row r="4730" spans="1:13" hidden="1" x14ac:dyDescent="0.2">
      <c r="A4730" s="14">
        <v>81299</v>
      </c>
      <c r="B4730" s="147" t="s">
        <v>4573</v>
      </c>
      <c r="C4730" s="10" t="s">
        <v>5135</v>
      </c>
      <c r="D4730" s="25">
        <v>40485</v>
      </c>
      <c r="E4730" s="33"/>
      <c r="F4730" s="133">
        <v>22.01</v>
      </c>
      <c r="G4730" s="28" t="s">
        <v>879</v>
      </c>
      <c r="H4730" s="28" t="s">
        <v>3365</v>
      </c>
      <c r="J4730" s="28" t="s">
        <v>4909</v>
      </c>
      <c r="K4730" s="29">
        <v>40486</v>
      </c>
      <c r="L4730" s="24"/>
      <c r="M4730" s="28" t="s">
        <v>8605</v>
      </c>
    </row>
    <row r="4731" spans="1:13" x14ac:dyDescent="0.2">
      <c r="A4731" s="14">
        <v>81298</v>
      </c>
      <c r="B4731" s="147" t="s">
        <v>4573</v>
      </c>
      <c r="C4731" s="10" t="s">
        <v>5135</v>
      </c>
      <c r="D4731" s="25">
        <v>40485</v>
      </c>
      <c r="E4731" s="28" t="s">
        <v>2479</v>
      </c>
      <c r="F4731" s="133">
        <v>19.510000000000002</v>
      </c>
      <c r="G4731" s="28" t="s">
        <v>2203</v>
      </c>
      <c r="H4731" s="28" t="s">
        <v>7151</v>
      </c>
      <c r="J4731" s="28" t="s">
        <v>4907</v>
      </c>
      <c r="K4731" s="29">
        <v>40486</v>
      </c>
      <c r="L4731" s="24"/>
      <c r="M4731" s="28" t="s">
        <v>2480</v>
      </c>
    </row>
    <row r="4732" spans="1:13" hidden="1" x14ac:dyDescent="0.2">
      <c r="A4732" s="14">
        <v>81113.100000000006</v>
      </c>
      <c r="B4732" s="147" t="s">
        <v>4573</v>
      </c>
      <c r="C4732" s="10" t="s">
        <v>4574</v>
      </c>
      <c r="D4732" s="25">
        <v>40485</v>
      </c>
      <c r="E4732" s="28" t="s">
        <v>7164</v>
      </c>
      <c r="F4732" s="133">
        <v>4.59</v>
      </c>
      <c r="G4732" s="28" t="s">
        <v>5137</v>
      </c>
      <c r="H4732" s="28" t="s">
        <v>3365</v>
      </c>
      <c r="J4732" s="28" t="s">
        <v>4911</v>
      </c>
      <c r="K4732" s="29">
        <v>40485</v>
      </c>
      <c r="L4732" s="24" t="s">
        <v>7212</v>
      </c>
      <c r="M4732" s="28" t="s">
        <v>4613</v>
      </c>
    </row>
    <row r="4733" spans="1:13" hidden="1" x14ac:dyDescent="0.2">
      <c r="A4733" s="14">
        <v>81300</v>
      </c>
      <c r="B4733" s="147" t="s">
        <v>4573</v>
      </c>
      <c r="C4733" s="10" t="s">
        <v>5135</v>
      </c>
      <c r="D4733" s="25">
        <v>40485</v>
      </c>
      <c r="F4733" s="132">
        <v>16.940000000000001</v>
      </c>
      <c r="G4733" s="28" t="s">
        <v>4595</v>
      </c>
      <c r="H4733" s="28" t="s">
        <v>4595</v>
      </c>
      <c r="K4733" s="29">
        <v>40486</v>
      </c>
      <c r="L4733" s="24"/>
      <c r="M4733" s="28" t="s">
        <v>1250</v>
      </c>
    </row>
    <row r="4734" spans="1:13" hidden="1" x14ac:dyDescent="0.2">
      <c r="A4734" s="14">
        <v>81302</v>
      </c>
      <c r="B4734" s="147" t="s">
        <v>4573</v>
      </c>
      <c r="C4734" s="10" t="s">
        <v>5135</v>
      </c>
      <c r="D4734" s="25">
        <v>40486</v>
      </c>
      <c r="E4734" s="28" t="s">
        <v>4015</v>
      </c>
      <c r="F4734" s="133">
        <v>20</v>
      </c>
      <c r="G4734" s="28" t="s">
        <v>3742</v>
      </c>
      <c r="H4734" s="28" t="s">
        <v>4600</v>
      </c>
      <c r="J4734" s="28" t="s">
        <v>4907</v>
      </c>
      <c r="K4734" s="29">
        <v>40487</v>
      </c>
      <c r="L4734" s="24"/>
      <c r="M4734" s="28" t="s">
        <v>552</v>
      </c>
    </row>
    <row r="4735" spans="1:13" hidden="1" x14ac:dyDescent="0.2">
      <c r="A4735" s="14">
        <v>81110</v>
      </c>
      <c r="B4735" s="147" t="s">
        <v>4573</v>
      </c>
      <c r="C4735" s="10" t="s">
        <v>4574</v>
      </c>
      <c r="D4735" s="25">
        <v>40486</v>
      </c>
      <c r="F4735" s="133">
        <v>21.7</v>
      </c>
      <c r="G4735" s="28" t="s">
        <v>4577</v>
      </c>
      <c r="H4735" s="28" t="s">
        <v>3365</v>
      </c>
      <c r="J4735" s="28" t="s">
        <v>4909</v>
      </c>
      <c r="K4735" s="29">
        <v>40486</v>
      </c>
      <c r="L4735" s="24" t="s">
        <v>7176</v>
      </c>
      <c r="M4735" s="28">
        <v>1263</v>
      </c>
    </row>
    <row r="4736" spans="1:13" hidden="1" x14ac:dyDescent="0.2">
      <c r="A4736" s="14">
        <v>81112</v>
      </c>
      <c r="B4736" s="147" t="s">
        <v>4573</v>
      </c>
      <c r="C4736" s="10" t="s">
        <v>4574</v>
      </c>
      <c r="D4736" s="25">
        <v>40486</v>
      </c>
      <c r="F4736" s="133">
        <v>12</v>
      </c>
      <c r="G4736" s="28" t="s">
        <v>4596</v>
      </c>
      <c r="H4736" s="28" t="s">
        <v>5954</v>
      </c>
      <c r="J4736" s="28" t="s">
        <v>4912</v>
      </c>
      <c r="K4736" s="29">
        <v>40486</v>
      </c>
      <c r="L4736" s="24" t="s">
        <v>7174</v>
      </c>
      <c r="M4736" s="28" t="s">
        <v>4596</v>
      </c>
    </row>
    <row r="4737" spans="1:13" x14ac:dyDescent="0.2">
      <c r="A4737" s="14">
        <v>81301</v>
      </c>
      <c r="B4737" s="147" t="s">
        <v>4573</v>
      </c>
      <c r="C4737" s="10" t="s">
        <v>5135</v>
      </c>
      <c r="D4737" s="25">
        <v>40486</v>
      </c>
      <c r="F4737" s="133">
        <v>16</v>
      </c>
      <c r="G4737" s="28" t="s">
        <v>2205</v>
      </c>
      <c r="H4737" s="28" t="s">
        <v>7151</v>
      </c>
      <c r="J4737" s="28" t="s">
        <v>4907</v>
      </c>
      <c r="K4737" s="29">
        <v>40487</v>
      </c>
      <c r="L4737" s="24"/>
      <c r="M4737" s="28" t="s">
        <v>4695</v>
      </c>
    </row>
    <row r="4738" spans="1:13" hidden="1" x14ac:dyDescent="0.2">
      <c r="A4738" s="14">
        <v>81247</v>
      </c>
      <c r="B4738" s="147" t="s">
        <v>4573</v>
      </c>
      <c r="C4738" s="10" t="s">
        <v>5135</v>
      </c>
      <c r="D4738" s="25">
        <v>40486</v>
      </c>
      <c r="F4738" s="133">
        <v>16.87</v>
      </c>
      <c r="G4738" s="28" t="s">
        <v>5167</v>
      </c>
      <c r="H4738" s="28" t="s">
        <v>3365</v>
      </c>
      <c r="J4738" s="28" t="s">
        <v>4907</v>
      </c>
      <c r="K4738" s="29">
        <v>40487</v>
      </c>
      <c r="L4738" s="24"/>
      <c r="M4738" s="28" t="s">
        <v>1527</v>
      </c>
    </row>
    <row r="4739" spans="1:13" hidden="1" x14ac:dyDescent="0.2">
      <c r="A4739" s="14">
        <v>81109</v>
      </c>
      <c r="B4739" s="147" t="s">
        <v>4573</v>
      </c>
      <c r="C4739" s="10" t="s">
        <v>4574</v>
      </c>
      <c r="D4739" s="25">
        <v>40487</v>
      </c>
      <c r="F4739" s="133">
        <v>1000</v>
      </c>
      <c r="G4739" s="28" t="s">
        <v>5152</v>
      </c>
      <c r="H4739" s="28" t="s">
        <v>7311</v>
      </c>
      <c r="J4739" s="28" t="s">
        <v>4550</v>
      </c>
      <c r="K4739" s="29">
        <v>40487</v>
      </c>
      <c r="L4739" s="24" t="s">
        <v>5361</v>
      </c>
      <c r="M4739" s="28" t="s">
        <v>5362</v>
      </c>
    </row>
    <row r="4740" spans="1:13" hidden="1" x14ac:dyDescent="0.2">
      <c r="A4740" s="14">
        <v>81303</v>
      </c>
      <c r="B4740" s="147" t="s">
        <v>4573</v>
      </c>
      <c r="C4740" s="10" t="s">
        <v>5135</v>
      </c>
      <c r="D4740" s="25">
        <v>40487</v>
      </c>
      <c r="F4740" s="133">
        <v>57.97</v>
      </c>
      <c r="G4740" s="28" t="s">
        <v>878</v>
      </c>
      <c r="H4740" s="28" t="s">
        <v>7322</v>
      </c>
      <c r="J4740" s="28" t="s">
        <v>7139</v>
      </c>
      <c r="K4740" s="29">
        <v>40488</v>
      </c>
      <c r="L4740" s="24"/>
      <c r="M4740" s="28" t="s">
        <v>1530</v>
      </c>
    </row>
    <row r="4741" spans="1:13" hidden="1" x14ac:dyDescent="0.2">
      <c r="A4741" s="14">
        <v>81304</v>
      </c>
      <c r="B4741" s="147" t="s">
        <v>4573</v>
      </c>
      <c r="C4741" s="10" t="s">
        <v>5135</v>
      </c>
      <c r="D4741" s="25">
        <v>40488</v>
      </c>
      <c r="F4741" s="133">
        <v>46</v>
      </c>
      <c r="G4741" s="28" t="s">
        <v>688</v>
      </c>
      <c r="H4741" s="28" t="s">
        <v>3484</v>
      </c>
      <c r="J4741" s="28" t="s">
        <v>4909</v>
      </c>
      <c r="K4741" s="29">
        <v>40490</v>
      </c>
      <c r="L4741" s="24"/>
      <c r="M4741" s="28" t="s">
        <v>76</v>
      </c>
    </row>
    <row r="4742" spans="1:13" hidden="1" x14ac:dyDescent="0.2">
      <c r="A4742" s="14">
        <v>81309</v>
      </c>
      <c r="B4742" s="147" t="s">
        <v>4573</v>
      </c>
      <c r="C4742" s="10" t="s">
        <v>5135</v>
      </c>
      <c r="D4742" s="25">
        <v>40490</v>
      </c>
      <c r="F4742" s="132">
        <v>44.8</v>
      </c>
      <c r="G4742" s="28" t="s">
        <v>1943</v>
      </c>
      <c r="H4742" s="28" t="s">
        <v>7321</v>
      </c>
      <c r="K4742" s="29">
        <v>40492</v>
      </c>
      <c r="L4742" s="24"/>
      <c r="M4742" s="28" t="s">
        <v>2913</v>
      </c>
    </row>
    <row r="4743" spans="1:13" hidden="1" x14ac:dyDescent="0.2">
      <c r="A4743" s="14">
        <v>81103</v>
      </c>
      <c r="B4743" s="147" t="s">
        <v>4579</v>
      </c>
      <c r="C4743" s="10" t="s">
        <v>4574</v>
      </c>
      <c r="D4743" s="25">
        <v>40490</v>
      </c>
      <c r="F4743" s="133">
        <v>20</v>
      </c>
      <c r="G4743" s="28" t="s">
        <v>4580</v>
      </c>
      <c r="H4743" s="28" t="s">
        <v>6667</v>
      </c>
      <c r="K4743" s="29">
        <v>40490</v>
      </c>
      <c r="L4743" s="24" t="s">
        <v>7184</v>
      </c>
      <c r="M4743" s="28" t="s">
        <v>3160</v>
      </c>
    </row>
    <row r="4744" spans="1:13" hidden="1" x14ac:dyDescent="0.2">
      <c r="A4744" s="14">
        <v>81105</v>
      </c>
      <c r="B4744" s="147" t="s">
        <v>4579</v>
      </c>
      <c r="C4744" s="10" t="s">
        <v>4574</v>
      </c>
      <c r="D4744" s="25">
        <v>40490</v>
      </c>
      <c r="F4744" s="133">
        <v>500</v>
      </c>
      <c r="G4744" s="28" t="s">
        <v>4587</v>
      </c>
      <c r="H4744" s="28" t="s">
        <v>6667</v>
      </c>
      <c r="K4744" s="29">
        <v>40490</v>
      </c>
      <c r="L4744" s="24" t="s">
        <v>7174</v>
      </c>
      <c r="M4744" s="28" t="s">
        <v>7179</v>
      </c>
    </row>
    <row r="4745" spans="1:13" hidden="1" x14ac:dyDescent="0.2">
      <c r="A4745" s="14">
        <v>81106</v>
      </c>
      <c r="B4745" s="147" t="s">
        <v>4579</v>
      </c>
      <c r="C4745" s="10" t="s">
        <v>4574</v>
      </c>
      <c r="D4745" s="25">
        <v>40490</v>
      </c>
      <c r="F4745" s="133">
        <v>150</v>
      </c>
      <c r="G4745" s="28" t="s">
        <v>4587</v>
      </c>
      <c r="H4745" s="28" t="s">
        <v>6667</v>
      </c>
      <c r="K4745" s="29">
        <v>40490</v>
      </c>
      <c r="L4745" s="24" t="s">
        <v>7174</v>
      </c>
      <c r="M4745" s="28" t="s">
        <v>7179</v>
      </c>
    </row>
    <row r="4746" spans="1:13" hidden="1" x14ac:dyDescent="0.2">
      <c r="A4746" s="14">
        <v>81107</v>
      </c>
      <c r="B4746" s="147" t="s">
        <v>4579</v>
      </c>
      <c r="C4746" s="10" t="s">
        <v>4574</v>
      </c>
      <c r="D4746" s="25">
        <v>40490</v>
      </c>
      <c r="F4746" s="133">
        <v>60</v>
      </c>
      <c r="G4746" s="28" t="s">
        <v>4587</v>
      </c>
      <c r="H4746" s="28" t="s">
        <v>6667</v>
      </c>
      <c r="K4746" s="29">
        <v>40490</v>
      </c>
      <c r="L4746" s="24" t="s">
        <v>7174</v>
      </c>
      <c r="M4746" s="28" t="s">
        <v>7179</v>
      </c>
    </row>
    <row r="4747" spans="1:13" hidden="1" x14ac:dyDescent="0.2">
      <c r="A4747" s="14">
        <v>81108</v>
      </c>
      <c r="B4747" s="147" t="s">
        <v>4579</v>
      </c>
      <c r="C4747" s="10" t="s">
        <v>4574</v>
      </c>
      <c r="D4747" s="25">
        <v>40490</v>
      </c>
      <c r="F4747" s="133">
        <v>250</v>
      </c>
      <c r="G4747" s="28" t="s">
        <v>4587</v>
      </c>
      <c r="H4747" s="28" t="s">
        <v>6667</v>
      </c>
      <c r="K4747" s="29">
        <v>40490</v>
      </c>
      <c r="L4747" s="24" t="s">
        <v>7174</v>
      </c>
      <c r="M4747" s="28" t="s">
        <v>7179</v>
      </c>
    </row>
    <row r="4748" spans="1:13" hidden="1" x14ac:dyDescent="0.2">
      <c r="A4748" s="14">
        <v>81308</v>
      </c>
      <c r="B4748" s="147" t="s">
        <v>4573</v>
      </c>
      <c r="C4748" s="10" t="s">
        <v>5135</v>
      </c>
      <c r="D4748" s="25">
        <v>40490</v>
      </c>
      <c r="E4748" s="28" t="s">
        <v>7229</v>
      </c>
      <c r="F4748" s="133">
        <v>9.9</v>
      </c>
      <c r="G4748" s="28" t="s">
        <v>5411</v>
      </c>
      <c r="H4748" s="28" t="s">
        <v>3370</v>
      </c>
      <c r="J4748" s="28" t="s">
        <v>4907</v>
      </c>
      <c r="K4748" s="29">
        <v>40491</v>
      </c>
      <c r="L4748" s="24"/>
      <c r="M4748" s="28" t="s">
        <v>7230</v>
      </c>
    </row>
    <row r="4749" spans="1:13" hidden="1" x14ac:dyDescent="0.2">
      <c r="A4749" s="14">
        <v>81104</v>
      </c>
      <c r="B4749" s="17" t="s">
        <v>4573</v>
      </c>
      <c r="C4749" s="10" t="s">
        <v>4574</v>
      </c>
      <c r="D4749" s="25">
        <v>40490</v>
      </c>
      <c r="E4749" s="32" t="s">
        <v>3388</v>
      </c>
      <c r="F4749" s="133">
        <v>8.19</v>
      </c>
      <c r="G4749" s="28" t="s">
        <v>4589</v>
      </c>
      <c r="H4749" s="28" t="s">
        <v>3381</v>
      </c>
      <c r="J4749" s="28" t="s">
        <v>4907</v>
      </c>
      <c r="K4749" s="29">
        <v>40490</v>
      </c>
      <c r="L4749" s="24" t="s">
        <v>7174</v>
      </c>
      <c r="M4749" s="28" t="s">
        <v>7186</v>
      </c>
    </row>
    <row r="4750" spans="1:13" hidden="1" x14ac:dyDescent="0.2">
      <c r="A4750" s="14">
        <v>81597.100000000006</v>
      </c>
      <c r="B4750" s="30" t="s">
        <v>4573</v>
      </c>
      <c r="C4750" s="10" t="s">
        <v>5133</v>
      </c>
      <c r="D4750" s="25">
        <v>40490</v>
      </c>
      <c r="E4750" s="28" t="s">
        <v>726</v>
      </c>
      <c r="F4750" s="26">
        <v>10</v>
      </c>
      <c r="G4750" s="28" t="s">
        <v>5137</v>
      </c>
      <c r="H4750" s="28" t="s">
        <v>3370</v>
      </c>
      <c r="J4750" s="28" t="s">
        <v>4909</v>
      </c>
      <c r="L4750" s="24"/>
    </row>
    <row r="4751" spans="1:13" hidden="1" x14ac:dyDescent="0.2">
      <c r="A4751" s="14">
        <v>81597.2</v>
      </c>
      <c r="B4751" s="30" t="s">
        <v>4573</v>
      </c>
      <c r="C4751" s="10" t="s">
        <v>5133</v>
      </c>
      <c r="D4751" s="25">
        <v>40490</v>
      </c>
      <c r="F4751" s="26">
        <v>61.14</v>
      </c>
      <c r="G4751" s="28" t="s">
        <v>5137</v>
      </c>
      <c r="H4751" s="28" t="s">
        <v>3365</v>
      </c>
      <c r="J4751" s="28" t="s">
        <v>4909</v>
      </c>
      <c r="L4751" s="24"/>
    </row>
    <row r="4752" spans="1:13" hidden="1" x14ac:dyDescent="0.2">
      <c r="A4752" s="14">
        <v>81100</v>
      </c>
      <c r="B4752" s="17" t="s">
        <v>4579</v>
      </c>
      <c r="C4752" s="10" t="s">
        <v>4574</v>
      </c>
      <c r="D4752" s="25">
        <v>40491</v>
      </c>
      <c r="F4752" s="133">
        <v>50</v>
      </c>
      <c r="G4752" s="28" t="s">
        <v>4580</v>
      </c>
      <c r="H4752" s="28" t="s">
        <v>6667</v>
      </c>
      <c r="K4752" s="29">
        <v>40491</v>
      </c>
      <c r="L4752" s="24" t="s">
        <v>7184</v>
      </c>
      <c r="M4752" s="28" t="s">
        <v>8548</v>
      </c>
    </row>
    <row r="4753" spans="1:13" ht="25.5" hidden="1" x14ac:dyDescent="0.2">
      <c r="A4753" s="14">
        <v>81099</v>
      </c>
      <c r="B4753" s="30" t="s">
        <v>4585</v>
      </c>
      <c r="C4753" s="10" t="s">
        <v>4574</v>
      </c>
      <c r="D4753" s="25">
        <v>40491</v>
      </c>
      <c r="F4753" s="133">
        <v>50</v>
      </c>
      <c r="G4753" s="28" t="s">
        <v>4586</v>
      </c>
      <c r="H4753" s="28" t="s">
        <v>5948</v>
      </c>
      <c r="J4753" s="28" t="s">
        <v>4905</v>
      </c>
      <c r="K4753" s="29">
        <v>40491</v>
      </c>
      <c r="L4753" s="24" t="s">
        <v>7174</v>
      </c>
      <c r="M4753" s="28" t="s">
        <v>7180</v>
      </c>
    </row>
    <row r="4754" spans="1:13" hidden="1" x14ac:dyDescent="0.2">
      <c r="A4754" s="14">
        <v>81098</v>
      </c>
      <c r="B4754" s="147" t="s">
        <v>4579</v>
      </c>
      <c r="C4754" s="10" t="s">
        <v>4574</v>
      </c>
      <c r="D4754" s="25">
        <v>40491</v>
      </c>
      <c r="F4754" s="133">
        <v>100</v>
      </c>
      <c r="G4754" s="28" t="s">
        <v>4587</v>
      </c>
      <c r="H4754" s="28" t="s">
        <v>6667</v>
      </c>
      <c r="K4754" s="29">
        <v>40491</v>
      </c>
      <c r="L4754" s="24" t="s">
        <v>7174</v>
      </c>
      <c r="M4754" s="28" t="s">
        <v>7179</v>
      </c>
    </row>
    <row r="4755" spans="1:13" hidden="1" x14ac:dyDescent="0.2">
      <c r="A4755" s="14">
        <v>81101</v>
      </c>
      <c r="B4755" s="147" t="s">
        <v>4579</v>
      </c>
      <c r="C4755" s="10" t="s">
        <v>4574</v>
      </c>
      <c r="D4755" s="25">
        <v>40491</v>
      </c>
      <c r="F4755" s="133">
        <v>100</v>
      </c>
      <c r="G4755" s="28" t="s">
        <v>4587</v>
      </c>
      <c r="H4755" s="28" t="s">
        <v>6667</v>
      </c>
      <c r="K4755" s="29">
        <v>40491</v>
      </c>
      <c r="L4755" s="24" t="s">
        <v>7174</v>
      </c>
      <c r="M4755" s="28" t="s">
        <v>7179</v>
      </c>
    </row>
    <row r="4756" spans="1:13" hidden="1" x14ac:dyDescent="0.2">
      <c r="A4756" s="14">
        <v>81464</v>
      </c>
      <c r="B4756" s="147" t="s">
        <v>4573</v>
      </c>
      <c r="C4756" s="10" t="s">
        <v>4580</v>
      </c>
      <c r="D4756" s="25">
        <v>40491</v>
      </c>
      <c r="E4756" s="28" t="s">
        <v>6832</v>
      </c>
      <c r="F4756" s="26">
        <v>8</v>
      </c>
      <c r="G4756" s="28" t="s">
        <v>2562</v>
      </c>
      <c r="H4756" s="28" t="s">
        <v>3379</v>
      </c>
      <c r="J4756" s="28" t="s">
        <v>4906</v>
      </c>
      <c r="K4756" s="29">
        <v>40491</v>
      </c>
      <c r="L4756" s="24"/>
    </row>
    <row r="4757" spans="1:13" hidden="1" x14ac:dyDescent="0.2">
      <c r="A4757" s="14">
        <v>81102</v>
      </c>
      <c r="B4757" s="147" t="s">
        <v>4573</v>
      </c>
      <c r="C4757" s="10" t="s">
        <v>4574</v>
      </c>
      <c r="D4757" s="25">
        <v>40491</v>
      </c>
      <c r="F4757" s="133">
        <v>5</v>
      </c>
      <c r="G4757" s="28" t="s">
        <v>4590</v>
      </c>
      <c r="H4757" s="28" t="s">
        <v>5954</v>
      </c>
      <c r="J4757" s="28" t="s">
        <v>4912</v>
      </c>
      <c r="K4757" s="29">
        <v>40491</v>
      </c>
      <c r="L4757" s="24" t="s">
        <v>7174</v>
      </c>
      <c r="M4757" s="28" t="s">
        <v>7183</v>
      </c>
    </row>
    <row r="4758" spans="1:13" x14ac:dyDescent="0.2">
      <c r="A4758" s="14">
        <v>81311</v>
      </c>
      <c r="B4758" s="147" t="s">
        <v>4573</v>
      </c>
      <c r="C4758" s="10" t="s">
        <v>5135</v>
      </c>
      <c r="D4758" s="25">
        <v>40491</v>
      </c>
      <c r="F4758" s="133">
        <v>30</v>
      </c>
      <c r="G4758" s="28" t="s">
        <v>2201</v>
      </c>
      <c r="H4758" s="28" t="s">
        <v>7151</v>
      </c>
      <c r="J4758" s="28" t="s">
        <v>4911</v>
      </c>
      <c r="K4758" s="29">
        <v>40492</v>
      </c>
      <c r="L4758" s="24"/>
      <c r="M4758" s="28" t="s">
        <v>2921</v>
      </c>
    </row>
    <row r="4759" spans="1:13" hidden="1" x14ac:dyDescent="0.2">
      <c r="A4759" s="14">
        <v>81310.100000000006</v>
      </c>
      <c r="B4759" s="147" t="s">
        <v>4573</v>
      </c>
      <c r="C4759" s="10" t="s">
        <v>5135</v>
      </c>
      <c r="D4759" s="25">
        <v>40491</v>
      </c>
      <c r="E4759" s="28" t="s">
        <v>1331</v>
      </c>
      <c r="F4759" s="133">
        <v>15.5</v>
      </c>
      <c r="G4759" s="28" t="s">
        <v>683</v>
      </c>
      <c r="H4759" s="28" t="s">
        <v>3488</v>
      </c>
      <c r="J4759" s="28" t="s">
        <v>4909</v>
      </c>
      <c r="K4759" s="29">
        <v>40492</v>
      </c>
      <c r="L4759" s="24"/>
      <c r="M4759" s="28" t="s">
        <v>4700</v>
      </c>
    </row>
    <row r="4760" spans="1:13" hidden="1" x14ac:dyDescent="0.2">
      <c r="A4760" s="14">
        <v>81310.2</v>
      </c>
      <c r="B4760" s="147" t="s">
        <v>4573</v>
      </c>
      <c r="C4760" s="10" t="s">
        <v>5135</v>
      </c>
      <c r="D4760" s="25">
        <v>40491</v>
      </c>
      <c r="E4760" s="28" t="s">
        <v>6816</v>
      </c>
      <c r="F4760" s="133">
        <v>45</v>
      </c>
      <c r="G4760" s="28" t="s">
        <v>683</v>
      </c>
      <c r="H4760" s="28" t="s">
        <v>3370</v>
      </c>
      <c r="J4760" s="28" t="s">
        <v>4909</v>
      </c>
      <c r="K4760" s="29">
        <v>40492</v>
      </c>
      <c r="L4760" s="24"/>
      <c r="M4760" s="28" t="s">
        <v>4700</v>
      </c>
    </row>
    <row r="4761" spans="1:13" hidden="1" x14ac:dyDescent="0.2">
      <c r="A4761" s="14">
        <v>81310.3</v>
      </c>
      <c r="B4761" s="147" t="s">
        <v>4573</v>
      </c>
      <c r="C4761" s="10" t="s">
        <v>5135</v>
      </c>
      <c r="D4761" s="25">
        <v>40491</v>
      </c>
      <c r="F4761" s="133">
        <v>67.37</v>
      </c>
      <c r="G4761" s="28" t="s">
        <v>683</v>
      </c>
      <c r="H4761" s="28" t="s">
        <v>3365</v>
      </c>
      <c r="J4761" s="28" t="s">
        <v>4909</v>
      </c>
      <c r="K4761" s="29">
        <v>40492</v>
      </c>
      <c r="L4761" s="24"/>
      <c r="M4761" s="28" t="s">
        <v>4700</v>
      </c>
    </row>
    <row r="4762" spans="1:13" hidden="1" x14ac:dyDescent="0.2">
      <c r="A4762" s="14">
        <v>81448.100000000006</v>
      </c>
      <c r="B4762" s="147" t="s">
        <v>4573</v>
      </c>
      <c r="C4762" s="10" t="s">
        <v>4574</v>
      </c>
      <c r="D4762" s="137">
        <v>40491</v>
      </c>
      <c r="E4762" s="138" t="s">
        <v>1225</v>
      </c>
      <c r="F4762" s="133">
        <v>1.99</v>
      </c>
      <c r="G4762" s="28" t="s">
        <v>6790</v>
      </c>
      <c r="H4762" s="28" t="s">
        <v>3381</v>
      </c>
      <c r="J4762" s="28" t="s">
        <v>4909</v>
      </c>
      <c r="K4762" s="29">
        <v>40511</v>
      </c>
      <c r="L4762" s="24" t="s">
        <v>7174</v>
      </c>
      <c r="M4762" s="28" t="s">
        <v>7220</v>
      </c>
    </row>
    <row r="4763" spans="1:13" hidden="1" x14ac:dyDescent="0.2">
      <c r="A4763" s="14">
        <v>81448.2</v>
      </c>
      <c r="B4763" s="147" t="s">
        <v>4573</v>
      </c>
      <c r="C4763" s="10" t="s">
        <v>4574</v>
      </c>
      <c r="D4763" s="137">
        <v>40491</v>
      </c>
      <c r="E4763" s="138" t="s">
        <v>1222</v>
      </c>
      <c r="F4763" s="133">
        <v>5</v>
      </c>
      <c r="G4763" s="28" t="s">
        <v>6790</v>
      </c>
      <c r="H4763" s="28" t="s">
        <v>3381</v>
      </c>
      <c r="J4763" s="28" t="s">
        <v>4909</v>
      </c>
      <c r="K4763" s="29">
        <v>40511</v>
      </c>
      <c r="L4763" s="24" t="s">
        <v>7174</v>
      </c>
      <c r="M4763" s="28" t="s">
        <v>7220</v>
      </c>
    </row>
    <row r="4764" spans="1:13" hidden="1" x14ac:dyDescent="0.2">
      <c r="A4764" s="14">
        <v>81448.3</v>
      </c>
      <c r="B4764" s="147" t="s">
        <v>4573</v>
      </c>
      <c r="C4764" s="10" t="s">
        <v>4574</v>
      </c>
      <c r="D4764" s="137">
        <v>40491</v>
      </c>
      <c r="E4764" s="138" t="s">
        <v>1227</v>
      </c>
      <c r="F4764" s="133">
        <v>25</v>
      </c>
      <c r="G4764" s="28" t="s">
        <v>6790</v>
      </c>
      <c r="H4764" s="28" t="s">
        <v>3381</v>
      </c>
      <c r="J4764" s="28" t="s">
        <v>4909</v>
      </c>
      <c r="K4764" s="29">
        <v>40511</v>
      </c>
      <c r="L4764" s="24" t="s">
        <v>7174</v>
      </c>
      <c r="M4764" s="28" t="s">
        <v>7220</v>
      </c>
    </row>
    <row r="4765" spans="1:13" hidden="1" x14ac:dyDescent="0.2">
      <c r="A4765" s="14">
        <v>81448.399999999994</v>
      </c>
      <c r="B4765" s="147" t="s">
        <v>4573</v>
      </c>
      <c r="C4765" s="10" t="s">
        <v>4574</v>
      </c>
      <c r="D4765" s="137">
        <v>40491</v>
      </c>
      <c r="E4765" s="138" t="s">
        <v>1224</v>
      </c>
      <c r="F4765" s="133">
        <v>21.48</v>
      </c>
      <c r="G4765" s="28" t="s">
        <v>6790</v>
      </c>
      <c r="H4765" s="28" t="s">
        <v>3381</v>
      </c>
      <c r="J4765" s="28" t="s">
        <v>4909</v>
      </c>
      <c r="K4765" s="29">
        <v>40511</v>
      </c>
      <c r="L4765" s="24" t="s">
        <v>7174</v>
      </c>
      <c r="M4765" s="28" t="s">
        <v>7220</v>
      </c>
    </row>
    <row r="4766" spans="1:13" hidden="1" x14ac:dyDescent="0.2">
      <c r="A4766" s="14">
        <v>81312</v>
      </c>
      <c r="B4766" s="147" t="s">
        <v>4573</v>
      </c>
      <c r="C4766" s="10" t="s">
        <v>5135</v>
      </c>
      <c r="D4766" s="25">
        <v>40492</v>
      </c>
      <c r="E4766" s="28" t="s">
        <v>5928</v>
      </c>
      <c r="F4766" s="133">
        <v>20</v>
      </c>
      <c r="G4766" s="28" t="s">
        <v>877</v>
      </c>
      <c r="H4766" s="28" t="s">
        <v>3370</v>
      </c>
      <c r="J4766" s="28" t="s">
        <v>4907</v>
      </c>
      <c r="K4766" s="29">
        <v>40493</v>
      </c>
      <c r="L4766" s="24"/>
      <c r="M4766" s="28" t="s">
        <v>5929</v>
      </c>
    </row>
    <row r="4767" spans="1:13" hidden="1" x14ac:dyDescent="0.2">
      <c r="A4767" s="14">
        <v>81096</v>
      </c>
      <c r="B4767" s="17" t="s">
        <v>4579</v>
      </c>
      <c r="C4767" s="10" t="s">
        <v>4574</v>
      </c>
      <c r="D4767" s="25">
        <v>40492</v>
      </c>
      <c r="F4767" s="133">
        <v>30</v>
      </c>
      <c r="G4767" s="28" t="s">
        <v>4580</v>
      </c>
      <c r="H4767" s="28" t="s">
        <v>6667</v>
      </c>
      <c r="K4767" s="29">
        <v>40492</v>
      </c>
      <c r="L4767" s="24" t="s">
        <v>7184</v>
      </c>
      <c r="M4767" s="28" t="s">
        <v>3146</v>
      </c>
    </row>
    <row r="4768" spans="1:13" hidden="1" x14ac:dyDescent="0.2">
      <c r="A4768" s="14">
        <v>81313</v>
      </c>
      <c r="B4768" s="30" t="s">
        <v>4573</v>
      </c>
      <c r="C4768" s="10" t="s">
        <v>5135</v>
      </c>
      <c r="D4768" s="25">
        <v>40492</v>
      </c>
      <c r="F4768" s="133">
        <v>31.42</v>
      </c>
      <c r="G4768" s="28" t="s">
        <v>1157</v>
      </c>
      <c r="H4768" s="28" t="s">
        <v>7322</v>
      </c>
      <c r="J4768" s="28" t="s">
        <v>7139</v>
      </c>
      <c r="K4768" s="29">
        <v>40493</v>
      </c>
      <c r="L4768" s="24"/>
      <c r="M4768" s="28" t="s">
        <v>540</v>
      </c>
    </row>
    <row r="4769" spans="1:13" hidden="1" x14ac:dyDescent="0.2">
      <c r="A4769" s="14">
        <v>81095</v>
      </c>
      <c r="B4769" s="30" t="s">
        <v>4555</v>
      </c>
      <c r="C4769" s="10" t="s">
        <v>4574</v>
      </c>
      <c r="D4769" s="25">
        <v>40493</v>
      </c>
      <c r="F4769" s="133">
        <v>18.84</v>
      </c>
      <c r="G4769" s="28" t="s">
        <v>7869</v>
      </c>
      <c r="H4769" s="28" t="s">
        <v>3381</v>
      </c>
      <c r="K4769" s="29">
        <v>40493</v>
      </c>
      <c r="L4769" s="24" t="s">
        <v>7212</v>
      </c>
      <c r="M4769" s="28" t="s">
        <v>5360</v>
      </c>
    </row>
    <row r="4770" spans="1:13" hidden="1" x14ac:dyDescent="0.2">
      <c r="A4770" s="14">
        <v>81316</v>
      </c>
      <c r="B4770" s="30" t="s">
        <v>4573</v>
      </c>
      <c r="C4770" s="10" t="s">
        <v>5135</v>
      </c>
      <c r="D4770" s="25">
        <v>40493</v>
      </c>
      <c r="F4770" s="133">
        <v>4.24</v>
      </c>
      <c r="G4770" s="28" t="s">
        <v>7119</v>
      </c>
      <c r="H4770" s="28" t="s">
        <v>3484</v>
      </c>
      <c r="J4770" s="28" t="s">
        <v>4911</v>
      </c>
      <c r="K4770" s="29">
        <v>40494</v>
      </c>
      <c r="L4770" s="24"/>
      <c r="M4770" s="28" t="s">
        <v>1548</v>
      </c>
    </row>
    <row r="4771" spans="1:13" hidden="1" x14ac:dyDescent="0.2">
      <c r="A4771" s="14">
        <v>81317</v>
      </c>
      <c r="B4771" s="30" t="s">
        <v>4573</v>
      </c>
      <c r="C4771" s="10" t="s">
        <v>5135</v>
      </c>
      <c r="D4771" s="25">
        <v>40493</v>
      </c>
      <c r="E4771" s="28" t="s">
        <v>1507</v>
      </c>
      <c r="F4771" s="133">
        <v>16.98</v>
      </c>
      <c r="G4771" s="28" t="s">
        <v>1508</v>
      </c>
      <c r="H4771" s="28" t="s">
        <v>3379</v>
      </c>
      <c r="J4771" s="28" t="s">
        <v>4911</v>
      </c>
      <c r="K4771" s="29">
        <v>40494</v>
      </c>
      <c r="L4771" s="24"/>
      <c r="M4771" s="28" t="s">
        <v>1509</v>
      </c>
    </row>
    <row r="4772" spans="1:13" hidden="1" x14ac:dyDescent="0.2">
      <c r="A4772" s="14">
        <v>81315</v>
      </c>
      <c r="B4772" s="30" t="s">
        <v>4573</v>
      </c>
      <c r="C4772" s="10" t="s">
        <v>5135</v>
      </c>
      <c r="D4772" s="25">
        <v>40493</v>
      </c>
      <c r="F4772" s="133">
        <v>7.47</v>
      </c>
      <c r="G4772" s="28" t="s">
        <v>683</v>
      </c>
      <c r="H4772" s="28" t="s">
        <v>3365</v>
      </c>
      <c r="J4772" s="28" t="s">
        <v>4909</v>
      </c>
      <c r="K4772" s="29">
        <v>40494</v>
      </c>
      <c r="L4772" s="24"/>
      <c r="M4772" s="28" t="s">
        <v>4697</v>
      </c>
    </row>
    <row r="4773" spans="1:13" x14ac:dyDescent="0.2">
      <c r="A4773" s="14">
        <v>81314</v>
      </c>
      <c r="B4773" s="30" t="s">
        <v>4573</v>
      </c>
      <c r="C4773" s="10" t="s">
        <v>5135</v>
      </c>
      <c r="D4773" s="25">
        <v>40493</v>
      </c>
      <c r="F4773" s="133">
        <v>13.5</v>
      </c>
      <c r="G4773" s="28" t="s">
        <v>2205</v>
      </c>
      <c r="H4773" s="28" t="s">
        <v>7151</v>
      </c>
      <c r="J4773" s="28" t="s">
        <v>4907</v>
      </c>
      <c r="K4773" s="29">
        <v>40494</v>
      </c>
      <c r="L4773" s="24"/>
      <c r="M4773" s="28" t="s">
        <v>4695</v>
      </c>
    </row>
    <row r="4774" spans="1:13" hidden="1" x14ac:dyDescent="0.2">
      <c r="A4774" s="14">
        <v>81086</v>
      </c>
      <c r="B4774" s="30" t="s">
        <v>4573</v>
      </c>
      <c r="C4774" s="10" t="s">
        <v>4574</v>
      </c>
      <c r="D4774" s="25">
        <v>40494</v>
      </c>
      <c r="E4774" s="28" t="s">
        <v>1504</v>
      </c>
      <c r="F4774" s="133">
        <v>315</v>
      </c>
      <c r="G4774" s="28" t="s">
        <v>6668</v>
      </c>
      <c r="H4774" s="28" t="s">
        <v>3370</v>
      </c>
      <c r="J4774" s="28" t="s">
        <v>4906</v>
      </c>
      <c r="K4774" s="29">
        <v>40500</v>
      </c>
      <c r="L4774" s="24" t="s">
        <v>7176</v>
      </c>
      <c r="M4774" s="28">
        <v>1288</v>
      </c>
    </row>
    <row r="4775" spans="1:13" hidden="1" x14ac:dyDescent="0.2">
      <c r="A4775" s="14">
        <v>81318</v>
      </c>
      <c r="B4775" s="30" t="s">
        <v>4573</v>
      </c>
      <c r="C4775" s="10" t="s">
        <v>5135</v>
      </c>
      <c r="D4775" s="25">
        <v>40494</v>
      </c>
      <c r="F4775" s="132">
        <v>18.72</v>
      </c>
      <c r="G4775" s="28" t="s">
        <v>1169</v>
      </c>
      <c r="H4775" s="28" t="s">
        <v>7324</v>
      </c>
      <c r="J4775" s="28" t="s">
        <v>4909</v>
      </c>
      <c r="K4775" s="29">
        <v>40495</v>
      </c>
      <c r="L4775" s="24"/>
      <c r="M4775" s="28" t="s">
        <v>6318</v>
      </c>
    </row>
    <row r="4776" spans="1:13" hidden="1" x14ac:dyDescent="0.2">
      <c r="A4776" s="14">
        <v>81082</v>
      </c>
      <c r="B4776" s="30" t="s">
        <v>4573</v>
      </c>
      <c r="C4776" s="10" t="s">
        <v>4574</v>
      </c>
      <c r="D4776" s="25">
        <v>40494</v>
      </c>
      <c r="E4776" s="28" t="s">
        <v>7312</v>
      </c>
      <c r="F4776" s="133">
        <v>420</v>
      </c>
      <c r="G4776" s="28" t="s">
        <v>5152</v>
      </c>
      <c r="H4776" s="28" t="s">
        <v>3379</v>
      </c>
      <c r="J4776" s="28" t="s">
        <v>4916</v>
      </c>
      <c r="K4776" s="29">
        <v>40505</v>
      </c>
      <c r="L4776" s="24" t="s">
        <v>7176</v>
      </c>
      <c r="M4776" s="28">
        <v>1287</v>
      </c>
    </row>
    <row r="4777" spans="1:13" hidden="1" x14ac:dyDescent="0.2">
      <c r="A4777" s="14">
        <v>81319</v>
      </c>
      <c r="B4777" s="17" t="s">
        <v>4573</v>
      </c>
      <c r="C4777" s="10" t="s">
        <v>5135</v>
      </c>
      <c r="D4777" s="25">
        <v>40494</v>
      </c>
      <c r="F4777" s="133">
        <v>20.13</v>
      </c>
      <c r="G4777" s="28" t="s">
        <v>683</v>
      </c>
      <c r="H4777" s="28" t="s">
        <v>3365</v>
      </c>
      <c r="J4777" s="28" t="s">
        <v>4909</v>
      </c>
      <c r="K4777" s="29">
        <v>40495</v>
      </c>
      <c r="L4777" s="24"/>
      <c r="M4777" s="28" t="s">
        <v>7225</v>
      </c>
    </row>
    <row r="4778" spans="1:13" hidden="1" x14ac:dyDescent="0.2">
      <c r="A4778" s="14">
        <v>81320</v>
      </c>
      <c r="B4778" s="30" t="s">
        <v>4573</v>
      </c>
      <c r="C4778" s="10" t="s">
        <v>5135</v>
      </c>
      <c r="D4778" s="25">
        <v>40494</v>
      </c>
      <c r="F4778" s="133">
        <v>39.93</v>
      </c>
      <c r="G4778" s="28" t="s">
        <v>3360</v>
      </c>
      <c r="H4778" s="28" t="s">
        <v>3370</v>
      </c>
      <c r="J4778" s="28" t="s">
        <v>3589</v>
      </c>
      <c r="K4778" s="29">
        <v>40495</v>
      </c>
      <c r="L4778" s="24"/>
      <c r="M4778" s="28" t="s">
        <v>3690</v>
      </c>
    </row>
    <row r="4779" spans="1:13" hidden="1" x14ac:dyDescent="0.2">
      <c r="A4779" s="14">
        <v>81321</v>
      </c>
      <c r="B4779" s="147" t="s">
        <v>4573</v>
      </c>
      <c r="C4779" s="10" t="s">
        <v>5135</v>
      </c>
      <c r="D4779" s="25">
        <v>40496</v>
      </c>
      <c r="E4779" s="28" t="s">
        <v>6306</v>
      </c>
      <c r="F4779" s="133">
        <v>9.6</v>
      </c>
      <c r="G4779" s="28" t="s">
        <v>7118</v>
      </c>
      <c r="H4779" s="28" t="s">
        <v>3379</v>
      </c>
      <c r="J4779" s="28" t="s">
        <v>4908</v>
      </c>
      <c r="K4779" s="29">
        <v>40497</v>
      </c>
      <c r="L4779" s="24"/>
      <c r="M4779" s="28" t="s">
        <v>6303</v>
      </c>
    </row>
    <row r="4780" spans="1:13" hidden="1" x14ac:dyDescent="0.2">
      <c r="A4780" s="14">
        <v>81322</v>
      </c>
      <c r="B4780" s="17" t="s">
        <v>4573</v>
      </c>
      <c r="C4780" s="10" t="s">
        <v>5135</v>
      </c>
      <c r="D4780" s="25">
        <v>40496</v>
      </c>
      <c r="F4780" s="133">
        <v>56.79</v>
      </c>
      <c r="G4780" s="28" t="s">
        <v>878</v>
      </c>
      <c r="H4780" s="28" t="s">
        <v>7322</v>
      </c>
      <c r="J4780" s="28" t="s">
        <v>7139</v>
      </c>
      <c r="K4780" s="29">
        <v>40497</v>
      </c>
      <c r="L4780" s="24"/>
      <c r="M4780" s="28" t="s">
        <v>1530</v>
      </c>
    </row>
    <row r="4781" spans="1:13" hidden="1" x14ac:dyDescent="0.2">
      <c r="A4781" s="14">
        <v>81094</v>
      </c>
      <c r="B4781" s="30" t="s">
        <v>4579</v>
      </c>
      <c r="C4781" s="10" t="s">
        <v>4574</v>
      </c>
      <c r="D4781" s="25">
        <v>40497</v>
      </c>
      <c r="F4781" s="133">
        <v>100</v>
      </c>
      <c r="G4781" s="28" t="s">
        <v>4580</v>
      </c>
      <c r="H4781" s="28" t="s">
        <v>6667</v>
      </c>
      <c r="K4781" s="29">
        <v>40497</v>
      </c>
      <c r="L4781" s="24" t="s">
        <v>7184</v>
      </c>
      <c r="M4781" s="28" t="s">
        <v>4501</v>
      </c>
    </row>
    <row r="4782" spans="1:13" x14ac:dyDescent="0.2">
      <c r="A4782" s="14">
        <v>81323</v>
      </c>
      <c r="B4782" s="30" t="s">
        <v>4573</v>
      </c>
      <c r="C4782" s="10" t="s">
        <v>5135</v>
      </c>
      <c r="D4782" s="25">
        <v>40497</v>
      </c>
      <c r="E4782" s="28" t="s">
        <v>7164</v>
      </c>
      <c r="F4782" s="133">
        <v>4.25</v>
      </c>
      <c r="G4782" s="28" t="s">
        <v>5410</v>
      </c>
      <c r="H4782" s="28" t="s">
        <v>7151</v>
      </c>
      <c r="J4782" s="28" t="s">
        <v>4907</v>
      </c>
      <c r="K4782" s="29">
        <v>40498</v>
      </c>
      <c r="L4782" s="24"/>
      <c r="M4782" s="28" t="s">
        <v>2095</v>
      </c>
    </row>
    <row r="4783" spans="1:13" hidden="1" x14ac:dyDescent="0.2">
      <c r="A4783" s="14">
        <v>81090</v>
      </c>
      <c r="B4783" s="30" t="s">
        <v>4579</v>
      </c>
      <c r="C4783" s="10" t="s">
        <v>4574</v>
      </c>
      <c r="D4783" s="25">
        <v>40498</v>
      </c>
      <c r="F4783" s="133">
        <v>50</v>
      </c>
      <c r="G4783" s="28" t="s">
        <v>4580</v>
      </c>
      <c r="H4783" s="28" t="s">
        <v>6667</v>
      </c>
      <c r="K4783" s="29">
        <v>40498</v>
      </c>
      <c r="L4783" s="24" t="s">
        <v>7184</v>
      </c>
      <c r="M4783" s="28" t="s">
        <v>8549</v>
      </c>
    </row>
    <row r="4784" spans="1:13" hidden="1" x14ac:dyDescent="0.2">
      <c r="A4784" s="14">
        <v>81091.199999999997</v>
      </c>
      <c r="B4784" s="30" t="s">
        <v>4579</v>
      </c>
      <c r="C4784" s="10" t="s">
        <v>4574</v>
      </c>
      <c r="D4784" s="25">
        <v>40498</v>
      </c>
      <c r="F4784" s="133">
        <v>30</v>
      </c>
      <c r="G4784" s="28" t="s">
        <v>4580</v>
      </c>
      <c r="H4784" s="28" t="s">
        <v>6667</v>
      </c>
      <c r="K4784" s="29" t="s">
        <v>4612</v>
      </c>
      <c r="L4784" s="24" t="s">
        <v>7212</v>
      </c>
      <c r="M4784" s="28" t="s">
        <v>4613</v>
      </c>
    </row>
    <row r="4785" spans="1:13" hidden="1" x14ac:dyDescent="0.2">
      <c r="A4785" s="14">
        <v>81092</v>
      </c>
      <c r="B4785" s="17" t="s">
        <v>6846</v>
      </c>
      <c r="C4785" s="10" t="s">
        <v>4574</v>
      </c>
      <c r="D4785" s="25">
        <v>40498</v>
      </c>
      <c r="F4785" s="133">
        <v>-1000</v>
      </c>
      <c r="G4785" s="28" t="s">
        <v>4587</v>
      </c>
      <c r="H4785" s="28" t="s">
        <v>6667</v>
      </c>
      <c r="K4785" s="29">
        <v>40498</v>
      </c>
      <c r="L4785" s="24" t="s">
        <v>7177</v>
      </c>
      <c r="M4785" s="28" t="s">
        <v>7178</v>
      </c>
    </row>
    <row r="4786" spans="1:13" hidden="1" x14ac:dyDescent="0.2">
      <c r="A4786" s="14">
        <v>81093</v>
      </c>
      <c r="B4786" s="30" t="s">
        <v>4573</v>
      </c>
      <c r="C4786" s="10" t="s">
        <v>4574</v>
      </c>
      <c r="D4786" s="25">
        <v>40498</v>
      </c>
      <c r="E4786" s="28" t="s">
        <v>8444</v>
      </c>
      <c r="F4786" s="133">
        <v>280</v>
      </c>
      <c r="G4786" s="28" t="s">
        <v>5415</v>
      </c>
      <c r="H4786" s="28" t="s">
        <v>4599</v>
      </c>
      <c r="I4786" s="28" t="s">
        <v>7169</v>
      </c>
      <c r="J4786" s="28" t="s">
        <v>4909</v>
      </c>
      <c r="K4786" s="29">
        <v>40498</v>
      </c>
      <c r="L4786" s="24" t="s">
        <v>7176</v>
      </c>
      <c r="M4786" s="28">
        <v>1265</v>
      </c>
    </row>
    <row r="4787" spans="1:13" hidden="1" x14ac:dyDescent="0.2">
      <c r="A4787" s="14">
        <v>81091.100000000006</v>
      </c>
      <c r="B4787" s="30" t="s">
        <v>4573</v>
      </c>
      <c r="C4787" s="10" t="s">
        <v>4574</v>
      </c>
      <c r="D4787" s="25">
        <v>40498</v>
      </c>
      <c r="E4787" s="28" t="s">
        <v>7164</v>
      </c>
      <c r="F4787" s="133">
        <v>6.62</v>
      </c>
      <c r="G4787" s="28" t="s">
        <v>5137</v>
      </c>
      <c r="H4787" s="28" t="s">
        <v>3365</v>
      </c>
      <c r="J4787" s="28" t="s">
        <v>4911</v>
      </c>
      <c r="K4787" s="29" t="s">
        <v>4612</v>
      </c>
      <c r="L4787" s="24" t="s">
        <v>7212</v>
      </c>
      <c r="M4787" s="28" t="s">
        <v>4613</v>
      </c>
    </row>
    <row r="4788" spans="1:13" hidden="1" x14ac:dyDescent="0.2">
      <c r="A4788" s="14">
        <v>81598</v>
      </c>
      <c r="B4788" s="30" t="s">
        <v>4573</v>
      </c>
      <c r="C4788" s="10" t="s">
        <v>5133</v>
      </c>
      <c r="D4788" s="25">
        <v>40498</v>
      </c>
      <c r="F4788" s="26">
        <v>99.79</v>
      </c>
      <c r="G4788" s="28" t="s">
        <v>5137</v>
      </c>
      <c r="H4788" s="28" t="s">
        <v>3365</v>
      </c>
      <c r="J4788" s="28" t="s">
        <v>4909</v>
      </c>
      <c r="L4788" s="24"/>
    </row>
    <row r="4789" spans="1:13" hidden="1" x14ac:dyDescent="0.2">
      <c r="A4789" s="14">
        <v>81088.2</v>
      </c>
      <c r="B4789" s="30" t="s">
        <v>4579</v>
      </c>
      <c r="C4789" s="10" t="s">
        <v>4574</v>
      </c>
      <c r="D4789" s="25">
        <v>40499</v>
      </c>
      <c r="F4789" s="133">
        <v>20</v>
      </c>
      <c r="G4789" s="28" t="s">
        <v>4580</v>
      </c>
      <c r="H4789" s="33" t="s">
        <v>6667</v>
      </c>
      <c r="K4789" s="29" t="s">
        <v>4621</v>
      </c>
      <c r="L4789" s="24" t="s">
        <v>7212</v>
      </c>
      <c r="M4789" s="28" t="s">
        <v>4622</v>
      </c>
    </row>
    <row r="4790" spans="1:13" hidden="1" x14ac:dyDescent="0.2">
      <c r="A4790" s="14">
        <v>81325</v>
      </c>
      <c r="B4790" s="17" t="s">
        <v>4573</v>
      </c>
      <c r="C4790" s="10" t="s">
        <v>5135</v>
      </c>
      <c r="D4790" s="25">
        <v>40499</v>
      </c>
      <c r="E4790" s="28" t="s">
        <v>6302</v>
      </c>
      <c r="F4790" s="133">
        <v>140</v>
      </c>
      <c r="G4790" s="28" t="s">
        <v>7118</v>
      </c>
      <c r="H4790" s="24" t="s">
        <v>3484</v>
      </c>
      <c r="J4790" s="28" t="s">
        <v>4905</v>
      </c>
      <c r="K4790" s="29">
        <v>40500</v>
      </c>
      <c r="L4790" s="24"/>
      <c r="M4790" s="28" t="s">
        <v>6303</v>
      </c>
    </row>
    <row r="4791" spans="1:13" hidden="1" x14ac:dyDescent="0.2">
      <c r="A4791" s="14">
        <v>81089</v>
      </c>
      <c r="B4791" s="30" t="s">
        <v>4573</v>
      </c>
      <c r="C4791" s="10" t="s">
        <v>4574</v>
      </c>
      <c r="D4791" s="25">
        <v>40499</v>
      </c>
      <c r="F4791" s="133">
        <v>24.08</v>
      </c>
      <c r="G4791" s="28" t="s">
        <v>5143</v>
      </c>
      <c r="H4791" s="24" t="s">
        <v>3381</v>
      </c>
      <c r="J4791" s="28" t="s">
        <v>4909</v>
      </c>
      <c r="K4791" s="29">
        <v>40499</v>
      </c>
      <c r="L4791" s="24" t="s">
        <v>7174</v>
      </c>
      <c r="M4791" s="28" t="s">
        <v>7217</v>
      </c>
    </row>
    <row r="4792" spans="1:13" ht="25.5" hidden="1" x14ac:dyDescent="0.2">
      <c r="A4792" s="14">
        <v>81087</v>
      </c>
      <c r="B4792" s="30" t="s">
        <v>4585</v>
      </c>
      <c r="C4792" s="10" t="s">
        <v>4574</v>
      </c>
      <c r="D4792" s="25">
        <v>40499</v>
      </c>
      <c r="F4792" s="133">
        <v>79.790000000000006</v>
      </c>
      <c r="G4792" s="28" t="s">
        <v>5142</v>
      </c>
      <c r="H4792" s="24" t="s">
        <v>5948</v>
      </c>
      <c r="K4792" s="29">
        <v>40499</v>
      </c>
      <c r="L4792" s="24" t="s">
        <v>7174</v>
      </c>
      <c r="M4792" s="28" t="s">
        <v>7175</v>
      </c>
    </row>
    <row r="4793" spans="1:13" hidden="1" x14ac:dyDescent="0.2">
      <c r="A4793" s="14">
        <v>81088.100000000006</v>
      </c>
      <c r="B4793" s="30" t="s">
        <v>4573</v>
      </c>
      <c r="C4793" s="10" t="s">
        <v>4574</v>
      </c>
      <c r="D4793" s="25">
        <v>40499</v>
      </c>
      <c r="E4793" s="28" t="s">
        <v>7164</v>
      </c>
      <c r="F4793" s="133">
        <v>2.7</v>
      </c>
      <c r="G4793" s="28" t="s">
        <v>5137</v>
      </c>
      <c r="H4793" s="33" t="s">
        <v>3365</v>
      </c>
      <c r="J4793" s="28" t="s">
        <v>4911</v>
      </c>
      <c r="K4793" s="29" t="s">
        <v>4621</v>
      </c>
      <c r="L4793" s="24" t="s">
        <v>7212</v>
      </c>
      <c r="M4793" s="28" t="s">
        <v>4622</v>
      </c>
    </row>
    <row r="4794" spans="1:13" hidden="1" x14ac:dyDescent="0.2">
      <c r="A4794" s="14">
        <v>81324</v>
      </c>
      <c r="B4794" s="30" t="s">
        <v>4573</v>
      </c>
      <c r="C4794" s="10" t="s">
        <v>5135</v>
      </c>
      <c r="D4794" s="25">
        <v>40499</v>
      </c>
      <c r="E4794" s="28" t="s">
        <v>2023</v>
      </c>
      <c r="F4794" s="133">
        <v>252</v>
      </c>
      <c r="G4794" s="28" t="s">
        <v>5174</v>
      </c>
      <c r="H4794" s="24" t="s">
        <v>4599</v>
      </c>
      <c r="I4794" s="28" t="s">
        <v>7168</v>
      </c>
      <c r="J4794" s="28" t="s">
        <v>4909</v>
      </c>
      <c r="K4794" s="29">
        <v>40500</v>
      </c>
      <c r="L4794" s="24"/>
      <c r="M4794" s="28" t="s">
        <v>2307</v>
      </c>
    </row>
    <row r="4795" spans="1:13" hidden="1" x14ac:dyDescent="0.2">
      <c r="A4795" s="14">
        <v>81329</v>
      </c>
      <c r="B4795" s="30" t="s">
        <v>4573</v>
      </c>
      <c r="C4795" s="10" t="s">
        <v>5135</v>
      </c>
      <c r="D4795" s="25">
        <v>40500</v>
      </c>
      <c r="F4795" s="132">
        <v>16.920000000000002</v>
      </c>
      <c r="G4795" s="28" t="s">
        <v>1943</v>
      </c>
      <c r="H4795" s="33" t="s">
        <v>277</v>
      </c>
      <c r="K4795" s="29">
        <v>40501</v>
      </c>
      <c r="L4795" s="24"/>
      <c r="M4795" s="28" t="s">
        <v>4800</v>
      </c>
    </row>
    <row r="4796" spans="1:13" hidden="1" x14ac:dyDescent="0.2">
      <c r="A4796" s="14">
        <v>81330</v>
      </c>
      <c r="B4796" s="30" t="s">
        <v>4573</v>
      </c>
      <c r="C4796" s="10" t="s">
        <v>5135</v>
      </c>
      <c r="D4796" s="25">
        <v>40500</v>
      </c>
      <c r="F4796" s="132">
        <v>9.11</v>
      </c>
      <c r="G4796" s="28" t="s">
        <v>1943</v>
      </c>
      <c r="H4796" s="24" t="s">
        <v>277</v>
      </c>
      <c r="K4796" s="29">
        <v>40501</v>
      </c>
      <c r="L4796" s="24"/>
      <c r="M4796" s="28" t="s">
        <v>4800</v>
      </c>
    </row>
    <row r="4797" spans="1:13" hidden="1" x14ac:dyDescent="0.2">
      <c r="A4797" s="14">
        <v>81331</v>
      </c>
      <c r="B4797" s="30" t="s">
        <v>4573</v>
      </c>
      <c r="C4797" s="10" t="s">
        <v>5135</v>
      </c>
      <c r="D4797" s="25">
        <v>40500</v>
      </c>
      <c r="F4797" s="132">
        <v>27.39</v>
      </c>
      <c r="G4797" s="28" t="s">
        <v>1943</v>
      </c>
      <c r="H4797" s="24" t="s">
        <v>7321</v>
      </c>
      <c r="K4797" s="29">
        <v>40501</v>
      </c>
      <c r="L4797" s="24"/>
      <c r="M4797" s="28" t="s">
        <v>2298</v>
      </c>
    </row>
    <row r="4798" spans="1:13" hidden="1" x14ac:dyDescent="0.2">
      <c r="A4798" s="14">
        <v>81332</v>
      </c>
      <c r="B4798" s="30" t="s">
        <v>4573</v>
      </c>
      <c r="C4798" s="10" t="s">
        <v>5135</v>
      </c>
      <c r="D4798" s="25">
        <v>40500</v>
      </c>
      <c r="F4798" s="132">
        <v>39.93</v>
      </c>
      <c r="G4798" s="28" t="s">
        <v>1943</v>
      </c>
      <c r="H4798" s="24" t="s">
        <v>7321</v>
      </c>
      <c r="K4798" s="29">
        <v>40501</v>
      </c>
      <c r="L4798" s="24"/>
      <c r="M4798" s="28" t="s">
        <v>2298</v>
      </c>
    </row>
    <row r="4799" spans="1:13" hidden="1" x14ac:dyDescent="0.2">
      <c r="A4799" s="14">
        <v>81333</v>
      </c>
      <c r="B4799" s="30" t="s">
        <v>4573</v>
      </c>
      <c r="C4799" s="10" t="s">
        <v>5135</v>
      </c>
      <c r="D4799" s="25">
        <v>40500</v>
      </c>
      <c r="F4799" s="133">
        <v>-8.7200000000000006</v>
      </c>
      <c r="G4799" s="28" t="s">
        <v>6091</v>
      </c>
      <c r="H4799" s="24" t="s">
        <v>4600</v>
      </c>
      <c r="J4799" s="28" t="s">
        <v>4911</v>
      </c>
      <c r="K4799" s="29">
        <v>40502</v>
      </c>
      <c r="L4799" s="24"/>
      <c r="M4799" s="28" t="s">
        <v>5931</v>
      </c>
    </row>
    <row r="4800" spans="1:13" hidden="1" x14ac:dyDescent="0.2">
      <c r="A4800" s="14">
        <v>81328</v>
      </c>
      <c r="B4800" s="30" t="s">
        <v>4573</v>
      </c>
      <c r="C4800" s="10" t="s">
        <v>5135</v>
      </c>
      <c r="D4800" s="25">
        <v>40500</v>
      </c>
      <c r="F4800" s="133">
        <v>5.84</v>
      </c>
      <c r="G4800" s="28" t="s">
        <v>7119</v>
      </c>
      <c r="H4800" s="33" t="s">
        <v>3484</v>
      </c>
      <c r="J4800" s="28" t="s">
        <v>4907</v>
      </c>
      <c r="K4800" s="29">
        <v>40501</v>
      </c>
      <c r="L4800" s="24"/>
      <c r="M4800" s="28" t="s">
        <v>1547</v>
      </c>
    </row>
    <row r="4801" spans="1:13" hidden="1" x14ac:dyDescent="0.2">
      <c r="A4801" s="14">
        <v>81327</v>
      </c>
      <c r="B4801" s="30" t="s">
        <v>4573</v>
      </c>
      <c r="C4801" s="10" t="s">
        <v>5135</v>
      </c>
      <c r="D4801" s="25">
        <v>40500</v>
      </c>
      <c r="E4801" s="33"/>
      <c r="F4801" s="133">
        <v>11.02</v>
      </c>
      <c r="G4801" s="28" t="s">
        <v>683</v>
      </c>
      <c r="H4801" s="33" t="s">
        <v>3365</v>
      </c>
      <c r="J4801" s="28" t="s">
        <v>4909</v>
      </c>
      <c r="K4801" s="29">
        <v>40501</v>
      </c>
      <c r="L4801" s="24"/>
      <c r="M4801" s="28" t="s">
        <v>7225</v>
      </c>
    </row>
    <row r="4802" spans="1:13" x14ac:dyDescent="0.2">
      <c r="A4802" s="14">
        <v>81326</v>
      </c>
      <c r="B4802" s="30" t="s">
        <v>4573</v>
      </c>
      <c r="C4802" s="10" t="s">
        <v>5135</v>
      </c>
      <c r="D4802" s="25">
        <v>40500</v>
      </c>
      <c r="F4802" s="133">
        <v>16</v>
      </c>
      <c r="G4802" s="28" t="s">
        <v>2205</v>
      </c>
      <c r="H4802" s="28" t="s">
        <v>7151</v>
      </c>
      <c r="J4802" s="28" t="s">
        <v>4907</v>
      </c>
      <c r="K4802" s="29">
        <v>40501</v>
      </c>
      <c r="L4802" s="24"/>
      <c r="M4802" s="28" t="s">
        <v>4695</v>
      </c>
    </row>
    <row r="4803" spans="1:13" hidden="1" x14ac:dyDescent="0.2">
      <c r="A4803" s="14">
        <v>81336</v>
      </c>
      <c r="B4803" s="30" t="s">
        <v>4573</v>
      </c>
      <c r="C4803" s="10" t="s">
        <v>5135</v>
      </c>
      <c r="D4803" s="25">
        <v>40501</v>
      </c>
      <c r="E4803" s="28" t="s">
        <v>5351</v>
      </c>
      <c r="F4803" s="132">
        <v>100.96</v>
      </c>
      <c r="G4803" s="28" t="s">
        <v>1943</v>
      </c>
      <c r="H4803" s="28" t="s">
        <v>7321</v>
      </c>
      <c r="J4803" s="28" t="s">
        <v>4911</v>
      </c>
      <c r="K4803" s="29">
        <v>40502</v>
      </c>
      <c r="L4803" s="24"/>
      <c r="M4803" s="28" t="s">
        <v>2913</v>
      </c>
    </row>
    <row r="4804" spans="1:13" hidden="1" x14ac:dyDescent="0.2">
      <c r="A4804" s="14">
        <v>81335</v>
      </c>
      <c r="B4804" s="30" t="s">
        <v>4573</v>
      </c>
      <c r="C4804" s="10" t="s">
        <v>5135</v>
      </c>
      <c r="D4804" s="25">
        <v>40501</v>
      </c>
      <c r="F4804" s="133">
        <v>56.96</v>
      </c>
      <c r="G4804" s="28" t="s">
        <v>1157</v>
      </c>
      <c r="H4804" s="28" t="s">
        <v>7322</v>
      </c>
      <c r="J4804" s="28" t="s">
        <v>7139</v>
      </c>
      <c r="K4804" s="29">
        <v>40502</v>
      </c>
      <c r="L4804" s="24"/>
      <c r="M4804" s="28" t="s">
        <v>537</v>
      </c>
    </row>
    <row r="4805" spans="1:13" hidden="1" x14ac:dyDescent="0.2">
      <c r="A4805" s="14">
        <v>81334</v>
      </c>
      <c r="B4805" s="30" t="s">
        <v>4573</v>
      </c>
      <c r="C4805" s="10" t="s">
        <v>5135</v>
      </c>
      <c r="D4805" s="25">
        <v>40501</v>
      </c>
      <c r="E4805" s="28" t="s">
        <v>2471</v>
      </c>
      <c r="F4805" s="133">
        <v>37.99</v>
      </c>
      <c r="G4805" s="28" t="s">
        <v>2203</v>
      </c>
      <c r="H4805" s="28" t="s">
        <v>277</v>
      </c>
      <c r="J4805" s="28" t="s">
        <v>4906</v>
      </c>
      <c r="K4805" s="29">
        <v>40502</v>
      </c>
      <c r="L4805" s="24"/>
      <c r="M4805" s="28" t="s">
        <v>2472</v>
      </c>
    </row>
    <row r="4806" spans="1:13" hidden="1" x14ac:dyDescent="0.2">
      <c r="A4806" s="14">
        <v>81040</v>
      </c>
      <c r="B4806" s="30" t="s">
        <v>4573</v>
      </c>
      <c r="C4806" s="10" t="s">
        <v>4574</v>
      </c>
      <c r="D4806" s="25">
        <v>40501</v>
      </c>
      <c r="E4806" s="28" t="s">
        <v>1481</v>
      </c>
      <c r="F4806" s="133">
        <v>225</v>
      </c>
      <c r="G4806" s="28" t="s">
        <v>5417</v>
      </c>
      <c r="H4806" s="28" t="s">
        <v>7154</v>
      </c>
      <c r="J4806" s="28" t="s">
        <v>4906</v>
      </c>
      <c r="K4806" s="29">
        <v>40522</v>
      </c>
      <c r="L4806" s="24" t="s">
        <v>7176</v>
      </c>
      <c r="M4806" s="28">
        <v>1268</v>
      </c>
    </row>
    <row r="4807" spans="1:13" hidden="1" x14ac:dyDescent="0.2">
      <c r="A4807" s="14">
        <v>81339</v>
      </c>
      <c r="B4807" s="30" t="s">
        <v>4573</v>
      </c>
      <c r="C4807" s="10" t="s">
        <v>5135</v>
      </c>
      <c r="D4807" s="25">
        <v>40502</v>
      </c>
      <c r="E4807" s="28" t="s">
        <v>1497</v>
      </c>
      <c r="F4807" s="133">
        <v>12.95</v>
      </c>
      <c r="G4807" s="28" t="s">
        <v>683</v>
      </c>
      <c r="H4807" s="28" t="s">
        <v>3488</v>
      </c>
      <c r="J4807" s="28" t="s">
        <v>4908</v>
      </c>
      <c r="K4807" s="29">
        <v>40504</v>
      </c>
      <c r="L4807" s="24"/>
      <c r="M4807" s="28" t="s">
        <v>7225</v>
      </c>
    </row>
    <row r="4808" spans="1:13" hidden="1" x14ac:dyDescent="0.2">
      <c r="A4808" s="14">
        <v>81340.100000000006</v>
      </c>
      <c r="B4808" s="17" t="s">
        <v>4573</v>
      </c>
      <c r="C4808" s="10" t="s">
        <v>5135</v>
      </c>
      <c r="D4808" s="25">
        <v>40502</v>
      </c>
      <c r="E4808" s="28" t="s">
        <v>1497</v>
      </c>
      <c r="F4808" s="133">
        <v>13</v>
      </c>
      <c r="G4808" s="28" t="s">
        <v>683</v>
      </c>
      <c r="H4808" s="28" t="s">
        <v>3488</v>
      </c>
      <c r="J4808" s="28" t="s">
        <v>4908</v>
      </c>
      <c r="K4808" s="29">
        <v>40504</v>
      </c>
      <c r="L4808" s="24"/>
      <c r="M4808" s="28" t="s">
        <v>7225</v>
      </c>
    </row>
    <row r="4809" spans="1:13" hidden="1" x14ac:dyDescent="0.2">
      <c r="A4809" s="14">
        <v>81340.2</v>
      </c>
      <c r="B4809" s="17" t="s">
        <v>4573</v>
      </c>
      <c r="C4809" s="10" t="s">
        <v>5135</v>
      </c>
      <c r="D4809" s="25">
        <v>40502</v>
      </c>
      <c r="F4809" s="133">
        <v>6.25</v>
      </c>
      <c r="G4809" s="28" t="s">
        <v>683</v>
      </c>
      <c r="H4809" s="28" t="s">
        <v>3365</v>
      </c>
      <c r="J4809" s="28" t="s">
        <v>4909</v>
      </c>
      <c r="K4809" s="29">
        <v>40504</v>
      </c>
      <c r="L4809" s="24"/>
      <c r="M4809" s="28" t="s">
        <v>7225</v>
      </c>
    </row>
    <row r="4810" spans="1:13" hidden="1" x14ac:dyDescent="0.2">
      <c r="A4810" s="14">
        <v>81056</v>
      </c>
      <c r="B4810" s="147" t="s">
        <v>4573</v>
      </c>
      <c r="C4810" s="10" t="s">
        <v>4574</v>
      </c>
      <c r="D4810" s="25">
        <v>40502</v>
      </c>
      <c r="E4810" s="28" t="s">
        <v>1257</v>
      </c>
      <c r="F4810" s="133">
        <v>30</v>
      </c>
      <c r="G4810" s="28" t="s">
        <v>6023</v>
      </c>
      <c r="H4810" s="28" t="s">
        <v>3379</v>
      </c>
      <c r="J4810" s="28" t="s">
        <v>4906</v>
      </c>
      <c r="K4810" s="29">
        <v>40518</v>
      </c>
      <c r="L4810" s="24" t="s">
        <v>7176</v>
      </c>
      <c r="M4810" s="28">
        <v>1291</v>
      </c>
    </row>
    <row r="4811" spans="1:13" hidden="1" x14ac:dyDescent="0.2">
      <c r="A4811" s="14">
        <v>81057</v>
      </c>
      <c r="B4811" s="147" t="s">
        <v>4573</v>
      </c>
      <c r="C4811" s="10" t="s">
        <v>4574</v>
      </c>
      <c r="D4811" s="25">
        <v>40502</v>
      </c>
      <c r="E4811" s="28" t="s">
        <v>6387</v>
      </c>
      <c r="F4811" s="133">
        <v>30</v>
      </c>
      <c r="G4811" s="28" t="s">
        <v>6023</v>
      </c>
      <c r="H4811" s="28" t="s">
        <v>3379</v>
      </c>
      <c r="J4811" s="28" t="s">
        <v>4906</v>
      </c>
      <c r="K4811" s="29">
        <v>40518</v>
      </c>
      <c r="L4811" s="24" t="s">
        <v>7176</v>
      </c>
      <c r="M4811" s="28">
        <v>1292</v>
      </c>
    </row>
    <row r="4812" spans="1:13" hidden="1" x14ac:dyDescent="0.2">
      <c r="A4812" s="14">
        <v>81337</v>
      </c>
      <c r="B4812" s="147" t="s">
        <v>4573</v>
      </c>
      <c r="C4812" s="10" t="s">
        <v>5135</v>
      </c>
      <c r="D4812" s="25">
        <v>40502</v>
      </c>
      <c r="F4812" s="132">
        <v>12.15</v>
      </c>
      <c r="G4812" s="28" t="s">
        <v>4595</v>
      </c>
      <c r="H4812" s="28" t="s">
        <v>4595</v>
      </c>
      <c r="K4812" s="29">
        <v>40504</v>
      </c>
      <c r="L4812" s="24"/>
      <c r="M4812" s="28" t="s">
        <v>1252</v>
      </c>
    </row>
    <row r="4813" spans="1:13" hidden="1" x14ac:dyDescent="0.2">
      <c r="A4813" s="14">
        <v>81338</v>
      </c>
      <c r="B4813" s="147" t="s">
        <v>4573</v>
      </c>
      <c r="C4813" s="10" t="s">
        <v>5135</v>
      </c>
      <c r="D4813" s="25">
        <v>40502</v>
      </c>
      <c r="F4813" s="132">
        <v>34.99</v>
      </c>
      <c r="G4813" s="28" t="s">
        <v>4595</v>
      </c>
      <c r="H4813" s="28" t="s">
        <v>4595</v>
      </c>
      <c r="K4813" s="29">
        <v>40504</v>
      </c>
      <c r="L4813" s="24"/>
      <c r="M4813" s="28" t="s">
        <v>1241</v>
      </c>
    </row>
    <row r="4814" spans="1:13" hidden="1" x14ac:dyDescent="0.2">
      <c r="A4814" s="14">
        <v>81079</v>
      </c>
      <c r="B4814" s="147" t="s">
        <v>4573</v>
      </c>
      <c r="C4814" s="10" t="s">
        <v>4574</v>
      </c>
      <c r="D4814" s="25">
        <v>40503</v>
      </c>
      <c r="E4814" s="28" t="s">
        <v>1258</v>
      </c>
      <c r="F4814" s="133">
        <v>25.75</v>
      </c>
      <c r="G4814" s="28" t="s">
        <v>6023</v>
      </c>
      <c r="H4814" s="28" t="s">
        <v>3379</v>
      </c>
      <c r="J4814" s="28" t="s">
        <v>4906</v>
      </c>
      <c r="K4814" s="29">
        <v>40506</v>
      </c>
      <c r="L4814" s="24" t="s">
        <v>7176</v>
      </c>
      <c r="M4814" s="28">
        <v>1261</v>
      </c>
    </row>
    <row r="4815" spans="1:13" hidden="1" x14ac:dyDescent="0.2">
      <c r="A4815" s="14">
        <v>81341</v>
      </c>
      <c r="B4815" s="147" t="s">
        <v>4573</v>
      </c>
      <c r="C4815" s="10" t="s">
        <v>5135</v>
      </c>
      <c r="D4815" s="25">
        <v>40503</v>
      </c>
      <c r="F4815" s="132">
        <v>5.73</v>
      </c>
      <c r="G4815" s="28" t="s">
        <v>4595</v>
      </c>
      <c r="H4815" s="28" t="s">
        <v>4595</v>
      </c>
      <c r="K4815" s="29">
        <v>40504</v>
      </c>
      <c r="L4815" s="24"/>
      <c r="M4815" s="28" t="s">
        <v>1255</v>
      </c>
    </row>
    <row r="4816" spans="1:13" hidden="1" x14ac:dyDescent="0.2">
      <c r="A4816" s="14">
        <v>81345</v>
      </c>
      <c r="B4816" s="147" t="s">
        <v>4573</v>
      </c>
      <c r="C4816" s="10" t="s">
        <v>5135</v>
      </c>
      <c r="D4816" s="25">
        <v>40504</v>
      </c>
      <c r="F4816" s="132">
        <v>14.19</v>
      </c>
      <c r="G4816" s="28" t="s">
        <v>1943</v>
      </c>
      <c r="H4816" s="28" t="s">
        <v>277</v>
      </c>
      <c r="K4816" s="29">
        <v>40505</v>
      </c>
      <c r="L4816" s="24"/>
      <c r="M4816" s="28" t="s">
        <v>2298</v>
      </c>
    </row>
    <row r="4817" spans="1:13" hidden="1" x14ac:dyDescent="0.2">
      <c r="A4817" s="14">
        <v>81050</v>
      </c>
      <c r="B4817" s="147" t="s">
        <v>4573</v>
      </c>
      <c r="C4817" s="10" t="s">
        <v>4574</v>
      </c>
      <c r="D4817" s="25">
        <v>40504</v>
      </c>
      <c r="E4817" s="28" t="s">
        <v>5936</v>
      </c>
      <c r="F4817" s="133">
        <v>30</v>
      </c>
      <c r="G4817" s="28" t="s">
        <v>4584</v>
      </c>
      <c r="H4817" s="28" t="s">
        <v>3365</v>
      </c>
      <c r="J4817" s="28" t="s">
        <v>4905</v>
      </c>
      <c r="K4817" s="29">
        <v>40519</v>
      </c>
      <c r="L4817" s="24" t="s">
        <v>7176</v>
      </c>
      <c r="M4817" s="28">
        <v>1293</v>
      </c>
    </row>
    <row r="4818" spans="1:13" hidden="1" x14ac:dyDescent="0.2">
      <c r="A4818" s="14">
        <v>81085.2</v>
      </c>
      <c r="B4818" s="147" t="s">
        <v>4579</v>
      </c>
      <c r="C4818" s="10" t="s">
        <v>4574</v>
      </c>
      <c r="D4818" s="25">
        <v>40504</v>
      </c>
      <c r="F4818" s="133">
        <v>30</v>
      </c>
      <c r="G4818" s="28" t="s">
        <v>4580</v>
      </c>
      <c r="H4818" s="28" t="s">
        <v>6667</v>
      </c>
      <c r="K4818" s="29" t="s">
        <v>4623</v>
      </c>
      <c r="L4818" s="24" t="s">
        <v>7212</v>
      </c>
      <c r="M4818" s="28" t="s">
        <v>4613</v>
      </c>
    </row>
    <row r="4819" spans="1:13" hidden="1" x14ac:dyDescent="0.2">
      <c r="A4819" s="14">
        <v>81342</v>
      </c>
      <c r="B4819" s="17" t="s">
        <v>4573</v>
      </c>
      <c r="C4819" s="10" t="s">
        <v>5135</v>
      </c>
      <c r="D4819" s="25">
        <v>40504</v>
      </c>
      <c r="F4819" s="133">
        <v>6.3</v>
      </c>
      <c r="G4819" s="28" t="s">
        <v>7120</v>
      </c>
      <c r="H4819" s="28" t="s">
        <v>3484</v>
      </c>
      <c r="J4819" s="28" t="s">
        <v>4907</v>
      </c>
      <c r="K4819" s="29">
        <v>40505</v>
      </c>
      <c r="L4819" s="24"/>
      <c r="M4819" s="28" t="s">
        <v>8518</v>
      </c>
    </row>
    <row r="4820" spans="1:13" hidden="1" x14ac:dyDescent="0.2">
      <c r="A4820" s="14">
        <v>81344</v>
      </c>
      <c r="B4820" s="30" t="s">
        <v>4573</v>
      </c>
      <c r="C4820" s="10" t="s">
        <v>5135</v>
      </c>
      <c r="D4820" s="25">
        <v>40504</v>
      </c>
      <c r="F4820" s="132">
        <v>32</v>
      </c>
      <c r="G4820" s="28" t="s">
        <v>2203</v>
      </c>
      <c r="H4820" s="28" t="s">
        <v>4595</v>
      </c>
      <c r="K4820" s="29">
        <v>40505</v>
      </c>
      <c r="L4820" s="24"/>
      <c r="M4820" s="28" t="s">
        <v>2473</v>
      </c>
    </row>
    <row r="4821" spans="1:13" hidden="1" x14ac:dyDescent="0.2">
      <c r="A4821" s="14">
        <v>81343</v>
      </c>
      <c r="B4821" s="30" t="s">
        <v>4573</v>
      </c>
      <c r="C4821" s="10" t="s">
        <v>5135</v>
      </c>
      <c r="D4821" s="25">
        <v>40504</v>
      </c>
      <c r="F4821" s="133">
        <v>18.78</v>
      </c>
      <c r="G4821" s="28" t="s">
        <v>683</v>
      </c>
      <c r="H4821" s="28" t="s">
        <v>3365</v>
      </c>
      <c r="J4821" s="28" t="s">
        <v>4909</v>
      </c>
      <c r="K4821" s="29">
        <v>40505</v>
      </c>
      <c r="L4821" s="24"/>
      <c r="M4821" s="28" t="s">
        <v>7225</v>
      </c>
    </row>
    <row r="4822" spans="1:13" hidden="1" x14ac:dyDescent="0.2">
      <c r="A4822" s="14">
        <v>81085.100000000006</v>
      </c>
      <c r="B4822" s="17" t="s">
        <v>4573</v>
      </c>
      <c r="C4822" s="10" t="s">
        <v>4574</v>
      </c>
      <c r="D4822" s="25">
        <v>40504</v>
      </c>
      <c r="E4822" s="28" t="s">
        <v>7164</v>
      </c>
      <c r="F4822" s="133">
        <v>2.68</v>
      </c>
      <c r="G4822" s="28" t="s">
        <v>5137</v>
      </c>
      <c r="H4822" s="28" t="s">
        <v>3365</v>
      </c>
      <c r="J4822" s="28" t="s">
        <v>4911</v>
      </c>
      <c r="K4822" s="29" t="s">
        <v>4623</v>
      </c>
      <c r="L4822" s="24" t="s">
        <v>7212</v>
      </c>
      <c r="M4822" s="28" t="s">
        <v>4613</v>
      </c>
    </row>
    <row r="4823" spans="1:13" hidden="1" x14ac:dyDescent="0.2">
      <c r="A4823" s="14">
        <v>81599</v>
      </c>
      <c r="B4823" s="30" t="s">
        <v>4573</v>
      </c>
      <c r="C4823" s="10" t="s">
        <v>5133</v>
      </c>
      <c r="D4823" s="25">
        <v>40504</v>
      </c>
      <c r="F4823" s="26">
        <v>139.77000000000001</v>
      </c>
      <c r="G4823" s="28" t="s">
        <v>5137</v>
      </c>
      <c r="H4823" s="28" t="s">
        <v>3365</v>
      </c>
      <c r="J4823" s="28" t="s">
        <v>4909</v>
      </c>
      <c r="L4823" s="24"/>
    </row>
    <row r="4824" spans="1:13" hidden="1" x14ac:dyDescent="0.2">
      <c r="A4824" s="14">
        <v>81084</v>
      </c>
      <c r="B4824" s="30" t="s">
        <v>4573</v>
      </c>
      <c r="C4824" s="10" t="s">
        <v>4574</v>
      </c>
      <c r="D4824" s="25">
        <v>40505</v>
      </c>
      <c r="E4824" s="32" t="s">
        <v>3382</v>
      </c>
      <c r="F4824" s="133">
        <v>128.55000000000001</v>
      </c>
      <c r="G4824" s="28" t="s">
        <v>4594</v>
      </c>
      <c r="H4824" s="28" t="s">
        <v>3381</v>
      </c>
      <c r="J4824" s="28" t="s">
        <v>4909</v>
      </c>
      <c r="K4824" s="29">
        <v>40505</v>
      </c>
      <c r="L4824" s="24" t="s">
        <v>7174</v>
      </c>
      <c r="M4824" s="28" t="s">
        <v>5359</v>
      </c>
    </row>
    <row r="4825" spans="1:13" hidden="1" x14ac:dyDescent="0.2">
      <c r="A4825" s="14">
        <v>81083</v>
      </c>
      <c r="B4825" s="30" t="s">
        <v>4573</v>
      </c>
      <c r="C4825" s="10" t="s">
        <v>4574</v>
      </c>
      <c r="D4825" s="25">
        <v>40505</v>
      </c>
      <c r="E4825" s="32" t="s">
        <v>3389</v>
      </c>
      <c r="F4825" s="133">
        <v>42.87</v>
      </c>
      <c r="G4825" s="28" t="s">
        <v>5139</v>
      </c>
      <c r="H4825" s="28" t="s">
        <v>3381</v>
      </c>
      <c r="J4825" s="28" t="s">
        <v>4911</v>
      </c>
      <c r="K4825" s="29">
        <v>40505</v>
      </c>
      <c r="L4825" s="24" t="s">
        <v>7174</v>
      </c>
      <c r="M4825" s="28" t="s">
        <v>7209</v>
      </c>
    </row>
    <row r="4826" spans="1:13" ht="25.5" hidden="1" x14ac:dyDescent="0.2">
      <c r="A4826" s="14">
        <v>81081</v>
      </c>
      <c r="B4826" s="30" t="s">
        <v>4585</v>
      </c>
      <c r="C4826" s="10" t="s">
        <v>4574</v>
      </c>
      <c r="D4826" s="25">
        <v>40505</v>
      </c>
      <c r="F4826" s="133">
        <v>20.8</v>
      </c>
      <c r="G4826" s="28" t="s">
        <v>5141</v>
      </c>
      <c r="H4826" s="28" t="s">
        <v>5948</v>
      </c>
      <c r="J4826" s="28" t="s">
        <v>4907</v>
      </c>
      <c r="K4826" s="29">
        <v>40505</v>
      </c>
      <c r="L4826" s="24" t="s">
        <v>7174</v>
      </c>
      <c r="M4826" s="28" t="s">
        <v>7211</v>
      </c>
    </row>
    <row r="4827" spans="1:13" hidden="1" x14ac:dyDescent="0.2">
      <c r="A4827" s="14">
        <v>81080</v>
      </c>
      <c r="B4827" s="28" t="s">
        <v>5138</v>
      </c>
      <c r="C4827" s="10" t="s">
        <v>4574</v>
      </c>
      <c r="D4827" s="25">
        <v>40505</v>
      </c>
      <c r="F4827" s="133">
        <v>219.64</v>
      </c>
      <c r="G4827" s="28" t="s">
        <v>4574</v>
      </c>
      <c r="H4827" s="28" t="s">
        <v>3381</v>
      </c>
      <c r="J4827" s="28" t="s">
        <v>4909</v>
      </c>
      <c r="K4827" s="29">
        <v>40505</v>
      </c>
      <c r="L4827" s="24" t="s">
        <v>7206</v>
      </c>
      <c r="M4827" s="28" t="s">
        <v>6445</v>
      </c>
    </row>
    <row r="4828" spans="1:13" hidden="1" x14ac:dyDescent="0.2">
      <c r="A4828" s="14">
        <v>81305</v>
      </c>
      <c r="B4828" s="147" t="s">
        <v>4573</v>
      </c>
      <c r="C4828" s="10" t="s">
        <v>5135</v>
      </c>
      <c r="D4828" s="25">
        <v>40505</v>
      </c>
      <c r="F4828" s="133">
        <v>54.76</v>
      </c>
      <c r="G4828" s="28" t="s">
        <v>5167</v>
      </c>
      <c r="H4828" s="28" t="s">
        <v>3365</v>
      </c>
      <c r="J4828" s="28" t="s">
        <v>4909</v>
      </c>
      <c r="K4828" s="29">
        <v>40506</v>
      </c>
      <c r="L4828" s="24"/>
      <c r="M4828" s="28" t="s">
        <v>4701</v>
      </c>
    </row>
    <row r="4829" spans="1:13" hidden="1" x14ac:dyDescent="0.2">
      <c r="A4829" s="14">
        <v>81346</v>
      </c>
      <c r="B4829" s="147" t="s">
        <v>4573</v>
      </c>
      <c r="C4829" s="10" t="s">
        <v>5135</v>
      </c>
      <c r="D4829" s="25">
        <v>40506</v>
      </c>
      <c r="F4829" s="133">
        <v>11.56</v>
      </c>
      <c r="G4829" s="28" t="s">
        <v>879</v>
      </c>
      <c r="H4829" s="28" t="s">
        <v>3365</v>
      </c>
      <c r="J4829" s="28" t="s">
        <v>4909</v>
      </c>
      <c r="K4829" s="29">
        <v>40507</v>
      </c>
      <c r="L4829" s="24"/>
      <c r="M4829" s="28" t="s">
        <v>8605</v>
      </c>
    </row>
    <row r="4830" spans="1:13" x14ac:dyDescent="0.2">
      <c r="A4830" s="14">
        <v>81347</v>
      </c>
      <c r="B4830" s="147" t="s">
        <v>4573</v>
      </c>
      <c r="C4830" s="10" t="s">
        <v>5135</v>
      </c>
      <c r="D4830" s="25">
        <v>40506</v>
      </c>
      <c r="F4830" s="133">
        <v>30</v>
      </c>
      <c r="G4830" s="28" t="s">
        <v>2201</v>
      </c>
      <c r="H4830" s="28" t="s">
        <v>7151</v>
      </c>
      <c r="J4830" s="28" t="s">
        <v>4911</v>
      </c>
      <c r="K4830" s="29">
        <v>40507</v>
      </c>
      <c r="L4830" s="24"/>
      <c r="M4830" s="28" t="s">
        <v>8461</v>
      </c>
    </row>
    <row r="4831" spans="1:13" hidden="1" x14ac:dyDescent="0.2">
      <c r="A4831" s="14">
        <v>81077.2</v>
      </c>
      <c r="B4831" s="30" t="s">
        <v>4579</v>
      </c>
      <c r="C4831" s="10" t="s">
        <v>4574</v>
      </c>
      <c r="D4831" s="25">
        <v>40507</v>
      </c>
      <c r="F4831" s="133">
        <v>30</v>
      </c>
      <c r="G4831" s="28" t="s">
        <v>4580</v>
      </c>
      <c r="H4831" s="28" t="s">
        <v>6667</v>
      </c>
      <c r="K4831" s="29" t="s">
        <v>4624</v>
      </c>
      <c r="L4831" s="24" t="s">
        <v>7212</v>
      </c>
      <c r="M4831" s="28" t="s">
        <v>4613</v>
      </c>
    </row>
    <row r="4832" spans="1:13" x14ac:dyDescent="0.2">
      <c r="A4832" s="14">
        <v>81350</v>
      </c>
      <c r="B4832" s="30" t="s">
        <v>4573</v>
      </c>
      <c r="C4832" s="10" t="s">
        <v>5135</v>
      </c>
      <c r="D4832" s="25">
        <v>40507</v>
      </c>
      <c r="F4832" s="133">
        <v>20</v>
      </c>
      <c r="G4832" s="28" t="s">
        <v>2201</v>
      </c>
      <c r="H4832" s="28" t="s">
        <v>7151</v>
      </c>
      <c r="J4832" s="28" t="s">
        <v>4907</v>
      </c>
      <c r="K4832" s="29">
        <v>40508</v>
      </c>
      <c r="M4832" s="28" t="s">
        <v>8463</v>
      </c>
    </row>
    <row r="4833" spans="1:13" hidden="1" x14ac:dyDescent="0.2">
      <c r="A4833" s="14">
        <v>81045</v>
      </c>
      <c r="B4833" s="17" t="s">
        <v>4573</v>
      </c>
      <c r="C4833" s="10" t="s">
        <v>4574</v>
      </c>
      <c r="D4833" s="25">
        <v>40507</v>
      </c>
      <c r="E4833" s="28" t="s">
        <v>1474</v>
      </c>
      <c r="F4833" s="133">
        <v>30</v>
      </c>
      <c r="G4833" s="28" t="s">
        <v>5155</v>
      </c>
      <c r="H4833" s="28" t="s">
        <v>3365</v>
      </c>
      <c r="J4833" s="28" t="s">
        <v>4906</v>
      </c>
      <c r="K4833" s="29">
        <v>40520</v>
      </c>
      <c r="L4833" s="28" t="s">
        <v>7176</v>
      </c>
      <c r="M4833" s="28">
        <v>1294</v>
      </c>
    </row>
    <row r="4834" spans="1:13" hidden="1" x14ac:dyDescent="0.2">
      <c r="A4834" s="14">
        <v>81077.100000000006</v>
      </c>
      <c r="B4834" s="30" t="s">
        <v>4573</v>
      </c>
      <c r="C4834" s="10" t="s">
        <v>4574</v>
      </c>
      <c r="D4834" s="25">
        <v>40507</v>
      </c>
      <c r="E4834" s="28" t="s">
        <v>7164</v>
      </c>
      <c r="F4834" s="133">
        <v>2.39</v>
      </c>
      <c r="G4834" s="28" t="s">
        <v>5137</v>
      </c>
      <c r="H4834" s="28" t="s">
        <v>3365</v>
      </c>
      <c r="J4834" s="28" t="s">
        <v>4911</v>
      </c>
      <c r="K4834" s="29" t="s">
        <v>4624</v>
      </c>
      <c r="L4834" s="33" t="s">
        <v>7212</v>
      </c>
      <c r="M4834" s="28" t="s">
        <v>4613</v>
      </c>
    </row>
    <row r="4835" spans="1:13" hidden="1" x14ac:dyDescent="0.2">
      <c r="A4835" s="14">
        <v>81349</v>
      </c>
      <c r="B4835" s="30" t="s">
        <v>4573</v>
      </c>
      <c r="C4835" s="10" t="s">
        <v>5135</v>
      </c>
      <c r="D4835" s="25">
        <v>40507</v>
      </c>
      <c r="E4835" s="28" t="s">
        <v>1247</v>
      </c>
      <c r="F4835" s="132">
        <v>18</v>
      </c>
      <c r="G4835" s="28" t="s">
        <v>4595</v>
      </c>
      <c r="H4835" s="28" t="s">
        <v>4595</v>
      </c>
      <c r="J4835" s="28" t="s">
        <v>4907</v>
      </c>
      <c r="K4835" s="29">
        <v>40508</v>
      </c>
      <c r="M4835" s="28" t="s">
        <v>1248</v>
      </c>
    </row>
    <row r="4836" spans="1:13" x14ac:dyDescent="0.2">
      <c r="A4836" s="14">
        <v>81348</v>
      </c>
      <c r="B4836" s="147" t="s">
        <v>4573</v>
      </c>
      <c r="C4836" s="10" t="s">
        <v>5135</v>
      </c>
      <c r="D4836" s="25">
        <v>40507</v>
      </c>
      <c r="F4836" s="133">
        <v>13.5</v>
      </c>
      <c r="G4836" s="28" t="s">
        <v>2205</v>
      </c>
      <c r="H4836" s="28" t="s">
        <v>7151</v>
      </c>
      <c r="J4836" s="28" t="s">
        <v>4907</v>
      </c>
      <c r="K4836" s="29">
        <v>40508</v>
      </c>
      <c r="M4836" s="28" t="s">
        <v>4695</v>
      </c>
    </row>
    <row r="4837" spans="1:13" hidden="1" x14ac:dyDescent="0.2">
      <c r="A4837" s="14">
        <v>81352</v>
      </c>
      <c r="B4837" s="147" t="s">
        <v>4573</v>
      </c>
      <c r="C4837" s="10" t="s">
        <v>5135</v>
      </c>
      <c r="D4837" s="25">
        <v>40508</v>
      </c>
      <c r="F4837" s="133">
        <v>18.73</v>
      </c>
      <c r="G4837" s="28" t="s">
        <v>3356</v>
      </c>
      <c r="H4837" s="28" t="s">
        <v>7324</v>
      </c>
      <c r="J4837" s="28" t="s">
        <v>4909</v>
      </c>
      <c r="K4837" s="29">
        <v>40509</v>
      </c>
      <c r="M4837" s="28" t="s">
        <v>2912</v>
      </c>
    </row>
    <row r="4838" spans="1:13" hidden="1" x14ac:dyDescent="0.2">
      <c r="A4838" s="14">
        <v>81076</v>
      </c>
      <c r="B4838" s="147" t="s">
        <v>4573</v>
      </c>
      <c r="C4838" s="10" t="s">
        <v>4574</v>
      </c>
      <c r="D4838" s="25">
        <v>40508</v>
      </c>
      <c r="E4838" s="32" t="s">
        <v>3382</v>
      </c>
      <c r="F4838" s="133">
        <v>163.92</v>
      </c>
      <c r="G4838" s="28" t="s">
        <v>4594</v>
      </c>
      <c r="H4838" s="28" t="s">
        <v>3381</v>
      </c>
      <c r="J4838" s="28" t="s">
        <v>4909</v>
      </c>
      <c r="K4838" s="29">
        <v>40508</v>
      </c>
      <c r="L4838" s="28" t="s">
        <v>7174</v>
      </c>
      <c r="M4838" s="28" t="s">
        <v>5359</v>
      </c>
    </row>
    <row r="4839" spans="1:13" hidden="1" x14ac:dyDescent="0.2">
      <c r="A4839" s="14">
        <v>81354</v>
      </c>
      <c r="B4839" s="147" t="s">
        <v>4573</v>
      </c>
      <c r="C4839" s="10" t="s">
        <v>5135</v>
      </c>
      <c r="D4839" s="25">
        <v>40508</v>
      </c>
      <c r="E4839" s="28" t="s">
        <v>6814</v>
      </c>
      <c r="F4839" s="133">
        <v>49.98</v>
      </c>
      <c r="G4839" s="28" t="s">
        <v>6084</v>
      </c>
      <c r="H4839" s="28" t="s">
        <v>7321</v>
      </c>
      <c r="I4839" s="28" t="s">
        <v>6791</v>
      </c>
      <c r="J4839" s="28" t="s">
        <v>4905</v>
      </c>
      <c r="K4839" s="29">
        <v>40509</v>
      </c>
      <c r="M4839" s="28" t="s">
        <v>6815</v>
      </c>
    </row>
    <row r="4840" spans="1:13" hidden="1" x14ac:dyDescent="0.2">
      <c r="A4840" s="14">
        <v>81353</v>
      </c>
      <c r="B4840" s="147" t="s">
        <v>4573</v>
      </c>
      <c r="C4840" s="10" t="s">
        <v>5135</v>
      </c>
      <c r="D4840" s="25">
        <v>40508</v>
      </c>
      <c r="E4840" s="28" t="s">
        <v>7482</v>
      </c>
      <c r="F4840" s="133">
        <v>20.25</v>
      </c>
      <c r="G4840" s="28" t="s">
        <v>2208</v>
      </c>
      <c r="H4840" s="28" t="s">
        <v>7323</v>
      </c>
      <c r="J4840" s="28" t="s">
        <v>4911</v>
      </c>
      <c r="K4840" s="29">
        <v>40509</v>
      </c>
      <c r="M4840" s="28" t="s">
        <v>2929</v>
      </c>
    </row>
    <row r="4841" spans="1:13" hidden="1" x14ac:dyDescent="0.2">
      <c r="A4841" s="14">
        <v>81355</v>
      </c>
      <c r="B4841" s="147" t="s">
        <v>4573</v>
      </c>
      <c r="C4841" s="10" t="s">
        <v>5135</v>
      </c>
      <c r="D4841" s="25">
        <v>40508</v>
      </c>
      <c r="F4841" s="133">
        <v>56.96</v>
      </c>
      <c r="G4841" s="28" t="s">
        <v>5160</v>
      </c>
      <c r="H4841" s="28" t="s">
        <v>7322</v>
      </c>
      <c r="J4841" s="28" t="s">
        <v>7139</v>
      </c>
      <c r="K4841" s="29">
        <v>40511</v>
      </c>
      <c r="M4841" s="28" t="s">
        <v>1989</v>
      </c>
    </row>
    <row r="4842" spans="1:13" hidden="1" x14ac:dyDescent="0.2">
      <c r="A4842" s="14">
        <v>81351</v>
      </c>
      <c r="B4842" s="147" t="s">
        <v>4573</v>
      </c>
      <c r="C4842" s="10" t="s">
        <v>5135</v>
      </c>
      <c r="D4842" s="25">
        <v>40508</v>
      </c>
      <c r="F4842" s="133">
        <v>5.49</v>
      </c>
      <c r="G4842" s="28" t="s">
        <v>683</v>
      </c>
      <c r="H4842" s="28" t="s">
        <v>3365</v>
      </c>
      <c r="J4842" s="28" t="s">
        <v>4909</v>
      </c>
      <c r="K4842" s="29">
        <v>40509</v>
      </c>
      <c r="M4842" s="28" t="s">
        <v>4697</v>
      </c>
    </row>
    <row r="4843" spans="1:13" hidden="1" x14ac:dyDescent="0.2">
      <c r="A4843" s="14">
        <v>81356</v>
      </c>
      <c r="B4843" s="147" t="s">
        <v>4573</v>
      </c>
      <c r="C4843" s="10" t="s">
        <v>5135</v>
      </c>
      <c r="D4843" s="25">
        <v>40509</v>
      </c>
      <c r="E4843" s="28" t="s">
        <v>8593</v>
      </c>
      <c r="F4843" s="133">
        <v>30</v>
      </c>
      <c r="G4843" s="28" t="s">
        <v>6760</v>
      </c>
      <c r="H4843" s="28" t="s">
        <v>4600</v>
      </c>
      <c r="J4843" s="28" t="s">
        <v>4911</v>
      </c>
      <c r="K4843" s="29">
        <v>40511</v>
      </c>
      <c r="M4843" s="28" t="s">
        <v>1532</v>
      </c>
    </row>
    <row r="4844" spans="1:13" hidden="1" x14ac:dyDescent="0.2">
      <c r="A4844" s="14">
        <v>81306</v>
      </c>
      <c r="B4844" s="147" t="s">
        <v>4573</v>
      </c>
      <c r="C4844" s="10" t="s">
        <v>5135</v>
      </c>
      <c r="D4844" s="25">
        <v>40509</v>
      </c>
      <c r="E4844" s="28" t="s">
        <v>6809</v>
      </c>
      <c r="F4844" s="133">
        <v>49</v>
      </c>
      <c r="G4844" s="28" t="s">
        <v>1560</v>
      </c>
      <c r="H4844" s="28" t="s">
        <v>4600</v>
      </c>
      <c r="J4844" s="28" t="s">
        <v>4911</v>
      </c>
      <c r="K4844" s="29">
        <v>40511</v>
      </c>
      <c r="M4844" s="28" t="s">
        <v>7224</v>
      </c>
    </row>
    <row r="4845" spans="1:13" hidden="1" x14ac:dyDescent="0.2">
      <c r="A4845" s="14">
        <v>81357</v>
      </c>
      <c r="B4845" s="147" t="s">
        <v>4573</v>
      </c>
      <c r="C4845" s="10" t="s">
        <v>5135</v>
      </c>
      <c r="D4845" s="25">
        <v>40509</v>
      </c>
      <c r="F4845" s="133">
        <v>11.15</v>
      </c>
      <c r="G4845" s="28" t="s">
        <v>2204</v>
      </c>
      <c r="H4845" s="28" t="s">
        <v>3370</v>
      </c>
      <c r="J4845" s="28" t="s">
        <v>4909</v>
      </c>
      <c r="K4845" s="29">
        <v>40511</v>
      </c>
      <c r="M4845" s="28" t="s">
        <v>3520</v>
      </c>
    </row>
    <row r="4846" spans="1:13" x14ac:dyDescent="0.2">
      <c r="A4846" s="14">
        <v>81078</v>
      </c>
      <c r="B4846" s="147" t="s">
        <v>4573</v>
      </c>
      <c r="C4846" s="10" t="s">
        <v>4574</v>
      </c>
      <c r="D4846" s="25">
        <v>40510</v>
      </c>
      <c r="E4846" s="28" t="s">
        <v>8609</v>
      </c>
      <c r="F4846" s="133">
        <v>333</v>
      </c>
      <c r="G4846" s="28" t="s">
        <v>3741</v>
      </c>
      <c r="H4846" s="28" t="s">
        <v>7151</v>
      </c>
      <c r="J4846" s="28" t="s">
        <v>4907</v>
      </c>
      <c r="K4846" s="29">
        <v>40506</v>
      </c>
      <c r="L4846" s="28" t="s">
        <v>7176</v>
      </c>
      <c r="M4846" s="28">
        <v>1290</v>
      </c>
    </row>
    <row r="4847" spans="1:13" hidden="1" x14ac:dyDescent="0.2">
      <c r="A4847" s="14">
        <v>81060</v>
      </c>
      <c r="B4847" s="147" t="s">
        <v>4573</v>
      </c>
      <c r="C4847" s="10" t="s">
        <v>4574</v>
      </c>
      <c r="D4847" s="25">
        <v>40510</v>
      </c>
      <c r="F4847" s="133">
        <v>17.36</v>
      </c>
      <c r="G4847" s="28" t="s">
        <v>4577</v>
      </c>
      <c r="H4847" s="28" t="s">
        <v>3365</v>
      </c>
      <c r="J4847" s="28" t="s">
        <v>4909</v>
      </c>
      <c r="K4847" s="29">
        <v>40514</v>
      </c>
      <c r="L4847" s="28" t="s">
        <v>7176</v>
      </c>
      <c r="M4847" s="28">
        <v>1296</v>
      </c>
    </row>
    <row r="4848" spans="1:13" hidden="1" x14ac:dyDescent="0.2">
      <c r="A4848" s="14">
        <v>81358</v>
      </c>
      <c r="B4848" s="147" t="s">
        <v>4573</v>
      </c>
      <c r="C4848" s="10" t="s">
        <v>5135</v>
      </c>
      <c r="D4848" s="25">
        <v>40510</v>
      </c>
      <c r="E4848" s="28" t="s">
        <v>89</v>
      </c>
      <c r="F4848" s="133">
        <v>162.55000000000001</v>
      </c>
      <c r="G4848" s="28" t="s">
        <v>3696</v>
      </c>
      <c r="H4848" s="28" t="s">
        <v>3484</v>
      </c>
      <c r="J4848" s="28" t="s">
        <v>4911</v>
      </c>
      <c r="K4848" s="29">
        <v>40512</v>
      </c>
      <c r="M4848" s="28" t="s">
        <v>90</v>
      </c>
    </row>
    <row r="4849" spans="1:13" hidden="1" x14ac:dyDescent="0.2">
      <c r="A4849" s="14">
        <v>81450</v>
      </c>
      <c r="B4849" s="147" t="s">
        <v>4573</v>
      </c>
      <c r="C4849" s="10" t="s">
        <v>4598</v>
      </c>
      <c r="D4849" s="25">
        <v>40511</v>
      </c>
      <c r="E4849" s="28" t="s">
        <v>6270</v>
      </c>
      <c r="F4849" s="133">
        <v>26.9</v>
      </c>
      <c r="G4849" s="28" t="s">
        <v>3348</v>
      </c>
      <c r="H4849" s="28" t="s">
        <v>3484</v>
      </c>
      <c r="J4849" s="28" t="s">
        <v>4909</v>
      </c>
      <c r="K4849" s="29">
        <v>40511</v>
      </c>
      <c r="M4849" s="28" t="s">
        <v>7275</v>
      </c>
    </row>
    <row r="4850" spans="1:13" hidden="1" x14ac:dyDescent="0.2">
      <c r="A4850" s="14">
        <v>81359</v>
      </c>
      <c r="B4850" s="147" t="s">
        <v>4573</v>
      </c>
      <c r="C4850" s="10" t="s">
        <v>5135</v>
      </c>
      <c r="D4850" s="25">
        <v>40511</v>
      </c>
      <c r="E4850" s="28" t="s">
        <v>6585</v>
      </c>
      <c r="F4850" s="133">
        <v>16.190000000000001</v>
      </c>
      <c r="G4850" s="28" t="s">
        <v>6754</v>
      </c>
      <c r="H4850" s="28" t="s">
        <v>3370</v>
      </c>
      <c r="J4850" s="28" t="s">
        <v>4909</v>
      </c>
      <c r="K4850" s="29">
        <v>40512</v>
      </c>
      <c r="M4850" s="28" t="s">
        <v>6586</v>
      </c>
    </row>
    <row r="4851" spans="1:13" hidden="1" x14ac:dyDescent="0.2">
      <c r="A4851" s="14">
        <v>81363.100000000006</v>
      </c>
      <c r="B4851" s="147" t="s">
        <v>4573</v>
      </c>
      <c r="C4851" s="10" t="s">
        <v>5135</v>
      </c>
      <c r="D4851" s="25">
        <v>40511</v>
      </c>
      <c r="E4851" s="28" t="s">
        <v>8509</v>
      </c>
      <c r="F4851" s="133">
        <v>19</v>
      </c>
      <c r="G4851" s="28" t="s">
        <v>2207</v>
      </c>
      <c r="H4851" s="28" t="s">
        <v>5954</v>
      </c>
      <c r="I4851" s="28" t="s">
        <v>6791</v>
      </c>
      <c r="J4851" s="28" t="s">
        <v>4912</v>
      </c>
      <c r="K4851" s="29">
        <v>40513</v>
      </c>
      <c r="M4851" s="28" t="s">
        <v>8510</v>
      </c>
    </row>
    <row r="4852" spans="1:13" hidden="1" x14ac:dyDescent="0.2">
      <c r="A4852" s="14">
        <v>81363.199999999997</v>
      </c>
      <c r="B4852" s="147" t="s">
        <v>4573</v>
      </c>
      <c r="C4852" s="10" t="s">
        <v>5135</v>
      </c>
      <c r="D4852" s="25">
        <v>40511</v>
      </c>
      <c r="E4852" s="28" t="s">
        <v>1208</v>
      </c>
      <c r="F4852" s="133">
        <v>12</v>
      </c>
      <c r="G4852" s="28" t="s">
        <v>2207</v>
      </c>
      <c r="H4852" s="28" t="s">
        <v>4600</v>
      </c>
      <c r="J4852" s="28" t="s">
        <v>4907</v>
      </c>
      <c r="K4852" s="29">
        <v>40513</v>
      </c>
      <c r="M4852" s="28" t="s">
        <v>8510</v>
      </c>
    </row>
    <row r="4853" spans="1:13" hidden="1" x14ac:dyDescent="0.2">
      <c r="A4853" s="14">
        <v>81362</v>
      </c>
      <c r="B4853" s="147" t="s">
        <v>4573</v>
      </c>
      <c r="C4853" s="10" t="s">
        <v>5135</v>
      </c>
      <c r="D4853" s="25">
        <v>40511</v>
      </c>
      <c r="E4853" s="28" t="s">
        <v>8473</v>
      </c>
      <c r="F4853" s="133">
        <v>36</v>
      </c>
      <c r="G4853" s="28" t="s">
        <v>1659</v>
      </c>
      <c r="H4853" s="28" t="s">
        <v>7321</v>
      </c>
      <c r="I4853" s="28" t="s">
        <v>6791</v>
      </c>
      <c r="J4853" s="28" t="s">
        <v>4916</v>
      </c>
      <c r="K4853" s="29">
        <v>40512</v>
      </c>
      <c r="M4853" s="28" t="s">
        <v>8474</v>
      </c>
    </row>
    <row r="4854" spans="1:13" hidden="1" x14ac:dyDescent="0.2">
      <c r="A4854" s="14">
        <v>81364</v>
      </c>
      <c r="B4854" s="30" t="s">
        <v>4573</v>
      </c>
      <c r="C4854" s="10" t="s">
        <v>5135</v>
      </c>
      <c r="D4854" s="25">
        <v>40511</v>
      </c>
      <c r="F4854" s="133">
        <v>6.1</v>
      </c>
      <c r="G4854" s="28" t="s">
        <v>7119</v>
      </c>
      <c r="H4854" s="28" t="s">
        <v>3484</v>
      </c>
      <c r="J4854" s="28" t="s">
        <v>4907</v>
      </c>
      <c r="K4854" s="29">
        <v>40513</v>
      </c>
      <c r="M4854" s="28" t="s">
        <v>1547</v>
      </c>
    </row>
    <row r="4855" spans="1:13" hidden="1" x14ac:dyDescent="0.2">
      <c r="A4855" s="14">
        <v>81360</v>
      </c>
      <c r="B4855" s="17" t="s">
        <v>4573</v>
      </c>
      <c r="C4855" s="10" t="s">
        <v>5135</v>
      </c>
      <c r="D4855" s="25">
        <v>40511</v>
      </c>
      <c r="F4855" s="133">
        <v>6.2</v>
      </c>
      <c r="G4855" s="28" t="s">
        <v>683</v>
      </c>
      <c r="H4855" s="28" t="s">
        <v>3365</v>
      </c>
      <c r="J4855" s="28" t="s">
        <v>4909</v>
      </c>
      <c r="K4855" s="29">
        <v>40512</v>
      </c>
      <c r="M4855" s="28" t="s">
        <v>4697</v>
      </c>
    </row>
    <row r="4856" spans="1:13" hidden="1" x14ac:dyDescent="0.2">
      <c r="A4856" s="14">
        <v>81361</v>
      </c>
      <c r="B4856" s="17" t="s">
        <v>4573</v>
      </c>
      <c r="C4856" s="10" t="s">
        <v>5135</v>
      </c>
      <c r="D4856" s="25">
        <v>40511</v>
      </c>
      <c r="F4856" s="133">
        <v>55.77</v>
      </c>
      <c r="G4856" s="28" t="s">
        <v>683</v>
      </c>
      <c r="H4856" s="28" t="s">
        <v>3365</v>
      </c>
      <c r="J4856" s="28" t="s">
        <v>4909</v>
      </c>
      <c r="K4856" s="29">
        <v>40512</v>
      </c>
      <c r="M4856" s="28" t="s">
        <v>4700</v>
      </c>
    </row>
    <row r="4857" spans="1:13" hidden="1" x14ac:dyDescent="0.2">
      <c r="A4857" s="14">
        <v>81365</v>
      </c>
      <c r="B4857" s="17" t="s">
        <v>4573</v>
      </c>
      <c r="C4857" s="10" t="s">
        <v>5135</v>
      </c>
      <c r="D4857" s="25">
        <v>40511</v>
      </c>
      <c r="F4857" s="133">
        <v>6</v>
      </c>
      <c r="G4857" s="28" t="s">
        <v>2210</v>
      </c>
      <c r="H4857" s="28" t="s">
        <v>3484</v>
      </c>
      <c r="J4857" s="28" t="s">
        <v>4907</v>
      </c>
      <c r="K4857" s="29">
        <v>40513</v>
      </c>
      <c r="M4857" s="28" t="s">
        <v>4707</v>
      </c>
    </row>
    <row r="4858" spans="1:13" hidden="1" x14ac:dyDescent="0.2">
      <c r="A4858" s="14">
        <v>81600.100000000006</v>
      </c>
      <c r="B4858" s="147" t="s">
        <v>4573</v>
      </c>
      <c r="C4858" s="10" t="s">
        <v>5133</v>
      </c>
      <c r="D4858" s="25">
        <v>40511</v>
      </c>
      <c r="E4858" s="28" t="s">
        <v>726</v>
      </c>
      <c r="F4858" s="26">
        <v>10</v>
      </c>
      <c r="G4858" s="28" t="s">
        <v>5137</v>
      </c>
      <c r="H4858" s="28" t="s">
        <v>3370</v>
      </c>
      <c r="J4858" s="28" t="s">
        <v>4909</v>
      </c>
    </row>
    <row r="4859" spans="1:13" hidden="1" x14ac:dyDescent="0.2">
      <c r="A4859" s="14">
        <v>81600.2</v>
      </c>
      <c r="B4859" s="147" t="s">
        <v>4573</v>
      </c>
      <c r="C4859" s="10" t="s">
        <v>5133</v>
      </c>
      <c r="D4859" s="25">
        <v>40511</v>
      </c>
      <c r="E4859" s="28" t="s">
        <v>2331</v>
      </c>
      <c r="F4859" s="26">
        <v>10</v>
      </c>
      <c r="G4859" s="28" t="s">
        <v>5137</v>
      </c>
      <c r="H4859" s="28" t="s">
        <v>277</v>
      </c>
      <c r="J4859" s="28" t="s">
        <v>4909</v>
      </c>
    </row>
    <row r="4860" spans="1:13" hidden="1" x14ac:dyDescent="0.2">
      <c r="A4860" s="14">
        <v>81600.3</v>
      </c>
      <c r="B4860" s="147" t="s">
        <v>4573</v>
      </c>
      <c r="C4860" s="10" t="s">
        <v>5133</v>
      </c>
      <c r="D4860" s="25">
        <v>40511</v>
      </c>
      <c r="F4860" s="26">
        <v>21.38</v>
      </c>
      <c r="G4860" s="28" t="s">
        <v>5137</v>
      </c>
      <c r="H4860" s="28" t="s">
        <v>3365</v>
      </c>
      <c r="J4860" s="28" t="s">
        <v>4909</v>
      </c>
    </row>
    <row r="4861" spans="1:13" x14ac:dyDescent="0.2">
      <c r="A4861" s="14">
        <v>81075</v>
      </c>
      <c r="B4861" s="147" t="s">
        <v>4573</v>
      </c>
      <c r="C4861" s="10" t="s">
        <v>4574</v>
      </c>
      <c r="D4861" s="25">
        <v>40511</v>
      </c>
      <c r="F4861" s="133">
        <v>19.989999999999998</v>
      </c>
      <c r="G4861" s="28" t="s">
        <v>5136</v>
      </c>
      <c r="H4861" s="28" t="s">
        <v>7151</v>
      </c>
      <c r="J4861" s="28" t="s">
        <v>4911</v>
      </c>
      <c r="K4861" s="29">
        <v>40511</v>
      </c>
      <c r="L4861" s="28" t="s">
        <v>7174</v>
      </c>
      <c r="M4861" s="28" t="s">
        <v>7221</v>
      </c>
    </row>
    <row r="4862" spans="1:13" x14ac:dyDescent="0.2">
      <c r="A4862" s="14">
        <v>81451</v>
      </c>
      <c r="B4862" s="147" t="s">
        <v>4573</v>
      </c>
      <c r="C4862" s="10" t="s">
        <v>4598</v>
      </c>
      <c r="D4862" s="25">
        <v>40512</v>
      </c>
      <c r="F4862" s="133">
        <v>13.5</v>
      </c>
      <c r="G4862" s="28" t="s">
        <v>2205</v>
      </c>
      <c r="H4862" s="28" t="s">
        <v>7151</v>
      </c>
      <c r="J4862" s="28" t="s">
        <v>4907</v>
      </c>
      <c r="K4862" s="29">
        <v>40512</v>
      </c>
      <c r="M4862" s="28" t="s">
        <v>3648</v>
      </c>
    </row>
    <row r="4863" spans="1:13" x14ac:dyDescent="0.2">
      <c r="A4863" s="14">
        <v>81452</v>
      </c>
      <c r="B4863" s="147" t="s">
        <v>4573</v>
      </c>
      <c r="C4863" s="10" t="s">
        <v>4598</v>
      </c>
      <c r="D4863" s="25">
        <v>40512</v>
      </c>
      <c r="F4863" s="133">
        <v>213.9</v>
      </c>
      <c r="G4863" s="28" t="s">
        <v>2205</v>
      </c>
      <c r="H4863" s="28" t="s">
        <v>7151</v>
      </c>
      <c r="J4863" s="28" t="s">
        <v>4911</v>
      </c>
      <c r="K4863" s="29">
        <v>40512</v>
      </c>
      <c r="M4863" s="28" t="s">
        <v>3648</v>
      </c>
    </row>
    <row r="4864" spans="1:13" hidden="1" x14ac:dyDescent="0.2">
      <c r="A4864" s="14">
        <v>81548</v>
      </c>
      <c r="B4864" s="28" t="s">
        <v>4573</v>
      </c>
      <c r="C4864" s="28" t="s">
        <v>4580</v>
      </c>
      <c r="D4864" s="25">
        <v>40513</v>
      </c>
      <c r="E4864" s="28" t="s">
        <v>4793</v>
      </c>
      <c r="F4864" s="26">
        <v>25</v>
      </c>
      <c r="G4864" s="28" t="s">
        <v>5158</v>
      </c>
      <c r="H4864" s="28" t="s">
        <v>7154</v>
      </c>
      <c r="J4864" s="28" t="s">
        <v>4905</v>
      </c>
      <c r="K4864" s="29">
        <v>40513</v>
      </c>
    </row>
    <row r="4865" spans="1:13" hidden="1" x14ac:dyDescent="0.2">
      <c r="A4865" s="14">
        <v>81550</v>
      </c>
      <c r="B4865" s="28" t="s">
        <v>4573</v>
      </c>
      <c r="C4865" s="28" t="s">
        <v>4580</v>
      </c>
      <c r="D4865" s="25">
        <v>40513</v>
      </c>
      <c r="E4865" s="28" t="s">
        <v>8516</v>
      </c>
      <c r="F4865" s="26">
        <v>20</v>
      </c>
      <c r="G4865" s="28" t="s">
        <v>7120</v>
      </c>
      <c r="H4865" s="28" t="s">
        <v>3484</v>
      </c>
      <c r="J4865" s="28" t="s">
        <v>4907</v>
      </c>
      <c r="K4865" s="29">
        <v>40513</v>
      </c>
    </row>
    <row r="4866" spans="1:13" hidden="1" x14ac:dyDescent="0.2">
      <c r="A4866" s="14">
        <v>81454</v>
      </c>
      <c r="B4866" s="30" t="s">
        <v>4573</v>
      </c>
      <c r="C4866" s="30" t="s">
        <v>4598</v>
      </c>
      <c r="D4866" s="25">
        <v>40513</v>
      </c>
      <c r="E4866" s="28" t="s">
        <v>541</v>
      </c>
      <c r="F4866" s="133">
        <v>177.98</v>
      </c>
      <c r="G4866" s="28" t="s">
        <v>6678</v>
      </c>
      <c r="H4866" s="28" t="s">
        <v>4600</v>
      </c>
      <c r="J4866" s="28" t="s">
        <v>4916</v>
      </c>
      <c r="K4866" s="29">
        <v>40513</v>
      </c>
      <c r="M4866" s="28" t="s">
        <v>542</v>
      </c>
    </row>
    <row r="4867" spans="1:13" hidden="1" x14ac:dyDescent="0.2">
      <c r="A4867" s="14">
        <v>81073</v>
      </c>
      <c r="B4867" s="30" t="s">
        <v>4573</v>
      </c>
      <c r="C4867" s="30" t="s">
        <v>4574</v>
      </c>
      <c r="D4867" s="25">
        <v>40513</v>
      </c>
      <c r="F4867" s="133">
        <v>5</v>
      </c>
      <c r="G4867" s="28" t="s">
        <v>5134</v>
      </c>
      <c r="H4867" s="28" t="s">
        <v>5954</v>
      </c>
      <c r="J4867" s="28" t="s">
        <v>4912</v>
      </c>
      <c r="K4867" s="29">
        <v>40513</v>
      </c>
      <c r="L4867" s="28" t="s">
        <v>7174</v>
      </c>
      <c r="M4867" s="28" t="s">
        <v>7194</v>
      </c>
    </row>
    <row r="4868" spans="1:13" hidden="1" x14ac:dyDescent="0.2">
      <c r="A4868" s="14">
        <v>81064</v>
      </c>
      <c r="B4868" s="30" t="s">
        <v>4579</v>
      </c>
      <c r="C4868" s="30" t="s">
        <v>4574</v>
      </c>
      <c r="D4868" s="25">
        <v>40513</v>
      </c>
      <c r="F4868" s="133">
        <v>10</v>
      </c>
      <c r="G4868" s="28" t="s">
        <v>7162</v>
      </c>
      <c r="H4868" s="28" t="s">
        <v>3370</v>
      </c>
      <c r="J4868" s="28" t="s">
        <v>4906</v>
      </c>
      <c r="K4868" s="29">
        <v>40513</v>
      </c>
      <c r="L4868" s="28" t="s">
        <v>7182</v>
      </c>
      <c r="M4868" s="28" t="s">
        <v>7199</v>
      </c>
    </row>
    <row r="4869" spans="1:13" hidden="1" x14ac:dyDescent="0.2">
      <c r="A4869" s="14">
        <v>81063</v>
      </c>
      <c r="B4869" s="30" t="s">
        <v>4579</v>
      </c>
      <c r="C4869" s="30" t="s">
        <v>4574</v>
      </c>
      <c r="D4869" s="25">
        <v>40513</v>
      </c>
      <c r="F4869" s="133">
        <v>10</v>
      </c>
      <c r="G4869" s="28" t="s">
        <v>7163</v>
      </c>
      <c r="H4869" s="28" t="s">
        <v>3370</v>
      </c>
      <c r="J4869" s="28" t="s">
        <v>4905</v>
      </c>
      <c r="K4869" s="29">
        <v>40513</v>
      </c>
      <c r="L4869" s="28" t="s">
        <v>7182</v>
      </c>
      <c r="M4869" s="28" t="s">
        <v>7198</v>
      </c>
    </row>
    <row r="4870" spans="1:13" hidden="1" x14ac:dyDescent="0.2">
      <c r="A4870" s="14">
        <v>81552</v>
      </c>
      <c r="B4870" s="33" t="s">
        <v>4573</v>
      </c>
      <c r="C4870" s="33" t="s">
        <v>4580</v>
      </c>
      <c r="D4870" s="25">
        <v>40513</v>
      </c>
      <c r="E4870" s="28" t="s">
        <v>3376</v>
      </c>
      <c r="F4870" s="26">
        <v>12</v>
      </c>
      <c r="G4870" s="28" t="s">
        <v>1661</v>
      </c>
      <c r="H4870" s="28" t="s">
        <v>3379</v>
      </c>
      <c r="J4870" s="28" t="s">
        <v>4906</v>
      </c>
      <c r="K4870" s="29">
        <v>40513</v>
      </c>
      <c r="L4870" s="33"/>
    </row>
    <row r="4871" spans="1:13" hidden="1" x14ac:dyDescent="0.2">
      <c r="A4871" s="14">
        <v>81068</v>
      </c>
      <c r="B4871" s="30" t="s">
        <v>4573</v>
      </c>
      <c r="C4871" s="30" t="s">
        <v>4574</v>
      </c>
      <c r="D4871" s="25">
        <v>40513</v>
      </c>
      <c r="E4871" s="28" t="s">
        <v>8467</v>
      </c>
      <c r="F4871" s="133">
        <v>80</v>
      </c>
      <c r="G4871" s="28" t="s">
        <v>5414</v>
      </c>
      <c r="H4871" s="28" t="s">
        <v>3381</v>
      </c>
      <c r="J4871" s="28" t="s">
        <v>4909</v>
      </c>
      <c r="K4871" s="29">
        <v>40513</v>
      </c>
      <c r="L4871" s="28" t="s">
        <v>7174</v>
      </c>
      <c r="M4871" s="28" t="s">
        <v>7188</v>
      </c>
    </row>
    <row r="4872" spans="1:13" hidden="1" x14ac:dyDescent="0.2">
      <c r="A4872" s="14">
        <v>81065</v>
      </c>
      <c r="B4872" s="30" t="s">
        <v>4573</v>
      </c>
      <c r="C4872" s="30" t="s">
        <v>4574</v>
      </c>
      <c r="D4872" s="25">
        <v>40513</v>
      </c>
      <c r="F4872" s="133">
        <v>41.25</v>
      </c>
      <c r="G4872" s="28" t="s">
        <v>6752</v>
      </c>
      <c r="H4872" s="28" t="s">
        <v>3381</v>
      </c>
      <c r="J4872" s="28" t="s">
        <v>4907</v>
      </c>
      <c r="K4872" s="29">
        <v>40513</v>
      </c>
      <c r="L4872" s="28" t="s">
        <v>7174</v>
      </c>
      <c r="M4872" s="28" t="s">
        <v>6752</v>
      </c>
    </row>
    <row r="4873" spans="1:13" hidden="1" x14ac:dyDescent="0.2">
      <c r="A4873" s="14">
        <v>81551</v>
      </c>
      <c r="B4873" s="28" t="s">
        <v>4573</v>
      </c>
      <c r="C4873" s="28" t="s">
        <v>4580</v>
      </c>
      <c r="D4873" s="25">
        <v>40513</v>
      </c>
      <c r="E4873" s="28" t="s">
        <v>3043</v>
      </c>
      <c r="F4873" s="26">
        <v>40</v>
      </c>
      <c r="G4873" s="28" t="s">
        <v>1958</v>
      </c>
      <c r="H4873" s="28" t="s">
        <v>3379</v>
      </c>
      <c r="J4873" s="28" t="s">
        <v>4906</v>
      </c>
      <c r="K4873" s="29">
        <v>40513</v>
      </c>
    </row>
    <row r="4874" spans="1:13" hidden="1" x14ac:dyDescent="0.2">
      <c r="A4874" s="14">
        <v>81546</v>
      </c>
      <c r="B4874" s="28" t="s">
        <v>4573</v>
      </c>
      <c r="C4874" s="28" t="s">
        <v>4580</v>
      </c>
      <c r="D4874" s="25">
        <v>40513</v>
      </c>
      <c r="E4874" s="28" t="s">
        <v>3367</v>
      </c>
      <c r="F4874" s="26">
        <v>80</v>
      </c>
      <c r="G4874" s="28" t="s">
        <v>7119</v>
      </c>
      <c r="H4874" s="28" t="s">
        <v>3484</v>
      </c>
      <c r="J4874" s="28" t="s">
        <v>4911</v>
      </c>
      <c r="K4874" s="29">
        <v>40513</v>
      </c>
    </row>
    <row r="4875" spans="1:13" hidden="1" x14ac:dyDescent="0.2">
      <c r="A4875" s="14">
        <v>81549</v>
      </c>
      <c r="B4875" s="28" t="s">
        <v>4573</v>
      </c>
      <c r="C4875" s="28" t="s">
        <v>4580</v>
      </c>
      <c r="D4875" s="25">
        <v>40513</v>
      </c>
      <c r="E4875" s="28" t="s">
        <v>3542</v>
      </c>
      <c r="F4875" s="26">
        <v>50</v>
      </c>
      <c r="G4875" s="28" t="s">
        <v>3696</v>
      </c>
      <c r="H4875" s="28" t="s">
        <v>3488</v>
      </c>
      <c r="J4875" s="28" t="s">
        <v>4908</v>
      </c>
      <c r="K4875" s="29">
        <v>40513</v>
      </c>
    </row>
    <row r="4876" spans="1:13" hidden="1" x14ac:dyDescent="0.2">
      <c r="A4876" s="14">
        <v>81455</v>
      </c>
      <c r="B4876" s="30" t="s">
        <v>4573</v>
      </c>
      <c r="C4876" s="30" t="s">
        <v>4598</v>
      </c>
      <c r="D4876" s="25">
        <v>40513</v>
      </c>
      <c r="E4876" s="28" t="s">
        <v>74</v>
      </c>
      <c r="F4876" s="133">
        <v>57.17</v>
      </c>
      <c r="G4876" s="28" t="s">
        <v>688</v>
      </c>
      <c r="H4876" s="28" t="s">
        <v>3484</v>
      </c>
      <c r="J4876" s="28" t="s">
        <v>4909</v>
      </c>
      <c r="K4876" s="29">
        <v>40513</v>
      </c>
      <c r="M4876" s="28" t="s">
        <v>75</v>
      </c>
    </row>
    <row r="4877" spans="1:13" hidden="1" x14ac:dyDescent="0.2">
      <c r="A4877" s="14">
        <v>81067</v>
      </c>
      <c r="B4877" s="30" t="s">
        <v>4573</v>
      </c>
      <c r="C4877" s="30" t="s">
        <v>4574</v>
      </c>
      <c r="D4877" s="25">
        <v>40513</v>
      </c>
      <c r="E4877" s="28" t="s">
        <v>1504</v>
      </c>
      <c r="F4877" s="133">
        <v>192</v>
      </c>
      <c r="G4877" s="28" t="s">
        <v>5140</v>
      </c>
      <c r="H4877" s="28" t="s">
        <v>3370</v>
      </c>
      <c r="J4877" s="28" t="s">
        <v>4911</v>
      </c>
      <c r="K4877" s="29">
        <v>40513</v>
      </c>
      <c r="L4877" s="28" t="s">
        <v>7176</v>
      </c>
      <c r="M4877" s="28">
        <v>1266</v>
      </c>
    </row>
    <row r="4878" spans="1:13" hidden="1" x14ac:dyDescent="0.2">
      <c r="A4878" s="14">
        <v>81547</v>
      </c>
      <c r="B4878" s="28" t="s">
        <v>4573</v>
      </c>
      <c r="C4878" s="28" t="s">
        <v>4580</v>
      </c>
      <c r="D4878" s="25">
        <v>40513</v>
      </c>
      <c r="E4878" s="28" t="s">
        <v>3367</v>
      </c>
      <c r="F4878" s="26">
        <v>30</v>
      </c>
      <c r="G4878" s="28" t="s">
        <v>5137</v>
      </c>
      <c r="H4878" s="28" t="s">
        <v>3365</v>
      </c>
      <c r="J4878" s="28" t="s">
        <v>4911</v>
      </c>
      <c r="K4878" s="29">
        <v>40513</v>
      </c>
    </row>
    <row r="4879" spans="1:13" hidden="1" x14ac:dyDescent="0.2">
      <c r="A4879" s="14">
        <v>81072</v>
      </c>
      <c r="B4879" s="30" t="s">
        <v>4579</v>
      </c>
      <c r="C4879" s="30" t="s">
        <v>4574</v>
      </c>
      <c r="D4879" s="25">
        <v>40513</v>
      </c>
      <c r="F4879" s="133">
        <v>300</v>
      </c>
      <c r="G4879" s="28" t="s">
        <v>5133</v>
      </c>
      <c r="H4879" s="28" t="s">
        <v>6667</v>
      </c>
      <c r="K4879" s="29">
        <v>40513</v>
      </c>
      <c r="L4879" s="28" t="s">
        <v>7174</v>
      </c>
      <c r="M4879" s="28" t="s">
        <v>7191</v>
      </c>
    </row>
    <row r="4880" spans="1:13" hidden="1" x14ac:dyDescent="0.2">
      <c r="A4880" s="14">
        <v>81595</v>
      </c>
      <c r="B4880" s="28" t="s">
        <v>7124</v>
      </c>
      <c r="C4880" s="30" t="s">
        <v>5133</v>
      </c>
      <c r="D4880" s="25">
        <v>40513</v>
      </c>
      <c r="F4880" s="26">
        <v>-0.65</v>
      </c>
      <c r="G4880" s="28" t="s">
        <v>5133</v>
      </c>
      <c r="H4880" s="28" t="s">
        <v>6666</v>
      </c>
    </row>
    <row r="4881" spans="1:13" hidden="1" x14ac:dyDescent="0.2">
      <c r="A4881" s="14">
        <v>81465</v>
      </c>
      <c r="B4881" s="30" t="s">
        <v>4573</v>
      </c>
      <c r="C4881" s="30" t="s">
        <v>4580</v>
      </c>
      <c r="D4881" s="25">
        <v>40513</v>
      </c>
      <c r="E4881" s="28" t="s">
        <v>2315</v>
      </c>
      <c r="F4881" s="26">
        <v>16.8</v>
      </c>
      <c r="G4881" s="28" t="s">
        <v>687</v>
      </c>
      <c r="H4881" s="28" t="s">
        <v>3484</v>
      </c>
      <c r="J4881" s="28" t="s">
        <v>4909</v>
      </c>
      <c r="K4881" s="29">
        <v>40513</v>
      </c>
    </row>
    <row r="4882" spans="1:13" hidden="1" x14ac:dyDescent="0.2">
      <c r="A4882" s="14">
        <v>81070</v>
      </c>
      <c r="B4882" s="30" t="s">
        <v>4573</v>
      </c>
      <c r="C4882" s="30" t="s">
        <v>4574</v>
      </c>
      <c r="D4882" s="25">
        <v>40513</v>
      </c>
      <c r="F4882" s="133">
        <v>32.97</v>
      </c>
      <c r="G4882" s="28" t="s">
        <v>6021</v>
      </c>
      <c r="H4882" s="28" t="s">
        <v>3381</v>
      </c>
      <c r="J4882" s="28" t="s">
        <v>4909</v>
      </c>
      <c r="K4882" s="29">
        <v>40513</v>
      </c>
      <c r="L4882" s="28" t="s">
        <v>7174</v>
      </c>
      <c r="M4882" s="28" t="s">
        <v>7200</v>
      </c>
    </row>
    <row r="4883" spans="1:13" hidden="1" x14ac:dyDescent="0.2">
      <c r="A4883" s="14">
        <v>81066</v>
      </c>
      <c r="B4883" s="30" t="s">
        <v>4573</v>
      </c>
      <c r="C4883" s="30" t="s">
        <v>4574</v>
      </c>
      <c r="D4883" s="25">
        <v>40513</v>
      </c>
      <c r="F4883" s="133">
        <v>45</v>
      </c>
      <c r="G4883" s="28" t="s">
        <v>6023</v>
      </c>
      <c r="H4883" s="28" t="s">
        <v>3379</v>
      </c>
      <c r="J4883" s="28" t="s">
        <v>4906</v>
      </c>
      <c r="K4883" s="29">
        <v>40513</v>
      </c>
      <c r="L4883" s="28" t="s">
        <v>7174</v>
      </c>
      <c r="M4883" s="28" t="s">
        <v>7196</v>
      </c>
    </row>
    <row r="4884" spans="1:13" hidden="1" x14ac:dyDescent="0.2">
      <c r="A4884" s="14">
        <v>81069</v>
      </c>
      <c r="B4884" s="30" t="s">
        <v>4573</v>
      </c>
      <c r="C4884" s="30" t="s">
        <v>4574</v>
      </c>
      <c r="D4884" s="25">
        <v>40513</v>
      </c>
      <c r="F4884" s="133">
        <v>12.37</v>
      </c>
      <c r="G4884" s="28" t="s">
        <v>6022</v>
      </c>
      <c r="H4884" s="28" t="s">
        <v>3381</v>
      </c>
      <c r="J4884" s="28" t="s">
        <v>4909</v>
      </c>
      <c r="K4884" s="29">
        <v>40513</v>
      </c>
      <c r="L4884" s="28" t="s">
        <v>7174</v>
      </c>
      <c r="M4884" s="28" t="s">
        <v>7195</v>
      </c>
    </row>
    <row r="4885" spans="1:13" hidden="1" x14ac:dyDescent="0.2">
      <c r="A4885" s="14">
        <v>81461</v>
      </c>
      <c r="B4885" s="30" t="s">
        <v>4573</v>
      </c>
      <c r="C4885" s="30" t="s">
        <v>4598</v>
      </c>
      <c r="D4885" s="25">
        <v>40513</v>
      </c>
      <c r="F4885" s="132">
        <v>5.25</v>
      </c>
      <c r="G4885" s="28" t="s">
        <v>4595</v>
      </c>
      <c r="H4885" s="28" t="s">
        <v>4595</v>
      </c>
      <c r="J4885" s="28" t="s">
        <v>4909</v>
      </c>
      <c r="K4885" s="29">
        <v>40513</v>
      </c>
      <c r="M4885" s="28" t="s">
        <v>1256</v>
      </c>
    </row>
    <row r="4886" spans="1:13" hidden="1" x14ac:dyDescent="0.2">
      <c r="A4886" s="14">
        <v>81565</v>
      </c>
      <c r="B4886" s="28" t="s">
        <v>4573</v>
      </c>
      <c r="C4886" s="28" t="s">
        <v>4580</v>
      </c>
      <c r="D4886" s="25">
        <v>40513</v>
      </c>
      <c r="F4886" s="131">
        <v>-83.8</v>
      </c>
      <c r="G4886" s="28" t="s">
        <v>4595</v>
      </c>
      <c r="H4886" s="28" t="s">
        <v>4595</v>
      </c>
      <c r="J4886" s="28" t="s">
        <v>4909</v>
      </c>
      <c r="K4886" s="29">
        <v>40513</v>
      </c>
    </row>
    <row r="4887" spans="1:13" hidden="1" x14ac:dyDescent="0.2">
      <c r="A4887" s="14">
        <v>81553</v>
      </c>
      <c r="B4887" s="28" t="s">
        <v>5150</v>
      </c>
      <c r="C4887" s="28" t="s">
        <v>4580</v>
      </c>
      <c r="D4887" s="25">
        <v>40513</v>
      </c>
      <c r="F4887" s="26">
        <v>-190</v>
      </c>
      <c r="G4887" s="28" t="s">
        <v>4574</v>
      </c>
      <c r="H4887" s="28" t="s">
        <v>6667</v>
      </c>
      <c r="K4887" s="29">
        <v>40513</v>
      </c>
    </row>
    <row r="4888" spans="1:13" hidden="1" x14ac:dyDescent="0.2">
      <c r="A4888" s="14">
        <v>81596</v>
      </c>
      <c r="B4888" s="33" t="s">
        <v>5150</v>
      </c>
      <c r="C4888" s="28" t="s">
        <v>5133</v>
      </c>
      <c r="D4888" s="25">
        <v>40513</v>
      </c>
      <c r="F4888" s="26">
        <v>-300</v>
      </c>
      <c r="G4888" s="28" t="s">
        <v>4574</v>
      </c>
      <c r="H4888" s="28" t="s">
        <v>6667</v>
      </c>
    </row>
    <row r="4889" spans="1:13" hidden="1" x14ac:dyDescent="0.2">
      <c r="A4889" s="14">
        <v>81453</v>
      </c>
      <c r="B4889" s="30" t="s">
        <v>4573</v>
      </c>
      <c r="C4889" s="30" t="s">
        <v>4598</v>
      </c>
      <c r="D4889" s="25">
        <v>40513</v>
      </c>
      <c r="F4889" s="133">
        <v>20</v>
      </c>
      <c r="G4889" s="28" t="s">
        <v>2205</v>
      </c>
      <c r="H4889" s="28" t="s">
        <v>3379</v>
      </c>
      <c r="J4889" s="28" t="s">
        <v>4909</v>
      </c>
      <c r="K4889" s="29">
        <v>40513</v>
      </c>
      <c r="M4889" s="28" t="s">
        <v>3648</v>
      </c>
    </row>
    <row r="4890" spans="1:13" hidden="1" x14ac:dyDescent="0.2">
      <c r="A4890" s="14">
        <v>81071</v>
      </c>
      <c r="B4890" s="30" t="s">
        <v>4573</v>
      </c>
      <c r="C4890" s="30" t="s">
        <v>4574</v>
      </c>
      <c r="D4890" s="25">
        <v>40513</v>
      </c>
      <c r="E4890" s="28" t="s">
        <v>5365</v>
      </c>
      <c r="F4890" s="133">
        <v>180</v>
      </c>
      <c r="G4890" s="28" t="s">
        <v>2204</v>
      </c>
      <c r="H4890" s="28" t="s">
        <v>3381</v>
      </c>
      <c r="J4890" s="28" t="s">
        <v>4909</v>
      </c>
      <c r="K4890" s="29">
        <v>40513</v>
      </c>
      <c r="L4890" s="28" t="s">
        <v>7174</v>
      </c>
      <c r="M4890" s="28" t="s">
        <v>7192</v>
      </c>
    </row>
    <row r="4891" spans="1:13" hidden="1" x14ac:dyDescent="0.2">
      <c r="A4891" s="14">
        <v>81061</v>
      </c>
      <c r="B4891" s="30" t="s">
        <v>4573</v>
      </c>
      <c r="C4891" s="30" t="s">
        <v>4574</v>
      </c>
      <c r="D4891" s="25">
        <v>40514</v>
      </c>
      <c r="E4891" s="33" t="s">
        <v>5363</v>
      </c>
      <c r="F4891" s="133">
        <v>16.63</v>
      </c>
      <c r="G4891" s="28" t="s">
        <v>4594</v>
      </c>
      <c r="H4891" s="28" t="s">
        <v>3381</v>
      </c>
      <c r="J4891" s="28" t="s">
        <v>4909</v>
      </c>
      <c r="K4891" s="29">
        <v>40514</v>
      </c>
      <c r="L4891" s="28" t="s">
        <v>7174</v>
      </c>
      <c r="M4891" s="28" t="s">
        <v>5364</v>
      </c>
    </row>
    <row r="4892" spans="1:13" hidden="1" x14ac:dyDescent="0.2">
      <c r="A4892" s="14">
        <v>81059.199999999997</v>
      </c>
      <c r="B4892" s="30" t="s">
        <v>4579</v>
      </c>
      <c r="C4892" s="30" t="s">
        <v>4574</v>
      </c>
      <c r="D4892" s="25">
        <v>40514</v>
      </c>
      <c r="F4892" s="133">
        <v>50</v>
      </c>
      <c r="G4892" s="28" t="s">
        <v>4580</v>
      </c>
      <c r="H4892" s="28" t="s">
        <v>6667</v>
      </c>
      <c r="K4892" s="29">
        <v>40514</v>
      </c>
      <c r="L4892" s="28" t="s">
        <v>7212</v>
      </c>
      <c r="M4892" s="28" t="s">
        <v>4616</v>
      </c>
    </row>
    <row r="4893" spans="1:13" hidden="1" x14ac:dyDescent="0.2">
      <c r="A4893" s="14">
        <v>81062</v>
      </c>
      <c r="B4893" s="30" t="s">
        <v>4573</v>
      </c>
      <c r="C4893" s="30" t="s">
        <v>4574</v>
      </c>
      <c r="D4893" s="25">
        <v>40514</v>
      </c>
      <c r="E4893" s="32" t="s">
        <v>3388</v>
      </c>
      <c r="F4893" s="133">
        <v>26.95</v>
      </c>
      <c r="G4893" s="28" t="s">
        <v>5139</v>
      </c>
      <c r="H4893" s="28" t="s">
        <v>3381</v>
      </c>
      <c r="J4893" s="28" t="s">
        <v>4911</v>
      </c>
      <c r="K4893" s="29">
        <v>40514</v>
      </c>
      <c r="L4893" s="28" t="s">
        <v>7174</v>
      </c>
      <c r="M4893" s="28" t="s">
        <v>7187</v>
      </c>
    </row>
    <row r="4894" spans="1:13" hidden="1" x14ac:dyDescent="0.2">
      <c r="A4894" s="14">
        <v>81059.100000000006</v>
      </c>
      <c r="B4894" s="30" t="s">
        <v>4573</v>
      </c>
      <c r="C4894" s="30" t="s">
        <v>4574</v>
      </c>
      <c r="D4894" s="25">
        <v>40514</v>
      </c>
      <c r="E4894" s="28" t="s">
        <v>7164</v>
      </c>
      <c r="F4894" s="133">
        <v>4.78</v>
      </c>
      <c r="G4894" s="28" t="s">
        <v>5137</v>
      </c>
      <c r="H4894" s="28" t="s">
        <v>3365</v>
      </c>
      <c r="J4894" s="28" t="s">
        <v>4911</v>
      </c>
      <c r="K4894" s="29">
        <v>40514</v>
      </c>
      <c r="L4894" s="28" t="s">
        <v>7212</v>
      </c>
      <c r="M4894" s="28" t="s">
        <v>4616</v>
      </c>
    </row>
    <row r="4895" spans="1:13" hidden="1" x14ac:dyDescent="0.2">
      <c r="A4895" s="14">
        <v>81456</v>
      </c>
      <c r="B4895" s="30" t="s">
        <v>4573</v>
      </c>
      <c r="C4895" s="30" t="s">
        <v>4598</v>
      </c>
      <c r="D4895" s="25">
        <v>40514</v>
      </c>
      <c r="F4895" s="132">
        <v>16.989999999999998</v>
      </c>
      <c r="G4895" s="28" t="s">
        <v>4595</v>
      </c>
      <c r="H4895" s="28" t="s">
        <v>4595</v>
      </c>
      <c r="K4895" s="29">
        <v>40514</v>
      </c>
      <c r="M4895" s="28" t="s">
        <v>1249</v>
      </c>
    </row>
    <row r="4896" spans="1:13" x14ac:dyDescent="0.2">
      <c r="A4896" s="14">
        <v>81457</v>
      </c>
      <c r="B4896" s="30" t="s">
        <v>4573</v>
      </c>
      <c r="C4896" s="30" t="s">
        <v>4598</v>
      </c>
      <c r="D4896" s="25">
        <v>40514</v>
      </c>
      <c r="F4896" s="133">
        <v>13.5</v>
      </c>
      <c r="G4896" s="28" t="s">
        <v>2205</v>
      </c>
      <c r="H4896" s="28" t="s">
        <v>7151</v>
      </c>
      <c r="J4896" s="28" t="s">
        <v>4907</v>
      </c>
      <c r="K4896" s="29">
        <v>40514</v>
      </c>
      <c r="M4896" s="28" t="s">
        <v>3648</v>
      </c>
    </row>
    <row r="4897" spans="1:13" hidden="1" x14ac:dyDescent="0.2">
      <c r="A4897" s="14">
        <v>81458</v>
      </c>
      <c r="B4897" s="17" t="s">
        <v>4573</v>
      </c>
      <c r="C4897" s="17" t="s">
        <v>4598</v>
      </c>
      <c r="D4897" s="25">
        <v>40515</v>
      </c>
      <c r="E4897" s="28" t="s">
        <v>2099</v>
      </c>
      <c r="F4897" s="133">
        <v>44.06</v>
      </c>
      <c r="G4897" s="28" t="s">
        <v>2206</v>
      </c>
      <c r="H4897" s="28" t="s">
        <v>7311</v>
      </c>
      <c r="J4897" s="28" t="s">
        <v>4550</v>
      </c>
      <c r="K4897" s="29">
        <v>40515</v>
      </c>
      <c r="L4897" s="33"/>
      <c r="M4897" s="28" t="s">
        <v>6795</v>
      </c>
    </row>
    <row r="4898" spans="1:13" hidden="1" x14ac:dyDescent="0.2">
      <c r="A4898" s="14">
        <v>81058</v>
      </c>
      <c r="B4898" s="30" t="s">
        <v>4579</v>
      </c>
      <c r="C4898" s="30" t="s">
        <v>4574</v>
      </c>
      <c r="D4898" s="25">
        <v>40515</v>
      </c>
      <c r="F4898" s="133">
        <v>3397.23</v>
      </c>
      <c r="G4898" s="28" t="s">
        <v>5135</v>
      </c>
      <c r="H4898" s="28" t="s">
        <v>6667</v>
      </c>
      <c r="K4898" s="29">
        <v>40515</v>
      </c>
      <c r="L4898" s="28" t="s">
        <v>7174</v>
      </c>
      <c r="M4898" s="28" t="s">
        <v>7218</v>
      </c>
    </row>
    <row r="4899" spans="1:13" hidden="1" x14ac:dyDescent="0.2">
      <c r="A4899" s="14">
        <v>81366</v>
      </c>
      <c r="B4899" s="30" t="s">
        <v>4573</v>
      </c>
      <c r="C4899" s="30" t="s">
        <v>5135</v>
      </c>
      <c r="D4899" s="25">
        <v>40515</v>
      </c>
      <c r="E4899" s="28" t="s">
        <v>8448</v>
      </c>
      <c r="F4899" s="133">
        <v>30.15</v>
      </c>
      <c r="G4899" s="33" t="s">
        <v>3970</v>
      </c>
      <c r="H4899" s="28" t="s">
        <v>3484</v>
      </c>
      <c r="J4899" s="28" t="s">
        <v>4909</v>
      </c>
      <c r="K4899" s="29">
        <v>40516</v>
      </c>
      <c r="M4899" s="28" t="s">
        <v>4708</v>
      </c>
    </row>
    <row r="4900" spans="1:13" hidden="1" x14ac:dyDescent="0.2">
      <c r="A4900" s="14">
        <v>81459</v>
      </c>
      <c r="B4900" s="30" t="s">
        <v>4573</v>
      </c>
      <c r="C4900" s="30" t="s">
        <v>4598</v>
      </c>
      <c r="D4900" s="25">
        <v>40515</v>
      </c>
      <c r="E4900" s="28" t="s">
        <v>2455</v>
      </c>
      <c r="F4900" s="133">
        <v>309</v>
      </c>
      <c r="G4900" s="28" t="s">
        <v>1141</v>
      </c>
      <c r="H4900" s="28" t="s">
        <v>7324</v>
      </c>
      <c r="I4900" s="28" t="s">
        <v>3505</v>
      </c>
      <c r="J4900" s="28" t="s">
        <v>4909</v>
      </c>
      <c r="K4900" s="29">
        <v>40515</v>
      </c>
      <c r="M4900" s="28" t="s">
        <v>1535</v>
      </c>
    </row>
    <row r="4901" spans="1:13" hidden="1" x14ac:dyDescent="0.2">
      <c r="A4901" s="14">
        <v>81460</v>
      </c>
      <c r="B4901" s="30" t="s">
        <v>4573</v>
      </c>
      <c r="C4901" s="30" t="s">
        <v>4598</v>
      </c>
      <c r="D4901" s="25">
        <v>40515</v>
      </c>
      <c r="F4901" s="132">
        <v>2</v>
      </c>
      <c r="G4901" s="28" t="s">
        <v>5137</v>
      </c>
      <c r="H4901" s="28" t="s">
        <v>4595</v>
      </c>
      <c r="J4901" s="28" t="s">
        <v>7139</v>
      </c>
      <c r="K4901" s="29">
        <v>40515</v>
      </c>
      <c r="M4901" s="28" t="s">
        <v>4625</v>
      </c>
    </row>
    <row r="4902" spans="1:13" hidden="1" x14ac:dyDescent="0.2">
      <c r="A4902" s="14">
        <v>81439</v>
      </c>
      <c r="B4902" s="30" t="s">
        <v>5150</v>
      </c>
      <c r="C4902" s="30" t="s">
        <v>5135</v>
      </c>
      <c r="D4902" s="25">
        <v>40515</v>
      </c>
      <c r="F4902" s="26">
        <v>-3397.23</v>
      </c>
      <c r="G4902" s="28" t="s">
        <v>4574</v>
      </c>
      <c r="H4902" s="28" t="s">
        <v>6667</v>
      </c>
      <c r="K4902" s="29">
        <v>40515</v>
      </c>
    </row>
    <row r="4903" spans="1:13" hidden="1" x14ac:dyDescent="0.2">
      <c r="A4903" s="14">
        <v>81367</v>
      </c>
      <c r="B4903" s="30" t="s">
        <v>4573</v>
      </c>
      <c r="C4903" s="30" t="s">
        <v>5135</v>
      </c>
      <c r="D4903" s="25">
        <v>40516</v>
      </c>
      <c r="F4903" s="132">
        <v>17.600000000000001</v>
      </c>
      <c r="G4903" s="28" t="s">
        <v>6760</v>
      </c>
      <c r="H4903" s="28" t="s">
        <v>7321</v>
      </c>
      <c r="I4903" s="28" t="s">
        <v>6791</v>
      </c>
      <c r="J4903" s="28" t="s">
        <v>4907</v>
      </c>
      <c r="K4903" s="29">
        <v>40518</v>
      </c>
      <c r="M4903" s="28" t="s">
        <v>8594</v>
      </c>
    </row>
    <row r="4904" spans="1:13" hidden="1" x14ac:dyDescent="0.2">
      <c r="A4904" s="14">
        <v>81462</v>
      </c>
      <c r="B4904" s="30" t="s">
        <v>4573</v>
      </c>
      <c r="C4904" s="30" t="s">
        <v>5135</v>
      </c>
      <c r="D4904" s="25">
        <v>40516</v>
      </c>
      <c r="E4904" s="33" t="s">
        <v>7887</v>
      </c>
      <c r="F4904" s="26">
        <v>100</v>
      </c>
      <c r="G4904" s="33" t="s">
        <v>1560</v>
      </c>
      <c r="H4904" s="28" t="s">
        <v>7321</v>
      </c>
      <c r="J4904" s="28" t="s">
        <v>4908</v>
      </c>
      <c r="K4904" s="29">
        <v>40516</v>
      </c>
    </row>
    <row r="4905" spans="1:13" hidden="1" x14ac:dyDescent="0.2">
      <c r="A4905" s="14">
        <v>81463</v>
      </c>
      <c r="B4905" s="30" t="s">
        <v>4573</v>
      </c>
      <c r="C4905" s="30" t="s">
        <v>5135</v>
      </c>
      <c r="D4905" s="25">
        <v>40516</v>
      </c>
      <c r="E4905" s="28" t="s">
        <v>4796</v>
      </c>
      <c r="F4905" s="26">
        <v>-100</v>
      </c>
      <c r="G4905" s="28" t="s">
        <v>1560</v>
      </c>
      <c r="H4905" s="28" t="s">
        <v>7321</v>
      </c>
      <c r="J4905" s="28" t="s">
        <v>4908</v>
      </c>
      <c r="K4905" s="29">
        <v>40516</v>
      </c>
    </row>
    <row r="4906" spans="1:13" hidden="1" x14ac:dyDescent="0.2">
      <c r="A4906" s="14">
        <v>81368</v>
      </c>
      <c r="B4906" s="30" t="s">
        <v>4573</v>
      </c>
      <c r="C4906" s="30" t="s">
        <v>5135</v>
      </c>
      <c r="D4906" s="25">
        <v>40516</v>
      </c>
      <c r="F4906" s="133">
        <v>14.99</v>
      </c>
      <c r="G4906" s="28" t="s">
        <v>7133</v>
      </c>
      <c r="H4906" s="28" t="s">
        <v>3381</v>
      </c>
      <c r="J4906" s="28" t="s">
        <v>4909</v>
      </c>
      <c r="K4906" s="29">
        <v>40518</v>
      </c>
      <c r="M4906" s="28" t="s">
        <v>7227</v>
      </c>
    </row>
    <row r="4907" spans="1:13" hidden="1" x14ac:dyDescent="0.2">
      <c r="A4907" s="14">
        <v>81371</v>
      </c>
      <c r="B4907" s="30" t="s">
        <v>4573</v>
      </c>
      <c r="C4907" s="30" t="s">
        <v>5135</v>
      </c>
      <c r="D4907" s="25">
        <v>40516</v>
      </c>
      <c r="E4907" s="33" t="s">
        <v>2484</v>
      </c>
      <c r="F4907" s="133">
        <v>15.9</v>
      </c>
      <c r="G4907" s="28" t="s">
        <v>2203</v>
      </c>
      <c r="H4907" s="28" t="s">
        <v>7323</v>
      </c>
      <c r="I4907" s="28" t="s">
        <v>6791</v>
      </c>
      <c r="J4907" s="28" t="s">
        <v>4912</v>
      </c>
      <c r="K4907" s="29">
        <v>40518</v>
      </c>
      <c r="M4907" s="28" t="s">
        <v>2485</v>
      </c>
    </row>
    <row r="4908" spans="1:13" hidden="1" x14ac:dyDescent="0.2">
      <c r="A4908" s="14">
        <v>81369</v>
      </c>
      <c r="B4908" s="30" t="s">
        <v>4573</v>
      </c>
      <c r="C4908" s="30" t="s">
        <v>5135</v>
      </c>
      <c r="D4908" s="25">
        <v>40516</v>
      </c>
      <c r="F4908" s="133">
        <v>42.22</v>
      </c>
      <c r="G4908" s="28" t="s">
        <v>683</v>
      </c>
      <c r="H4908" s="28" t="s">
        <v>3365</v>
      </c>
      <c r="J4908" s="28" t="s">
        <v>4909</v>
      </c>
      <c r="K4908" s="29">
        <v>40518</v>
      </c>
      <c r="M4908" s="28" t="s">
        <v>7225</v>
      </c>
    </row>
    <row r="4909" spans="1:13" hidden="1" x14ac:dyDescent="0.2">
      <c r="A4909" s="14">
        <v>81370</v>
      </c>
      <c r="B4909" s="17" t="s">
        <v>4573</v>
      </c>
      <c r="C4909" s="30" t="s">
        <v>5135</v>
      </c>
      <c r="D4909" s="25">
        <v>40516</v>
      </c>
      <c r="F4909" s="133">
        <v>11.38</v>
      </c>
      <c r="G4909" s="28" t="s">
        <v>683</v>
      </c>
      <c r="H4909" s="28" t="s">
        <v>3365</v>
      </c>
      <c r="J4909" s="28" t="s">
        <v>4909</v>
      </c>
      <c r="K4909" s="29">
        <v>40518</v>
      </c>
      <c r="M4909" s="28" t="s">
        <v>7225</v>
      </c>
    </row>
    <row r="4910" spans="1:13" hidden="1" x14ac:dyDescent="0.2">
      <c r="A4910" s="14">
        <v>81307</v>
      </c>
      <c r="B4910" s="30" t="s">
        <v>4573</v>
      </c>
      <c r="C4910" s="30" t="s">
        <v>5135</v>
      </c>
      <c r="D4910" s="25">
        <v>40517</v>
      </c>
      <c r="F4910" s="132">
        <v>7.5</v>
      </c>
      <c r="G4910" s="28" t="s">
        <v>1560</v>
      </c>
      <c r="H4910" s="28" t="s">
        <v>4595</v>
      </c>
      <c r="K4910" s="29">
        <v>40518</v>
      </c>
      <c r="M4910" s="28" t="s">
        <v>6824</v>
      </c>
    </row>
    <row r="4911" spans="1:13" hidden="1" x14ac:dyDescent="0.2">
      <c r="A4911" s="14">
        <v>81372</v>
      </c>
      <c r="B4911" s="17" t="s">
        <v>4573</v>
      </c>
      <c r="C4911" s="30" t="s">
        <v>5135</v>
      </c>
      <c r="D4911" s="25">
        <v>40517</v>
      </c>
      <c r="F4911" s="133">
        <v>58.65</v>
      </c>
      <c r="G4911" s="28" t="s">
        <v>5160</v>
      </c>
      <c r="H4911" s="28" t="s">
        <v>7322</v>
      </c>
      <c r="J4911" s="28" t="s">
        <v>7139</v>
      </c>
      <c r="K4911" s="29">
        <v>40518</v>
      </c>
      <c r="M4911" s="28" t="s">
        <v>1987</v>
      </c>
    </row>
    <row r="4912" spans="1:13" hidden="1" x14ac:dyDescent="0.2">
      <c r="A4912" s="14">
        <v>81631.3</v>
      </c>
      <c r="B4912" s="28" t="s">
        <v>4573</v>
      </c>
      <c r="C4912" s="28" t="s">
        <v>5133</v>
      </c>
      <c r="D4912" s="25">
        <v>40517</v>
      </c>
      <c r="E4912" s="28" t="s">
        <v>4618</v>
      </c>
      <c r="F4912" s="26">
        <v>4</v>
      </c>
      <c r="G4912" s="28" t="s">
        <v>5137</v>
      </c>
      <c r="H4912" s="28" t="s">
        <v>3370</v>
      </c>
      <c r="J4912" s="28" t="s">
        <v>4909</v>
      </c>
    </row>
    <row r="4913" spans="1:13" hidden="1" x14ac:dyDescent="0.2">
      <c r="A4913" s="14">
        <v>81631.399999999994</v>
      </c>
      <c r="B4913" s="28" t="s">
        <v>4573</v>
      </c>
      <c r="C4913" s="28" t="s">
        <v>5133</v>
      </c>
      <c r="D4913" s="25">
        <v>40517</v>
      </c>
      <c r="E4913" s="33" t="s">
        <v>4617</v>
      </c>
      <c r="F4913" s="26">
        <v>4.2</v>
      </c>
      <c r="G4913" s="28" t="s">
        <v>5137</v>
      </c>
      <c r="H4913" s="28" t="s">
        <v>3370</v>
      </c>
      <c r="J4913" s="28" t="s">
        <v>4909</v>
      </c>
    </row>
    <row r="4914" spans="1:13" hidden="1" x14ac:dyDescent="0.2">
      <c r="A4914" s="14">
        <v>81631.5</v>
      </c>
      <c r="B4914" s="28" t="s">
        <v>4573</v>
      </c>
      <c r="C4914" s="28" t="s">
        <v>5133</v>
      </c>
      <c r="D4914" s="25">
        <v>40517</v>
      </c>
      <c r="F4914" s="26">
        <v>105.37</v>
      </c>
      <c r="G4914" s="28" t="s">
        <v>5137</v>
      </c>
      <c r="H4914" s="28" t="s">
        <v>3365</v>
      </c>
      <c r="J4914" s="28" t="s">
        <v>4909</v>
      </c>
    </row>
    <row r="4915" spans="1:13" hidden="1" x14ac:dyDescent="0.2">
      <c r="A4915" s="14">
        <v>81055</v>
      </c>
      <c r="B4915" s="30" t="s">
        <v>4573</v>
      </c>
      <c r="C4915" s="30" t="s">
        <v>4574</v>
      </c>
      <c r="D4915" s="25">
        <v>40518</v>
      </c>
      <c r="F4915" s="133">
        <v>12</v>
      </c>
      <c r="G4915" s="28" t="s">
        <v>4596</v>
      </c>
      <c r="H4915" s="28" t="s">
        <v>5954</v>
      </c>
      <c r="J4915" s="28" t="s">
        <v>4912</v>
      </c>
      <c r="K4915" s="29">
        <v>40518</v>
      </c>
      <c r="L4915" s="28" t="s">
        <v>7174</v>
      </c>
      <c r="M4915" s="28" t="s">
        <v>4596</v>
      </c>
    </row>
    <row r="4916" spans="1:13" hidden="1" x14ac:dyDescent="0.2">
      <c r="A4916" s="14">
        <v>81374</v>
      </c>
      <c r="B4916" s="30" t="s">
        <v>4573</v>
      </c>
      <c r="C4916" s="30" t="s">
        <v>5135</v>
      </c>
      <c r="D4916" s="25">
        <v>40518</v>
      </c>
      <c r="F4916" s="133">
        <v>15.55</v>
      </c>
      <c r="G4916" s="28" t="s">
        <v>683</v>
      </c>
      <c r="H4916" s="28" t="s">
        <v>3365</v>
      </c>
      <c r="J4916" s="28" t="s">
        <v>4909</v>
      </c>
      <c r="K4916" s="29">
        <v>40519</v>
      </c>
      <c r="M4916" s="28" t="s">
        <v>7225</v>
      </c>
    </row>
    <row r="4917" spans="1:13" x14ac:dyDescent="0.2">
      <c r="A4917" s="14">
        <v>81373</v>
      </c>
      <c r="B4917" s="30" t="s">
        <v>4573</v>
      </c>
      <c r="C4917" s="30" t="s">
        <v>5135</v>
      </c>
      <c r="D4917" s="25">
        <v>40518</v>
      </c>
      <c r="F4917" s="133">
        <v>10</v>
      </c>
      <c r="G4917" s="28" t="s">
        <v>2205</v>
      </c>
      <c r="H4917" s="28" t="s">
        <v>7151</v>
      </c>
      <c r="J4917" s="28" t="s">
        <v>4907</v>
      </c>
      <c r="K4917" s="29">
        <v>40519</v>
      </c>
      <c r="M4917" s="28" t="s">
        <v>4695</v>
      </c>
    </row>
    <row r="4918" spans="1:13" hidden="1" x14ac:dyDescent="0.2">
      <c r="A4918" s="14">
        <v>81375</v>
      </c>
      <c r="B4918" s="30" t="s">
        <v>4573</v>
      </c>
      <c r="C4918" s="30" t="s">
        <v>5135</v>
      </c>
      <c r="D4918" s="25">
        <v>40519</v>
      </c>
      <c r="E4918" s="28" t="s">
        <v>5925</v>
      </c>
      <c r="F4918" s="133">
        <v>3.69</v>
      </c>
      <c r="G4918" s="28" t="s">
        <v>1555</v>
      </c>
      <c r="H4918" s="28" t="s">
        <v>3370</v>
      </c>
      <c r="J4918" s="28" t="s">
        <v>4907</v>
      </c>
      <c r="K4918" s="29">
        <v>40520</v>
      </c>
      <c r="M4918" s="28" t="s">
        <v>5926</v>
      </c>
    </row>
    <row r="4919" spans="1:13" hidden="1" x14ac:dyDescent="0.2">
      <c r="A4919" s="14">
        <v>81053.2</v>
      </c>
      <c r="B4919" s="30" t="s">
        <v>4579</v>
      </c>
      <c r="C4919" s="30" t="s">
        <v>4574</v>
      </c>
      <c r="D4919" s="25">
        <v>40519</v>
      </c>
      <c r="E4919" s="33"/>
      <c r="F4919" s="133">
        <v>30</v>
      </c>
      <c r="G4919" s="28" t="s">
        <v>4580</v>
      </c>
      <c r="H4919" s="28" t="s">
        <v>6667</v>
      </c>
      <c r="K4919" s="29">
        <v>40519</v>
      </c>
      <c r="L4919" s="28" t="s">
        <v>7212</v>
      </c>
      <c r="M4919" s="28" t="s">
        <v>4613</v>
      </c>
    </row>
    <row r="4920" spans="1:13" hidden="1" x14ac:dyDescent="0.2">
      <c r="A4920" s="14">
        <v>81046</v>
      </c>
      <c r="B4920" s="30" t="s">
        <v>4579</v>
      </c>
      <c r="C4920" s="30" t="s">
        <v>4574</v>
      </c>
      <c r="D4920" s="25">
        <v>40519</v>
      </c>
      <c r="F4920" s="133">
        <v>60</v>
      </c>
      <c r="G4920" s="28" t="s">
        <v>4587</v>
      </c>
      <c r="H4920" s="28" t="s">
        <v>6667</v>
      </c>
      <c r="K4920" s="29">
        <v>40519</v>
      </c>
      <c r="L4920" s="28" t="s">
        <v>7174</v>
      </c>
      <c r="M4920" s="28" t="s">
        <v>7179</v>
      </c>
    </row>
    <row r="4921" spans="1:13" hidden="1" x14ac:dyDescent="0.2">
      <c r="A4921" s="14">
        <v>81047</v>
      </c>
      <c r="B4921" s="30" t="s">
        <v>4579</v>
      </c>
      <c r="C4921" s="30" t="s">
        <v>4574</v>
      </c>
      <c r="D4921" s="25">
        <v>40519</v>
      </c>
      <c r="F4921" s="133">
        <v>150</v>
      </c>
      <c r="G4921" s="28" t="s">
        <v>4587</v>
      </c>
      <c r="H4921" s="28" t="s">
        <v>6667</v>
      </c>
      <c r="K4921" s="29">
        <v>40519</v>
      </c>
      <c r="L4921" s="28" t="s">
        <v>7174</v>
      </c>
      <c r="M4921" s="28" t="s">
        <v>7179</v>
      </c>
    </row>
    <row r="4922" spans="1:13" hidden="1" x14ac:dyDescent="0.2">
      <c r="A4922" s="14">
        <v>81048</v>
      </c>
      <c r="B4922" s="30" t="s">
        <v>4579</v>
      </c>
      <c r="C4922" s="30" t="s">
        <v>4574</v>
      </c>
      <c r="D4922" s="25">
        <v>40519</v>
      </c>
      <c r="F4922" s="133">
        <v>500</v>
      </c>
      <c r="G4922" s="28" t="s">
        <v>4587</v>
      </c>
      <c r="H4922" s="28" t="s">
        <v>6667</v>
      </c>
      <c r="K4922" s="29">
        <v>40519</v>
      </c>
      <c r="L4922" s="28" t="s">
        <v>7174</v>
      </c>
      <c r="M4922" s="28" t="s">
        <v>7179</v>
      </c>
    </row>
    <row r="4923" spans="1:13" hidden="1" x14ac:dyDescent="0.2">
      <c r="A4923" s="14">
        <v>81054</v>
      </c>
      <c r="B4923" s="30" t="s">
        <v>4579</v>
      </c>
      <c r="C4923" s="30" t="s">
        <v>4574</v>
      </c>
      <c r="D4923" s="25">
        <v>40519</v>
      </c>
      <c r="F4923" s="133">
        <v>250</v>
      </c>
      <c r="G4923" s="28" t="s">
        <v>4587</v>
      </c>
      <c r="H4923" s="28" t="s">
        <v>6667</v>
      </c>
      <c r="K4923" s="29">
        <v>40519</v>
      </c>
      <c r="L4923" s="28" t="s">
        <v>7174</v>
      </c>
      <c r="M4923" s="28" t="s">
        <v>7179</v>
      </c>
    </row>
    <row r="4924" spans="1:13" hidden="1" x14ac:dyDescent="0.2">
      <c r="A4924" s="14">
        <v>81052</v>
      </c>
      <c r="B4924" s="30" t="s">
        <v>4573</v>
      </c>
      <c r="C4924" s="17" t="s">
        <v>4574</v>
      </c>
      <c r="D4924" s="25">
        <v>40519</v>
      </c>
      <c r="F4924" s="133">
        <v>5</v>
      </c>
      <c r="G4924" s="28" t="s">
        <v>4590</v>
      </c>
      <c r="H4924" s="28" t="s">
        <v>5954</v>
      </c>
      <c r="J4924" s="28" t="s">
        <v>4912</v>
      </c>
      <c r="K4924" s="29">
        <v>40519</v>
      </c>
      <c r="L4924" s="33" t="s">
        <v>7182</v>
      </c>
      <c r="M4924" s="28" t="s">
        <v>7183</v>
      </c>
    </row>
    <row r="4925" spans="1:13" hidden="1" x14ac:dyDescent="0.2">
      <c r="A4925" s="14">
        <v>81376</v>
      </c>
      <c r="B4925" s="30" t="s">
        <v>4573</v>
      </c>
      <c r="C4925" s="30" t="s">
        <v>5135</v>
      </c>
      <c r="D4925" s="25">
        <v>40519</v>
      </c>
      <c r="F4925" s="133">
        <v>3.58</v>
      </c>
      <c r="G4925" s="28" t="s">
        <v>683</v>
      </c>
      <c r="H4925" s="28" t="s">
        <v>3365</v>
      </c>
      <c r="J4925" s="28" t="s">
        <v>4909</v>
      </c>
      <c r="K4925" s="29">
        <v>40520</v>
      </c>
      <c r="M4925" s="28" t="s">
        <v>4697</v>
      </c>
    </row>
    <row r="4926" spans="1:13" hidden="1" x14ac:dyDescent="0.2">
      <c r="A4926" s="14">
        <v>81049</v>
      </c>
      <c r="B4926" s="30" t="s">
        <v>4573</v>
      </c>
      <c r="C4926" s="30" t="s">
        <v>4574</v>
      </c>
      <c r="D4926" s="25">
        <v>40519</v>
      </c>
      <c r="E4926" s="32" t="s">
        <v>3388</v>
      </c>
      <c r="F4926" s="133">
        <v>8.19</v>
      </c>
      <c r="G4926" s="28" t="s">
        <v>4589</v>
      </c>
      <c r="H4926" s="28" t="s">
        <v>3381</v>
      </c>
      <c r="J4926" s="28" t="s">
        <v>4907</v>
      </c>
      <c r="K4926" s="29">
        <v>40519</v>
      </c>
      <c r="L4926" s="28" t="s">
        <v>7174</v>
      </c>
      <c r="M4926" s="28" t="s">
        <v>7186</v>
      </c>
    </row>
    <row r="4927" spans="1:13" hidden="1" x14ac:dyDescent="0.2">
      <c r="A4927" s="14">
        <v>81053.100000000006</v>
      </c>
      <c r="B4927" s="30" t="s">
        <v>4573</v>
      </c>
      <c r="C4927" s="30" t="s">
        <v>4574</v>
      </c>
      <c r="D4927" s="25">
        <v>40519</v>
      </c>
      <c r="E4927" s="28" t="s">
        <v>7164</v>
      </c>
      <c r="F4927" s="133">
        <v>2.71</v>
      </c>
      <c r="G4927" s="28" t="s">
        <v>5137</v>
      </c>
      <c r="H4927" s="28" t="s">
        <v>3365</v>
      </c>
      <c r="J4927" s="28" t="s">
        <v>4911</v>
      </c>
      <c r="K4927" s="29">
        <v>40519</v>
      </c>
      <c r="L4927" s="28" t="s">
        <v>7212</v>
      </c>
      <c r="M4927" s="28" t="s">
        <v>4613</v>
      </c>
    </row>
    <row r="4928" spans="1:13" hidden="1" x14ac:dyDescent="0.2">
      <c r="A4928" s="14">
        <v>81389</v>
      </c>
      <c r="B4928" s="30" t="s">
        <v>4573</v>
      </c>
      <c r="C4928" s="30" t="s">
        <v>5135</v>
      </c>
      <c r="D4928" s="25">
        <v>40520</v>
      </c>
      <c r="F4928" s="133">
        <v>3.09</v>
      </c>
      <c r="G4928" s="28" t="s">
        <v>1555</v>
      </c>
      <c r="H4928" s="28" t="s">
        <v>3370</v>
      </c>
      <c r="J4928" s="28" t="s">
        <v>4911</v>
      </c>
      <c r="K4928" s="29">
        <v>40521</v>
      </c>
      <c r="M4928" s="28" t="s">
        <v>5927</v>
      </c>
    </row>
    <row r="4929" spans="1:13" hidden="1" x14ac:dyDescent="0.2">
      <c r="A4929" s="14">
        <v>81377</v>
      </c>
      <c r="B4929" s="30" t="s">
        <v>4573</v>
      </c>
      <c r="C4929" s="30" t="s">
        <v>5135</v>
      </c>
      <c r="D4929" s="25">
        <v>40520</v>
      </c>
      <c r="E4929" s="28" t="s">
        <v>1500</v>
      </c>
      <c r="F4929" s="133">
        <v>239</v>
      </c>
      <c r="G4929" s="28" t="s">
        <v>1560</v>
      </c>
      <c r="H4929" s="28" t="s">
        <v>7321</v>
      </c>
      <c r="I4929" s="28" t="s">
        <v>6791</v>
      </c>
      <c r="J4929" s="28" t="s">
        <v>4907</v>
      </c>
      <c r="K4929" s="29">
        <v>40521</v>
      </c>
      <c r="M4929" s="28" t="s">
        <v>7224</v>
      </c>
    </row>
    <row r="4930" spans="1:13" x14ac:dyDescent="0.2">
      <c r="A4930" s="14">
        <v>81391</v>
      </c>
      <c r="B4930" s="30" t="s">
        <v>4573</v>
      </c>
      <c r="C4930" s="30" t="s">
        <v>5135</v>
      </c>
      <c r="D4930" s="25">
        <v>40520</v>
      </c>
      <c r="F4930" s="133">
        <v>30</v>
      </c>
      <c r="G4930" s="28" t="s">
        <v>2201</v>
      </c>
      <c r="H4930" s="28" t="s">
        <v>7151</v>
      </c>
      <c r="J4930" s="28" t="s">
        <v>4911</v>
      </c>
      <c r="K4930" s="29">
        <v>40521</v>
      </c>
      <c r="M4930" s="28" t="s">
        <v>2921</v>
      </c>
    </row>
    <row r="4931" spans="1:13" hidden="1" x14ac:dyDescent="0.2">
      <c r="A4931" s="14">
        <v>81390</v>
      </c>
      <c r="B4931" s="30" t="s">
        <v>4573</v>
      </c>
      <c r="C4931" s="30" t="s">
        <v>5135</v>
      </c>
      <c r="D4931" s="25">
        <v>40520</v>
      </c>
      <c r="E4931" s="28" t="s">
        <v>1469</v>
      </c>
      <c r="F4931" s="133">
        <v>523.11</v>
      </c>
      <c r="G4931" s="28" t="s">
        <v>5415</v>
      </c>
      <c r="H4931" s="28" t="s">
        <v>4599</v>
      </c>
      <c r="I4931" s="28" t="s">
        <v>7169</v>
      </c>
      <c r="J4931" s="28" t="s">
        <v>4909</v>
      </c>
      <c r="K4931" s="29">
        <v>40521</v>
      </c>
      <c r="M4931" s="28" t="s">
        <v>8443</v>
      </c>
    </row>
    <row r="4932" spans="1:13" hidden="1" x14ac:dyDescent="0.2">
      <c r="A4932" s="14">
        <v>81388</v>
      </c>
      <c r="B4932" s="30" t="s">
        <v>4573</v>
      </c>
      <c r="C4932" s="30" t="s">
        <v>5135</v>
      </c>
      <c r="D4932" s="25">
        <v>40520</v>
      </c>
      <c r="F4932" s="133">
        <v>8.9499999999999993</v>
      </c>
      <c r="G4932" s="28" t="s">
        <v>5137</v>
      </c>
      <c r="H4932" s="28" t="s">
        <v>3365</v>
      </c>
      <c r="J4932" s="28" t="s">
        <v>4911</v>
      </c>
      <c r="K4932" s="29">
        <v>40521</v>
      </c>
      <c r="M4932" s="28" t="s">
        <v>2332</v>
      </c>
    </row>
    <row r="4933" spans="1:13" x14ac:dyDescent="0.2">
      <c r="A4933" s="14">
        <v>81387</v>
      </c>
      <c r="B4933" s="30" t="s">
        <v>4573</v>
      </c>
      <c r="C4933" s="30" t="s">
        <v>5135</v>
      </c>
      <c r="D4933" s="25">
        <v>40520</v>
      </c>
      <c r="F4933" s="133">
        <v>10</v>
      </c>
      <c r="G4933" s="28" t="s">
        <v>2205</v>
      </c>
      <c r="H4933" s="28" t="s">
        <v>7151</v>
      </c>
      <c r="J4933" s="28" t="s">
        <v>4907</v>
      </c>
      <c r="K4933" s="29">
        <v>40521</v>
      </c>
      <c r="M4933" s="28" t="s">
        <v>4695</v>
      </c>
    </row>
    <row r="4934" spans="1:13" hidden="1" x14ac:dyDescent="0.2">
      <c r="A4934" s="14">
        <v>81043</v>
      </c>
      <c r="B4934" s="30" t="s">
        <v>4579</v>
      </c>
      <c r="C4934" s="30" t="s">
        <v>4574</v>
      </c>
      <c r="D4934" s="25">
        <v>40521</v>
      </c>
      <c r="F4934" s="133">
        <v>50</v>
      </c>
      <c r="G4934" s="28" t="s">
        <v>4580</v>
      </c>
      <c r="H4934" s="28" t="s">
        <v>6667</v>
      </c>
      <c r="K4934" s="29">
        <v>40521</v>
      </c>
      <c r="L4934" s="28" t="s">
        <v>7184</v>
      </c>
      <c r="M4934" s="28" t="s">
        <v>8550</v>
      </c>
    </row>
    <row r="4935" spans="1:13" ht="25.5" hidden="1" x14ac:dyDescent="0.2">
      <c r="A4935" s="14">
        <v>81044</v>
      </c>
      <c r="B4935" s="30" t="s">
        <v>4585</v>
      </c>
      <c r="C4935" s="30" t="s">
        <v>4574</v>
      </c>
      <c r="D4935" s="25">
        <v>40521</v>
      </c>
      <c r="F4935" s="133">
        <v>50</v>
      </c>
      <c r="G4935" s="28" t="s">
        <v>4586</v>
      </c>
      <c r="H4935" s="28" t="s">
        <v>5948</v>
      </c>
      <c r="J4935" s="28" t="s">
        <v>4905</v>
      </c>
      <c r="K4935" s="29">
        <v>40521</v>
      </c>
      <c r="L4935" s="28" t="s">
        <v>7174</v>
      </c>
      <c r="M4935" s="28" t="s">
        <v>7180</v>
      </c>
    </row>
    <row r="4936" spans="1:13" hidden="1" x14ac:dyDescent="0.2">
      <c r="A4936" s="14">
        <v>81393</v>
      </c>
      <c r="B4936" s="30" t="s">
        <v>4573</v>
      </c>
      <c r="C4936" s="30" t="s">
        <v>5135</v>
      </c>
      <c r="D4936" s="25">
        <v>40521</v>
      </c>
      <c r="E4936" s="28" t="s">
        <v>534</v>
      </c>
      <c r="F4936" s="133">
        <v>29.38</v>
      </c>
      <c r="G4936" s="28" t="s">
        <v>1160</v>
      </c>
      <c r="H4936" s="28" t="s">
        <v>3370</v>
      </c>
      <c r="J4936" s="28" t="s">
        <v>4909</v>
      </c>
      <c r="K4936" s="29">
        <v>40522</v>
      </c>
      <c r="M4936" s="28" t="s">
        <v>535</v>
      </c>
    </row>
    <row r="4937" spans="1:13" hidden="1" x14ac:dyDescent="0.2">
      <c r="A4937" s="14">
        <v>81041</v>
      </c>
      <c r="B4937" s="30" t="s">
        <v>4579</v>
      </c>
      <c r="C4937" s="30" t="s">
        <v>4574</v>
      </c>
      <c r="D4937" s="25">
        <v>40521</v>
      </c>
      <c r="F4937" s="133">
        <v>100</v>
      </c>
      <c r="G4937" s="28" t="s">
        <v>4587</v>
      </c>
      <c r="H4937" s="28" t="s">
        <v>6667</v>
      </c>
      <c r="K4937" s="29">
        <v>40521</v>
      </c>
      <c r="L4937" s="28" t="s">
        <v>7174</v>
      </c>
      <c r="M4937" s="28" t="s">
        <v>7179</v>
      </c>
    </row>
    <row r="4938" spans="1:13" hidden="1" x14ac:dyDescent="0.2">
      <c r="A4938" s="14">
        <v>81042</v>
      </c>
      <c r="B4938" s="30" t="s">
        <v>4579</v>
      </c>
      <c r="C4938" s="30" t="s">
        <v>4574</v>
      </c>
      <c r="D4938" s="25">
        <v>40521</v>
      </c>
      <c r="E4938" s="33"/>
      <c r="F4938" s="133">
        <v>100</v>
      </c>
      <c r="G4938" s="28" t="s">
        <v>4587</v>
      </c>
      <c r="H4938" s="28" t="s">
        <v>6667</v>
      </c>
      <c r="K4938" s="29">
        <v>40521</v>
      </c>
      <c r="L4938" s="28" t="s">
        <v>7174</v>
      </c>
      <c r="M4938" s="28" t="s">
        <v>7179</v>
      </c>
    </row>
    <row r="4939" spans="1:13" hidden="1" x14ac:dyDescent="0.2">
      <c r="A4939" s="14">
        <v>81449.100000000006</v>
      </c>
      <c r="B4939" s="30" t="s">
        <v>4573</v>
      </c>
      <c r="C4939" s="30" t="s">
        <v>4574</v>
      </c>
      <c r="D4939" s="137">
        <v>40521</v>
      </c>
      <c r="E4939" s="138" t="s">
        <v>1225</v>
      </c>
      <c r="F4939" s="133">
        <v>1.99</v>
      </c>
      <c r="G4939" s="28" t="s">
        <v>6790</v>
      </c>
      <c r="H4939" s="28" t="s">
        <v>3381</v>
      </c>
      <c r="J4939" s="28" t="s">
        <v>4909</v>
      </c>
      <c r="K4939" s="29">
        <v>40541</v>
      </c>
      <c r="L4939" s="28" t="s">
        <v>7174</v>
      </c>
      <c r="M4939" s="28" t="s">
        <v>7220</v>
      </c>
    </row>
    <row r="4940" spans="1:13" hidden="1" x14ac:dyDescent="0.2">
      <c r="A4940" s="14">
        <v>81449.2</v>
      </c>
      <c r="B4940" s="30" t="s">
        <v>4573</v>
      </c>
      <c r="C4940" s="30" t="s">
        <v>4574</v>
      </c>
      <c r="D4940" s="137">
        <v>40521</v>
      </c>
      <c r="E4940" s="138" t="s">
        <v>1222</v>
      </c>
      <c r="F4940" s="133">
        <v>5</v>
      </c>
      <c r="G4940" s="28" t="s">
        <v>6790</v>
      </c>
      <c r="H4940" s="28" t="s">
        <v>3381</v>
      </c>
      <c r="J4940" s="28" t="s">
        <v>4909</v>
      </c>
      <c r="K4940" s="29">
        <v>40541</v>
      </c>
      <c r="L4940" s="28" t="s">
        <v>7174</v>
      </c>
      <c r="M4940" s="28" t="s">
        <v>7220</v>
      </c>
    </row>
    <row r="4941" spans="1:13" hidden="1" x14ac:dyDescent="0.2">
      <c r="A4941" s="14">
        <v>81449.3</v>
      </c>
      <c r="B4941" s="30" t="s">
        <v>4573</v>
      </c>
      <c r="C4941" s="30" t="s">
        <v>4574</v>
      </c>
      <c r="D4941" s="137">
        <v>40521</v>
      </c>
      <c r="E4941" s="138" t="s">
        <v>1227</v>
      </c>
      <c r="F4941" s="133">
        <v>25</v>
      </c>
      <c r="G4941" s="28" t="s">
        <v>6790</v>
      </c>
      <c r="H4941" s="28" t="s">
        <v>3381</v>
      </c>
      <c r="J4941" s="28" t="s">
        <v>4909</v>
      </c>
      <c r="K4941" s="29">
        <v>40541</v>
      </c>
      <c r="L4941" s="28" t="s">
        <v>7174</v>
      </c>
      <c r="M4941" s="28" t="s">
        <v>7220</v>
      </c>
    </row>
    <row r="4942" spans="1:13" hidden="1" x14ac:dyDescent="0.2">
      <c r="A4942" s="14">
        <v>81449.399999999994</v>
      </c>
      <c r="B4942" s="30" t="s">
        <v>4573</v>
      </c>
      <c r="C4942" s="30" t="s">
        <v>4574</v>
      </c>
      <c r="D4942" s="137">
        <v>40521</v>
      </c>
      <c r="E4942" s="138" t="s">
        <v>1224</v>
      </c>
      <c r="F4942" s="133">
        <v>37.96</v>
      </c>
      <c r="G4942" s="28" t="s">
        <v>6790</v>
      </c>
      <c r="H4942" s="28" t="s">
        <v>3381</v>
      </c>
      <c r="J4942" s="28" t="s">
        <v>4909</v>
      </c>
      <c r="K4942" s="29">
        <v>40541</v>
      </c>
      <c r="L4942" s="28" t="s">
        <v>7174</v>
      </c>
      <c r="M4942" s="28" t="s">
        <v>7220</v>
      </c>
    </row>
    <row r="4943" spans="1:13" x14ac:dyDescent="0.2">
      <c r="A4943" s="14">
        <v>81392</v>
      </c>
      <c r="B4943" s="30" t="s">
        <v>4573</v>
      </c>
      <c r="C4943" s="30" t="s">
        <v>5135</v>
      </c>
      <c r="D4943" s="25">
        <v>40521</v>
      </c>
      <c r="F4943" s="133">
        <v>16</v>
      </c>
      <c r="G4943" s="28" t="s">
        <v>2205</v>
      </c>
      <c r="H4943" s="28" t="s">
        <v>7151</v>
      </c>
      <c r="J4943" s="28" t="s">
        <v>4907</v>
      </c>
      <c r="K4943" s="29">
        <v>40522</v>
      </c>
      <c r="M4943" s="28" t="s">
        <v>4695</v>
      </c>
    </row>
    <row r="4944" spans="1:13" hidden="1" x14ac:dyDescent="0.2">
      <c r="A4944" s="14">
        <v>81149.2</v>
      </c>
      <c r="B4944" s="17" t="s">
        <v>4579</v>
      </c>
      <c r="C4944" s="30" t="s">
        <v>4574</v>
      </c>
      <c r="D4944" s="25">
        <v>40522</v>
      </c>
      <c r="E4944" s="33"/>
      <c r="F4944" s="133">
        <v>30</v>
      </c>
      <c r="G4944" s="28" t="s">
        <v>4580</v>
      </c>
      <c r="H4944" s="28" t="s">
        <v>6667</v>
      </c>
      <c r="K4944" s="29">
        <v>40522</v>
      </c>
      <c r="L4944" s="28" t="s">
        <v>7212</v>
      </c>
      <c r="M4944" s="28" t="s">
        <v>4613</v>
      </c>
    </row>
    <row r="4945" spans="1:13" hidden="1" x14ac:dyDescent="0.2">
      <c r="A4945" s="14">
        <v>81394</v>
      </c>
      <c r="B4945" s="30" t="s">
        <v>4573</v>
      </c>
      <c r="C4945" s="30" t="s">
        <v>5135</v>
      </c>
      <c r="D4945" s="25">
        <v>40523</v>
      </c>
      <c r="F4945" s="133">
        <v>79.66</v>
      </c>
      <c r="G4945" s="28" t="s">
        <v>5137</v>
      </c>
      <c r="H4945" s="28" t="s">
        <v>3365</v>
      </c>
      <c r="J4945" s="28" t="s">
        <v>4907</v>
      </c>
      <c r="K4945" s="29">
        <v>40525</v>
      </c>
      <c r="M4945" s="28" t="s">
        <v>1531</v>
      </c>
    </row>
    <row r="4946" spans="1:13" hidden="1" x14ac:dyDescent="0.2">
      <c r="A4946" s="14">
        <v>81395</v>
      </c>
      <c r="B4946" s="30" t="s">
        <v>4573</v>
      </c>
      <c r="C4946" s="30" t="s">
        <v>5135</v>
      </c>
      <c r="D4946" s="25">
        <v>40524</v>
      </c>
      <c r="E4946" s="28" t="s">
        <v>4799</v>
      </c>
      <c r="F4946" s="133">
        <v>64.64</v>
      </c>
      <c r="G4946" s="28" t="s">
        <v>1943</v>
      </c>
      <c r="H4946" s="28" t="s">
        <v>277</v>
      </c>
      <c r="I4946" s="28" t="s">
        <v>6791</v>
      </c>
      <c r="J4946" s="28" t="s">
        <v>4909</v>
      </c>
      <c r="K4946" s="29">
        <v>40525</v>
      </c>
      <c r="M4946" s="28" t="s">
        <v>2913</v>
      </c>
    </row>
    <row r="4947" spans="1:13" hidden="1" x14ac:dyDescent="0.2">
      <c r="A4947" s="14">
        <v>81396.100000000006</v>
      </c>
      <c r="B4947" s="30" t="s">
        <v>4573</v>
      </c>
      <c r="C4947" s="30" t="s">
        <v>5135</v>
      </c>
      <c r="D4947" s="25">
        <v>40524</v>
      </c>
      <c r="E4947" s="28" t="s">
        <v>6799</v>
      </c>
      <c r="F4947" s="133">
        <v>81.5</v>
      </c>
      <c r="G4947" s="28" t="s">
        <v>1943</v>
      </c>
      <c r="H4947" s="28" t="s">
        <v>7321</v>
      </c>
      <c r="I4947" s="28" t="s">
        <v>6791</v>
      </c>
      <c r="J4947" s="28" t="s">
        <v>4911</v>
      </c>
      <c r="K4947" s="29">
        <v>40525</v>
      </c>
      <c r="M4947" s="28" t="s">
        <v>2913</v>
      </c>
    </row>
    <row r="4948" spans="1:13" hidden="1" x14ac:dyDescent="0.2">
      <c r="A4948" s="14">
        <v>81396.2</v>
      </c>
      <c r="B4948" s="30" t="s">
        <v>4573</v>
      </c>
      <c r="C4948" s="30" t="s">
        <v>5135</v>
      </c>
      <c r="D4948" s="25">
        <v>40524</v>
      </c>
      <c r="E4948" s="28" t="s">
        <v>2454</v>
      </c>
      <c r="F4948" s="133">
        <v>189</v>
      </c>
      <c r="G4948" s="28" t="s">
        <v>1943</v>
      </c>
      <c r="H4948" s="28" t="s">
        <v>7321</v>
      </c>
      <c r="I4948" s="28" t="s">
        <v>6791</v>
      </c>
      <c r="J4948" s="28" t="s">
        <v>4909</v>
      </c>
      <c r="K4948" s="29">
        <v>40525</v>
      </c>
      <c r="M4948" s="28" t="s">
        <v>2913</v>
      </c>
    </row>
    <row r="4949" spans="1:13" hidden="1" x14ac:dyDescent="0.2">
      <c r="A4949" s="14">
        <v>81397</v>
      </c>
      <c r="B4949" s="30" t="s">
        <v>4573</v>
      </c>
      <c r="C4949" s="30" t="s">
        <v>5135</v>
      </c>
      <c r="D4949" s="25">
        <v>40525</v>
      </c>
      <c r="E4949" s="28" t="s">
        <v>6316</v>
      </c>
      <c r="F4949" s="133">
        <v>79.849999999999994</v>
      </c>
      <c r="G4949" s="28" t="s">
        <v>2559</v>
      </c>
      <c r="H4949" s="28" t="s">
        <v>7323</v>
      </c>
      <c r="I4949" s="28" t="s">
        <v>6791</v>
      </c>
      <c r="J4949" s="28" t="s">
        <v>4912</v>
      </c>
      <c r="K4949" s="29">
        <v>40526</v>
      </c>
      <c r="M4949" s="28" t="s">
        <v>8472</v>
      </c>
    </row>
    <row r="4950" spans="1:13" hidden="1" x14ac:dyDescent="0.2">
      <c r="A4950" s="14">
        <v>81398</v>
      </c>
      <c r="B4950" s="30" t="s">
        <v>4573</v>
      </c>
      <c r="C4950" s="30" t="s">
        <v>5135</v>
      </c>
      <c r="D4950" s="25">
        <v>40525</v>
      </c>
      <c r="F4950" s="133">
        <v>6.4</v>
      </c>
      <c r="G4950" s="28" t="s">
        <v>683</v>
      </c>
      <c r="H4950" s="28" t="s">
        <v>3365</v>
      </c>
      <c r="J4950" s="28" t="s">
        <v>4909</v>
      </c>
      <c r="K4950" s="29">
        <v>40526</v>
      </c>
      <c r="M4950" s="28" t="s">
        <v>4697</v>
      </c>
    </row>
    <row r="4951" spans="1:13" hidden="1" x14ac:dyDescent="0.2">
      <c r="A4951" s="14">
        <v>81399</v>
      </c>
      <c r="B4951" s="30" t="s">
        <v>4573</v>
      </c>
      <c r="C4951" s="30" t="s">
        <v>5135</v>
      </c>
      <c r="D4951" s="25">
        <v>40526</v>
      </c>
      <c r="F4951" s="133">
        <v>62.95</v>
      </c>
      <c r="G4951" s="28" t="s">
        <v>6581</v>
      </c>
      <c r="H4951" s="28" t="s">
        <v>7311</v>
      </c>
      <c r="J4951" s="28" t="s">
        <v>4550</v>
      </c>
      <c r="K4951" s="29">
        <v>40527</v>
      </c>
      <c r="M4951" s="28" t="s">
        <v>6582</v>
      </c>
    </row>
    <row r="4952" spans="1:13" hidden="1" x14ac:dyDescent="0.2">
      <c r="A4952" s="14">
        <v>81039</v>
      </c>
      <c r="B4952" s="30" t="s">
        <v>4573</v>
      </c>
      <c r="C4952" s="30" t="s">
        <v>4574</v>
      </c>
      <c r="D4952" s="25">
        <v>40526</v>
      </c>
      <c r="E4952" s="28" t="s">
        <v>6842</v>
      </c>
      <c r="F4952" s="133">
        <v>1357.09</v>
      </c>
      <c r="G4952" s="28" t="s">
        <v>681</v>
      </c>
      <c r="H4952" s="28" t="s">
        <v>7165</v>
      </c>
      <c r="J4952" s="28" t="s">
        <v>4911</v>
      </c>
      <c r="K4952" s="29" t="s">
        <v>6843</v>
      </c>
      <c r="L4952" s="28" t="s">
        <v>7212</v>
      </c>
      <c r="M4952" s="28" t="s">
        <v>6844</v>
      </c>
    </row>
    <row r="4953" spans="1:13" hidden="1" x14ac:dyDescent="0.2">
      <c r="A4953" s="14">
        <v>81051</v>
      </c>
      <c r="B4953" s="30" t="s">
        <v>4573</v>
      </c>
      <c r="C4953" s="30" t="s">
        <v>4574</v>
      </c>
      <c r="D4953" s="25">
        <v>40527</v>
      </c>
      <c r="E4953" s="28" t="s">
        <v>6274</v>
      </c>
      <c r="F4953" s="133">
        <v>14</v>
      </c>
      <c r="G4953" s="28" t="s">
        <v>1942</v>
      </c>
      <c r="H4953" s="28" t="s">
        <v>3484</v>
      </c>
      <c r="J4953" s="28" t="s">
        <v>4906</v>
      </c>
      <c r="K4953" s="29">
        <v>40519</v>
      </c>
      <c r="L4953" s="28" t="s">
        <v>7176</v>
      </c>
      <c r="M4953" s="28">
        <v>1289</v>
      </c>
    </row>
    <row r="4954" spans="1:13" hidden="1" x14ac:dyDescent="0.2">
      <c r="A4954" s="14">
        <v>81378.100000000006</v>
      </c>
      <c r="B4954" s="17" t="s">
        <v>4573</v>
      </c>
      <c r="C4954" s="30" t="s">
        <v>5135</v>
      </c>
      <c r="D4954" s="25">
        <v>40527</v>
      </c>
      <c r="E4954" s="28" t="s">
        <v>6804</v>
      </c>
      <c r="F4954" s="133">
        <v>16</v>
      </c>
      <c r="G4954" s="28" t="s">
        <v>1560</v>
      </c>
      <c r="H4954" s="28" t="s">
        <v>7321</v>
      </c>
      <c r="J4954" s="28" t="s">
        <v>4906</v>
      </c>
      <c r="K4954" s="29">
        <v>40528</v>
      </c>
      <c r="M4954" s="28" t="s">
        <v>7224</v>
      </c>
    </row>
    <row r="4955" spans="1:13" hidden="1" x14ac:dyDescent="0.2">
      <c r="A4955" s="14">
        <v>81378.2</v>
      </c>
      <c r="B4955" s="30" t="s">
        <v>4573</v>
      </c>
      <c r="C4955" s="30" t="s">
        <v>5135</v>
      </c>
      <c r="D4955" s="25">
        <v>40527</v>
      </c>
      <c r="E4955" s="28" t="s">
        <v>6301</v>
      </c>
      <c r="F4955" s="133">
        <v>18</v>
      </c>
      <c r="G4955" s="28" t="s">
        <v>1560</v>
      </c>
      <c r="H4955" s="28" t="s">
        <v>3370</v>
      </c>
      <c r="J4955" s="28" t="s">
        <v>4909</v>
      </c>
      <c r="K4955" s="29">
        <v>40528</v>
      </c>
      <c r="M4955" s="28" t="s">
        <v>7224</v>
      </c>
    </row>
    <row r="4956" spans="1:13" hidden="1" x14ac:dyDescent="0.2">
      <c r="A4956" s="14">
        <v>81400</v>
      </c>
      <c r="B4956" s="30" t="s">
        <v>4573</v>
      </c>
      <c r="C4956" s="30" t="s">
        <v>5135</v>
      </c>
      <c r="D4956" s="25">
        <v>40527</v>
      </c>
      <c r="E4956" s="28" t="s">
        <v>6592</v>
      </c>
      <c r="F4956" s="133">
        <v>18.96</v>
      </c>
      <c r="G4956" s="28" t="s">
        <v>2203</v>
      </c>
      <c r="H4956" s="28" t="s">
        <v>277</v>
      </c>
      <c r="I4956" s="28" t="s">
        <v>6791</v>
      </c>
      <c r="J4956" s="28" t="s">
        <v>4906</v>
      </c>
      <c r="K4956" s="29">
        <v>40528</v>
      </c>
      <c r="M4956" s="28" t="s">
        <v>6593</v>
      </c>
    </row>
    <row r="4957" spans="1:13" hidden="1" x14ac:dyDescent="0.2">
      <c r="A4957" s="14">
        <v>81632.100000000006</v>
      </c>
      <c r="B4957" s="28" t="s">
        <v>4573</v>
      </c>
      <c r="C4957" s="28" t="s">
        <v>5133</v>
      </c>
      <c r="D4957" s="25">
        <v>40527</v>
      </c>
      <c r="E4957" s="28" t="s">
        <v>2327</v>
      </c>
      <c r="F4957" s="26">
        <v>18</v>
      </c>
      <c r="G4957" s="28" t="s">
        <v>5137</v>
      </c>
      <c r="H4957" s="28" t="s">
        <v>3370</v>
      </c>
      <c r="J4957" s="28" t="s">
        <v>4909</v>
      </c>
    </row>
    <row r="4958" spans="1:13" hidden="1" x14ac:dyDescent="0.2">
      <c r="A4958" s="14">
        <v>81632.2</v>
      </c>
      <c r="B4958" s="28" t="s">
        <v>4573</v>
      </c>
      <c r="C4958" s="28" t="s">
        <v>5133</v>
      </c>
      <c r="D4958" s="25">
        <v>40527</v>
      </c>
      <c r="E4958" s="28" t="s">
        <v>2322</v>
      </c>
      <c r="F4958" s="26">
        <v>15</v>
      </c>
      <c r="G4958" s="28" t="s">
        <v>5137</v>
      </c>
      <c r="H4958" s="28" t="s">
        <v>3488</v>
      </c>
      <c r="J4958" s="28" t="s">
        <v>4909</v>
      </c>
    </row>
    <row r="4959" spans="1:13" hidden="1" x14ac:dyDescent="0.2">
      <c r="A4959" s="14">
        <v>81632.3</v>
      </c>
      <c r="B4959" s="28" t="s">
        <v>4573</v>
      </c>
      <c r="C4959" s="28" t="s">
        <v>5133</v>
      </c>
      <c r="D4959" s="25">
        <v>40527</v>
      </c>
      <c r="E4959" s="28" t="s">
        <v>2326</v>
      </c>
      <c r="F4959" s="26">
        <v>20</v>
      </c>
      <c r="G4959" s="28" t="s">
        <v>5137</v>
      </c>
      <c r="H4959" s="28" t="s">
        <v>3370</v>
      </c>
      <c r="J4959" s="28" t="s">
        <v>4909</v>
      </c>
    </row>
    <row r="4960" spans="1:13" hidden="1" x14ac:dyDescent="0.2">
      <c r="A4960" s="14">
        <v>81632.399999999994</v>
      </c>
      <c r="B4960" s="28" t="s">
        <v>4573</v>
      </c>
      <c r="C4960" s="28" t="s">
        <v>5133</v>
      </c>
      <c r="D4960" s="25">
        <v>40527</v>
      </c>
      <c r="F4960" s="26">
        <v>91.32</v>
      </c>
      <c r="G4960" s="28" t="s">
        <v>5137</v>
      </c>
      <c r="H4960" s="28" t="s">
        <v>3365</v>
      </c>
      <c r="J4960" s="28" t="s">
        <v>4909</v>
      </c>
    </row>
    <row r="4961" spans="1:13" hidden="1" x14ac:dyDescent="0.2">
      <c r="A4961" s="14">
        <v>81402</v>
      </c>
      <c r="B4961" s="30" t="s">
        <v>4573</v>
      </c>
      <c r="C4961" s="30" t="s">
        <v>5135</v>
      </c>
      <c r="D4961" s="25">
        <v>40528</v>
      </c>
      <c r="F4961" s="133">
        <v>53.94</v>
      </c>
      <c r="G4961" s="28" t="s">
        <v>683</v>
      </c>
      <c r="H4961" s="28" t="s">
        <v>7322</v>
      </c>
      <c r="J4961" s="28" t="s">
        <v>7139</v>
      </c>
      <c r="K4961" s="29">
        <v>40529</v>
      </c>
      <c r="M4961" s="28" t="s">
        <v>1493</v>
      </c>
    </row>
    <row r="4962" spans="1:13" x14ac:dyDescent="0.2">
      <c r="A4962" s="14">
        <v>81401</v>
      </c>
      <c r="B4962" s="30" t="s">
        <v>4573</v>
      </c>
      <c r="C4962" s="30" t="s">
        <v>5135</v>
      </c>
      <c r="D4962" s="25">
        <v>40528</v>
      </c>
      <c r="E4962" s="33"/>
      <c r="F4962" s="133">
        <v>16</v>
      </c>
      <c r="G4962" s="28" t="s">
        <v>2205</v>
      </c>
      <c r="H4962" s="28" t="s">
        <v>7151</v>
      </c>
      <c r="J4962" s="28" t="s">
        <v>4907</v>
      </c>
      <c r="K4962" s="29">
        <v>40529</v>
      </c>
      <c r="M4962" s="28" t="s">
        <v>4695</v>
      </c>
    </row>
    <row r="4963" spans="1:13" hidden="1" x14ac:dyDescent="0.2">
      <c r="A4963" s="14">
        <v>81379</v>
      </c>
      <c r="B4963" s="30" t="s">
        <v>4573</v>
      </c>
      <c r="C4963" s="30" t="s">
        <v>5135</v>
      </c>
      <c r="D4963" s="25">
        <v>40528</v>
      </c>
      <c r="F4963" s="133">
        <v>30.9</v>
      </c>
      <c r="G4963" s="28" t="s">
        <v>5167</v>
      </c>
      <c r="H4963" s="28" t="s">
        <v>3365</v>
      </c>
      <c r="J4963" s="28" t="s">
        <v>4907</v>
      </c>
      <c r="K4963" s="29">
        <v>40529</v>
      </c>
      <c r="M4963" s="28" t="s">
        <v>1527</v>
      </c>
    </row>
    <row r="4964" spans="1:13" hidden="1" x14ac:dyDescent="0.2">
      <c r="A4964" s="14">
        <v>81036</v>
      </c>
      <c r="B4964" s="30" t="s">
        <v>4573</v>
      </c>
      <c r="C4964" s="30" t="s">
        <v>4574</v>
      </c>
      <c r="D4964" s="25">
        <v>40529</v>
      </c>
      <c r="E4964" s="33" t="s">
        <v>3372</v>
      </c>
      <c r="F4964" s="133">
        <v>-7.33</v>
      </c>
      <c r="G4964" s="28" t="s">
        <v>5156</v>
      </c>
      <c r="H4964" s="28" t="s">
        <v>277</v>
      </c>
      <c r="J4964" s="28" t="s">
        <v>4911</v>
      </c>
      <c r="K4964" s="29">
        <v>40529</v>
      </c>
      <c r="L4964" s="28" t="s">
        <v>7177</v>
      </c>
      <c r="M4964" s="28" t="s">
        <v>8608</v>
      </c>
    </row>
    <row r="4965" spans="1:13" hidden="1" x14ac:dyDescent="0.2">
      <c r="A4965" s="14">
        <v>81037</v>
      </c>
      <c r="B4965" s="30" t="s">
        <v>4573</v>
      </c>
      <c r="C4965" s="30" t="s">
        <v>4574</v>
      </c>
      <c r="D4965" s="25">
        <v>40529</v>
      </c>
      <c r="F4965" s="133">
        <v>24.08</v>
      </c>
      <c r="G4965" s="28" t="s">
        <v>5143</v>
      </c>
      <c r="H4965" s="28" t="s">
        <v>3381</v>
      </c>
      <c r="J4965" s="28" t="s">
        <v>4909</v>
      </c>
      <c r="K4965" s="29">
        <v>40529</v>
      </c>
      <c r="L4965" s="28" t="s">
        <v>7174</v>
      </c>
      <c r="M4965" s="28" t="s">
        <v>7217</v>
      </c>
    </row>
    <row r="4966" spans="1:13" ht="25.5" hidden="1" x14ac:dyDescent="0.2">
      <c r="A4966" s="14">
        <v>81038</v>
      </c>
      <c r="B4966" s="30" t="s">
        <v>4585</v>
      </c>
      <c r="C4966" s="30" t="s">
        <v>4574</v>
      </c>
      <c r="D4966" s="25">
        <v>40529</v>
      </c>
      <c r="F4966" s="133">
        <v>79.790000000000006</v>
      </c>
      <c r="G4966" s="28" t="s">
        <v>5142</v>
      </c>
      <c r="H4966" s="28" t="s">
        <v>5948</v>
      </c>
      <c r="K4966" s="29">
        <v>40529</v>
      </c>
      <c r="L4966" s="28" t="s">
        <v>7174</v>
      </c>
      <c r="M4966" s="28" t="s">
        <v>7175</v>
      </c>
    </row>
    <row r="4967" spans="1:13" hidden="1" x14ac:dyDescent="0.2">
      <c r="A4967" s="14">
        <v>81403</v>
      </c>
      <c r="B4967" s="17" t="s">
        <v>4573</v>
      </c>
      <c r="C4967" s="30" t="s">
        <v>5135</v>
      </c>
      <c r="D4967" s="25">
        <v>40529</v>
      </c>
      <c r="F4967" s="133">
        <v>224.4</v>
      </c>
      <c r="G4967" s="28" t="s">
        <v>895</v>
      </c>
      <c r="H4967" s="28" t="s">
        <v>3488</v>
      </c>
      <c r="J4967" s="28" t="s">
        <v>4908</v>
      </c>
      <c r="K4967" s="29">
        <v>40530</v>
      </c>
      <c r="M4967" s="28" t="s">
        <v>1463</v>
      </c>
    </row>
    <row r="4968" spans="1:13" hidden="1" x14ac:dyDescent="0.2">
      <c r="A4968" s="14">
        <v>81380</v>
      </c>
      <c r="B4968" s="30" t="s">
        <v>4573</v>
      </c>
      <c r="C4968" s="30" t="s">
        <v>5135</v>
      </c>
      <c r="D4968" s="25">
        <v>40529</v>
      </c>
      <c r="F4968" s="133">
        <v>25.94</v>
      </c>
      <c r="G4968" s="28" t="s">
        <v>5167</v>
      </c>
      <c r="H4968" s="28" t="s">
        <v>3365</v>
      </c>
      <c r="J4968" s="28" t="s">
        <v>4909</v>
      </c>
      <c r="K4968" s="29">
        <v>40530</v>
      </c>
      <c r="M4968" s="28" t="s">
        <v>4701</v>
      </c>
    </row>
    <row r="4969" spans="1:13" hidden="1" x14ac:dyDescent="0.2">
      <c r="A4969" s="14">
        <v>81406</v>
      </c>
      <c r="B4969" s="30" t="s">
        <v>4573</v>
      </c>
      <c r="C4969" s="30" t="s">
        <v>5135</v>
      </c>
      <c r="D4969" s="25">
        <v>40530</v>
      </c>
      <c r="E4969" s="28" t="s">
        <v>5934</v>
      </c>
      <c r="F4969" s="133">
        <v>10.98</v>
      </c>
      <c r="G4969" s="28" t="s">
        <v>6672</v>
      </c>
      <c r="H4969" s="28" t="s">
        <v>7323</v>
      </c>
      <c r="J4969" s="28" t="s">
        <v>4912</v>
      </c>
      <c r="K4969" s="29">
        <v>40532</v>
      </c>
      <c r="M4969" s="28" t="s">
        <v>5935</v>
      </c>
    </row>
    <row r="4970" spans="1:13" hidden="1" x14ac:dyDescent="0.2">
      <c r="A4970" s="14">
        <v>81405</v>
      </c>
      <c r="B4970" s="30" t="s">
        <v>4573</v>
      </c>
      <c r="C4970" s="30" t="s">
        <v>5135</v>
      </c>
      <c r="D4970" s="25">
        <v>40530</v>
      </c>
      <c r="E4970" s="28" t="s">
        <v>4880</v>
      </c>
      <c r="F4970" s="133">
        <v>20.98</v>
      </c>
      <c r="G4970" s="28" t="s">
        <v>3350</v>
      </c>
      <c r="H4970" s="28" t="s">
        <v>277</v>
      </c>
      <c r="J4970" s="28" t="s">
        <v>4907</v>
      </c>
      <c r="K4970" s="29">
        <v>40532</v>
      </c>
      <c r="M4970" s="28" t="s">
        <v>4881</v>
      </c>
    </row>
    <row r="4971" spans="1:13" hidden="1" x14ac:dyDescent="0.2">
      <c r="A4971" s="14">
        <v>81407</v>
      </c>
      <c r="B4971" s="30" t="s">
        <v>4573</v>
      </c>
      <c r="C4971" s="30" t="s">
        <v>5135</v>
      </c>
      <c r="D4971" s="25">
        <v>40530</v>
      </c>
      <c r="F4971" s="133">
        <v>11.45</v>
      </c>
      <c r="G4971" s="28" t="s">
        <v>683</v>
      </c>
      <c r="H4971" s="28" t="s">
        <v>3365</v>
      </c>
      <c r="J4971" s="28" t="s">
        <v>4909</v>
      </c>
      <c r="K4971" s="29">
        <v>40532</v>
      </c>
      <c r="M4971" s="28" t="s">
        <v>7225</v>
      </c>
    </row>
    <row r="4972" spans="1:13" hidden="1" x14ac:dyDescent="0.2">
      <c r="A4972" s="14">
        <v>81408.100000000006</v>
      </c>
      <c r="B4972" s="30" t="s">
        <v>4573</v>
      </c>
      <c r="C4972" s="30" t="s">
        <v>5135</v>
      </c>
      <c r="D4972" s="25">
        <v>40530</v>
      </c>
      <c r="E4972" s="28" t="s">
        <v>1331</v>
      </c>
      <c r="F4972" s="133">
        <v>3.5</v>
      </c>
      <c r="G4972" s="28" t="s">
        <v>683</v>
      </c>
      <c r="H4972" s="28" t="s">
        <v>3488</v>
      </c>
      <c r="J4972" s="28" t="s">
        <v>4908</v>
      </c>
      <c r="K4972" s="29">
        <v>40532</v>
      </c>
      <c r="M4972" s="28" t="s">
        <v>7225</v>
      </c>
    </row>
    <row r="4973" spans="1:13" hidden="1" x14ac:dyDescent="0.2">
      <c r="A4973" s="14">
        <v>81408.2</v>
      </c>
      <c r="B4973" s="30" t="s">
        <v>4573</v>
      </c>
      <c r="C4973" s="30" t="s">
        <v>5135</v>
      </c>
      <c r="D4973" s="25">
        <v>40530</v>
      </c>
      <c r="F4973" s="133">
        <v>10.66</v>
      </c>
      <c r="G4973" s="28" t="s">
        <v>683</v>
      </c>
      <c r="H4973" s="28" t="s">
        <v>3365</v>
      </c>
      <c r="J4973" s="28" t="s">
        <v>4909</v>
      </c>
      <c r="K4973" s="29">
        <v>40532</v>
      </c>
      <c r="M4973" s="28" t="s">
        <v>7225</v>
      </c>
    </row>
    <row r="4974" spans="1:13" hidden="1" x14ac:dyDescent="0.2">
      <c r="A4974" s="14">
        <v>81404</v>
      </c>
      <c r="B4974" s="30" t="s">
        <v>4573</v>
      </c>
      <c r="C4974" s="30" t="s">
        <v>5135</v>
      </c>
      <c r="D4974" s="25">
        <v>40530</v>
      </c>
      <c r="F4974" s="133">
        <v>7.99</v>
      </c>
      <c r="G4974" s="28" t="s">
        <v>1951</v>
      </c>
      <c r="H4974" s="28" t="s">
        <v>3370</v>
      </c>
      <c r="J4974" s="28" t="s">
        <v>4909</v>
      </c>
      <c r="K4974" s="29">
        <v>40532</v>
      </c>
      <c r="M4974" s="28" t="s">
        <v>2926</v>
      </c>
    </row>
    <row r="4975" spans="1:13" hidden="1" x14ac:dyDescent="0.2">
      <c r="A4975" s="14">
        <v>81410</v>
      </c>
      <c r="B4975" s="30" t="s">
        <v>4573</v>
      </c>
      <c r="C4975" s="30" t="s">
        <v>5135</v>
      </c>
      <c r="D4975" s="25">
        <v>40532</v>
      </c>
      <c r="E4975" s="28" t="s">
        <v>8591</v>
      </c>
      <c r="F4975" s="133">
        <v>77</v>
      </c>
      <c r="G4975" s="28" t="s">
        <v>6760</v>
      </c>
      <c r="H4975" s="28" t="s">
        <v>4600</v>
      </c>
      <c r="J4975" s="28" t="s">
        <v>4907</v>
      </c>
      <c r="K4975" s="29">
        <v>40533</v>
      </c>
      <c r="M4975" s="28" t="s">
        <v>1532</v>
      </c>
    </row>
    <row r="4976" spans="1:13" hidden="1" x14ac:dyDescent="0.2">
      <c r="A4976" s="14">
        <v>81411</v>
      </c>
      <c r="B4976" s="30" t="s">
        <v>4573</v>
      </c>
      <c r="C4976" s="30" t="s">
        <v>5135</v>
      </c>
      <c r="D4976" s="25">
        <v>40532</v>
      </c>
      <c r="E4976" s="28" t="s">
        <v>8592</v>
      </c>
      <c r="F4976" s="133">
        <v>73.599999999999994</v>
      </c>
      <c r="G4976" s="28" t="s">
        <v>6760</v>
      </c>
      <c r="H4976" s="28" t="s">
        <v>7323</v>
      </c>
      <c r="J4976" s="28" t="s">
        <v>4912</v>
      </c>
      <c r="K4976" s="29">
        <v>40533</v>
      </c>
      <c r="M4976" s="28" t="s">
        <v>1532</v>
      </c>
    </row>
    <row r="4977" spans="1:13" hidden="1" x14ac:dyDescent="0.2">
      <c r="A4977" s="14">
        <v>81381</v>
      </c>
      <c r="B4977" s="30" t="s">
        <v>4573</v>
      </c>
      <c r="C4977" s="30" t="s">
        <v>5135</v>
      </c>
      <c r="D4977" s="25">
        <v>40532</v>
      </c>
      <c r="E4977" s="28" t="s">
        <v>6804</v>
      </c>
      <c r="F4977" s="133">
        <v>73.45</v>
      </c>
      <c r="G4977" s="28" t="s">
        <v>1560</v>
      </c>
      <c r="H4977" s="28" t="s">
        <v>7321</v>
      </c>
      <c r="J4977" s="28" t="s">
        <v>4906</v>
      </c>
      <c r="K4977" s="29">
        <v>40533</v>
      </c>
      <c r="M4977" s="28" t="s">
        <v>7224</v>
      </c>
    </row>
    <row r="4978" spans="1:13" hidden="1" x14ac:dyDescent="0.2">
      <c r="A4978" s="14">
        <v>81035</v>
      </c>
      <c r="B4978" s="30" t="s">
        <v>4573</v>
      </c>
      <c r="C4978" s="30" t="s">
        <v>4574</v>
      </c>
      <c r="D4978" s="25">
        <v>40532</v>
      </c>
      <c r="E4978" s="28" t="s">
        <v>5145</v>
      </c>
      <c r="F4978" s="133">
        <v>34.25</v>
      </c>
      <c r="G4978" s="28" t="s">
        <v>5145</v>
      </c>
      <c r="H4978" s="28" t="s">
        <v>277</v>
      </c>
      <c r="J4978" s="28" t="s">
        <v>4911</v>
      </c>
      <c r="K4978" s="29" t="s">
        <v>8477</v>
      </c>
      <c r="L4978" s="28" t="s">
        <v>7174</v>
      </c>
      <c r="M4978" s="28" t="s">
        <v>5372</v>
      </c>
    </row>
    <row r="4979" spans="1:13" hidden="1" x14ac:dyDescent="0.2">
      <c r="A4979" s="14">
        <v>81409</v>
      </c>
      <c r="B4979" s="30" t="s">
        <v>4573</v>
      </c>
      <c r="C4979" s="30" t="s">
        <v>5135</v>
      </c>
      <c r="D4979" s="25">
        <v>40532</v>
      </c>
      <c r="E4979" s="28" t="s">
        <v>3513</v>
      </c>
      <c r="F4979" s="133">
        <v>8.99</v>
      </c>
      <c r="G4979" s="28" t="s">
        <v>3697</v>
      </c>
      <c r="H4979" s="28" t="s">
        <v>7323</v>
      </c>
      <c r="J4979" s="28" t="s">
        <v>4912</v>
      </c>
      <c r="K4979" s="29">
        <v>40533</v>
      </c>
      <c r="M4979" s="28" t="s">
        <v>3514</v>
      </c>
    </row>
    <row r="4980" spans="1:13" hidden="1" x14ac:dyDescent="0.2">
      <c r="A4980" s="14">
        <v>81033</v>
      </c>
      <c r="B4980" s="30" t="s">
        <v>4579</v>
      </c>
      <c r="C4980" s="30" t="s">
        <v>4574</v>
      </c>
      <c r="D4980" s="25">
        <v>40533</v>
      </c>
      <c r="F4980" s="133">
        <v>20</v>
      </c>
      <c r="G4980" s="28" t="s">
        <v>4580</v>
      </c>
      <c r="H4980" s="28" t="s">
        <v>6667</v>
      </c>
      <c r="K4980" s="29">
        <v>40533</v>
      </c>
      <c r="L4980" s="28" t="s">
        <v>7184</v>
      </c>
      <c r="M4980" s="28" t="s">
        <v>3161</v>
      </c>
    </row>
    <row r="4981" spans="1:13" hidden="1" x14ac:dyDescent="0.2">
      <c r="A4981" s="14">
        <v>81413</v>
      </c>
      <c r="B4981" s="30" t="s">
        <v>4573</v>
      </c>
      <c r="C4981" s="30" t="s">
        <v>5135</v>
      </c>
      <c r="D4981" s="25">
        <v>40533</v>
      </c>
      <c r="F4981" s="133">
        <v>55</v>
      </c>
      <c r="G4981" s="28" t="s">
        <v>6581</v>
      </c>
      <c r="H4981" s="28" t="s">
        <v>7311</v>
      </c>
      <c r="J4981" s="28" t="s">
        <v>4550</v>
      </c>
      <c r="K4981" s="29">
        <v>40535</v>
      </c>
      <c r="M4981" s="28" t="s">
        <v>6582</v>
      </c>
    </row>
    <row r="4982" spans="1:13" hidden="1" x14ac:dyDescent="0.2">
      <c r="A4982" s="14">
        <v>81412</v>
      </c>
      <c r="B4982" s="30" t="s">
        <v>4573</v>
      </c>
      <c r="C4982" s="30" t="s">
        <v>5135</v>
      </c>
      <c r="D4982" s="25">
        <v>40533</v>
      </c>
      <c r="F4982" s="133">
        <v>161.22999999999999</v>
      </c>
      <c r="G4982" s="28" t="s">
        <v>683</v>
      </c>
      <c r="H4982" s="28" t="s">
        <v>3365</v>
      </c>
      <c r="I4982" s="28" t="s">
        <v>6791</v>
      </c>
      <c r="J4982" s="28" t="s">
        <v>4909</v>
      </c>
      <c r="K4982" s="29">
        <v>40534</v>
      </c>
      <c r="M4982" s="28" t="s">
        <v>4700</v>
      </c>
    </row>
    <row r="4983" spans="1:13" hidden="1" x14ac:dyDescent="0.2">
      <c r="A4983" s="14">
        <v>81034</v>
      </c>
      <c r="B4983" s="17" t="s">
        <v>4573</v>
      </c>
      <c r="C4983" s="30" t="s">
        <v>4574</v>
      </c>
      <c r="D4983" s="25">
        <v>40533</v>
      </c>
      <c r="E4983" s="28" t="s">
        <v>1472</v>
      </c>
      <c r="F4983" s="133">
        <v>55</v>
      </c>
      <c r="G4983" s="28" t="s">
        <v>5155</v>
      </c>
      <c r="H4983" s="28" t="s">
        <v>7154</v>
      </c>
      <c r="J4983" s="28" t="s">
        <v>4906</v>
      </c>
      <c r="K4983" s="29">
        <v>40533</v>
      </c>
      <c r="L4983" s="28" t="s">
        <v>7176</v>
      </c>
      <c r="M4983" s="28">
        <v>1269</v>
      </c>
    </row>
    <row r="4984" spans="1:13" hidden="1" x14ac:dyDescent="0.2">
      <c r="A4984" s="14">
        <v>81415</v>
      </c>
      <c r="B4984" s="30" t="s">
        <v>4573</v>
      </c>
      <c r="C4984" s="30" t="s">
        <v>5135</v>
      </c>
      <c r="D4984" s="25">
        <v>40534</v>
      </c>
      <c r="F4984" s="132">
        <v>24</v>
      </c>
      <c r="G4984" s="28" t="s">
        <v>1555</v>
      </c>
      <c r="H4984" s="28" t="s">
        <v>3370</v>
      </c>
      <c r="K4984" s="29">
        <v>40535</v>
      </c>
      <c r="M4984" s="28" t="s">
        <v>8537</v>
      </c>
    </row>
    <row r="4985" spans="1:13" hidden="1" x14ac:dyDescent="0.2">
      <c r="A4985" s="14">
        <v>81030</v>
      </c>
      <c r="B4985" s="30" t="s">
        <v>4579</v>
      </c>
      <c r="C4985" s="30" t="s">
        <v>4574</v>
      </c>
      <c r="D4985" s="25">
        <v>40534</v>
      </c>
      <c r="F4985" s="133">
        <v>30</v>
      </c>
      <c r="G4985" s="28" t="s">
        <v>4580</v>
      </c>
      <c r="H4985" s="28" t="s">
        <v>6667</v>
      </c>
      <c r="K4985" s="29">
        <v>40534</v>
      </c>
      <c r="L4985" s="28" t="s">
        <v>7184</v>
      </c>
      <c r="M4985" s="28" t="s">
        <v>3147</v>
      </c>
    </row>
    <row r="4986" spans="1:13" hidden="1" x14ac:dyDescent="0.2">
      <c r="A4986" s="14">
        <v>81414.100000000006</v>
      </c>
      <c r="B4986" s="30" t="s">
        <v>4573</v>
      </c>
      <c r="C4986" s="30" t="s">
        <v>5135</v>
      </c>
      <c r="D4986" s="25">
        <v>40534</v>
      </c>
      <c r="E4986" s="28" t="s">
        <v>547</v>
      </c>
      <c r="F4986" s="133">
        <v>19.98</v>
      </c>
      <c r="G4986" s="28" t="s">
        <v>1566</v>
      </c>
      <c r="H4986" s="28" t="s">
        <v>7323</v>
      </c>
      <c r="J4986" s="28" t="s">
        <v>4912</v>
      </c>
      <c r="K4986" s="29">
        <v>40535</v>
      </c>
      <c r="M4986" s="28" t="s">
        <v>6821</v>
      </c>
    </row>
    <row r="4987" spans="1:13" hidden="1" x14ac:dyDescent="0.2">
      <c r="A4987" s="14">
        <v>81414.2</v>
      </c>
      <c r="B4987" s="30" t="s">
        <v>4573</v>
      </c>
      <c r="C4987" s="30" t="s">
        <v>5135</v>
      </c>
      <c r="D4987" s="25">
        <v>40534</v>
      </c>
      <c r="E4987" s="28" t="s">
        <v>6820</v>
      </c>
      <c r="F4987" s="133">
        <v>39.99</v>
      </c>
      <c r="G4987" s="28" t="s">
        <v>1566</v>
      </c>
      <c r="H4987" s="28" t="s">
        <v>7321</v>
      </c>
      <c r="I4987" s="28" t="s">
        <v>6791</v>
      </c>
      <c r="J4987" s="28" t="s">
        <v>4906</v>
      </c>
      <c r="K4987" s="29">
        <v>40535</v>
      </c>
      <c r="M4987" s="28" t="s">
        <v>6821</v>
      </c>
    </row>
    <row r="4988" spans="1:13" hidden="1" x14ac:dyDescent="0.2">
      <c r="A4988" s="14">
        <v>81414.3</v>
      </c>
      <c r="B4988" s="30" t="s">
        <v>4573</v>
      </c>
      <c r="C4988" s="30" t="s">
        <v>5135</v>
      </c>
      <c r="D4988" s="25">
        <v>40534</v>
      </c>
      <c r="E4988" s="28" t="s">
        <v>3162</v>
      </c>
      <c r="F4988" s="133">
        <v>5.77</v>
      </c>
      <c r="G4988" s="28" t="s">
        <v>1566</v>
      </c>
      <c r="H4988" s="28" t="s">
        <v>277</v>
      </c>
      <c r="I4988" s="28" t="s">
        <v>6791</v>
      </c>
      <c r="J4988" s="28" t="s">
        <v>4909</v>
      </c>
      <c r="K4988" s="29">
        <v>40535</v>
      </c>
      <c r="M4988" s="28" t="s">
        <v>6821</v>
      </c>
    </row>
    <row r="4989" spans="1:13" hidden="1" x14ac:dyDescent="0.2">
      <c r="A4989" s="14">
        <v>81417</v>
      </c>
      <c r="B4989" s="30" t="s">
        <v>4573</v>
      </c>
      <c r="C4989" s="30" t="s">
        <v>5135</v>
      </c>
      <c r="D4989" s="25">
        <v>40534</v>
      </c>
      <c r="F4989" s="132">
        <v>10.27</v>
      </c>
      <c r="G4989" s="28" t="s">
        <v>6755</v>
      </c>
      <c r="H4989" s="28" t="s">
        <v>4595</v>
      </c>
      <c r="K4989" s="29">
        <v>40535</v>
      </c>
      <c r="M4989" s="28" t="s">
        <v>8536</v>
      </c>
    </row>
    <row r="4990" spans="1:13" hidden="1" x14ac:dyDescent="0.2">
      <c r="A4990" s="14">
        <v>81382.100000000006</v>
      </c>
      <c r="B4990" s="30" t="s">
        <v>4573</v>
      </c>
      <c r="C4990" s="30" t="s">
        <v>5135</v>
      </c>
      <c r="D4990" s="25">
        <v>40534</v>
      </c>
      <c r="E4990" s="28" t="s">
        <v>546</v>
      </c>
      <c r="F4990" s="133">
        <v>16</v>
      </c>
      <c r="G4990" s="28" t="s">
        <v>1560</v>
      </c>
      <c r="H4990" s="28" t="s">
        <v>7321</v>
      </c>
      <c r="J4990" s="28" t="s">
        <v>4906</v>
      </c>
      <c r="K4990" s="29">
        <v>40535</v>
      </c>
      <c r="M4990" s="28" t="s">
        <v>7224</v>
      </c>
    </row>
    <row r="4991" spans="1:13" hidden="1" x14ac:dyDescent="0.2">
      <c r="A4991" s="14">
        <v>81382.2</v>
      </c>
      <c r="B4991" s="30" t="s">
        <v>4573</v>
      </c>
      <c r="C4991" s="30" t="s">
        <v>5135</v>
      </c>
      <c r="D4991" s="25">
        <v>40534</v>
      </c>
      <c r="E4991" s="28" t="s">
        <v>2570</v>
      </c>
      <c r="F4991" s="133">
        <v>19.5</v>
      </c>
      <c r="G4991" s="28" t="s">
        <v>1560</v>
      </c>
      <c r="H4991" s="28" t="s">
        <v>4600</v>
      </c>
      <c r="J4991" s="28" t="s">
        <v>4907</v>
      </c>
      <c r="K4991" s="29">
        <v>40535</v>
      </c>
      <c r="M4991" s="28" t="s">
        <v>7224</v>
      </c>
    </row>
    <row r="4992" spans="1:13" x14ac:dyDescent="0.2">
      <c r="A4992" s="14">
        <v>81418</v>
      </c>
      <c r="B4992" s="30" t="s">
        <v>4573</v>
      </c>
      <c r="C4992" s="30" t="s">
        <v>5135</v>
      </c>
      <c r="D4992" s="25">
        <v>40534</v>
      </c>
      <c r="F4992" s="133">
        <v>30</v>
      </c>
      <c r="G4992" s="28" t="s">
        <v>2201</v>
      </c>
      <c r="H4992" s="28" t="s">
        <v>7151</v>
      </c>
      <c r="J4992" s="28" t="s">
        <v>4911</v>
      </c>
      <c r="K4992" s="29">
        <v>40535</v>
      </c>
      <c r="M4992" s="28" t="s">
        <v>2921</v>
      </c>
    </row>
    <row r="4993" spans="1:13" hidden="1" x14ac:dyDescent="0.2">
      <c r="A4993" s="14">
        <v>81416</v>
      </c>
      <c r="B4993" s="30" t="s">
        <v>4573</v>
      </c>
      <c r="C4993" s="30" t="s">
        <v>5135</v>
      </c>
      <c r="D4993" s="25">
        <v>40534</v>
      </c>
      <c r="E4993" s="28" t="s">
        <v>54</v>
      </c>
      <c r="F4993" s="133">
        <v>4.99</v>
      </c>
      <c r="G4993" s="28" t="s">
        <v>1508</v>
      </c>
      <c r="H4993" s="28" t="s">
        <v>3370</v>
      </c>
      <c r="I4993" s="28" t="s">
        <v>6791</v>
      </c>
      <c r="J4993" s="28" t="s">
        <v>4907</v>
      </c>
      <c r="K4993" s="29">
        <v>40535</v>
      </c>
      <c r="M4993" s="28" t="s">
        <v>1509</v>
      </c>
    </row>
    <row r="4994" spans="1:13" hidden="1" x14ac:dyDescent="0.2">
      <c r="A4994" s="14">
        <v>81032</v>
      </c>
      <c r="B4994" s="30" t="s">
        <v>4573</v>
      </c>
      <c r="C4994" s="30" t="s">
        <v>4574</v>
      </c>
      <c r="D4994" s="25">
        <v>40534</v>
      </c>
      <c r="E4994" s="28" t="s">
        <v>1504</v>
      </c>
      <c r="F4994" s="133">
        <v>240</v>
      </c>
      <c r="G4994" s="28" t="s">
        <v>5140</v>
      </c>
      <c r="H4994" s="28" t="s">
        <v>3370</v>
      </c>
      <c r="J4994" s="28" t="s">
        <v>4911</v>
      </c>
      <c r="K4994" s="29">
        <v>40534</v>
      </c>
      <c r="L4994" s="28" t="s">
        <v>7176</v>
      </c>
      <c r="M4994" s="28">
        <v>1297</v>
      </c>
    </row>
    <row r="4995" spans="1:13" ht="25.5" hidden="1" x14ac:dyDescent="0.2">
      <c r="A4995" s="14">
        <v>81031</v>
      </c>
      <c r="B4995" s="17" t="s">
        <v>4585</v>
      </c>
      <c r="C4995" s="30" t="s">
        <v>4574</v>
      </c>
      <c r="D4995" s="25">
        <v>40534</v>
      </c>
      <c r="F4995" s="133">
        <v>20.8</v>
      </c>
      <c r="G4995" s="28" t="s">
        <v>5141</v>
      </c>
      <c r="H4995" s="28" t="s">
        <v>5948</v>
      </c>
      <c r="J4995" s="28" t="s">
        <v>4907</v>
      </c>
      <c r="K4995" s="29">
        <v>40534</v>
      </c>
      <c r="L4995" s="28" t="s">
        <v>7174</v>
      </c>
      <c r="M4995" s="28" t="s">
        <v>7211</v>
      </c>
    </row>
    <row r="4996" spans="1:13" hidden="1" x14ac:dyDescent="0.2">
      <c r="A4996" s="14">
        <v>81029</v>
      </c>
      <c r="B4996" s="30" t="s">
        <v>4579</v>
      </c>
      <c r="C4996" s="30" t="s">
        <v>4574</v>
      </c>
      <c r="D4996" s="25">
        <v>40535</v>
      </c>
      <c r="F4996" s="133">
        <v>30</v>
      </c>
      <c r="G4996" s="28" t="s">
        <v>4580</v>
      </c>
      <c r="H4996" s="28" t="s">
        <v>6667</v>
      </c>
      <c r="K4996" s="29">
        <v>40535</v>
      </c>
      <c r="L4996" s="28" t="s">
        <v>7184</v>
      </c>
      <c r="M4996" s="28" t="s">
        <v>691</v>
      </c>
    </row>
    <row r="4997" spans="1:13" hidden="1" x14ac:dyDescent="0.2">
      <c r="A4997" s="14">
        <v>81420</v>
      </c>
      <c r="B4997" s="30" t="s">
        <v>4573</v>
      </c>
      <c r="C4997" s="30" t="s">
        <v>5135</v>
      </c>
      <c r="D4997" s="25">
        <v>40535</v>
      </c>
      <c r="E4997" s="28" t="s">
        <v>2452</v>
      </c>
      <c r="F4997" s="133">
        <v>9.31</v>
      </c>
      <c r="G4997" s="28" t="s">
        <v>6757</v>
      </c>
      <c r="H4997" s="28" t="s">
        <v>4599</v>
      </c>
      <c r="I4997" s="28" t="s">
        <v>7168</v>
      </c>
      <c r="J4997" s="28" t="s">
        <v>4906</v>
      </c>
      <c r="K4997" s="29">
        <v>40541</v>
      </c>
      <c r="M4997" s="28" t="s">
        <v>2453</v>
      </c>
    </row>
    <row r="4998" spans="1:13" hidden="1" x14ac:dyDescent="0.2">
      <c r="A4998" s="14">
        <v>81028</v>
      </c>
      <c r="B4998" s="30" t="s">
        <v>4573</v>
      </c>
      <c r="C4998" s="30" t="s">
        <v>4574</v>
      </c>
      <c r="D4998" s="25">
        <v>40535</v>
      </c>
      <c r="E4998" s="32" t="s">
        <v>3389</v>
      </c>
      <c r="F4998" s="133">
        <v>42.87</v>
      </c>
      <c r="G4998" s="28" t="s">
        <v>5139</v>
      </c>
      <c r="H4998" s="28" t="s">
        <v>3381</v>
      </c>
      <c r="J4998" s="28" t="s">
        <v>4911</v>
      </c>
      <c r="K4998" s="29">
        <v>40535</v>
      </c>
      <c r="L4998" s="28" t="s">
        <v>7174</v>
      </c>
      <c r="M4998" s="28" t="s">
        <v>7209</v>
      </c>
    </row>
    <row r="4999" spans="1:13" hidden="1" x14ac:dyDescent="0.2">
      <c r="A4999" s="14">
        <v>81419</v>
      </c>
      <c r="B4999" s="30" t="s">
        <v>4573</v>
      </c>
      <c r="C4999" s="30" t="s">
        <v>5135</v>
      </c>
      <c r="D4999" s="25">
        <v>40535</v>
      </c>
      <c r="F4999" s="133">
        <v>26.98</v>
      </c>
      <c r="G4999" s="28" t="s">
        <v>683</v>
      </c>
      <c r="H4999" s="28" t="s">
        <v>3365</v>
      </c>
      <c r="J4999" s="28" t="s">
        <v>4909</v>
      </c>
      <c r="K4999" s="29">
        <v>40536</v>
      </c>
      <c r="M4999" s="28" t="s">
        <v>7225</v>
      </c>
    </row>
    <row r="5000" spans="1:13" hidden="1" x14ac:dyDescent="0.2">
      <c r="A5000" s="14">
        <v>81421</v>
      </c>
      <c r="B5000" s="17" t="s">
        <v>4573</v>
      </c>
      <c r="C5000" s="30" t="s">
        <v>5135</v>
      </c>
      <c r="D5000" s="25">
        <v>40536</v>
      </c>
      <c r="E5000" s="28" t="s">
        <v>6576</v>
      </c>
      <c r="F5000" s="133">
        <v>20</v>
      </c>
      <c r="G5000" s="28" t="s">
        <v>2200</v>
      </c>
      <c r="H5000" s="28" t="s">
        <v>7323</v>
      </c>
      <c r="J5000" s="28" t="s">
        <v>4912</v>
      </c>
      <c r="K5000" s="29">
        <v>40541</v>
      </c>
      <c r="M5000" s="28" t="s">
        <v>6577</v>
      </c>
    </row>
    <row r="5001" spans="1:13" hidden="1" x14ac:dyDescent="0.2">
      <c r="A5001" s="14">
        <v>81422</v>
      </c>
      <c r="B5001" s="17" t="s">
        <v>4573</v>
      </c>
      <c r="C5001" s="30" t="s">
        <v>5135</v>
      </c>
      <c r="D5001" s="25">
        <v>40536</v>
      </c>
      <c r="F5001" s="132">
        <v>15</v>
      </c>
      <c r="G5001" s="28" t="s">
        <v>2208</v>
      </c>
      <c r="H5001" s="28" t="s">
        <v>4595</v>
      </c>
      <c r="K5001" s="29">
        <v>40541</v>
      </c>
      <c r="M5001" s="28" t="s">
        <v>2929</v>
      </c>
    </row>
    <row r="5002" spans="1:13" hidden="1" x14ac:dyDescent="0.2">
      <c r="A5002" s="14">
        <v>81424</v>
      </c>
      <c r="B5002" s="30" t="s">
        <v>4573</v>
      </c>
      <c r="C5002" s="30" t="s">
        <v>5135</v>
      </c>
      <c r="D5002" s="25">
        <v>40536</v>
      </c>
      <c r="E5002" s="28" t="s">
        <v>8511</v>
      </c>
      <c r="F5002" s="133">
        <v>18</v>
      </c>
      <c r="G5002" s="28" t="s">
        <v>2207</v>
      </c>
      <c r="H5002" s="28" t="s">
        <v>7323</v>
      </c>
      <c r="J5002" s="28" t="s">
        <v>4912</v>
      </c>
      <c r="K5002" s="29">
        <v>40541</v>
      </c>
      <c r="M5002" s="28" t="s">
        <v>8512</v>
      </c>
    </row>
    <row r="5003" spans="1:13" hidden="1" x14ac:dyDescent="0.2">
      <c r="A5003" s="14">
        <v>81027</v>
      </c>
      <c r="B5003" s="28" t="s">
        <v>4582</v>
      </c>
      <c r="C5003" s="30" t="s">
        <v>4574</v>
      </c>
      <c r="D5003" s="25">
        <v>40536</v>
      </c>
      <c r="E5003" s="32" t="s">
        <v>4582</v>
      </c>
      <c r="F5003" s="133">
        <v>-269.14</v>
      </c>
      <c r="G5003" s="28" t="s">
        <v>875</v>
      </c>
      <c r="H5003" s="28" t="s">
        <v>6666</v>
      </c>
      <c r="J5003" s="28" t="s">
        <v>4911</v>
      </c>
      <c r="K5003" s="29">
        <v>40536</v>
      </c>
      <c r="L5003" s="28" t="s">
        <v>2984</v>
      </c>
      <c r="M5003" s="28" t="s">
        <v>2985</v>
      </c>
    </row>
    <row r="5004" spans="1:13" hidden="1" x14ac:dyDescent="0.2">
      <c r="A5004" s="14">
        <v>81423</v>
      </c>
      <c r="B5004" s="30" t="s">
        <v>4573</v>
      </c>
      <c r="C5004" s="30" t="s">
        <v>5135</v>
      </c>
      <c r="D5004" s="25">
        <v>40536</v>
      </c>
      <c r="F5004" s="132">
        <v>30.31</v>
      </c>
      <c r="G5004" s="28" t="s">
        <v>4595</v>
      </c>
      <c r="H5004" s="28" t="s">
        <v>4595</v>
      </c>
      <c r="K5004" s="29">
        <v>40541</v>
      </c>
      <c r="M5004" s="28" t="s">
        <v>1244</v>
      </c>
    </row>
    <row r="5005" spans="1:13" hidden="1" x14ac:dyDescent="0.2">
      <c r="A5005" s="14">
        <v>81426</v>
      </c>
      <c r="B5005" s="30" t="s">
        <v>4573</v>
      </c>
      <c r="C5005" s="30" t="s">
        <v>5135</v>
      </c>
      <c r="D5005" s="25">
        <v>40539</v>
      </c>
      <c r="F5005" s="132">
        <v>13.19</v>
      </c>
      <c r="G5005" s="28" t="s">
        <v>1943</v>
      </c>
      <c r="H5005" s="28" t="s">
        <v>277</v>
      </c>
      <c r="K5005" s="29">
        <v>40541</v>
      </c>
      <c r="M5005" s="28" t="s">
        <v>2913</v>
      </c>
    </row>
    <row r="5006" spans="1:13" hidden="1" x14ac:dyDescent="0.2">
      <c r="A5006" s="14">
        <v>81425</v>
      </c>
      <c r="B5006" s="17" t="s">
        <v>4573</v>
      </c>
      <c r="C5006" s="30" t="s">
        <v>5135</v>
      </c>
      <c r="D5006" s="25">
        <v>40539</v>
      </c>
      <c r="F5006" s="133">
        <v>64.47</v>
      </c>
      <c r="G5006" s="28" t="s">
        <v>878</v>
      </c>
      <c r="H5006" s="28" t="s">
        <v>7322</v>
      </c>
      <c r="J5006" s="28" t="s">
        <v>7139</v>
      </c>
      <c r="K5006" s="29">
        <v>40541</v>
      </c>
      <c r="M5006" s="28" t="s">
        <v>1530</v>
      </c>
    </row>
    <row r="5007" spans="1:13" hidden="1" x14ac:dyDescent="0.2">
      <c r="A5007" s="14">
        <v>81428</v>
      </c>
      <c r="B5007" s="30" t="s">
        <v>4573</v>
      </c>
      <c r="C5007" s="30" t="s">
        <v>5135</v>
      </c>
      <c r="D5007" s="25">
        <v>40541</v>
      </c>
      <c r="F5007" s="133">
        <v>0.59</v>
      </c>
      <c r="G5007" s="28" t="s">
        <v>1444</v>
      </c>
      <c r="H5007" s="28" t="s">
        <v>277</v>
      </c>
      <c r="J5007" s="28" t="s">
        <v>4905</v>
      </c>
      <c r="K5007" s="29">
        <v>40542</v>
      </c>
      <c r="M5007" s="28" t="s">
        <v>6837</v>
      </c>
    </row>
    <row r="5008" spans="1:13" hidden="1" x14ac:dyDescent="0.2">
      <c r="A5008" s="14">
        <v>81383</v>
      </c>
      <c r="B5008" s="30" t="s">
        <v>4573</v>
      </c>
      <c r="C5008" s="30" t="s">
        <v>5135</v>
      </c>
      <c r="D5008" s="25">
        <v>40541</v>
      </c>
      <c r="F5008" s="132">
        <v>10</v>
      </c>
      <c r="G5008" s="28" t="s">
        <v>1560</v>
      </c>
      <c r="H5008" s="28" t="s">
        <v>4595</v>
      </c>
      <c r="K5008" s="29">
        <v>40542</v>
      </c>
      <c r="M5008" s="28" t="s">
        <v>7224</v>
      </c>
    </row>
    <row r="5009" spans="1:13" hidden="1" x14ac:dyDescent="0.2">
      <c r="A5009" s="14">
        <v>81384</v>
      </c>
      <c r="B5009" s="30" t="s">
        <v>4573</v>
      </c>
      <c r="C5009" s="30" t="s">
        <v>5135</v>
      </c>
      <c r="D5009" s="25">
        <v>40541</v>
      </c>
      <c r="E5009" s="28" t="s">
        <v>4795</v>
      </c>
      <c r="F5009" s="133">
        <v>-79</v>
      </c>
      <c r="G5009" s="28" t="s">
        <v>1560</v>
      </c>
      <c r="H5009" s="28" t="s">
        <v>7321</v>
      </c>
      <c r="I5009" s="28" t="s">
        <v>6791</v>
      </c>
      <c r="K5009" s="29">
        <v>40542</v>
      </c>
      <c r="M5009" s="28" t="s">
        <v>7224</v>
      </c>
    </row>
    <row r="5010" spans="1:13" hidden="1" x14ac:dyDescent="0.2">
      <c r="A5010" s="14">
        <v>81024</v>
      </c>
      <c r="B5010" s="30" t="s">
        <v>4573</v>
      </c>
      <c r="C5010" s="30" t="s">
        <v>4574</v>
      </c>
      <c r="D5010" s="25">
        <v>40541</v>
      </c>
      <c r="E5010" s="33" t="s">
        <v>1469</v>
      </c>
      <c r="F5010" s="133">
        <v>1569.34</v>
      </c>
      <c r="G5010" s="28" t="s">
        <v>5415</v>
      </c>
      <c r="H5010" s="28" t="s">
        <v>4599</v>
      </c>
      <c r="I5010" s="28" t="s">
        <v>7169</v>
      </c>
      <c r="J5010" s="28" t="s">
        <v>4909</v>
      </c>
      <c r="K5010" s="29" t="s">
        <v>8441</v>
      </c>
      <c r="L5010" s="28" t="s">
        <v>5361</v>
      </c>
      <c r="M5010" s="28" t="s">
        <v>8442</v>
      </c>
    </row>
    <row r="5011" spans="1:13" hidden="1" x14ac:dyDescent="0.2">
      <c r="A5011" s="14">
        <v>81427</v>
      </c>
      <c r="B5011" s="30" t="s">
        <v>4573</v>
      </c>
      <c r="C5011" s="30" t="s">
        <v>5135</v>
      </c>
      <c r="D5011" s="25">
        <v>40541</v>
      </c>
      <c r="F5011" s="133">
        <v>11.41</v>
      </c>
      <c r="G5011" s="28" t="s">
        <v>683</v>
      </c>
      <c r="H5011" s="28" t="s">
        <v>3365</v>
      </c>
      <c r="J5011" s="28" t="s">
        <v>4909</v>
      </c>
      <c r="K5011" s="29">
        <v>40542</v>
      </c>
      <c r="M5011" s="28" t="s">
        <v>7225</v>
      </c>
    </row>
    <row r="5012" spans="1:13" hidden="1" x14ac:dyDescent="0.2">
      <c r="A5012" s="14">
        <v>81026</v>
      </c>
      <c r="B5012" s="28" t="s">
        <v>5138</v>
      </c>
      <c r="C5012" s="30" t="s">
        <v>4574</v>
      </c>
      <c r="D5012" s="25">
        <v>40541</v>
      </c>
      <c r="F5012" s="133">
        <v>232.03</v>
      </c>
      <c r="G5012" s="28" t="s">
        <v>4574</v>
      </c>
      <c r="H5012" s="28" t="s">
        <v>3381</v>
      </c>
      <c r="J5012" s="28" t="s">
        <v>4909</v>
      </c>
      <c r="K5012" s="29">
        <v>40541</v>
      </c>
      <c r="L5012" s="28" t="s">
        <v>7206</v>
      </c>
      <c r="M5012" s="28" t="s">
        <v>689</v>
      </c>
    </row>
    <row r="5013" spans="1:13" hidden="1" x14ac:dyDescent="0.2">
      <c r="A5013" s="14">
        <v>81385</v>
      </c>
      <c r="B5013" s="30" t="s">
        <v>4573</v>
      </c>
      <c r="C5013" s="30" t="s">
        <v>5135</v>
      </c>
      <c r="D5013" s="25">
        <v>40542</v>
      </c>
      <c r="F5013" s="132">
        <v>11.65</v>
      </c>
      <c r="G5013" s="28" t="s">
        <v>1560</v>
      </c>
      <c r="H5013" s="28" t="s">
        <v>4595</v>
      </c>
      <c r="K5013" s="29">
        <v>40543</v>
      </c>
      <c r="M5013" s="28" t="s">
        <v>7224</v>
      </c>
    </row>
    <row r="5014" spans="1:13" hidden="1" x14ac:dyDescent="0.2">
      <c r="A5014" s="14">
        <v>81386</v>
      </c>
      <c r="B5014" s="30" t="s">
        <v>4573</v>
      </c>
      <c r="C5014" s="30" t="s">
        <v>5135</v>
      </c>
      <c r="D5014" s="25">
        <v>40542</v>
      </c>
      <c r="F5014" s="132">
        <v>-10</v>
      </c>
      <c r="G5014" s="28" t="s">
        <v>1560</v>
      </c>
      <c r="H5014" s="28" t="s">
        <v>4595</v>
      </c>
      <c r="K5014" s="29">
        <v>40543</v>
      </c>
      <c r="M5014" s="28" t="s">
        <v>7224</v>
      </c>
    </row>
    <row r="5015" spans="1:13" hidden="1" x14ac:dyDescent="0.2">
      <c r="A5015" s="14">
        <v>81022</v>
      </c>
      <c r="B5015" s="30" t="s">
        <v>4579</v>
      </c>
      <c r="C5015" s="30" t="s">
        <v>4574</v>
      </c>
      <c r="D5015" s="25">
        <v>40543</v>
      </c>
      <c r="F5015" s="133">
        <v>30</v>
      </c>
      <c r="G5015" s="28" t="s">
        <v>4580</v>
      </c>
      <c r="H5015" s="28" t="s">
        <v>6667</v>
      </c>
      <c r="K5015" s="29">
        <v>40543</v>
      </c>
      <c r="L5015" s="28" t="s">
        <v>7184</v>
      </c>
      <c r="M5015" s="28" t="s">
        <v>3148</v>
      </c>
    </row>
    <row r="5016" spans="1:13" hidden="1" x14ac:dyDescent="0.2">
      <c r="A5016" s="23">
        <v>90019</v>
      </c>
      <c r="B5016" s="28" t="s">
        <v>4573</v>
      </c>
      <c r="C5016" s="28" t="s">
        <v>5135</v>
      </c>
      <c r="D5016" s="25">
        <v>40543</v>
      </c>
      <c r="E5016" s="28" t="s">
        <v>2183</v>
      </c>
      <c r="F5016">
        <v>24.99</v>
      </c>
      <c r="G5016" s="28" t="s">
        <v>2560</v>
      </c>
      <c r="H5016" s="28" t="s">
        <v>7323</v>
      </c>
      <c r="J5016" s="28" t="s">
        <v>4912</v>
      </c>
      <c r="K5016" s="29">
        <v>40547</v>
      </c>
      <c r="L5016" s="28" t="s">
        <v>5658</v>
      </c>
      <c r="M5016" s="28" t="s">
        <v>7226</v>
      </c>
    </row>
    <row r="5017" spans="1:13" hidden="1" x14ac:dyDescent="0.2">
      <c r="A5017" s="14">
        <v>81023</v>
      </c>
      <c r="B5017" s="30" t="s">
        <v>4573</v>
      </c>
      <c r="C5017" s="30" t="s">
        <v>4574</v>
      </c>
      <c r="D5017" s="25">
        <v>40543</v>
      </c>
      <c r="F5017" s="133">
        <v>12</v>
      </c>
      <c r="G5017" s="28" t="s">
        <v>7118</v>
      </c>
      <c r="H5017" s="28" t="s">
        <v>3379</v>
      </c>
      <c r="J5017" s="28" t="s">
        <v>4909</v>
      </c>
      <c r="K5017" s="29" t="s">
        <v>6304</v>
      </c>
      <c r="L5017" s="28" t="s">
        <v>7212</v>
      </c>
      <c r="M5017" s="28" t="s">
        <v>6305</v>
      </c>
    </row>
    <row r="5018" spans="1:13" hidden="1" x14ac:dyDescent="0.2">
      <c r="A5018" s="14">
        <v>81021</v>
      </c>
      <c r="B5018" s="30" t="s">
        <v>4573</v>
      </c>
      <c r="C5018" s="30" t="s">
        <v>4574</v>
      </c>
      <c r="D5018" s="25">
        <v>40543</v>
      </c>
      <c r="F5018" s="133">
        <v>35.049999999999997</v>
      </c>
      <c r="G5018" s="28" t="s">
        <v>6752</v>
      </c>
      <c r="H5018" s="28" t="s">
        <v>3381</v>
      </c>
      <c r="J5018" s="28" t="s">
        <v>4907</v>
      </c>
      <c r="K5018" s="29">
        <v>40543</v>
      </c>
      <c r="L5018" s="28" t="s">
        <v>7174</v>
      </c>
      <c r="M5018" s="28" t="s">
        <v>6752</v>
      </c>
    </row>
    <row r="5019" spans="1:13" hidden="1" x14ac:dyDescent="0.2">
      <c r="A5019" s="14">
        <v>81020</v>
      </c>
      <c r="B5019" s="30" t="s">
        <v>4579</v>
      </c>
      <c r="C5019" s="30" t="s">
        <v>4574</v>
      </c>
      <c r="D5019" s="25">
        <v>40543</v>
      </c>
      <c r="F5019" s="133">
        <v>2257.7399999999998</v>
      </c>
      <c r="G5019" s="28" t="s">
        <v>5135</v>
      </c>
      <c r="H5019" s="28" t="s">
        <v>6667</v>
      </c>
      <c r="K5019" s="29">
        <v>40543</v>
      </c>
      <c r="L5019" s="28" t="s">
        <v>7174</v>
      </c>
      <c r="M5019" s="28" t="s">
        <v>7218</v>
      </c>
    </row>
    <row r="5020" spans="1:13" hidden="1" x14ac:dyDescent="0.2">
      <c r="A5020" s="23">
        <v>90018</v>
      </c>
      <c r="B5020" s="33" t="s">
        <v>4573</v>
      </c>
      <c r="C5020" s="28" t="s">
        <v>5135</v>
      </c>
      <c r="D5020" s="25">
        <v>40543</v>
      </c>
      <c r="F5020">
        <v>12</v>
      </c>
      <c r="G5020" s="28" t="s">
        <v>683</v>
      </c>
      <c r="H5020" s="28" t="s">
        <v>3365</v>
      </c>
      <c r="J5020" s="28" t="s">
        <v>4909</v>
      </c>
      <c r="K5020" s="29">
        <v>40547</v>
      </c>
      <c r="L5020" s="28" t="s">
        <v>5658</v>
      </c>
      <c r="M5020" s="28" t="s">
        <v>7225</v>
      </c>
    </row>
    <row r="5021" spans="1:13" hidden="1" x14ac:dyDescent="0.2">
      <c r="A5021" s="14">
        <v>81633.100000000006</v>
      </c>
      <c r="B5021" s="28" t="s">
        <v>4573</v>
      </c>
      <c r="C5021" s="28" t="s">
        <v>5133</v>
      </c>
      <c r="D5021" s="25">
        <v>40543</v>
      </c>
      <c r="E5021" s="28" t="s">
        <v>2328</v>
      </c>
      <c r="F5021" s="26">
        <v>18</v>
      </c>
      <c r="G5021" s="28" t="s">
        <v>5137</v>
      </c>
      <c r="H5021" s="28" t="s">
        <v>3370</v>
      </c>
      <c r="J5021" s="28" t="s">
        <v>4909</v>
      </c>
    </row>
    <row r="5022" spans="1:13" x14ac:dyDescent="0.2">
      <c r="A5022" s="14">
        <v>81019</v>
      </c>
      <c r="B5022" s="30" t="s">
        <v>4573</v>
      </c>
      <c r="C5022" s="30" t="s">
        <v>4574</v>
      </c>
      <c r="D5022" s="25">
        <v>40543</v>
      </c>
      <c r="F5022" s="133">
        <v>19.989999999999998</v>
      </c>
      <c r="G5022" s="28" t="s">
        <v>5136</v>
      </c>
      <c r="H5022" s="28" t="s">
        <v>7151</v>
      </c>
      <c r="J5022" s="28" t="s">
        <v>4911</v>
      </c>
      <c r="K5022" s="29">
        <v>40543</v>
      </c>
      <c r="L5022" s="28" t="s">
        <v>7174</v>
      </c>
      <c r="M5022" s="28" t="s">
        <v>7221</v>
      </c>
    </row>
    <row r="5023" spans="1:13" hidden="1" x14ac:dyDescent="0.2">
      <c r="A5023" s="23">
        <v>90020</v>
      </c>
      <c r="B5023" s="28" t="s">
        <v>4573</v>
      </c>
      <c r="C5023" s="28" t="s">
        <v>5135</v>
      </c>
      <c r="D5023" s="25">
        <v>40544</v>
      </c>
      <c r="F5023">
        <v>14.99</v>
      </c>
      <c r="G5023" s="28" t="s">
        <v>7133</v>
      </c>
      <c r="H5023" s="28" t="s">
        <v>277</v>
      </c>
      <c r="J5023" s="28" t="s">
        <v>4909</v>
      </c>
      <c r="K5023" s="29">
        <v>40547</v>
      </c>
      <c r="M5023" s="28" t="s">
        <v>7227</v>
      </c>
    </row>
    <row r="5024" spans="1:13" hidden="1" x14ac:dyDescent="0.2">
      <c r="A5024" s="23">
        <v>90404</v>
      </c>
      <c r="B5024" s="28" t="s">
        <v>4573</v>
      </c>
      <c r="C5024" s="28" t="s">
        <v>4580</v>
      </c>
      <c r="D5024" s="25">
        <v>40544</v>
      </c>
      <c r="E5024" s="28" t="s">
        <v>1219</v>
      </c>
      <c r="F5024" s="26">
        <v>197</v>
      </c>
      <c r="G5024" s="28" t="s">
        <v>4595</v>
      </c>
      <c r="H5024" s="28" t="s">
        <v>3370</v>
      </c>
      <c r="J5024" s="28" t="s">
        <v>4909</v>
      </c>
    </row>
    <row r="5025" spans="1:13" hidden="1" x14ac:dyDescent="0.2">
      <c r="A5025" s="23">
        <v>90021</v>
      </c>
      <c r="B5025" s="28" t="s">
        <v>4573</v>
      </c>
      <c r="C5025" s="28" t="s">
        <v>5135</v>
      </c>
      <c r="D5025" s="25">
        <v>40545</v>
      </c>
      <c r="E5025" s="28" t="s">
        <v>1340</v>
      </c>
      <c r="F5025">
        <v>49.99</v>
      </c>
      <c r="G5025" s="28" t="s">
        <v>893</v>
      </c>
      <c r="H5025" s="28" t="s">
        <v>7323</v>
      </c>
      <c r="J5025" s="28" t="s">
        <v>4912</v>
      </c>
      <c r="K5025" s="29">
        <v>40547</v>
      </c>
      <c r="M5025" s="28" t="s">
        <v>4693</v>
      </c>
    </row>
    <row r="5026" spans="1:13" hidden="1" x14ac:dyDescent="0.2">
      <c r="A5026" s="23">
        <v>90022</v>
      </c>
      <c r="B5026" s="28" t="s">
        <v>4573</v>
      </c>
      <c r="C5026" s="28" t="s">
        <v>5135</v>
      </c>
      <c r="D5026" s="25">
        <v>40546</v>
      </c>
      <c r="E5026" s="28" t="s">
        <v>7892</v>
      </c>
      <c r="F5026">
        <v>54.98</v>
      </c>
      <c r="G5026" s="28" t="s">
        <v>5416</v>
      </c>
      <c r="H5026" s="28" t="s">
        <v>4600</v>
      </c>
      <c r="J5026" s="28" t="s">
        <v>4906</v>
      </c>
      <c r="K5026" s="29">
        <v>40547</v>
      </c>
      <c r="M5026" s="28" t="s">
        <v>4694</v>
      </c>
    </row>
    <row r="5027" spans="1:13" hidden="1" x14ac:dyDescent="0.2">
      <c r="A5027" s="23">
        <v>90282</v>
      </c>
      <c r="B5027" s="28" t="s">
        <v>4579</v>
      </c>
      <c r="C5027" s="28" t="s">
        <v>4574</v>
      </c>
      <c r="D5027" s="25">
        <v>40547</v>
      </c>
      <c r="F5027" s="26">
        <v>900.25</v>
      </c>
      <c r="G5027" s="28" t="s">
        <v>5783</v>
      </c>
      <c r="H5027" s="28" t="s">
        <v>6667</v>
      </c>
      <c r="K5027" s="29">
        <v>40547</v>
      </c>
      <c r="L5027" s="28" t="s">
        <v>7174</v>
      </c>
      <c r="M5027" s="28" t="s">
        <v>7193</v>
      </c>
    </row>
    <row r="5028" spans="1:13" hidden="1" x14ac:dyDescent="0.2">
      <c r="A5028" s="23">
        <v>90287</v>
      </c>
      <c r="B5028" s="28" t="s">
        <v>4579</v>
      </c>
      <c r="C5028" s="28" t="s">
        <v>4574</v>
      </c>
      <c r="D5028" s="25">
        <v>40547</v>
      </c>
      <c r="F5028" s="26">
        <v>50</v>
      </c>
      <c r="G5028" s="28" t="s">
        <v>4580</v>
      </c>
      <c r="H5028" s="28" t="s">
        <v>6667</v>
      </c>
      <c r="K5028" s="29">
        <v>40547</v>
      </c>
      <c r="L5028" s="28" t="s">
        <v>7184</v>
      </c>
      <c r="M5028" s="28" t="s">
        <v>7197</v>
      </c>
    </row>
    <row r="5029" spans="1:13" hidden="1" x14ac:dyDescent="0.2">
      <c r="A5029" s="23">
        <v>90283</v>
      </c>
      <c r="B5029" s="28" t="s">
        <v>4573</v>
      </c>
      <c r="C5029" s="28" t="s">
        <v>4574</v>
      </c>
      <c r="D5029" s="25">
        <v>40547</v>
      </c>
      <c r="F5029" s="26">
        <v>5</v>
      </c>
      <c r="G5029" s="28" t="s">
        <v>5134</v>
      </c>
      <c r="H5029" s="28" t="s">
        <v>5954</v>
      </c>
      <c r="J5029" s="28" t="s">
        <v>4912</v>
      </c>
      <c r="K5029" s="29">
        <v>40547</v>
      </c>
      <c r="L5029" s="28" t="s">
        <v>7174</v>
      </c>
      <c r="M5029" s="28" t="s">
        <v>7194</v>
      </c>
    </row>
    <row r="5030" spans="1:13" hidden="1" x14ac:dyDescent="0.2">
      <c r="A5030" s="23">
        <v>90288</v>
      </c>
      <c r="B5030" s="28" t="s">
        <v>4579</v>
      </c>
      <c r="C5030" s="28" t="s">
        <v>4574</v>
      </c>
      <c r="D5030" s="25">
        <v>40547</v>
      </c>
      <c r="F5030" s="26">
        <v>10</v>
      </c>
      <c r="G5030" s="28" t="s">
        <v>7163</v>
      </c>
      <c r="H5030" s="28" t="s">
        <v>6667</v>
      </c>
      <c r="K5030" s="29">
        <v>40547</v>
      </c>
      <c r="L5030" s="28" t="s">
        <v>7182</v>
      </c>
      <c r="M5030" s="28" t="s">
        <v>7198</v>
      </c>
    </row>
    <row r="5031" spans="1:13" hidden="1" x14ac:dyDescent="0.2">
      <c r="A5031" s="23">
        <v>90024</v>
      </c>
      <c r="B5031" s="28" t="s">
        <v>4573</v>
      </c>
      <c r="C5031" s="28" t="s">
        <v>5135</v>
      </c>
      <c r="D5031" s="25">
        <v>40547</v>
      </c>
      <c r="E5031" s="28" t="s">
        <v>728</v>
      </c>
      <c r="F5031">
        <v>60.28</v>
      </c>
      <c r="G5031" s="28" t="s">
        <v>898</v>
      </c>
      <c r="H5031" s="28" t="s">
        <v>3365</v>
      </c>
      <c r="J5031" s="28" t="s">
        <v>4909</v>
      </c>
      <c r="K5031" s="29">
        <v>40548</v>
      </c>
      <c r="L5031" s="28" t="s">
        <v>5658</v>
      </c>
      <c r="M5031" s="28" t="s">
        <v>4696</v>
      </c>
    </row>
    <row r="5032" spans="1:13" hidden="1" x14ac:dyDescent="0.2">
      <c r="A5032" s="23">
        <v>90025</v>
      </c>
      <c r="B5032" s="28" t="s">
        <v>4573</v>
      </c>
      <c r="C5032" s="28" t="s">
        <v>5135</v>
      </c>
      <c r="D5032" s="25">
        <v>40547</v>
      </c>
      <c r="F5032">
        <v>11.24</v>
      </c>
      <c r="G5032" s="28" t="s">
        <v>683</v>
      </c>
      <c r="H5032" s="28" t="s">
        <v>3365</v>
      </c>
      <c r="J5032" s="28" t="s">
        <v>4909</v>
      </c>
      <c r="K5032" s="29">
        <v>40548</v>
      </c>
      <c r="M5032" s="28" t="s">
        <v>7225</v>
      </c>
    </row>
    <row r="5033" spans="1:13" hidden="1" x14ac:dyDescent="0.2">
      <c r="A5033" s="23">
        <v>90126</v>
      </c>
      <c r="B5033" s="28" t="s">
        <v>4573</v>
      </c>
      <c r="C5033" s="28" t="s">
        <v>5133</v>
      </c>
      <c r="D5033" s="25">
        <v>40547</v>
      </c>
      <c r="F5033" s="26">
        <v>6.7</v>
      </c>
      <c r="G5033" s="28" t="s">
        <v>5137</v>
      </c>
      <c r="H5033" s="28" t="s">
        <v>3365</v>
      </c>
      <c r="J5033" s="28" t="s">
        <v>4909</v>
      </c>
    </row>
    <row r="5034" spans="1:13" hidden="1" x14ac:dyDescent="0.2">
      <c r="A5034" s="23">
        <v>90127</v>
      </c>
      <c r="B5034" s="28" t="s">
        <v>4573</v>
      </c>
      <c r="C5034" s="28" t="s">
        <v>5133</v>
      </c>
      <c r="D5034" s="25">
        <v>40547</v>
      </c>
      <c r="F5034" s="26">
        <v>101.69</v>
      </c>
      <c r="G5034" s="28" t="s">
        <v>5137</v>
      </c>
      <c r="H5034" s="28" t="s">
        <v>3365</v>
      </c>
      <c r="J5034" s="28" t="s">
        <v>4909</v>
      </c>
    </row>
    <row r="5035" spans="1:13" hidden="1" x14ac:dyDescent="0.2">
      <c r="A5035" s="23">
        <v>90128</v>
      </c>
      <c r="B5035" s="28" t="s">
        <v>4573</v>
      </c>
      <c r="C5035" s="28" t="s">
        <v>5133</v>
      </c>
      <c r="D5035" s="25">
        <v>40547</v>
      </c>
      <c r="F5035" s="26">
        <v>25.5</v>
      </c>
      <c r="G5035" s="28" t="s">
        <v>5137</v>
      </c>
      <c r="H5035" s="28" t="s">
        <v>3365</v>
      </c>
      <c r="J5035" s="28" t="s">
        <v>4909</v>
      </c>
    </row>
    <row r="5036" spans="1:13" hidden="1" x14ac:dyDescent="0.2">
      <c r="A5036" s="23">
        <v>90285</v>
      </c>
      <c r="B5036" s="28" t="s">
        <v>4579</v>
      </c>
      <c r="C5036" s="28" t="s">
        <v>4574</v>
      </c>
      <c r="D5036" s="25">
        <v>40547</v>
      </c>
      <c r="F5036" s="26">
        <v>300</v>
      </c>
      <c r="G5036" s="28" t="s">
        <v>5133</v>
      </c>
      <c r="H5036" s="28" t="s">
        <v>6667</v>
      </c>
      <c r="K5036" s="29">
        <v>40547</v>
      </c>
      <c r="L5036" s="28" t="s">
        <v>7174</v>
      </c>
      <c r="M5036" s="28" t="s">
        <v>7191</v>
      </c>
    </row>
    <row r="5037" spans="1:13" hidden="1" x14ac:dyDescent="0.2">
      <c r="A5037" s="23">
        <v>90130</v>
      </c>
      <c r="B5037" s="28" t="s">
        <v>7124</v>
      </c>
      <c r="C5037" s="28" t="s">
        <v>5133</v>
      </c>
      <c r="D5037" s="25">
        <v>40547</v>
      </c>
      <c r="F5037" s="26">
        <v>-0.62</v>
      </c>
      <c r="G5037" s="28" t="s">
        <v>5133</v>
      </c>
      <c r="H5037" s="28" t="s">
        <v>5948</v>
      </c>
    </row>
    <row r="5038" spans="1:13" hidden="1" x14ac:dyDescent="0.2">
      <c r="A5038" s="23">
        <v>90284</v>
      </c>
      <c r="B5038" s="28" t="s">
        <v>4573</v>
      </c>
      <c r="C5038" s="28" t="s">
        <v>4574</v>
      </c>
      <c r="D5038" s="25">
        <v>40547</v>
      </c>
      <c r="F5038" s="26">
        <v>32.97</v>
      </c>
      <c r="G5038" s="28" t="s">
        <v>6021</v>
      </c>
      <c r="H5038" s="28" t="s">
        <v>3381</v>
      </c>
      <c r="J5038" s="28" t="s">
        <v>4909</v>
      </c>
      <c r="K5038" s="29">
        <v>40547</v>
      </c>
      <c r="L5038" s="28" t="s">
        <v>7174</v>
      </c>
      <c r="M5038" s="28" t="s">
        <v>7200</v>
      </c>
    </row>
    <row r="5039" spans="1:13" hidden="1" x14ac:dyDescent="0.2">
      <c r="A5039" s="23">
        <v>90286</v>
      </c>
      <c r="B5039" s="28" t="s">
        <v>4573</v>
      </c>
      <c r="C5039" s="28" t="s">
        <v>4574</v>
      </c>
      <c r="D5039" s="25">
        <v>40547</v>
      </c>
      <c r="E5039" s="28" t="s">
        <v>3375</v>
      </c>
      <c r="F5039" s="26">
        <v>45</v>
      </c>
      <c r="G5039" s="28" t="s">
        <v>6023</v>
      </c>
      <c r="H5039" s="28" t="s">
        <v>3379</v>
      </c>
      <c r="J5039" s="28" t="s">
        <v>4906</v>
      </c>
      <c r="K5039" s="29">
        <v>40547</v>
      </c>
      <c r="L5039" s="28" t="s">
        <v>7174</v>
      </c>
      <c r="M5039" s="28" t="s">
        <v>7196</v>
      </c>
    </row>
    <row r="5040" spans="1:13" hidden="1" x14ac:dyDescent="0.2">
      <c r="A5040" s="23">
        <v>90290</v>
      </c>
      <c r="B5040" s="28" t="s">
        <v>4573</v>
      </c>
      <c r="C5040" s="28" t="s">
        <v>4574</v>
      </c>
      <c r="D5040" s="25">
        <v>40547</v>
      </c>
      <c r="F5040" s="26">
        <v>12.37</v>
      </c>
      <c r="G5040" s="28" t="s">
        <v>6022</v>
      </c>
      <c r="H5040" s="28" t="s">
        <v>3381</v>
      </c>
      <c r="J5040" s="28" t="s">
        <v>4909</v>
      </c>
      <c r="K5040" s="29">
        <v>40547</v>
      </c>
      <c r="L5040" s="28" t="s">
        <v>7174</v>
      </c>
      <c r="M5040" s="28" t="s">
        <v>7195</v>
      </c>
    </row>
    <row r="5041" spans="1:13" hidden="1" x14ac:dyDescent="0.2">
      <c r="A5041" s="23">
        <v>90289</v>
      </c>
      <c r="B5041" s="28" t="s">
        <v>4573</v>
      </c>
      <c r="C5041" s="28" t="s">
        <v>4574</v>
      </c>
      <c r="D5041" s="25">
        <v>40547</v>
      </c>
      <c r="E5041" s="28" t="s">
        <v>7162</v>
      </c>
      <c r="F5041" s="26">
        <v>10</v>
      </c>
      <c r="G5041" s="28" t="s">
        <v>4595</v>
      </c>
      <c r="H5041" s="28" t="s">
        <v>3370</v>
      </c>
      <c r="J5041" s="28" t="s">
        <v>4906</v>
      </c>
      <c r="K5041" s="29">
        <v>40547</v>
      </c>
      <c r="L5041" s="28" t="s">
        <v>7182</v>
      </c>
      <c r="M5041" s="28" t="s">
        <v>7199</v>
      </c>
    </row>
    <row r="5042" spans="1:13" hidden="1" x14ac:dyDescent="0.2">
      <c r="A5042" s="23">
        <v>90386</v>
      </c>
      <c r="B5042" s="28" t="s">
        <v>5150</v>
      </c>
      <c r="C5042" s="28" t="s">
        <v>5783</v>
      </c>
      <c r="D5042" s="25">
        <v>40547</v>
      </c>
      <c r="F5042" s="26">
        <v>-900.25</v>
      </c>
      <c r="G5042" s="28" t="s">
        <v>4574</v>
      </c>
      <c r="H5042" s="28" t="s">
        <v>6667</v>
      </c>
      <c r="K5042" s="29">
        <v>40547</v>
      </c>
      <c r="L5042" s="28" t="s">
        <v>5658</v>
      </c>
      <c r="M5042" s="28" t="s">
        <v>1534</v>
      </c>
    </row>
    <row r="5043" spans="1:13" hidden="1" x14ac:dyDescent="0.2">
      <c r="A5043" s="23">
        <v>90129</v>
      </c>
      <c r="B5043" s="28" t="s">
        <v>5150</v>
      </c>
      <c r="C5043" s="28" t="s">
        <v>5133</v>
      </c>
      <c r="D5043" s="25">
        <v>40547</v>
      </c>
      <c r="F5043" s="26">
        <v>-300</v>
      </c>
      <c r="G5043" s="28" t="s">
        <v>4574</v>
      </c>
      <c r="H5043" s="28" t="s">
        <v>6667</v>
      </c>
    </row>
    <row r="5044" spans="1:13" x14ac:dyDescent="0.2">
      <c r="A5044" s="23">
        <v>90023</v>
      </c>
      <c r="B5044" s="28" t="s">
        <v>4573</v>
      </c>
      <c r="C5044" s="28" t="s">
        <v>5135</v>
      </c>
      <c r="D5044" s="25">
        <v>40547</v>
      </c>
      <c r="F5044">
        <v>226.6</v>
      </c>
      <c r="G5044" s="28" t="s">
        <v>2205</v>
      </c>
      <c r="H5044" s="28" t="s">
        <v>7151</v>
      </c>
      <c r="J5044" s="28" t="s">
        <v>4911</v>
      </c>
      <c r="K5044" s="29">
        <v>40548</v>
      </c>
      <c r="M5044" s="28" t="s">
        <v>4695</v>
      </c>
    </row>
    <row r="5045" spans="1:13" hidden="1" x14ac:dyDescent="0.2">
      <c r="A5045" s="23">
        <v>90281</v>
      </c>
      <c r="B5045" s="28" t="s">
        <v>4573</v>
      </c>
      <c r="C5045" s="28" t="s">
        <v>4574</v>
      </c>
      <c r="D5045" s="25">
        <v>40547</v>
      </c>
      <c r="E5045" s="28" t="s">
        <v>5365</v>
      </c>
      <c r="F5045" s="26">
        <v>180</v>
      </c>
      <c r="G5045" s="28" t="s">
        <v>4597</v>
      </c>
      <c r="H5045" s="28" t="s">
        <v>3381</v>
      </c>
      <c r="J5045" s="28" t="s">
        <v>4909</v>
      </c>
      <c r="K5045" s="29">
        <v>40547</v>
      </c>
      <c r="L5045" s="28" t="s">
        <v>7174</v>
      </c>
      <c r="M5045" s="28" t="s">
        <v>7192</v>
      </c>
    </row>
    <row r="5046" spans="1:13" hidden="1" x14ac:dyDescent="0.2">
      <c r="A5046" s="23">
        <v>90007</v>
      </c>
      <c r="B5046" s="28" t="s">
        <v>4573</v>
      </c>
      <c r="C5046" s="28" t="s">
        <v>4580</v>
      </c>
      <c r="D5046" s="25">
        <v>40548</v>
      </c>
      <c r="E5046" s="28" t="s">
        <v>7173</v>
      </c>
      <c r="F5046" s="26">
        <v>25</v>
      </c>
      <c r="G5046" s="28" t="s">
        <v>5158</v>
      </c>
      <c r="H5046" s="28" t="s">
        <v>3381</v>
      </c>
      <c r="J5046" s="28" t="s">
        <v>4905</v>
      </c>
    </row>
    <row r="5047" spans="1:13" hidden="1" x14ac:dyDescent="0.2">
      <c r="A5047" s="23">
        <v>90280</v>
      </c>
      <c r="B5047" s="28" t="s">
        <v>4579</v>
      </c>
      <c r="C5047" s="28" t="s">
        <v>4574</v>
      </c>
      <c r="D5047" s="25">
        <v>40548</v>
      </c>
      <c r="F5047" s="26">
        <v>40</v>
      </c>
      <c r="G5047" s="28" t="s">
        <v>4580</v>
      </c>
      <c r="H5047" s="28" t="s">
        <v>6667</v>
      </c>
      <c r="K5047" s="29">
        <v>40548</v>
      </c>
      <c r="L5047" s="28" t="s">
        <v>7184</v>
      </c>
      <c r="M5047" s="28" t="s">
        <v>7190</v>
      </c>
    </row>
    <row r="5048" spans="1:13" hidden="1" x14ac:dyDescent="0.2">
      <c r="A5048" s="23">
        <v>90276</v>
      </c>
      <c r="B5048" s="28" t="s">
        <v>4573</v>
      </c>
      <c r="C5048" s="28" t="s">
        <v>4574</v>
      </c>
      <c r="D5048" s="25">
        <v>40548</v>
      </c>
      <c r="E5048" s="28" t="s">
        <v>7946</v>
      </c>
      <c r="F5048" s="26">
        <v>9.85</v>
      </c>
      <c r="G5048" s="28" t="s">
        <v>5151</v>
      </c>
      <c r="H5048" s="28" t="s">
        <v>277</v>
      </c>
      <c r="J5048" s="28" t="s">
        <v>4907</v>
      </c>
      <c r="K5048" s="29">
        <v>40548</v>
      </c>
      <c r="L5048" s="28" t="s">
        <v>7174</v>
      </c>
      <c r="M5048" s="28" t="s">
        <v>7189</v>
      </c>
    </row>
    <row r="5049" spans="1:13" hidden="1" x14ac:dyDescent="0.2">
      <c r="A5049" s="23">
        <v>90027</v>
      </c>
      <c r="B5049" s="28" t="s">
        <v>4573</v>
      </c>
      <c r="C5049" s="28" t="s">
        <v>5135</v>
      </c>
      <c r="D5049" s="25">
        <v>40548</v>
      </c>
      <c r="E5049" s="28" t="s">
        <v>1335</v>
      </c>
      <c r="F5049" s="26">
        <v>28</v>
      </c>
      <c r="G5049" s="28" t="s">
        <v>1659</v>
      </c>
      <c r="H5049" s="28" t="s">
        <v>4600</v>
      </c>
      <c r="J5049" s="28" t="s">
        <v>4907</v>
      </c>
      <c r="K5049" s="29">
        <v>40549</v>
      </c>
      <c r="M5049" s="28" t="s">
        <v>4698</v>
      </c>
    </row>
    <row r="5050" spans="1:13" hidden="1" x14ac:dyDescent="0.2">
      <c r="A5050" s="23">
        <v>90277</v>
      </c>
      <c r="B5050" s="28" t="s">
        <v>4573</v>
      </c>
      <c r="C5050" s="28" t="s">
        <v>4574</v>
      </c>
      <c r="D5050" s="25">
        <v>40548</v>
      </c>
      <c r="E5050" s="28" t="s">
        <v>3382</v>
      </c>
      <c r="F5050" s="26">
        <v>80</v>
      </c>
      <c r="G5050" s="28" t="s">
        <v>5414</v>
      </c>
      <c r="H5050" s="28" t="s">
        <v>3381</v>
      </c>
      <c r="J5050" s="28" t="s">
        <v>4909</v>
      </c>
      <c r="K5050" s="29">
        <v>40548</v>
      </c>
      <c r="L5050" s="28" t="s">
        <v>7174</v>
      </c>
      <c r="M5050" s="28" t="s">
        <v>7188</v>
      </c>
    </row>
    <row r="5051" spans="1:13" hidden="1" x14ac:dyDescent="0.2">
      <c r="A5051" s="23">
        <v>90279</v>
      </c>
      <c r="B5051" s="28" t="s">
        <v>4573</v>
      </c>
      <c r="C5051" s="28" t="s">
        <v>4574</v>
      </c>
      <c r="D5051" s="25">
        <v>40548</v>
      </c>
      <c r="F5051" s="26">
        <v>12</v>
      </c>
      <c r="G5051" s="28" t="s">
        <v>4596</v>
      </c>
      <c r="H5051" s="28" t="s">
        <v>5954</v>
      </c>
      <c r="J5051" s="28" t="s">
        <v>4912</v>
      </c>
      <c r="K5051" s="29">
        <v>40548</v>
      </c>
      <c r="L5051" s="28" t="s">
        <v>7174</v>
      </c>
      <c r="M5051" s="28" t="s">
        <v>4596</v>
      </c>
    </row>
    <row r="5052" spans="1:13" hidden="1" x14ac:dyDescent="0.2">
      <c r="A5052" s="23">
        <v>90278</v>
      </c>
      <c r="B5052" s="28" t="s">
        <v>4573</v>
      </c>
      <c r="C5052" s="28" t="s">
        <v>4574</v>
      </c>
      <c r="D5052" s="25">
        <v>40548</v>
      </c>
      <c r="E5052" s="28" t="s">
        <v>3389</v>
      </c>
      <c r="F5052" s="26">
        <v>26.95</v>
      </c>
      <c r="G5052" s="28" t="s">
        <v>5139</v>
      </c>
      <c r="H5052" s="28" t="s">
        <v>3381</v>
      </c>
      <c r="J5052" s="28" t="s">
        <v>4911</v>
      </c>
      <c r="K5052" s="29">
        <v>40548</v>
      </c>
      <c r="L5052" s="28" t="s">
        <v>7174</v>
      </c>
      <c r="M5052" s="28" t="s">
        <v>7187</v>
      </c>
    </row>
    <row r="5053" spans="1:13" hidden="1" x14ac:dyDescent="0.2">
      <c r="A5053" s="23">
        <v>90026</v>
      </c>
      <c r="B5053" s="28" t="s">
        <v>4573</v>
      </c>
      <c r="C5053" s="28" t="s">
        <v>5135</v>
      </c>
      <c r="D5053" s="25">
        <v>40548</v>
      </c>
      <c r="F5053">
        <v>6.1</v>
      </c>
      <c r="G5053" s="28" t="s">
        <v>683</v>
      </c>
      <c r="H5053" s="28" t="s">
        <v>3365</v>
      </c>
      <c r="J5053" s="28" t="s">
        <v>4909</v>
      </c>
      <c r="K5053" s="29">
        <v>40549</v>
      </c>
      <c r="M5053" s="28" t="s">
        <v>4697</v>
      </c>
    </row>
    <row r="5054" spans="1:13" hidden="1" x14ac:dyDescent="0.2">
      <c r="A5054" s="23">
        <v>90003</v>
      </c>
      <c r="B5054" s="28" t="s">
        <v>4573</v>
      </c>
      <c r="C5054" s="28" t="s">
        <v>4580</v>
      </c>
      <c r="D5054" s="25">
        <v>40548</v>
      </c>
      <c r="E5054" s="28" t="s">
        <v>7164</v>
      </c>
      <c r="F5054" s="26">
        <v>3</v>
      </c>
      <c r="G5054" s="28" t="s">
        <v>5137</v>
      </c>
      <c r="H5054" s="28" t="s">
        <v>3365</v>
      </c>
      <c r="J5054" s="28" t="s">
        <v>4911</v>
      </c>
    </row>
    <row r="5055" spans="1:13" hidden="1" x14ac:dyDescent="0.2">
      <c r="A5055" s="23">
        <v>90028</v>
      </c>
      <c r="B5055" s="28" t="s">
        <v>4573</v>
      </c>
      <c r="C5055" s="28" t="s">
        <v>5135</v>
      </c>
      <c r="D5055" s="25">
        <v>40549</v>
      </c>
      <c r="E5055" s="28" t="s">
        <v>1336</v>
      </c>
      <c r="F5055">
        <v>67</v>
      </c>
      <c r="G5055" s="28" t="s">
        <v>2208</v>
      </c>
      <c r="H5055" s="28" t="s">
        <v>4600</v>
      </c>
      <c r="J5055" s="28" t="s">
        <v>4916</v>
      </c>
      <c r="K5055" s="29">
        <v>40550</v>
      </c>
      <c r="M5055" s="28" t="s">
        <v>4699</v>
      </c>
    </row>
    <row r="5056" spans="1:13" hidden="1" x14ac:dyDescent="0.2">
      <c r="A5056" s="23">
        <v>90029.1</v>
      </c>
      <c r="B5056" s="28" t="s">
        <v>4573</v>
      </c>
      <c r="C5056" s="28" t="s">
        <v>5135</v>
      </c>
      <c r="D5056" s="25">
        <v>40549</v>
      </c>
      <c r="E5056" s="28" t="s">
        <v>1330</v>
      </c>
      <c r="F5056">
        <v>32</v>
      </c>
      <c r="G5056" s="28" t="s">
        <v>683</v>
      </c>
      <c r="H5056" s="28" t="s">
        <v>3488</v>
      </c>
      <c r="J5056" s="28" t="s">
        <v>4911</v>
      </c>
      <c r="K5056" s="29">
        <v>40550</v>
      </c>
      <c r="M5056" s="28" t="s">
        <v>4700</v>
      </c>
    </row>
    <row r="5057" spans="1:13" hidden="1" x14ac:dyDescent="0.2">
      <c r="A5057" s="23">
        <v>90029.2</v>
      </c>
      <c r="B5057" s="28" t="s">
        <v>4573</v>
      </c>
      <c r="C5057" s="28" t="s">
        <v>5135</v>
      </c>
      <c r="D5057" s="25">
        <v>40549</v>
      </c>
      <c r="E5057" s="28" t="s">
        <v>1331</v>
      </c>
      <c r="F5057">
        <v>51</v>
      </c>
      <c r="G5057" s="28" t="s">
        <v>683</v>
      </c>
      <c r="H5057" s="28" t="s">
        <v>3488</v>
      </c>
      <c r="J5057" s="28" t="s">
        <v>4908</v>
      </c>
      <c r="K5057" s="29">
        <v>40550</v>
      </c>
      <c r="M5057" s="28" t="s">
        <v>4700</v>
      </c>
    </row>
    <row r="5058" spans="1:13" hidden="1" x14ac:dyDescent="0.2">
      <c r="A5058" s="23">
        <v>90029.3</v>
      </c>
      <c r="B5058" s="28" t="s">
        <v>4573</v>
      </c>
      <c r="C5058" s="28" t="s">
        <v>5135</v>
      </c>
      <c r="D5058" s="25">
        <v>40549</v>
      </c>
      <c r="E5058" s="28" t="s">
        <v>1332</v>
      </c>
      <c r="F5058">
        <v>6.7</v>
      </c>
      <c r="G5058" s="28" t="s">
        <v>683</v>
      </c>
      <c r="H5058" s="28" t="s">
        <v>3370</v>
      </c>
      <c r="J5058" s="28" t="s">
        <v>4909</v>
      </c>
      <c r="K5058" s="29">
        <v>40550</v>
      </c>
      <c r="M5058" s="28" t="s">
        <v>4700</v>
      </c>
    </row>
    <row r="5059" spans="1:13" hidden="1" x14ac:dyDescent="0.2">
      <c r="A5059" s="23">
        <v>90029.4</v>
      </c>
      <c r="B5059" s="33" t="s">
        <v>4573</v>
      </c>
      <c r="C5059" s="28" t="s">
        <v>5135</v>
      </c>
      <c r="D5059" s="25">
        <v>40549</v>
      </c>
      <c r="E5059" s="28" t="s">
        <v>1333</v>
      </c>
      <c r="F5059">
        <v>6</v>
      </c>
      <c r="G5059" s="28" t="s">
        <v>683</v>
      </c>
      <c r="H5059" s="28" t="s">
        <v>4600</v>
      </c>
      <c r="J5059" s="28" t="s">
        <v>4906</v>
      </c>
      <c r="K5059" s="29">
        <v>40550</v>
      </c>
      <c r="M5059" s="28" t="s">
        <v>4700</v>
      </c>
    </row>
    <row r="5060" spans="1:13" hidden="1" x14ac:dyDescent="0.2">
      <c r="A5060" s="23">
        <v>90029.5</v>
      </c>
      <c r="B5060" s="28" t="s">
        <v>4573</v>
      </c>
      <c r="C5060" s="28" t="s">
        <v>5135</v>
      </c>
      <c r="D5060" s="25">
        <v>40549</v>
      </c>
      <c r="E5060" s="28" t="s">
        <v>728</v>
      </c>
      <c r="F5060">
        <v>24.08</v>
      </c>
      <c r="G5060" s="28" t="s">
        <v>683</v>
      </c>
      <c r="H5060" s="28" t="s">
        <v>3365</v>
      </c>
      <c r="J5060" s="28" t="s">
        <v>4909</v>
      </c>
      <c r="K5060" s="29">
        <v>40550</v>
      </c>
      <c r="M5060" s="28" t="s">
        <v>4700</v>
      </c>
    </row>
    <row r="5061" spans="1:13" hidden="1" x14ac:dyDescent="0.2">
      <c r="A5061" s="23">
        <v>90005</v>
      </c>
      <c r="B5061" s="28" t="s">
        <v>4573</v>
      </c>
      <c r="C5061" s="28" t="s">
        <v>4580</v>
      </c>
      <c r="D5061" s="25">
        <v>40549</v>
      </c>
      <c r="E5061" s="28" t="s">
        <v>7171</v>
      </c>
      <c r="F5061" s="26">
        <v>5</v>
      </c>
      <c r="G5061" s="28" t="s">
        <v>7123</v>
      </c>
      <c r="H5061" s="28" t="s">
        <v>3365</v>
      </c>
      <c r="J5061" s="28" t="s">
        <v>4911</v>
      </c>
    </row>
    <row r="5062" spans="1:13" hidden="1" x14ac:dyDescent="0.2">
      <c r="A5062" s="23">
        <v>90272</v>
      </c>
      <c r="B5062" s="28" t="s">
        <v>4579</v>
      </c>
      <c r="C5062" s="28" t="s">
        <v>4574</v>
      </c>
      <c r="D5062" s="25">
        <v>40550</v>
      </c>
      <c r="F5062" s="26">
        <v>30</v>
      </c>
      <c r="G5062" s="28" t="s">
        <v>4580</v>
      </c>
      <c r="H5062" s="28" t="s">
        <v>6667</v>
      </c>
      <c r="K5062" s="29">
        <v>40550</v>
      </c>
      <c r="L5062" s="28" t="s">
        <v>7184</v>
      </c>
      <c r="M5062" s="28" t="s">
        <v>7185</v>
      </c>
    </row>
    <row r="5063" spans="1:13" hidden="1" x14ac:dyDescent="0.2">
      <c r="A5063" s="23">
        <v>90268</v>
      </c>
      <c r="B5063" s="28" t="s">
        <v>4579</v>
      </c>
      <c r="C5063" s="28" t="s">
        <v>4574</v>
      </c>
      <c r="D5063" s="25">
        <v>40550</v>
      </c>
      <c r="F5063" s="26">
        <v>250</v>
      </c>
      <c r="G5063" s="28" t="s">
        <v>4587</v>
      </c>
      <c r="H5063" s="28" t="s">
        <v>6667</v>
      </c>
      <c r="K5063" s="29">
        <v>40550</v>
      </c>
      <c r="L5063" s="28" t="s">
        <v>7174</v>
      </c>
      <c r="M5063" s="28" t="s">
        <v>7179</v>
      </c>
    </row>
    <row r="5064" spans="1:13" hidden="1" x14ac:dyDescent="0.2">
      <c r="A5064" s="23">
        <v>90270</v>
      </c>
      <c r="B5064" s="28" t="s">
        <v>4579</v>
      </c>
      <c r="C5064" s="28" t="s">
        <v>4574</v>
      </c>
      <c r="D5064" s="25">
        <v>40550</v>
      </c>
      <c r="F5064" s="26">
        <v>500</v>
      </c>
      <c r="G5064" s="28" t="s">
        <v>4587</v>
      </c>
      <c r="H5064" s="28" t="s">
        <v>6667</v>
      </c>
      <c r="K5064" s="29">
        <v>40550</v>
      </c>
      <c r="L5064" s="28" t="s">
        <v>7174</v>
      </c>
      <c r="M5064" s="28" t="s">
        <v>7179</v>
      </c>
    </row>
    <row r="5065" spans="1:13" hidden="1" x14ac:dyDescent="0.2">
      <c r="A5065" s="23">
        <v>90271</v>
      </c>
      <c r="B5065" s="28" t="s">
        <v>4579</v>
      </c>
      <c r="C5065" s="28" t="s">
        <v>4574</v>
      </c>
      <c r="D5065" s="25">
        <v>40550</v>
      </c>
      <c r="F5065" s="26">
        <v>150</v>
      </c>
      <c r="G5065" s="28" t="s">
        <v>4587</v>
      </c>
      <c r="H5065" s="28" t="s">
        <v>6667</v>
      </c>
      <c r="K5065" s="29">
        <v>40550</v>
      </c>
      <c r="L5065" s="28" t="s">
        <v>7174</v>
      </c>
      <c r="M5065" s="28" t="s">
        <v>7179</v>
      </c>
    </row>
    <row r="5066" spans="1:13" hidden="1" x14ac:dyDescent="0.2">
      <c r="A5066" s="23">
        <v>90275</v>
      </c>
      <c r="B5066" s="28" t="s">
        <v>4579</v>
      </c>
      <c r="C5066" s="28" t="s">
        <v>4574</v>
      </c>
      <c r="D5066" s="25">
        <v>40550</v>
      </c>
      <c r="F5066" s="26">
        <v>60</v>
      </c>
      <c r="G5066" s="28" t="s">
        <v>4587</v>
      </c>
      <c r="H5066" s="28" t="s">
        <v>6667</v>
      </c>
      <c r="K5066" s="29">
        <v>40550</v>
      </c>
      <c r="L5066" s="28" t="s">
        <v>7174</v>
      </c>
      <c r="M5066" s="28" t="s">
        <v>7179</v>
      </c>
    </row>
    <row r="5067" spans="1:13" hidden="1" x14ac:dyDescent="0.2">
      <c r="A5067" s="23">
        <v>90017</v>
      </c>
      <c r="B5067" s="33" t="s">
        <v>4573</v>
      </c>
      <c r="C5067" s="33" t="s">
        <v>5135</v>
      </c>
      <c r="D5067" s="25">
        <v>40550</v>
      </c>
      <c r="E5067" s="33" t="s">
        <v>2184</v>
      </c>
      <c r="F5067">
        <v>49.95</v>
      </c>
      <c r="G5067" s="33" t="s">
        <v>1560</v>
      </c>
      <c r="H5067" s="33" t="s">
        <v>7321</v>
      </c>
      <c r="I5067" s="33"/>
      <c r="J5067" s="33" t="s">
        <v>4909</v>
      </c>
      <c r="K5067" s="212">
        <v>40551</v>
      </c>
      <c r="L5067" s="33"/>
      <c r="M5067" s="33" t="s">
        <v>7224</v>
      </c>
    </row>
    <row r="5068" spans="1:13" hidden="1" x14ac:dyDescent="0.2">
      <c r="A5068" s="23">
        <v>90273</v>
      </c>
      <c r="B5068" s="28" t="s">
        <v>4573</v>
      </c>
      <c r="C5068" s="33" t="s">
        <v>4574</v>
      </c>
      <c r="D5068" s="25">
        <v>40550</v>
      </c>
      <c r="F5068" s="26">
        <v>5</v>
      </c>
      <c r="G5068" s="28" t="s">
        <v>4590</v>
      </c>
      <c r="H5068" s="28" t="s">
        <v>5954</v>
      </c>
      <c r="J5068" s="28" t="s">
        <v>4912</v>
      </c>
      <c r="K5068" s="29">
        <v>40550</v>
      </c>
      <c r="L5068" s="33" t="s">
        <v>7182</v>
      </c>
      <c r="M5068" s="28" t="s">
        <v>7945</v>
      </c>
    </row>
    <row r="5069" spans="1:13" hidden="1" x14ac:dyDescent="0.2">
      <c r="A5069" s="23">
        <v>90269</v>
      </c>
      <c r="B5069" s="28" t="s">
        <v>4573</v>
      </c>
      <c r="C5069" s="28" t="s">
        <v>4574</v>
      </c>
      <c r="D5069" s="25">
        <v>40550</v>
      </c>
      <c r="E5069" s="28" t="s">
        <v>3388</v>
      </c>
      <c r="F5069" s="26">
        <v>8.19</v>
      </c>
      <c r="G5069" s="28" t="s">
        <v>4589</v>
      </c>
      <c r="H5069" s="28" t="s">
        <v>3381</v>
      </c>
      <c r="J5069" s="28" t="s">
        <v>4907</v>
      </c>
      <c r="K5069" s="29">
        <v>40550</v>
      </c>
      <c r="L5069" s="28" t="s">
        <v>7174</v>
      </c>
      <c r="M5069" s="28" t="s">
        <v>7186</v>
      </c>
    </row>
    <row r="5070" spans="1:13" hidden="1" x14ac:dyDescent="0.2">
      <c r="A5070" s="23">
        <v>90274</v>
      </c>
      <c r="B5070" s="28" t="s">
        <v>4573</v>
      </c>
      <c r="C5070" s="28" t="s">
        <v>4574</v>
      </c>
      <c r="D5070" s="25">
        <v>40550</v>
      </c>
      <c r="F5070" s="26">
        <v>-166.95</v>
      </c>
      <c r="G5070" s="28" t="s">
        <v>4595</v>
      </c>
      <c r="H5070" s="28" t="s">
        <v>6666</v>
      </c>
      <c r="K5070" s="29">
        <v>40550</v>
      </c>
      <c r="L5070" s="28" t="s">
        <v>7181</v>
      </c>
      <c r="M5070" s="28">
        <v>166050</v>
      </c>
    </row>
    <row r="5071" spans="1:13" hidden="1" x14ac:dyDescent="0.2">
      <c r="A5071" s="23">
        <v>90036</v>
      </c>
      <c r="B5071" s="28" t="s">
        <v>4573</v>
      </c>
      <c r="C5071" s="28" t="s">
        <v>5135</v>
      </c>
      <c r="D5071" s="25">
        <v>40551</v>
      </c>
      <c r="E5071" s="28" t="s">
        <v>1334</v>
      </c>
      <c r="F5071">
        <v>58.96</v>
      </c>
      <c r="G5071" s="28" t="s">
        <v>3700</v>
      </c>
      <c r="H5071" s="28" t="s">
        <v>7324</v>
      </c>
      <c r="I5071" s="28" t="s">
        <v>725</v>
      </c>
      <c r="J5071" s="28" t="s">
        <v>4909</v>
      </c>
      <c r="K5071" s="29">
        <v>40553</v>
      </c>
      <c r="M5071" s="28" t="s">
        <v>4702</v>
      </c>
    </row>
    <row r="5072" spans="1:13" hidden="1" x14ac:dyDescent="0.2">
      <c r="A5072" s="23">
        <v>90038</v>
      </c>
      <c r="B5072" s="28" t="s">
        <v>4573</v>
      </c>
      <c r="C5072" s="28" t="s">
        <v>5135</v>
      </c>
      <c r="D5072" s="25">
        <v>40552</v>
      </c>
      <c r="E5072" s="28" t="s">
        <v>1339</v>
      </c>
      <c r="F5072">
        <v>74.989999999999995</v>
      </c>
      <c r="G5072" s="28" t="s">
        <v>7128</v>
      </c>
      <c r="H5072" s="28" t="s">
        <v>4600</v>
      </c>
      <c r="J5072" s="28" t="s">
        <v>4906</v>
      </c>
      <c r="K5072" s="29">
        <v>40553</v>
      </c>
      <c r="L5072" s="28" t="s">
        <v>5658</v>
      </c>
      <c r="M5072" s="28" t="s">
        <v>4703</v>
      </c>
    </row>
    <row r="5073" spans="1:13" hidden="1" x14ac:dyDescent="0.2">
      <c r="A5073" s="23">
        <v>90039</v>
      </c>
      <c r="B5073" s="28" t="s">
        <v>4573</v>
      </c>
      <c r="C5073" s="28" t="s">
        <v>5135</v>
      </c>
      <c r="D5073" s="25">
        <v>40552</v>
      </c>
      <c r="E5073" s="33" t="s">
        <v>2182</v>
      </c>
      <c r="F5073">
        <v>20</v>
      </c>
      <c r="G5073" s="28" t="s">
        <v>2203</v>
      </c>
      <c r="H5073" s="28" t="s">
        <v>3379</v>
      </c>
      <c r="J5073" s="28" t="s">
        <v>4905</v>
      </c>
      <c r="K5073" s="29">
        <v>40557</v>
      </c>
      <c r="M5073" s="28" t="s">
        <v>4704</v>
      </c>
    </row>
    <row r="5074" spans="1:13" hidden="1" x14ac:dyDescent="0.2">
      <c r="A5074" s="23">
        <v>90037</v>
      </c>
      <c r="B5074" s="33" t="s">
        <v>4573</v>
      </c>
      <c r="C5074" s="28" t="s">
        <v>5135</v>
      </c>
      <c r="D5074" s="25">
        <v>40552</v>
      </c>
      <c r="F5074">
        <v>19.11</v>
      </c>
      <c r="G5074" s="33" t="s">
        <v>683</v>
      </c>
      <c r="H5074" s="28" t="s">
        <v>3365</v>
      </c>
      <c r="J5074" s="28" t="s">
        <v>4909</v>
      </c>
      <c r="K5074" s="29">
        <v>40553</v>
      </c>
      <c r="M5074" s="28" t="s">
        <v>7225</v>
      </c>
    </row>
    <row r="5075" spans="1:13" hidden="1" x14ac:dyDescent="0.2">
      <c r="A5075" s="23">
        <v>90265</v>
      </c>
      <c r="B5075" s="28" t="s">
        <v>4585</v>
      </c>
      <c r="C5075" s="28" t="s">
        <v>4574</v>
      </c>
      <c r="D5075" s="25">
        <v>40553</v>
      </c>
      <c r="F5075" s="26">
        <v>50</v>
      </c>
      <c r="G5075" s="28" t="s">
        <v>4586</v>
      </c>
      <c r="H5075" s="28" t="s">
        <v>5948</v>
      </c>
      <c r="J5075" s="28" t="s">
        <v>4905</v>
      </c>
      <c r="K5075" s="29">
        <v>40553</v>
      </c>
      <c r="L5075" s="28" t="s">
        <v>7174</v>
      </c>
      <c r="M5075" s="28" t="s">
        <v>7180</v>
      </c>
    </row>
    <row r="5076" spans="1:13" hidden="1" x14ac:dyDescent="0.2">
      <c r="A5076" s="23">
        <v>90266</v>
      </c>
      <c r="B5076" s="28" t="s">
        <v>4579</v>
      </c>
      <c r="C5076" s="28" t="s">
        <v>4574</v>
      </c>
      <c r="D5076" s="25">
        <v>40553</v>
      </c>
      <c r="F5076" s="26">
        <v>100</v>
      </c>
      <c r="G5076" s="28" t="s">
        <v>4587</v>
      </c>
      <c r="H5076" s="28" t="s">
        <v>6667</v>
      </c>
      <c r="K5076" s="29">
        <v>40553</v>
      </c>
      <c r="L5076" s="28" t="s">
        <v>7174</v>
      </c>
      <c r="M5076" s="28" t="s">
        <v>7179</v>
      </c>
    </row>
    <row r="5077" spans="1:13" hidden="1" x14ac:dyDescent="0.2">
      <c r="A5077" s="23">
        <v>90267</v>
      </c>
      <c r="B5077" s="28" t="s">
        <v>4579</v>
      </c>
      <c r="C5077" s="28" t="s">
        <v>4574</v>
      </c>
      <c r="D5077" s="25">
        <v>40553</v>
      </c>
      <c r="F5077" s="26">
        <v>100</v>
      </c>
      <c r="G5077" s="28" t="s">
        <v>4587</v>
      </c>
      <c r="H5077" s="28" t="s">
        <v>6667</v>
      </c>
      <c r="K5077" s="29">
        <v>40553</v>
      </c>
      <c r="L5077" s="28" t="s">
        <v>7174</v>
      </c>
      <c r="M5077" s="28" t="s">
        <v>7179</v>
      </c>
    </row>
    <row r="5078" spans="1:13" hidden="1" x14ac:dyDescent="0.2">
      <c r="A5078" s="23">
        <v>90014</v>
      </c>
      <c r="B5078" s="28" t="s">
        <v>4573</v>
      </c>
      <c r="C5078" s="28" t="s">
        <v>4580</v>
      </c>
      <c r="D5078" s="25">
        <v>40553</v>
      </c>
      <c r="E5078" s="28" t="s">
        <v>7204</v>
      </c>
      <c r="F5078" s="26">
        <v>10</v>
      </c>
      <c r="G5078" s="28" t="s">
        <v>1958</v>
      </c>
      <c r="H5078" s="28" t="s">
        <v>3379</v>
      </c>
      <c r="J5078" s="28" t="s">
        <v>4906</v>
      </c>
    </row>
    <row r="5079" spans="1:13" hidden="1" x14ac:dyDescent="0.2">
      <c r="A5079" s="23">
        <v>90030</v>
      </c>
      <c r="B5079" s="33" t="s">
        <v>4573</v>
      </c>
      <c r="C5079" s="33" t="s">
        <v>5135</v>
      </c>
      <c r="D5079" s="25">
        <v>40554</v>
      </c>
      <c r="E5079" s="28" t="s">
        <v>2257</v>
      </c>
      <c r="F5079">
        <v>-49.95</v>
      </c>
      <c r="G5079" s="28" t="s">
        <v>1560</v>
      </c>
      <c r="H5079" s="28" t="s">
        <v>7321</v>
      </c>
      <c r="J5079" s="28" t="s">
        <v>4909</v>
      </c>
      <c r="K5079" s="29">
        <v>40555</v>
      </c>
      <c r="L5079" s="33"/>
      <c r="M5079" s="28" t="s">
        <v>7224</v>
      </c>
    </row>
    <row r="5080" spans="1:13" hidden="1" x14ac:dyDescent="0.2">
      <c r="A5080" s="23">
        <v>90264</v>
      </c>
      <c r="B5080" s="28" t="s">
        <v>4573</v>
      </c>
      <c r="C5080" s="28" t="s">
        <v>4574</v>
      </c>
      <c r="D5080" s="25">
        <v>40554</v>
      </c>
      <c r="F5080" s="26">
        <v>21.7</v>
      </c>
      <c r="G5080" s="28" t="s">
        <v>4577</v>
      </c>
      <c r="H5080" s="28" t="s">
        <v>3365</v>
      </c>
      <c r="J5080" s="28" t="s">
        <v>4909</v>
      </c>
      <c r="K5080" s="29">
        <v>40554</v>
      </c>
      <c r="L5080" s="28" t="s">
        <v>7176</v>
      </c>
      <c r="M5080" s="28">
        <v>1270</v>
      </c>
    </row>
    <row r="5081" spans="1:13" hidden="1" x14ac:dyDescent="0.2">
      <c r="A5081" s="23">
        <v>90040</v>
      </c>
      <c r="B5081" s="28" t="s">
        <v>4573</v>
      </c>
      <c r="C5081" s="28" t="s">
        <v>5135</v>
      </c>
      <c r="D5081" s="25">
        <v>40554</v>
      </c>
      <c r="F5081">
        <v>10.29</v>
      </c>
      <c r="G5081" s="28" t="s">
        <v>683</v>
      </c>
      <c r="H5081" s="28" t="s">
        <v>3365</v>
      </c>
      <c r="J5081" s="28" t="s">
        <v>4909</v>
      </c>
      <c r="K5081" s="29">
        <v>40555</v>
      </c>
      <c r="M5081" s="28" t="s">
        <v>7225</v>
      </c>
    </row>
    <row r="5082" spans="1:13" hidden="1" x14ac:dyDescent="0.2">
      <c r="A5082" s="23">
        <v>93448</v>
      </c>
      <c r="B5082" s="28" t="s">
        <v>5150</v>
      </c>
      <c r="C5082" s="28" t="s">
        <v>4587</v>
      </c>
      <c r="D5082" s="25">
        <v>40554</v>
      </c>
      <c r="F5082" s="26">
        <v>-1160</v>
      </c>
      <c r="G5082" s="28" t="s">
        <v>4574</v>
      </c>
      <c r="H5082" s="28" t="s">
        <v>6667</v>
      </c>
      <c r="K5082" s="29">
        <v>41072</v>
      </c>
      <c r="L5082" s="28" t="s">
        <v>7177</v>
      </c>
    </row>
    <row r="5083" spans="1:13" hidden="1" x14ac:dyDescent="0.2">
      <c r="A5083" s="23">
        <v>93463</v>
      </c>
      <c r="B5083" s="28" t="s">
        <v>4579</v>
      </c>
      <c r="C5083" s="28" t="s">
        <v>4587</v>
      </c>
      <c r="D5083" s="25">
        <v>40554</v>
      </c>
      <c r="F5083" s="26">
        <v>2250</v>
      </c>
      <c r="G5083" s="28" t="s">
        <v>4574</v>
      </c>
      <c r="H5083" s="28" t="s">
        <v>6667</v>
      </c>
    </row>
    <row r="5084" spans="1:13" hidden="1" x14ac:dyDescent="0.2">
      <c r="A5084" s="23">
        <v>90041</v>
      </c>
      <c r="B5084" s="28" t="s">
        <v>4573</v>
      </c>
      <c r="C5084" s="28" t="s">
        <v>5135</v>
      </c>
      <c r="D5084" s="25">
        <v>40555</v>
      </c>
      <c r="F5084">
        <v>113.71</v>
      </c>
      <c r="G5084" s="28" t="s">
        <v>1956</v>
      </c>
      <c r="H5084" s="28" t="s">
        <v>3365</v>
      </c>
      <c r="J5084" s="28" t="s">
        <v>4909</v>
      </c>
      <c r="K5084" s="29">
        <v>40556</v>
      </c>
      <c r="M5084" s="28" t="s">
        <v>4705</v>
      </c>
    </row>
    <row r="5085" spans="1:13" hidden="1" x14ac:dyDescent="0.2">
      <c r="A5085" s="23">
        <v>90261</v>
      </c>
      <c r="B5085" s="28" t="s">
        <v>5150</v>
      </c>
      <c r="C5085" s="28" t="s">
        <v>4574</v>
      </c>
      <c r="D5085" s="25">
        <v>40555</v>
      </c>
      <c r="F5085" s="26">
        <v>-200</v>
      </c>
      <c r="G5085" s="28" t="s">
        <v>4587</v>
      </c>
      <c r="H5085" s="28" t="s">
        <v>6667</v>
      </c>
      <c r="K5085" s="29">
        <v>40555</v>
      </c>
      <c r="L5085" s="28" t="s">
        <v>7177</v>
      </c>
      <c r="M5085" s="28" t="s">
        <v>7178</v>
      </c>
    </row>
    <row r="5086" spans="1:13" hidden="1" x14ac:dyDescent="0.2">
      <c r="A5086" s="23">
        <v>90262</v>
      </c>
      <c r="B5086" s="28" t="s">
        <v>5150</v>
      </c>
      <c r="C5086" s="28" t="s">
        <v>4574</v>
      </c>
      <c r="D5086" s="25">
        <v>40555</v>
      </c>
      <c r="F5086" s="26">
        <v>-550</v>
      </c>
      <c r="G5086" s="28" t="s">
        <v>4587</v>
      </c>
      <c r="H5086" s="28" t="s">
        <v>6667</v>
      </c>
      <c r="K5086" s="29">
        <v>40555</v>
      </c>
      <c r="L5086" s="28" t="s">
        <v>7177</v>
      </c>
      <c r="M5086" s="28" t="s">
        <v>7178</v>
      </c>
    </row>
    <row r="5087" spans="1:13" hidden="1" x14ac:dyDescent="0.2">
      <c r="A5087" s="23">
        <v>90263</v>
      </c>
      <c r="B5087" s="28" t="s">
        <v>5150</v>
      </c>
      <c r="C5087" s="28" t="s">
        <v>4574</v>
      </c>
      <c r="D5087" s="25">
        <v>40555</v>
      </c>
      <c r="F5087" s="26">
        <v>-1500</v>
      </c>
      <c r="G5087" s="28" t="s">
        <v>4587</v>
      </c>
      <c r="H5087" s="28" t="s">
        <v>6667</v>
      </c>
      <c r="K5087" s="29">
        <v>40555</v>
      </c>
      <c r="L5087" s="28" t="s">
        <v>7177</v>
      </c>
      <c r="M5087" s="28" t="s">
        <v>7178</v>
      </c>
    </row>
    <row r="5088" spans="1:13" hidden="1" x14ac:dyDescent="0.2">
      <c r="A5088" s="23">
        <v>90012</v>
      </c>
      <c r="B5088" s="28" t="s">
        <v>4573</v>
      </c>
      <c r="C5088" s="28" t="s">
        <v>4580</v>
      </c>
      <c r="D5088" s="25">
        <v>40555</v>
      </c>
      <c r="E5088" s="28" t="s">
        <v>7203</v>
      </c>
      <c r="F5088" s="26">
        <v>7</v>
      </c>
      <c r="G5088" s="28" t="s">
        <v>2203</v>
      </c>
      <c r="H5088" s="28" t="s">
        <v>3365</v>
      </c>
      <c r="J5088" s="28" t="s">
        <v>4907</v>
      </c>
    </row>
    <row r="5089" spans="1:13" hidden="1" x14ac:dyDescent="0.2">
      <c r="A5089" s="23">
        <v>90043</v>
      </c>
      <c r="B5089" s="28" t="s">
        <v>4573</v>
      </c>
      <c r="C5089" s="28" t="s">
        <v>5135</v>
      </c>
      <c r="D5089" s="25">
        <v>40556</v>
      </c>
      <c r="F5089">
        <v>20.34</v>
      </c>
      <c r="G5089" s="28" t="s">
        <v>3701</v>
      </c>
      <c r="H5089" s="28" t="s">
        <v>7322</v>
      </c>
      <c r="J5089" s="28" t="s">
        <v>4549</v>
      </c>
      <c r="K5089" s="29" t="s">
        <v>5387</v>
      </c>
      <c r="M5089" s="28" t="s">
        <v>4706</v>
      </c>
    </row>
    <row r="5090" spans="1:13" hidden="1" x14ac:dyDescent="0.2">
      <c r="A5090" s="23">
        <v>90260</v>
      </c>
      <c r="B5090" s="28" t="s">
        <v>4573</v>
      </c>
      <c r="C5090" s="28" t="s">
        <v>4574</v>
      </c>
      <c r="D5090" s="25">
        <v>40556</v>
      </c>
      <c r="E5090" s="28" t="s">
        <v>5655</v>
      </c>
      <c r="F5090" s="26">
        <v>84</v>
      </c>
      <c r="G5090" s="28" t="s">
        <v>7118</v>
      </c>
      <c r="H5090" s="28" t="s">
        <v>3379</v>
      </c>
      <c r="J5090" s="28" t="s">
        <v>4916</v>
      </c>
      <c r="K5090" s="29">
        <v>40556</v>
      </c>
      <c r="L5090" s="28" t="s">
        <v>7176</v>
      </c>
      <c r="M5090" s="28">
        <v>1306</v>
      </c>
    </row>
    <row r="5091" spans="1:13" hidden="1" x14ac:dyDescent="0.2">
      <c r="A5091" s="23">
        <v>90042</v>
      </c>
      <c r="B5091" s="28" t="s">
        <v>4573</v>
      </c>
      <c r="C5091" s="28" t="s">
        <v>5135</v>
      </c>
      <c r="D5091" s="25">
        <v>40556</v>
      </c>
      <c r="F5091">
        <v>10.72</v>
      </c>
      <c r="G5091" s="28" t="s">
        <v>683</v>
      </c>
      <c r="H5091" s="28" t="s">
        <v>3365</v>
      </c>
      <c r="J5091" s="28" t="s">
        <v>4909</v>
      </c>
      <c r="K5091" s="29">
        <v>40557</v>
      </c>
      <c r="M5091" s="28" t="s">
        <v>7225</v>
      </c>
    </row>
    <row r="5092" spans="1:13" hidden="1" x14ac:dyDescent="0.2">
      <c r="A5092" s="23">
        <v>90045</v>
      </c>
      <c r="B5092" s="28" t="s">
        <v>4573</v>
      </c>
      <c r="C5092" s="28" t="s">
        <v>5135</v>
      </c>
      <c r="D5092" s="25">
        <v>40557</v>
      </c>
      <c r="E5092" s="28" t="s">
        <v>7898</v>
      </c>
      <c r="F5092">
        <v>29.9</v>
      </c>
      <c r="G5092" s="28" t="s">
        <v>3970</v>
      </c>
      <c r="H5092" s="28" t="s">
        <v>3484</v>
      </c>
      <c r="J5092" s="28" t="s">
        <v>4909</v>
      </c>
      <c r="K5092" s="29" t="s">
        <v>7899</v>
      </c>
      <c r="M5092" s="28" t="s">
        <v>4708</v>
      </c>
    </row>
    <row r="5093" spans="1:13" hidden="1" x14ac:dyDescent="0.2">
      <c r="A5093" s="23">
        <v>90044</v>
      </c>
      <c r="B5093" s="28" t="s">
        <v>4573</v>
      </c>
      <c r="C5093" s="28" t="s">
        <v>5135</v>
      </c>
      <c r="D5093" s="25">
        <v>40557</v>
      </c>
      <c r="E5093" s="28" t="s">
        <v>1326</v>
      </c>
      <c r="F5093">
        <v>6.8</v>
      </c>
      <c r="G5093" s="28" t="s">
        <v>2210</v>
      </c>
      <c r="H5093" s="28" t="s">
        <v>3484</v>
      </c>
      <c r="J5093" s="28" t="s">
        <v>4912</v>
      </c>
      <c r="K5093" s="29">
        <v>40558</v>
      </c>
      <c r="M5093" s="28" t="s">
        <v>4707</v>
      </c>
    </row>
    <row r="5094" spans="1:13" x14ac:dyDescent="0.2">
      <c r="A5094" s="23">
        <v>90046</v>
      </c>
      <c r="B5094" s="28" t="s">
        <v>4573</v>
      </c>
      <c r="C5094" s="28" t="s">
        <v>5135</v>
      </c>
      <c r="D5094" s="25">
        <v>40557</v>
      </c>
      <c r="F5094">
        <v>16.5</v>
      </c>
      <c r="G5094" s="28" t="s">
        <v>2205</v>
      </c>
      <c r="H5094" s="28" t="s">
        <v>7151</v>
      </c>
      <c r="J5094" s="28" t="s">
        <v>4907</v>
      </c>
      <c r="K5094" s="29">
        <v>40560</v>
      </c>
      <c r="M5094" s="28" t="s">
        <v>4695</v>
      </c>
    </row>
    <row r="5095" spans="1:13" hidden="1" x14ac:dyDescent="0.2">
      <c r="A5095" s="23">
        <v>90048</v>
      </c>
      <c r="B5095" s="33" t="s">
        <v>4573</v>
      </c>
      <c r="C5095" s="28" t="s">
        <v>5135</v>
      </c>
      <c r="D5095" s="25">
        <v>40558</v>
      </c>
      <c r="E5095" s="28" t="s">
        <v>1351</v>
      </c>
      <c r="F5095">
        <v>69.5</v>
      </c>
      <c r="G5095" s="28" t="s">
        <v>1943</v>
      </c>
      <c r="H5095" s="28" t="s">
        <v>7321</v>
      </c>
      <c r="J5095" s="28" t="s">
        <v>4909</v>
      </c>
      <c r="K5095" s="29" t="s">
        <v>1352</v>
      </c>
      <c r="M5095" s="28" t="s">
        <v>2913</v>
      </c>
    </row>
    <row r="5096" spans="1:13" hidden="1" x14ac:dyDescent="0.2">
      <c r="A5096" s="23">
        <v>90047.1</v>
      </c>
      <c r="B5096" s="28" t="s">
        <v>4573</v>
      </c>
      <c r="C5096" s="28" t="s">
        <v>5135</v>
      </c>
      <c r="D5096" s="25">
        <v>40558</v>
      </c>
      <c r="E5096" s="28" t="s">
        <v>1337</v>
      </c>
      <c r="F5096">
        <v>16</v>
      </c>
      <c r="G5096" s="28" t="s">
        <v>3356</v>
      </c>
      <c r="H5096" s="28" t="s">
        <v>3370</v>
      </c>
      <c r="J5096" s="28" t="s">
        <v>4907</v>
      </c>
      <c r="K5096" s="29">
        <v>40560</v>
      </c>
      <c r="M5096" s="28" t="s">
        <v>2912</v>
      </c>
    </row>
    <row r="5097" spans="1:13" hidden="1" x14ac:dyDescent="0.2">
      <c r="A5097" s="23">
        <v>90047.2</v>
      </c>
      <c r="B5097" s="28" t="s">
        <v>4573</v>
      </c>
      <c r="C5097" s="28" t="s">
        <v>5135</v>
      </c>
      <c r="D5097" s="25">
        <v>40558</v>
      </c>
      <c r="E5097" s="28" t="s">
        <v>1338</v>
      </c>
      <c r="F5097">
        <v>7.22</v>
      </c>
      <c r="G5097" s="28" t="s">
        <v>3356</v>
      </c>
      <c r="H5097" s="28" t="s">
        <v>3370</v>
      </c>
      <c r="J5097" s="28" t="s">
        <v>4907</v>
      </c>
      <c r="K5097" s="29">
        <v>40560</v>
      </c>
      <c r="M5097" s="28" t="s">
        <v>2912</v>
      </c>
    </row>
    <row r="5098" spans="1:13" hidden="1" x14ac:dyDescent="0.2">
      <c r="A5098" s="23">
        <v>90031</v>
      </c>
      <c r="B5098" s="28" t="s">
        <v>4573</v>
      </c>
      <c r="C5098" s="28" t="s">
        <v>5135</v>
      </c>
      <c r="D5098" s="25">
        <v>40558</v>
      </c>
      <c r="E5098" s="28" t="s">
        <v>728</v>
      </c>
      <c r="F5098">
        <v>35.06</v>
      </c>
      <c r="G5098" s="28" t="s">
        <v>5167</v>
      </c>
      <c r="H5098" s="28" t="s">
        <v>3365</v>
      </c>
      <c r="J5098" s="28" t="s">
        <v>4907</v>
      </c>
      <c r="K5098" s="29">
        <v>40560</v>
      </c>
      <c r="M5098" s="28" t="s">
        <v>4701</v>
      </c>
    </row>
    <row r="5099" spans="1:13" hidden="1" x14ac:dyDescent="0.2">
      <c r="A5099" s="23">
        <v>90049</v>
      </c>
      <c r="B5099" s="33" t="s">
        <v>4573</v>
      </c>
      <c r="C5099" s="28" t="s">
        <v>5135</v>
      </c>
      <c r="D5099" s="25">
        <v>40559</v>
      </c>
      <c r="F5099">
        <v>61.78</v>
      </c>
      <c r="G5099" s="28" t="s">
        <v>3701</v>
      </c>
      <c r="H5099" s="28" t="s">
        <v>7322</v>
      </c>
      <c r="J5099" s="28" t="s">
        <v>7139</v>
      </c>
      <c r="K5099" s="29" t="s">
        <v>1352</v>
      </c>
      <c r="M5099" s="28" t="s">
        <v>4706</v>
      </c>
    </row>
    <row r="5100" spans="1:13" hidden="1" x14ac:dyDescent="0.2">
      <c r="A5100" s="23">
        <v>90259.199999999997</v>
      </c>
      <c r="B5100" s="28" t="s">
        <v>4579</v>
      </c>
      <c r="C5100" s="28" t="s">
        <v>4574</v>
      </c>
      <c r="D5100" s="25">
        <v>40560</v>
      </c>
      <c r="F5100" s="26">
        <v>30</v>
      </c>
      <c r="G5100" s="28" t="s">
        <v>4580</v>
      </c>
      <c r="H5100" s="28" t="s">
        <v>6667</v>
      </c>
      <c r="K5100" s="29">
        <v>40560</v>
      </c>
      <c r="L5100" s="28" t="s">
        <v>7212</v>
      </c>
      <c r="M5100" s="28" t="s">
        <v>5422</v>
      </c>
    </row>
    <row r="5101" spans="1:13" hidden="1" x14ac:dyDescent="0.2">
      <c r="A5101" s="23">
        <v>90013</v>
      </c>
      <c r="B5101" s="28" t="s">
        <v>4573</v>
      </c>
      <c r="C5101" s="28" t="s">
        <v>4580</v>
      </c>
      <c r="D5101" s="25">
        <v>40560</v>
      </c>
      <c r="E5101" s="28" t="s">
        <v>7204</v>
      </c>
      <c r="F5101" s="26">
        <v>10</v>
      </c>
      <c r="G5101" s="28" t="s">
        <v>1958</v>
      </c>
      <c r="H5101" s="28" t="s">
        <v>3379</v>
      </c>
      <c r="J5101" s="28" t="s">
        <v>4906</v>
      </c>
    </row>
    <row r="5102" spans="1:13" hidden="1" x14ac:dyDescent="0.2">
      <c r="A5102" s="23">
        <v>90258</v>
      </c>
      <c r="B5102" s="33" t="s">
        <v>4585</v>
      </c>
      <c r="C5102" s="28" t="s">
        <v>4574</v>
      </c>
      <c r="D5102" s="25">
        <v>40560</v>
      </c>
      <c r="F5102" s="26">
        <v>79.790000000000006</v>
      </c>
      <c r="G5102" s="28" t="s">
        <v>5142</v>
      </c>
      <c r="H5102" s="28" t="s">
        <v>5948</v>
      </c>
      <c r="K5102" s="29">
        <v>40560</v>
      </c>
      <c r="L5102" s="28" t="s">
        <v>7174</v>
      </c>
      <c r="M5102" s="28" t="s">
        <v>7175</v>
      </c>
    </row>
    <row r="5103" spans="1:13" hidden="1" x14ac:dyDescent="0.2">
      <c r="A5103" s="23">
        <v>90259.1</v>
      </c>
      <c r="B5103" s="28" t="s">
        <v>4573</v>
      </c>
      <c r="C5103" s="28" t="s">
        <v>4574</v>
      </c>
      <c r="D5103" s="25">
        <v>40560</v>
      </c>
      <c r="E5103" s="28" t="s">
        <v>7164</v>
      </c>
      <c r="F5103" s="26">
        <v>2.4300000000000002</v>
      </c>
      <c r="G5103" s="28" t="s">
        <v>5137</v>
      </c>
      <c r="H5103" s="28" t="s">
        <v>3365</v>
      </c>
      <c r="J5103" s="28" t="s">
        <v>4911</v>
      </c>
      <c r="K5103" s="29">
        <v>40560</v>
      </c>
      <c r="L5103" s="28" t="s">
        <v>7212</v>
      </c>
      <c r="M5103" s="28" t="s">
        <v>5422</v>
      </c>
    </row>
    <row r="5104" spans="1:13" hidden="1" x14ac:dyDescent="0.2">
      <c r="A5104" s="23">
        <v>90010</v>
      </c>
      <c r="B5104" s="33" t="s">
        <v>4573</v>
      </c>
      <c r="C5104" s="28" t="s">
        <v>4580</v>
      </c>
      <c r="D5104" s="25">
        <v>40560</v>
      </c>
      <c r="E5104" s="28" t="s">
        <v>3367</v>
      </c>
      <c r="F5104" s="26">
        <v>6</v>
      </c>
      <c r="G5104" s="28" t="s">
        <v>5137</v>
      </c>
      <c r="H5104" s="28" t="s">
        <v>3365</v>
      </c>
      <c r="J5104" s="28" t="s">
        <v>4911</v>
      </c>
    </row>
    <row r="5105" spans="1:13" hidden="1" x14ac:dyDescent="0.2">
      <c r="A5105" s="23">
        <v>90050</v>
      </c>
      <c r="B5105" s="28" t="s">
        <v>4573</v>
      </c>
      <c r="C5105" s="28" t="s">
        <v>5135</v>
      </c>
      <c r="D5105" s="25">
        <v>40561</v>
      </c>
      <c r="E5105" s="33"/>
      <c r="F5105">
        <v>46.6</v>
      </c>
      <c r="G5105" s="28" t="s">
        <v>898</v>
      </c>
      <c r="H5105" s="28" t="s">
        <v>7322</v>
      </c>
      <c r="J5105" s="28" t="s">
        <v>7139</v>
      </c>
      <c r="K5105" s="29" t="s">
        <v>5397</v>
      </c>
      <c r="M5105" s="28" t="s">
        <v>2914</v>
      </c>
    </row>
    <row r="5106" spans="1:13" hidden="1" x14ac:dyDescent="0.2">
      <c r="A5106" s="23">
        <v>90131</v>
      </c>
      <c r="B5106" s="28" t="s">
        <v>4573</v>
      </c>
      <c r="C5106" s="28" t="s">
        <v>5133</v>
      </c>
      <c r="D5106" s="25">
        <v>40561</v>
      </c>
      <c r="F5106" s="26">
        <v>136.57</v>
      </c>
      <c r="G5106" s="28" t="s">
        <v>5137</v>
      </c>
      <c r="H5106" s="28" t="s">
        <v>3365</v>
      </c>
      <c r="J5106" s="28" t="s">
        <v>4909</v>
      </c>
    </row>
    <row r="5107" spans="1:13" hidden="1" x14ac:dyDescent="0.2">
      <c r="A5107" s="23">
        <v>90009</v>
      </c>
      <c r="B5107" s="28" t="s">
        <v>4573</v>
      </c>
      <c r="C5107" s="28" t="s">
        <v>4580</v>
      </c>
      <c r="D5107" s="25">
        <v>40562</v>
      </c>
      <c r="E5107" s="28" t="s">
        <v>7164</v>
      </c>
      <c r="F5107" s="26">
        <v>6</v>
      </c>
      <c r="G5107" s="28" t="s">
        <v>7119</v>
      </c>
      <c r="H5107" s="28" t="s">
        <v>3365</v>
      </c>
      <c r="J5107" s="28" t="s">
        <v>4911</v>
      </c>
    </row>
    <row r="5108" spans="1:13" hidden="1" x14ac:dyDescent="0.2">
      <c r="A5108" s="23">
        <v>90257</v>
      </c>
      <c r="B5108" s="28" t="s">
        <v>4573</v>
      </c>
      <c r="C5108" s="28" t="s">
        <v>4574</v>
      </c>
      <c r="D5108" s="25">
        <v>40562</v>
      </c>
      <c r="E5108" s="28" t="s">
        <v>1137</v>
      </c>
      <c r="F5108" s="26">
        <v>30</v>
      </c>
      <c r="G5108" s="28" t="s">
        <v>5155</v>
      </c>
      <c r="H5108" s="28" t="s">
        <v>3365</v>
      </c>
      <c r="J5108" s="28" t="s">
        <v>4906</v>
      </c>
      <c r="K5108" s="29">
        <v>40562</v>
      </c>
      <c r="L5108" s="28" t="s">
        <v>7176</v>
      </c>
      <c r="M5108" s="28">
        <v>1307</v>
      </c>
    </row>
    <row r="5109" spans="1:13" hidden="1" x14ac:dyDescent="0.2">
      <c r="A5109" s="23">
        <v>90008</v>
      </c>
      <c r="B5109" s="28" t="s">
        <v>4573</v>
      </c>
      <c r="C5109" s="28" t="s">
        <v>4580</v>
      </c>
      <c r="D5109" s="25">
        <v>40562</v>
      </c>
      <c r="E5109" s="28" t="s">
        <v>7202</v>
      </c>
      <c r="F5109" s="26">
        <v>10</v>
      </c>
      <c r="G5109" s="28" t="s">
        <v>7201</v>
      </c>
      <c r="H5109" s="28" t="s">
        <v>3488</v>
      </c>
      <c r="J5109" s="28" t="s">
        <v>4911</v>
      </c>
    </row>
    <row r="5110" spans="1:13" hidden="1" x14ac:dyDescent="0.2">
      <c r="A5110" s="23">
        <v>90011</v>
      </c>
      <c r="B5110" s="28" t="s">
        <v>4573</v>
      </c>
      <c r="C5110" s="28" t="s">
        <v>4580</v>
      </c>
      <c r="D5110" s="25">
        <v>40563</v>
      </c>
      <c r="E5110" s="28" t="s">
        <v>7164</v>
      </c>
      <c r="F5110" s="26">
        <v>3</v>
      </c>
      <c r="G5110" s="28" t="s">
        <v>2203</v>
      </c>
      <c r="H5110" s="28" t="s">
        <v>3365</v>
      </c>
      <c r="J5110" s="28" t="s">
        <v>4907</v>
      </c>
    </row>
    <row r="5111" spans="1:13" x14ac:dyDescent="0.2">
      <c r="A5111" s="23">
        <v>90051</v>
      </c>
      <c r="B5111" s="28" t="s">
        <v>4573</v>
      </c>
      <c r="C5111" s="28" t="s">
        <v>5135</v>
      </c>
      <c r="D5111" s="25">
        <v>40563</v>
      </c>
      <c r="F5111">
        <v>16.5</v>
      </c>
      <c r="G5111" s="28" t="s">
        <v>2205</v>
      </c>
      <c r="H5111" s="28" t="s">
        <v>7151</v>
      </c>
      <c r="J5111" s="28" t="s">
        <v>4907</v>
      </c>
      <c r="K5111" s="29">
        <v>40564</v>
      </c>
      <c r="M5111" s="28" t="s">
        <v>4695</v>
      </c>
    </row>
    <row r="5112" spans="1:13" hidden="1" x14ac:dyDescent="0.2">
      <c r="A5112" s="23">
        <v>90255.2</v>
      </c>
      <c r="B5112" s="28" t="s">
        <v>4579</v>
      </c>
      <c r="C5112" s="28" t="s">
        <v>4574</v>
      </c>
      <c r="D5112" s="25">
        <v>40564</v>
      </c>
      <c r="F5112" s="26">
        <v>30</v>
      </c>
      <c r="G5112" s="28" t="s">
        <v>4580</v>
      </c>
      <c r="H5112" s="28" t="s">
        <v>6667</v>
      </c>
      <c r="K5112" s="29">
        <v>40564</v>
      </c>
      <c r="L5112" s="28" t="s">
        <v>7212</v>
      </c>
      <c r="M5112" s="28" t="s">
        <v>5421</v>
      </c>
    </row>
    <row r="5113" spans="1:13" hidden="1" x14ac:dyDescent="0.2">
      <c r="A5113" s="23">
        <v>90053</v>
      </c>
      <c r="B5113" s="28" t="s">
        <v>4573</v>
      </c>
      <c r="C5113" s="28" t="s">
        <v>5135</v>
      </c>
      <c r="D5113" s="25">
        <v>40564</v>
      </c>
      <c r="E5113" s="28" t="s">
        <v>7900</v>
      </c>
      <c r="F5113">
        <v>202.07</v>
      </c>
      <c r="G5113" s="28" t="s">
        <v>2203</v>
      </c>
      <c r="H5113" s="28" t="s">
        <v>7324</v>
      </c>
      <c r="I5113" s="28" t="s">
        <v>725</v>
      </c>
      <c r="J5113" s="28" t="s">
        <v>4909</v>
      </c>
      <c r="K5113" s="29" t="s">
        <v>7901</v>
      </c>
      <c r="M5113" s="28" t="s">
        <v>2915</v>
      </c>
    </row>
    <row r="5114" spans="1:13" hidden="1" x14ac:dyDescent="0.2">
      <c r="A5114" s="23">
        <v>90256</v>
      </c>
      <c r="B5114" s="28" t="s">
        <v>4573</v>
      </c>
      <c r="C5114" s="28" t="s">
        <v>4574</v>
      </c>
      <c r="D5114" s="25">
        <v>40564</v>
      </c>
      <c r="F5114" s="26">
        <v>96</v>
      </c>
      <c r="G5114" s="28" t="s">
        <v>5140</v>
      </c>
      <c r="H5114" s="28" t="s">
        <v>3370</v>
      </c>
      <c r="J5114" s="28" t="s">
        <v>4911</v>
      </c>
      <c r="K5114" s="29">
        <v>40564</v>
      </c>
      <c r="L5114" s="28" t="s">
        <v>7176</v>
      </c>
      <c r="M5114" s="28">
        <v>1308</v>
      </c>
    </row>
    <row r="5115" spans="1:13" hidden="1" x14ac:dyDescent="0.2">
      <c r="A5115" s="23">
        <v>90052</v>
      </c>
      <c r="B5115" s="28" t="s">
        <v>4573</v>
      </c>
      <c r="C5115" s="28" t="s">
        <v>5135</v>
      </c>
      <c r="D5115" s="25">
        <v>40564</v>
      </c>
      <c r="F5115">
        <v>8.09</v>
      </c>
      <c r="G5115" s="28" t="s">
        <v>683</v>
      </c>
      <c r="H5115" s="28" t="s">
        <v>3365</v>
      </c>
      <c r="J5115" s="28" t="s">
        <v>4909</v>
      </c>
      <c r="K5115" s="29">
        <v>40565</v>
      </c>
      <c r="M5115" s="28" t="s">
        <v>4697</v>
      </c>
    </row>
    <row r="5116" spans="1:13" hidden="1" x14ac:dyDescent="0.2">
      <c r="A5116" s="23">
        <v>90255.1</v>
      </c>
      <c r="B5116" s="28" t="s">
        <v>4573</v>
      </c>
      <c r="C5116" s="28" t="s">
        <v>4574</v>
      </c>
      <c r="D5116" s="25">
        <v>40564</v>
      </c>
      <c r="E5116" s="28" t="s">
        <v>7164</v>
      </c>
      <c r="F5116" s="26">
        <v>1.59</v>
      </c>
      <c r="G5116" s="28" t="s">
        <v>5137</v>
      </c>
      <c r="H5116" s="28" t="s">
        <v>3365</v>
      </c>
      <c r="J5116" s="28" t="s">
        <v>4911</v>
      </c>
      <c r="K5116" s="29">
        <v>40564</v>
      </c>
      <c r="L5116" s="28" t="s">
        <v>7212</v>
      </c>
      <c r="M5116" s="28" t="s">
        <v>5421</v>
      </c>
    </row>
    <row r="5117" spans="1:13" hidden="1" x14ac:dyDescent="0.2">
      <c r="A5117" s="23">
        <v>90016</v>
      </c>
      <c r="B5117" s="28" t="s">
        <v>4573</v>
      </c>
      <c r="C5117" s="28" t="s">
        <v>4580</v>
      </c>
      <c r="D5117" s="29">
        <v>40564</v>
      </c>
      <c r="E5117" s="28" t="s">
        <v>7164</v>
      </c>
      <c r="F5117" s="26">
        <v>3</v>
      </c>
      <c r="G5117" s="28" t="s">
        <v>5137</v>
      </c>
      <c r="H5117" s="28" t="s">
        <v>3365</v>
      </c>
      <c r="J5117" s="28" t="s">
        <v>4911</v>
      </c>
    </row>
    <row r="5118" spans="1:13" hidden="1" x14ac:dyDescent="0.2">
      <c r="A5118" s="23">
        <v>90015</v>
      </c>
      <c r="B5118" s="28" t="s">
        <v>4573</v>
      </c>
      <c r="C5118" s="28" t="s">
        <v>4580</v>
      </c>
      <c r="D5118" s="29">
        <v>40564</v>
      </c>
      <c r="E5118" s="28" t="s">
        <v>7205</v>
      </c>
      <c r="F5118" s="26">
        <v>12</v>
      </c>
      <c r="G5118" s="28" t="s">
        <v>7201</v>
      </c>
      <c r="H5118" s="28" t="s">
        <v>3488</v>
      </c>
      <c r="J5118" s="28" t="s">
        <v>4908</v>
      </c>
    </row>
    <row r="5119" spans="1:13" hidden="1" x14ac:dyDescent="0.2">
      <c r="A5119" s="23">
        <v>90054</v>
      </c>
      <c r="B5119" s="28" t="s">
        <v>4573</v>
      </c>
      <c r="C5119" s="28" t="s">
        <v>5135</v>
      </c>
      <c r="D5119" s="25">
        <v>40565</v>
      </c>
      <c r="E5119" s="28" t="s">
        <v>1345</v>
      </c>
      <c r="F5119">
        <v>43.5</v>
      </c>
      <c r="G5119" s="28" t="s">
        <v>2561</v>
      </c>
      <c r="H5119" s="28" t="s">
        <v>4600</v>
      </c>
      <c r="J5119" s="28" t="s">
        <v>4907</v>
      </c>
      <c r="K5119" s="29">
        <v>40567</v>
      </c>
      <c r="M5119" s="28" t="s">
        <v>2916</v>
      </c>
    </row>
    <row r="5120" spans="1:13" hidden="1" x14ac:dyDescent="0.2">
      <c r="A5120" s="23">
        <v>90055</v>
      </c>
      <c r="B5120" s="28" t="s">
        <v>4573</v>
      </c>
      <c r="C5120" s="33" t="s">
        <v>5135</v>
      </c>
      <c r="D5120" s="25">
        <v>40565</v>
      </c>
      <c r="F5120">
        <v>74</v>
      </c>
      <c r="G5120" s="28" t="s">
        <v>3055</v>
      </c>
      <c r="H5120" s="28" t="s">
        <v>4600</v>
      </c>
      <c r="J5120" s="28" t="s">
        <v>4907</v>
      </c>
      <c r="K5120" s="29" t="s">
        <v>5392</v>
      </c>
      <c r="M5120" s="28" t="s">
        <v>2917</v>
      </c>
    </row>
    <row r="5121" spans="1:13" hidden="1" x14ac:dyDescent="0.2">
      <c r="A5121" s="23">
        <v>90032</v>
      </c>
      <c r="B5121" s="28" t="s">
        <v>4573</v>
      </c>
      <c r="C5121" s="28" t="s">
        <v>5135</v>
      </c>
      <c r="D5121" s="25">
        <v>40565</v>
      </c>
      <c r="E5121" s="28" t="s">
        <v>728</v>
      </c>
      <c r="F5121">
        <v>14.51</v>
      </c>
      <c r="G5121" s="28" t="s">
        <v>5167</v>
      </c>
      <c r="H5121" s="28" t="s">
        <v>3365</v>
      </c>
      <c r="J5121" s="28" t="s">
        <v>4907</v>
      </c>
      <c r="K5121" s="29">
        <v>40567</v>
      </c>
      <c r="M5121" s="28" t="s">
        <v>4701</v>
      </c>
    </row>
    <row r="5122" spans="1:13" hidden="1" x14ac:dyDescent="0.2">
      <c r="A5122" s="23">
        <v>90056</v>
      </c>
      <c r="B5122" s="28" t="s">
        <v>4573</v>
      </c>
      <c r="C5122" s="28" t="s">
        <v>5135</v>
      </c>
      <c r="D5122" s="25">
        <v>40566</v>
      </c>
      <c r="E5122" s="28" t="s">
        <v>1327</v>
      </c>
      <c r="F5122">
        <v>40.96</v>
      </c>
      <c r="G5122" s="28" t="s">
        <v>3355</v>
      </c>
      <c r="H5122" s="28" t="s">
        <v>7324</v>
      </c>
      <c r="I5122" s="28" t="s">
        <v>725</v>
      </c>
      <c r="J5122" s="28" t="s">
        <v>4909</v>
      </c>
      <c r="K5122" s="29">
        <v>40567</v>
      </c>
      <c r="M5122" s="28" t="s">
        <v>2918</v>
      </c>
    </row>
    <row r="5123" spans="1:13" hidden="1" x14ac:dyDescent="0.2">
      <c r="A5123" s="23">
        <v>90033.1</v>
      </c>
      <c r="B5123" s="33" t="s">
        <v>4573</v>
      </c>
      <c r="C5123" s="33" t="s">
        <v>5135</v>
      </c>
      <c r="D5123" s="25">
        <v>40566</v>
      </c>
      <c r="E5123" s="28" t="s">
        <v>1341</v>
      </c>
      <c r="F5123">
        <v>-55</v>
      </c>
      <c r="G5123" s="28" t="s">
        <v>1560</v>
      </c>
      <c r="H5123" s="28" t="s">
        <v>4600</v>
      </c>
      <c r="J5123" s="28" t="s">
        <v>4907</v>
      </c>
      <c r="K5123" s="29">
        <v>40567</v>
      </c>
      <c r="L5123" s="33"/>
      <c r="M5123" s="28" t="s">
        <v>7224</v>
      </c>
    </row>
    <row r="5124" spans="1:13" hidden="1" x14ac:dyDescent="0.2">
      <c r="A5124" s="23">
        <v>90033.2</v>
      </c>
      <c r="B5124" s="33" t="s">
        <v>4573</v>
      </c>
      <c r="C5124" s="33" t="s">
        <v>5135</v>
      </c>
      <c r="D5124" s="25">
        <v>40566</v>
      </c>
      <c r="E5124" s="28" t="s">
        <v>1342</v>
      </c>
      <c r="F5124">
        <v>13</v>
      </c>
      <c r="G5124" s="28" t="s">
        <v>1560</v>
      </c>
      <c r="H5124" s="33" t="s">
        <v>3370</v>
      </c>
      <c r="J5124" s="28" t="s">
        <v>4911</v>
      </c>
      <c r="K5124" s="29">
        <v>40567</v>
      </c>
      <c r="L5124" s="33"/>
      <c r="M5124" s="28" t="s">
        <v>7224</v>
      </c>
    </row>
    <row r="5125" spans="1:13" hidden="1" x14ac:dyDescent="0.2">
      <c r="A5125" s="23">
        <v>90033.3</v>
      </c>
      <c r="B5125" s="33" t="s">
        <v>4573</v>
      </c>
      <c r="C5125" s="33" t="s">
        <v>5135</v>
      </c>
      <c r="D5125" s="25">
        <v>40566</v>
      </c>
      <c r="E5125" s="28" t="s">
        <v>1343</v>
      </c>
      <c r="F5125">
        <v>125</v>
      </c>
      <c r="G5125" s="28" t="s">
        <v>1560</v>
      </c>
      <c r="H5125" s="33" t="s">
        <v>4600</v>
      </c>
      <c r="J5125" s="28" t="s">
        <v>4907</v>
      </c>
      <c r="K5125" s="29">
        <v>40567</v>
      </c>
      <c r="L5125" s="33"/>
      <c r="M5125" s="28" t="s">
        <v>7224</v>
      </c>
    </row>
    <row r="5126" spans="1:13" hidden="1" x14ac:dyDescent="0.2">
      <c r="A5126" s="23">
        <v>90254</v>
      </c>
      <c r="B5126" s="28" t="s">
        <v>4573</v>
      </c>
      <c r="C5126" s="28" t="s">
        <v>4574</v>
      </c>
      <c r="D5126" s="25">
        <v>40567</v>
      </c>
      <c r="F5126" s="26">
        <v>-764.36</v>
      </c>
      <c r="G5126" s="28" t="s">
        <v>7951</v>
      </c>
      <c r="H5126" s="28" t="s">
        <v>6666</v>
      </c>
      <c r="J5126" s="28" t="s">
        <v>4907</v>
      </c>
      <c r="K5126" s="29">
        <v>40567</v>
      </c>
      <c r="L5126" s="28" t="s">
        <v>7177</v>
      </c>
      <c r="M5126" s="28" t="s">
        <v>7208</v>
      </c>
    </row>
    <row r="5127" spans="1:13" hidden="1" x14ac:dyDescent="0.2">
      <c r="A5127" s="23">
        <v>90058</v>
      </c>
      <c r="B5127" s="28" t="s">
        <v>4573</v>
      </c>
      <c r="C5127" s="28" t="s">
        <v>5135</v>
      </c>
      <c r="D5127" s="25">
        <v>40567</v>
      </c>
      <c r="E5127" s="28" t="s">
        <v>5393</v>
      </c>
      <c r="F5127">
        <v>20</v>
      </c>
      <c r="G5127" s="28" t="s">
        <v>688</v>
      </c>
      <c r="H5127" s="28" t="s">
        <v>3484</v>
      </c>
      <c r="J5127" s="28" t="s">
        <v>4907</v>
      </c>
      <c r="K5127" s="29" t="s">
        <v>5394</v>
      </c>
      <c r="M5127" s="28" t="s">
        <v>2919</v>
      </c>
    </row>
    <row r="5128" spans="1:13" hidden="1" x14ac:dyDescent="0.2">
      <c r="A5128" s="23">
        <v>90253</v>
      </c>
      <c r="B5128" s="28" t="s">
        <v>4585</v>
      </c>
      <c r="C5128" s="28" t="s">
        <v>4574</v>
      </c>
      <c r="D5128" s="25">
        <v>40567</v>
      </c>
      <c r="F5128" s="26">
        <v>20.8</v>
      </c>
      <c r="G5128" s="28" t="s">
        <v>5141</v>
      </c>
      <c r="H5128" s="28" t="s">
        <v>5948</v>
      </c>
      <c r="J5128" s="28" t="s">
        <v>4907</v>
      </c>
      <c r="K5128" s="29">
        <v>40567</v>
      </c>
      <c r="L5128" s="28" t="s">
        <v>7174</v>
      </c>
      <c r="M5128" s="28" t="s">
        <v>7211</v>
      </c>
    </row>
    <row r="5129" spans="1:13" hidden="1" x14ac:dyDescent="0.2">
      <c r="A5129" s="23">
        <v>90132</v>
      </c>
      <c r="B5129" s="28" t="s">
        <v>4573</v>
      </c>
      <c r="C5129" s="28" t="s">
        <v>5133</v>
      </c>
      <c r="D5129" s="25">
        <v>40567</v>
      </c>
      <c r="F5129" s="26">
        <v>115.4</v>
      </c>
      <c r="G5129" s="28" t="s">
        <v>5137</v>
      </c>
      <c r="H5129" s="28" t="s">
        <v>3365</v>
      </c>
      <c r="J5129" s="28" t="s">
        <v>4909</v>
      </c>
    </row>
    <row r="5130" spans="1:13" x14ac:dyDescent="0.2">
      <c r="A5130" s="23">
        <v>90057</v>
      </c>
      <c r="B5130" s="28" t="s">
        <v>4573</v>
      </c>
      <c r="C5130" s="28" t="s">
        <v>5135</v>
      </c>
      <c r="D5130" s="25">
        <v>40567</v>
      </c>
      <c r="F5130">
        <v>16.5</v>
      </c>
      <c r="G5130" s="28" t="s">
        <v>2205</v>
      </c>
      <c r="H5130" s="28" t="s">
        <v>7151</v>
      </c>
      <c r="J5130" s="28" t="s">
        <v>4907</v>
      </c>
      <c r="K5130" s="29">
        <v>40568</v>
      </c>
      <c r="M5130" s="28" t="s">
        <v>4695</v>
      </c>
    </row>
    <row r="5131" spans="1:13" hidden="1" x14ac:dyDescent="0.2">
      <c r="A5131" s="23">
        <v>90249</v>
      </c>
      <c r="B5131" s="28" t="s">
        <v>4573</v>
      </c>
      <c r="C5131" s="28" t="s">
        <v>4574</v>
      </c>
      <c r="D5131" s="25">
        <v>40568</v>
      </c>
      <c r="E5131" s="28" t="s">
        <v>5652</v>
      </c>
      <c r="F5131" s="26">
        <v>3008.32</v>
      </c>
      <c r="G5131" s="28" t="s">
        <v>681</v>
      </c>
      <c r="H5131" s="28" t="s">
        <v>7165</v>
      </c>
      <c r="J5131" s="28" t="s">
        <v>4909</v>
      </c>
      <c r="K5131" s="29">
        <v>40568</v>
      </c>
      <c r="L5131" s="28" t="s">
        <v>7212</v>
      </c>
      <c r="M5131" s="28" t="s">
        <v>5420</v>
      </c>
    </row>
    <row r="5132" spans="1:13" x14ac:dyDescent="0.2">
      <c r="A5132" s="23">
        <v>90250</v>
      </c>
      <c r="B5132" s="28" t="s">
        <v>4573</v>
      </c>
      <c r="C5132" s="28" t="s">
        <v>4574</v>
      </c>
      <c r="D5132" s="25">
        <v>40568</v>
      </c>
      <c r="E5132" s="28" t="s">
        <v>5653</v>
      </c>
      <c r="F5132" s="26">
        <v>20</v>
      </c>
      <c r="G5132" s="28" t="s">
        <v>1135</v>
      </c>
      <c r="H5132" s="28" t="s">
        <v>7151</v>
      </c>
      <c r="J5132" s="28" t="s">
        <v>4907</v>
      </c>
      <c r="K5132" s="29">
        <v>40568</v>
      </c>
      <c r="L5132" s="28" t="s">
        <v>7176</v>
      </c>
      <c r="M5132" s="28">
        <v>1298</v>
      </c>
    </row>
    <row r="5133" spans="1:13" x14ac:dyDescent="0.2">
      <c r="A5133" s="23">
        <v>90059</v>
      </c>
      <c r="B5133" s="28" t="s">
        <v>4573</v>
      </c>
      <c r="C5133" s="28" t="s">
        <v>5135</v>
      </c>
      <c r="D5133" s="25">
        <v>40568</v>
      </c>
      <c r="F5133">
        <v>30</v>
      </c>
      <c r="G5133" s="28" t="s">
        <v>2201</v>
      </c>
      <c r="H5133" s="28" t="s">
        <v>7151</v>
      </c>
      <c r="J5133" s="28" t="s">
        <v>4911</v>
      </c>
      <c r="K5133" s="29" t="s">
        <v>7902</v>
      </c>
      <c r="M5133" s="28" t="s">
        <v>2921</v>
      </c>
    </row>
    <row r="5134" spans="1:13" hidden="1" x14ac:dyDescent="0.2">
      <c r="A5134" s="23">
        <v>90252</v>
      </c>
      <c r="B5134" s="33" t="s">
        <v>4573</v>
      </c>
      <c r="C5134" s="28" t="s">
        <v>4574</v>
      </c>
      <c r="D5134" s="25">
        <v>40568</v>
      </c>
      <c r="E5134" s="28" t="s">
        <v>3389</v>
      </c>
      <c r="F5134" s="26">
        <v>42.87</v>
      </c>
      <c r="G5134" s="28" t="s">
        <v>5139</v>
      </c>
      <c r="H5134" s="28" t="s">
        <v>3381</v>
      </c>
      <c r="J5134" s="28" t="s">
        <v>4911</v>
      </c>
      <c r="K5134" s="29">
        <v>40568</v>
      </c>
      <c r="L5134" s="28" t="s">
        <v>7174</v>
      </c>
      <c r="M5134" s="28" t="s">
        <v>7209</v>
      </c>
    </row>
    <row r="5135" spans="1:13" hidden="1" x14ac:dyDescent="0.2">
      <c r="A5135" s="23">
        <v>90251</v>
      </c>
      <c r="B5135" s="33" t="s">
        <v>4573</v>
      </c>
      <c r="C5135" s="28" t="s">
        <v>4574</v>
      </c>
      <c r="D5135" s="25">
        <v>40568</v>
      </c>
      <c r="E5135" s="28" t="s">
        <v>5654</v>
      </c>
      <c r="F5135" s="26">
        <v>26.5</v>
      </c>
      <c r="G5135" s="28" t="s">
        <v>5155</v>
      </c>
      <c r="H5135" s="28" t="s">
        <v>7154</v>
      </c>
      <c r="J5135" s="28" t="s">
        <v>4906</v>
      </c>
      <c r="K5135" s="29">
        <v>40568</v>
      </c>
      <c r="L5135" s="28" t="s">
        <v>7176</v>
      </c>
      <c r="M5135" s="28">
        <v>1309</v>
      </c>
    </row>
    <row r="5136" spans="1:13" hidden="1" x14ac:dyDescent="0.2">
      <c r="A5136" s="23">
        <v>90248</v>
      </c>
      <c r="B5136" s="28" t="s">
        <v>5138</v>
      </c>
      <c r="C5136" s="28" t="s">
        <v>4574</v>
      </c>
      <c r="D5136" s="25">
        <v>40568</v>
      </c>
      <c r="F5136" s="26">
        <v>293.16000000000003</v>
      </c>
      <c r="G5136" s="28" t="s">
        <v>4574</v>
      </c>
      <c r="H5136" s="28" t="s">
        <v>3381</v>
      </c>
      <c r="J5136" s="28" t="s">
        <v>4909</v>
      </c>
      <c r="K5136" s="29">
        <v>40568</v>
      </c>
      <c r="L5136" s="28" t="s">
        <v>7206</v>
      </c>
      <c r="M5136" s="28" t="s">
        <v>7223</v>
      </c>
    </row>
    <row r="5137" spans="1:13" hidden="1" x14ac:dyDescent="0.2">
      <c r="A5137" s="23">
        <v>90247</v>
      </c>
      <c r="B5137" s="28" t="s">
        <v>4579</v>
      </c>
      <c r="C5137" s="28" t="s">
        <v>4574</v>
      </c>
      <c r="D5137" s="25">
        <v>40569</v>
      </c>
      <c r="F5137" s="26">
        <v>50</v>
      </c>
      <c r="G5137" s="28" t="s">
        <v>4580</v>
      </c>
      <c r="H5137" s="28" t="s">
        <v>6667</v>
      </c>
      <c r="K5137" s="29">
        <v>40569</v>
      </c>
      <c r="L5137" s="28" t="s">
        <v>7184</v>
      </c>
      <c r="M5137" s="28" t="s">
        <v>7222</v>
      </c>
    </row>
    <row r="5138" spans="1:13" hidden="1" x14ac:dyDescent="0.2">
      <c r="A5138" s="23">
        <v>90246</v>
      </c>
      <c r="B5138" s="28" t="s">
        <v>4573</v>
      </c>
      <c r="C5138" s="28" t="s">
        <v>4574</v>
      </c>
      <c r="D5138" s="25">
        <v>40569</v>
      </c>
      <c r="F5138" s="26">
        <v>20</v>
      </c>
      <c r="G5138" s="28" t="s">
        <v>5165</v>
      </c>
      <c r="H5138" s="28" t="s">
        <v>3370</v>
      </c>
      <c r="J5138" s="28" t="s">
        <v>4909</v>
      </c>
      <c r="K5138" s="29">
        <v>40569</v>
      </c>
      <c r="L5138" s="28" t="s">
        <v>7176</v>
      </c>
      <c r="M5138" s="28">
        <v>1299</v>
      </c>
    </row>
    <row r="5139" spans="1:13" hidden="1" x14ac:dyDescent="0.2">
      <c r="A5139" s="23">
        <v>90245.2</v>
      </c>
      <c r="B5139" s="33" t="s">
        <v>4579</v>
      </c>
      <c r="C5139" s="28" t="s">
        <v>4574</v>
      </c>
      <c r="D5139" s="25">
        <v>40570</v>
      </c>
      <c r="F5139" s="26">
        <v>50</v>
      </c>
      <c r="G5139" s="28" t="s">
        <v>4580</v>
      </c>
      <c r="H5139" s="28" t="s">
        <v>6667</v>
      </c>
      <c r="K5139" s="29">
        <v>40570</v>
      </c>
      <c r="L5139" s="28" t="s">
        <v>7212</v>
      </c>
      <c r="M5139" s="28" t="s">
        <v>5419</v>
      </c>
    </row>
    <row r="5140" spans="1:13" hidden="1" x14ac:dyDescent="0.2">
      <c r="A5140" s="23">
        <v>90062</v>
      </c>
      <c r="B5140" s="28" t="s">
        <v>4573</v>
      </c>
      <c r="C5140" s="28" t="s">
        <v>5135</v>
      </c>
      <c r="D5140" s="25">
        <v>40570</v>
      </c>
      <c r="E5140" s="28" t="s">
        <v>1329</v>
      </c>
      <c r="F5140">
        <v>40.770000000000003</v>
      </c>
      <c r="G5140" s="28" t="s">
        <v>2203</v>
      </c>
      <c r="H5140" s="28" t="s">
        <v>3370</v>
      </c>
      <c r="J5140" s="28" t="s">
        <v>4909</v>
      </c>
      <c r="K5140" s="29" t="s">
        <v>5391</v>
      </c>
      <c r="M5140" s="28" t="s">
        <v>2923</v>
      </c>
    </row>
    <row r="5141" spans="1:13" hidden="1" x14ac:dyDescent="0.2">
      <c r="A5141" s="23">
        <v>90063</v>
      </c>
      <c r="B5141" s="28" t="s">
        <v>4573</v>
      </c>
      <c r="C5141" s="28" t="s">
        <v>5135</v>
      </c>
      <c r="D5141" s="25">
        <v>40570</v>
      </c>
      <c r="E5141" s="28" t="s">
        <v>1328</v>
      </c>
      <c r="F5141">
        <v>125.96</v>
      </c>
      <c r="G5141" s="28" t="s">
        <v>6747</v>
      </c>
      <c r="H5141" s="28" t="s">
        <v>4599</v>
      </c>
      <c r="I5141" s="28" t="s">
        <v>7169</v>
      </c>
      <c r="J5141" s="28" t="s">
        <v>4909</v>
      </c>
      <c r="K5141" s="29">
        <v>40571</v>
      </c>
      <c r="M5141" s="28" t="s">
        <v>2924</v>
      </c>
    </row>
    <row r="5142" spans="1:13" hidden="1" x14ac:dyDescent="0.2">
      <c r="A5142" s="23">
        <v>90061</v>
      </c>
      <c r="B5142" s="28" t="s">
        <v>4573</v>
      </c>
      <c r="C5142" s="28" t="s">
        <v>5135</v>
      </c>
      <c r="D5142" s="25">
        <v>40570</v>
      </c>
      <c r="E5142" s="28" t="s">
        <v>7944</v>
      </c>
      <c r="F5142">
        <v>11.25</v>
      </c>
      <c r="G5142" s="28" t="s">
        <v>688</v>
      </c>
      <c r="H5142" s="28" t="s">
        <v>3379</v>
      </c>
      <c r="J5142" s="28" t="s">
        <v>4907</v>
      </c>
      <c r="K5142" s="29">
        <v>40571</v>
      </c>
      <c r="M5142" s="28" t="s">
        <v>2922</v>
      </c>
    </row>
    <row r="5143" spans="1:13" hidden="1" x14ac:dyDescent="0.2">
      <c r="A5143" s="23">
        <v>90245.1</v>
      </c>
      <c r="B5143" s="28" t="s">
        <v>4573</v>
      </c>
      <c r="C5143" s="28" t="s">
        <v>4574</v>
      </c>
      <c r="D5143" s="25">
        <v>40570</v>
      </c>
      <c r="E5143" s="28" t="s">
        <v>7164</v>
      </c>
      <c r="F5143" s="26">
        <v>2.6</v>
      </c>
      <c r="G5143" s="28" t="s">
        <v>5137</v>
      </c>
      <c r="H5143" s="28" t="s">
        <v>3365</v>
      </c>
      <c r="J5143" s="28" t="s">
        <v>4911</v>
      </c>
      <c r="K5143" s="29">
        <v>40570</v>
      </c>
      <c r="L5143" s="28" t="s">
        <v>7212</v>
      </c>
      <c r="M5143" s="28" t="s">
        <v>5419</v>
      </c>
    </row>
    <row r="5144" spans="1:13" x14ac:dyDescent="0.2">
      <c r="A5144" s="23">
        <v>90060</v>
      </c>
      <c r="B5144" s="28" t="s">
        <v>4573</v>
      </c>
      <c r="C5144" s="28" t="s">
        <v>5135</v>
      </c>
      <c r="D5144" s="25">
        <v>40570</v>
      </c>
      <c r="E5144" s="33"/>
      <c r="F5144">
        <v>15</v>
      </c>
      <c r="G5144" s="28" t="s">
        <v>2205</v>
      </c>
      <c r="H5144" s="28" t="s">
        <v>7151</v>
      </c>
      <c r="J5144" s="28" t="s">
        <v>4907</v>
      </c>
      <c r="K5144" s="29">
        <v>40571</v>
      </c>
      <c r="M5144" s="28" t="s">
        <v>4695</v>
      </c>
    </row>
    <row r="5145" spans="1:13" hidden="1" x14ac:dyDescent="0.2">
      <c r="A5145" s="23">
        <v>90034.1</v>
      </c>
      <c r="B5145" s="28" t="s">
        <v>4573</v>
      </c>
      <c r="C5145" s="28" t="s">
        <v>5135</v>
      </c>
      <c r="D5145" s="25">
        <v>40570</v>
      </c>
      <c r="E5145" s="28" t="s">
        <v>726</v>
      </c>
      <c r="F5145">
        <v>4.99</v>
      </c>
      <c r="G5145" s="28" t="s">
        <v>5167</v>
      </c>
      <c r="H5145" s="28" t="s">
        <v>3370</v>
      </c>
      <c r="J5145" s="28" t="s">
        <v>4907</v>
      </c>
      <c r="K5145" s="29">
        <v>40571</v>
      </c>
      <c r="M5145" s="28" t="s">
        <v>4701</v>
      </c>
    </row>
    <row r="5146" spans="1:13" hidden="1" x14ac:dyDescent="0.2">
      <c r="A5146" s="23">
        <v>90034.2</v>
      </c>
      <c r="B5146" s="28" t="s">
        <v>4573</v>
      </c>
      <c r="C5146" s="28" t="s">
        <v>5135</v>
      </c>
      <c r="D5146" s="25">
        <v>40570</v>
      </c>
      <c r="E5146" s="28" t="s">
        <v>727</v>
      </c>
      <c r="F5146">
        <v>2.39</v>
      </c>
      <c r="G5146" s="28" t="s">
        <v>5167</v>
      </c>
      <c r="H5146" s="28" t="s">
        <v>3370</v>
      </c>
      <c r="J5146" s="28" t="s">
        <v>4911</v>
      </c>
      <c r="K5146" s="29">
        <v>40571</v>
      </c>
      <c r="M5146" s="28" t="s">
        <v>4701</v>
      </c>
    </row>
    <row r="5147" spans="1:13" hidden="1" x14ac:dyDescent="0.2">
      <c r="A5147" s="23">
        <v>90034.3</v>
      </c>
      <c r="B5147" s="28" t="s">
        <v>4573</v>
      </c>
      <c r="C5147" s="28" t="s">
        <v>5135</v>
      </c>
      <c r="D5147" s="25">
        <v>40570</v>
      </c>
      <c r="E5147" s="28" t="s">
        <v>728</v>
      </c>
      <c r="F5147">
        <v>3.05</v>
      </c>
      <c r="G5147" s="28" t="s">
        <v>5167</v>
      </c>
      <c r="H5147" s="28" t="s">
        <v>3365</v>
      </c>
      <c r="J5147" s="28" t="s">
        <v>4909</v>
      </c>
      <c r="K5147" s="29">
        <v>40571</v>
      </c>
      <c r="M5147" s="28" t="s">
        <v>4701</v>
      </c>
    </row>
    <row r="5148" spans="1:13" hidden="1" x14ac:dyDescent="0.2">
      <c r="A5148" s="23">
        <v>90064</v>
      </c>
      <c r="B5148" s="28" t="s">
        <v>4573</v>
      </c>
      <c r="C5148" s="28" t="s">
        <v>5135</v>
      </c>
      <c r="D5148" s="25">
        <v>40571</v>
      </c>
      <c r="E5148" s="28" t="s">
        <v>7896</v>
      </c>
      <c r="F5148">
        <v>31.5</v>
      </c>
      <c r="G5148" s="28" t="s">
        <v>3696</v>
      </c>
      <c r="H5148" s="28" t="s">
        <v>3379</v>
      </c>
      <c r="J5148" s="28" t="s">
        <v>4907</v>
      </c>
      <c r="K5148" s="29" t="s">
        <v>7897</v>
      </c>
      <c r="M5148" s="28" t="s">
        <v>2925</v>
      </c>
    </row>
    <row r="5149" spans="1:13" hidden="1" x14ac:dyDescent="0.2">
      <c r="A5149" s="23">
        <v>90065.1</v>
      </c>
      <c r="B5149" s="28" t="s">
        <v>4573</v>
      </c>
      <c r="C5149" s="28" t="s">
        <v>5135</v>
      </c>
      <c r="D5149" s="25">
        <v>40571</v>
      </c>
      <c r="E5149" s="28" t="s">
        <v>1323</v>
      </c>
      <c r="F5149">
        <v>9.84</v>
      </c>
      <c r="G5149" s="28" t="s">
        <v>1951</v>
      </c>
      <c r="H5149" s="28" t="s">
        <v>3370</v>
      </c>
      <c r="J5149" s="28" t="s">
        <v>4909</v>
      </c>
      <c r="K5149" s="29">
        <v>40572</v>
      </c>
      <c r="M5149" s="28" t="s">
        <v>2926</v>
      </c>
    </row>
    <row r="5150" spans="1:13" hidden="1" x14ac:dyDescent="0.2">
      <c r="A5150" s="23">
        <v>90065.2</v>
      </c>
      <c r="B5150" s="28" t="s">
        <v>4573</v>
      </c>
      <c r="C5150" s="28" t="s">
        <v>5135</v>
      </c>
      <c r="D5150" s="25">
        <v>40571</v>
      </c>
      <c r="E5150" s="28" t="s">
        <v>1324</v>
      </c>
      <c r="F5150">
        <v>12.88</v>
      </c>
      <c r="G5150" s="28" t="s">
        <v>1951</v>
      </c>
      <c r="H5150" s="28" t="s">
        <v>3370</v>
      </c>
      <c r="J5150" s="28" t="s">
        <v>4909</v>
      </c>
      <c r="K5150" s="29">
        <v>40572</v>
      </c>
      <c r="M5150" s="28" t="s">
        <v>2926</v>
      </c>
    </row>
    <row r="5151" spans="1:13" hidden="1" x14ac:dyDescent="0.2">
      <c r="A5151" s="23">
        <v>90244</v>
      </c>
      <c r="B5151" s="28" t="s">
        <v>4573</v>
      </c>
      <c r="C5151" s="28" t="s">
        <v>4574</v>
      </c>
      <c r="D5151" s="25">
        <v>40571</v>
      </c>
      <c r="F5151" s="26">
        <v>64.36</v>
      </c>
      <c r="G5151" s="28" t="s">
        <v>6790</v>
      </c>
      <c r="H5151" s="28" t="s">
        <v>3381</v>
      </c>
      <c r="J5151" s="28" t="s">
        <v>4909</v>
      </c>
      <c r="K5151" s="29">
        <v>40571</v>
      </c>
      <c r="L5151" s="28" t="s">
        <v>7174</v>
      </c>
      <c r="M5151" s="28" t="s">
        <v>7220</v>
      </c>
    </row>
    <row r="5152" spans="1:13" hidden="1" x14ac:dyDescent="0.2">
      <c r="A5152" s="23">
        <v>90243</v>
      </c>
      <c r="B5152" s="28" t="s">
        <v>4573</v>
      </c>
      <c r="C5152" s="28" t="s">
        <v>4574</v>
      </c>
      <c r="D5152" s="25">
        <v>40571</v>
      </c>
      <c r="F5152" s="26">
        <v>20.37</v>
      </c>
      <c r="G5152" s="28" t="s">
        <v>5136</v>
      </c>
      <c r="H5152" s="28" t="s">
        <v>3381</v>
      </c>
      <c r="J5152" s="28" t="s">
        <v>4911</v>
      </c>
      <c r="K5152" s="29">
        <v>40571</v>
      </c>
      <c r="L5152" s="28" t="s">
        <v>7174</v>
      </c>
      <c r="M5152" s="28" t="s">
        <v>7221</v>
      </c>
    </row>
    <row r="5153" spans="1:13" x14ac:dyDescent="0.2">
      <c r="A5153" s="23">
        <v>90066</v>
      </c>
      <c r="B5153" s="28" t="s">
        <v>4573</v>
      </c>
      <c r="C5153" s="28" t="s">
        <v>5135</v>
      </c>
      <c r="D5153" s="25">
        <v>40571</v>
      </c>
      <c r="F5153">
        <v>22.5</v>
      </c>
      <c r="G5153" s="28" t="s">
        <v>2205</v>
      </c>
      <c r="H5153" s="28" t="s">
        <v>7151</v>
      </c>
      <c r="J5153" s="28" t="s">
        <v>4907</v>
      </c>
      <c r="K5153" s="29">
        <v>40574</v>
      </c>
      <c r="M5153" s="28" t="s">
        <v>4695</v>
      </c>
    </row>
    <row r="5154" spans="1:13" hidden="1" x14ac:dyDescent="0.2">
      <c r="A5154" s="23">
        <v>90068</v>
      </c>
      <c r="B5154" s="28" t="s">
        <v>4573</v>
      </c>
      <c r="C5154" s="28" t="s">
        <v>5135</v>
      </c>
      <c r="D5154" s="25">
        <v>40572</v>
      </c>
      <c r="F5154">
        <v>21.05</v>
      </c>
      <c r="G5154" s="28" t="s">
        <v>3700</v>
      </c>
      <c r="H5154" s="28" t="s">
        <v>7324</v>
      </c>
      <c r="I5154" s="28" t="s">
        <v>725</v>
      </c>
      <c r="J5154" s="28" t="s">
        <v>4909</v>
      </c>
      <c r="K5154" s="29">
        <v>40574</v>
      </c>
      <c r="M5154" s="28" t="s">
        <v>4702</v>
      </c>
    </row>
    <row r="5155" spans="1:13" hidden="1" x14ac:dyDescent="0.2">
      <c r="A5155" s="23">
        <v>90067</v>
      </c>
      <c r="B5155" s="28" t="s">
        <v>4573</v>
      </c>
      <c r="C5155" s="28" t="s">
        <v>5135</v>
      </c>
      <c r="D5155" s="25">
        <v>40572</v>
      </c>
      <c r="F5155">
        <v>61.09</v>
      </c>
      <c r="G5155" s="28" t="s">
        <v>3701</v>
      </c>
      <c r="H5155" s="28" t="s">
        <v>7322</v>
      </c>
      <c r="J5155" s="28" t="s">
        <v>7139</v>
      </c>
      <c r="K5155" s="29" t="s">
        <v>5388</v>
      </c>
      <c r="M5155" s="28" t="s">
        <v>4706</v>
      </c>
    </row>
    <row r="5156" spans="1:13" hidden="1" x14ac:dyDescent="0.2">
      <c r="A5156" s="23">
        <v>90035.1</v>
      </c>
      <c r="B5156" s="33" t="s">
        <v>4573</v>
      </c>
      <c r="C5156" s="28" t="s">
        <v>5135</v>
      </c>
      <c r="D5156" s="25">
        <v>40572</v>
      </c>
      <c r="E5156" s="28" t="s">
        <v>729</v>
      </c>
      <c r="F5156">
        <v>6.84</v>
      </c>
      <c r="G5156" s="28" t="s">
        <v>5167</v>
      </c>
      <c r="H5156" s="28" t="s">
        <v>3488</v>
      </c>
      <c r="J5156" s="28" t="s">
        <v>4908</v>
      </c>
      <c r="K5156" s="29">
        <v>40574</v>
      </c>
      <c r="M5156" s="28" t="s">
        <v>4701</v>
      </c>
    </row>
    <row r="5157" spans="1:13" hidden="1" x14ac:dyDescent="0.2">
      <c r="A5157" s="23">
        <v>90035.199999999997</v>
      </c>
      <c r="B5157" s="28" t="s">
        <v>4573</v>
      </c>
      <c r="C5157" s="28" t="s">
        <v>5135</v>
      </c>
      <c r="D5157" s="25">
        <v>40572</v>
      </c>
      <c r="E5157" s="28" t="s">
        <v>728</v>
      </c>
      <c r="F5157">
        <v>27.66</v>
      </c>
      <c r="G5157" s="28" t="s">
        <v>5167</v>
      </c>
      <c r="H5157" s="28" t="s">
        <v>3365</v>
      </c>
      <c r="J5157" s="28" t="s">
        <v>4908</v>
      </c>
      <c r="K5157" s="29">
        <v>40574</v>
      </c>
      <c r="M5157" s="28" t="s">
        <v>4701</v>
      </c>
    </row>
    <row r="5158" spans="1:13" hidden="1" x14ac:dyDescent="0.2">
      <c r="A5158" s="23">
        <v>90069</v>
      </c>
      <c r="B5158" s="135" t="s">
        <v>4573</v>
      </c>
      <c r="C5158" s="28" t="s">
        <v>5135</v>
      </c>
      <c r="D5158" s="25">
        <v>40573</v>
      </c>
      <c r="E5158" s="28" t="s">
        <v>7935</v>
      </c>
      <c r="F5158">
        <v>63.5</v>
      </c>
      <c r="G5158" s="28" t="s">
        <v>3696</v>
      </c>
      <c r="H5158" s="28" t="s">
        <v>3379</v>
      </c>
      <c r="J5158" s="28" t="s">
        <v>4909</v>
      </c>
      <c r="K5158" s="29" t="s">
        <v>5388</v>
      </c>
      <c r="L5158" s="24"/>
      <c r="M5158" s="24" t="s">
        <v>2927</v>
      </c>
    </row>
    <row r="5159" spans="1:13" hidden="1" x14ac:dyDescent="0.2">
      <c r="A5159" s="23">
        <v>90385</v>
      </c>
      <c r="B5159" s="28" t="s">
        <v>4573</v>
      </c>
      <c r="C5159" s="28" t="s">
        <v>5783</v>
      </c>
      <c r="D5159" s="25">
        <v>40574</v>
      </c>
      <c r="F5159" s="26">
        <v>150.37</v>
      </c>
      <c r="G5159" s="28" t="s">
        <v>1946</v>
      </c>
      <c r="H5159" s="28" t="s">
        <v>7322</v>
      </c>
      <c r="J5159" s="28" t="s">
        <v>4909</v>
      </c>
      <c r="K5159" s="29">
        <v>40574</v>
      </c>
      <c r="L5159" s="24" t="s">
        <v>5658</v>
      </c>
      <c r="M5159" s="24" t="s">
        <v>1536</v>
      </c>
    </row>
    <row r="5160" spans="1:13" hidden="1" x14ac:dyDescent="0.2">
      <c r="A5160" s="23">
        <v>90242</v>
      </c>
      <c r="B5160" s="28" t="s">
        <v>4573</v>
      </c>
      <c r="C5160" s="28" t="s">
        <v>4574</v>
      </c>
      <c r="D5160" s="25">
        <v>40574</v>
      </c>
      <c r="F5160" s="26">
        <v>35.85</v>
      </c>
      <c r="G5160" s="28" t="s">
        <v>6752</v>
      </c>
      <c r="H5160" s="28" t="s">
        <v>3381</v>
      </c>
      <c r="J5160" s="28" t="s">
        <v>4907</v>
      </c>
      <c r="K5160" s="29">
        <v>40574</v>
      </c>
      <c r="L5160" s="24" t="s">
        <v>7174</v>
      </c>
      <c r="M5160" s="24" t="s">
        <v>6752</v>
      </c>
    </row>
    <row r="5161" spans="1:13" hidden="1" x14ac:dyDescent="0.2">
      <c r="A5161" s="23">
        <v>90070.1</v>
      </c>
      <c r="B5161" s="28" t="s">
        <v>4573</v>
      </c>
      <c r="C5161" s="28" t="s">
        <v>5135</v>
      </c>
      <c r="D5161" s="25">
        <v>40574</v>
      </c>
      <c r="E5161" s="28" t="s">
        <v>1344</v>
      </c>
      <c r="F5161">
        <v>15</v>
      </c>
      <c r="G5161" s="28" t="s">
        <v>683</v>
      </c>
      <c r="H5161" s="28" t="s">
        <v>3488</v>
      </c>
      <c r="J5161" s="28" t="s">
        <v>4907</v>
      </c>
      <c r="K5161" s="29">
        <v>40575</v>
      </c>
      <c r="L5161" s="24"/>
      <c r="M5161" s="24" t="s">
        <v>4700</v>
      </c>
    </row>
    <row r="5162" spans="1:13" hidden="1" x14ac:dyDescent="0.2">
      <c r="A5162" s="23">
        <v>90070.2</v>
      </c>
      <c r="B5162" s="28" t="s">
        <v>4573</v>
      </c>
      <c r="C5162" s="28" t="s">
        <v>5135</v>
      </c>
      <c r="D5162" s="25">
        <v>40574</v>
      </c>
      <c r="E5162" s="28" t="s">
        <v>728</v>
      </c>
      <c r="F5162">
        <v>40.93</v>
      </c>
      <c r="G5162" s="28" t="s">
        <v>683</v>
      </c>
      <c r="H5162" s="28" t="s">
        <v>3365</v>
      </c>
      <c r="J5162" s="28" t="s">
        <v>4909</v>
      </c>
      <c r="K5162" s="29">
        <v>40575</v>
      </c>
      <c r="M5162" s="28" t="s">
        <v>4700</v>
      </c>
    </row>
    <row r="5163" spans="1:13" hidden="1" x14ac:dyDescent="0.2">
      <c r="A5163" s="23">
        <v>90387</v>
      </c>
      <c r="B5163" s="28" t="s">
        <v>5150</v>
      </c>
      <c r="C5163" s="28" t="s">
        <v>4580</v>
      </c>
      <c r="D5163" s="25">
        <v>40574</v>
      </c>
      <c r="E5163" s="28" t="s">
        <v>2258</v>
      </c>
      <c r="F5163" s="26">
        <v>-280</v>
      </c>
      <c r="G5163" s="28" t="s">
        <v>4574</v>
      </c>
      <c r="H5163" s="28" t="s">
        <v>6667</v>
      </c>
    </row>
    <row r="5164" spans="1:13" hidden="1" x14ac:dyDescent="0.2">
      <c r="A5164" s="23">
        <v>90390</v>
      </c>
      <c r="B5164" s="28" t="s">
        <v>4573</v>
      </c>
      <c r="C5164" s="28" t="s">
        <v>4580</v>
      </c>
      <c r="D5164" s="25">
        <v>40575</v>
      </c>
      <c r="E5164" s="28" t="s">
        <v>2261</v>
      </c>
      <c r="F5164" s="26">
        <v>20</v>
      </c>
      <c r="G5164" s="28" t="s">
        <v>5158</v>
      </c>
      <c r="H5164" s="28" t="s">
        <v>3381</v>
      </c>
      <c r="J5164" s="28" t="s">
        <v>4905</v>
      </c>
    </row>
    <row r="5165" spans="1:13" hidden="1" x14ac:dyDescent="0.2">
      <c r="A5165" s="23">
        <v>90235</v>
      </c>
      <c r="B5165" s="28" t="s">
        <v>4579</v>
      </c>
      <c r="C5165" s="28" t="s">
        <v>4574</v>
      </c>
      <c r="D5165" s="25">
        <v>40575</v>
      </c>
      <c r="F5165" s="26">
        <v>30</v>
      </c>
      <c r="G5165" s="28" t="s">
        <v>4580</v>
      </c>
      <c r="H5165" s="28" t="s">
        <v>6667</v>
      </c>
      <c r="K5165" s="29">
        <v>40575</v>
      </c>
      <c r="L5165" s="28" t="s">
        <v>7184</v>
      </c>
      <c r="M5165" s="28" t="s">
        <v>7219</v>
      </c>
    </row>
    <row r="5166" spans="1:13" hidden="1" x14ac:dyDescent="0.2">
      <c r="A5166" s="23">
        <v>90239</v>
      </c>
      <c r="B5166" s="28" t="s">
        <v>4573</v>
      </c>
      <c r="C5166" s="28" t="s">
        <v>4574</v>
      </c>
      <c r="D5166" s="25">
        <v>40575</v>
      </c>
      <c r="F5166" s="26">
        <v>5</v>
      </c>
      <c r="G5166" s="28" t="s">
        <v>5134</v>
      </c>
      <c r="H5166" s="28" t="s">
        <v>5954</v>
      </c>
      <c r="J5166" s="28" t="s">
        <v>4912</v>
      </c>
      <c r="K5166" s="29">
        <v>40575</v>
      </c>
      <c r="L5166" s="28" t="s">
        <v>7174</v>
      </c>
      <c r="M5166" s="28" t="s">
        <v>7194</v>
      </c>
    </row>
    <row r="5167" spans="1:13" hidden="1" x14ac:dyDescent="0.2">
      <c r="A5167" s="23">
        <v>90236</v>
      </c>
      <c r="B5167" s="28" t="s">
        <v>4579</v>
      </c>
      <c r="C5167" s="28" t="s">
        <v>4574</v>
      </c>
      <c r="D5167" s="25">
        <v>40575</v>
      </c>
      <c r="F5167" s="26">
        <v>10</v>
      </c>
      <c r="G5167" s="28" t="s">
        <v>7163</v>
      </c>
      <c r="H5167" s="28" t="s">
        <v>6667</v>
      </c>
      <c r="K5167" s="29">
        <v>40575</v>
      </c>
      <c r="L5167" s="28" t="s">
        <v>7182</v>
      </c>
      <c r="M5167" s="28" t="s">
        <v>7198</v>
      </c>
    </row>
    <row r="5168" spans="1:13" hidden="1" x14ac:dyDescent="0.2">
      <c r="A5168" s="23">
        <v>90073</v>
      </c>
      <c r="B5168" s="28" t="s">
        <v>4573</v>
      </c>
      <c r="C5168" s="28" t="s">
        <v>5135</v>
      </c>
      <c r="D5168" s="25">
        <v>40575</v>
      </c>
      <c r="F5168">
        <v>15.31</v>
      </c>
      <c r="G5168" s="28" t="s">
        <v>7133</v>
      </c>
      <c r="H5168" s="28" t="s">
        <v>277</v>
      </c>
      <c r="J5168" s="28" t="s">
        <v>4909</v>
      </c>
      <c r="K5168" s="29">
        <v>40604</v>
      </c>
      <c r="M5168" s="28" t="s">
        <v>7227</v>
      </c>
    </row>
    <row r="5169" spans="1:13" hidden="1" x14ac:dyDescent="0.2">
      <c r="A5169" s="23">
        <v>90241</v>
      </c>
      <c r="B5169" s="33" t="s">
        <v>4573</v>
      </c>
      <c r="C5169" s="28" t="s">
        <v>4574</v>
      </c>
      <c r="D5169" s="25">
        <v>40575</v>
      </c>
      <c r="E5169" s="28" t="s">
        <v>3382</v>
      </c>
      <c r="F5169" s="26">
        <v>80</v>
      </c>
      <c r="G5169" s="28" t="s">
        <v>5414</v>
      </c>
      <c r="H5169" s="28" t="s">
        <v>3381</v>
      </c>
      <c r="J5169" s="28" t="s">
        <v>4909</v>
      </c>
      <c r="K5169" s="29">
        <v>40575</v>
      </c>
      <c r="L5169" s="28" t="s">
        <v>7174</v>
      </c>
      <c r="M5169" s="28" t="s">
        <v>7188</v>
      </c>
    </row>
    <row r="5170" spans="1:13" hidden="1" x14ac:dyDescent="0.2">
      <c r="A5170" s="23">
        <v>90394</v>
      </c>
      <c r="B5170" s="28" t="s">
        <v>4573</v>
      </c>
      <c r="C5170" s="28" t="s">
        <v>4580</v>
      </c>
      <c r="D5170" s="25">
        <v>40575</v>
      </c>
      <c r="E5170" s="28" t="s">
        <v>2264</v>
      </c>
      <c r="F5170" s="26">
        <v>20</v>
      </c>
      <c r="G5170" s="28" t="s">
        <v>1958</v>
      </c>
      <c r="H5170" s="28" t="s">
        <v>3379</v>
      </c>
      <c r="J5170" s="28" t="s">
        <v>4906</v>
      </c>
    </row>
    <row r="5171" spans="1:13" hidden="1" x14ac:dyDescent="0.2">
      <c r="A5171" s="23">
        <v>90391</v>
      </c>
      <c r="B5171" s="28" t="s">
        <v>4573</v>
      </c>
      <c r="C5171" s="28" t="s">
        <v>4580</v>
      </c>
      <c r="D5171" s="25">
        <v>40575</v>
      </c>
      <c r="E5171" s="28" t="s">
        <v>3367</v>
      </c>
      <c r="F5171" s="26">
        <v>40</v>
      </c>
      <c r="G5171" s="28" t="s">
        <v>7119</v>
      </c>
      <c r="H5171" s="28" t="s">
        <v>3365</v>
      </c>
      <c r="J5171" s="28" t="s">
        <v>4911</v>
      </c>
    </row>
    <row r="5172" spans="1:13" hidden="1" x14ac:dyDescent="0.2">
      <c r="A5172" s="23">
        <v>90393</v>
      </c>
      <c r="B5172" s="28" t="s">
        <v>4573</v>
      </c>
      <c r="C5172" s="28" t="s">
        <v>4580</v>
      </c>
      <c r="D5172" s="25">
        <v>40575</v>
      </c>
      <c r="E5172" s="28" t="s">
        <v>2263</v>
      </c>
      <c r="F5172" s="26">
        <v>50</v>
      </c>
      <c r="G5172" s="28" t="s">
        <v>3696</v>
      </c>
      <c r="H5172" s="28" t="s">
        <v>3488</v>
      </c>
      <c r="J5172" s="28" t="s">
        <v>4911</v>
      </c>
    </row>
    <row r="5173" spans="1:13" hidden="1" x14ac:dyDescent="0.2">
      <c r="A5173" s="23">
        <v>90072</v>
      </c>
      <c r="B5173" s="28" t="s">
        <v>4573</v>
      </c>
      <c r="C5173" s="28" t="s">
        <v>5135</v>
      </c>
      <c r="D5173" s="25">
        <v>40575</v>
      </c>
      <c r="F5173">
        <v>6.97</v>
      </c>
      <c r="G5173" s="28" t="s">
        <v>683</v>
      </c>
      <c r="H5173" s="28" t="s">
        <v>3365</v>
      </c>
      <c r="J5173" s="28" t="s">
        <v>4909</v>
      </c>
      <c r="K5173" s="29">
        <v>40576</v>
      </c>
      <c r="M5173" s="28" t="s">
        <v>4697</v>
      </c>
    </row>
    <row r="5174" spans="1:13" hidden="1" x14ac:dyDescent="0.2">
      <c r="A5174" s="23">
        <v>90392</v>
      </c>
      <c r="B5174" s="28" t="s">
        <v>4573</v>
      </c>
      <c r="C5174" s="28" t="s">
        <v>4580</v>
      </c>
      <c r="D5174" s="25">
        <v>40575</v>
      </c>
      <c r="E5174" s="28" t="s">
        <v>2262</v>
      </c>
      <c r="F5174" s="26">
        <v>20</v>
      </c>
      <c r="G5174" s="28" t="s">
        <v>5137</v>
      </c>
      <c r="H5174" s="28" t="s">
        <v>3365</v>
      </c>
      <c r="J5174" s="28" t="s">
        <v>4911</v>
      </c>
    </row>
    <row r="5175" spans="1:13" hidden="1" x14ac:dyDescent="0.2">
      <c r="A5175" s="23">
        <v>90240</v>
      </c>
      <c r="B5175" s="28" t="s">
        <v>4579</v>
      </c>
      <c r="C5175" s="28" t="s">
        <v>4574</v>
      </c>
      <c r="D5175" s="25">
        <v>40575</v>
      </c>
      <c r="F5175" s="26">
        <v>300</v>
      </c>
      <c r="G5175" s="28" t="s">
        <v>5133</v>
      </c>
      <c r="H5175" s="28" t="s">
        <v>6667</v>
      </c>
      <c r="K5175" s="29">
        <v>40575</v>
      </c>
      <c r="L5175" s="28" t="s">
        <v>7174</v>
      </c>
      <c r="M5175" s="28" t="s">
        <v>7191</v>
      </c>
    </row>
    <row r="5176" spans="1:13" hidden="1" x14ac:dyDescent="0.2">
      <c r="A5176" s="23">
        <v>90234</v>
      </c>
      <c r="B5176" s="28" t="s">
        <v>4573</v>
      </c>
      <c r="C5176" s="28" t="s">
        <v>4574</v>
      </c>
      <c r="D5176" s="25">
        <v>40575</v>
      </c>
      <c r="E5176" s="33" t="s">
        <v>3375</v>
      </c>
      <c r="F5176" s="26">
        <v>45</v>
      </c>
      <c r="G5176" s="28" t="s">
        <v>6023</v>
      </c>
      <c r="H5176" s="28" t="s">
        <v>3379</v>
      </c>
      <c r="J5176" s="28" t="s">
        <v>4906</v>
      </c>
      <c r="K5176" s="29">
        <v>40575</v>
      </c>
      <c r="L5176" s="28" t="s">
        <v>7174</v>
      </c>
      <c r="M5176" s="28" t="s">
        <v>7196</v>
      </c>
    </row>
    <row r="5177" spans="1:13" hidden="1" x14ac:dyDescent="0.2">
      <c r="A5177" s="23">
        <v>90238</v>
      </c>
      <c r="B5177" s="28" t="s">
        <v>4573</v>
      </c>
      <c r="C5177" s="28" t="s">
        <v>4574</v>
      </c>
      <c r="D5177" s="25">
        <v>40575</v>
      </c>
      <c r="F5177" s="26">
        <v>12.37</v>
      </c>
      <c r="G5177" s="28" t="s">
        <v>6022</v>
      </c>
      <c r="H5177" s="28" t="s">
        <v>3381</v>
      </c>
      <c r="J5177" s="28" t="s">
        <v>4909</v>
      </c>
      <c r="K5177" s="29">
        <v>40575</v>
      </c>
      <c r="L5177" s="28" t="s">
        <v>7174</v>
      </c>
      <c r="M5177" s="28" t="s">
        <v>7195</v>
      </c>
    </row>
    <row r="5178" spans="1:13" hidden="1" x14ac:dyDescent="0.2">
      <c r="A5178" s="23">
        <v>90237</v>
      </c>
      <c r="B5178" s="28" t="s">
        <v>4573</v>
      </c>
      <c r="C5178" s="28" t="s">
        <v>4574</v>
      </c>
      <c r="D5178" s="25">
        <v>40575</v>
      </c>
      <c r="E5178" s="28" t="s">
        <v>7162</v>
      </c>
      <c r="F5178" s="26">
        <v>10</v>
      </c>
      <c r="G5178" s="28" t="s">
        <v>4595</v>
      </c>
      <c r="H5178" s="28" t="s">
        <v>3370</v>
      </c>
      <c r="J5178" s="28" t="s">
        <v>4906</v>
      </c>
      <c r="K5178" s="29">
        <v>40575</v>
      </c>
      <c r="L5178" s="28" t="s">
        <v>7182</v>
      </c>
      <c r="M5178" s="28" t="s">
        <v>7199</v>
      </c>
    </row>
    <row r="5179" spans="1:13" hidden="1" x14ac:dyDescent="0.2">
      <c r="A5179" s="23">
        <v>90403</v>
      </c>
      <c r="B5179" s="28" t="s">
        <v>4573</v>
      </c>
      <c r="C5179" s="28" t="s">
        <v>4580</v>
      </c>
      <c r="D5179" s="25">
        <v>40575</v>
      </c>
      <c r="E5179" s="28" t="s">
        <v>1218</v>
      </c>
      <c r="F5179" s="26">
        <v>70</v>
      </c>
      <c r="G5179" s="28" t="s">
        <v>4595</v>
      </c>
      <c r="H5179" s="28" t="s">
        <v>3370</v>
      </c>
      <c r="J5179" s="28" t="s">
        <v>4909</v>
      </c>
    </row>
    <row r="5180" spans="1:13" hidden="1" x14ac:dyDescent="0.2">
      <c r="A5180" s="23">
        <v>90133</v>
      </c>
      <c r="B5180" s="28" t="s">
        <v>5150</v>
      </c>
      <c r="C5180" s="28" t="s">
        <v>5133</v>
      </c>
      <c r="D5180" s="25">
        <v>40575</v>
      </c>
      <c r="F5180" s="26">
        <v>-300</v>
      </c>
      <c r="G5180" s="28" t="s">
        <v>4574</v>
      </c>
      <c r="H5180" s="28" t="s">
        <v>6667</v>
      </c>
    </row>
    <row r="5181" spans="1:13" hidden="1" x14ac:dyDescent="0.2">
      <c r="A5181" s="23">
        <v>91098</v>
      </c>
      <c r="B5181" s="28" t="s">
        <v>4573</v>
      </c>
      <c r="C5181" s="28" t="s">
        <v>5135</v>
      </c>
      <c r="D5181" s="25">
        <v>40575</v>
      </c>
      <c r="F5181" s="26">
        <v>-3380.81</v>
      </c>
      <c r="G5181" s="28" t="s">
        <v>4574</v>
      </c>
      <c r="H5181" s="28" t="s">
        <v>6667</v>
      </c>
    </row>
    <row r="5182" spans="1:13" x14ac:dyDescent="0.2">
      <c r="A5182" s="23">
        <v>90071</v>
      </c>
      <c r="B5182" s="28" t="s">
        <v>4573</v>
      </c>
      <c r="C5182" s="28" t="s">
        <v>5135</v>
      </c>
      <c r="D5182" s="25">
        <v>40575</v>
      </c>
      <c r="F5182">
        <v>16.5</v>
      </c>
      <c r="G5182" s="28" t="s">
        <v>2205</v>
      </c>
      <c r="H5182" s="28" t="s">
        <v>7151</v>
      </c>
      <c r="J5182" s="28" t="s">
        <v>4907</v>
      </c>
      <c r="K5182" s="29">
        <v>40576</v>
      </c>
      <c r="M5182" s="28" t="s">
        <v>4695</v>
      </c>
    </row>
    <row r="5183" spans="1:13" hidden="1" x14ac:dyDescent="0.2">
      <c r="A5183" s="23">
        <v>90231.2</v>
      </c>
      <c r="B5183" s="28" t="s">
        <v>4579</v>
      </c>
      <c r="C5183" s="28" t="s">
        <v>4574</v>
      </c>
      <c r="D5183" s="25">
        <v>40576</v>
      </c>
      <c r="F5183" s="26">
        <v>30</v>
      </c>
      <c r="G5183" s="28" t="s">
        <v>4580</v>
      </c>
      <c r="H5183" s="28" t="s">
        <v>6667</v>
      </c>
      <c r="K5183" s="29">
        <v>40576</v>
      </c>
      <c r="L5183" s="28" t="s">
        <v>7212</v>
      </c>
      <c r="M5183" s="28" t="s">
        <v>4641</v>
      </c>
    </row>
    <row r="5184" spans="1:13" hidden="1" x14ac:dyDescent="0.2">
      <c r="A5184" s="23">
        <v>90232</v>
      </c>
      <c r="B5184" s="28" t="s">
        <v>4573</v>
      </c>
      <c r="C5184" s="28" t="s">
        <v>4574</v>
      </c>
      <c r="D5184" s="25">
        <v>40576</v>
      </c>
      <c r="E5184" s="28" t="s">
        <v>3389</v>
      </c>
      <c r="F5184" s="26">
        <v>26.95</v>
      </c>
      <c r="G5184" s="28" t="s">
        <v>5139</v>
      </c>
      <c r="H5184" s="28" t="s">
        <v>3381</v>
      </c>
      <c r="J5184" s="28" t="s">
        <v>4911</v>
      </c>
      <c r="K5184" s="29">
        <v>40576</v>
      </c>
      <c r="L5184" s="28" t="s">
        <v>7174</v>
      </c>
      <c r="M5184" s="28" t="s">
        <v>7187</v>
      </c>
    </row>
    <row r="5185" spans="1:13" hidden="1" x14ac:dyDescent="0.2">
      <c r="A5185" s="23">
        <v>90074</v>
      </c>
      <c r="B5185" s="28" t="s">
        <v>4573</v>
      </c>
      <c r="C5185" s="28" t="s">
        <v>5135</v>
      </c>
      <c r="D5185" s="25">
        <v>40576</v>
      </c>
      <c r="F5185">
        <v>7.49</v>
      </c>
      <c r="G5185" s="28" t="s">
        <v>683</v>
      </c>
      <c r="H5185" s="28" t="s">
        <v>3365</v>
      </c>
      <c r="J5185" s="28" t="s">
        <v>4909</v>
      </c>
      <c r="K5185" s="29">
        <v>40577</v>
      </c>
      <c r="M5185" s="28" t="s">
        <v>4697</v>
      </c>
    </row>
    <row r="5186" spans="1:13" hidden="1" x14ac:dyDescent="0.2">
      <c r="A5186" s="23">
        <v>90233</v>
      </c>
      <c r="B5186" s="28" t="s">
        <v>4573</v>
      </c>
      <c r="C5186" s="28" t="s">
        <v>4574</v>
      </c>
      <c r="D5186" s="25">
        <v>40576</v>
      </c>
      <c r="E5186" s="28" t="s">
        <v>1137</v>
      </c>
      <c r="F5186" s="26">
        <v>30</v>
      </c>
      <c r="G5186" s="28" t="s">
        <v>5155</v>
      </c>
      <c r="H5186" s="28" t="s">
        <v>3365</v>
      </c>
      <c r="J5186" s="28" t="s">
        <v>4906</v>
      </c>
      <c r="K5186" s="29">
        <v>40576</v>
      </c>
      <c r="L5186" s="28" t="s">
        <v>7176</v>
      </c>
      <c r="M5186" s="28">
        <v>1311</v>
      </c>
    </row>
    <row r="5187" spans="1:13" hidden="1" x14ac:dyDescent="0.2">
      <c r="A5187" s="23">
        <v>90231.1</v>
      </c>
      <c r="B5187" s="33" t="s">
        <v>4573</v>
      </c>
      <c r="C5187" s="28" t="s">
        <v>4574</v>
      </c>
      <c r="D5187" s="25">
        <v>40576</v>
      </c>
      <c r="E5187" s="33" t="s">
        <v>7164</v>
      </c>
      <c r="F5187" s="26">
        <v>3.02</v>
      </c>
      <c r="G5187" s="28" t="s">
        <v>5137</v>
      </c>
      <c r="H5187" s="28" t="s">
        <v>3365</v>
      </c>
      <c r="J5187" s="28" t="s">
        <v>4911</v>
      </c>
      <c r="K5187" s="29">
        <v>40576</v>
      </c>
      <c r="L5187" s="28" t="s">
        <v>7212</v>
      </c>
      <c r="M5187" s="28" t="s">
        <v>4641</v>
      </c>
    </row>
    <row r="5188" spans="1:13" hidden="1" x14ac:dyDescent="0.2">
      <c r="A5188" s="23">
        <v>90076</v>
      </c>
      <c r="B5188" s="28" t="s">
        <v>4573</v>
      </c>
      <c r="C5188" s="28" t="s">
        <v>5135</v>
      </c>
      <c r="D5188" s="25">
        <v>40577</v>
      </c>
      <c r="F5188">
        <v>25.14</v>
      </c>
      <c r="G5188" s="28" t="s">
        <v>879</v>
      </c>
      <c r="H5188" s="28" t="s">
        <v>3365</v>
      </c>
      <c r="J5188" s="28" t="s">
        <v>4909</v>
      </c>
      <c r="K5188" s="29">
        <v>40578</v>
      </c>
      <c r="M5188" s="28" t="s">
        <v>2928</v>
      </c>
    </row>
    <row r="5189" spans="1:13" hidden="1" x14ac:dyDescent="0.2">
      <c r="A5189" s="23">
        <v>90229</v>
      </c>
      <c r="B5189" s="28" t="s">
        <v>4573</v>
      </c>
      <c r="C5189" s="28" t="s">
        <v>4574</v>
      </c>
      <c r="D5189" s="25">
        <v>40577</v>
      </c>
      <c r="F5189" s="26">
        <v>5.99</v>
      </c>
      <c r="G5189" s="28" t="s">
        <v>5143</v>
      </c>
      <c r="H5189" s="28" t="s">
        <v>3381</v>
      </c>
      <c r="J5189" s="28" t="s">
        <v>4909</v>
      </c>
      <c r="K5189" s="29">
        <v>40577</v>
      </c>
      <c r="L5189" s="28" t="s">
        <v>7174</v>
      </c>
      <c r="M5189" s="28" t="s">
        <v>4640</v>
      </c>
    </row>
    <row r="5190" spans="1:13" hidden="1" x14ac:dyDescent="0.2">
      <c r="A5190" s="23">
        <v>90228</v>
      </c>
      <c r="B5190" s="28" t="s">
        <v>4579</v>
      </c>
      <c r="C5190" s="28" t="s">
        <v>4574</v>
      </c>
      <c r="D5190" s="25">
        <v>40577</v>
      </c>
      <c r="F5190" s="26">
        <v>3380.81</v>
      </c>
      <c r="G5190" s="28" t="s">
        <v>5135</v>
      </c>
      <c r="H5190" s="28" t="s">
        <v>6667</v>
      </c>
      <c r="K5190" s="29">
        <v>40577</v>
      </c>
      <c r="L5190" s="28" t="s">
        <v>7174</v>
      </c>
      <c r="M5190" s="28" t="s">
        <v>7218</v>
      </c>
    </row>
    <row r="5191" spans="1:13" hidden="1" x14ac:dyDescent="0.2">
      <c r="A5191" s="23">
        <v>90230</v>
      </c>
      <c r="B5191" s="28" t="s">
        <v>4573</v>
      </c>
      <c r="C5191" s="28" t="s">
        <v>4574</v>
      </c>
      <c r="D5191" s="25">
        <v>40577</v>
      </c>
      <c r="E5191" s="28" t="s">
        <v>5651</v>
      </c>
      <c r="F5191" s="26">
        <v>10</v>
      </c>
      <c r="G5191" s="28" t="s">
        <v>5155</v>
      </c>
      <c r="H5191" s="28" t="s">
        <v>7154</v>
      </c>
      <c r="J5191" s="28" t="s">
        <v>4906</v>
      </c>
      <c r="K5191" s="29">
        <v>40577</v>
      </c>
      <c r="L5191" s="28" t="s">
        <v>7176</v>
      </c>
      <c r="M5191" s="28">
        <v>1310</v>
      </c>
    </row>
    <row r="5192" spans="1:13" x14ac:dyDescent="0.2">
      <c r="A5192" s="23">
        <v>90075</v>
      </c>
      <c r="B5192" s="33" t="s">
        <v>4573</v>
      </c>
      <c r="C5192" s="28" t="s">
        <v>5135</v>
      </c>
      <c r="D5192" s="25">
        <v>40577</v>
      </c>
      <c r="F5192">
        <v>16.5</v>
      </c>
      <c r="G5192" s="28" t="s">
        <v>2205</v>
      </c>
      <c r="H5192" s="28" t="s">
        <v>7151</v>
      </c>
      <c r="J5192" s="28" t="s">
        <v>4907</v>
      </c>
      <c r="K5192" s="29">
        <v>40578</v>
      </c>
      <c r="M5192" s="28" t="s">
        <v>4695</v>
      </c>
    </row>
    <row r="5193" spans="1:13" hidden="1" x14ac:dyDescent="0.2">
      <c r="A5193" s="23">
        <v>90226</v>
      </c>
      <c r="B5193" s="28" t="s">
        <v>4573</v>
      </c>
      <c r="C5193" s="28" t="s">
        <v>4574</v>
      </c>
      <c r="D5193" s="25">
        <v>40578</v>
      </c>
      <c r="E5193" s="33" t="s">
        <v>5650</v>
      </c>
      <c r="F5193" s="26">
        <v>25</v>
      </c>
      <c r="G5193" s="28" t="s">
        <v>5180</v>
      </c>
      <c r="H5193" s="28" t="s">
        <v>3484</v>
      </c>
      <c r="J5193" s="28" t="s">
        <v>4911</v>
      </c>
      <c r="K5193" s="29">
        <v>40578</v>
      </c>
      <c r="L5193" s="28" t="s">
        <v>7176</v>
      </c>
      <c r="M5193" s="28">
        <v>1272</v>
      </c>
    </row>
    <row r="5194" spans="1:13" hidden="1" x14ac:dyDescent="0.2">
      <c r="A5194" s="23">
        <v>90227</v>
      </c>
      <c r="B5194" s="28" t="s">
        <v>4573</v>
      </c>
      <c r="C5194" s="28" t="s">
        <v>4574</v>
      </c>
      <c r="D5194" s="25">
        <v>40578</v>
      </c>
      <c r="F5194" s="26">
        <v>12</v>
      </c>
      <c r="G5194" s="28" t="s">
        <v>4596</v>
      </c>
      <c r="H5194" s="28" t="s">
        <v>5954</v>
      </c>
      <c r="J5194" s="28" t="s">
        <v>4912</v>
      </c>
      <c r="K5194" s="29">
        <v>40578</v>
      </c>
      <c r="L5194" s="28" t="s">
        <v>7174</v>
      </c>
      <c r="M5194" s="28" t="s">
        <v>4596</v>
      </c>
    </row>
    <row r="5195" spans="1:13" hidden="1" x14ac:dyDescent="0.2">
      <c r="A5195" s="23">
        <v>90077</v>
      </c>
      <c r="B5195" s="28" t="s">
        <v>4573</v>
      </c>
      <c r="C5195" s="28" t="s">
        <v>5135</v>
      </c>
      <c r="D5195" s="25">
        <v>40578</v>
      </c>
      <c r="F5195">
        <v>6.87</v>
      </c>
      <c r="G5195" s="28" t="s">
        <v>683</v>
      </c>
      <c r="H5195" s="28" t="s">
        <v>3365</v>
      </c>
      <c r="J5195" s="28" t="s">
        <v>4909</v>
      </c>
      <c r="K5195" s="29">
        <v>40579</v>
      </c>
      <c r="M5195" s="28" t="s">
        <v>4697</v>
      </c>
    </row>
    <row r="5196" spans="1:13" hidden="1" x14ac:dyDescent="0.2">
      <c r="A5196" s="23">
        <v>90078</v>
      </c>
      <c r="B5196" s="28" t="s">
        <v>4573</v>
      </c>
      <c r="C5196" s="28" t="s">
        <v>5135</v>
      </c>
      <c r="D5196" s="25">
        <v>40578</v>
      </c>
      <c r="E5196" s="28" t="s">
        <v>1326</v>
      </c>
      <c r="F5196">
        <v>8.35</v>
      </c>
      <c r="G5196" s="28" t="s">
        <v>2210</v>
      </c>
      <c r="H5196" s="28" t="s">
        <v>3484</v>
      </c>
      <c r="J5196" s="28" t="s">
        <v>4912</v>
      </c>
      <c r="K5196" s="29">
        <v>40579</v>
      </c>
      <c r="M5196" s="28" t="s">
        <v>4707</v>
      </c>
    </row>
    <row r="5197" spans="1:13" hidden="1" x14ac:dyDescent="0.2">
      <c r="A5197" s="23">
        <v>90135</v>
      </c>
      <c r="B5197" s="28" t="s">
        <v>4573</v>
      </c>
      <c r="C5197" s="28" t="s">
        <v>5133</v>
      </c>
      <c r="D5197" s="25">
        <v>40578</v>
      </c>
      <c r="F5197" s="26">
        <v>2.7</v>
      </c>
      <c r="G5197" s="28" t="s">
        <v>5137</v>
      </c>
      <c r="H5197" s="28" t="s">
        <v>3365</v>
      </c>
      <c r="J5197" s="28" t="s">
        <v>4907</v>
      </c>
    </row>
    <row r="5198" spans="1:13" hidden="1" x14ac:dyDescent="0.2">
      <c r="A5198" s="23">
        <v>90134</v>
      </c>
      <c r="B5198" s="28" t="s">
        <v>7124</v>
      </c>
      <c r="C5198" s="28" t="s">
        <v>5133</v>
      </c>
      <c r="D5198" s="25">
        <v>40578</v>
      </c>
      <c r="F5198" s="26">
        <v>-0.54</v>
      </c>
      <c r="G5198" s="28" t="s">
        <v>5133</v>
      </c>
      <c r="H5198" s="28" t="s">
        <v>5948</v>
      </c>
    </row>
    <row r="5199" spans="1:13" x14ac:dyDescent="0.2">
      <c r="A5199" s="23">
        <v>90079</v>
      </c>
      <c r="B5199" s="28" t="s">
        <v>4573</v>
      </c>
      <c r="C5199" s="28" t="s">
        <v>5135</v>
      </c>
      <c r="D5199" s="25">
        <v>40578</v>
      </c>
      <c r="F5199">
        <v>226.6</v>
      </c>
      <c r="G5199" s="28" t="s">
        <v>2205</v>
      </c>
      <c r="H5199" s="28" t="s">
        <v>7151</v>
      </c>
      <c r="J5199" s="28" t="s">
        <v>4911</v>
      </c>
      <c r="K5199" s="29">
        <v>40581</v>
      </c>
      <c r="M5199" s="28" t="s">
        <v>4695</v>
      </c>
    </row>
    <row r="5200" spans="1:13" hidden="1" x14ac:dyDescent="0.2">
      <c r="A5200" s="23">
        <v>90080</v>
      </c>
      <c r="B5200" s="28" t="s">
        <v>4573</v>
      </c>
      <c r="C5200" s="28" t="s">
        <v>5135</v>
      </c>
      <c r="D5200" s="25">
        <v>40579</v>
      </c>
      <c r="E5200" s="28" t="s">
        <v>5358</v>
      </c>
      <c r="F5200">
        <v>21.7</v>
      </c>
      <c r="G5200" s="28" t="s">
        <v>2208</v>
      </c>
      <c r="H5200" s="28" t="s">
        <v>3365</v>
      </c>
      <c r="J5200" s="28" t="s">
        <v>4909</v>
      </c>
      <c r="K5200" s="29">
        <v>40581</v>
      </c>
      <c r="L5200" s="28" t="s">
        <v>5658</v>
      </c>
      <c r="M5200" s="28" t="s">
        <v>2929</v>
      </c>
    </row>
    <row r="5201" spans="1:13" hidden="1" x14ac:dyDescent="0.2">
      <c r="A5201" s="23">
        <v>90081</v>
      </c>
      <c r="B5201" s="28" t="s">
        <v>4573</v>
      </c>
      <c r="C5201" s="28" t="s">
        <v>5135</v>
      </c>
      <c r="D5201" s="25">
        <v>40580</v>
      </c>
      <c r="F5201">
        <v>58.05</v>
      </c>
      <c r="G5201" s="28" t="s">
        <v>1956</v>
      </c>
      <c r="H5201" s="28" t="s">
        <v>7322</v>
      </c>
      <c r="J5201" s="28" t="s">
        <v>7139</v>
      </c>
      <c r="K5201" s="29">
        <v>40581</v>
      </c>
      <c r="L5201" s="28" t="s">
        <v>5658</v>
      </c>
      <c r="M5201" s="28" t="s">
        <v>2930</v>
      </c>
    </row>
    <row r="5202" spans="1:13" hidden="1" x14ac:dyDescent="0.2">
      <c r="A5202" s="23">
        <v>90082</v>
      </c>
      <c r="B5202" s="28" t="s">
        <v>4573</v>
      </c>
      <c r="C5202" s="28" t="s">
        <v>5135</v>
      </c>
      <c r="D5202" s="25">
        <v>40580</v>
      </c>
      <c r="E5202" s="28" t="s">
        <v>5400</v>
      </c>
      <c r="F5202">
        <v>31.81</v>
      </c>
      <c r="G5202" s="28" t="s">
        <v>2203</v>
      </c>
      <c r="H5202" s="28" t="s">
        <v>277</v>
      </c>
      <c r="J5202" s="28" t="s">
        <v>4905</v>
      </c>
      <c r="K5202" s="29">
        <v>40582</v>
      </c>
      <c r="L5202" s="28" t="s">
        <v>5658</v>
      </c>
      <c r="M5202" s="28" t="s">
        <v>3689</v>
      </c>
    </row>
    <row r="5203" spans="1:13" hidden="1" x14ac:dyDescent="0.2">
      <c r="A5203" s="23">
        <v>90220</v>
      </c>
      <c r="B5203" s="28" t="s">
        <v>4579</v>
      </c>
      <c r="C5203" s="28" t="s">
        <v>4574</v>
      </c>
      <c r="D5203" s="25">
        <v>40581</v>
      </c>
      <c r="F5203" s="26">
        <v>30</v>
      </c>
      <c r="G5203" s="28" t="s">
        <v>4580</v>
      </c>
      <c r="H5203" s="28" t="s">
        <v>6667</v>
      </c>
      <c r="K5203" s="29">
        <v>40581</v>
      </c>
      <c r="L5203" s="28" t="s">
        <v>7184</v>
      </c>
      <c r="M5203" s="28" t="s">
        <v>7216</v>
      </c>
    </row>
    <row r="5204" spans="1:13" hidden="1" x14ac:dyDescent="0.2">
      <c r="A5204" s="23">
        <v>90221</v>
      </c>
      <c r="B5204" s="28" t="s">
        <v>4579</v>
      </c>
      <c r="C5204" s="28" t="s">
        <v>4574</v>
      </c>
      <c r="D5204" s="25">
        <v>40581</v>
      </c>
      <c r="F5204" s="26">
        <v>30</v>
      </c>
      <c r="G5204" s="28" t="s">
        <v>4580</v>
      </c>
      <c r="H5204" s="28" t="s">
        <v>6667</v>
      </c>
      <c r="K5204" s="29">
        <v>40581</v>
      </c>
      <c r="L5204" s="28" t="s">
        <v>7184</v>
      </c>
      <c r="M5204" s="28" t="s">
        <v>7216</v>
      </c>
    </row>
    <row r="5205" spans="1:13" hidden="1" x14ac:dyDescent="0.2">
      <c r="A5205" s="23">
        <v>90218</v>
      </c>
      <c r="B5205" s="28" t="s">
        <v>4579</v>
      </c>
      <c r="C5205" s="28" t="s">
        <v>4574</v>
      </c>
      <c r="D5205" s="25">
        <v>40581</v>
      </c>
      <c r="F5205" s="26">
        <v>150</v>
      </c>
      <c r="G5205" s="28" t="s">
        <v>4587</v>
      </c>
      <c r="H5205" s="28" t="s">
        <v>6667</v>
      </c>
      <c r="K5205" s="29">
        <v>40581</v>
      </c>
      <c r="L5205" s="28" t="s">
        <v>7174</v>
      </c>
      <c r="M5205" s="28" t="s">
        <v>7179</v>
      </c>
    </row>
    <row r="5206" spans="1:13" hidden="1" x14ac:dyDescent="0.2">
      <c r="A5206" s="23">
        <v>90219</v>
      </c>
      <c r="B5206" s="28" t="s">
        <v>4579</v>
      </c>
      <c r="C5206" s="28" t="s">
        <v>4574</v>
      </c>
      <c r="D5206" s="25">
        <v>40581</v>
      </c>
      <c r="F5206" s="26">
        <v>500</v>
      </c>
      <c r="G5206" s="28" t="s">
        <v>4587</v>
      </c>
      <c r="H5206" s="28" t="s">
        <v>6667</v>
      </c>
      <c r="K5206" s="29">
        <v>40581</v>
      </c>
      <c r="L5206" s="28" t="s">
        <v>7174</v>
      </c>
      <c r="M5206" s="28" t="s">
        <v>7179</v>
      </c>
    </row>
    <row r="5207" spans="1:13" hidden="1" x14ac:dyDescent="0.2">
      <c r="A5207" s="23">
        <v>90223</v>
      </c>
      <c r="B5207" s="28" t="s">
        <v>4579</v>
      </c>
      <c r="C5207" s="28" t="s">
        <v>4574</v>
      </c>
      <c r="D5207" s="25">
        <v>40581</v>
      </c>
      <c r="F5207" s="26">
        <v>60</v>
      </c>
      <c r="G5207" s="28" t="s">
        <v>4587</v>
      </c>
      <c r="H5207" s="28" t="s">
        <v>6667</v>
      </c>
      <c r="K5207" s="29">
        <v>40581</v>
      </c>
      <c r="L5207" s="28" t="s">
        <v>7174</v>
      </c>
      <c r="M5207" s="28" t="s">
        <v>7179</v>
      </c>
    </row>
    <row r="5208" spans="1:13" hidden="1" x14ac:dyDescent="0.2">
      <c r="A5208" s="23">
        <v>90224</v>
      </c>
      <c r="B5208" s="28" t="s">
        <v>4579</v>
      </c>
      <c r="C5208" s="28" t="s">
        <v>4574</v>
      </c>
      <c r="D5208" s="25">
        <v>40581</v>
      </c>
      <c r="F5208" s="26">
        <v>250</v>
      </c>
      <c r="G5208" s="28" t="s">
        <v>4587</v>
      </c>
      <c r="H5208" s="28" t="s">
        <v>6667</v>
      </c>
      <c r="K5208" s="29">
        <v>40581</v>
      </c>
      <c r="L5208" s="28" t="s">
        <v>7174</v>
      </c>
      <c r="M5208" s="28" t="s">
        <v>7179</v>
      </c>
    </row>
    <row r="5209" spans="1:13" hidden="1" x14ac:dyDescent="0.2">
      <c r="A5209" s="23">
        <v>90222</v>
      </c>
      <c r="B5209" s="28" t="s">
        <v>4573</v>
      </c>
      <c r="C5209" s="33" t="s">
        <v>4574</v>
      </c>
      <c r="D5209" s="25">
        <v>40581</v>
      </c>
      <c r="F5209" s="26">
        <v>5</v>
      </c>
      <c r="G5209" s="28" t="s">
        <v>4590</v>
      </c>
      <c r="H5209" s="28" t="s">
        <v>5954</v>
      </c>
      <c r="J5209" s="28" t="s">
        <v>4912</v>
      </c>
      <c r="K5209" s="29">
        <v>40581</v>
      </c>
      <c r="L5209" s="33" t="s">
        <v>7182</v>
      </c>
      <c r="M5209" s="28" t="s">
        <v>4638</v>
      </c>
    </row>
    <row r="5210" spans="1:13" hidden="1" x14ac:dyDescent="0.2">
      <c r="A5210" s="23">
        <v>90225</v>
      </c>
      <c r="B5210" s="28" t="s">
        <v>4573</v>
      </c>
      <c r="C5210" s="28" t="s">
        <v>4574</v>
      </c>
      <c r="D5210" s="25">
        <v>40581</v>
      </c>
      <c r="E5210" s="28" t="s">
        <v>3388</v>
      </c>
      <c r="F5210" s="26">
        <v>8.19</v>
      </c>
      <c r="G5210" s="28" t="s">
        <v>4589</v>
      </c>
      <c r="H5210" s="28" t="s">
        <v>3381</v>
      </c>
      <c r="J5210" s="28" t="s">
        <v>4907</v>
      </c>
      <c r="K5210" s="29">
        <v>40581</v>
      </c>
      <c r="L5210" s="28" t="s">
        <v>7174</v>
      </c>
      <c r="M5210" s="28" t="s">
        <v>7186</v>
      </c>
    </row>
    <row r="5211" spans="1:13" hidden="1" x14ac:dyDescent="0.2">
      <c r="A5211" s="23">
        <v>90083</v>
      </c>
      <c r="B5211" s="28" t="s">
        <v>4573</v>
      </c>
      <c r="C5211" s="28" t="s">
        <v>5135</v>
      </c>
      <c r="D5211" s="25">
        <v>40581</v>
      </c>
      <c r="F5211">
        <v>60.5</v>
      </c>
      <c r="G5211" s="28" t="s">
        <v>3360</v>
      </c>
      <c r="H5211" s="28" t="s">
        <v>3370</v>
      </c>
      <c r="J5211" s="28" t="s">
        <v>3590</v>
      </c>
      <c r="K5211" s="29">
        <v>40582</v>
      </c>
      <c r="L5211" s="28" t="s">
        <v>5658</v>
      </c>
      <c r="M5211" s="28" t="s">
        <v>3690</v>
      </c>
    </row>
    <row r="5212" spans="1:13" hidden="1" x14ac:dyDescent="0.2">
      <c r="A5212" s="23">
        <v>90217.2</v>
      </c>
      <c r="B5212" s="28" t="s">
        <v>4582</v>
      </c>
      <c r="C5212" s="28" t="s">
        <v>4574</v>
      </c>
      <c r="D5212" s="25">
        <v>40582</v>
      </c>
      <c r="F5212" s="26">
        <v>-8.31</v>
      </c>
      <c r="G5212" s="28" t="s">
        <v>4583</v>
      </c>
      <c r="H5212" s="28" t="s">
        <v>6666</v>
      </c>
      <c r="K5212" s="29">
        <v>40582</v>
      </c>
      <c r="L5212" s="28" t="s">
        <v>7181</v>
      </c>
      <c r="M5212" s="28">
        <v>60</v>
      </c>
    </row>
    <row r="5213" spans="1:13" hidden="1" x14ac:dyDescent="0.2">
      <c r="A5213" s="23">
        <v>90217.1</v>
      </c>
      <c r="B5213" s="28" t="s">
        <v>4582</v>
      </c>
      <c r="C5213" s="28" t="s">
        <v>4574</v>
      </c>
      <c r="D5213" s="25">
        <v>40582</v>
      </c>
      <c r="E5213" s="28" t="s">
        <v>8021</v>
      </c>
      <c r="F5213" s="26">
        <v>-29.3</v>
      </c>
      <c r="G5213" s="28" t="s">
        <v>5170</v>
      </c>
      <c r="H5213" s="28" t="s">
        <v>6666</v>
      </c>
      <c r="K5213" s="29">
        <v>40582</v>
      </c>
      <c r="L5213" s="28" t="s">
        <v>7181</v>
      </c>
      <c r="M5213" s="28">
        <v>60</v>
      </c>
    </row>
    <row r="5214" spans="1:13" hidden="1" x14ac:dyDescent="0.2">
      <c r="A5214" s="23">
        <v>90085</v>
      </c>
      <c r="B5214" s="28" t="s">
        <v>4573</v>
      </c>
      <c r="C5214" s="28" t="s">
        <v>5135</v>
      </c>
      <c r="D5214" s="25">
        <v>40582</v>
      </c>
      <c r="E5214" s="28" t="s">
        <v>7889</v>
      </c>
      <c r="F5214">
        <v>69.989999999999995</v>
      </c>
      <c r="G5214" s="28" t="s">
        <v>2203</v>
      </c>
      <c r="H5214" s="28" t="s">
        <v>4599</v>
      </c>
      <c r="I5214" s="28" t="s">
        <v>7169</v>
      </c>
      <c r="J5214" s="28" t="s">
        <v>7139</v>
      </c>
      <c r="K5214" s="29">
        <v>40584</v>
      </c>
      <c r="L5214" s="28" t="s">
        <v>5658</v>
      </c>
      <c r="M5214" s="28" t="s">
        <v>8527</v>
      </c>
    </row>
    <row r="5215" spans="1:13" hidden="1" x14ac:dyDescent="0.2">
      <c r="A5215" s="23">
        <v>90216</v>
      </c>
      <c r="B5215" s="28" t="s">
        <v>4573</v>
      </c>
      <c r="C5215" s="28" t="s">
        <v>4574</v>
      </c>
      <c r="D5215" s="25">
        <v>40582</v>
      </c>
      <c r="E5215" s="28" t="s">
        <v>8020</v>
      </c>
      <c r="F5215" s="26">
        <v>985</v>
      </c>
      <c r="G5215" s="28" t="s">
        <v>5415</v>
      </c>
      <c r="H5215" s="28" t="s">
        <v>4599</v>
      </c>
      <c r="I5215" s="28" t="s">
        <v>7169</v>
      </c>
      <c r="J5215" s="28" t="s">
        <v>4909</v>
      </c>
      <c r="K5215" s="29">
        <v>40582</v>
      </c>
      <c r="L5215" s="28" t="s">
        <v>7176</v>
      </c>
      <c r="M5215" s="28">
        <v>1273</v>
      </c>
    </row>
    <row r="5216" spans="1:13" hidden="1" x14ac:dyDescent="0.2">
      <c r="A5216" s="23">
        <v>90217.3</v>
      </c>
      <c r="B5216" s="28" t="s">
        <v>5138</v>
      </c>
      <c r="C5216" s="28" t="s">
        <v>4574</v>
      </c>
      <c r="D5216" s="25">
        <v>40582</v>
      </c>
      <c r="F5216" s="26">
        <v>-100</v>
      </c>
      <c r="G5216" s="28" t="s">
        <v>2718</v>
      </c>
      <c r="H5216" s="28" t="s">
        <v>6666</v>
      </c>
      <c r="K5216" s="29">
        <v>40582</v>
      </c>
      <c r="L5216" s="28" t="s">
        <v>7181</v>
      </c>
      <c r="M5216" s="28">
        <v>60</v>
      </c>
    </row>
    <row r="5217" spans="1:13" hidden="1" x14ac:dyDescent="0.2">
      <c r="A5217" s="23">
        <v>90086</v>
      </c>
      <c r="B5217" s="28" t="s">
        <v>4573</v>
      </c>
      <c r="C5217" s="28" t="s">
        <v>5135</v>
      </c>
      <c r="D5217" s="25">
        <v>40583</v>
      </c>
      <c r="E5217" s="28" t="s">
        <v>5385</v>
      </c>
      <c r="F5217">
        <v>148.69999999999999</v>
      </c>
      <c r="G5217" s="28" t="s">
        <v>8041</v>
      </c>
      <c r="H5217" s="28" t="s">
        <v>7324</v>
      </c>
      <c r="I5217" s="28" t="s">
        <v>6137</v>
      </c>
      <c r="J5217" s="28" t="s">
        <v>4909</v>
      </c>
      <c r="K5217" s="29">
        <v>40584</v>
      </c>
      <c r="M5217" s="28" t="s">
        <v>8528</v>
      </c>
    </row>
    <row r="5218" spans="1:13" hidden="1" x14ac:dyDescent="0.2">
      <c r="A5218" s="23">
        <v>90213</v>
      </c>
      <c r="B5218" s="28" t="s">
        <v>4585</v>
      </c>
      <c r="C5218" s="28" t="s">
        <v>4574</v>
      </c>
      <c r="D5218" s="25">
        <v>40583</v>
      </c>
      <c r="F5218" s="26">
        <v>50</v>
      </c>
      <c r="G5218" s="28" t="s">
        <v>4586</v>
      </c>
      <c r="H5218" s="28" t="s">
        <v>5948</v>
      </c>
      <c r="J5218" s="28" t="s">
        <v>4905</v>
      </c>
      <c r="K5218" s="29">
        <v>40583</v>
      </c>
      <c r="L5218" s="28" t="s">
        <v>7174</v>
      </c>
      <c r="M5218" s="28" t="s">
        <v>7180</v>
      </c>
    </row>
    <row r="5219" spans="1:13" hidden="1" x14ac:dyDescent="0.2">
      <c r="A5219" s="23">
        <v>90214</v>
      </c>
      <c r="B5219" s="28" t="s">
        <v>4579</v>
      </c>
      <c r="C5219" s="28" t="s">
        <v>4574</v>
      </c>
      <c r="D5219" s="25">
        <v>40583</v>
      </c>
      <c r="F5219" s="26">
        <v>100</v>
      </c>
      <c r="G5219" s="28" t="s">
        <v>4587</v>
      </c>
      <c r="H5219" s="28" t="s">
        <v>6667</v>
      </c>
      <c r="K5219" s="29">
        <v>40583</v>
      </c>
      <c r="L5219" s="28" t="s">
        <v>7174</v>
      </c>
      <c r="M5219" s="28" t="s">
        <v>7179</v>
      </c>
    </row>
    <row r="5220" spans="1:13" hidden="1" x14ac:dyDescent="0.2">
      <c r="A5220" s="23">
        <v>90215</v>
      </c>
      <c r="B5220" s="28" t="s">
        <v>4579</v>
      </c>
      <c r="C5220" s="28" t="s">
        <v>4574</v>
      </c>
      <c r="D5220" s="25">
        <v>40583</v>
      </c>
      <c r="F5220" s="26">
        <v>100</v>
      </c>
      <c r="G5220" s="28" t="s">
        <v>4587</v>
      </c>
      <c r="H5220" s="28" t="s">
        <v>6667</v>
      </c>
      <c r="K5220" s="29">
        <v>40583</v>
      </c>
      <c r="L5220" s="28" t="s">
        <v>7174</v>
      </c>
      <c r="M5220" s="28" t="s">
        <v>7179</v>
      </c>
    </row>
    <row r="5221" spans="1:13" hidden="1" x14ac:dyDescent="0.2">
      <c r="A5221" s="23">
        <v>90087</v>
      </c>
      <c r="B5221" s="28" t="s">
        <v>4573</v>
      </c>
      <c r="C5221" s="28" t="s">
        <v>5135</v>
      </c>
      <c r="D5221" s="25">
        <v>40583</v>
      </c>
      <c r="F5221">
        <v>6.83</v>
      </c>
      <c r="G5221" s="28" t="s">
        <v>683</v>
      </c>
      <c r="H5221" s="28" t="s">
        <v>3365</v>
      </c>
      <c r="J5221" s="28" t="s">
        <v>4909</v>
      </c>
      <c r="K5221" s="29">
        <v>40584</v>
      </c>
      <c r="M5221" s="28" t="s">
        <v>4697</v>
      </c>
    </row>
    <row r="5222" spans="1:13" hidden="1" x14ac:dyDescent="0.2">
      <c r="A5222" s="23">
        <v>90088.1</v>
      </c>
      <c r="B5222" s="28" t="s">
        <v>4573</v>
      </c>
      <c r="C5222" s="28" t="s">
        <v>5135</v>
      </c>
      <c r="D5222" s="25">
        <v>40584</v>
      </c>
      <c r="E5222" s="28" t="s">
        <v>7942</v>
      </c>
      <c r="F5222">
        <v>7</v>
      </c>
      <c r="G5222" s="28" t="s">
        <v>1956</v>
      </c>
      <c r="H5222" s="28" t="s">
        <v>3370</v>
      </c>
      <c r="J5222" s="28" t="s">
        <v>4909</v>
      </c>
      <c r="K5222" s="29">
        <v>40585</v>
      </c>
      <c r="M5222" s="28" t="s">
        <v>4705</v>
      </c>
    </row>
    <row r="5223" spans="1:13" hidden="1" x14ac:dyDescent="0.2">
      <c r="A5223" s="23">
        <v>90088.2</v>
      </c>
      <c r="B5223" s="28" t="s">
        <v>4573</v>
      </c>
      <c r="C5223" s="28" t="s">
        <v>5135</v>
      </c>
      <c r="D5223" s="25">
        <v>40584</v>
      </c>
      <c r="E5223" s="28" t="s">
        <v>7943</v>
      </c>
      <c r="F5223">
        <v>6</v>
      </c>
      <c r="G5223" s="28" t="s">
        <v>1956</v>
      </c>
      <c r="H5223" s="28" t="s">
        <v>3370</v>
      </c>
      <c r="J5223" s="28" t="s">
        <v>4909</v>
      </c>
      <c r="K5223" s="29">
        <v>40585</v>
      </c>
      <c r="M5223" s="28" t="s">
        <v>4705</v>
      </c>
    </row>
    <row r="5224" spans="1:13" hidden="1" x14ac:dyDescent="0.2">
      <c r="A5224" s="23">
        <v>90088.3</v>
      </c>
      <c r="B5224" s="28" t="s">
        <v>4573</v>
      </c>
      <c r="C5224" s="28" t="s">
        <v>5135</v>
      </c>
      <c r="D5224" s="25">
        <v>40584</v>
      </c>
      <c r="E5224" s="28" t="s">
        <v>728</v>
      </c>
      <c r="F5224">
        <v>54.09</v>
      </c>
      <c r="G5224" s="28" t="s">
        <v>1956</v>
      </c>
      <c r="H5224" s="28" t="s">
        <v>3365</v>
      </c>
      <c r="J5224" s="28" t="s">
        <v>4909</v>
      </c>
      <c r="K5224" s="29">
        <v>40585</v>
      </c>
      <c r="M5224" s="28" t="s">
        <v>4705</v>
      </c>
    </row>
    <row r="5225" spans="1:13" hidden="1" x14ac:dyDescent="0.2">
      <c r="A5225" s="23">
        <v>90089</v>
      </c>
      <c r="B5225" s="28" t="s">
        <v>4573</v>
      </c>
      <c r="C5225" s="28" t="s">
        <v>5135</v>
      </c>
      <c r="D5225" s="25">
        <v>40584</v>
      </c>
      <c r="E5225" s="28" t="s">
        <v>728</v>
      </c>
      <c r="F5225">
        <v>17.5</v>
      </c>
      <c r="G5225" s="28" t="s">
        <v>898</v>
      </c>
      <c r="H5225" s="28" t="s">
        <v>3365</v>
      </c>
      <c r="J5225" s="28" t="s">
        <v>4909</v>
      </c>
      <c r="K5225" s="29">
        <v>40585</v>
      </c>
      <c r="L5225" s="28" t="s">
        <v>5658</v>
      </c>
      <c r="M5225" s="28" t="s">
        <v>8529</v>
      </c>
    </row>
    <row r="5226" spans="1:13" x14ac:dyDescent="0.2">
      <c r="A5226" s="23">
        <v>90091</v>
      </c>
      <c r="B5226" s="28" t="s">
        <v>4573</v>
      </c>
      <c r="C5226" s="28" t="s">
        <v>5135</v>
      </c>
      <c r="D5226" s="25">
        <v>40584</v>
      </c>
      <c r="E5226" s="28" t="s">
        <v>7891</v>
      </c>
      <c r="F5226">
        <v>7</v>
      </c>
      <c r="G5226" s="28" t="s">
        <v>7890</v>
      </c>
      <c r="H5226" s="28" t="s">
        <v>7151</v>
      </c>
      <c r="J5226" s="28" t="s">
        <v>4907</v>
      </c>
      <c r="K5226" s="29">
        <v>40585</v>
      </c>
      <c r="L5226" s="28" t="s">
        <v>5658</v>
      </c>
      <c r="M5226" s="28" t="s">
        <v>8530</v>
      </c>
    </row>
    <row r="5227" spans="1:13" x14ac:dyDescent="0.2">
      <c r="A5227" s="23">
        <v>90090</v>
      </c>
      <c r="B5227" s="28" t="s">
        <v>4573</v>
      </c>
      <c r="C5227" s="28" t="s">
        <v>5135</v>
      </c>
      <c r="D5227" s="25">
        <v>40584</v>
      </c>
      <c r="F5227">
        <v>16.5</v>
      </c>
      <c r="G5227" s="28" t="s">
        <v>2205</v>
      </c>
      <c r="H5227" s="28" t="s">
        <v>7151</v>
      </c>
      <c r="J5227" s="28" t="s">
        <v>4907</v>
      </c>
      <c r="K5227" s="29">
        <v>40585</v>
      </c>
      <c r="M5227" s="28" t="s">
        <v>4695</v>
      </c>
    </row>
    <row r="5228" spans="1:13" hidden="1" x14ac:dyDescent="0.2">
      <c r="A5228" s="23">
        <v>90100</v>
      </c>
      <c r="B5228" s="33" t="s">
        <v>4573</v>
      </c>
      <c r="C5228" s="28" t="s">
        <v>5135</v>
      </c>
      <c r="D5228" s="25">
        <v>40585</v>
      </c>
      <c r="E5228" s="28" t="s">
        <v>1348</v>
      </c>
      <c r="F5228">
        <v>334.81</v>
      </c>
      <c r="G5228" s="28" t="s">
        <v>885</v>
      </c>
      <c r="H5228" s="28" t="s">
        <v>3381</v>
      </c>
      <c r="J5228" s="28" t="s">
        <v>4909</v>
      </c>
      <c r="K5228" s="29" t="s">
        <v>1349</v>
      </c>
      <c r="M5228" s="28" t="s">
        <v>8538</v>
      </c>
    </row>
    <row r="5229" spans="1:13" hidden="1" x14ac:dyDescent="0.2">
      <c r="A5229" s="23">
        <v>91142.3</v>
      </c>
      <c r="B5229" s="28" t="s">
        <v>4582</v>
      </c>
      <c r="C5229" s="28" t="s">
        <v>4574</v>
      </c>
      <c r="D5229" s="25">
        <v>40585</v>
      </c>
      <c r="F5229" s="26">
        <v>-4.04</v>
      </c>
      <c r="G5229" s="28" t="s">
        <v>4583</v>
      </c>
      <c r="H5229" s="28" t="s">
        <v>6666</v>
      </c>
      <c r="J5229" s="28" t="s">
        <v>4911</v>
      </c>
      <c r="K5229" s="29">
        <v>40793</v>
      </c>
      <c r="L5229" s="28" t="s">
        <v>7181</v>
      </c>
      <c r="M5229" s="28">
        <v>160109</v>
      </c>
    </row>
    <row r="5230" spans="1:13" hidden="1" x14ac:dyDescent="0.2">
      <c r="A5230" s="23">
        <v>90093</v>
      </c>
      <c r="B5230" s="28" t="s">
        <v>4573</v>
      </c>
      <c r="C5230" s="28" t="s">
        <v>5135</v>
      </c>
      <c r="D5230" s="25">
        <v>40585</v>
      </c>
      <c r="E5230" s="28" t="s">
        <v>728</v>
      </c>
      <c r="F5230">
        <v>10.86</v>
      </c>
      <c r="G5230" s="28" t="s">
        <v>1956</v>
      </c>
      <c r="H5230" s="28" t="s">
        <v>3365</v>
      </c>
      <c r="J5230" s="28" t="s">
        <v>4909</v>
      </c>
      <c r="K5230" s="29">
        <v>40586</v>
      </c>
      <c r="M5230" s="28" t="s">
        <v>4705</v>
      </c>
    </row>
    <row r="5231" spans="1:13" hidden="1" x14ac:dyDescent="0.2">
      <c r="A5231" s="23">
        <v>90212</v>
      </c>
      <c r="B5231" s="28" t="s">
        <v>4579</v>
      </c>
      <c r="C5231" s="28" t="s">
        <v>4574</v>
      </c>
      <c r="D5231" s="25">
        <v>40585</v>
      </c>
      <c r="F5231" s="26">
        <v>40</v>
      </c>
      <c r="G5231" s="28" t="s">
        <v>4580</v>
      </c>
      <c r="H5231" s="28" t="s">
        <v>6667</v>
      </c>
      <c r="K5231" s="29">
        <v>40585</v>
      </c>
      <c r="L5231" s="28" t="s">
        <v>7184</v>
      </c>
      <c r="M5231" s="28" t="s">
        <v>7215</v>
      </c>
    </row>
    <row r="5232" spans="1:13" hidden="1" x14ac:dyDescent="0.2">
      <c r="A5232" s="23">
        <v>91142.6</v>
      </c>
      <c r="B5232" s="28" t="s">
        <v>4582</v>
      </c>
      <c r="C5232" s="28" t="s">
        <v>4574</v>
      </c>
      <c r="D5232" s="25">
        <v>40585</v>
      </c>
      <c r="F5232" s="26">
        <v>-29.3</v>
      </c>
      <c r="G5232" s="28" t="s">
        <v>5170</v>
      </c>
      <c r="H5232" s="28" t="s">
        <v>6666</v>
      </c>
      <c r="J5232" s="28" t="s">
        <v>4911</v>
      </c>
      <c r="K5232" s="29">
        <v>40793</v>
      </c>
      <c r="L5232" s="28" t="s">
        <v>7181</v>
      </c>
      <c r="M5232" s="28">
        <v>160109</v>
      </c>
    </row>
    <row r="5233" spans="1:13" x14ac:dyDescent="0.2">
      <c r="A5233" s="23">
        <v>90092</v>
      </c>
      <c r="B5233" s="28" t="s">
        <v>4573</v>
      </c>
      <c r="C5233" s="28" t="s">
        <v>5135</v>
      </c>
      <c r="D5233" s="25">
        <v>40585</v>
      </c>
      <c r="E5233" s="28" t="s">
        <v>5390</v>
      </c>
      <c r="F5233">
        <v>33</v>
      </c>
      <c r="G5233" s="28" t="s">
        <v>4048</v>
      </c>
      <c r="H5233" s="28" t="s">
        <v>7151</v>
      </c>
      <c r="J5233" s="28" t="s">
        <v>4907</v>
      </c>
      <c r="K5233" s="29">
        <v>40586</v>
      </c>
      <c r="L5233" s="28" t="s">
        <v>5658</v>
      </c>
      <c r="M5233" s="28" t="s">
        <v>8531</v>
      </c>
    </row>
    <row r="5234" spans="1:13" hidden="1" x14ac:dyDescent="0.2">
      <c r="A5234" s="23">
        <v>90094</v>
      </c>
      <c r="B5234" s="28" t="s">
        <v>4573</v>
      </c>
      <c r="C5234" s="28" t="s">
        <v>5135</v>
      </c>
      <c r="D5234" s="25">
        <v>40585</v>
      </c>
      <c r="E5234" s="28" t="s">
        <v>1325</v>
      </c>
      <c r="F5234">
        <v>9.99</v>
      </c>
      <c r="G5234" s="28" t="s">
        <v>6747</v>
      </c>
      <c r="H5234" s="28" t="s">
        <v>4600</v>
      </c>
      <c r="J5234" s="28" t="s">
        <v>4905</v>
      </c>
      <c r="K5234" s="29">
        <v>40586</v>
      </c>
      <c r="M5234" s="28" t="s">
        <v>8532</v>
      </c>
    </row>
    <row r="5235" spans="1:13" hidden="1" x14ac:dyDescent="0.2">
      <c r="A5235" s="23">
        <v>93449</v>
      </c>
      <c r="B5235" s="28" t="s">
        <v>5150</v>
      </c>
      <c r="C5235" s="28" t="s">
        <v>4587</v>
      </c>
      <c r="D5235" s="25">
        <v>40585</v>
      </c>
      <c r="F5235" s="26">
        <v>-1160</v>
      </c>
      <c r="G5235" s="28" t="s">
        <v>4574</v>
      </c>
      <c r="H5235" s="28" t="s">
        <v>6667</v>
      </c>
    </row>
    <row r="5236" spans="1:13" hidden="1" x14ac:dyDescent="0.2">
      <c r="A5236" s="23">
        <v>90099</v>
      </c>
      <c r="B5236" s="28" t="s">
        <v>4573</v>
      </c>
      <c r="C5236" s="28" t="s">
        <v>5135</v>
      </c>
      <c r="D5236" s="25">
        <v>40586</v>
      </c>
      <c r="E5236" s="28" t="s">
        <v>7940</v>
      </c>
      <c r="F5236">
        <v>14.87</v>
      </c>
      <c r="G5236" s="28" t="s">
        <v>1555</v>
      </c>
      <c r="H5236" s="28" t="s">
        <v>4599</v>
      </c>
      <c r="I5236" s="28" t="s">
        <v>7169</v>
      </c>
      <c r="J5236" s="28" t="s">
        <v>4909</v>
      </c>
      <c r="K5236" s="29">
        <v>40588</v>
      </c>
      <c r="M5236" s="28" t="s">
        <v>8537</v>
      </c>
    </row>
    <row r="5237" spans="1:13" hidden="1" x14ac:dyDescent="0.2">
      <c r="A5237" s="23">
        <v>90098.1</v>
      </c>
      <c r="B5237" s="28" t="s">
        <v>4573</v>
      </c>
      <c r="C5237" s="28" t="s">
        <v>5135</v>
      </c>
      <c r="D5237" s="25">
        <v>40586</v>
      </c>
      <c r="E5237" s="28" t="s">
        <v>7936</v>
      </c>
      <c r="F5237">
        <v>16.989999999999998</v>
      </c>
      <c r="G5237" s="28" t="s">
        <v>6755</v>
      </c>
      <c r="H5237" s="28" t="s">
        <v>3379</v>
      </c>
      <c r="J5237" s="28" t="s">
        <v>4909</v>
      </c>
      <c r="K5237" s="29">
        <v>40588</v>
      </c>
      <c r="M5237" s="28" t="s">
        <v>8536</v>
      </c>
    </row>
    <row r="5238" spans="1:13" hidden="1" x14ac:dyDescent="0.2">
      <c r="A5238" s="23">
        <v>90098.2</v>
      </c>
      <c r="B5238" s="28" t="s">
        <v>4573</v>
      </c>
      <c r="C5238" s="28" t="s">
        <v>5135</v>
      </c>
      <c r="D5238" s="25">
        <v>40586</v>
      </c>
      <c r="E5238" s="28" t="s">
        <v>7937</v>
      </c>
      <c r="F5238">
        <v>8.17</v>
      </c>
      <c r="G5238" s="28" t="s">
        <v>6755</v>
      </c>
      <c r="H5238" s="28" t="s">
        <v>7154</v>
      </c>
      <c r="J5238" s="28" t="s">
        <v>4905</v>
      </c>
      <c r="K5238" s="29">
        <v>40588</v>
      </c>
      <c r="M5238" s="28" t="s">
        <v>8536</v>
      </c>
    </row>
    <row r="5239" spans="1:13" hidden="1" x14ac:dyDescent="0.2">
      <c r="A5239" s="23">
        <v>90095</v>
      </c>
      <c r="B5239" s="28" t="s">
        <v>4573</v>
      </c>
      <c r="C5239" s="28" t="s">
        <v>5135</v>
      </c>
      <c r="D5239" s="25">
        <v>40586</v>
      </c>
      <c r="E5239" s="28" t="s">
        <v>7941</v>
      </c>
      <c r="F5239">
        <v>76.5</v>
      </c>
      <c r="G5239" s="28" t="s">
        <v>882</v>
      </c>
      <c r="H5239" s="28" t="s">
        <v>3379</v>
      </c>
      <c r="J5239" s="28" t="s">
        <v>4909</v>
      </c>
      <c r="K5239" s="29">
        <v>40588</v>
      </c>
      <c r="M5239" s="28" t="s">
        <v>8533</v>
      </c>
    </row>
    <row r="5240" spans="1:13" hidden="1" x14ac:dyDescent="0.2">
      <c r="A5240" s="23">
        <v>90096</v>
      </c>
      <c r="B5240" s="28" t="s">
        <v>4573</v>
      </c>
      <c r="C5240" s="28" t="s">
        <v>5135</v>
      </c>
      <c r="D5240" s="25">
        <v>40586</v>
      </c>
      <c r="E5240" s="28" t="s">
        <v>7904</v>
      </c>
      <c r="F5240">
        <v>29.99</v>
      </c>
      <c r="G5240" s="28" t="s">
        <v>2203</v>
      </c>
      <c r="H5240" s="28" t="s">
        <v>3370</v>
      </c>
      <c r="J5240" s="28" t="s">
        <v>4909</v>
      </c>
      <c r="K5240" s="29" t="s">
        <v>5399</v>
      </c>
      <c r="M5240" s="28" t="s">
        <v>8534</v>
      </c>
    </row>
    <row r="5241" spans="1:13" hidden="1" x14ac:dyDescent="0.2">
      <c r="A5241" s="23">
        <v>90097</v>
      </c>
      <c r="B5241" s="28" t="s">
        <v>4573</v>
      </c>
      <c r="C5241" s="28" t="s">
        <v>5135</v>
      </c>
      <c r="D5241" s="25">
        <v>40586</v>
      </c>
      <c r="E5241" s="28" t="s">
        <v>5398</v>
      </c>
      <c r="F5241">
        <v>29.8</v>
      </c>
      <c r="G5241" s="28" t="s">
        <v>1561</v>
      </c>
      <c r="H5241" s="28" t="s">
        <v>3379</v>
      </c>
      <c r="J5241" s="28" t="s">
        <v>4909</v>
      </c>
      <c r="K5241" s="29" t="s">
        <v>5399</v>
      </c>
      <c r="M5241" s="28" t="s">
        <v>8535</v>
      </c>
    </row>
    <row r="5242" spans="1:13" hidden="1" x14ac:dyDescent="0.2">
      <c r="A5242" s="23">
        <v>90084</v>
      </c>
      <c r="B5242" s="28" t="s">
        <v>4573</v>
      </c>
      <c r="C5242" s="28" t="s">
        <v>5135</v>
      </c>
      <c r="D5242" s="25">
        <v>40587</v>
      </c>
      <c r="E5242" s="28" t="s">
        <v>728</v>
      </c>
      <c r="F5242">
        <v>22.44</v>
      </c>
      <c r="G5242" s="28" t="s">
        <v>5167</v>
      </c>
      <c r="H5242" s="28" t="s">
        <v>3365</v>
      </c>
      <c r="J5242" s="28" t="s">
        <v>4909</v>
      </c>
      <c r="K5242" s="29">
        <v>40588</v>
      </c>
      <c r="M5242" s="28" t="s">
        <v>4701</v>
      </c>
    </row>
    <row r="5243" spans="1:13" hidden="1" x14ac:dyDescent="0.2">
      <c r="A5243" s="23">
        <v>90210</v>
      </c>
      <c r="B5243" s="28" t="s">
        <v>4592</v>
      </c>
      <c r="C5243" s="28" t="s">
        <v>4574</v>
      </c>
      <c r="D5243" s="25">
        <v>40588</v>
      </c>
      <c r="F5243" s="26">
        <v>-3972.4</v>
      </c>
      <c r="G5243" s="28" t="s">
        <v>4593</v>
      </c>
      <c r="H5243" s="28" t="s">
        <v>6666</v>
      </c>
      <c r="J5243" s="28" t="s">
        <v>4911</v>
      </c>
      <c r="K5243" s="29">
        <v>40588</v>
      </c>
      <c r="L5243" s="28" t="s">
        <v>7177</v>
      </c>
      <c r="M5243" s="28" t="s">
        <v>7214</v>
      </c>
    </row>
    <row r="5244" spans="1:13" hidden="1" x14ac:dyDescent="0.2">
      <c r="A5244" s="23">
        <v>90211</v>
      </c>
      <c r="B5244" s="28" t="s">
        <v>4592</v>
      </c>
      <c r="C5244" s="28" t="s">
        <v>4574</v>
      </c>
      <c r="D5244" s="25">
        <v>40588</v>
      </c>
      <c r="F5244" s="26">
        <v>-739.09</v>
      </c>
      <c r="G5244" s="28" t="s">
        <v>4593</v>
      </c>
      <c r="H5244" s="28" t="s">
        <v>6666</v>
      </c>
      <c r="J5244" s="28" t="s">
        <v>4911</v>
      </c>
      <c r="K5244" s="29">
        <v>40588</v>
      </c>
      <c r="L5244" s="28" t="s">
        <v>7177</v>
      </c>
      <c r="M5244" s="28" t="s">
        <v>7214</v>
      </c>
    </row>
    <row r="5245" spans="1:13" hidden="1" x14ac:dyDescent="0.2">
      <c r="A5245" s="23">
        <v>90102.1</v>
      </c>
      <c r="B5245" s="28" t="s">
        <v>4573</v>
      </c>
      <c r="C5245" s="28" t="s">
        <v>5135</v>
      </c>
      <c r="D5245" s="25">
        <v>40588</v>
      </c>
      <c r="E5245" s="33" t="s">
        <v>1353</v>
      </c>
      <c r="F5245">
        <v>23.98</v>
      </c>
      <c r="G5245" s="28" t="s">
        <v>1943</v>
      </c>
      <c r="H5245" s="28" t="s">
        <v>277</v>
      </c>
      <c r="J5245" s="28" t="s">
        <v>4906</v>
      </c>
      <c r="K5245" s="29" t="s">
        <v>1349</v>
      </c>
      <c r="M5245" s="28" t="s">
        <v>2913</v>
      </c>
    </row>
    <row r="5246" spans="1:13" x14ac:dyDescent="0.2">
      <c r="A5246" s="23">
        <v>90102.2</v>
      </c>
      <c r="B5246" s="28" t="s">
        <v>4573</v>
      </c>
      <c r="C5246" s="28" t="s">
        <v>5135</v>
      </c>
      <c r="D5246" s="25">
        <v>40588</v>
      </c>
      <c r="E5246" s="28" t="s">
        <v>5380</v>
      </c>
      <c r="F5246">
        <v>7.14</v>
      </c>
      <c r="G5246" s="28" t="s">
        <v>1943</v>
      </c>
      <c r="H5246" s="28" t="s">
        <v>7151</v>
      </c>
      <c r="J5246" s="28" t="s">
        <v>4907</v>
      </c>
      <c r="K5246" s="29" t="s">
        <v>1349</v>
      </c>
      <c r="M5246" s="28" t="s">
        <v>2913</v>
      </c>
    </row>
    <row r="5247" spans="1:13" hidden="1" x14ac:dyDescent="0.2">
      <c r="A5247" s="23">
        <v>90103</v>
      </c>
      <c r="B5247" s="28" t="s">
        <v>4573</v>
      </c>
      <c r="C5247" s="28" t="s">
        <v>5135</v>
      </c>
      <c r="D5247" s="25">
        <v>40588</v>
      </c>
      <c r="E5247" s="28" t="s">
        <v>1350</v>
      </c>
      <c r="F5247">
        <v>18.82</v>
      </c>
      <c r="G5247" s="28" t="s">
        <v>1943</v>
      </c>
      <c r="H5247" s="28" t="s">
        <v>7154</v>
      </c>
      <c r="J5247" s="28" t="s">
        <v>4906</v>
      </c>
      <c r="K5247" s="29" t="s">
        <v>1349</v>
      </c>
      <c r="M5247" s="28" t="s">
        <v>2913</v>
      </c>
    </row>
    <row r="5248" spans="1:13" x14ac:dyDescent="0.2">
      <c r="A5248" s="23">
        <v>90105</v>
      </c>
      <c r="B5248" s="28" t="s">
        <v>4573</v>
      </c>
      <c r="C5248" s="28" t="s">
        <v>5135</v>
      </c>
      <c r="D5248" s="25">
        <v>40588</v>
      </c>
      <c r="E5248" s="28" t="s">
        <v>5381</v>
      </c>
      <c r="F5248">
        <v>9.83</v>
      </c>
      <c r="G5248" s="28" t="s">
        <v>1943</v>
      </c>
      <c r="H5248" s="28" t="s">
        <v>7151</v>
      </c>
      <c r="J5248" s="28" t="s">
        <v>4907</v>
      </c>
      <c r="K5248" s="29" t="s">
        <v>1349</v>
      </c>
      <c r="M5248" s="28" t="s">
        <v>2298</v>
      </c>
    </row>
    <row r="5249" spans="1:13" hidden="1" x14ac:dyDescent="0.2">
      <c r="A5249" s="23">
        <v>90104</v>
      </c>
      <c r="B5249" s="28" t="s">
        <v>4573</v>
      </c>
      <c r="C5249" s="28" t="s">
        <v>5135</v>
      </c>
      <c r="D5249" s="25">
        <v>40588</v>
      </c>
      <c r="E5249" s="28" t="s">
        <v>1346</v>
      </c>
      <c r="F5249">
        <v>13</v>
      </c>
      <c r="G5249" s="28" t="s">
        <v>1938</v>
      </c>
      <c r="H5249" s="28" t="s">
        <v>277</v>
      </c>
      <c r="J5249" s="28" t="s">
        <v>4911</v>
      </c>
      <c r="K5249" s="29">
        <v>40589</v>
      </c>
      <c r="M5249" s="28" t="s">
        <v>8539</v>
      </c>
    </row>
    <row r="5250" spans="1:13" hidden="1" x14ac:dyDescent="0.2">
      <c r="A5250" s="23">
        <v>90365.1</v>
      </c>
      <c r="B5250" s="28" t="s">
        <v>4573</v>
      </c>
      <c r="C5250" s="28" t="s">
        <v>5133</v>
      </c>
      <c r="D5250" s="25">
        <v>40588</v>
      </c>
      <c r="E5250" s="28" t="s">
        <v>5556</v>
      </c>
      <c r="F5250" s="26">
        <v>7.5</v>
      </c>
      <c r="G5250" s="28" t="s">
        <v>5137</v>
      </c>
      <c r="H5250" s="28" t="s">
        <v>3488</v>
      </c>
      <c r="J5250" s="28" t="s">
        <v>4908</v>
      </c>
    </row>
    <row r="5251" spans="1:13" hidden="1" x14ac:dyDescent="0.2">
      <c r="A5251" s="23">
        <v>90365.2</v>
      </c>
      <c r="B5251" s="28" t="s">
        <v>4573</v>
      </c>
      <c r="C5251" s="28" t="s">
        <v>5133</v>
      </c>
      <c r="D5251" s="25">
        <v>40588</v>
      </c>
      <c r="E5251" s="28" t="s">
        <v>5557</v>
      </c>
      <c r="F5251" s="26">
        <v>6</v>
      </c>
      <c r="G5251" s="28" t="s">
        <v>5137</v>
      </c>
      <c r="H5251" s="28" t="s">
        <v>3370</v>
      </c>
      <c r="J5251" s="28" t="s">
        <v>4909</v>
      </c>
    </row>
    <row r="5252" spans="1:13" hidden="1" x14ac:dyDescent="0.2">
      <c r="A5252" s="23">
        <v>90365.3</v>
      </c>
      <c r="B5252" s="28" t="s">
        <v>4573</v>
      </c>
      <c r="C5252" s="28" t="s">
        <v>5133</v>
      </c>
      <c r="D5252" s="25">
        <v>40588</v>
      </c>
      <c r="E5252" s="28" t="s">
        <v>5558</v>
      </c>
      <c r="F5252" s="26">
        <v>6</v>
      </c>
      <c r="G5252" s="28" t="s">
        <v>5137</v>
      </c>
      <c r="H5252" s="28" t="s">
        <v>277</v>
      </c>
      <c r="J5252" s="28" t="s">
        <v>4909</v>
      </c>
    </row>
    <row r="5253" spans="1:13" hidden="1" x14ac:dyDescent="0.2">
      <c r="A5253" s="23">
        <v>90365.4</v>
      </c>
      <c r="B5253" s="28" t="s">
        <v>4573</v>
      </c>
      <c r="C5253" s="28" t="s">
        <v>5133</v>
      </c>
      <c r="D5253" s="25">
        <v>40588</v>
      </c>
      <c r="F5253" s="26">
        <v>68.72</v>
      </c>
      <c r="G5253" s="28" t="s">
        <v>5137</v>
      </c>
      <c r="H5253" s="28" t="s">
        <v>3365</v>
      </c>
      <c r="J5253" s="28" t="s">
        <v>4909</v>
      </c>
    </row>
    <row r="5254" spans="1:13" hidden="1" x14ac:dyDescent="0.2">
      <c r="A5254" s="23">
        <v>90101</v>
      </c>
      <c r="B5254" s="28" t="s">
        <v>4573</v>
      </c>
      <c r="C5254" s="28" t="s">
        <v>5135</v>
      </c>
      <c r="D5254" s="25">
        <v>40588</v>
      </c>
      <c r="F5254">
        <v>73.03</v>
      </c>
      <c r="G5254" s="28" t="s">
        <v>3360</v>
      </c>
      <c r="H5254" s="28" t="s">
        <v>3370</v>
      </c>
      <c r="J5254" s="28" t="s">
        <v>3590</v>
      </c>
      <c r="K5254" s="29" t="s">
        <v>1349</v>
      </c>
      <c r="M5254" s="28" t="s">
        <v>3690</v>
      </c>
    </row>
    <row r="5255" spans="1:13" hidden="1" x14ac:dyDescent="0.2">
      <c r="A5255" s="23">
        <v>90209</v>
      </c>
      <c r="B5255" s="28" t="s">
        <v>4579</v>
      </c>
      <c r="C5255" s="28" t="s">
        <v>4574</v>
      </c>
      <c r="D5255" s="25">
        <v>40589</v>
      </c>
      <c r="F5255" s="26">
        <v>40</v>
      </c>
      <c r="G5255" s="28" t="s">
        <v>4580</v>
      </c>
      <c r="H5255" s="28" t="s">
        <v>6667</v>
      </c>
      <c r="K5255" s="29">
        <v>40589</v>
      </c>
      <c r="L5255" s="28" t="s">
        <v>7184</v>
      </c>
      <c r="M5255" s="28" t="s">
        <v>7213</v>
      </c>
    </row>
    <row r="5256" spans="1:13" hidden="1" x14ac:dyDescent="0.2">
      <c r="A5256" s="23">
        <v>90208</v>
      </c>
      <c r="B5256" s="28" t="s">
        <v>4573</v>
      </c>
      <c r="C5256" s="28" t="s">
        <v>4574</v>
      </c>
      <c r="D5256" s="25">
        <v>40589</v>
      </c>
      <c r="F5256" s="26">
        <v>17.36</v>
      </c>
      <c r="G5256" s="28" t="s">
        <v>4577</v>
      </c>
      <c r="H5256" s="28" t="s">
        <v>3365</v>
      </c>
      <c r="J5256" s="28" t="s">
        <v>4909</v>
      </c>
      <c r="K5256" s="29">
        <v>40589</v>
      </c>
      <c r="L5256" s="28" t="s">
        <v>7176</v>
      </c>
      <c r="M5256" s="28">
        <v>1301</v>
      </c>
    </row>
    <row r="5257" spans="1:13" hidden="1" x14ac:dyDescent="0.2">
      <c r="A5257" s="23">
        <v>90107</v>
      </c>
      <c r="B5257" s="28" t="s">
        <v>4573</v>
      </c>
      <c r="C5257" s="28" t="s">
        <v>5135</v>
      </c>
      <c r="D5257" s="25">
        <v>40589</v>
      </c>
      <c r="F5257">
        <v>4.4000000000000004</v>
      </c>
      <c r="G5257" s="28" t="s">
        <v>683</v>
      </c>
      <c r="H5257" s="28" t="s">
        <v>3365</v>
      </c>
      <c r="J5257" s="28" t="s">
        <v>4909</v>
      </c>
      <c r="K5257" s="29">
        <v>40590</v>
      </c>
      <c r="M5257" s="28" t="s">
        <v>6651</v>
      </c>
    </row>
    <row r="5258" spans="1:13" hidden="1" x14ac:dyDescent="0.2">
      <c r="A5258" s="23">
        <v>90106</v>
      </c>
      <c r="B5258" s="28" t="s">
        <v>4573</v>
      </c>
      <c r="C5258" s="28" t="s">
        <v>5135</v>
      </c>
      <c r="D5258" s="25">
        <v>40589</v>
      </c>
      <c r="F5258">
        <v>60.13</v>
      </c>
      <c r="G5258" s="28" t="s">
        <v>5137</v>
      </c>
      <c r="H5258" s="28" t="s">
        <v>7322</v>
      </c>
      <c r="J5258" s="28" t="s">
        <v>7139</v>
      </c>
      <c r="K5258" s="29" t="s">
        <v>7895</v>
      </c>
      <c r="M5258" s="28" t="s">
        <v>2299</v>
      </c>
    </row>
    <row r="5259" spans="1:13" hidden="1" x14ac:dyDescent="0.2">
      <c r="A5259" s="23">
        <v>90109</v>
      </c>
      <c r="B5259" s="28" t="s">
        <v>4573</v>
      </c>
      <c r="C5259" s="28" t="s">
        <v>5135</v>
      </c>
      <c r="D5259" s="25">
        <v>40590</v>
      </c>
      <c r="E5259" s="28" t="s">
        <v>5395</v>
      </c>
      <c r="F5259">
        <v>10.25</v>
      </c>
      <c r="G5259" s="28" t="s">
        <v>5413</v>
      </c>
      <c r="H5259" s="28" t="s">
        <v>4599</v>
      </c>
      <c r="I5259" s="28" t="s">
        <v>7169</v>
      </c>
      <c r="J5259" s="28" t="s">
        <v>4909</v>
      </c>
      <c r="K5259" s="29" t="s">
        <v>5396</v>
      </c>
      <c r="M5259" s="28" t="s">
        <v>6653</v>
      </c>
    </row>
    <row r="5260" spans="1:13" hidden="1" x14ac:dyDescent="0.2">
      <c r="A5260" s="23">
        <v>90108</v>
      </c>
      <c r="B5260" s="28" t="s">
        <v>4573</v>
      </c>
      <c r="C5260" s="28" t="s">
        <v>5135</v>
      </c>
      <c r="D5260" s="25">
        <v>40590</v>
      </c>
      <c r="E5260" s="28" t="s">
        <v>7938</v>
      </c>
      <c r="F5260">
        <v>80</v>
      </c>
      <c r="G5260" s="28" t="s">
        <v>887</v>
      </c>
      <c r="H5260" s="28" t="s">
        <v>4600</v>
      </c>
      <c r="J5260" s="28" t="s">
        <v>4911</v>
      </c>
      <c r="K5260" s="29">
        <v>40591</v>
      </c>
      <c r="M5260" s="28" t="s">
        <v>6652</v>
      </c>
    </row>
    <row r="5261" spans="1:13" hidden="1" x14ac:dyDescent="0.2">
      <c r="A5261" s="23">
        <v>90206.1</v>
      </c>
      <c r="B5261" s="28" t="s">
        <v>4573</v>
      </c>
      <c r="C5261" s="28" t="s">
        <v>4574</v>
      </c>
      <c r="D5261" s="25">
        <v>40591</v>
      </c>
      <c r="E5261" s="28" t="s">
        <v>8018</v>
      </c>
      <c r="F5261" s="26">
        <v>500</v>
      </c>
      <c r="G5261" s="28" t="s">
        <v>6757</v>
      </c>
      <c r="H5261" s="28" t="s">
        <v>4599</v>
      </c>
      <c r="I5261" s="28" t="s">
        <v>7169</v>
      </c>
      <c r="J5261" s="28" t="s">
        <v>4909</v>
      </c>
      <c r="K5261" s="29">
        <v>40591</v>
      </c>
      <c r="L5261" s="28" t="s">
        <v>7212</v>
      </c>
      <c r="M5261" s="28" t="s">
        <v>4639</v>
      </c>
    </row>
    <row r="5262" spans="1:13" hidden="1" x14ac:dyDescent="0.2">
      <c r="A5262" s="23">
        <v>90110</v>
      </c>
      <c r="B5262" s="28" t="s">
        <v>4573</v>
      </c>
      <c r="C5262" s="28" t="s">
        <v>5135</v>
      </c>
      <c r="D5262" s="25">
        <v>40591</v>
      </c>
      <c r="F5262">
        <v>27.06</v>
      </c>
      <c r="G5262" s="28" t="s">
        <v>683</v>
      </c>
      <c r="H5262" s="28" t="s">
        <v>3365</v>
      </c>
      <c r="J5262" s="28" t="s">
        <v>4909</v>
      </c>
      <c r="K5262" s="29">
        <v>40592</v>
      </c>
      <c r="M5262" s="28" t="s">
        <v>7225</v>
      </c>
    </row>
    <row r="5263" spans="1:13" hidden="1" x14ac:dyDescent="0.2">
      <c r="A5263" s="23">
        <v>90207</v>
      </c>
      <c r="B5263" s="28" t="s">
        <v>4585</v>
      </c>
      <c r="C5263" s="28" t="s">
        <v>4574</v>
      </c>
      <c r="D5263" s="25">
        <v>40591</v>
      </c>
      <c r="F5263" s="26">
        <v>79.790000000000006</v>
      </c>
      <c r="G5263" s="28" t="s">
        <v>5142</v>
      </c>
      <c r="H5263" s="28" t="s">
        <v>5948</v>
      </c>
      <c r="K5263" s="29">
        <v>40591</v>
      </c>
      <c r="L5263" s="28" t="s">
        <v>7174</v>
      </c>
      <c r="M5263" s="28" t="s">
        <v>7175</v>
      </c>
    </row>
    <row r="5264" spans="1:13" hidden="1" x14ac:dyDescent="0.2">
      <c r="A5264" s="23">
        <v>90206.2</v>
      </c>
      <c r="B5264" s="28" t="s">
        <v>4555</v>
      </c>
      <c r="C5264" s="28" t="s">
        <v>4574</v>
      </c>
      <c r="D5264" s="25">
        <v>40591</v>
      </c>
      <c r="E5264" s="28" t="s">
        <v>8019</v>
      </c>
      <c r="F5264" s="26">
        <v>4</v>
      </c>
      <c r="G5264" s="28" t="s">
        <v>4574</v>
      </c>
      <c r="H5264" s="28" t="s">
        <v>3381</v>
      </c>
      <c r="J5264" s="28" t="s">
        <v>4909</v>
      </c>
      <c r="K5264" s="29">
        <v>40591</v>
      </c>
      <c r="L5264" s="28" t="s">
        <v>7212</v>
      </c>
      <c r="M5264" s="28" t="s">
        <v>4639</v>
      </c>
    </row>
    <row r="5265" spans="1:13" x14ac:dyDescent="0.2">
      <c r="A5265" s="23">
        <v>90111</v>
      </c>
      <c r="B5265" s="28" t="s">
        <v>4573</v>
      </c>
      <c r="C5265" s="28" t="s">
        <v>5135</v>
      </c>
      <c r="D5265" s="25">
        <v>40591</v>
      </c>
      <c r="E5265" s="33"/>
      <c r="F5265">
        <v>16.5</v>
      </c>
      <c r="G5265" s="28" t="s">
        <v>2205</v>
      </c>
      <c r="H5265" s="28" t="s">
        <v>7151</v>
      </c>
      <c r="J5265" s="28" t="s">
        <v>4907</v>
      </c>
      <c r="K5265" s="29">
        <v>40592</v>
      </c>
      <c r="M5265" s="28" t="s">
        <v>4695</v>
      </c>
    </row>
    <row r="5266" spans="1:13" hidden="1" x14ac:dyDescent="0.2">
      <c r="A5266" s="23">
        <v>90113</v>
      </c>
      <c r="B5266" s="28" t="s">
        <v>4573</v>
      </c>
      <c r="C5266" s="28" t="s">
        <v>5135</v>
      </c>
      <c r="D5266" s="25">
        <v>40592</v>
      </c>
      <c r="E5266" s="28" t="s">
        <v>7939</v>
      </c>
      <c r="F5266">
        <v>28.98</v>
      </c>
      <c r="G5266" s="28" t="s">
        <v>3354</v>
      </c>
      <c r="H5266" s="28" t="s">
        <v>4599</v>
      </c>
      <c r="I5266" s="28" t="s">
        <v>7169</v>
      </c>
      <c r="J5266" s="28" t="s">
        <v>7139</v>
      </c>
      <c r="K5266" s="29">
        <v>40593</v>
      </c>
      <c r="M5266" s="28" t="s">
        <v>6654</v>
      </c>
    </row>
    <row r="5267" spans="1:13" hidden="1" x14ac:dyDescent="0.2">
      <c r="A5267" s="23">
        <v>90115</v>
      </c>
      <c r="B5267" s="28" t="s">
        <v>4573</v>
      </c>
      <c r="C5267" s="28" t="s">
        <v>5135</v>
      </c>
      <c r="D5267" s="25">
        <v>40592</v>
      </c>
      <c r="E5267" s="28" t="s">
        <v>5389</v>
      </c>
      <c r="F5267">
        <v>60.13</v>
      </c>
      <c r="G5267" s="28" t="s">
        <v>889</v>
      </c>
      <c r="H5267" s="28" t="s">
        <v>4599</v>
      </c>
      <c r="I5267" s="28" t="s">
        <v>7169</v>
      </c>
      <c r="J5267" s="28" t="s">
        <v>4909</v>
      </c>
      <c r="K5267" s="29" t="s">
        <v>5386</v>
      </c>
      <c r="M5267" s="28" t="s">
        <v>6655</v>
      </c>
    </row>
    <row r="5268" spans="1:13" x14ac:dyDescent="0.2">
      <c r="A5268" s="23">
        <v>90382</v>
      </c>
      <c r="B5268" s="28" t="s">
        <v>4573</v>
      </c>
      <c r="C5268" s="28" t="s">
        <v>5783</v>
      </c>
      <c r="D5268" s="25">
        <v>40592</v>
      </c>
      <c r="F5268" s="26">
        <v>20</v>
      </c>
      <c r="G5268" s="28" t="s">
        <v>2201</v>
      </c>
      <c r="H5268" s="28" t="s">
        <v>7151</v>
      </c>
      <c r="J5268" s="28" t="s">
        <v>4911</v>
      </c>
      <c r="K5268" s="29">
        <v>40592</v>
      </c>
      <c r="L5268" s="28" t="s">
        <v>5658</v>
      </c>
      <c r="M5268" s="28" t="s">
        <v>1533</v>
      </c>
    </row>
    <row r="5269" spans="1:13" hidden="1" x14ac:dyDescent="0.2">
      <c r="A5269" s="23">
        <v>90112.1</v>
      </c>
      <c r="B5269" s="28" t="s">
        <v>4573</v>
      </c>
      <c r="C5269" s="28" t="s">
        <v>5135</v>
      </c>
      <c r="D5269" s="25">
        <v>40592</v>
      </c>
      <c r="E5269" s="33" t="s">
        <v>4725</v>
      </c>
      <c r="F5269">
        <v>16.5</v>
      </c>
      <c r="G5269" s="28" t="s">
        <v>683</v>
      </c>
      <c r="H5269" s="28" t="s">
        <v>3370</v>
      </c>
      <c r="J5269" s="28" t="s">
        <v>4909</v>
      </c>
      <c r="K5269" s="29">
        <v>40593</v>
      </c>
      <c r="M5269" s="28" t="s">
        <v>4700</v>
      </c>
    </row>
    <row r="5270" spans="1:13" hidden="1" x14ac:dyDescent="0.2">
      <c r="A5270" s="23">
        <v>90112.2</v>
      </c>
      <c r="B5270" s="28" t="s">
        <v>4573</v>
      </c>
      <c r="C5270" s="28" t="s">
        <v>5135</v>
      </c>
      <c r="D5270" s="25">
        <v>40592</v>
      </c>
      <c r="E5270" s="28" t="s">
        <v>4726</v>
      </c>
      <c r="F5270">
        <v>15</v>
      </c>
      <c r="G5270" s="28" t="s">
        <v>683</v>
      </c>
      <c r="H5270" s="28" t="s">
        <v>7323</v>
      </c>
      <c r="J5270" s="28" t="s">
        <v>4912</v>
      </c>
      <c r="K5270" s="29">
        <v>40593</v>
      </c>
      <c r="M5270" s="28" t="s">
        <v>4700</v>
      </c>
    </row>
    <row r="5271" spans="1:13" hidden="1" x14ac:dyDescent="0.2">
      <c r="A5271" s="23">
        <v>90112.3</v>
      </c>
      <c r="B5271" s="28" t="s">
        <v>4573</v>
      </c>
      <c r="C5271" s="28" t="s">
        <v>5135</v>
      </c>
      <c r="D5271" s="25">
        <v>40592</v>
      </c>
      <c r="F5271">
        <v>2.57</v>
      </c>
      <c r="G5271" s="28" t="s">
        <v>683</v>
      </c>
      <c r="H5271" s="28" t="s">
        <v>3370</v>
      </c>
      <c r="J5271" s="28" t="s">
        <v>4909</v>
      </c>
      <c r="K5271" s="29">
        <v>40593</v>
      </c>
      <c r="M5271" s="28" t="s">
        <v>4700</v>
      </c>
    </row>
    <row r="5272" spans="1:13" hidden="1" x14ac:dyDescent="0.2">
      <c r="A5272" s="23">
        <v>90116.1</v>
      </c>
      <c r="B5272" s="28" t="s">
        <v>4573</v>
      </c>
      <c r="C5272" s="28" t="s">
        <v>5135</v>
      </c>
      <c r="D5272" s="25">
        <v>40592</v>
      </c>
      <c r="E5272" s="28" t="s">
        <v>7894</v>
      </c>
      <c r="F5272">
        <v>30</v>
      </c>
      <c r="G5272" s="28" t="s">
        <v>6612</v>
      </c>
      <c r="H5272" s="28" t="s">
        <v>4599</v>
      </c>
      <c r="I5272" s="28" t="s">
        <v>7169</v>
      </c>
      <c r="J5272" s="28" t="s">
        <v>4906</v>
      </c>
      <c r="K5272" s="29" t="s">
        <v>5386</v>
      </c>
      <c r="M5272" s="28" t="s">
        <v>6656</v>
      </c>
    </row>
    <row r="5273" spans="1:13" hidden="1" x14ac:dyDescent="0.2">
      <c r="A5273" s="23">
        <v>90116.2</v>
      </c>
      <c r="B5273" s="28" t="s">
        <v>4573</v>
      </c>
      <c r="C5273" s="28" t="s">
        <v>5135</v>
      </c>
      <c r="D5273" s="25">
        <v>40592</v>
      </c>
      <c r="E5273" s="28" t="s">
        <v>4601</v>
      </c>
      <c r="F5273">
        <v>28.96</v>
      </c>
      <c r="G5273" s="28" t="s">
        <v>6612</v>
      </c>
      <c r="H5273" s="28" t="s">
        <v>4600</v>
      </c>
      <c r="J5273" s="28" t="s">
        <v>4916</v>
      </c>
      <c r="K5273" s="29" t="s">
        <v>5386</v>
      </c>
      <c r="M5273" s="28" t="s">
        <v>6656</v>
      </c>
    </row>
    <row r="5274" spans="1:13" hidden="1" x14ac:dyDescent="0.2">
      <c r="A5274" s="23">
        <v>90114</v>
      </c>
      <c r="B5274" s="28" t="s">
        <v>4573</v>
      </c>
      <c r="C5274" s="28" t="s">
        <v>5135</v>
      </c>
      <c r="D5274" s="25">
        <v>40592</v>
      </c>
      <c r="E5274" s="28" t="s">
        <v>1326</v>
      </c>
      <c r="F5274">
        <v>6</v>
      </c>
      <c r="G5274" s="28" t="s">
        <v>2210</v>
      </c>
      <c r="H5274" s="28" t="s">
        <v>3484</v>
      </c>
      <c r="J5274" s="28" t="s">
        <v>4912</v>
      </c>
      <c r="K5274" s="29">
        <v>40593</v>
      </c>
      <c r="M5274" s="28" t="s">
        <v>4707</v>
      </c>
    </row>
    <row r="5275" spans="1:13" hidden="1" x14ac:dyDescent="0.2">
      <c r="A5275" s="23">
        <v>90117</v>
      </c>
      <c r="B5275" s="28" t="s">
        <v>4573</v>
      </c>
      <c r="C5275" s="28" t="s">
        <v>5135</v>
      </c>
      <c r="D5275" s="25">
        <v>40593</v>
      </c>
      <c r="F5275">
        <v>60.41</v>
      </c>
      <c r="G5275" s="28" t="s">
        <v>5160</v>
      </c>
      <c r="H5275" s="28" t="s">
        <v>4599</v>
      </c>
      <c r="I5275" s="28" t="s">
        <v>7169</v>
      </c>
      <c r="J5275" s="28" t="s">
        <v>7139</v>
      </c>
      <c r="K5275" s="29" t="s">
        <v>5386</v>
      </c>
      <c r="M5275" s="28" t="s">
        <v>6657</v>
      </c>
    </row>
    <row r="5276" spans="1:13" hidden="1" x14ac:dyDescent="0.2">
      <c r="A5276" s="23">
        <v>90118</v>
      </c>
      <c r="B5276" s="28" t="s">
        <v>4573</v>
      </c>
      <c r="C5276" s="28" t="s">
        <v>5135</v>
      </c>
      <c r="D5276" s="25">
        <v>40593</v>
      </c>
      <c r="E5276" s="28" t="s">
        <v>7309</v>
      </c>
      <c r="F5276">
        <v>48.65</v>
      </c>
      <c r="G5276" s="28" t="s">
        <v>5160</v>
      </c>
      <c r="H5276" s="28" t="s">
        <v>4599</v>
      </c>
      <c r="I5276" s="28" t="s">
        <v>7169</v>
      </c>
      <c r="J5276" s="28" t="s">
        <v>7139</v>
      </c>
      <c r="K5276" s="29" t="s">
        <v>5386</v>
      </c>
      <c r="M5276" s="28" t="s">
        <v>6658</v>
      </c>
    </row>
    <row r="5277" spans="1:13" hidden="1" x14ac:dyDescent="0.2">
      <c r="A5277" s="23">
        <v>90125</v>
      </c>
      <c r="B5277" s="28" t="s">
        <v>4573</v>
      </c>
      <c r="C5277" s="28" t="s">
        <v>5135</v>
      </c>
      <c r="D5277" s="25">
        <v>40593</v>
      </c>
      <c r="F5277">
        <v>9.93</v>
      </c>
      <c r="G5277" s="28" t="s">
        <v>5160</v>
      </c>
      <c r="H5277" s="28" t="s">
        <v>4599</v>
      </c>
      <c r="I5277" s="28" t="s">
        <v>7169</v>
      </c>
      <c r="J5277" s="28" t="s">
        <v>4909</v>
      </c>
      <c r="K5277" s="29" t="s">
        <v>1347</v>
      </c>
      <c r="M5277" s="28" t="s">
        <v>6665</v>
      </c>
    </row>
    <row r="5278" spans="1:13" hidden="1" x14ac:dyDescent="0.2">
      <c r="A5278" s="23">
        <v>90119</v>
      </c>
      <c r="B5278" s="28" t="s">
        <v>4573</v>
      </c>
      <c r="C5278" s="28" t="s">
        <v>5135</v>
      </c>
      <c r="D5278" s="25">
        <v>40593</v>
      </c>
      <c r="E5278" s="28" t="s">
        <v>7903</v>
      </c>
      <c r="F5278">
        <v>31.72</v>
      </c>
      <c r="G5278" s="28" t="s">
        <v>5382</v>
      </c>
      <c r="H5278" s="28" t="s">
        <v>4599</v>
      </c>
      <c r="I5278" s="28" t="s">
        <v>7169</v>
      </c>
      <c r="J5278" s="28" t="s">
        <v>4909</v>
      </c>
      <c r="K5278" s="29" t="s">
        <v>5386</v>
      </c>
      <c r="M5278" s="28" t="s">
        <v>6659</v>
      </c>
    </row>
    <row r="5279" spans="1:13" hidden="1" x14ac:dyDescent="0.2">
      <c r="A5279" s="23">
        <v>90120</v>
      </c>
      <c r="B5279" s="28" t="s">
        <v>4573</v>
      </c>
      <c r="C5279" s="28" t="s">
        <v>5135</v>
      </c>
      <c r="D5279" s="25">
        <v>40593</v>
      </c>
      <c r="F5279">
        <v>28.23</v>
      </c>
      <c r="G5279" s="28" t="s">
        <v>5382</v>
      </c>
      <c r="H5279" s="28" t="s">
        <v>4599</v>
      </c>
      <c r="I5279" s="28" t="s">
        <v>7169</v>
      </c>
      <c r="J5279" s="28" t="s">
        <v>4909</v>
      </c>
      <c r="K5279" s="29" t="s">
        <v>5386</v>
      </c>
      <c r="M5279" s="28" t="s">
        <v>6660</v>
      </c>
    </row>
    <row r="5280" spans="1:13" hidden="1" x14ac:dyDescent="0.2">
      <c r="A5280" s="23">
        <v>90122</v>
      </c>
      <c r="B5280" s="28" t="s">
        <v>4573</v>
      </c>
      <c r="C5280" s="28" t="s">
        <v>5135</v>
      </c>
      <c r="D5280" s="25">
        <v>40593</v>
      </c>
      <c r="E5280" s="28" t="s">
        <v>5383</v>
      </c>
      <c r="F5280">
        <v>41.19</v>
      </c>
      <c r="G5280" s="28" t="s">
        <v>5382</v>
      </c>
      <c r="H5280" s="28" t="s">
        <v>4599</v>
      </c>
      <c r="I5280" s="28" t="s">
        <v>7169</v>
      </c>
      <c r="J5280" s="28" t="s">
        <v>4909</v>
      </c>
      <c r="K5280" s="29" t="s">
        <v>5384</v>
      </c>
      <c r="M5280" s="28" t="s">
        <v>6662</v>
      </c>
    </row>
    <row r="5281" spans="1:13" hidden="1" x14ac:dyDescent="0.2">
      <c r="A5281" s="23">
        <v>90123</v>
      </c>
      <c r="B5281" s="28" t="s">
        <v>4573</v>
      </c>
      <c r="C5281" s="28" t="s">
        <v>5135</v>
      </c>
      <c r="D5281" s="25">
        <v>40593</v>
      </c>
      <c r="F5281">
        <v>18</v>
      </c>
      <c r="G5281" s="28" t="s">
        <v>5382</v>
      </c>
      <c r="H5281" s="28" t="s">
        <v>4599</v>
      </c>
      <c r="I5281" s="28" t="s">
        <v>7169</v>
      </c>
      <c r="J5281" s="28" t="s">
        <v>4909</v>
      </c>
      <c r="K5281" s="29" t="s">
        <v>5384</v>
      </c>
      <c r="M5281" s="28" t="s">
        <v>6663</v>
      </c>
    </row>
    <row r="5282" spans="1:13" hidden="1" x14ac:dyDescent="0.2">
      <c r="A5282" s="23">
        <v>90121</v>
      </c>
      <c r="B5282" s="28" t="s">
        <v>4573</v>
      </c>
      <c r="C5282" s="28" t="s">
        <v>5135</v>
      </c>
      <c r="D5282" s="25">
        <v>40594</v>
      </c>
      <c r="E5282" s="28" t="s">
        <v>728</v>
      </c>
      <c r="F5282">
        <v>19.670000000000002</v>
      </c>
      <c r="G5282" s="28" t="s">
        <v>5747</v>
      </c>
      <c r="H5282" s="28" t="s">
        <v>4599</v>
      </c>
      <c r="I5282" s="28" t="s">
        <v>7169</v>
      </c>
      <c r="J5282" s="28" t="s">
        <v>4909</v>
      </c>
      <c r="K5282" s="29" t="s">
        <v>5386</v>
      </c>
      <c r="M5282" s="28" t="s">
        <v>6661</v>
      </c>
    </row>
    <row r="5283" spans="1:13" hidden="1" x14ac:dyDescent="0.2">
      <c r="A5283" s="23">
        <v>90205</v>
      </c>
      <c r="B5283" s="28" t="s">
        <v>4573</v>
      </c>
      <c r="C5283" s="28" t="s">
        <v>4574</v>
      </c>
      <c r="D5283" s="25">
        <v>40596</v>
      </c>
      <c r="E5283" s="28" t="s">
        <v>8017</v>
      </c>
      <c r="F5283" s="26">
        <v>1200</v>
      </c>
      <c r="G5283" s="28" t="s">
        <v>1138</v>
      </c>
      <c r="H5283" s="28" t="s">
        <v>7324</v>
      </c>
      <c r="I5283" s="28" t="s">
        <v>6792</v>
      </c>
      <c r="J5283" s="28" t="s">
        <v>4909</v>
      </c>
      <c r="K5283" s="29">
        <v>40596</v>
      </c>
      <c r="L5283" s="28" t="s">
        <v>7176</v>
      </c>
      <c r="M5283" s="28">
        <v>1302</v>
      </c>
    </row>
    <row r="5284" spans="1:13" hidden="1" x14ac:dyDescent="0.2">
      <c r="A5284" s="23">
        <v>90204</v>
      </c>
      <c r="B5284" s="28" t="s">
        <v>4585</v>
      </c>
      <c r="C5284" s="28" t="s">
        <v>4574</v>
      </c>
      <c r="D5284" s="25">
        <v>40596</v>
      </c>
      <c r="F5284" s="26">
        <v>20.8</v>
      </c>
      <c r="G5284" s="28" t="s">
        <v>5141</v>
      </c>
      <c r="H5284" s="28" t="s">
        <v>5948</v>
      </c>
      <c r="J5284" s="28" t="s">
        <v>4907</v>
      </c>
      <c r="K5284" s="29">
        <v>40596</v>
      </c>
      <c r="L5284" s="28" t="s">
        <v>7174</v>
      </c>
      <c r="M5284" s="28" t="s">
        <v>7211</v>
      </c>
    </row>
    <row r="5285" spans="1:13" x14ac:dyDescent="0.2">
      <c r="A5285" s="23">
        <v>90202</v>
      </c>
      <c r="B5285" s="28" t="s">
        <v>4573</v>
      </c>
      <c r="C5285" s="28" t="s">
        <v>4574</v>
      </c>
      <c r="D5285" s="25">
        <v>40597</v>
      </c>
      <c r="E5285" s="28" t="s">
        <v>8015</v>
      </c>
      <c r="F5285" s="26">
        <v>124</v>
      </c>
      <c r="G5285" s="28" t="s">
        <v>6670</v>
      </c>
      <c r="H5285" s="28" t="s">
        <v>7151</v>
      </c>
      <c r="J5285" s="28" t="s">
        <v>4907</v>
      </c>
      <c r="K5285" s="29">
        <v>40597</v>
      </c>
      <c r="L5285" s="28" t="s">
        <v>7176</v>
      </c>
      <c r="M5285" s="28">
        <v>1276</v>
      </c>
    </row>
    <row r="5286" spans="1:13" hidden="1" x14ac:dyDescent="0.2">
      <c r="A5286" s="23">
        <v>90203</v>
      </c>
      <c r="B5286" s="28" t="s">
        <v>4573</v>
      </c>
      <c r="C5286" s="28" t="s">
        <v>4574</v>
      </c>
      <c r="D5286" s="25">
        <v>40597</v>
      </c>
      <c r="E5286" s="28" t="s">
        <v>8016</v>
      </c>
      <c r="F5286" s="26">
        <v>-2689.94</v>
      </c>
      <c r="G5286" s="28" t="s">
        <v>681</v>
      </c>
      <c r="H5286" s="28" t="s">
        <v>7165</v>
      </c>
      <c r="J5286" s="28" t="s">
        <v>4911</v>
      </c>
      <c r="K5286" s="29">
        <v>40597</v>
      </c>
      <c r="L5286" s="28" t="s">
        <v>7177</v>
      </c>
      <c r="M5286" s="28" t="s">
        <v>7210</v>
      </c>
    </row>
    <row r="5287" spans="1:13" hidden="1" x14ac:dyDescent="0.2">
      <c r="A5287" s="23">
        <v>90201</v>
      </c>
      <c r="B5287" s="28" t="s">
        <v>4573</v>
      </c>
      <c r="C5287" s="28" t="s">
        <v>4574</v>
      </c>
      <c r="D5287" s="25">
        <v>40597</v>
      </c>
      <c r="E5287" s="28" t="s">
        <v>3389</v>
      </c>
      <c r="F5287" s="26">
        <v>42.87</v>
      </c>
      <c r="G5287" s="28" t="s">
        <v>5139</v>
      </c>
      <c r="H5287" s="28" t="s">
        <v>3381</v>
      </c>
      <c r="J5287" s="28" t="s">
        <v>4911</v>
      </c>
      <c r="K5287" s="29">
        <v>40597</v>
      </c>
      <c r="L5287" s="28" t="s">
        <v>7174</v>
      </c>
      <c r="M5287" s="28" t="s">
        <v>7209</v>
      </c>
    </row>
    <row r="5288" spans="1:13" hidden="1" x14ac:dyDescent="0.2">
      <c r="A5288" s="23">
        <v>90124</v>
      </c>
      <c r="B5288" s="28" t="s">
        <v>4573</v>
      </c>
      <c r="C5288" s="28" t="s">
        <v>5135</v>
      </c>
      <c r="D5288" s="25">
        <v>40597</v>
      </c>
      <c r="E5288" s="28" t="s">
        <v>728</v>
      </c>
      <c r="F5288">
        <v>29.45</v>
      </c>
      <c r="G5288" s="28" t="s">
        <v>5747</v>
      </c>
      <c r="H5288" s="28" t="s">
        <v>4599</v>
      </c>
      <c r="I5288" s="28" t="s">
        <v>7169</v>
      </c>
      <c r="J5288" s="28" t="s">
        <v>4909</v>
      </c>
      <c r="K5288" s="29" t="s">
        <v>7893</v>
      </c>
      <c r="M5288" s="28" t="s">
        <v>6664</v>
      </c>
    </row>
    <row r="5289" spans="1:13" hidden="1" x14ac:dyDescent="0.2">
      <c r="A5289" s="23">
        <v>90200</v>
      </c>
      <c r="B5289" s="28" t="s">
        <v>4573</v>
      </c>
      <c r="C5289" s="28" t="s">
        <v>4574</v>
      </c>
      <c r="D5289" s="25">
        <v>40598</v>
      </c>
      <c r="F5289" s="26">
        <v>-180</v>
      </c>
      <c r="G5289" s="28" t="s">
        <v>7951</v>
      </c>
      <c r="H5289" s="28" t="s">
        <v>6666</v>
      </c>
      <c r="J5289" s="28" t="s">
        <v>4907</v>
      </c>
      <c r="K5289" s="29">
        <v>40598</v>
      </c>
      <c r="L5289" s="28" t="s">
        <v>7177</v>
      </c>
      <c r="M5289" s="28" t="s">
        <v>7208</v>
      </c>
    </row>
    <row r="5290" spans="1:13" hidden="1" x14ac:dyDescent="0.2">
      <c r="A5290" s="23">
        <v>90292</v>
      </c>
      <c r="B5290" s="28" t="s">
        <v>4573</v>
      </c>
      <c r="C5290" s="28" t="s">
        <v>5135</v>
      </c>
      <c r="D5290" s="25">
        <v>40599</v>
      </c>
      <c r="E5290" s="28" t="s">
        <v>1140</v>
      </c>
      <c r="F5290" s="26">
        <v>167.26</v>
      </c>
      <c r="G5290" s="28" t="s">
        <v>688</v>
      </c>
      <c r="H5290" s="28" t="s">
        <v>4599</v>
      </c>
      <c r="I5290" s="28" t="s">
        <v>7169</v>
      </c>
      <c r="J5290" s="28" t="s">
        <v>4909</v>
      </c>
      <c r="K5290" s="29">
        <v>40602</v>
      </c>
      <c r="L5290" s="28" t="s">
        <v>5658</v>
      </c>
      <c r="M5290" s="28" t="s">
        <v>5660</v>
      </c>
    </row>
    <row r="5291" spans="1:13" hidden="1" x14ac:dyDescent="0.2">
      <c r="A5291" s="23">
        <v>90291</v>
      </c>
      <c r="B5291" s="28" t="s">
        <v>4573</v>
      </c>
      <c r="C5291" s="28" t="s">
        <v>5135</v>
      </c>
      <c r="D5291" s="25">
        <v>40599</v>
      </c>
      <c r="E5291" s="28" t="s">
        <v>728</v>
      </c>
      <c r="F5291" s="26">
        <v>59.11</v>
      </c>
      <c r="G5291" s="28" t="s">
        <v>5747</v>
      </c>
      <c r="H5291" s="28" t="s">
        <v>4599</v>
      </c>
      <c r="I5291" s="28" t="s">
        <v>7169</v>
      </c>
      <c r="J5291" s="28" t="s">
        <v>4909</v>
      </c>
      <c r="K5291" s="29">
        <v>40602</v>
      </c>
      <c r="L5291" s="28" t="s">
        <v>5658</v>
      </c>
      <c r="M5291" s="28" t="s">
        <v>5659</v>
      </c>
    </row>
    <row r="5292" spans="1:13" hidden="1" x14ac:dyDescent="0.2">
      <c r="A5292" s="23">
        <v>90199</v>
      </c>
      <c r="B5292" s="28" t="s">
        <v>5138</v>
      </c>
      <c r="C5292" s="28" t="s">
        <v>4574</v>
      </c>
      <c r="D5292" s="25">
        <v>40599</v>
      </c>
      <c r="F5292" s="26">
        <v>260.45</v>
      </c>
      <c r="G5292" s="28" t="s">
        <v>4574</v>
      </c>
      <c r="H5292" s="28" t="s">
        <v>3381</v>
      </c>
      <c r="J5292" s="28" t="s">
        <v>4909</v>
      </c>
      <c r="K5292" s="29">
        <v>40599</v>
      </c>
      <c r="L5292" s="28" t="s">
        <v>7206</v>
      </c>
      <c r="M5292" s="28" t="s">
        <v>7207</v>
      </c>
    </row>
    <row r="5293" spans="1:13" hidden="1" x14ac:dyDescent="0.2">
      <c r="A5293" s="23">
        <v>90293</v>
      </c>
      <c r="B5293" s="28" t="s">
        <v>4573</v>
      </c>
      <c r="C5293" s="28" t="s">
        <v>5135</v>
      </c>
      <c r="D5293" s="25">
        <v>40600</v>
      </c>
      <c r="E5293" s="28" t="s">
        <v>7309</v>
      </c>
      <c r="F5293" s="26">
        <v>67.13</v>
      </c>
      <c r="G5293" s="28" t="s">
        <v>5160</v>
      </c>
      <c r="H5293" s="28" t="s">
        <v>4599</v>
      </c>
      <c r="I5293" s="28" t="s">
        <v>7169</v>
      </c>
      <c r="J5293" s="28" t="s">
        <v>7139</v>
      </c>
      <c r="K5293" s="29">
        <v>40602</v>
      </c>
      <c r="L5293" s="28" t="s">
        <v>5658</v>
      </c>
      <c r="M5293" s="28" t="s">
        <v>5661</v>
      </c>
    </row>
    <row r="5294" spans="1:13" hidden="1" x14ac:dyDescent="0.2">
      <c r="A5294" s="23">
        <v>90295</v>
      </c>
      <c r="B5294" s="28" t="s">
        <v>4573</v>
      </c>
      <c r="C5294" s="28" t="s">
        <v>5135</v>
      </c>
      <c r="D5294" s="25">
        <v>40600</v>
      </c>
      <c r="E5294" s="33" t="s">
        <v>7309</v>
      </c>
      <c r="F5294" s="26">
        <v>27.76</v>
      </c>
      <c r="G5294" s="28" t="s">
        <v>5160</v>
      </c>
      <c r="H5294" s="28" t="s">
        <v>4599</v>
      </c>
      <c r="I5294" s="28" t="s">
        <v>7169</v>
      </c>
      <c r="J5294" s="28" t="s">
        <v>7139</v>
      </c>
      <c r="K5294" s="29">
        <v>40602</v>
      </c>
      <c r="L5294" s="28" t="s">
        <v>5658</v>
      </c>
      <c r="M5294" s="28" t="s">
        <v>5663</v>
      </c>
    </row>
    <row r="5295" spans="1:13" hidden="1" x14ac:dyDescent="0.2">
      <c r="A5295" s="23">
        <v>90294</v>
      </c>
      <c r="B5295" s="28" t="s">
        <v>4573</v>
      </c>
      <c r="C5295" s="28" t="s">
        <v>5135</v>
      </c>
      <c r="D5295" s="25">
        <v>40600</v>
      </c>
      <c r="E5295" s="28" t="s">
        <v>5382</v>
      </c>
      <c r="F5295" s="26">
        <v>61.95</v>
      </c>
      <c r="G5295" s="28" t="s">
        <v>5382</v>
      </c>
      <c r="H5295" s="28" t="s">
        <v>4599</v>
      </c>
      <c r="I5295" s="28" t="s">
        <v>7169</v>
      </c>
      <c r="J5295" s="28" t="s">
        <v>7139</v>
      </c>
      <c r="K5295" s="29">
        <v>40602</v>
      </c>
      <c r="L5295" s="28" t="s">
        <v>5658</v>
      </c>
      <c r="M5295" s="28" t="s">
        <v>5662</v>
      </c>
    </row>
    <row r="5296" spans="1:13" hidden="1" x14ac:dyDescent="0.2">
      <c r="A5296" s="23">
        <v>90296</v>
      </c>
      <c r="B5296" s="28" t="s">
        <v>4573</v>
      </c>
      <c r="C5296" s="28" t="s">
        <v>5135</v>
      </c>
      <c r="D5296" s="25">
        <v>40600</v>
      </c>
      <c r="E5296" s="28" t="s">
        <v>5382</v>
      </c>
      <c r="F5296" s="26">
        <v>35.5</v>
      </c>
      <c r="G5296" s="28" t="s">
        <v>5382</v>
      </c>
      <c r="H5296" s="28" t="s">
        <v>4599</v>
      </c>
      <c r="I5296" s="28" t="s">
        <v>7169</v>
      </c>
      <c r="J5296" s="28" t="s">
        <v>7139</v>
      </c>
      <c r="K5296" s="29">
        <v>40603</v>
      </c>
      <c r="L5296" s="28" t="s">
        <v>5658</v>
      </c>
      <c r="M5296" s="28" t="s">
        <v>5546</v>
      </c>
    </row>
    <row r="5297" spans="1:13" hidden="1" x14ac:dyDescent="0.2">
      <c r="A5297" s="23">
        <v>90297</v>
      </c>
      <c r="B5297" s="28" t="s">
        <v>4573</v>
      </c>
      <c r="C5297" s="28" t="s">
        <v>5135</v>
      </c>
      <c r="D5297" s="25">
        <v>40601</v>
      </c>
      <c r="F5297" s="26">
        <v>6.89</v>
      </c>
      <c r="G5297" s="28" t="s">
        <v>3470</v>
      </c>
      <c r="H5297" s="28" t="s">
        <v>3370</v>
      </c>
      <c r="J5297" s="28" t="s">
        <v>4905</v>
      </c>
      <c r="K5297" s="29">
        <v>40603</v>
      </c>
      <c r="L5297" s="28" t="s">
        <v>5658</v>
      </c>
      <c r="M5297" s="28" t="s">
        <v>5547</v>
      </c>
    </row>
    <row r="5298" spans="1:13" hidden="1" x14ac:dyDescent="0.2">
      <c r="A5298" s="23">
        <v>90319.1</v>
      </c>
      <c r="B5298" s="28" t="s">
        <v>4573</v>
      </c>
      <c r="C5298" s="28" t="s">
        <v>5135</v>
      </c>
      <c r="D5298" s="25">
        <v>40601</v>
      </c>
      <c r="E5298" s="28" t="s">
        <v>4724</v>
      </c>
      <c r="F5298" s="26">
        <v>12</v>
      </c>
      <c r="G5298" s="28" t="s">
        <v>5167</v>
      </c>
      <c r="H5298" s="28" t="s">
        <v>3370</v>
      </c>
      <c r="J5298" s="28" t="s">
        <v>4909</v>
      </c>
      <c r="K5298" s="29">
        <v>40602</v>
      </c>
      <c r="L5298" s="28" t="s">
        <v>5658</v>
      </c>
      <c r="M5298" s="28" t="s">
        <v>748</v>
      </c>
    </row>
    <row r="5299" spans="1:13" hidden="1" x14ac:dyDescent="0.2">
      <c r="A5299" s="23">
        <v>90319.2</v>
      </c>
      <c r="B5299" s="28" t="s">
        <v>4573</v>
      </c>
      <c r="C5299" s="28" t="s">
        <v>5135</v>
      </c>
      <c r="D5299" s="25">
        <v>40601</v>
      </c>
      <c r="F5299" s="26">
        <v>33.51</v>
      </c>
      <c r="G5299" s="28" t="s">
        <v>5167</v>
      </c>
      <c r="H5299" s="28" t="s">
        <v>3365</v>
      </c>
      <c r="J5299" s="28" t="s">
        <v>4909</v>
      </c>
      <c r="K5299" s="29">
        <v>40602</v>
      </c>
      <c r="L5299" s="28" t="s">
        <v>5658</v>
      </c>
      <c r="M5299" s="28" t="s">
        <v>748</v>
      </c>
    </row>
    <row r="5300" spans="1:13" hidden="1" x14ac:dyDescent="0.2">
      <c r="A5300" s="23">
        <v>90197</v>
      </c>
      <c r="B5300" s="28" t="s">
        <v>4579</v>
      </c>
      <c r="C5300" s="28" t="s">
        <v>4574</v>
      </c>
      <c r="D5300" s="25">
        <v>40602</v>
      </c>
      <c r="F5300" s="26">
        <v>50</v>
      </c>
      <c r="G5300" s="28" t="s">
        <v>4580</v>
      </c>
      <c r="H5300" s="28" t="s">
        <v>6667</v>
      </c>
      <c r="K5300" s="29">
        <v>40602</v>
      </c>
      <c r="L5300" s="28" t="s">
        <v>7184</v>
      </c>
      <c r="M5300" s="28" t="s">
        <v>5378</v>
      </c>
    </row>
    <row r="5301" spans="1:13" hidden="1" x14ac:dyDescent="0.2">
      <c r="A5301" s="23">
        <v>90366.1</v>
      </c>
      <c r="B5301" s="28" t="s">
        <v>4573</v>
      </c>
      <c r="C5301" s="28" t="s">
        <v>5133</v>
      </c>
      <c r="D5301" s="25">
        <v>40602</v>
      </c>
      <c r="E5301" s="28" t="s">
        <v>5559</v>
      </c>
      <c r="F5301" s="26">
        <v>6</v>
      </c>
      <c r="G5301" s="28" t="s">
        <v>5137</v>
      </c>
      <c r="H5301" s="28" t="s">
        <v>3370</v>
      </c>
      <c r="J5301" s="28" t="s">
        <v>4909</v>
      </c>
    </row>
    <row r="5302" spans="1:13" hidden="1" x14ac:dyDescent="0.2">
      <c r="A5302" s="23">
        <v>90366.2</v>
      </c>
      <c r="B5302" s="28" t="s">
        <v>4573</v>
      </c>
      <c r="C5302" s="28" t="s">
        <v>5133</v>
      </c>
      <c r="D5302" s="25">
        <v>40602</v>
      </c>
      <c r="E5302" s="28" t="s">
        <v>5560</v>
      </c>
      <c r="F5302" s="26">
        <v>18</v>
      </c>
      <c r="G5302" s="28" t="s">
        <v>5137</v>
      </c>
      <c r="H5302" s="28" t="s">
        <v>3488</v>
      </c>
      <c r="J5302" s="28" t="s">
        <v>4908</v>
      </c>
    </row>
    <row r="5303" spans="1:13" hidden="1" x14ac:dyDescent="0.2">
      <c r="A5303" s="23">
        <v>90366.3</v>
      </c>
      <c r="B5303" s="28" t="s">
        <v>4573</v>
      </c>
      <c r="C5303" s="28" t="s">
        <v>5133</v>
      </c>
      <c r="D5303" s="25">
        <v>40602</v>
      </c>
      <c r="F5303" s="26">
        <v>119.22</v>
      </c>
      <c r="G5303" s="28" t="s">
        <v>5137</v>
      </c>
      <c r="H5303" s="28" t="s">
        <v>3365</v>
      </c>
      <c r="J5303" s="28" t="s">
        <v>4909</v>
      </c>
    </row>
    <row r="5304" spans="1:13" hidden="1" x14ac:dyDescent="0.2">
      <c r="A5304" s="23">
        <v>90196</v>
      </c>
      <c r="B5304" s="28" t="s">
        <v>4573</v>
      </c>
      <c r="C5304" s="28" t="s">
        <v>4574</v>
      </c>
      <c r="D5304" s="25">
        <v>40602</v>
      </c>
      <c r="F5304" s="26">
        <v>56.45</v>
      </c>
      <c r="G5304" s="28" t="s">
        <v>6790</v>
      </c>
      <c r="H5304" s="28" t="s">
        <v>3381</v>
      </c>
      <c r="J5304" s="28" t="s">
        <v>4909</v>
      </c>
      <c r="K5304" s="29">
        <v>40602</v>
      </c>
      <c r="L5304" s="28" t="s">
        <v>7174</v>
      </c>
      <c r="M5304" s="28" t="s">
        <v>7220</v>
      </c>
    </row>
    <row r="5305" spans="1:13" hidden="1" x14ac:dyDescent="0.2">
      <c r="A5305" s="23">
        <v>90388</v>
      </c>
      <c r="B5305" s="28" t="s">
        <v>5150</v>
      </c>
      <c r="C5305" s="28" t="s">
        <v>4580</v>
      </c>
      <c r="D5305" s="25">
        <v>40602</v>
      </c>
      <c r="E5305" s="33" t="s">
        <v>2259</v>
      </c>
      <c r="F5305" s="26">
        <v>-250</v>
      </c>
      <c r="G5305" s="28" t="s">
        <v>4574</v>
      </c>
      <c r="H5305" s="28" t="s">
        <v>6667</v>
      </c>
    </row>
    <row r="5306" spans="1:13" hidden="1" x14ac:dyDescent="0.2">
      <c r="A5306" s="23">
        <v>90198</v>
      </c>
      <c r="B5306" s="28" t="s">
        <v>4573</v>
      </c>
      <c r="C5306" s="28" t="s">
        <v>4574</v>
      </c>
      <c r="D5306" s="25">
        <v>40602</v>
      </c>
      <c r="F5306" s="26">
        <v>23.68</v>
      </c>
      <c r="G5306" s="28" t="s">
        <v>5136</v>
      </c>
      <c r="H5306" s="28" t="s">
        <v>3381</v>
      </c>
      <c r="J5306" s="28" t="s">
        <v>4911</v>
      </c>
      <c r="K5306" s="29">
        <v>40602</v>
      </c>
      <c r="L5306" s="28" t="s">
        <v>7174</v>
      </c>
      <c r="M5306" s="28" t="s">
        <v>7221</v>
      </c>
    </row>
    <row r="5307" spans="1:13" hidden="1" x14ac:dyDescent="0.2">
      <c r="A5307" s="23">
        <v>90300</v>
      </c>
      <c r="B5307" s="28" t="s">
        <v>4573</v>
      </c>
      <c r="C5307" s="28" t="s">
        <v>5135</v>
      </c>
      <c r="D5307" s="25">
        <v>40603</v>
      </c>
      <c r="F5307" s="26">
        <v>13.99</v>
      </c>
      <c r="G5307" s="28" t="s">
        <v>1943</v>
      </c>
      <c r="H5307" s="28" t="s">
        <v>277</v>
      </c>
      <c r="J5307" s="28" t="s">
        <v>4909</v>
      </c>
      <c r="K5307" s="29">
        <v>40604</v>
      </c>
      <c r="L5307" s="28" t="s">
        <v>5658</v>
      </c>
      <c r="M5307" s="28" t="s">
        <v>4811</v>
      </c>
    </row>
    <row r="5308" spans="1:13" hidden="1" x14ac:dyDescent="0.2">
      <c r="A5308" s="23">
        <v>90397</v>
      </c>
      <c r="B5308" s="28" t="s">
        <v>4573</v>
      </c>
      <c r="C5308" s="28" t="s">
        <v>4580</v>
      </c>
      <c r="D5308" s="25">
        <v>40603</v>
      </c>
      <c r="E5308" s="28" t="s">
        <v>2266</v>
      </c>
      <c r="F5308" s="26">
        <v>25</v>
      </c>
      <c r="G5308" s="28" t="s">
        <v>5158</v>
      </c>
      <c r="H5308" s="28" t="s">
        <v>3381</v>
      </c>
      <c r="J5308" s="28" t="s">
        <v>4905</v>
      </c>
    </row>
    <row r="5309" spans="1:13" hidden="1" x14ac:dyDescent="0.2">
      <c r="A5309" s="23">
        <v>90193</v>
      </c>
      <c r="B5309" s="28" t="s">
        <v>4573</v>
      </c>
      <c r="C5309" s="28" t="s">
        <v>4574</v>
      </c>
      <c r="D5309" s="25">
        <v>40603</v>
      </c>
      <c r="F5309" s="26">
        <v>5</v>
      </c>
      <c r="G5309" s="28" t="s">
        <v>5134</v>
      </c>
      <c r="H5309" s="28" t="s">
        <v>5954</v>
      </c>
      <c r="J5309" s="28" t="s">
        <v>4912</v>
      </c>
      <c r="K5309" s="29">
        <v>40603</v>
      </c>
      <c r="L5309" s="28" t="s">
        <v>7174</v>
      </c>
      <c r="M5309" s="28" t="s">
        <v>7194</v>
      </c>
    </row>
    <row r="5310" spans="1:13" hidden="1" x14ac:dyDescent="0.2">
      <c r="A5310" s="23">
        <v>90191</v>
      </c>
      <c r="B5310" s="28" t="s">
        <v>4579</v>
      </c>
      <c r="C5310" s="28" t="s">
        <v>4574</v>
      </c>
      <c r="D5310" s="25">
        <v>40603</v>
      </c>
      <c r="F5310" s="26">
        <v>10</v>
      </c>
      <c r="G5310" s="28" t="s">
        <v>7163</v>
      </c>
      <c r="H5310" s="28" t="s">
        <v>6667</v>
      </c>
      <c r="K5310" s="29">
        <v>40603</v>
      </c>
      <c r="L5310" s="28" t="s">
        <v>7182</v>
      </c>
      <c r="M5310" s="28" t="s">
        <v>7198</v>
      </c>
    </row>
    <row r="5311" spans="1:13" hidden="1" x14ac:dyDescent="0.2">
      <c r="A5311" s="23">
        <v>90301</v>
      </c>
      <c r="B5311" s="28" t="s">
        <v>4573</v>
      </c>
      <c r="C5311" s="28" t="s">
        <v>5135</v>
      </c>
      <c r="D5311" s="25">
        <v>40603</v>
      </c>
      <c r="F5311" s="26">
        <v>15.31</v>
      </c>
      <c r="G5311" s="28" t="s">
        <v>7133</v>
      </c>
      <c r="H5311" s="28" t="s">
        <v>277</v>
      </c>
      <c r="J5311" s="28" t="s">
        <v>4909</v>
      </c>
      <c r="K5311" s="29">
        <v>40605</v>
      </c>
      <c r="L5311" s="28" t="s">
        <v>5658</v>
      </c>
      <c r="M5311" s="28" t="s">
        <v>4812</v>
      </c>
    </row>
    <row r="5312" spans="1:13" hidden="1" x14ac:dyDescent="0.2">
      <c r="A5312" s="23">
        <v>90400</v>
      </c>
      <c r="B5312" s="28" t="s">
        <v>4573</v>
      </c>
      <c r="C5312" s="28" t="s">
        <v>4580</v>
      </c>
      <c r="D5312" s="25">
        <v>40603</v>
      </c>
      <c r="E5312" s="28" t="s">
        <v>2269</v>
      </c>
      <c r="F5312" s="26">
        <v>20</v>
      </c>
      <c r="G5312" s="28" t="s">
        <v>2203</v>
      </c>
      <c r="H5312" s="28" t="s">
        <v>3370</v>
      </c>
      <c r="J5312" s="28" t="s">
        <v>4905</v>
      </c>
    </row>
    <row r="5313" spans="1:13" hidden="1" x14ac:dyDescent="0.2">
      <c r="A5313" s="23">
        <v>90298</v>
      </c>
      <c r="B5313" s="28" t="s">
        <v>4573</v>
      </c>
      <c r="C5313" s="28" t="s">
        <v>5135</v>
      </c>
      <c r="D5313" s="25">
        <v>40603</v>
      </c>
      <c r="F5313" s="26">
        <v>64.099999999999994</v>
      </c>
      <c r="G5313" s="28" t="s">
        <v>898</v>
      </c>
      <c r="H5313" s="28" t="s">
        <v>7322</v>
      </c>
      <c r="J5313" s="28" t="s">
        <v>7139</v>
      </c>
      <c r="K5313" s="29">
        <v>40604</v>
      </c>
      <c r="L5313" s="28" t="s">
        <v>5658</v>
      </c>
      <c r="M5313" s="28" t="s">
        <v>5548</v>
      </c>
    </row>
    <row r="5314" spans="1:13" hidden="1" x14ac:dyDescent="0.2">
      <c r="A5314" s="23">
        <v>90195</v>
      </c>
      <c r="B5314" s="28" t="s">
        <v>4573</v>
      </c>
      <c r="C5314" s="28" t="s">
        <v>4574</v>
      </c>
      <c r="D5314" s="25">
        <v>40603</v>
      </c>
      <c r="E5314" s="28" t="s">
        <v>3382</v>
      </c>
      <c r="F5314" s="26">
        <v>80</v>
      </c>
      <c r="G5314" s="28" t="s">
        <v>5414</v>
      </c>
      <c r="H5314" s="28" t="s">
        <v>3381</v>
      </c>
      <c r="J5314" s="28" t="s">
        <v>4909</v>
      </c>
      <c r="K5314" s="29">
        <v>40603</v>
      </c>
      <c r="L5314" s="28" t="s">
        <v>7174</v>
      </c>
      <c r="M5314" s="28" t="s">
        <v>7188</v>
      </c>
    </row>
    <row r="5315" spans="1:13" hidden="1" x14ac:dyDescent="0.2">
      <c r="A5315" s="23">
        <v>90399</v>
      </c>
      <c r="B5315" s="28" t="s">
        <v>4573</v>
      </c>
      <c r="C5315" s="28" t="s">
        <v>4580</v>
      </c>
      <c r="D5315" s="25">
        <v>40603</v>
      </c>
      <c r="E5315" s="28" t="s">
        <v>2268</v>
      </c>
      <c r="F5315" s="26">
        <v>40</v>
      </c>
      <c r="G5315" s="28" t="s">
        <v>1958</v>
      </c>
      <c r="H5315" s="28" t="s">
        <v>3379</v>
      </c>
      <c r="J5315" s="28" t="s">
        <v>4906</v>
      </c>
    </row>
    <row r="5316" spans="1:13" hidden="1" x14ac:dyDescent="0.2">
      <c r="A5316" s="23">
        <v>90002</v>
      </c>
      <c r="B5316" s="28" t="s">
        <v>4573</v>
      </c>
      <c r="C5316" s="28" t="s">
        <v>4580</v>
      </c>
      <c r="D5316" s="25">
        <v>40603</v>
      </c>
      <c r="E5316" s="28" t="s">
        <v>7164</v>
      </c>
      <c r="F5316" s="26">
        <v>4</v>
      </c>
      <c r="G5316" s="28" t="s">
        <v>7119</v>
      </c>
      <c r="H5316" s="28" t="s">
        <v>3365</v>
      </c>
      <c r="J5316" s="28" t="s">
        <v>4911</v>
      </c>
    </row>
    <row r="5317" spans="1:13" hidden="1" x14ac:dyDescent="0.2">
      <c r="A5317" s="23">
        <v>90395</v>
      </c>
      <c r="B5317" s="28" t="s">
        <v>4573</v>
      </c>
      <c r="C5317" s="28" t="s">
        <v>4580</v>
      </c>
      <c r="D5317" s="25">
        <v>40603</v>
      </c>
      <c r="E5317" s="28" t="s">
        <v>2265</v>
      </c>
      <c r="F5317" s="26">
        <v>20</v>
      </c>
      <c r="G5317" s="28" t="s">
        <v>7119</v>
      </c>
      <c r="H5317" s="28" t="s">
        <v>3365</v>
      </c>
      <c r="J5317" s="28" t="s">
        <v>4911</v>
      </c>
    </row>
    <row r="5318" spans="1:13" hidden="1" x14ac:dyDescent="0.2">
      <c r="A5318" s="23">
        <v>90398</v>
      </c>
      <c r="B5318" s="28" t="s">
        <v>4573</v>
      </c>
      <c r="C5318" s="28" t="s">
        <v>4580</v>
      </c>
      <c r="D5318" s="25">
        <v>40603</v>
      </c>
      <c r="E5318" s="28" t="s">
        <v>2267</v>
      </c>
      <c r="F5318" s="26">
        <v>60</v>
      </c>
      <c r="G5318" s="28" t="s">
        <v>3696</v>
      </c>
      <c r="H5318" s="28" t="s">
        <v>3488</v>
      </c>
      <c r="J5318" s="28" t="s">
        <v>4908</v>
      </c>
    </row>
    <row r="5319" spans="1:13" hidden="1" x14ac:dyDescent="0.2">
      <c r="A5319" s="23">
        <v>90401</v>
      </c>
      <c r="B5319" s="28" t="s">
        <v>4573</v>
      </c>
      <c r="C5319" s="28" t="s">
        <v>4580</v>
      </c>
      <c r="D5319" s="25">
        <v>40603</v>
      </c>
      <c r="E5319" s="28" t="s">
        <v>1216</v>
      </c>
      <c r="F5319" s="26">
        <v>50</v>
      </c>
      <c r="G5319" s="28" t="s">
        <v>3696</v>
      </c>
      <c r="H5319" s="28" t="s">
        <v>4599</v>
      </c>
      <c r="I5319" s="28" t="s">
        <v>3480</v>
      </c>
      <c r="J5319" s="28" t="s">
        <v>4911</v>
      </c>
    </row>
    <row r="5320" spans="1:13" hidden="1" x14ac:dyDescent="0.2">
      <c r="A5320" s="23">
        <v>90396</v>
      </c>
      <c r="B5320" s="28" t="s">
        <v>4573</v>
      </c>
      <c r="C5320" s="28" t="s">
        <v>4580</v>
      </c>
      <c r="D5320" s="25">
        <v>40603</v>
      </c>
      <c r="E5320" s="28" t="s">
        <v>2265</v>
      </c>
      <c r="F5320" s="26">
        <v>30</v>
      </c>
      <c r="G5320" s="28" t="s">
        <v>5137</v>
      </c>
      <c r="H5320" s="28" t="s">
        <v>3365</v>
      </c>
      <c r="J5320" s="28" t="s">
        <v>4911</v>
      </c>
    </row>
    <row r="5321" spans="1:13" hidden="1" x14ac:dyDescent="0.2">
      <c r="A5321" s="23">
        <v>90194</v>
      </c>
      <c r="B5321" s="28" t="s">
        <v>4579</v>
      </c>
      <c r="C5321" s="28" t="s">
        <v>4574</v>
      </c>
      <c r="D5321" s="25">
        <v>40603</v>
      </c>
      <c r="F5321" s="26">
        <v>300</v>
      </c>
      <c r="G5321" s="28" t="s">
        <v>5133</v>
      </c>
      <c r="H5321" s="28" t="s">
        <v>6667</v>
      </c>
      <c r="K5321" s="29">
        <v>40603</v>
      </c>
      <c r="L5321" s="28" t="s">
        <v>7174</v>
      </c>
      <c r="M5321" s="28" t="s">
        <v>7191</v>
      </c>
    </row>
    <row r="5322" spans="1:13" hidden="1" x14ac:dyDescent="0.2">
      <c r="A5322" s="23">
        <v>90190</v>
      </c>
      <c r="B5322" s="28" t="s">
        <v>4573</v>
      </c>
      <c r="C5322" s="28" t="s">
        <v>4574</v>
      </c>
      <c r="D5322" s="25">
        <v>40603</v>
      </c>
      <c r="E5322" s="28" t="s">
        <v>3375</v>
      </c>
      <c r="F5322" s="26">
        <v>45</v>
      </c>
      <c r="G5322" s="28" t="s">
        <v>6023</v>
      </c>
      <c r="H5322" s="28" t="s">
        <v>3379</v>
      </c>
      <c r="J5322" s="28" t="s">
        <v>4906</v>
      </c>
      <c r="K5322" s="29">
        <v>40603</v>
      </c>
      <c r="L5322" s="28" t="s">
        <v>7174</v>
      </c>
      <c r="M5322" s="28" t="s">
        <v>7196</v>
      </c>
    </row>
    <row r="5323" spans="1:13" hidden="1" x14ac:dyDescent="0.2">
      <c r="A5323" s="23">
        <v>90189</v>
      </c>
      <c r="B5323" s="33" t="s">
        <v>4573</v>
      </c>
      <c r="C5323" s="28" t="s">
        <v>4574</v>
      </c>
      <c r="D5323" s="25">
        <v>40603</v>
      </c>
      <c r="F5323" s="26">
        <v>12.37</v>
      </c>
      <c r="G5323" s="28" t="s">
        <v>6022</v>
      </c>
      <c r="H5323" s="28" t="s">
        <v>3381</v>
      </c>
      <c r="J5323" s="28" t="s">
        <v>4909</v>
      </c>
      <c r="K5323" s="29">
        <v>40603</v>
      </c>
      <c r="L5323" s="28" t="s">
        <v>7174</v>
      </c>
      <c r="M5323" s="28" t="s">
        <v>7195</v>
      </c>
    </row>
    <row r="5324" spans="1:13" hidden="1" x14ac:dyDescent="0.2">
      <c r="A5324" s="23">
        <v>90192</v>
      </c>
      <c r="B5324" s="28" t="s">
        <v>4573</v>
      </c>
      <c r="C5324" s="28" t="s">
        <v>4574</v>
      </c>
      <c r="D5324" s="25">
        <v>40603</v>
      </c>
      <c r="E5324" s="28" t="s">
        <v>7162</v>
      </c>
      <c r="F5324" s="26">
        <v>10</v>
      </c>
      <c r="G5324" s="28" t="s">
        <v>4595</v>
      </c>
      <c r="H5324" s="28" t="s">
        <v>3370</v>
      </c>
      <c r="J5324" s="28" t="s">
        <v>4906</v>
      </c>
      <c r="K5324" s="29">
        <v>40603</v>
      </c>
      <c r="L5324" s="28" t="s">
        <v>7182</v>
      </c>
      <c r="M5324" s="28" t="s">
        <v>7199</v>
      </c>
    </row>
    <row r="5325" spans="1:13" hidden="1" x14ac:dyDescent="0.2">
      <c r="A5325" s="23">
        <v>90402</v>
      </c>
      <c r="B5325" s="28" t="s">
        <v>4573</v>
      </c>
      <c r="C5325" s="28" t="s">
        <v>4580</v>
      </c>
      <c r="D5325" s="25">
        <v>40603</v>
      </c>
      <c r="E5325" s="28" t="s">
        <v>1217</v>
      </c>
      <c r="F5325" s="26">
        <v>151</v>
      </c>
      <c r="G5325" s="28" t="s">
        <v>4595</v>
      </c>
      <c r="H5325" s="28" t="s">
        <v>3370</v>
      </c>
      <c r="J5325" s="28" t="s">
        <v>4909</v>
      </c>
    </row>
    <row r="5326" spans="1:13" hidden="1" x14ac:dyDescent="0.2">
      <c r="A5326" s="23">
        <v>91099</v>
      </c>
      <c r="B5326" s="28" t="s">
        <v>4573</v>
      </c>
      <c r="C5326" s="28" t="s">
        <v>5135</v>
      </c>
      <c r="D5326" s="25">
        <v>40603</v>
      </c>
      <c r="F5326" s="26">
        <v>-2134.65</v>
      </c>
      <c r="G5326" s="28" t="s">
        <v>4574</v>
      </c>
      <c r="H5326" s="28" t="s">
        <v>6667</v>
      </c>
    </row>
    <row r="5327" spans="1:13" hidden="1" x14ac:dyDescent="0.2">
      <c r="A5327" s="23">
        <v>91105</v>
      </c>
      <c r="B5327" s="28" t="s">
        <v>5150</v>
      </c>
      <c r="C5327" s="28" t="s">
        <v>5133</v>
      </c>
      <c r="D5327" s="25">
        <v>40603</v>
      </c>
      <c r="F5327" s="26">
        <v>-300</v>
      </c>
      <c r="G5327" s="28" t="s">
        <v>4574</v>
      </c>
      <c r="H5327" s="28" t="s">
        <v>6667</v>
      </c>
    </row>
    <row r="5328" spans="1:13" hidden="1" x14ac:dyDescent="0.2">
      <c r="A5328" s="23">
        <v>90299</v>
      </c>
      <c r="B5328" s="28" t="s">
        <v>4573</v>
      </c>
      <c r="C5328" s="28" t="s">
        <v>5135</v>
      </c>
      <c r="D5328" s="25">
        <v>40603</v>
      </c>
      <c r="F5328" s="26">
        <v>4.99</v>
      </c>
      <c r="G5328" s="28" t="s">
        <v>3697</v>
      </c>
      <c r="H5328" s="28" t="s">
        <v>3370</v>
      </c>
      <c r="J5328" s="28" t="s">
        <v>4909</v>
      </c>
      <c r="K5328" s="29">
        <v>40604</v>
      </c>
      <c r="L5328" s="28" t="s">
        <v>5658</v>
      </c>
      <c r="M5328" s="28" t="s">
        <v>5549</v>
      </c>
    </row>
    <row r="5329" spans="1:13" hidden="1" x14ac:dyDescent="0.2">
      <c r="A5329" s="23">
        <v>90188</v>
      </c>
      <c r="B5329" s="28" t="s">
        <v>4573</v>
      </c>
      <c r="C5329" s="28" t="s">
        <v>4574</v>
      </c>
      <c r="D5329" s="25">
        <v>40604</v>
      </c>
      <c r="E5329" s="28" t="s">
        <v>3389</v>
      </c>
      <c r="F5329" s="26">
        <v>26.95</v>
      </c>
      <c r="G5329" s="28" t="s">
        <v>5139</v>
      </c>
      <c r="H5329" s="28" t="s">
        <v>3381</v>
      </c>
      <c r="J5329" s="28" t="s">
        <v>4911</v>
      </c>
      <c r="K5329" s="29">
        <v>40604</v>
      </c>
      <c r="L5329" s="28" t="s">
        <v>7174</v>
      </c>
      <c r="M5329" s="28" t="s">
        <v>7187</v>
      </c>
    </row>
    <row r="5330" spans="1:13" hidden="1" x14ac:dyDescent="0.2">
      <c r="A5330" s="23">
        <v>90187</v>
      </c>
      <c r="B5330" s="28" t="s">
        <v>4573</v>
      </c>
      <c r="C5330" s="28" t="s">
        <v>4574</v>
      </c>
      <c r="D5330" s="25">
        <v>40604</v>
      </c>
      <c r="E5330" s="28" t="s">
        <v>8014</v>
      </c>
      <c r="F5330" s="26">
        <v>309</v>
      </c>
      <c r="G5330" s="28" t="s">
        <v>1141</v>
      </c>
      <c r="H5330" s="28" t="s">
        <v>7324</v>
      </c>
      <c r="I5330" s="28" t="s">
        <v>6137</v>
      </c>
      <c r="J5330" s="28" t="s">
        <v>4909</v>
      </c>
      <c r="K5330" s="29">
        <v>40604</v>
      </c>
      <c r="L5330" s="28" t="s">
        <v>7176</v>
      </c>
      <c r="M5330" s="28">
        <v>1312</v>
      </c>
    </row>
    <row r="5331" spans="1:13" hidden="1" x14ac:dyDescent="0.2">
      <c r="A5331" s="23">
        <v>90184</v>
      </c>
      <c r="B5331" s="28" t="s">
        <v>4592</v>
      </c>
      <c r="C5331" s="28" t="s">
        <v>4574</v>
      </c>
      <c r="D5331" s="25">
        <v>40605</v>
      </c>
      <c r="E5331" s="33"/>
      <c r="F5331" s="26">
        <v>-794.6</v>
      </c>
      <c r="G5331" s="28" t="s">
        <v>4593</v>
      </c>
      <c r="H5331" s="28" t="s">
        <v>6666</v>
      </c>
      <c r="J5331" s="28" t="s">
        <v>4911</v>
      </c>
      <c r="K5331" s="29">
        <v>40605</v>
      </c>
      <c r="L5331" s="28" t="s">
        <v>7177</v>
      </c>
      <c r="M5331" s="28" t="s">
        <v>7214</v>
      </c>
    </row>
    <row r="5332" spans="1:13" hidden="1" x14ac:dyDescent="0.2">
      <c r="A5332" s="23">
        <v>90186</v>
      </c>
      <c r="B5332" s="33" t="s">
        <v>4573</v>
      </c>
      <c r="C5332" s="28" t="s">
        <v>4574</v>
      </c>
      <c r="D5332" s="25">
        <v>40605</v>
      </c>
      <c r="F5332" s="26">
        <v>5.99</v>
      </c>
      <c r="G5332" s="28" t="s">
        <v>5143</v>
      </c>
      <c r="H5332" s="28" t="s">
        <v>3381</v>
      </c>
      <c r="J5332" s="28" t="s">
        <v>4909</v>
      </c>
      <c r="K5332" s="29">
        <v>40605</v>
      </c>
      <c r="L5332" s="28" t="s">
        <v>7174</v>
      </c>
      <c r="M5332" s="28" t="s">
        <v>7217</v>
      </c>
    </row>
    <row r="5333" spans="1:13" hidden="1" x14ac:dyDescent="0.2">
      <c r="A5333" s="23">
        <v>90185</v>
      </c>
      <c r="B5333" s="28" t="s">
        <v>4573</v>
      </c>
      <c r="C5333" s="28" t="s">
        <v>4574</v>
      </c>
      <c r="D5333" s="25">
        <v>40605</v>
      </c>
      <c r="F5333" s="26">
        <v>42.22</v>
      </c>
      <c r="G5333" s="28" t="s">
        <v>6752</v>
      </c>
      <c r="H5333" s="28" t="s">
        <v>3381</v>
      </c>
      <c r="J5333" s="28" t="s">
        <v>4907</v>
      </c>
      <c r="K5333" s="29">
        <v>40605</v>
      </c>
      <c r="L5333" s="28" t="s">
        <v>7174</v>
      </c>
      <c r="M5333" s="28" t="s">
        <v>6752</v>
      </c>
    </row>
    <row r="5334" spans="1:13" hidden="1" x14ac:dyDescent="0.2">
      <c r="A5334" s="23">
        <v>90303</v>
      </c>
      <c r="B5334" s="28" t="s">
        <v>4573</v>
      </c>
      <c r="C5334" s="28" t="s">
        <v>5135</v>
      </c>
      <c r="D5334" s="25">
        <v>40605</v>
      </c>
      <c r="F5334" s="26">
        <v>5.35</v>
      </c>
      <c r="G5334" s="28" t="s">
        <v>7119</v>
      </c>
      <c r="H5334" s="28" t="s">
        <v>3365</v>
      </c>
      <c r="J5334" s="28" t="s">
        <v>4911</v>
      </c>
      <c r="K5334" s="29">
        <v>40606</v>
      </c>
      <c r="L5334" s="28" t="s">
        <v>5658</v>
      </c>
      <c r="M5334" s="28" t="s">
        <v>6161</v>
      </c>
    </row>
    <row r="5335" spans="1:13" x14ac:dyDescent="0.2">
      <c r="A5335" s="23">
        <v>90302</v>
      </c>
      <c r="B5335" s="33" t="s">
        <v>4573</v>
      </c>
      <c r="C5335" s="28" t="s">
        <v>5135</v>
      </c>
      <c r="D5335" s="25">
        <v>40605</v>
      </c>
      <c r="F5335" s="26">
        <v>16.5</v>
      </c>
      <c r="G5335" s="28" t="s">
        <v>2205</v>
      </c>
      <c r="H5335" s="28" t="s">
        <v>7151</v>
      </c>
      <c r="J5335" s="28" t="s">
        <v>4907</v>
      </c>
      <c r="K5335" s="29">
        <v>40606</v>
      </c>
      <c r="L5335" s="28" t="s">
        <v>5658</v>
      </c>
      <c r="M5335" s="28" t="s">
        <v>6160</v>
      </c>
    </row>
    <row r="5336" spans="1:13" hidden="1" x14ac:dyDescent="0.2">
      <c r="A5336" s="23">
        <v>90181</v>
      </c>
      <c r="B5336" s="28" t="s">
        <v>4579</v>
      </c>
      <c r="C5336" s="28" t="s">
        <v>4574</v>
      </c>
      <c r="D5336" s="25">
        <v>40606</v>
      </c>
      <c r="F5336" s="26">
        <v>150.37</v>
      </c>
      <c r="G5336" s="28" t="s">
        <v>5783</v>
      </c>
      <c r="H5336" s="28" t="s">
        <v>6667</v>
      </c>
      <c r="K5336" s="29">
        <v>40606</v>
      </c>
      <c r="L5336" s="28" t="s">
        <v>7174</v>
      </c>
      <c r="M5336" s="28" t="s">
        <v>7193</v>
      </c>
    </row>
    <row r="5337" spans="1:13" hidden="1" x14ac:dyDescent="0.2">
      <c r="A5337" s="23">
        <v>90178</v>
      </c>
      <c r="B5337" s="28" t="s">
        <v>4579</v>
      </c>
      <c r="C5337" s="28" t="s">
        <v>4574</v>
      </c>
      <c r="D5337" s="25">
        <v>40606</v>
      </c>
      <c r="F5337" s="26">
        <v>30</v>
      </c>
      <c r="G5337" s="28" t="s">
        <v>4580</v>
      </c>
      <c r="H5337" s="28" t="s">
        <v>6667</v>
      </c>
      <c r="K5337" s="29">
        <v>40606</v>
      </c>
      <c r="L5337" s="28" t="s">
        <v>7184</v>
      </c>
      <c r="M5337" s="28" t="s">
        <v>5377</v>
      </c>
    </row>
    <row r="5338" spans="1:13" hidden="1" x14ac:dyDescent="0.2">
      <c r="A5338" s="23">
        <v>90180</v>
      </c>
      <c r="B5338" s="28" t="s">
        <v>4579</v>
      </c>
      <c r="C5338" s="28" t="s">
        <v>4574</v>
      </c>
      <c r="D5338" s="25">
        <v>40606</v>
      </c>
      <c r="F5338" s="26">
        <v>30</v>
      </c>
      <c r="G5338" s="28" t="s">
        <v>4580</v>
      </c>
      <c r="H5338" s="28" t="s">
        <v>6667</v>
      </c>
      <c r="K5338" s="29">
        <v>40606</v>
      </c>
      <c r="L5338" s="28" t="s">
        <v>7184</v>
      </c>
      <c r="M5338" s="28" t="s">
        <v>5377</v>
      </c>
    </row>
    <row r="5339" spans="1:13" hidden="1" x14ac:dyDescent="0.2">
      <c r="A5339" s="23">
        <v>90176</v>
      </c>
      <c r="B5339" s="28" t="s">
        <v>4573</v>
      </c>
      <c r="C5339" s="28" t="s">
        <v>4574</v>
      </c>
      <c r="D5339" s="25">
        <v>40606</v>
      </c>
      <c r="E5339" s="28" t="s">
        <v>1140</v>
      </c>
      <c r="F5339" s="26">
        <v>-100</v>
      </c>
      <c r="G5339" s="28" t="s">
        <v>5180</v>
      </c>
      <c r="H5339" s="28" t="s">
        <v>4599</v>
      </c>
      <c r="I5339" s="28" t="s">
        <v>7169</v>
      </c>
      <c r="J5339" s="28" t="s">
        <v>4909</v>
      </c>
      <c r="K5339" s="29">
        <v>40606</v>
      </c>
      <c r="L5339" s="28" t="s">
        <v>7177</v>
      </c>
      <c r="M5339" s="28" t="s">
        <v>5379</v>
      </c>
    </row>
    <row r="5340" spans="1:13" hidden="1" x14ac:dyDescent="0.2">
      <c r="A5340" s="23">
        <v>90177</v>
      </c>
      <c r="B5340" s="28" t="s">
        <v>5150</v>
      </c>
      <c r="C5340" s="28" t="s">
        <v>4574</v>
      </c>
      <c r="D5340" s="25">
        <v>40606</v>
      </c>
      <c r="F5340" s="26">
        <v>-1500</v>
      </c>
      <c r="G5340" s="28" t="s">
        <v>4587</v>
      </c>
      <c r="H5340" s="28" t="s">
        <v>6667</v>
      </c>
      <c r="K5340" s="29">
        <v>40606</v>
      </c>
      <c r="L5340" s="28" t="s">
        <v>7177</v>
      </c>
      <c r="M5340" s="28" t="s">
        <v>7178</v>
      </c>
    </row>
    <row r="5341" spans="1:13" hidden="1" x14ac:dyDescent="0.2">
      <c r="A5341" s="23">
        <v>90179</v>
      </c>
      <c r="B5341" s="28" t="s">
        <v>5150</v>
      </c>
      <c r="C5341" s="28" t="s">
        <v>4574</v>
      </c>
      <c r="D5341" s="25">
        <v>40606</v>
      </c>
      <c r="F5341" s="26">
        <v>-1500</v>
      </c>
      <c r="G5341" s="28" t="s">
        <v>4587</v>
      </c>
      <c r="H5341" s="28" t="s">
        <v>6667</v>
      </c>
      <c r="K5341" s="29">
        <v>40606</v>
      </c>
      <c r="L5341" s="28" t="s">
        <v>7177</v>
      </c>
      <c r="M5341" s="28" t="s">
        <v>7178</v>
      </c>
    </row>
    <row r="5342" spans="1:13" hidden="1" x14ac:dyDescent="0.2">
      <c r="A5342" s="23">
        <v>90183</v>
      </c>
      <c r="B5342" s="28" t="s">
        <v>4573</v>
      </c>
      <c r="C5342" s="28" t="s">
        <v>4574</v>
      </c>
      <c r="D5342" s="25">
        <v>40606</v>
      </c>
      <c r="F5342" s="26">
        <v>12</v>
      </c>
      <c r="G5342" s="28" t="s">
        <v>4596</v>
      </c>
      <c r="H5342" s="28" t="s">
        <v>5954</v>
      </c>
      <c r="J5342" s="28" t="s">
        <v>4912</v>
      </c>
      <c r="K5342" s="29">
        <v>40606</v>
      </c>
      <c r="L5342" s="28" t="s">
        <v>7174</v>
      </c>
      <c r="M5342" s="28" t="s">
        <v>4596</v>
      </c>
    </row>
    <row r="5343" spans="1:13" hidden="1" x14ac:dyDescent="0.2">
      <c r="A5343" s="23">
        <v>90182</v>
      </c>
      <c r="B5343" s="28" t="s">
        <v>4579</v>
      </c>
      <c r="C5343" s="28" t="s">
        <v>4574</v>
      </c>
      <c r="D5343" s="25">
        <v>40606</v>
      </c>
      <c r="F5343" s="26">
        <v>2134.65</v>
      </c>
      <c r="G5343" s="28" t="s">
        <v>5135</v>
      </c>
      <c r="H5343" s="28" t="s">
        <v>6667</v>
      </c>
      <c r="K5343" s="29">
        <v>40606</v>
      </c>
      <c r="L5343" s="28" t="s">
        <v>7174</v>
      </c>
      <c r="M5343" s="28" t="s">
        <v>7218</v>
      </c>
    </row>
    <row r="5344" spans="1:13" hidden="1" x14ac:dyDescent="0.2">
      <c r="A5344" s="23">
        <v>90305</v>
      </c>
      <c r="B5344" s="28" t="s">
        <v>4573</v>
      </c>
      <c r="C5344" s="28" t="s">
        <v>5135</v>
      </c>
      <c r="D5344" s="25">
        <v>40606</v>
      </c>
      <c r="E5344" s="28" t="s">
        <v>3471</v>
      </c>
      <c r="F5344" s="26">
        <v>57.12</v>
      </c>
      <c r="G5344" s="28" t="s">
        <v>688</v>
      </c>
      <c r="H5344" s="28" t="s">
        <v>3484</v>
      </c>
      <c r="J5344" s="28" t="s">
        <v>4908</v>
      </c>
      <c r="K5344" s="29">
        <v>40609</v>
      </c>
      <c r="L5344" s="28" t="s">
        <v>5658</v>
      </c>
      <c r="M5344" s="28" t="s">
        <v>6163</v>
      </c>
    </row>
    <row r="5345" spans="1:13" hidden="1" x14ac:dyDescent="0.2">
      <c r="A5345" s="23">
        <v>90304</v>
      </c>
      <c r="B5345" s="28" t="s">
        <v>4573</v>
      </c>
      <c r="C5345" s="28" t="s">
        <v>5135</v>
      </c>
      <c r="D5345" s="25">
        <v>40606</v>
      </c>
      <c r="F5345" s="26">
        <v>25.32</v>
      </c>
      <c r="G5345" s="28" t="s">
        <v>683</v>
      </c>
      <c r="H5345" s="28" t="s">
        <v>3365</v>
      </c>
      <c r="J5345" s="28" t="s">
        <v>4909</v>
      </c>
      <c r="K5345" s="29">
        <v>40607</v>
      </c>
      <c r="L5345" s="28" t="s">
        <v>5658</v>
      </c>
      <c r="M5345" s="28" t="s">
        <v>6162</v>
      </c>
    </row>
    <row r="5346" spans="1:13" hidden="1" x14ac:dyDescent="0.2">
      <c r="A5346" s="23">
        <v>90383</v>
      </c>
      <c r="B5346" s="33" t="s">
        <v>5150</v>
      </c>
      <c r="C5346" s="28" t="s">
        <v>5783</v>
      </c>
      <c r="D5346" s="25">
        <v>40606</v>
      </c>
      <c r="F5346" s="26">
        <v>-150.37</v>
      </c>
      <c r="G5346" s="28" t="s">
        <v>4574</v>
      </c>
      <c r="H5346" s="28" t="s">
        <v>6667</v>
      </c>
      <c r="K5346" s="29">
        <v>40606</v>
      </c>
      <c r="L5346" s="28" t="s">
        <v>5658</v>
      </c>
      <c r="M5346" s="28" t="s">
        <v>1534</v>
      </c>
    </row>
    <row r="5347" spans="1:13" hidden="1" x14ac:dyDescent="0.2">
      <c r="A5347" s="23">
        <v>93464</v>
      </c>
      <c r="B5347" s="28" t="s">
        <v>4579</v>
      </c>
      <c r="C5347" s="28" t="s">
        <v>4587</v>
      </c>
      <c r="D5347" s="25">
        <v>40606</v>
      </c>
      <c r="F5347" s="26">
        <v>3000</v>
      </c>
      <c r="G5347" s="28" t="s">
        <v>4574</v>
      </c>
      <c r="H5347" s="28" t="s">
        <v>6667</v>
      </c>
    </row>
    <row r="5348" spans="1:13" x14ac:dyDescent="0.2">
      <c r="A5348" s="23">
        <v>90306</v>
      </c>
      <c r="B5348" s="33" t="s">
        <v>4573</v>
      </c>
      <c r="C5348" s="28" t="s">
        <v>5135</v>
      </c>
      <c r="D5348" s="25">
        <v>40606</v>
      </c>
      <c r="F5348" s="26">
        <v>59</v>
      </c>
      <c r="G5348" s="28" t="s">
        <v>2205</v>
      </c>
      <c r="H5348" s="28" t="s">
        <v>7151</v>
      </c>
      <c r="J5348" s="28" t="s">
        <v>4911</v>
      </c>
      <c r="K5348" s="29">
        <v>40609</v>
      </c>
      <c r="L5348" s="28" t="s">
        <v>5658</v>
      </c>
      <c r="M5348" s="28" t="s">
        <v>6160</v>
      </c>
    </row>
    <row r="5349" spans="1:13" x14ac:dyDescent="0.2">
      <c r="A5349" s="23">
        <v>90307</v>
      </c>
      <c r="B5349" s="28" t="s">
        <v>4573</v>
      </c>
      <c r="C5349" s="28" t="s">
        <v>5135</v>
      </c>
      <c r="D5349" s="25">
        <v>40606</v>
      </c>
      <c r="F5349" s="26">
        <v>16.5</v>
      </c>
      <c r="G5349" s="28" t="s">
        <v>2205</v>
      </c>
      <c r="H5349" s="28" t="s">
        <v>7151</v>
      </c>
      <c r="J5349" s="28" t="s">
        <v>4907</v>
      </c>
      <c r="K5349" s="29">
        <v>40609</v>
      </c>
      <c r="L5349" s="28" t="s">
        <v>5658</v>
      </c>
      <c r="M5349" s="28" t="s">
        <v>6160</v>
      </c>
    </row>
    <row r="5350" spans="1:13" hidden="1" x14ac:dyDescent="0.2">
      <c r="A5350" s="23">
        <v>90309</v>
      </c>
      <c r="B5350" s="28" t="s">
        <v>4573</v>
      </c>
      <c r="C5350" s="28" t="s">
        <v>5135</v>
      </c>
      <c r="D5350" s="25">
        <v>40607</v>
      </c>
      <c r="E5350" s="28" t="s">
        <v>3473</v>
      </c>
      <c r="F5350" s="26">
        <v>103.64</v>
      </c>
      <c r="G5350" s="28" t="s">
        <v>3356</v>
      </c>
      <c r="H5350" s="28" t="s">
        <v>7324</v>
      </c>
      <c r="I5350" s="28" t="s">
        <v>6792</v>
      </c>
      <c r="J5350" s="28" t="s">
        <v>4909</v>
      </c>
      <c r="K5350" s="29">
        <v>40609</v>
      </c>
      <c r="L5350" s="28" t="s">
        <v>5658</v>
      </c>
      <c r="M5350" s="28" t="s">
        <v>8423</v>
      </c>
    </row>
    <row r="5351" spans="1:13" hidden="1" x14ac:dyDescent="0.2">
      <c r="A5351" s="23">
        <v>90311</v>
      </c>
      <c r="B5351" s="28" t="s">
        <v>4573</v>
      </c>
      <c r="C5351" s="28" t="s">
        <v>5135</v>
      </c>
      <c r="D5351" s="25">
        <v>40607</v>
      </c>
      <c r="E5351" s="28" t="s">
        <v>3476</v>
      </c>
      <c r="F5351" s="26">
        <v>16.98</v>
      </c>
      <c r="G5351" s="28" t="s">
        <v>3355</v>
      </c>
      <c r="H5351" s="28" t="s">
        <v>7324</v>
      </c>
      <c r="I5351" s="28" t="s">
        <v>725</v>
      </c>
      <c r="J5351" s="28" t="s">
        <v>4909</v>
      </c>
      <c r="K5351" s="29">
        <v>40609</v>
      </c>
      <c r="L5351" s="28" t="s">
        <v>5658</v>
      </c>
      <c r="M5351" s="28" t="s">
        <v>8425</v>
      </c>
    </row>
    <row r="5352" spans="1:13" hidden="1" x14ac:dyDescent="0.2">
      <c r="A5352" s="23">
        <v>90308</v>
      </c>
      <c r="B5352" s="28" t="s">
        <v>4573</v>
      </c>
      <c r="C5352" s="28" t="s">
        <v>5135</v>
      </c>
      <c r="D5352" s="25">
        <v>40607</v>
      </c>
      <c r="E5352" s="28" t="s">
        <v>3472</v>
      </c>
      <c r="F5352" s="26">
        <v>40.299999999999997</v>
      </c>
      <c r="G5352" s="28" t="s">
        <v>2203</v>
      </c>
      <c r="H5352" s="28" t="s">
        <v>3379</v>
      </c>
      <c r="J5352" s="28" t="s">
        <v>4905</v>
      </c>
      <c r="K5352" s="29">
        <v>40609</v>
      </c>
      <c r="L5352" s="28" t="s">
        <v>5658</v>
      </c>
      <c r="M5352" s="28" t="s">
        <v>6169</v>
      </c>
    </row>
    <row r="5353" spans="1:13" hidden="1" x14ac:dyDescent="0.2">
      <c r="A5353" s="23">
        <v>90312</v>
      </c>
      <c r="B5353" s="28" t="s">
        <v>4573</v>
      </c>
      <c r="C5353" s="28" t="s">
        <v>5135</v>
      </c>
      <c r="D5353" s="25">
        <v>40607</v>
      </c>
      <c r="F5353" s="26">
        <v>33.119999999999997</v>
      </c>
      <c r="G5353" s="28" t="s">
        <v>898</v>
      </c>
      <c r="H5353" s="28" t="s">
        <v>3365</v>
      </c>
      <c r="J5353" s="28" t="s">
        <v>4909</v>
      </c>
      <c r="K5353" s="29">
        <v>40609</v>
      </c>
      <c r="L5353" s="28" t="s">
        <v>5658</v>
      </c>
      <c r="M5353" s="28" t="s">
        <v>8426</v>
      </c>
    </row>
    <row r="5354" spans="1:13" hidden="1" x14ac:dyDescent="0.2">
      <c r="A5354" s="23">
        <v>90384</v>
      </c>
      <c r="B5354" s="28" t="s">
        <v>4573</v>
      </c>
      <c r="C5354" s="28" t="s">
        <v>5783</v>
      </c>
      <c r="D5354" s="25">
        <v>40607</v>
      </c>
      <c r="E5354" s="28" t="s">
        <v>6136</v>
      </c>
      <c r="F5354" s="26">
        <v>545</v>
      </c>
      <c r="G5354" s="28" t="s">
        <v>1141</v>
      </c>
      <c r="H5354" s="28" t="s">
        <v>7324</v>
      </c>
      <c r="I5354" s="28" t="s">
        <v>725</v>
      </c>
      <c r="J5354" s="28" t="s">
        <v>4909</v>
      </c>
      <c r="K5354" s="29">
        <v>40607</v>
      </c>
      <c r="L5354" s="28" t="s">
        <v>5658</v>
      </c>
      <c r="M5354" s="28" t="s">
        <v>1535</v>
      </c>
    </row>
    <row r="5355" spans="1:13" hidden="1" x14ac:dyDescent="0.2">
      <c r="A5355" s="23">
        <v>90310.1</v>
      </c>
      <c r="B5355" s="28" t="s">
        <v>4573</v>
      </c>
      <c r="C5355" s="28" t="s">
        <v>5135</v>
      </c>
      <c r="D5355" s="25">
        <v>40607</v>
      </c>
      <c r="E5355" s="28" t="s">
        <v>3474</v>
      </c>
      <c r="F5355" s="26">
        <v>7.23</v>
      </c>
      <c r="G5355" s="28" t="s">
        <v>892</v>
      </c>
      <c r="H5355" s="28" t="s">
        <v>7154</v>
      </c>
      <c r="J5355" s="28" t="s">
        <v>4906</v>
      </c>
      <c r="K5355" s="29">
        <v>40609</v>
      </c>
      <c r="L5355" s="28" t="s">
        <v>5658</v>
      </c>
      <c r="M5355" s="28" t="s">
        <v>8424</v>
      </c>
    </row>
    <row r="5356" spans="1:13" hidden="1" x14ac:dyDescent="0.2">
      <c r="A5356" s="23">
        <v>90310.2</v>
      </c>
      <c r="B5356" s="28" t="s">
        <v>4573</v>
      </c>
      <c r="C5356" s="28" t="s">
        <v>5135</v>
      </c>
      <c r="D5356" s="25">
        <v>40607</v>
      </c>
      <c r="E5356" s="28" t="s">
        <v>3475</v>
      </c>
      <c r="F5356" s="26">
        <v>13</v>
      </c>
      <c r="G5356" s="28" t="s">
        <v>892</v>
      </c>
      <c r="H5356" s="28" t="s">
        <v>7324</v>
      </c>
      <c r="I5356" s="28" t="s">
        <v>6792</v>
      </c>
      <c r="J5356" s="28" t="s">
        <v>4909</v>
      </c>
      <c r="K5356" s="29">
        <v>40609</v>
      </c>
      <c r="L5356" s="28" t="s">
        <v>5658</v>
      </c>
      <c r="M5356" s="28" t="s">
        <v>8424</v>
      </c>
    </row>
    <row r="5357" spans="1:13" hidden="1" x14ac:dyDescent="0.2">
      <c r="A5357" s="23">
        <v>90314</v>
      </c>
      <c r="B5357" s="28" t="s">
        <v>4573</v>
      </c>
      <c r="C5357" s="28" t="s">
        <v>5135</v>
      </c>
      <c r="D5357" s="25">
        <v>40608</v>
      </c>
      <c r="F5357" s="26">
        <v>6.75</v>
      </c>
      <c r="G5357" s="28" t="s">
        <v>3478</v>
      </c>
      <c r="H5357" s="28" t="s">
        <v>3370</v>
      </c>
      <c r="J5357" s="28" t="s">
        <v>4907</v>
      </c>
      <c r="K5357" s="29">
        <v>40609</v>
      </c>
      <c r="L5357" s="28" t="s">
        <v>5658</v>
      </c>
      <c r="M5357" s="28" t="s">
        <v>744</v>
      </c>
    </row>
    <row r="5358" spans="1:13" hidden="1" x14ac:dyDescent="0.2">
      <c r="A5358" s="23">
        <v>90316</v>
      </c>
      <c r="B5358" s="28" t="s">
        <v>4573</v>
      </c>
      <c r="C5358" s="28" t="s">
        <v>5135</v>
      </c>
      <c r="D5358" s="25">
        <v>40608</v>
      </c>
      <c r="F5358" s="26">
        <v>2.5099999999999998</v>
      </c>
      <c r="G5358" s="28" t="s">
        <v>5137</v>
      </c>
      <c r="H5358" s="28" t="s">
        <v>3365</v>
      </c>
      <c r="J5358" s="28" t="s">
        <v>4907</v>
      </c>
      <c r="K5358" s="29">
        <v>40609</v>
      </c>
      <c r="L5358" s="28" t="s">
        <v>5658</v>
      </c>
      <c r="M5358" s="28" t="s">
        <v>745</v>
      </c>
    </row>
    <row r="5359" spans="1:13" x14ac:dyDescent="0.2">
      <c r="A5359" s="23">
        <v>90315</v>
      </c>
      <c r="B5359" s="28" t="s">
        <v>4573</v>
      </c>
      <c r="C5359" s="28" t="s">
        <v>5135</v>
      </c>
      <c r="D5359" s="25">
        <v>40608</v>
      </c>
      <c r="F5359" s="26">
        <v>15</v>
      </c>
      <c r="G5359" s="28" t="s">
        <v>2205</v>
      </c>
      <c r="H5359" s="28" t="s">
        <v>7151</v>
      </c>
      <c r="J5359" s="28" t="s">
        <v>4907</v>
      </c>
      <c r="K5359" s="29">
        <v>40609</v>
      </c>
      <c r="L5359" s="28" t="s">
        <v>5658</v>
      </c>
      <c r="M5359" s="28" t="s">
        <v>6160</v>
      </c>
    </row>
    <row r="5360" spans="1:13" hidden="1" x14ac:dyDescent="0.2">
      <c r="A5360" s="23">
        <v>90313</v>
      </c>
      <c r="B5360" s="28" t="s">
        <v>4573</v>
      </c>
      <c r="C5360" s="28" t="s">
        <v>5135</v>
      </c>
      <c r="D5360" s="25">
        <v>40608</v>
      </c>
      <c r="E5360" s="28" t="s">
        <v>3477</v>
      </c>
      <c r="F5360" s="26">
        <v>19.48</v>
      </c>
      <c r="G5360" s="28" t="s">
        <v>1563</v>
      </c>
      <c r="H5360" s="28" t="s">
        <v>277</v>
      </c>
      <c r="J5360" s="28" t="s">
        <v>4907</v>
      </c>
      <c r="K5360" s="29">
        <v>40609</v>
      </c>
      <c r="L5360" s="28" t="s">
        <v>5658</v>
      </c>
      <c r="M5360" s="28" t="s">
        <v>743</v>
      </c>
    </row>
    <row r="5361" spans="1:13" hidden="1" x14ac:dyDescent="0.2">
      <c r="A5361" s="23">
        <v>90317</v>
      </c>
      <c r="B5361" s="28" t="s">
        <v>4573</v>
      </c>
      <c r="C5361" s="28" t="s">
        <v>5135</v>
      </c>
      <c r="D5361" s="25">
        <v>40608</v>
      </c>
      <c r="E5361" s="28" t="s">
        <v>3481</v>
      </c>
      <c r="F5361" s="26">
        <v>265.2</v>
      </c>
      <c r="G5361" s="28" t="s">
        <v>3479</v>
      </c>
      <c r="H5361" s="28" t="s">
        <v>4599</v>
      </c>
      <c r="I5361" s="28" t="s">
        <v>3480</v>
      </c>
      <c r="J5361" s="28" t="s">
        <v>4911</v>
      </c>
      <c r="K5361" s="29">
        <v>40609</v>
      </c>
      <c r="L5361" s="28" t="s">
        <v>5658</v>
      </c>
      <c r="M5361" s="28" t="s">
        <v>746</v>
      </c>
    </row>
    <row r="5362" spans="1:13" hidden="1" x14ac:dyDescent="0.2">
      <c r="A5362" s="23">
        <v>90169</v>
      </c>
      <c r="B5362" s="28" t="s">
        <v>4579</v>
      </c>
      <c r="C5362" s="28" t="s">
        <v>4574</v>
      </c>
      <c r="D5362" s="25">
        <v>40609</v>
      </c>
      <c r="F5362" s="26">
        <v>40</v>
      </c>
      <c r="G5362" s="28" t="s">
        <v>4580</v>
      </c>
      <c r="H5362" s="28" t="s">
        <v>6667</v>
      </c>
      <c r="K5362" s="29">
        <v>40609</v>
      </c>
      <c r="L5362" s="28" t="s">
        <v>7184</v>
      </c>
      <c r="M5362" s="28" t="s">
        <v>5376</v>
      </c>
    </row>
    <row r="5363" spans="1:13" hidden="1" x14ac:dyDescent="0.2">
      <c r="A5363" s="23">
        <v>90171</v>
      </c>
      <c r="B5363" s="28" t="s">
        <v>4579</v>
      </c>
      <c r="C5363" s="28" t="s">
        <v>4574</v>
      </c>
      <c r="D5363" s="25">
        <v>40609</v>
      </c>
      <c r="F5363" s="26">
        <v>500</v>
      </c>
      <c r="G5363" s="28" t="s">
        <v>4587</v>
      </c>
      <c r="H5363" s="28" t="s">
        <v>6667</v>
      </c>
      <c r="K5363" s="29">
        <v>40609</v>
      </c>
      <c r="L5363" s="28" t="s">
        <v>7174</v>
      </c>
      <c r="M5363" s="28" t="s">
        <v>7179</v>
      </c>
    </row>
    <row r="5364" spans="1:13" hidden="1" x14ac:dyDescent="0.2">
      <c r="A5364" s="23">
        <v>90172</v>
      </c>
      <c r="B5364" s="28" t="s">
        <v>4579</v>
      </c>
      <c r="C5364" s="28" t="s">
        <v>4574</v>
      </c>
      <c r="D5364" s="25">
        <v>40609</v>
      </c>
      <c r="F5364" s="26">
        <v>60</v>
      </c>
      <c r="G5364" s="28" t="s">
        <v>4587</v>
      </c>
      <c r="H5364" s="28" t="s">
        <v>6667</v>
      </c>
      <c r="K5364" s="29">
        <v>40609</v>
      </c>
      <c r="L5364" s="28" t="s">
        <v>7174</v>
      </c>
      <c r="M5364" s="28" t="s">
        <v>7179</v>
      </c>
    </row>
    <row r="5365" spans="1:13" hidden="1" x14ac:dyDescent="0.2">
      <c r="A5365" s="23">
        <v>90173</v>
      </c>
      <c r="B5365" s="28" t="s">
        <v>4579</v>
      </c>
      <c r="C5365" s="28" t="s">
        <v>4574</v>
      </c>
      <c r="D5365" s="25">
        <v>40609</v>
      </c>
      <c r="F5365" s="26">
        <v>150</v>
      </c>
      <c r="G5365" s="28" t="s">
        <v>4587</v>
      </c>
      <c r="H5365" s="28" t="s">
        <v>6667</v>
      </c>
      <c r="K5365" s="29">
        <v>40609</v>
      </c>
      <c r="L5365" s="28" t="s">
        <v>7174</v>
      </c>
      <c r="M5365" s="28" t="s">
        <v>7179</v>
      </c>
    </row>
    <row r="5366" spans="1:13" hidden="1" x14ac:dyDescent="0.2">
      <c r="A5366" s="23">
        <v>90175</v>
      </c>
      <c r="B5366" s="28" t="s">
        <v>4579</v>
      </c>
      <c r="C5366" s="28" t="s">
        <v>4574</v>
      </c>
      <c r="D5366" s="25">
        <v>40609</v>
      </c>
      <c r="F5366" s="26">
        <v>250</v>
      </c>
      <c r="G5366" s="28" t="s">
        <v>4587</v>
      </c>
      <c r="H5366" s="28" t="s">
        <v>6667</v>
      </c>
      <c r="K5366" s="29">
        <v>40609</v>
      </c>
      <c r="L5366" s="28" t="s">
        <v>7174</v>
      </c>
      <c r="M5366" s="28" t="s">
        <v>7179</v>
      </c>
    </row>
    <row r="5367" spans="1:13" hidden="1" x14ac:dyDescent="0.2">
      <c r="A5367" s="23">
        <v>90174</v>
      </c>
      <c r="B5367" s="28" t="s">
        <v>4573</v>
      </c>
      <c r="C5367" s="33" t="s">
        <v>4574</v>
      </c>
      <c r="D5367" s="25">
        <v>40609</v>
      </c>
      <c r="F5367" s="26">
        <v>5</v>
      </c>
      <c r="G5367" s="33" t="s">
        <v>4590</v>
      </c>
      <c r="H5367" s="28" t="s">
        <v>5954</v>
      </c>
      <c r="J5367" s="28" t="s">
        <v>4912</v>
      </c>
      <c r="K5367" s="29">
        <v>40609</v>
      </c>
      <c r="L5367" s="33" t="s">
        <v>7182</v>
      </c>
      <c r="M5367" s="28" t="s">
        <v>4637</v>
      </c>
    </row>
    <row r="5368" spans="1:13" hidden="1" x14ac:dyDescent="0.2">
      <c r="A5368" s="23">
        <v>90318</v>
      </c>
      <c r="B5368" s="28" t="s">
        <v>4573</v>
      </c>
      <c r="C5368" s="28" t="s">
        <v>5135</v>
      </c>
      <c r="D5368" s="25">
        <v>40609</v>
      </c>
      <c r="F5368" s="26">
        <v>12.23</v>
      </c>
      <c r="G5368" s="28" t="s">
        <v>683</v>
      </c>
      <c r="H5368" s="28" t="s">
        <v>3365</v>
      </c>
      <c r="J5368" s="28" t="s">
        <v>4909</v>
      </c>
      <c r="K5368" s="29">
        <v>40610</v>
      </c>
      <c r="L5368" s="28" t="s">
        <v>5658</v>
      </c>
      <c r="M5368" s="28" t="s">
        <v>747</v>
      </c>
    </row>
    <row r="5369" spans="1:13" hidden="1" x14ac:dyDescent="0.2">
      <c r="A5369" s="23">
        <v>90170</v>
      </c>
      <c r="B5369" s="28" t="s">
        <v>4573</v>
      </c>
      <c r="C5369" s="28" t="s">
        <v>4574</v>
      </c>
      <c r="D5369" s="25">
        <v>40609</v>
      </c>
      <c r="E5369" s="28" t="s">
        <v>3388</v>
      </c>
      <c r="F5369" s="26">
        <v>8.19</v>
      </c>
      <c r="G5369" s="28" t="s">
        <v>4589</v>
      </c>
      <c r="H5369" s="28" t="s">
        <v>3381</v>
      </c>
      <c r="J5369" s="28" t="s">
        <v>4907</v>
      </c>
      <c r="K5369" s="29">
        <v>40609</v>
      </c>
      <c r="L5369" s="28" t="s">
        <v>7174</v>
      </c>
      <c r="M5369" s="28" t="s">
        <v>7186</v>
      </c>
    </row>
    <row r="5370" spans="1:13" hidden="1" x14ac:dyDescent="0.2">
      <c r="A5370" s="23">
        <v>90166</v>
      </c>
      <c r="B5370" s="28" t="s">
        <v>4573</v>
      </c>
      <c r="C5370" s="28" t="s">
        <v>4574</v>
      </c>
      <c r="D5370" s="25">
        <v>40611</v>
      </c>
      <c r="F5370" s="26">
        <v>30</v>
      </c>
      <c r="G5370" s="28" t="s">
        <v>5165</v>
      </c>
      <c r="H5370" s="28" t="s">
        <v>3370</v>
      </c>
      <c r="J5370" s="28" t="s">
        <v>4909</v>
      </c>
      <c r="K5370" s="29">
        <v>40611</v>
      </c>
      <c r="L5370" s="28" t="s">
        <v>7176</v>
      </c>
      <c r="M5370" s="28">
        <v>1303</v>
      </c>
    </row>
    <row r="5371" spans="1:13" hidden="1" x14ac:dyDescent="0.2">
      <c r="A5371" s="23">
        <v>90167</v>
      </c>
      <c r="B5371" s="28" t="s">
        <v>4585</v>
      </c>
      <c r="C5371" s="28" t="s">
        <v>4574</v>
      </c>
      <c r="D5371" s="25">
        <v>40611</v>
      </c>
      <c r="F5371" s="26">
        <v>50</v>
      </c>
      <c r="G5371" s="28" t="s">
        <v>4586</v>
      </c>
      <c r="H5371" s="28" t="s">
        <v>5948</v>
      </c>
      <c r="J5371" s="28" t="s">
        <v>4905</v>
      </c>
      <c r="K5371" s="29">
        <v>40611</v>
      </c>
      <c r="L5371" s="28" t="s">
        <v>7174</v>
      </c>
      <c r="M5371" s="28" t="s">
        <v>7180</v>
      </c>
    </row>
    <row r="5372" spans="1:13" hidden="1" x14ac:dyDescent="0.2">
      <c r="A5372" s="23">
        <v>90165</v>
      </c>
      <c r="B5372" s="28" t="s">
        <v>4579</v>
      </c>
      <c r="C5372" s="28" t="s">
        <v>4574</v>
      </c>
      <c r="D5372" s="25">
        <v>40611</v>
      </c>
      <c r="F5372" s="26">
        <v>100</v>
      </c>
      <c r="G5372" s="28" t="s">
        <v>4587</v>
      </c>
      <c r="H5372" s="28" t="s">
        <v>6667</v>
      </c>
      <c r="K5372" s="29">
        <v>40611</v>
      </c>
      <c r="L5372" s="28" t="s">
        <v>7174</v>
      </c>
      <c r="M5372" s="28" t="s">
        <v>7179</v>
      </c>
    </row>
    <row r="5373" spans="1:13" hidden="1" x14ac:dyDescent="0.2">
      <c r="A5373" s="23">
        <v>90168</v>
      </c>
      <c r="B5373" s="28" t="s">
        <v>4579</v>
      </c>
      <c r="C5373" s="28" t="s">
        <v>4574</v>
      </c>
      <c r="D5373" s="25">
        <v>40611</v>
      </c>
      <c r="F5373" s="26">
        <v>100</v>
      </c>
      <c r="G5373" s="28" t="s">
        <v>4587</v>
      </c>
      <c r="H5373" s="28" t="s">
        <v>6667</v>
      </c>
      <c r="K5373" s="29">
        <v>40611</v>
      </c>
      <c r="L5373" s="28" t="s">
        <v>7174</v>
      </c>
      <c r="M5373" s="28" t="s">
        <v>7179</v>
      </c>
    </row>
    <row r="5374" spans="1:13" hidden="1" x14ac:dyDescent="0.2">
      <c r="A5374" s="23">
        <v>90325</v>
      </c>
      <c r="B5374" s="28" t="s">
        <v>4573</v>
      </c>
      <c r="C5374" s="28" t="s">
        <v>5135</v>
      </c>
      <c r="D5374" s="25">
        <v>40611</v>
      </c>
      <c r="E5374" s="28" t="s">
        <v>3482</v>
      </c>
      <c r="F5374" s="26">
        <v>13.45</v>
      </c>
      <c r="G5374" s="28" t="s">
        <v>5137</v>
      </c>
      <c r="H5374" s="28" t="s">
        <v>3365</v>
      </c>
      <c r="J5374" s="28" t="s">
        <v>4911</v>
      </c>
      <c r="K5374" s="29">
        <v>40612</v>
      </c>
      <c r="L5374" s="28" t="s">
        <v>5658</v>
      </c>
      <c r="M5374" s="28" t="s">
        <v>751</v>
      </c>
    </row>
    <row r="5375" spans="1:13" hidden="1" x14ac:dyDescent="0.2">
      <c r="A5375" s="23">
        <v>90328</v>
      </c>
      <c r="B5375" s="28" t="s">
        <v>4573</v>
      </c>
      <c r="C5375" s="28" t="s">
        <v>5135</v>
      </c>
      <c r="D5375" s="25">
        <v>40612</v>
      </c>
      <c r="E5375" s="28" t="s">
        <v>3483</v>
      </c>
      <c r="F5375" s="26">
        <v>25.77</v>
      </c>
      <c r="G5375" s="28" t="s">
        <v>5413</v>
      </c>
      <c r="H5375" s="28" t="s">
        <v>4599</v>
      </c>
      <c r="I5375" s="28" t="s">
        <v>3480</v>
      </c>
      <c r="J5375" s="28" t="s">
        <v>7139</v>
      </c>
      <c r="K5375" s="29">
        <v>40613</v>
      </c>
      <c r="L5375" s="28" t="s">
        <v>5658</v>
      </c>
      <c r="M5375" s="28" t="s">
        <v>754</v>
      </c>
    </row>
    <row r="5376" spans="1:13" x14ac:dyDescent="0.2">
      <c r="A5376" s="23">
        <v>90327</v>
      </c>
      <c r="B5376" s="28" t="s">
        <v>4573</v>
      </c>
      <c r="C5376" s="28" t="s">
        <v>5135</v>
      </c>
      <c r="D5376" s="25">
        <v>40612</v>
      </c>
      <c r="F5376" s="26">
        <v>30</v>
      </c>
      <c r="G5376" s="28" t="s">
        <v>2201</v>
      </c>
      <c r="H5376" s="28" t="s">
        <v>7151</v>
      </c>
      <c r="J5376" s="28" t="s">
        <v>4911</v>
      </c>
      <c r="K5376" s="29">
        <v>40613</v>
      </c>
      <c r="L5376" s="28" t="s">
        <v>5658</v>
      </c>
      <c r="M5376" s="28" t="s">
        <v>753</v>
      </c>
    </row>
    <row r="5377" spans="1:13" hidden="1" x14ac:dyDescent="0.2">
      <c r="A5377" s="23">
        <v>90330</v>
      </c>
      <c r="B5377" s="28" t="s">
        <v>4573</v>
      </c>
      <c r="C5377" s="28" t="s">
        <v>5135</v>
      </c>
      <c r="D5377" s="25">
        <v>40612</v>
      </c>
      <c r="F5377" s="26">
        <v>12.84</v>
      </c>
      <c r="G5377" s="28" t="s">
        <v>683</v>
      </c>
      <c r="H5377" s="28" t="s">
        <v>3365</v>
      </c>
      <c r="J5377" s="28" t="s">
        <v>4909</v>
      </c>
      <c r="K5377" s="29">
        <v>40613</v>
      </c>
      <c r="L5377" s="28" t="s">
        <v>5658</v>
      </c>
      <c r="M5377" s="28" t="s">
        <v>1923</v>
      </c>
    </row>
    <row r="5378" spans="1:13" hidden="1" x14ac:dyDescent="0.2">
      <c r="A5378" s="23">
        <v>90332</v>
      </c>
      <c r="B5378" s="28" t="s">
        <v>4573</v>
      </c>
      <c r="C5378" s="28" t="s">
        <v>5135</v>
      </c>
      <c r="D5378" s="25">
        <v>40612</v>
      </c>
      <c r="F5378" s="26">
        <v>3.77</v>
      </c>
      <c r="G5378" s="28" t="s">
        <v>683</v>
      </c>
      <c r="H5378" s="28" t="s">
        <v>3365</v>
      </c>
      <c r="J5378" s="28" t="s">
        <v>4907</v>
      </c>
      <c r="K5378" s="29">
        <v>40613</v>
      </c>
      <c r="L5378" s="28" t="s">
        <v>5658</v>
      </c>
      <c r="M5378" s="28" t="s">
        <v>1925</v>
      </c>
    </row>
    <row r="5379" spans="1:13" hidden="1" x14ac:dyDescent="0.2">
      <c r="A5379" s="23">
        <v>90331</v>
      </c>
      <c r="B5379" s="33" t="s">
        <v>4573</v>
      </c>
      <c r="C5379" s="28" t="s">
        <v>5135</v>
      </c>
      <c r="D5379" s="25">
        <v>40612</v>
      </c>
      <c r="F5379" s="26">
        <v>4.47</v>
      </c>
      <c r="G5379" s="28" t="s">
        <v>5137</v>
      </c>
      <c r="H5379" s="28" t="s">
        <v>3365</v>
      </c>
      <c r="J5379" s="28" t="s">
        <v>4911</v>
      </c>
      <c r="K5379" s="29">
        <v>40613</v>
      </c>
      <c r="L5379" s="28" t="s">
        <v>5658</v>
      </c>
      <c r="M5379" s="28" t="s">
        <v>1924</v>
      </c>
    </row>
    <row r="5380" spans="1:13" hidden="1" x14ac:dyDescent="0.2">
      <c r="A5380" s="23">
        <v>90326</v>
      </c>
      <c r="B5380" s="28" t="s">
        <v>4573</v>
      </c>
      <c r="C5380" s="28" t="s">
        <v>5135</v>
      </c>
      <c r="D5380" s="25">
        <v>40612</v>
      </c>
      <c r="F5380" s="26">
        <v>65.819999999999993</v>
      </c>
      <c r="G5380" s="28" t="s">
        <v>878</v>
      </c>
      <c r="H5380" s="28" t="s">
        <v>7322</v>
      </c>
      <c r="J5380" s="28" t="s">
        <v>7139</v>
      </c>
      <c r="K5380" s="29">
        <v>40613</v>
      </c>
      <c r="L5380" s="28" t="s">
        <v>5658</v>
      </c>
      <c r="M5380" s="28" t="s">
        <v>752</v>
      </c>
    </row>
    <row r="5381" spans="1:13" x14ac:dyDescent="0.2">
      <c r="A5381" s="23">
        <v>90329</v>
      </c>
      <c r="B5381" s="28" t="s">
        <v>4573</v>
      </c>
      <c r="C5381" s="28" t="s">
        <v>5135</v>
      </c>
      <c r="D5381" s="25">
        <v>40612</v>
      </c>
      <c r="F5381" s="26">
        <v>16.5</v>
      </c>
      <c r="G5381" s="28" t="s">
        <v>2205</v>
      </c>
      <c r="H5381" s="28" t="s">
        <v>7151</v>
      </c>
      <c r="J5381" s="28" t="s">
        <v>4907</v>
      </c>
      <c r="K5381" s="29">
        <v>40613</v>
      </c>
      <c r="L5381" s="28" t="s">
        <v>5658</v>
      </c>
      <c r="M5381" s="28" t="s">
        <v>755</v>
      </c>
    </row>
    <row r="5382" spans="1:13" hidden="1" x14ac:dyDescent="0.2">
      <c r="A5382" s="23">
        <v>90164</v>
      </c>
      <c r="B5382" s="28" t="s">
        <v>4573</v>
      </c>
      <c r="C5382" s="28" t="s">
        <v>4574</v>
      </c>
      <c r="D5382" s="25">
        <v>40613</v>
      </c>
      <c r="E5382" s="28" t="s">
        <v>1139</v>
      </c>
      <c r="F5382" s="26">
        <v>2000</v>
      </c>
      <c r="G5382" s="28" t="s">
        <v>1138</v>
      </c>
      <c r="H5382" s="28" t="s">
        <v>7324</v>
      </c>
      <c r="I5382" s="28" t="s">
        <v>6792</v>
      </c>
      <c r="J5382" s="28" t="s">
        <v>4909</v>
      </c>
      <c r="K5382" s="29">
        <v>40613</v>
      </c>
      <c r="L5382" s="28" t="s">
        <v>7176</v>
      </c>
      <c r="M5382" s="28">
        <v>1305</v>
      </c>
    </row>
    <row r="5383" spans="1:13" x14ac:dyDescent="0.2">
      <c r="A5383" s="23">
        <v>90333</v>
      </c>
      <c r="B5383" s="28" t="s">
        <v>4573</v>
      </c>
      <c r="C5383" s="28" t="s">
        <v>5135</v>
      </c>
      <c r="D5383" s="25">
        <v>40613</v>
      </c>
      <c r="E5383" s="28" t="s">
        <v>1008</v>
      </c>
      <c r="F5383" s="26">
        <v>113.99</v>
      </c>
      <c r="G5383" s="28" t="s">
        <v>1007</v>
      </c>
      <c r="H5383" s="28" t="s">
        <v>7151</v>
      </c>
      <c r="J5383" s="28" t="s">
        <v>4907</v>
      </c>
      <c r="K5383" s="29">
        <v>40614</v>
      </c>
      <c r="L5383" s="28" t="s">
        <v>5658</v>
      </c>
      <c r="M5383" s="28" t="s">
        <v>1926</v>
      </c>
    </row>
    <row r="5384" spans="1:13" hidden="1" x14ac:dyDescent="0.2">
      <c r="A5384" s="23">
        <v>90334</v>
      </c>
      <c r="B5384" s="33" t="s">
        <v>4573</v>
      </c>
      <c r="C5384" s="28" t="s">
        <v>5135</v>
      </c>
      <c r="D5384" s="25">
        <v>40613</v>
      </c>
      <c r="F5384" s="26">
        <v>26.55</v>
      </c>
      <c r="G5384" s="28" t="s">
        <v>3970</v>
      </c>
      <c r="H5384" s="28" t="s">
        <v>3484</v>
      </c>
      <c r="J5384" s="28" t="s">
        <v>4909</v>
      </c>
      <c r="K5384" s="29">
        <v>40614</v>
      </c>
      <c r="L5384" s="28" t="s">
        <v>5658</v>
      </c>
      <c r="M5384" s="28" t="s">
        <v>1927</v>
      </c>
    </row>
    <row r="5385" spans="1:13" hidden="1" x14ac:dyDescent="0.2">
      <c r="A5385" s="23">
        <v>93450</v>
      </c>
      <c r="B5385" s="28" t="s">
        <v>5150</v>
      </c>
      <c r="C5385" s="28" t="s">
        <v>4587</v>
      </c>
      <c r="D5385" s="25">
        <v>40613</v>
      </c>
      <c r="F5385" s="26">
        <v>-1160</v>
      </c>
      <c r="G5385" s="28" t="s">
        <v>4574</v>
      </c>
      <c r="H5385" s="28" t="s">
        <v>6667</v>
      </c>
    </row>
    <row r="5386" spans="1:13" x14ac:dyDescent="0.2">
      <c r="A5386" s="23">
        <v>90335</v>
      </c>
      <c r="B5386" s="28" t="s">
        <v>4573</v>
      </c>
      <c r="C5386" s="28" t="s">
        <v>5135</v>
      </c>
      <c r="D5386" s="25">
        <v>40613</v>
      </c>
      <c r="F5386" s="26">
        <v>14.5</v>
      </c>
      <c r="G5386" s="28" t="s">
        <v>2205</v>
      </c>
      <c r="H5386" s="28" t="s">
        <v>7151</v>
      </c>
      <c r="J5386" s="28" t="s">
        <v>4907</v>
      </c>
      <c r="K5386" s="29">
        <v>40614</v>
      </c>
      <c r="L5386" s="28" t="s">
        <v>5658</v>
      </c>
      <c r="M5386" s="28" t="s">
        <v>755</v>
      </c>
    </row>
    <row r="5387" spans="1:13" hidden="1" x14ac:dyDescent="0.2">
      <c r="A5387" s="23">
        <v>90336</v>
      </c>
      <c r="B5387" s="28" t="s">
        <v>4573</v>
      </c>
      <c r="C5387" s="28" t="s">
        <v>5135</v>
      </c>
      <c r="D5387" s="25">
        <v>40614</v>
      </c>
      <c r="F5387" s="26">
        <v>13.48</v>
      </c>
      <c r="G5387" s="28" t="s">
        <v>683</v>
      </c>
      <c r="H5387" s="28" t="s">
        <v>3365</v>
      </c>
      <c r="J5387" s="28" t="s">
        <v>4909</v>
      </c>
      <c r="K5387" s="29">
        <v>40616</v>
      </c>
      <c r="L5387" s="28" t="s">
        <v>5658</v>
      </c>
      <c r="M5387" s="28" t="s">
        <v>747</v>
      </c>
    </row>
    <row r="5388" spans="1:13" hidden="1" x14ac:dyDescent="0.2">
      <c r="A5388" s="23">
        <v>90162</v>
      </c>
      <c r="B5388" s="28" t="s">
        <v>4579</v>
      </c>
      <c r="C5388" s="28" t="s">
        <v>4574</v>
      </c>
      <c r="D5388" s="25">
        <v>40616</v>
      </c>
      <c r="F5388" s="26">
        <v>80</v>
      </c>
      <c r="G5388" s="28" t="s">
        <v>4580</v>
      </c>
      <c r="H5388" s="28" t="s">
        <v>6667</v>
      </c>
      <c r="K5388" s="29">
        <v>40616</v>
      </c>
      <c r="L5388" s="28" t="s">
        <v>7184</v>
      </c>
      <c r="M5388" s="28" t="s">
        <v>5374</v>
      </c>
    </row>
    <row r="5389" spans="1:13" hidden="1" x14ac:dyDescent="0.2">
      <c r="A5389" s="23">
        <v>90163</v>
      </c>
      <c r="B5389" s="28" t="s">
        <v>4579</v>
      </c>
      <c r="C5389" s="28" t="s">
        <v>4574</v>
      </c>
      <c r="D5389" s="25">
        <v>40616</v>
      </c>
      <c r="F5389" s="26">
        <v>50</v>
      </c>
      <c r="G5389" s="28" t="s">
        <v>4580</v>
      </c>
      <c r="H5389" s="28" t="s">
        <v>6667</v>
      </c>
      <c r="K5389" s="29">
        <v>40616</v>
      </c>
      <c r="L5389" s="28" t="s">
        <v>7184</v>
      </c>
      <c r="M5389" s="28" t="s">
        <v>5375</v>
      </c>
    </row>
    <row r="5390" spans="1:13" hidden="1" x14ac:dyDescent="0.2">
      <c r="A5390" s="23">
        <v>90337</v>
      </c>
      <c r="B5390" s="28" t="s">
        <v>4573</v>
      </c>
      <c r="C5390" s="28" t="s">
        <v>5135</v>
      </c>
      <c r="D5390" s="25">
        <v>40616</v>
      </c>
      <c r="F5390" s="26">
        <v>62.77</v>
      </c>
      <c r="G5390" s="28" t="s">
        <v>5160</v>
      </c>
      <c r="H5390" s="28" t="s">
        <v>4599</v>
      </c>
      <c r="I5390" s="28" t="s">
        <v>3480</v>
      </c>
      <c r="J5390" s="28" t="s">
        <v>7139</v>
      </c>
      <c r="K5390" s="29">
        <v>40617</v>
      </c>
      <c r="L5390" s="28" t="s">
        <v>5658</v>
      </c>
      <c r="M5390" s="28" t="s">
        <v>1928</v>
      </c>
    </row>
    <row r="5391" spans="1:13" hidden="1" x14ac:dyDescent="0.2">
      <c r="A5391" s="23">
        <v>90338</v>
      </c>
      <c r="B5391" s="28" t="s">
        <v>4573</v>
      </c>
      <c r="C5391" s="28" t="s">
        <v>5135</v>
      </c>
      <c r="D5391" s="25">
        <v>40616</v>
      </c>
      <c r="F5391" s="26">
        <v>61.71</v>
      </c>
      <c r="G5391" s="28" t="s">
        <v>5160</v>
      </c>
      <c r="H5391" s="28" t="s">
        <v>4599</v>
      </c>
      <c r="I5391" s="28" t="s">
        <v>3480</v>
      </c>
      <c r="J5391" s="28" t="s">
        <v>7139</v>
      </c>
      <c r="K5391" s="29">
        <v>40617</v>
      </c>
      <c r="L5391" s="28" t="s">
        <v>5658</v>
      </c>
      <c r="M5391" s="28" t="s">
        <v>4206</v>
      </c>
    </row>
    <row r="5392" spans="1:13" hidden="1" x14ac:dyDescent="0.2">
      <c r="A5392" s="23">
        <v>90161</v>
      </c>
      <c r="B5392" s="33" t="s">
        <v>4573</v>
      </c>
      <c r="C5392" s="28" t="s">
        <v>4574</v>
      </c>
      <c r="D5392" s="25">
        <v>40617</v>
      </c>
      <c r="F5392" s="26">
        <v>19.84</v>
      </c>
      <c r="G5392" s="28" t="s">
        <v>4577</v>
      </c>
      <c r="H5392" s="28" t="s">
        <v>3365</v>
      </c>
      <c r="J5392" s="28" t="s">
        <v>4909</v>
      </c>
      <c r="K5392" s="29">
        <v>40617</v>
      </c>
      <c r="L5392" s="28" t="s">
        <v>7176</v>
      </c>
      <c r="M5392" s="28">
        <v>1315</v>
      </c>
    </row>
    <row r="5393" spans="1:13" hidden="1" x14ac:dyDescent="0.2">
      <c r="A5393" s="23">
        <v>90320</v>
      </c>
      <c r="B5393" s="33" t="s">
        <v>4573</v>
      </c>
      <c r="C5393" s="33" t="s">
        <v>5135</v>
      </c>
      <c r="D5393" s="25">
        <v>40618</v>
      </c>
      <c r="F5393" s="26">
        <v>8</v>
      </c>
      <c r="G5393" s="28" t="s">
        <v>1560</v>
      </c>
      <c r="H5393" s="28" t="s">
        <v>3370</v>
      </c>
      <c r="J5393" s="28" t="s">
        <v>4907</v>
      </c>
      <c r="K5393" s="29">
        <v>40619</v>
      </c>
      <c r="L5393" s="33" t="s">
        <v>5658</v>
      </c>
      <c r="M5393" s="28" t="s">
        <v>749</v>
      </c>
    </row>
    <row r="5394" spans="1:13" x14ac:dyDescent="0.2">
      <c r="A5394" s="23">
        <v>90157</v>
      </c>
      <c r="B5394" s="28" t="s">
        <v>4573</v>
      </c>
      <c r="C5394" s="28" t="s">
        <v>4574</v>
      </c>
      <c r="D5394" s="25">
        <v>40618</v>
      </c>
      <c r="E5394" s="28" t="s">
        <v>1136</v>
      </c>
      <c r="F5394" s="26">
        <v>100</v>
      </c>
      <c r="G5394" s="28" t="s">
        <v>1135</v>
      </c>
      <c r="H5394" s="28" t="s">
        <v>7151</v>
      </c>
      <c r="J5394" s="28" t="s">
        <v>4907</v>
      </c>
      <c r="K5394" s="29">
        <v>40618</v>
      </c>
      <c r="L5394" s="28" t="s">
        <v>7176</v>
      </c>
      <c r="M5394" s="28">
        <v>1313</v>
      </c>
    </row>
    <row r="5395" spans="1:13" hidden="1" x14ac:dyDescent="0.2">
      <c r="A5395" s="23">
        <v>90341</v>
      </c>
      <c r="B5395" s="28" t="s">
        <v>4573</v>
      </c>
      <c r="C5395" s="28" t="s">
        <v>5135</v>
      </c>
      <c r="D5395" s="25">
        <v>40618</v>
      </c>
      <c r="F5395" s="26">
        <v>8.1999999999999993</v>
      </c>
      <c r="G5395" s="28" t="s">
        <v>4511</v>
      </c>
      <c r="H5395" s="28" t="s">
        <v>3370</v>
      </c>
      <c r="J5395" s="28" t="s">
        <v>4907</v>
      </c>
      <c r="K5395" s="29">
        <v>40619</v>
      </c>
      <c r="L5395" s="28" t="s">
        <v>5658</v>
      </c>
      <c r="M5395" s="28" t="s">
        <v>4208</v>
      </c>
    </row>
    <row r="5396" spans="1:13" hidden="1" x14ac:dyDescent="0.2">
      <c r="A5396" s="23">
        <v>90158</v>
      </c>
      <c r="B5396" s="28" t="s">
        <v>4573</v>
      </c>
      <c r="C5396" s="28" t="s">
        <v>4574</v>
      </c>
      <c r="D5396" s="25">
        <v>40618</v>
      </c>
      <c r="F5396" s="26">
        <v>1000</v>
      </c>
      <c r="G5396" s="28" t="s">
        <v>5152</v>
      </c>
      <c r="H5396" s="28" t="s">
        <v>7311</v>
      </c>
      <c r="J5396" s="28" t="s">
        <v>4550</v>
      </c>
      <c r="K5396" s="29">
        <v>40618</v>
      </c>
      <c r="L5396" s="28" t="s">
        <v>7176</v>
      </c>
      <c r="M5396" s="28">
        <v>1304</v>
      </c>
    </row>
    <row r="5397" spans="1:13" hidden="1" x14ac:dyDescent="0.2">
      <c r="A5397" s="23">
        <v>90159</v>
      </c>
      <c r="B5397" s="28" t="s">
        <v>4573</v>
      </c>
      <c r="C5397" s="28" t="s">
        <v>4574</v>
      </c>
      <c r="D5397" s="25">
        <v>40618</v>
      </c>
      <c r="F5397" s="26">
        <v>192</v>
      </c>
      <c r="G5397" s="28" t="s">
        <v>5140</v>
      </c>
      <c r="H5397" s="28" t="s">
        <v>3370</v>
      </c>
      <c r="K5397" s="29">
        <v>40618</v>
      </c>
      <c r="L5397" s="28" t="s">
        <v>7176</v>
      </c>
      <c r="M5397" s="28">
        <v>1277</v>
      </c>
    </row>
    <row r="5398" spans="1:13" hidden="1" x14ac:dyDescent="0.2">
      <c r="A5398" s="23">
        <v>90160</v>
      </c>
      <c r="B5398" s="28" t="s">
        <v>4573</v>
      </c>
      <c r="C5398" s="28" t="s">
        <v>4574</v>
      </c>
      <c r="D5398" s="25">
        <v>40618</v>
      </c>
      <c r="E5398" s="28" t="s">
        <v>1137</v>
      </c>
      <c r="F5398" s="26">
        <v>30</v>
      </c>
      <c r="G5398" s="28" t="s">
        <v>5155</v>
      </c>
      <c r="H5398" s="28" t="s">
        <v>3365</v>
      </c>
      <c r="J5398" s="28" t="s">
        <v>4906</v>
      </c>
      <c r="K5398" s="29">
        <v>40618</v>
      </c>
      <c r="L5398" s="28" t="s">
        <v>7176</v>
      </c>
      <c r="M5398" s="28">
        <v>1314</v>
      </c>
    </row>
    <row r="5399" spans="1:13" hidden="1" x14ac:dyDescent="0.2">
      <c r="A5399" s="23">
        <v>90339</v>
      </c>
      <c r="B5399" s="28" t="s">
        <v>4573</v>
      </c>
      <c r="C5399" s="28" t="s">
        <v>5135</v>
      </c>
      <c r="D5399" s="25">
        <v>40618</v>
      </c>
      <c r="F5399" s="26">
        <v>168.81</v>
      </c>
      <c r="G5399" s="28" t="s">
        <v>895</v>
      </c>
      <c r="H5399" s="28" t="s">
        <v>3488</v>
      </c>
      <c r="J5399" s="28" t="s">
        <v>4908</v>
      </c>
      <c r="K5399" s="29">
        <v>40619</v>
      </c>
      <c r="L5399" s="28" t="s">
        <v>5658</v>
      </c>
      <c r="M5399" s="28" t="s">
        <v>4207</v>
      </c>
    </row>
    <row r="5400" spans="1:13" hidden="1" x14ac:dyDescent="0.2">
      <c r="A5400" s="23">
        <v>90340</v>
      </c>
      <c r="B5400" s="33" t="s">
        <v>4573</v>
      </c>
      <c r="C5400" s="28" t="s">
        <v>5135</v>
      </c>
      <c r="D5400" s="25">
        <v>40618</v>
      </c>
      <c r="E5400" s="33"/>
      <c r="F5400" s="26">
        <v>39.869999999999997</v>
      </c>
      <c r="G5400" s="28" t="s">
        <v>878</v>
      </c>
      <c r="H5400" s="28" t="s">
        <v>7322</v>
      </c>
      <c r="J5400" s="28" t="s">
        <v>4549</v>
      </c>
      <c r="K5400" s="29">
        <v>40619</v>
      </c>
      <c r="L5400" s="28" t="s">
        <v>5658</v>
      </c>
      <c r="M5400" s="28" t="s">
        <v>752</v>
      </c>
    </row>
    <row r="5401" spans="1:13" hidden="1" x14ac:dyDescent="0.2">
      <c r="A5401" s="23">
        <v>90342</v>
      </c>
      <c r="B5401" s="28" t="s">
        <v>4573</v>
      </c>
      <c r="C5401" s="28" t="s">
        <v>5135</v>
      </c>
      <c r="D5401" s="25">
        <v>40618</v>
      </c>
      <c r="F5401" s="26">
        <v>5.83</v>
      </c>
      <c r="G5401" s="28" t="s">
        <v>3697</v>
      </c>
      <c r="H5401" s="28" t="s">
        <v>3370</v>
      </c>
      <c r="J5401" s="28" t="s">
        <v>4909</v>
      </c>
      <c r="K5401" s="29">
        <v>40619</v>
      </c>
      <c r="L5401" s="28" t="s">
        <v>5658</v>
      </c>
      <c r="M5401" s="28" t="s">
        <v>5549</v>
      </c>
    </row>
    <row r="5402" spans="1:13" hidden="1" x14ac:dyDescent="0.2">
      <c r="A5402" s="23">
        <v>90155</v>
      </c>
      <c r="B5402" s="28" t="s">
        <v>4579</v>
      </c>
      <c r="C5402" s="28" t="s">
        <v>4574</v>
      </c>
      <c r="D5402" s="25">
        <v>40619</v>
      </c>
      <c r="F5402" s="26">
        <v>40</v>
      </c>
      <c r="G5402" s="28" t="s">
        <v>4580</v>
      </c>
      <c r="H5402" s="28" t="s">
        <v>6667</v>
      </c>
      <c r="K5402" s="29">
        <v>40619</v>
      </c>
      <c r="L5402" s="28" t="s">
        <v>7184</v>
      </c>
      <c r="M5402" s="28" t="s">
        <v>5373</v>
      </c>
    </row>
    <row r="5403" spans="1:13" hidden="1" x14ac:dyDescent="0.2">
      <c r="A5403" s="23">
        <v>90344</v>
      </c>
      <c r="B5403" s="28" t="s">
        <v>4573</v>
      </c>
      <c r="C5403" s="28" t="s">
        <v>5135</v>
      </c>
      <c r="D5403" s="25">
        <v>40619</v>
      </c>
      <c r="E5403" s="28" t="s">
        <v>1010</v>
      </c>
      <c r="F5403" s="26">
        <v>30.3</v>
      </c>
      <c r="G5403" s="28" t="s">
        <v>889</v>
      </c>
      <c r="H5403" s="28" t="s">
        <v>4599</v>
      </c>
      <c r="I5403" s="28" t="s">
        <v>3480</v>
      </c>
      <c r="J5403" s="28" t="s">
        <v>4911</v>
      </c>
      <c r="K5403" s="29">
        <v>40620</v>
      </c>
      <c r="L5403" s="28" t="s">
        <v>5658</v>
      </c>
      <c r="M5403" s="28" t="s">
        <v>4210</v>
      </c>
    </row>
    <row r="5404" spans="1:13" hidden="1" x14ac:dyDescent="0.2">
      <c r="A5404" s="23">
        <v>90151</v>
      </c>
      <c r="B5404" s="28" t="s">
        <v>5150</v>
      </c>
      <c r="C5404" s="28" t="s">
        <v>4574</v>
      </c>
      <c r="D5404" s="25">
        <v>40619</v>
      </c>
      <c r="F5404" s="26">
        <v>-400</v>
      </c>
      <c r="G5404" s="28" t="s">
        <v>4587</v>
      </c>
      <c r="H5404" s="28" t="s">
        <v>6667</v>
      </c>
      <c r="K5404" s="29">
        <v>40619</v>
      </c>
      <c r="L5404" s="28" t="s">
        <v>7177</v>
      </c>
      <c r="M5404" s="28" t="s">
        <v>7178</v>
      </c>
    </row>
    <row r="5405" spans="1:13" hidden="1" x14ac:dyDescent="0.2">
      <c r="A5405" s="23">
        <v>90152</v>
      </c>
      <c r="B5405" s="33" t="s">
        <v>5150</v>
      </c>
      <c r="C5405" s="28" t="s">
        <v>4574</v>
      </c>
      <c r="D5405" s="25">
        <v>40619</v>
      </c>
      <c r="F5405" s="26">
        <v>-1300</v>
      </c>
      <c r="G5405" s="28" t="s">
        <v>4587</v>
      </c>
      <c r="H5405" s="28" t="s">
        <v>6667</v>
      </c>
      <c r="K5405" s="29">
        <v>40619</v>
      </c>
      <c r="L5405" s="28" t="s">
        <v>7177</v>
      </c>
      <c r="M5405" s="28" t="s">
        <v>7178</v>
      </c>
    </row>
    <row r="5406" spans="1:13" hidden="1" x14ac:dyDescent="0.2">
      <c r="A5406" s="23">
        <v>90153</v>
      </c>
      <c r="B5406" s="28" t="s">
        <v>5150</v>
      </c>
      <c r="C5406" s="28" t="s">
        <v>4574</v>
      </c>
      <c r="D5406" s="25">
        <v>40619</v>
      </c>
      <c r="F5406" s="26">
        <v>-1000</v>
      </c>
      <c r="G5406" s="28" t="s">
        <v>4587</v>
      </c>
      <c r="H5406" s="28" t="s">
        <v>6667</v>
      </c>
      <c r="K5406" s="29">
        <v>40619</v>
      </c>
      <c r="L5406" s="28" t="s">
        <v>7177</v>
      </c>
      <c r="M5406" s="28" t="s">
        <v>7178</v>
      </c>
    </row>
    <row r="5407" spans="1:13" hidden="1" x14ac:dyDescent="0.2">
      <c r="A5407" s="23">
        <v>90154</v>
      </c>
      <c r="B5407" s="28" t="s">
        <v>5150</v>
      </c>
      <c r="C5407" s="28" t="s">
        <v>4574</v>
      </c>
      <c r="D5407" s="25">
        <v>40619</v>
      </c>
      <c r="F5407" s="26">
        <v>-1000</v>
      </c>
      <c r="G5407" s="28" t="s">
        <v>4587</v>
      </c>
      <c r="H5407" s="28" t="s">
        <v>6667</v>
      </c>
      <c r="K5407" s="29">
        <v>40619</v>
      </c>
      <c r="L5407" s="28" t="s">
        <v>7177</v>
      </c>
      <c r="M5407" s="28" t="s">
        <v>7178</v>
      </c>
    </row>
    <row r="5408" spans="1:13" hidden="1" x14ac:dyDescent="0.2">
      <c r="A5408" s="23">
        <v>90343</v>
      </c>
      <c r="B5408" s="28" t="s">
        <v>4573</v>
      </c>
      <c r="C5408" s="28" t="s">
        <v>5135</v>
      </c>
      <c r="D5408" s="25">
        <v>40619</v>
      </c>
      <c r="E5408" s="28" t="s">
        <v>1009</v>
      </c>
      <c r="F5408" s="26">
        <v>95.4</v>
      </c>
      <c r="G5408" s="28" t="s">
        <v>2203</v>
      </c>
      <c r="H5408" s="28" t="s">
        <v>277</v>
      </c>
      <c r="J5408" s="28" t="s">
        <v>4909</v>
      </c>
      <c r="K5408" s="29">
        <v>40620</v>
      </c>
      <c r="L5408" s="28" t="s">
        <v>5658</v>
      </c>
      <c r="M5408" s="28" t="s">
        <v>4209</v>
      </c>
    </row>
    <row r="5409" spans="1:13" hidden="1" x14ac:dyDescent="0.2">
      <c r="A5409" s="23">
        <v>90345</v>
      </c>
      <c r="B5409" s="28" t="s">
        <v>4573</v>
      </c>
      <c r="C5409" s="28" t="s">
        <v>5135</v>
      </c>
      <c r="D5409" s="25">
        <v>40619</v>
      </c>
      <c r="F5409" s="26">
        <v>25.73</v>
      </c>
      <c r="G5409" s="28" t="s">
        <v>683</v>
      </c>
      <c r="H5409" s="28" t="s">
        <v>3365</v>
      </c>
      <c r="J5409" s="28" t="s">
        <v>4909</v>
      </c>
      <c r="K5409" s="29">
        <v>40620</v>
      </c>
      <c r="L5409" s="28" t="s">
        <v>5658</v>
      </c>
      <c r="M5409" s="28" t="s">
        <v>900</v>
      </c>
    </row>
    <row r="5410" spans="1:13" hidden="1" x14ac:dyDescent="0.2">
      <c r="A5410" s="23">
        <v>90156</v>
      </c>
      <c r="B5410" s="28" t="s">
        <v>4585</v>
      </c>
      <c r="C5410" s="28" t="s">
        <v>4574</v>
      </c>
      <c r="D5410" s="25">
        <v>40619</v>
      </c>
      <c r="E5410" s="33"/>
      <c r="F5410" s="26">
        <v>79.790000000000006</v>
      </c>
      <c r="G5410" s="28" t="s">
        <v>5142</v>
      </c>
      <c r="H5410" s="28" t="s">
        <v>5948</v>
      </c>
      <c r="K5410" s="29">
        <v>40619</v>
      </c>
      <c r="L5410" s="28" t="s">
        <v>7174</v>
      </c>
      <c r="M5410" s="28" t="s">
        <v>7175</v>
      </c>
    </row>
    <row r="5411" spans="1:13" hidden="1" x14ac:dyDescent="0.2">
      <c r="A5411" s="23">
        <v>93465</v>
      </c>
      <c r="B5411" s="28" t="s">
        <v>4579</v>
      </c>
      <c r="C5411" s="28" t="s">
        <v>4587</v>
      </c>
      <c r="D5411" s="25">
        <v>40619</v>
      </c>
      <c r="F5411" s="26">
        <v>3700</v>
      </c>
      <c r="G5411" s="28" t="s">
        <v>4574</v>
      </c>
      <c r="H5411" s="28" t="s">
        <v>6667</v>
      </c>
    </row>
    <row r="5412" spans="1:13" x14ac:dyDescent="0.2">
      <c r="A5412" s="23">
        <v>90346</v>
      </c>
      <c r="B5412" s="28" t="s">
        <v>4573</v>
      </c>
      <c r="C5412" s="28" t="s">
        <v>5135</v>
      </c>
      <c r="D5412" s="25">
        <v>40619</v>
      </c>
      <c r="F5412" s="26">
        <v>16.5</v>
      </c>
      <c r="G5412" s="28" t="s">
        <v>2205</v>
      </c>
      <c r="H5412" s="28" t="s">
        <v>7151</v>
      </c>
      <c r="J5412" s="28" t="s">
        <v>4907</v>
      </c>
      <c r="K5412" s="29">
        <v>40620</v>
      </c>
      <c r="L5412" s="28" t="s">
        <v>5658</v>
      </c>
      <c r="M5412" s="28" t="s">
        <v>755</v>
      </c>
    </row>
    <row r="5413" spans="1:13" x14ac:dyDescent="0.2">
      <c r="A5413" s="23">
        <v>90321</v>
      </c>
      <c r="B5413" s="28" t="s">
        <v>4573</v>
      </c>
      <c r="C5413" s="28" t="s">
        <v>5135</v>
      </c>
      <c r="D5413" s="25">
        <v>40619</v>
      </c>
      <c r="E5413" s="28" t="s">
        <v>7891</v>
      </c>
      <c r="F5413" s="26">
        <v>23.64</v>
      </c>
      <c r="G5413" s="28" t="s">
        <v>5167</v>
      </c>
      <c r="H5413" s="28" t="s">
        <v>7151</v>
      </c>
      <c r="J5413" s="28" t="s">
        <v>4907</v>
      </c>
      <c r="K5413" s="29">
        <v>40620</v>
      </c>
      <c r="L5413" s="28" t="s">
        <v>5658</v>
      </c>
      <c r="M5413" s="28" t="s">
        <v>750</v>
      </c>
    </row>
    <row r="5414" spans="1:13" hidden="1" x14ac:dyDescent="0.2">
      <c r="A5414" s="23">
        <v>90150</v>
      </c>
      <c r="B5414" s="28" t="s">
        <v>4573</v>
      </c>
      <c r="C5414" s="28" t="s">
        <v>4574</v>
      </c>
      <c r="D5414" s="25">
        <v>40620</v>
      </c>
      <c r="E5414" s="28" t="s">
        <v>1134</v>
      </c>
      <c r="F5414" s="26">
        <v>34.25</v>
      </c>
      <c r="G5414" s="28" t="s">
        <v>5145</v>
      </c>
      <c r="H5414" s="28" t="s">
        <v>277</v>
      </c>
      <c r="J5414" s="28" t="s">
        <v>4909</v>
      </c>
      <c r="K5414" s="29">
        <v>40620</v>
      </c>
      <c r="L5414" s="28" t="s">
        <v>7174</v>
      </c>
      <c r="M5414" s="28" t="s">
        <v>5372</v>
      </c>
    </row>
    <row r="5415" spans="1:13" hidden="1" x14ac:dyDescent="0.2">
      <c r="A5415" s="23">
        <v>90145</v>
      </c>
      <c r="B5415" s="28" t="s">
        <v>4573</v>
      </c>
      <c r="C5415" s="28" t="s">
        <v>4574</v>
      </c>
      <c r="D5415" s="25">
        <v>40620</v>
      </c>
      <c r="E5415" s="28" t="s">
        <v>1132</v>
      </c>
      <c r="F5415" s="26">
        <v>40</v>
      </c>
      <c r="G5415" s="28" t="s">
        <v>7952</v>
      </c>
      <c r="H5415" s="28" t="s">
        <v>3381</v>
      </c>
      <c r="J5415" s="28" t="s">
        <v>4909</v>
      </c>
      <c r="K5415" s="29">
        <v>40625</v>
      </c>
      <c r="L5415" s="28" t="s">
        <v>7176</v>
      </c>
      <c r="M5415" s="28">
        <v>1317</v>
      </c>
    </row>
    <row r="5416" spans="1:13" hidden="1" x14ac:dyDescent="0.2">
      <c r="A5416" s="23">
        <v>90348</v>
      </c>
      <c r="B5416" s="28" t="s">
        <v>4573</v>
      </c>
      <c r="C5416" s="28" t="s">
        <v>5135</v>
      </c>
      <c r="D5416" s="25">
        <v>40621</v>
      </c>
      <c r="E5416" s="28" t="s">
        <v>5550</v>
      </c>
      <c r="F5416" s="26">
        <v>37.5</v>
      </c>
      <c r="G5416" s="28" t="s">
        <v>1011</v>
      </c>
      <c r="H5416" s="28" t="s">
        <v>3379</v>
      </c>
      <c r="J5416" s="28" t="s">
        <v>4906</v>
      </c>
      <c r="K5416" s="29">
        <v>40623</v>
      </c>
      <c r="L5416" s="28" t="s">
        <v>5658</v>
      </c>
      <c r="M5416" s="28" t="s">
        <v>901</v>
      </c>
    </row>
    <row r="5417" spans="1:13" hidden="1" x14ac:dyDescent="0.2">
      <c r="A5417" s="23">
        <v>90350</v>
      </c>
      <c r="B5417" s="28" t="s">
        <v>4573</v>
      </c>
      <c r="C5417" s="28" t="s">
        <v>5135</v>
      </c>
      <c r="D5417" s="25">
        <v>40621</v>
      </c>
      <c r="F5417" s="26">
        <v>7.5</v>
      </c>
      <c r="G5417" s="28" t="s">
        <v>3478</v>
      </c>
      <c r="H5417" s="28" t="s">
        <v>3370</v>
      </c>
      <c r="J5417" s="28" t="s">
        <v>4909</v>
      </c>
      <c r="K5417" s="29">
        <v>40623</v>
      </c>
      <c r="L5417" s="28" t="s">
        <v>5658</v>
      </c>
      <c r="M5417" s="28" t="s">
        <v>903</v>
      </c>
    </row>
    <row r="5418" spans="1:13" hidden="1" x14ac:dyDescent="0.2">
      <c r="A5418" s="23">
        <v>90347</v>
      </c>
      <c r="B5418" s="28" t="s">
        <v>4573</v>
      </c>
      <c r="C5418" s="28" t="s">
        <v>5135</v>
      </c>
      <c r="D5418" s="25">
        <v>40621</v>
      </c>
      <c r="F5418" s="26">
        <v>52.45</v>
      </c>
      <c r="G5418" s="28" t="s">
        <v>683</v>
      </c>
      <c r="H5418" s="28" t="s">
        <v>3365</v>
      </c>
      <c r="J5418" s="28" t="s">
        <v>4909</v>
      </c>
      <c r="K5418" s="29">
        <v>40623</v>
      </c>
      <c r="L5418" s="28" t="s">
        <v>5658</v>
      </c>
      <c r="M5418" s="28" t="s">
        <v>6162</v>
      </c>
    </row>
    <row r="5419" spans="1:13" hidden="1" x14ac:dyDescent="0.2">
      <c r="A5419" s="23">
        <v>90349</v>
      </c>
      <c r="B5419" s="28" t="s">
        <v>4573</v>
      </c>
      <c r="C5419" s="28" t="s">
        <v>5135</v>
      </c>
      <c r="D5419" s="25">
        <v>40621</v>
      </c>
      <c r="E5419" s="28" t="s">
        <v>1437</v>
      </c>
      <c r="F5419" s="26">
        <v>16.87</v>
      </c>
      <c r="G5419" s="28" t="s">
        <v>1949</v>
      </c>
      <c r="H5419" s="28" t="s">
        <v>3370</v>
      </c>
      <c r="J5419" s="28" t="s">
        <v>4909</v>
      </c>
      <c r="K5419" s="29">
        <v>40623</v>
      </c>
      <c r="L5419" s="28" t="s">
        <v>5658</v>
      </c>
      <c r="M5419" s="28" t="s">
        <v>902</v>
      </c>
    </row>
    <row r="5420" spans="1:13" hidden="1" x14ac:dyDescent="0.2">
      <c r="A5420" s="23">
        <v>90351</v>
      </c>
      <c r="B5420" s="28" t="s">
        <v>4573</v>
      </c>
      <c r="C5420" s="28" t="s">
        <v>5135</v>
      </c>
      <c r="D5420" s="25">
        <v>40622</v>
      </c>
      <c r="F5420" s="26">
        <v>60.51</v>
      </c>
      <c r="G5420" s="28" t="s">
        <v>898</v>
      </c>
      <c r="H5420" s="28" t="s">
        <v>4599</v>
      </c>
      <c r="I5420" s="28" t="s">
        <v>3480</v>
      </c>
      <c r="J5420" s="28" t="s">
        <v>7139</v>
      </c>
      <c r="K5420" s="29">
        <v>40623</v>
      </c>
      <c r="L5420" s="28" t="s">
        <v>5658</v>
      </c>
      <c r="M5420" s="28" t="s">
        <v>904</v>
      </c>
    </row>
    <row r="5421" spans="1:13" hidden="1" x14ac:dyDescent="0.2">
      <c r="A5421" s="23">
        <v>90352</v>
      </c>
      <c r="B5421" s="33" t="s">
        <v>4573</v>
      </c>
      <c r="C5421" s="28" t="s">
        <v>5135</v>
      </c>
      <c r="D5421" s="25">
        <v>40622</v>
      </c>
      <c r="F5421" s="26">
        <v>9.39</v>
      </c>
      <c r="G5421" s="28" t="s">
        <v>683</v>
      </c>
      <c r="H5421" s="28" t="s">
        <v>3365</v>
      </c>
      <c r="J5421" s="28" t="s">
        <v>4909</v>
      </c>
      <c r="K5421" s="29">
        <v>40623</v>
      </c>
      <c r="L5421" s="28" t="s">
        <v>5658</v>
      </c>
      <c r="M5421" s="28" t="s">
        <v>905</v>
      </c>
    </row>
    <row r="5422" spans="1:13" hidden="1" x14ac:dyDescent="0.2">
      <c r="A5422" s="23">
        <v>90354</v>
      </c>
      <c r="B5422" s="28" t="s">
        <v>4573</v>
      </c>
      <c r="C5422" s="28" t="s">
        <v>5135</v>
      </c>
      <c r="D5422" s="25">
        <v>40623</v>
      </c>
      <c r="E5422" s="33"/>
      <c r="F5422" s="26">
        <v>59.36</v>
      </c>
      <c r="G5422" s="28" t="s">
        <v>3356</v>
      </c>
      <c r="H5422" s="28" t="s">
        <v>7324</v>
      </c>
      <c r="I5422" s="28" t="s">
        <v>6792</v>
      </c>
      <c r="J5422" s="28" t="s">
        <v>4909</v>
      </c>
      <c r="K5422" s="29">
        <v>40624</v>
      </c>
      <c r="L5422" s="28" t="s">
        <v>5658</v>
      </c>
      <c r="M5422" s="28" t="s">
        <v>8423</v>
      </c>
    </row>
    <row r="5423" spans="1:13" hidden="1" x14ac:dyDescent="0.2">
      <c r="A5423" s="23">
        <v>90149</v>
      </c>
      <c r="B5423" s="28" t="s">
        <v>4579</v>
      </c>
      <c r="C5423" s="28" t="s">
        <v>4574</v>
      </c>
      <c r="D5423" s="25">
        <v>40623</v>
      </c>
      <c r="F5423" s="26">
        <v>40</v>
      </c>
      <c r="G5423" s="28" t="s">
        <v>4580</v>
      </c>
      <c r="H5423" s="28" t="s">
        <v>6667</v>
      </c>
      <c r="K5423" s="29">
        <v>40623</v>
      </c>
      <c r="L5423" s="28" t="s">
        <v>7184</v>
      </c>
      <c r="M5423" s="28" t="s">
        <v>5371</v>
      </c>
    </row>
    <row r="5424" spans="1:13" hidden="1" x14ac:dyDescent="0.2">
      <c r="A5424" s="23">
        <v>90355</v>
      </c>
      <c r="B5424" s="28" t="s">
        <v>4573</v>
      </c>
      <c r="C5424" s="28" t="s">
        <v>5135</v>
      </c>
      <c r="D5424" s="25">
        <v>40623</v>
      </c>
      <c r="E5424" s="28" t="s">
        <v>5551</v>
      </c>
      <c r="F5424" s="26">
        <v>54.95</v>
      </c>
      <c r="G5424" s="28" t="s">
        <v>6788</v>
      </c>
      <c r="H5424" s="28" t="s">
        <v>3370</v>
      </c>
      <c r="J5424" s="28" t="s">
        <v>4907</v>
      </c>
      <c r="K5424" s="29">
        <v>40624</v>
      </c>
      <c r="L5424" s="28" t="s">
        <v>5658</v>
      </c>
      <c r="M5424" s="28" t="s">
        <v>3465</v>
      </c>
    </row>
    <row r="5425" spans="1:13" x14ac:dyDescent="0.2">
      <c r="A5425" s="23">
        <v>90353</v>
      </c>
      <c r="B5425" s="28" t="s">
        <v>4573</v>
      </c>
      <c r="C5425" s="28" t="s">
        <v>5135</v>
      </c>
      <c r="D5425" s="25">
        <v>40623</v>
      </c>
      <c r="F5425" s="26">
        <v>226.6</v>
      </c>
      <c r="G5425" s="28" t="s">
        <v>2205</v>
      </c>
      <c r="H5425" s="28" t="s">
        <v>7151</v>
      </c>
      <c r="J5425" s="28" t="s">
        <v>4911</v>
      </c>
      <c r="K5425" s="29">
        <v>40624</v>
      </c>
      <c r="L5425" s="28" t="s">
        <v>5658</v>
      </c>
      <c r="M5425" s="28" t="s">
        <v>755</v>
      </c>
    </row>
    <row r="5426" spans="1:13" hidden="1" x14ac:dyDescent="0.2">
      <c r="A5426" s="23">
        <v>90322</v>
      </c>
      <c r="B5426" s="33" t="s">
        <v>4573</v>
      </c>
      <c r="C5426" s="33" t="s">
        <v>5135</v>
      </c>
      <c r="D5426" s="25">
        <v>40624</v>
      </c>
      <c r="E5426" s="28" t="s">
        <v>2179</v>
      </c>
      <c r="F5426" s="26">
        <v>145</v>
      </c>
      <c r="G5426" s="28" t="s">
        <v>1560</v>
      </c>
      <c r="H5426" s="33" t="s">
        <v>4600</v>
      </c>
      <c r="J5426" s="28" t="s">
        <v>4907</v>
      </c>
      <c r="K5426" s="29">
        <v>40625</v>
      </c>
      <c r="L5426" s="33" t="s">
        <v>5658</v>
      </c>
      <c r="M5426" s="28" t="s">
        <v>749</v>
      </c>
    </row>
    <row r="5427" spans="1:13" hidden="1" x14ac:dyDescent="0.2">
      <c r="A5427" s="23">
        <v>90357</v>
      </c>
      <c r="B5427" s="28" t="s">
        <v>4573</v>
      </c>
      <c r="C5427" s="28" t="s">
        <v>5135</v>
      </c>
      <c r="D5427" s="25">
        <v>40624</v>
      </c>
      <c r="F5427" s="26">
        <v>18.77</v>
      </c>
      <c r="G5427" s="28" t="s">
        <v>683</v>
      </c>
      <c r="H5427" s="28" t="s">
        <v>3365</v>
      </c>
      <c r="J5427" s="28" t="s">
        <v>4909</v>
      </c>
      <c r="K5427" s="29">
        <v>40625</v>
      </c>
      <c r="L5427" s="28" t="s">
        <v>5658</v>
      </c>
      <c r="M5427" s="28" t="s">
        <v>747</v>
      </c>
    </row>
    <row r="5428" spans="1:13" hidden="1" x14ac:dyDescent="0.2">
      <c r="A5428" s="23">
        <v>90148</v>
      </c>
      <c r="B5428" s="28" t="s">
        <v>4585</v>
      </c>
      <c r="C5428" s="28" t="s">
        <v>4574</v>
      </c>
      <c r="D5428" s="25">
        <v>40624</v>
      </c>
      <c r="F5428" s="26">
        <v>20.8</v>
      </c>
      <c r="G5428" s="28" t="s">
        <v>5141</v>
      </c>
      <c r="H5428" s="28" t="s">
        <v>5948</v>
      </c>
      <c r="J5428" s="28" t="s">
        <v>4907</v>
      </c>
      <c r="K5428" s="29">
        <v>40624</v>
      </c>
      <c r="L5428" s="28" t="s">
        <v>7174</v>
      </c>
      <c r="M5428" s="28" t="s">
        <v>7211</v>
      </c>
    </row>
    <row r="5429" spans="1:13" hidden="1" x14ac:dyDescent="0.2">
      <c r="A5429" s="23">
        <v>90356</v>
      </c>
      <c r="B5429" s="33" t="s">
        <v>4573</v>
      </c>
      <c r="C5429" s="28" t="s">
        <v>5135</v>
      </c>
      <c r="D5429" s="25">
        <v>40624</v>
      </c>
      <c r="F5429" s="26">
        <v>61.8</v>
      </c>
      <c r="G5429" s="28" t="s">
        <v>878</v>
      </c>
      <c r="H5429" s="28" t="s">
        <v>7322</v>
      </c>
      <c r="J5429" s="28" t="s">
        <v>7139</v>
      </c>
      <c r="K5429" s="29">
        <v>40625</v>
      </c>
      <c r="L5429" s="28" t="s">
        <v>5658</v>
      </c>
      <c r="M5429" s="28" t="s">
        <v>752</v>
      </c>
    </row>
    <row r="5430" spans="1:13" hidden="1" x14ac:dyDescent="0.2">
      <c r="A5430" s="23">
        <v>90147</v>
      </c>
      <c r="B5430" s="28" t="s">
        <v>4573</v>
      </c>
      <c r="C5430" s="28" t="s">
        <v>4574</v>
      </c>
      <c r="D5430" s="25">
        <v>40625</v>
      </c>
      <c r="E5430" s="28" t="s">
        <v>3389</v>
      </c>
      <c r="F5430" s="26">
        <v>42.87</v>
      </c>
      <c r="G5430" s="28" t="s">
        <v>5139</v>
      </c>
      <c r="H5430" s="28" t="s">
        <v>3381</v>
      </c>
      <c r="J5430" s="28" t="s">
        <v>4911</v>
      </c>
      <c r="K5430" s="29">
        <v>40625</v>
      </c>
      <c r="L5430" s="28" t="s">
        <v>7174</v>
      </c>
      <c r="M5430" s="28" t="s">
        <v>7209</v>
      </c>
    </row>
    <row r="5431" spans="1:13" hidden="1" x14ac:dyDescent="0.2">
      <c r="A5431" s="23">
        <v>90146</v>
      </c>
      <c r="B5431" s="28" t="s">
        <v>4573</v>
      </c>
      <c r="C5431" s="28" t="s">
        <v>4574</v>
      </c>
      <c r="D5431" s="25">
        <v>40625</v>
      </c>
      <c r="E5431" s="28" t="s">
        <v>1133</v>
      </c>
      <c r="F5431" s="26">
        <v>30</v>
      </c>
      <c r="G5431" s="28" t="s">
        <v>5155</v>
      </c>
      <c r="H5431" s="28" t="s">
        <v>3365</v>
      </c>
      <c r="J5431" s="28" t="s">
        <v>4906</v>
      </c>
      <c r="K5431" s="29">
        <v>40625</v>
      </c>
      <c r="L5431" s="28" t="s">
        <v>7176</v>
      </c>
      <c r="M5431" s="28">
        <v>1274</v>
      </c>
    </row>
    <row r="5432" spans="1:13" hidden="1" x14ac:dyDescent="0.2">
      <c r="A5432" s="23">
        <v>90358</v>
      </c>
      <c r="B5432" s="28" t="s">
        <v>4573</v>
      </c>
      <c r="C5432" s="28" t="s">
        <v>5135</v>
      </c>
      <c r="D5432" s="25">
        <v>40625</v>
      </c>
      <c r="F5432" s="26">
        <v>43.24</v>
      </c>
      <c r="G5432" s="28" t="s">
        <v>878</v>
      </c>
      <c r="H5432" s="28" t="s">
        <v>7322</v>
      </c>
      <c r="J5432" s="28" t="s">
        <v>4549</v>
      </c>
      <c r="K5432" s="29">
        <v>40626</v>
      </c>
      <c r="L5432" s="28" t="s">
        <v>5658</v>
      </c>
      <c r="M5432" s="28" t="s">
        <v>752</v>
      </c>
    </row>
    <row r="5433" spans="1:13" hidden="1" x14ac:dyDescent="0.2">
      <c r="A5433" s="23">
        <v>90323</v>
      </c>
      <c r="B5433" s="28" t="s">
        <v>4573</v>
      </c>
      <c r="C5433" s="28" t="s">
        <v>5135</v>
      </c>
      <c r="D5433" s="25">
        <v>40625</v>
      </c>
      <c r="E5433" s="33"/>
      <c r="F5433" s="26">
        <v>20.23</v>
      </c>
      <c r="G5433" s="28" t="s">
        <v>5167</v>
      </c>
      <c r="H5433" s="28" t="s">
        <v>3365</v>
      </c>
      <c r="J5433" s="28" t="s">
        <v>4909</v>
      </c>
      <c r="K5433" s="29">
        <v>40626</v>
      </c>
      <c r="L5433" s="28" t="s">
        <v>5658</v>
      </c>
      <c r="M5433" s="28" t="s">
        <v>748</v>
      </c>
    </row>
    <row r="5434" spans="1:13" hidden="1" x14ac:dyDescent="0.2">
      <c r="A5434" s="23">
        <v>90143</v>
      </c>
      <c r="B5434" s="28" t="s">
        <v>4573</v>
      </c>
      <c r="C5434" s="28" t="s">
        <v>4574</v>
      </c>
      <c r="D5434" s="25">
        <v>40626</v>
      </c>
      <c r="E5434" s="28" t="s">
        <v>7950</v>
      </c>
      <c r="F5434" s="26">
        <v>52</v>
      </c>
      <c r="G5434" s="28" t="s">
        <v>686</v>
      </c>
      <c r="H5434" s="28" t="s">
        <v>5954</v>
      </c>
      <c r="J5434" s="28" t="s">
        <v>4912</v>
      </c>
      <c r="K5434" s="29">
        <v>40626</v>
      </c>
      <c r="L5434" s="28" t="s">
        <v>7182</v>
      </c>
      <c r="M5434" s="28" t="s">
        <v>5370</v>
      </c>
    </row>
    <row r="5435" spans="1:13" hidden="1" x14ac:dyDescent="0.2">
      <c r="A5435" s="23">
        <v>90144</v>
      </c>
      <c r="B5435" s="28" t="s">
        <v>4592</v>
      </c>
      <c r="C5435" s="28" t="s">
        <v>4574</v>
      </c>
      <c r="D5435" s="25">
        <v>40626</v>
      </c>
      <c r="F5435" s="26">
        <v>-380</v>
      </c>
      <c r="G5435" s="28" t="s">
        <v>7951</v>
      </c>
      <c r="H5435" s="28" t="s">
        <v>6666</v>
      </c>
      <c r="J5435" s="28" t="s">
        <v>4907</v>
      </c>
      <c r="K5435" s="29">
        <v>40626</v>
      </c>
      <c r="L5435" s="28" t="s">
        <v>7177</v>
      </c>
      <c r="M5435" s="28" t="s">
        <v>7208</v>
      </c>
    </row>
    <row r="5436" spans="1:13" x14ac:dyDescent="0.2">
      <c r="A5436" s="23">
        <v>90359</v>
      </c>
      <c r="B5436" s="28" t="s">
        <v>4573</v>
      </c>
      <c r="C5436" s="28" t="s">
        <v>5135</v>
      </c>
      <c r="D5436" s="25">
        <v>40626</v>
      </c>
      <c r="F5436" s="26">
        <v>16.5</v>
      </c>
      <c r="G5436" s="28" t="s">
        <v>2205</v>
      </c>
      <c r="H5436" s="28" t="s">
        <v>7151</v>
      </c>
      <c r="J5436" s="28" t="s">
        <v>4907</v>
      </c>
      <c r="K5436" s="29">
        <v>40627</v>
      </c>
      <c r="L5436" s="28" t="s">
        <v>5658</v>
      </c>
      <c r="M5436" s="28" t="s">
        <v>755</v>
      </c>
    </row>
    <row r="5437" spans="1:13" hidden="1" x14ac:dyDescent="0.2">
      <c r="A5437" s="23">
        <v>90142</v>
      </c>
      <c r="B5437" s="28" t="s">
        <v>4573</v>
      </c>
      <c r="C5437" s="28" t="s">
        <v>4574</v>
      </c>
      <c r="D5437" s="25">
        <v>40627</v>
      </c>
      <c r="E5437" s="28" t="s">
        <v>7949</v>
      </c>
      <c r="F5437" s="26">
        <v>24</v>
      </c>
      <c r="G5437" s="28" t="s">
        <v>8039</v>
      </c>
      <c r="H5437" s="28" t="s">
        <v>5954</v>
      </c>
      <c r="J5437" s="28" t="s">
        <v>4912</v>
      </c>
      <c r="K5437" s="29">
        <v>40627</v>
      </c>
      <c r="L5437" s="28" t="s">
        <v>7174</v>
      </c>
      <c r="M5437" s="28" t="s">
        <v>5369</v>
      </c>
    </row>
    <row r="5438" spans="1:13" hidden="1" x14ac:dyDescent="0.2">
      <c r="A5438" s="23">
        <v>90369</v>
      </c>
      <c r="B5438" s="28" t="s">
        <v>4573</v>
      </c>
      <c r="C5438" s="28" t="s">
        <v>5783</v>
      </c>
      <c r="D5438" s="25">
        <v>40627</v>
      </c>
      <c r="F5438" s="26">
        <v>137.32</v>
      </c>
      <c r="G5438" s="28" t="s">
        <v>683</v>
      </c>
      <c r="H5438" s="28" t="s">
        <v>3365</v>
      </c>
      <c r="J5438" s="28" t="s">
        <v>4909</v>
      </c>
      <c r="K5438" s="29">
        <v>40627</v>
      </c>
      <c r="L5438" s="28" t="s">
        <v>5658</v>
      </c>
      <c r="M5438" s="28" t="s">
        <v>4700</v>
      </c>
    </row>
    <row r="5439" spans="1:13" hidden="1" x14ac:dyDescent="0.2">
      <c r="A5439" s="23">
        <v>90367</v>
      </c>
      <c r="B5439" s="28" t="s">
        <v>4573</v>
      </c>
      <c r="C5439" s="28" t="s">
        <v>5783</v>
      </c>
      <c r="D5439" s="25">
        <v>40627</v>
      </c>
      <c r="E5439" s="28" t="s">
        <v>2181</v>
      </c>
      <c r="F5439" s="26">
        <v>32</v>
      </c>
      <c r="G5439" s="28" t="s">
        <v>2180</v>
      </c>
      <c r="H5439" s="28" t="s">
        <v>7324</v>
      </c>
      <c r="I5439" s="28" t="s">
        <v>725</v>
      </c>
      <c r="K5439" s="29">
        <v>40627</v>
      </c>
      <c r="L5439" s="28" t="s">
        <v>5658</v>
      </c>
      <c r="M5439" s="28" t="s">
        <v>5561</v>
      </c>
    </row>
    <row r="5440" spans="1:13" hidden="1" x14ac:dyDescent="0.2">
      <c r="A5440" s="23">
        <v>90368</v>
      </c>
      <c r="B5440" s="33" t="s">
        <v>4573</v>
      </c>
      <c r="C5440" s="28" t="s">
        <v>5783</v>
      </c>
      <c r="D5440" s="25">
        <v>40627</v>
      </c>
      <c r="F5440" s="26">
        <v>7.42</v>
      </c>
      <c r="G5440" s="28" t="s">
        <v>1951</v>
      </c>
      <c r="H5440" s="28" t="s">
        <v>3370</v>
      </c>
      <c r="J5440" s="28" t="s">
        <v>4909</v>
      </c>
      <c r="K5440" s="29">
        <v>40627</v>
      </c>
      <c r="L5440" s="28" t="s">
        <v>5658</v>
      </c>
      <c r="M5440" s="28" t="s">
        <v>2926</v>
      </c>
    </row>
    <row r="5441" spans="1:13" hidden="1" x14ac:dyDescent="0.2">
      <c r="A5441" s="23">
        <v>90360</v>
      </c>
      <c r="B5441" s="33" t="s">
        <v>4573</v>
      </c>
      <c r="C5441" s="28" t="s">
        <v>5135</v>
      </c>
      <c r="D5441" s="25">
        <v>40627</v>
      </c>
      <c r="E5441" s="28" t="s">
        <v>5552</v>
      </c>
      <c r="F5441" s="26">
        <v>545</v>
      </c>
      <c r="G5441" s="28" t="s">
        <v>1141</v>
      </c>
      <c r="H5441" s="28" t="s">
        <v>7324</v>
      </c>
      <c r="I5441" s="28" t="s">
        <v>725</v>
      </c>
      <c r="J5441" s="28" t="s">
        <v>4909</v>
      </c>
      <c r="K5441" s="29">
        <v>40628</v>
      </c>
      <c r="L5441" s="28" t="s">
        <v>5658</v>
      </c>
      <c r="M5441" s="28" t="s">
        <v>3466</v>
      </c>
    </row>
    <row r="5442" spans="1:13" hidden="1" x14ac:dyDescent="0.2">
      <c r="A5442" s="23">
        <v>90141</v>
      </c>
      <c r="B5442" s="28" t="s">
        <v>5138</v>
      </c>
      <c r="C5442" s="28" t="s">
        <v>4574</v>
      </c>
      <c r="D5442" s="25">
        <v>40627</v>
      </c>
      <c r="F5442" s="26">
        <v>274</v>
      </c>
      <c r="G5442" s="28" t="s">
        <v>4574</v>
      </c>
      <c r="H5442" s="28" t="s">
        <v>3381</v>
      </c>
      <c r="J5442" s="28" t="s">
        <v>4909</v>
      </c>
      <c r="K5442" s="29">
        <v>40627</v>
      </c>
      <c r="L5442" s="28" t="s">
        <v>7206</v>
      </c>
      <c r="M5442" s="28" t="s">
        <v>5368</v>
      </c>
    </row>
    <row r="5443" spans="1:13" hidden="1" x14ac:dyDescent="0.2">
      <c r="A5443" s="23">
        <v>90362</v>
      </c>
      <c r="B5443" s="28" t="s">
        <v>4573</v>
      </c>
      <c r="C5443" s="28" t="s">
        <v>5135</v>
      </c>
      <c r="D5443" s="25">
        <v>40628</v>
      </c>
      <c r="E5443" s="28" t="s">
        <v>5553</v>
      </c>
      <c r="F5443" s="26">
        <v>28.59</v>
      </c>
      <c r="G5443" s="28" t="s">
        <v>1555</v>
      </c>
      <c r="H5443" s="28" t="s">
        <v>3370</v>
      </c>
      <c r="J5443" s="28" t="s">
        <v>4911</v>
      </c>
      <c r="K5443" s="29">
        <v>40630</v>
      </c>
      <c r="L5443" s="28" t="s">
        <v>5658</v>
      </c>
      <c r="M5443" s="28" t="s">
        <v>3468</v>
      </c>
    </row>
    <row r="5444" spans="1:13" hidden="1" x14ac:dyDescent="0.2">
      <c r="A5444" s="23">
        <v>90363</v>
      </c>
      <c r="B5444" s="28" t="s">
        <v>4573</v>
      </c>
      <c r="C5444" s="28" t="s">
        <v>5135</v>
      </c>
      <c r="D5444" s="25">
        <v>40628</v>
      </c>
      <c r="F5444" s="26">
        <v>11.2</v>
      </c>
      <c r="G5444" s="28" t="s">
        <v>5411</v>
      </c>
      <c r="H5444" s="28" t="s">
        <v>3370</v>
      </c>
      <c r="J5444" s="28" t="s">
        <v>4907</v>
      </c>
      <c r="K5444" s="29">
        <v>40630</v>
      </c>
      <c r="L5444" s="28" t="s">
        <v>5658</v>
      </c>
      <c r="M5444" s="28" t="s">
        <v>3469</v>
      </c>
    </row>
    <row r="5445" spans="1:13" hidden="1" x14ac:dyDescent="0.2">
      <c r="A5445" s="23">
        <v>90361</v>
      </c>
      <c r="B5445" s="28" t="s">
        <v>4573</v>
      </c>
      <c r="C5445" s="28" t="s">
        <v>5135</v>
      </c>
      <c r="D5445" s="25">
        <v>40628</v>
      </c>
      <c r="F5445" s="26">
        <v>65.959999999999994</v>
      </c>
      <c r="G5445" s="28" t="s">
        <v>1564</v>
      </c>
      <c r="H5445" s="28" t="s">
        <v>4600</v>
      </c>
      <c r="J5445" s="28" t="s">
        <v>4905</v>
      </c>
      <c r="K5445" s="29">
        <v>40630</v>
      </c>
      <c r="L5445" s="28" t="s">
        <v>5658</v>
      </c>
      <c r="M5445" s="28" t="s">
        <v>3467</v>
      </c>
    </row>
    <row r="5446" spans="1:13" hidden="1" x14ac:dyDescent="0.2">
      <c r="A5446" s="23">
        <v>90324</v>
      </c>
      <c r="B5446" s="28" t="s">
        <v>4573</v>
      </c>
      <c r="C5446" s="28" t="s">
        <v>5135</v>
      </c>
      <c r="D5446" s="25">
        <v>40628</v>
      </c>
      <c r="F5446" s="26">
        <v>15.48</v>
      </c>
      <c r="G5446" s="28" t="s">
        <v>5167</v>
      </c>
      <c r="H5446" s="28" t="s">
        <v>3365</v>
      </c>
      <c r="J5446" s="28" t="s">
        <v>4909</v>
      </c>
      <c r="K5446" s="29">
        <v>40630</v>
      </c>
      <c r="L5446" s="28" t="s">
        <v>5658</v>
      </c>
      <c r="M5446" s="28" t="s">
        <v>748</v>
      </c>
    </row>
    <row r="5447" spans="1:13" hidden="1" x14ac:dyDescent="0.2">
      <c r="A5447" s="23">
        <v>90139</v>
      </c>
      <c r="B5447" s="28" t="s">
        <v>4579</v>
      </c>
      <c r="C5447" s="28" t="s">
        <v>4574</v>
      </c>
      <c r="D5447" s="25">
        <v>40630</v>
      </c>
      <c r="F5447" s="26">
        <v>50</v>
      </c>
      <c r="G5447" s="28" t="s">
        <v>4580</v>
      </c>
      <c r="H5447" s="28" t="s">
        <v>6667</v>
      </c>
      <c r="K5447" s="29">
        <v>40630</v>
      </c>
      <c r="L5447" s="28" t="s">
        <v>7184</v>
      </c>
      <c r="M5447" s="28" t="s">
        <v>5367</v>
      </c>
    </row>
    <row r="5448" spans="1:13" x14ac:dyDescent="0.2">
      <c r="A5448" s="23">
        <v>90370</v>
      </c>
      <c r="B5448" s="33" t="s">
        <v>4573</v>
      </c>
      <c r="C5448" s="28" t="s">
        <v>5783</v>
      </c>
      <c r="D5448" s="25">
        <v>40630</v>
      </c>
      <c r="F5448" s="26">
        <v>30</v>
      </c>
      <c r="G5448" s="28" t="s">
        <v>2201</v>
      </c>
      <c r="H5448" s="28" t="s">
        <v>7151</v>
      </c>
      <c r="J5448" s="28" t="s">
        <v>4911</v>
      </c>
      <c r="K5448" s="29">
        <v>40630</v>
      </c>
      <c r="L5448" s="28" t="s">
        <v>5658</v>
      </c>
      <c r="M5448" s="28" t="s">
        <v>1321</v>
      </c>
    </row>
    <row r="5449" spans="1:13" hidden="1" x14ac:dyDescent="0.2">
      <c r="A5449" s="23">
        <v>90364.1</v>
      </c>
      <c r="B5449" s="28" t="s">
        <v>4573</v>
      </c>
      <c r="C5449" s="28" t="s">
        <v>5133</v>
      </c>
      <c r="D5449" s="25">
        <v>40630</v>
      </c>
      <c r="E5449" s="28" t="s">
        <v>5554</v>
      </c>
      <c r="F5449" s="26">
        <v>6</v>
      </c>
      <c r="G5449" s="28" t="s">
        <v>5137</v>
      </c>
      <c r="H5449" s="28" t="s">
        <v>5953</v>
      </c>
      <c r="I5449" s="28" t="s">
        <v>6792</v>
      </c>
      <c r="J5449" s="28" t="s">
        <v>4909</v>
      </c>
    </row>
    <row r="5450" spans="1:13" hidden="1" x14ac:dyDescent="0.2">
      <c r="A5450" s="23">
        <v>90364.2</v>
      </c>
      <c r="B5450" s="28" t="s">
        <v>4573</v>
      </c>
      <c r="C5450" s="28" t="s">
        <v>5133</v>
      </c>
      <c r="D5450" s="25">
        <v>40630</v>
      </c>
      <c r="E5450" s="28" t="s">
        <v>5555</v>
      </c>
      <c r="F5450" s="26">
        <v>3</v>
      </c>
      <c r="G5450" s="28" t="s">
        <v>5137</v>
      </c>
      <c r="H5450" s="28" t="s">
        <v>3370</v>
      </c>
      <c r="J5450" s="28" t="s">
        <v>4909</v>
      </c>
    </row>
    <row r="5451" spans="1:13" hidden="1" x14ac:dyDescent="0.2">
      <c r="A5451" s="23">
        <v>90364.3</v>
      </c>
      <c r="B5451" s="28" t="s">
        <v>4573</v>
      </c>
      <c r="C5451" s="28" t="s">
        <v>5133</v>
      </c>
      <c r="D5451" s="25">
        <v>40630</v>
      </c>
      <c r="F5451" s="26">
        <v>82.39</v>
      </c>
      <c r="G5451" s="28" t="s">
        <v>5137</v>
      </c>
      <c r="H5451" s="28" t="s">
        <v>3365</v>
      </c>
      <c r="J5451" s="28" t="s">
        <v>4909</v>
      </c>
    </row>
    <row r="5452" spans="1:13" hidden="1" x14ac:dyDescent="0.2">
      <c r="A5452" s="23">
        <v>90140</v>
      </c>
      <c r="B5452" s="28" t="s">
        <v>4573</v>
      </c>
      <c r="C5452" s="28" t="s">
        <v>4574</v>
      </c>
      <c r="D5452" s="25">
        <v>40630</v>
      </c>
      <c r="F5452" s="26">
        <v>42.84</v>
      </c>
      <c r="G5452" s="28" t="s">
        <v>6790</v>
      </c>
      <c r="H5452" s="28" t="s">
        <v>3381</v>
      </c>
      <c r="J5452" s="28" t="s">
        <v>4909</v>
      </c>
      <c r="K5452" s="29">
        <v>40630</v>
      </c>
      <c r="L5452" s="28" t="s">
        <v>7174</v>
      </c>
      <c r="M5452" s="28" t="s">
        <v>7220</v>
      </c>
    </row>
    <row r="5453" spans="1:13" hidden="1" x14ac:dyDescent="0.2">
      <c r="A5453" s="23">
        <v>90138</v>
      </c>
      <c r="B5453" s="28" t="s">
        <v>4573</v>
      </c>
      <c r="C5453" s="28" t="s">
        <v>4574</v>
      </c>
      <c r="D5453" s="25">
        <v>40631</v>
      </c>
      <c r="F5453" s="26">
        <v>40.03</v>
      </c>
      <c r="G5453" s="28" t="s">
        <v>5136</v>
      </c>
      <c r="H5453" s="28" t="s">
        <v>3381</v>
      </c>
      <c r="J5453" s="28" t="s">
        <v>4911</v>
      </c>
      <c r="K5453" s="29">
        <v>40631</v>
      </c>
      <c r="L5453" s="28" t="s">
        <v>7174</v>
      </c>
      <c r="M5453" s="28" t="s">
        <v>7221</v>
      </c>
    </row>
    <row r="5454" spans="1:13" hidden="1" x14ac:dyDescent="0.2">
      <c r="A5454" s="23">
        <v>90137</v>
      </c>
      <c r="B5454" s="28" t="s">
        <v>4579</v>
      </c>
      <c r="C5454" s="28" t="s">
        <v>4574</v>
      </c>
      <c r="D5454" s="25">
        <v>40632</v>
      </c>
      <c r="F5454" s="26">
        <v>40</v>
      </c>
      <c r="G5454" s="28" t="s">
        <v>4580</v>
      </c>
      <c r="H5454" s="28" t="s">
        <v>6667</v>
      </c>
      <c r="K5454" s="29">
        <v>40632</v>
      </c>
      <c r="L5454" s="28" t="s">
        <v>7184</v>
      </c>
      <c r="M5454" s="28" t="s">
        <v>5366</v>
      </c>
    </row>
    <row r="5455" spans="1:13" hidden="1" x14ac:dyDescent="0.2">
      <c r="A5455" s="23">
        <v>90371</v>
      </c>
      <c r="B5455" s="28" t="s">
        <v>4573</v>
      </c>
      <c r="C5455" s="28" t="s">
        <v>5783</v>
      </c>
      <c r="D5455" s="25">
        <v>40632</v>
      </c>
      <c r="E5455" s="28" t="s">
        <v>6134</v>
      </c>
      <c r="F5455" s="26">
        <v>9.8800000000000008</v>
      </c>
      <c r="G5455" s="28" t="s">
        <v>8039</v>
      </c>
      <c r="H5455" s="28" t="s">
        <v>277</v>
      </c>
      <c r="J5455" s="28" t="s">
        <v>4912</v>
      </c>
      <c r="K5455" s="29">
        <v>40632</v>
      </c>
      <c r="L5455" s="28" t="s">
        <v>5658</v>
      </c>
      <c r="M5455" s="28" t="s">
        <v>1322</v>
      </c>
    </row>
    <row r="5456" spans="1:13" hidden="1" x14ac:dyDescent="0.2">
      <c r="A5456" s="23">
        <v>90136</v>
      </c>
      <c r="B5456" s="28" t="s">
        <v>4573</v>
      </c>
      <c r="C5456" s="28" t="s">
        <v>4574</v>
      </c>
      <c r="D5456" s="25">
        <v>40633</v>
      </c>
      <c r="F5456" s="26">
        <v>75.36</v>
      </c>
      <c r="G5456" s="28" t="s">
        <v>6752</v>
      </c>
      <c r="H5456" s="28" t="s">
        <v>3381</v>
      </c>
      <c r="J5456" s="28" t="s">
        <v>4907</v>
      </c>
      <c r="K5456" s="29">
        <v>40633</v>
      </c>
      <c r="L5456" s="28" t="s">
        <v>7174</v>
      </c>
      <c r="M5456" s="28" t="s">
        <v>6752</v>
      </c>
    </row>
    <row r="5457" spans="1:13" hidden="1" x14ac:dyDescent="0.2">
      <c r="A5457" s="23">
        <v>90373</v>
      </c>
      <c r="B5457" s="28" t="s">
        <v>4573</v>
      </c>
      <c r="C5457" s="28" t="s">
        <v>5783</v>
      </c>
      <c r="D5457" s="25">
        <v>40633</v>
      </c>
      <c r="F5457" s="26">
        <v>11</v>
      </c>
      <c r="G5457" s="28" t="s">
        <v>7890</v>
      </c>
      <c r="H5457" s="28" t="s">
        <v>3370</v>
      </c>
      <c r="J5457" s="28" t="s">
        <v>4909</v>
      </c>
      <c r="K5457" s="29">
        <v>40633</v>
      </c>
      <c r="L5457" s="28" t="s">
        <v>5658</v>
      </c>
      <c r="M5457" s="28" t="s">
        <v>8530</v>
      </c>
    </row>
    <row r="5458" spans="1:13" hidden="1" x14ac:dyDescent="0.2">
      <c r="A5458" s="23">
        <v>90389</v>
      </c>
      <c r="B5458" s="28" t="s">
        <v>5150</v>
      </c>
      <c r="C5458" s="28" t="s">
        <v>4580</v>
      </c>
      <c r="D5458" s="25">
        <v>40633</v>
      </c>
      <c r="E5458" s="28" t="s">
        <v>2260</v>
      </c>
      <c r="F5458" s="26">
        <v>-400</v>
      </c>
      <c r="G5458" s="28" t="s">
        <v>4574</v>
      </c>
      <c r="H5458" s="28" t="s">
        <v>6667</v>
      </c>
    </row>
    <row r="5459" spans="1:13" x14ac:dyDescent="0.2">
      <c r="A5459" s="23">
        <v>90372</v>
      </c>
      <c r="B5459" s="28" t="s">
        <v>4573</v>
      </c>
      <c r="C5459" s="28" t="s">
        <v>5783</v>
      </c>
      <c r="D5459" s="25">
        <v>40633</v>
      </c>
      <c r="F5459" s="26">
        <v>10.5</v>
      </c>
      <c r="G5459" s="28" t="s">
        <v>2205</v>
      </c>
      <c r="H5459" s="28" t="s">
        <v>7151</v>
      </c>
      <c r="J5459" s="28" t="s">
        <v>4907</v>
      </c>
      <c r="K5459" s="29">
        <v>40633</v>
      </c>
      <c r="L5459" s="28" t="s">
        <v>5658</v>
      </c>
      <c r="M5459" s="28" t="s">
        <v>4695</v>
      </c>
    </row>
    <row r="5460" spans="1:13" x14ac:dyDescent="0.2">
      <c r="A5460" s="23">
        <v>90374</v>
      </c>
      <c r="B5460" s="28" t="s">
        <v>4573</v>
      </c>
      <c r="C5460" s="28" t="s">
        <v>5783</v>
      </c>
      <c r="D5460" s="25">
        <v>40633</v>
      </c>
      <c r="E5460" s="28" t="s">
        <v>7891</v>
      </c>
      <c r="F5460" s="26">
        <v>12.3</v>
      </c>
      <c r="G5460" s="28" t="s">
        <v>5167</v>
      </c>
      <c r="H5460" s="28" t="s">
        <v>7151</v>
      </c>
      <c r="J5460" s="28" t="s">
        <v>4909</v>
      </c>
      <c r="K5460" s="29">
        <v>40633</v>
      </c>
      <c r="L5460" s="28" t="s">
        <v>5658</v>
      </c>
      <c r="M5460" s="28" t="s">
        <v>1527</v>
      </c>
    </row>
    <row r="5461" spans="1:13" hidden="1" x14ac:dyDescent="0.2">
      <c r="A5461" s="23">
        <v>90520</v>
      </c>
      <c r="B5461" s="28" t="s">
        <v>4579</v>
      </c>
      <c r="C5461" s="28" t="s">
        <v>4574</v>
      </c>
      <c r="D5461" s="25">
        <v>40634</v>
      </c>
      <c r="F5461" s="26">
        <v>565</v>
      </c>
      <c r="G5461" s="28" t="s">
        <v>5783</v>
      </c>
      <c r="H5461" s="28" t="s">
        <v>6667</v>
      </c>
      <c r="K5461" s="29">
        <v>40634</v>
      </c>
      <c r="L5461" s="28" t="s">
        <v>7174</v>
      </c>
      <c r="M5461" s="28" t="s">
        <v>7193</v>
      </c>
    </row>
    <row r="5462" spans="1:13" hidden="1" x14ac:dyDescent="0.2">
      <c r="A5462" s="23">
        <v>90593</v>
      </c>
      <c r="B5462" s="28" t="s">
        <v>4573</v>
      </c>
      <c r="C5462" s="28" t="s">
        <v>4580</v>
      </c>
      <c r="D5462" s="25">
        <v>40634</v>
      </c>
      <c r="E5462" s="28" t="s">
        <v>3543</v>
      </c>
      <c r="F5462" s="26">
        <v>8</v>
      </c>
      <c r="G5462" s="28" t="s">
        <v>880</v>
      </c>
      <c r="H5462" s="28" t="s">
        <v>277</v>
      </c>
      <c r="J5462" s="28" t="s">
        <v>4905</v>
      </c>
    </row>
    <row r="5463" spans="1:13" hidden="1" x14ac:dyDescent="0.2">
      <c r="A5463" s="23">
        <v>90515</v>
      </c>
      <c r="B5463" s="28" t="s">
        <v>4573</v>
      </c>
      <c r="C5463" s="28" t="s">
        <v>4574</v>
      </c>
      <c r="D5463" s="25">
        <v>40634</v>
      </c>
      <c r="F5463" s="26">
        <v>5</v>
      </c>
      <c r="G5463" s="28" t="s">
        <v>5134</v>
      </c>
      <c r="H5463" s="28" t="s">
        <v>5954</v>
      </c>
      <c r="J5463" s="28" t="s">
        <v>4912</v>
      </c>
      <c r="K5463" s="29">
        <v>40634</v>
      </c>
      <c r="L5463" s="28" t="s">
        <v>7174</v>
      </c>
      <c r="M5463" s="28" t="s">
        <v>7194</v>
      </c>
    </row>
    <row r="5464" spans="1:13" hidden="1" x14ac:dyDescent="0.2">
      <c r="A5464" s="23">
        <v>90524</v>
      </c>
      <c r="B5464" s="28" t="s">
        <v>4579</v>
      </c>
      <c r="C5464" s="28" t="s">
        <v>4574</v>
      </c>
      <c r="D5464" s="25">
        <v>40634</v>
      </c>
      <c r="F5464" s="26">
        <v>10</v>
      </c>
      <c r="G5464" s="28" t="s">
        <v>7163</v>
      </c>
      <c r="H5464" s="28" t="s">
        <v>6667</v>
      </c>
      <c r="K5464" s="29">
        <v>40634</v>
      </c>
      <c r="L5464" s="28" t="s">
        <v>7182</v>
      </c>
      <c r="M5464" s="28" t="s">
        <v>7198</v>
      </c>
    </row>
    <row r="5465" spans="1:13" hidden="1" x14ac:dyDescent="0.2">
      <c r="A5465" s="23">
        <v>90588</v>
      </c>
      <c r="B5465" s="28" t="s">
        <v>4573</v>
      </c>
      <c r="C5465" s="28" t="s">
        <v>4580</v>
      </c>
      <c r="D5465" s="25">
        <v>40634</v>
      </c>
      <c r="E5465" s="28" t="s">
        <v>3539</v>
      </c>
      <c r="F5465" s="26">
        <v>20</v>
      </c>
      <c r="G5465" s="28" t="s">
        <v>2203</v>
      </c>
      <c r="H5465" s="28" t="s">
        <v>5946</v>
      </c>
      <c r="I5465" s="28" t="s">
        <v>1435</v>
      </c>
      <c r="J5465" s="28" t="s">
        <v>4909</v>
      </c>
    </row>
    <row r="5466" spans="1:13" hidden="1" x14ac:dyDescent="0.2">
      <c r="A5466" s="23">
        <v>90594</v>
      </c>
      <c r="B5466" s="28" t="s">
        <v>4573</v>
      </c>
      <c r="C5466" s="28" t="s">
        <v>4580</v>
      </c>
      <c r="D5466" s="25">
        <v>40634</v>
      </c>
      <c r="E5466" s="28" t="s">
        <v>3544</v>
      </c>
      <c r="F5466" s="26">
        <v>30</v>
      </c>
      <c r="G5466" s="28" t="s">
        <v>2203</v>
      </c>
      <c r="H5466" s="28" t="s">
        <v>277</v>
      </c>
      <c r="J5466" s="28" t="s">
        <v>4905</v>
      </c>
    </row>
    <row r="5467" spans="1:13" hidden="1" x14ac:dyDescent="0.2">
      <c r="A5467" s="23">
        <v>90518</v>
      </c>
      <c r="B5467" s="28" t="s">
        <v>4573</v>
      </c>
      <c r="C5467" s="28" t="s">
        <v>4574</v>
      </c>
      <c r="D5467" s="25">
        <v>40634</v>
      </c>
      <c r="E5467" s="28" t="s">
        <v>3382</v>
      </c>
      <c r="F5467" s="26">
        <v>80</v>
      </c>
      <c r="G5467" s="28" t="s">
        <v>5414</v>
      </c>
      <c r="H5467" s="28" t="s">
        <v>3381</v>
      </c>
      <c r="J5467" s="28" t="s">
        <v>4909</v>
      </c>
      <c r="K5467" s="29">
        <v>40634</v>
      </c>
      <c r="L5467" s="28" t="s">
        <v>7174</v>
      </c>
      <c r="M5467" s="28" t="s">
        <v>7188</v>
      </c>
    </row>
    <row r="5468" spans="1:13" hidden="1" x14ac:dyDescent="0.2">
      <c r="A5468" s="23">
        <v>90521</v>
      </c>
      <c r="B5468" s="28" t="s">
        <v>4579</v>
      </c>
      <c r="C5468" s="28" t="s">
        <v>4574</v>
      </c>
      <c r="D5468" s="25">
        <v>40634</v>
      </c>
      <c r="F5468" s="26">
        <v>3025.29</v>
      </c>
      <c r="G5468" s="28" t="s">
        <v>5135</v>
      </c>
      <c r="H5468" s="28" t="s">
        <v>6667</v>
      </c>
      <c r="K5468" s="29">
        <v>40634</v>
      </c>
      <c r="L5468" s="28" t="s">
        <v>7174</v>
      </c>
      <c r="M5468" s="28" t="s">
        <v>7218</v>
      </c>
    </row>
    <row r="5469" spans="1:13" hidden="1" x14ac:dyDescent="0.2">
      <c r="A5469" s="23">
        <v>90001</v>
      </c>
      <c r="B5469" s="28" t="s">
        <v>4573</v>
      </c>
      <c r="C5469" s="30" t="s">
        <v>4580</v>
      </c>
      <c r="D5469" s="25">
        <v>40634</v>
      </c>
      <c r="E5469" s="28" t="s">
        <v>3367</v>
      </c>
      <c r="F5469" s="26">
        <v>4</v>
      </c>
      <c r="G5469" s="28" t="s">
        <v>7119</v>
      </c>
      <c r="H5469" s="28" t="s">
        <v>3365</v>
      </c>
      <c r="J5469" s="28" t="s">
        <v>4911</v>
      </c>
      <c r="L5469" s="30"/>
    </row>
    <row r="5470" spans="1:13" hidden="1" x14ac:dyDescent="0.2">
      <c r="A5470" s="23">
        <v>90592</v>
      </c>
      <c r="B5470" s="28" t="s">
        <v>4573</v>
      </c>
      <c r="C5470" s="28" t="s">
        <v>4580</v>
      </c>
      <c r="D5470" s="25">
        <v>40634</v>
      </c>
      <c r="E5470" s="28" t="s">
        <v>3542</v>
      </c>
      <c r="F5470" s="26">
        <v>30</v>
      </c>
      <c r="G5470" s="28" t="s">
        <v>3696</v>
      </c>
      <c r="H5470" s="28" t="s">
        <v>3488</v>
      </c>
      <c r="J5470" s="28" t="s">
        <v>4911</v>
      </c>
    </row>
    <row r="5471" spans="1:13" hidden="1" x14ac:dyDescent="0.2">
      <c r="A5471" s="23">
        <v>90590</v>
      </c>
      <c r="B5471" s="28" t="s">
        <v>4573</v>
      </c>
      <c r="C5471" s="28" t="s">
        <v>4580</v>
      </c>
      <c r="D5471" s="25">
        <v>40634</v>
      </c>
      <c r="E5471" s="28" t="s">
        <v>3540</v>
      </c>
      <c r="F5471" s="26">
        <v>20</v>
      </c>
      <c r="G5471" s="28" t="s">
        <v>688</v>
      </c>
      <c r="H5471" s="28" t="s">
        <v>3484</v>
      </c>
      <c r="J5471" s="28" t="s">
        <v>4909</v>
      </c>
    </row>
    <row r="5472" spans="1:13" hidden="1" x14ac:dyDescent="0.2">
      <c r="A5472" s="23">
        <v>90586</v>
      </c>
      <c r="B5472" s="28" t="s">
        <v>4573</v>
      </c>
      <c r="C5472" s="28" t="s">
        <v>4580</v>
      </c>
      <c r="D5472" s="25">
        <v>40634</v>
      </c>
      <c r="E5472" s="28" t="s">
        <v>3537</v>
      </c>
      <c r="F5472" s="26">
        <v>45</v>
      </c>
      <c r="G5472" s="28" t="s">
        <v>5137</v>
      </c>
      <c r="H5472" s="28" t="s">
        <v>3365</v>
      </c>
      <c r="J5472" s="28" t="s">
        <v>4911</v>
      </c>
    </row>
    <row r="5473" spans="1:13" hidden="1" x14ac:dyDescent="0.2">
      <c r="A5473" s="23">
        <v>90523</v>
      </c>
      <c r="B5473" s="28" t="s">
        <v>4579</v>
      </c>
      <c r="C5473" s="28" t="s">
        <v>4574</v>
      </c>
      <c r="D5473" s="25">
        <v>40634</v>
      </c>
      <c r="F5473" s="26">
        <v>300</v>
      </c>
      <c r="G5473" s="28" t="s">
        <v>5133</v>
      </c>
      <c r="H5473" s="28" t="s">
        <v>6667</v>
      </c>
      <c r="K5473" s="29">
        <v>40634</v>
      </c>
      <c r="L5473" s="28" t="s">
        <v>7174</v>
      </c>
      <c r="M5473" s="28" t="s">
        <v>7191</v>
      </c>
    </row>
    <row r="5474" spans="1:13" hidden="1" x14ac:dyDescent="0.2">
      <c r="A5474" s="23">
        <v>90516</v>
      </c>
      <c r="B5474" s="28" t="s">
        <v>4573</v>
      </c>
      <c r="C5474" s="28" t="s">
        <v>4574</v>
      </c>
      <c r="D5474" s="25">
        <v>40634</v>
      </c>
      <c r="F5474" s="26">
        <v>35.549999999999997</v>
      </c>
      <c r="G5474" s="28" t="s">
        <v>6021</v>
      </c>
      <c r="H5474" s="28" t="s">
        <v>3381</v>
      </c>
      <c r="J5474" s="28" t="s">
        <v>4909</v>
      </c>
      <c r="K5474" s="29">
        <v>40634</v>
      </c>
      <c r="L5474" s="28" t="s">
        <v>7174</v>
      </c>
      <c r="M5474" s="28" t="s">
        <v>7200</v>
      </c>
    </row>
    <row r="5475" spans="1:13" hidden="1" x14ac:dyDescent="0.2">
      <c r="A5475" s="23">
        <v>90519</v>
      </c>
      <c r="B5475" s="33" t="s">
        <v>4573</v>
      </c>
      <c r="C5475" s="28" t="s">
        <v>4574</v>
      </c>
      <c r="D5475" s="25">
        <v>40634</v>
      </c>
      <c r="E5475" s="33" t="s">
        <v>3375</v>
      </c>
      <c r="F5475" s="26">
        <v>45</v>
      </c>
      <c r="G5475" s="28" t="s">
        <v>6023</v>
      </c>
      <c r="H5475" s="28" t="s">
        <v>3379</v>
      </c>
      <c r="J5475" s="28" t="s">
        <v>4906</v>
      </c>
      <c r="K5475" s="29">
        <v>40634</v>
      </c>
      <c r="L5475" s="28" t="s">
        <v>7174</v>
      </c>
      <c r="M5475" s="28" t="s">
        <v>7196</v>
      </c>
    </row>
    <row r="5476" spans="1:13" hidden="1" x14ac:dyDescent="0.2">
      <c r="A5476" s="23">
        <v>90517</v>
      </c>
      <c r="B5476" s="28" t="s">
        <v>4573</v>
      </c>
      <c r="C5476" s="28" t="s">
        <v>4574</v>
      </c>
      <c r="D5476" s="25">
        <v>40634</v>
      </c>
      <c r="F5476" s="26">
        <v>12.43</v>
      </c>
      <c r="G5476" s="28" t="s">
        <v>6022</v>
      </c>
      <c r="H5476" s="28" t="s">
        <v>3381</v>
      </c>
      <c r="J5476" s="28" t="s">
        <v>4909</v>
      </c>
      <c r="K5476" s="29">
        <v>40634</v>
      </c>
      <c r="L5476" s="28" t="s">
        <v>7174</v>
      </c>
      <c r="M5476" s="28" t="s">
        <v>7195</v>
      </c>
    </row>
    <row r="5477" spans="1:13" hidden="1" x14ac:dyDescent="0.2">
      <c r="A5477" s="23">
        <v>90525</v>
      </c>
      <c r="B5477" s="28" t="s">
        <v>4573</v>
      </c>
      <c r="C5477" s="28" t="s">
        <v>4574</v>
      </c>
      <c r="D5477" s="25">
        <v>40634</v>
      </c>
      <c r="E5477" s="28" t="s">
        <v>7162</v>
      </c>
      <c r="F5477" s="26">
        <v>10</v>
      </c>
      <c r="G5477" s="28" t="s">
        <v>4595</v>
      </c>
      <c r="H5477" s="28" t="s">
        <v>3370</v>
      </c>
      <c r="J5477" s="28" t="s">
        <v>4906</v>
      </c>
      <c r="K5477" s="29">
        <v>40634</v>
      </c>
      <c r="L5477" s="28" t="s">
        <v>7182</v>
      </c>
      <c r="M5477" s="28" t="s">
        <v>7199</v>
      </c>
    </row>
    <row r="5478" spans="1:13" hidden="1" x14ac:dyDescent="0.2">
      <c r="A5478" s="23">
        <v>90595</v>
      </c>
      <c r="B5478" s="28" t="s">
        <v>4573</v>
      </c>
      <c r="C5478" s="28" t="s">
        <v>4580</v>
      </c>
      <c r="D5478" s="25">
        <v>40634</v>
      </c>
      <c r="E5478" s="28" t="s">
        <v>3546</v>
      </c>
      <c r="F5478" s="26">
        <v>103</v>
      </c>
      <c r="G5478" s="28" t="s">
        <v>4595</v>
      </c>
      <c r="H5478" s="28" t="s">
        <v>3370</v>
      </c>
      <c r="J5478" s="28" t="s">
        <v>4909</v>
      </c>
    </row>
    <row r="5479" spans="1:13" hidden="1" x14ac:dyDescent="0.2">
      <c r="A5479" s="23">
        <v>90375</v>
      </c>
      <c r="B5479" s="28" t="s">
        <v>5150</v>
      </c>
      <c r="C5479" s="28" t="s">
        <v>5783</v>
      </c>
      <c r="D5479" s="25">
        <v>40634</v>
      </c>
      <c r="F5479" s="26">
        <v>-565</v>
      </c>
      <c r="G5479" s="28" t="s">
        <v>4574</v>
      </c>
      <c r="H5479" s="28" t="s">
        <v>6667</v>
      </c>
      <c r="K5479" s="29">
        <v>40634</v>
      </c>
      <c r="L5479" s="28" t="s">
        <v>5658</v>
      </c>
      <c r="M5479" s="28" t="s">
        <v>1528</v>
      </c>
    </row>
    <row r="5480" spans="1:13" hidden="1" x14ac:dyDescent="0.2">
      <c r="A5480" s="23">
        <v>90585</v>
      </c>
      <c r="B5480" s="28" t="s">
        <v>5150</v>
      </c>
      <c r="C5480" s="28" t="s">
        <v>4580</v>
      </c>
      <c r="D5480" s="25">
        <v>40634</v>
      </c>
      <c r="E5480" s="28" t="s">
        <v>3536</v>
      </c>
      <c r="F5480" s="26">
        <v>-380</v>
      </c>
      <c r="G5480" s="28" t="s">
        <v>4574</v>
      </c>
      <c r="H5480" s="28" t="s">
        <v>6667</v>
      </c>
    </row>
    <row r="5481" spans="1:13" hidden="1" x14ac:dyDescent="0.2">
      <c r="A5481" s="23">
        <v>91100</v>
      </c>
      <c r="B5481" s="28" t="s">
        <v>4573</v>
      </c>
      <c r="C5481" s="28" t="s">
        <v>5135</v>
      </c>
      <c r="D5481" s="25">
        <v>40634</v>
      </c>
      <c r="F5481" s="26">
        <v>-3025.29</v>
      </c>
      <c r="G5481" s="28" t="s">
        <v>4574</v>
      </c>
      <c r="H5481" s="28" t="s">
        <v>6667</v>
      </c>
    </row>
    <row r="5482" spans="1:13" hidden="1" x14ac:dyDescent="0.2">
      <c r="A5482" s="23">
        <v>91106</v>
      </c>
      <c r="B5482" s="28" t="s">
        <v>5150</v>
      </c>
      <c r="C5482" s="28" t="s">
        <v>5133</v>
      </c>
      <c r="D5482" s="25">
        <v>40634</v>
      </c>
      <c r="F5482" s="26">
        <v>-300</v>
      </c>
      <c r="G5482" s="28" t="s">
        <v>4574</v>
      </c>
      <c r="H5482" s="28" t="s">
        <v>6667</v>
      </c>
    </row>
    <row r="5483" spans="1:13" x14ac:dyDescent="0.2">
      <c r="A5483" s="23">
        <v>90380</v>
      </c>
      <c r="B5483" s="28" t="s">
        <v>4573</v>
      </c>
      <c r="C5483" s="28" t="s">
        <v>5783</v>
      </c>
      <c r="D5483" s="25">
        <v>40634</v>
      </c>
      <c r="F5483" s="26">
        <v>10.5</v>
      </c>
      <c r="G5483" s="28" t="s">
        <v>2205</v>
      </c>
      <c r="H5483" s="28" t="s">
        <v>7151</v>
      </c>
      <c r="J5483" s="28" t="s">
        <v>4907</v>
      </c>
      <c r="K5483" s="29">
        <v>40634</v>
      </c>
      <c r="L5483" s="28" t="s">
        <v>5658</v>
      </c>
      <c r="M5483" s="28" t="s">
        <v>4695</v>
      </c>
    </row>
    <row r="5484" spans="1:13" hidden="1" x14ac:dyDescent="0.2">
      <c r="A5484" s="23">
        <v>90522</v>
      </c>
      <c r="B5484" s="28" t="s">
        <v>4573</v>
      </c>
      <c r="C5484" s="28" t="s">
        <v>4574</v>
      </c>
      <c r="D5484" s="25">
        <v>40634</v>
      </c>
      <c r="E5484" s="28" t="s">
        <v>5365</v>
      </c>
      <c r="F5484" s="26">
        <v>181.4</v>
      </c>
      <c r="G5484" s="28" t="s">
        <v>4597</v>
      </c>
      <c r="H5484" s="28" t="s">
        <v>3381</v>
      </c>
      <c r="J5484" s="28" t="s">
        <v>4909</v>
      </c>
      <c r="K5484" s="29">
        <v>40634</v>
      </c>
      <c r="L5484" s="28" t="s">
        <v>7174</v>
      </c>
      <c r="M5484" s="28" t="s">
        <v>7192</v>
      </c>
    </row>
    <row r="5485" spans="1:13" hidden="1" x14ac:dyDescent="0.2">
      <c r="A5485" s="23">
        <v>90381</v>
      </c>
      <c r="B5485" s="28" t="s">
        <v>4573</v>
      </c>
      <c r="C5485" s="28" t="s">
        <v>5783</v>
      </c>
      <c r="D5485" s="25">
        <v>40635</v>
      </c>
      <c r="F5485" s="26">
        <v>123.4</v>
      </c>
      <c r="G5485" s="28" t="s">
        <v>6760</v>
      </c>
      <c r="H5485" s="28" t="s">
        <v>4600</v>
      </c>
      <c r="J5485" s="28" t="s">
        <v>4907</v>
      </c>
      <c r="K5485" s="29">
        <v>40635</v>
      </c>
      <c r="L5485" s="28" t="s">
        <v>5658</v>
      </c>
      <c r="M5485" s="28" t="s">
        <v>1532</v>
      </c>
    </row>
    <row r="5486" spans="1:13" hidden="1" x14ac:dyDescent="0.2">
      <c r="A5486" s="23">
        <v>90378</v>
      </c>
      <c r="B5486" s="28" t="s">
        <v>4573</v>
      </c>
      <c r="C5486" s="28" t="s">
        <v>5783</v>
      </c>
      <c r="D5486" s="25">
        <v>40635</v>
      </c>
      <c r="F5486" s="26">
        <v>28.1</v>
      </c>
      <c r="G5486" s="28" t="s">
        <v>1951</v>
      </c>
      <c r="H5486" s="28" t="s">
        <v>3370</v>
      </c>
      <c r="J5486" s="28" t="s">
        <v>4909</v>
      </c>
      <c r="K5486" s="29">
        <v>40635</v>
      </c>
      <c r="L5486" s="28" t="s">
        <v>5658</v>
      </c>
      <c r="M5486" s="28" t="s">
        <v>2926</v>
      </c>
    </row>
    <row r="5487" spans="1:13" hidden="1" x14ac:dyDescent="0.2">
      <c r="A5487" s="23">
        <v>90379</v>
      </c>
      <c r="B5487" s="28" t="s">
        <v>4573</v>
      </c>
      <c r="C5487" s="28" t="s">
        <v>5783</v>
      </c>
      <c r="D5487" s="25">
        <v>40635</v>
      </c>
      <c r="F5487" s="26">
        <v>69.61</v>
      </c>
      <c r="G5487" s="28" t="s">
        <v>5137</v>
      </c>
      <c r="H5487" s="28" t="s">
        <v>3365</v>
      </c>
      <c r="J5487" s="28" t="s">
        <v>4909</v>
      </c>
      <c r="K5487" s="29">
        <v>40635</v>
      </c>
      <c r="L5487" s="28" t="s">
        <v>5658</v>
      </c>
      <c r="M5487" s="28" t="s">
        <v>1531</v>
      </c>
    </row>
    <row r="5488" spans="1:13" hidden="1" x14ac:dyDescent="0.2">
      <c r="A5488" s="23">
        <v>90377</v>
      </c>
      <c r="B5488" s="28" t="s">
        <v>4573</v>
      </c>
      <c r="C5488" s="28" t="s">
        <v>5783</v>
      </c>
      <c r="D5488" s="25">
        <v>40635</v>
      </c>
      <c r="F5488" s="26">
        <v>64.12</v>
      </c>
      <c r="G5488" s="28" t="s">
        <v>878</v>
      </c>
      <c r="H5488" s="28" t="s">
        <v>7322</v>
      </c>
      <c r="J5488" s="28" t="s">
        <v>7139</v>
      </c>
      <c r="K5488" s="29">
        <v>40635</v>
      </c>
      <c r="L5488" s="28" t="s">
        <v>5658</v>
      </c>
      <c r="M5488" s="28" t="s">
        <v>1530</v>
      </c>
    </row>
    <row r="5489" spans="1:13" hidden="1" x14ac:dyDescent="0.2">
      <c r="A5489" s="23">
        <v>90376</v>
      </c>
      <c r="B5489" s="28" t="s">
        <v>4573</v>
      </c>
      <c r="C5489" s="28" t="s">
        <v>5783</v>
      </c>
      <c r="D5489" s="25">
        <v>40636</v>
      </c>
      <c r="E5489" s="28" t="s">
        <v>6135</v>
      </c>
      <c r="F5489" s="26">
        <v>28.91</v>
      </c>
      <c r="G5489" s="28" t="s">
        <v>3356</v>
      </c>
      <c r="H5489" s="28" t="s">
        <v>5953</v>
      </c>
      <c r="I5489" s="28" t="s">
        <v>3586</v>
      </c>
      <c r="J5489" s="28" t="s">
        <v>4909</v>
      </c>
      <c r="K5489" s="29">
        <v>40636</v>
      </c>
      <c r="L5489" s="28" t="s">
        <v>5658</v>
      </c>
      <c r="M5489" s="28" t="s">
        <v>1529</v>
      </c>
    </row>
    <row r="5490" spans="1:13" hidden="1" x14ac:dyDescent="0.2">
      <c r="A5490" s="23">
        <v>90513</v>
      </c>
      <c r="B5490" s="28" t="s">
        <v>4573</v>
      </c>
      <c r="C5490" s="28" t="s">
        <v>4574</v>
      </c>
      <c r="D5490" s="25">
        <v>40637</v>
      </c>
      <c r="F5490" s="26">
        <v>9.85</v>
      </c>
      <c r="G5490" s="28" t="s">
        <v>5151</v>
      </c>
      <c r="H5490" s="28" t="s">
        <v>277</v>
      </c>
      <c r="J5490" s="28" t="s">
        <v>4907</v>
      </c>
      <c r="K5490" s="29">
        <v>40637</v>
      </c>
      <c r="L5490" s="28" t="s">
        <v>7174</v>
      </c>
      <c r="M5490" s="28" t="s">
        <v>3922</v>
      </c>
    </row>
    <row r="5491" spans="1:13" hidden="1" x14ac:dyDescent="0.2">
      <c r="A5491" s="23">
        <v>90514</v>
      </c>
      <c r="B5491" s="33" t="s">
        <v>4573</v>
      </c>
      <c r="C5491" s="28" t="s">
        <v>4574</v>
      </c>
      <c r="D5491" s="25">
        <v>40637</v>
      </c>
      <c r="E5491" s="28" t="s">
        <v>3389</v>
      </c>
      <c r="F5491" s="26">
        <v>26.95</v>
      </c>
      <c r="G5491" s="28" t="s">
        <v>5139</v>
      </c>
      <c r="H5491" s="28" t="s">
        <v>3381</v>
      </c>
      <c r="J5491" s="28" t="s">
        <v>4911</v>
      </c>
      <c r="K5491" s="29">
        <v>40637</v>
      </c>
      <c r="L5491" s="28" t="s">
        <v>7174</v>
      </c>
      <c r="M5491" s="28" t="s">
        <v>7187</v>
      </c>
    </row>
    <row r="5492" spans="1:13" hidden="1" x14ac:dyDescent="0.2">
      <c r="A5492" s="23">
        <v>90527</v>
      </c>
      <c r="B5492" s="28" t="s">
        <v>4573</v>
      </c>
      <c r="C5492" s="28" t="s">
        <v>5135</v>
      </c>
      <c r="D5492" s="25">
        <v>40637</v>
      </c>
      <c r="F5492" s="26">
        <v>6.77</v>
      </c>
      <c r="G5492" s="28" t="s">
        <v>5167</v>
      </c>
      <c r="H5492" s="28" t="s">
        <v>3365</v>
      </c>
      <c r="J5492" s="28" t="s">
        <v>4909</v>
      </c>
      <c r="K5492" s="29">
        <v>40638</v>
      </c>
      <c r="L5492" s="28" t="s">
        <v>5658</v>
      </c>
      <c r="M5492" s="28" t="s">
        <v>3923</v>
      </c>
    </row>
    <row r="5493" spans="1:13" hidden="1" x14ac:dyDescent="0.2">
      <c r="A5493" s="23">
        <v>90570</v>
      </c>
      <c r="B5493" s="28" t="s">
        <v>4573</v>
      </c>
      <c r="C5493" s="28" t="s">
        <v>5135</v>
      </c>
      <c r="D5493" s="25">
        <v>40638</v>
      </c>
      <c r="F5493" s="26">
        <v>12.44</v>
      </c>
      <c r="G5493" s="28" t="s">
        <v>3356</v>
      </c>
      <c r="H5493" s="28" t="s">
        <v>5953</v>
      </c>
      <c r="J5493" s="28" t="s">
        <v>4909</v>
      </c>
      <c r="K5493" s="29">
        <v>40639</v>
      </c>
      <c r="L5493" s="28" t="s">
        <v>5658</v>
      </c>
      <c r="M5493" s="28" t="s">
        <v>8423</v>
      </c>
    </row>
    <row r="5494" spans="1:13" hidden="1" x14ac:dyDescent="0.2">
      <c r="A5494" s="23">
        <v>90571</v>
      </c>
      <c r="B5494" s="28" t="s">
        <v>4573</v>
      </c>
      <c r="C5494" s="28" t="s">
        <v>5135</v>
      </c>
      <c r="D5494" s="25">
        <v>40638</v>
      </c>
      <c r="F5494" s="26">
        <v>5.4</v>
      </c>
      <c r="G5494" s="28" t="s">
        <v>3356</v>
      </c>
      <c r="H5494" s="28" t="s">
        <v>3370</v>
      </c>
      <c r="J5494" s="28" t="s">
        <v>4909</v>
      </c>
      <c r="K5494" s="29">
        <v>40639</v>
      </c>
      <c r="L5494" s="28" t="s">
        <v>5658</v>
      </c>
      <c r="M5494" s="28" t="s">
        <v>8423</v>
      </c>
    </row>
    <row r="5495" spans="1:13" hidden="1" x14ac:dyDescent="0.2">
      <c r="A5495" s="23">
        <v>90510.2</v>
      </c>
      <c r="B5495" s="28" t="s">
        <v>4579</v>
      </c>
      <c r="C5495" s="28" t="s">
        <v>4574</v>
      </c>
      <c r="D5495" s="25">
        <v>40638</v>
      </c>
      <c r="F5495" s="26">
        <v>30</v>
      </c>
      <c r="G5495" s="28" t="s">
        <v>4580</v>
      </c>
      <c r="H5495" s="28" t="s">
        <v>6667</v>
      </c>
      <c r="K5495" s="29">
        <v>40638</v>
      </c>
      <c r="L5495" s="28" t="s">
        <v>7212</v>
      </c>
      <c r="M5495" s="28" t="s">
        <v>3921</v>
      </c>
    </row>
    <row r="5496" spans="1:13" hidden="1" x14ac:dyDescent="0.2">
      <c r="A5496" s="23">
        <v>90511</v>
      </c>
      <c r="B5496" s="28" t="s">
        <v>4573</v>
      </c>
      <c r="C5496" s="28" t="s">
        <v>4574</v>
      </c>
      <c r="D5496" s="25">
        <v>40638</v>
      </c>
      <c r="F5496" s="26">
        <v>5.99</v>
      </c>
      <c r="G5496" s="28" t="s">
        <v>5143</v>
      </c>
      <c r="H5496" s="28" t="s">
        <v>3381</v>
      </c>
      <c r="J5496" s="28" t="s">
        <v>4909</v>
      </c>
      <c r="K5496" s="29">
        <v>40638</v>
      </c>
      <c r="L5496" s="28" t="s">
        <v>7174</v>
      </c>
      <c r="M5496" s="28" t="s">
        <v>7217</v>
      </c>
    </row>
    <row r="5497" spans="1:13" hidden="1" x14ac:dyDescent="0.2">
      <c r="A5497" s="23">
        <v>90509</v>
      </c>
      <c r="B5497" s="28" t="s">
        <v>4573</v>
      </c>
      <c r="C5497" s="28" t="s">
        <v>4574</v>
      </c>
      <c r="D5497" s="25">
        <v>40638</v>
      </c>
      <c r="F5497" s="26">
        <v>12</v>
      </c>
      <c r="G5497" s="28" t="s">
        <v>4596</v>
      </c>
      <c r="H5497" s="28" t="s">
        <v>5954</v>
      </c>
      <c r="J5497" s="28" t="s">
        <v>4912</v>
      </c>
      <c r="K5497" s="29">
        <v>40638</v>
      </c>
      <c r="L5497" s="28" t="s">
        <v>7174</v>
      </c>
      <c r="M5497" s="28" t="s">
        <v>4596</v>
      </c>
    </row>
    <row r="5498" spans="1:13" hidden="1" x14ac:dyDescent="0.2">
      <c r="A5498" s="23">
        <v>90572</v>
      </c>
      <c r="B5498" s="28" t="s">
        <v>4573</v>
      </c>
      <c r="C5498" s="28" t="s">
        <v>5135</v>
      </c>
      <c r="D5498" s="25">
        <v>40638</v>
      </c>
      <c r="E5498" s="28" t="s">
        <v>1442</v>
      </c>
      <c r="F5498" s="26">
        <v>169.95</v>
      </c>
      <c r="G5498" s="28" t="s">
        <v>884</v>
      </c>
      <c r="H5498" s="28" t="s">
        <v>7322</v>
      </c>
      <c r="J5498" s="28" t="s">
        <v>7139</v>
      </c>
      <c r="K5498" s="29">
        <v>40639</v>
      </c>
      <c r="L5498" s="28" t="s">
        <v>5658</v>
      </c>
      <c r="M5498" s="28" t="s">
        <v>1654</v>
      </c>
    </row>
    <row r="5499" spans="1:13" hidden="1" x14ac:dyDescent="0.2">
      <c r="A5499" s="23">
        <v>90508</v>
      </c>
      <c r="B5499" s="28" t="s">
        <v>4573</v>
      </c>
      <c r="C5499" s="28" t="s">
        <v>4574</v>
      </c>
      <c r="D5499" s="25">
        <v>40638</v>
      </c>
      <c r="E5499" s="28" t="s">
        <v>4496</v>
      </c>
      <c r="F5499" s="26">
        <v>50</v>
      </c>
      <c r="G5499" s="28" t="s">
        <v>5144</v>
      </c>
      <c r="H5499" s="28" t="s">
        <v>3484</v>
      </c>
      <c r="J5499" s="28" t="s">
        <v>4906</v>
      </c>
      <c r="K5499" s="29">
        <v>40638</v>
      </c>
      <c r="L5499" s="28" t="s">
        <v>7176</v>
      </c>
      <c r="M5499" s="28">
        <v>1319</v>
      </c>
    </row>
    <row r="5500" spans="1:13" hidden="1" x14ac:dyDescent="0.2">
      <c r="A5500" s="23">
        <v>90512</v>
      </c>
      <c r="B5500" s="28" t="s">
        <v>4573</v>
      </c>
      <c r="C5500" s="28" t="s">
        <v>4574</v>
      </c>
      <c r="D5500" s="25">
        <v>40638</v>
      </c>
      <c r="E5500" s="28" t="s">
        <v>4497</v>
      </c>
      <c r="F5500" s="26">
        <v>50</v>
      </c>
      <c r="G5500" s="28" t="s">
        <v>5144</v>
      </c>
      <c r="H5500" s="28" t="s">
        <v>3484</v>
      </c>
      <c r="J5500" s="28" t="s">
        <v>4906</v>
      </c>
      <c r="K5500" s="29">
        <v>40638</v>
      </c>
      <c r="L5500" s="28" t="s">
        <v>7176</v>
      </c>
      <c r="M5500" s="28">
        <v>1275</v>
      </c>
    </row>
    <row r="5501" spans="1:13" hidden="1" x14ac:dyDescent="0.2">
      <c r="A5501" s="23">
        <v>90510.1</v>
      </c>
      <c r="B5501" s="28" t="s">
        <v>4573</v>
      </c>
      <c r="C5501" s="28" t="s">
        <v>4574</v>
      </c>
      <c r="D5501" s="25">
        <v>40638</v>
      </c>
      <c r="E5501" s="28" t="s">
        <v>7164</v>
      </c>
      <c r="F5501" s="26">
        <v>3.03</v>
      </c>
      <c r="G5501" s="28" t="s">
        <v>5137</v>
      </c>
      <c r="H5501" s="28" t="s">
        <v>3365</v>
      </c>
      <c r="J5501" s="28" t="s">
        <v>4911</v>
      </c>
      <c r="K5501" s="29">
        <v>40638</v>
      </c>
      <c r="L5501" s="28" t="s">
        <v>7212</v>
      </c>
      <c r="M5501" s="28" t="s">
        <v>3921</v>
      </c>
    </row>
    <row r="5502" spans="1:13" hidden="1" x14ac:dyDescent="0.2">
      <c r="A5502" s="23">
        <v>90507</v>
      </c>
      <c r="B5502" s="28" t="s">
        <v>4579</v>
      </c>
      <c r="C5502" s="28" t="s">
        <v>4574</v>
      </c>
      <c r="D5502" s="25">
        <v>40639</v>
      </c>
      <c r="F5502" s="26">
        <v>20</v>
      </c>
      <c r="G5502" s="28" t="s">
        <v>4580</v>
      </c>
      <c r="H5502" s="28" t="s">
        <v>6667</v>
      </c>
      <c r="K5502" s="29">
        <v>40639</v>
      </c>
      <c r="L5502" s="28" t="s">
        <v>7184</v>
      </c>
      <c r="M5502" s="28" t="s">
        <v>3917</v>
      </c>
    </row>
    <row r="5503" spans="1:13" hidden="1" x14ac:dyDescent="0.2">
      <c r="A5503" s="23">
        <v>90573</v>
      </c>
      <c r="B5503" s="28" t="s">
        <v>4573</v>
      </c>
      <c r="C5503" s="28" t="s">
        <v>5135</v>
      </c>
      <c r="D5503" s="25">
        <v>40639</v>
      </c>
      <c r="F5503" s="26">
        <v>12</v>
      </c>
      <c r="G5503" s="28" t="s">
        <v>1176</v>
      </c>
      <c r="H5503" s="28" t="s">
        <v>5953</v>
      </c>
      <c r="J5503" s="28" t="s">
        <v>4909</v>
      </c>
      <c r="K5503" s="29">
        <v>40640</v>
      </c>
      <c r="L5503" s="28" t="s">
        <v>5658</v>
      </c>
      <c r="M5503" s="28" t="s">
        <v>1655</v>
      </c>
    </row>
    <row r="5504" spans="1:13" hidden="1" x14ac:dyDescent="0.2">
      <c r="A5504" s="23">
        <v>90505</v>
      </c>
      <c r="B5504" s="28" t="s">
        <v>4573</v>
      </c>
      <c r="C5504" s="28" t="s">
        <v>4574</v>
      </c>
      <c r="D5504" s="25">
        <v>40639</v>
      </c>
      <c r="F5504" s="26">
        <v>192</v>
      </c>
      <c r="G5504" s="28" t="s">
        <v>5140</v>
      </c>
      <c r="H5504" s="28" t="s">
        <v>3370</v>
      </c>
      <c r="J5504" s="28" t="s">
        <v>4911</v>
      </c>
      <c r="K5504" s="29">
        <v>40639</v>
      </c>
      <c r="L5504" s="28" t="s">
        <v>7176</v>
      </c>
      <c r="M5504" s="28">
        <v>1318</v>
      </c>
    </row>
    <row r="5505" spans="1:13" hidden="1" x14ac:dyDescent="0.2">
      <c r="A5505" s="23">
        <v>90506</v>
      </c>
      <c r="B5505" s="28" t="s">
        <v>4573</v>
      </c>
      <c r="C5505" s="28" t="s">
        <v>4574</v>
      </c>
      <c r="D5505" s="25">
        <v>40639</v>
      </c>
      <c r="E5505" s="28" t="s">
        <v>3927</v>
      </c>
      <c r="F5505" s="26">
        <v>30</v>
      </c>
      <c r="G5505" s="28" t="s">
        <v>5155</v>
      </c>
      <c r="H5505" s="28" t="s">
        <v>3365</v>
      </c>
      <c r="J5505" s="28" t="s">
        <v>4906</v>
      </c>
      <c r="K5505" s="29">
        <v>40639</v>
      </c>
      <c r="L5505" s="28" t="s">
        <v>7176</v>
      </c>
      <c r="M5505" s="28">
        <v>1320</v>
      </c>
    </row>
    <row r="5506" spans="1:13" hidden="1" x14ac:dyDescent="0.2">
      <c r="A5506" s="23">
        <v>90574</v>
      </c>
      <c r="B5506" s="28" t="s">
        <v>4573</v>
      </c>
      <c r="C5506" s="28" t="s">
        <v>5135</v>
      </c>
      <c r="D5506" s="25">
        <v>40639</v>
      </c>
      <c r="E5506" s="28" t="s">
        <v>1439</v>
      </c>
      <c r="F5506" s="26">
        <v>250</v>
      </c>
      <c r="G5506" s="28" t="s">
        <v>687</v>
      </c>
      <c r="H5506" s="28" t="s">
        <v>5946</v>
      </c>
      <c r="I5506" s="28" t="s">
        <v>1435</v>
      </c>
      <c r="J5506" s="28" t="s">
        <v>4909</v>
      </c>
      <c r="K5506" s="29">
        <v>40641</v>
      </c>
      <c r="L5506" s="28" t="s">
        <v>5658</v>
      </c>
      <c r="M5506" s="28" t="s">
        <v>1656</v>
      </c>
    </row>
    <row r="5507" spans="1:13" hidden="1" x14ac:dyDescent="0.2">
      <c r="A5507" s="23">
        <v>90497</v>
      </c>
      <c r="B5507" s="28" t="s">
        <v>4579</v>
      </c>
      <c r="C5507" s="28" t="s">
        <v>4574</v>
      </c>
      <c r="D5507" s="25">
        <v>40640</v>
      </c>
      <c r="F5507" s="26">
        <v>120</v>
      </c>
      <c r="G5507" s="28" t="s">
        <v>4580</v>
      </c>
      <c r="H5507" s="28" t="s">
        <v>6667</v>
      </c>
      <c r="K5507" s="29">
        <v>40640</v>
      </c>
      <c r="L5507" s="28" t="s">
        <v>7184</v>
      </c>
      <c r="M5507" s="28" t="s">
        <v>3915</v>
      </c>
    </row>
    <row r="5508" spans="1:13" hidden="1" x14ac:dyDescent="0.2">
      <c r="A5508" s="23">
        <v>90503</v>
      </c>
      <c r="B5508" s="28" t="s">
        <v>4579</v>
      </c>
      <c r="C5508" s="28" t="s">
        <v>4574</v>
      </c>
      <c r="D5508" s="25">
        <v>40640</v>
      </c>
      <c r="F5508" s="26">
        <v>30</v>
      </c>
      <c r="G5508" s="28" t="s">
        <v>4580</v>
      </c>
      <c r="H5508" s="28" t="s">
        <v>6667</v>
      </c>
      <c r="K5508" s="29">
        <v>40640</v>
      </c>
      <c r="L5508" s="28" t="s">
        <v>7184</v>
      </c>
      <c r="M5508" s="28" t="s">
        <v>3916</v>
      </c>
    </row>
    <row r="5509" spans="1:13" hidden="1" x14ac:dyDescent="0.2">
      <c r="A5509" s="23">
        <v>90498</v>
      </c>
      <c r="B5509" s="28" t="s">
        <v>4579</v>
      </c>
      <c r="C5509" s="28" t="s">
        <v>4574</v>
      </c>
      <c r="D5509" s="25">
        <v>40640</v>
      </c>
      <c r="F5509" s="26">
        <v>250</v>
      </c>
      <c r="G5509" s="28" t="s">
        <v>4587</v>
      </c>
      <c r="H5509" s="28" t="s">
        <v>6667</v>
      </c>
      <c r="K5509" s="29">
        <v>40640</v>
      </c>
      <c r="L5509" s="28" t="s">
        <v>7174</v>
      </c>
      <c r="M5509" s="28" t="s">
        <v>7179</v>
      </c>
    </row>
    <row r="5510" spans="1:13" hidden="1" x14ac:dyDescent="0.2">
      <c r="A5510" s="23">
        <v>90499</v>
      </c>
      <c r="B5510" s="28" t="s">
        <v>4579</v>
      </c>
      <c r="C5510" s="28" t="s">
        <v>4574</v>
      </c>
      <c r="D5510" s="25">
        <v>40640</v>
      </c>
      <c r="F5510" s="26">
        <v>60</v>
      </c>
      <c r="G5510" s="28" t="s">
        <v>4587</v>
      </c>
      <c r="H5510" s="28" t="s">
        <v>6667</v>
      </c>
      <c r="K5510" s="29">
        <v>40640</v>
      </c>
      <c r="L5510" s="28" t="s">
        <v>7174</v>
      </c>
      <c r="M5510" s="28" t="s">
        <v>7179</v>
      </c>
    </row>
    <row r="5511" spans="1:13" hidden="1" x14ac:dyDescent="0.2">
      <c r="A5511" s="23">
        <v>90500</v>
      </c>
      <c r="B5511" s="28" t="s">
        <v>4579</v>
      </c>
      <c r="C5511" s="28" t="s">
        <v>4574</v>
      </c>
      <c r="D5511" s="25">
        <v>40640</v>
      </c>
      <c r="F5511" s="26">
        <v>150</v>
      </c>
      <c r="G5511" s="28" t="s">
        <v>4587</v>
      </c>
      <c r="H5511" s="28" t="s">
        <v>6667</v>
      </c>
      <c r="K5511" s="29">
        <v>40640</v>
      </c>
      <c r="L5511" s="28" t="s">
        <v>7174</v>
      </c>
      <c r="M5511" s="28" t="s">
        <v>7179</v>
      </c>
    </row>
    <row r="5512" spans="1:13" hidden="1" x14ac:dyDescent="0.2">
      <c r="A5512" s="23">
        <v>90501</v>
      </c>
      <c r="B5512" s="28" t="s">
        <v>4579</v>
      </c>
      <c r="C5512" s="28" t="s">
        <v>4574</v>
      </c>
      <c r="D5512" s="25">
        <v>40640</v>
      </c>
      <c r="F5512" s="26">
        <v>500</v>
      </c>
      <c r="G5512" s="28" t="s">
        <v>4587</v>
      </c>
      <c r="H5512" s="28" t="s">
        <v>6667</v>
      </c>
      <c r="K5512" s="29">
        <v>40640</v>
      </c>
      <c r="L5512" s="28" t="s">
        <v>7174</v>
      </c>
      <c r="M5512" s="28" t="s">
        <v>7179</v>
      </c>
    </row>
    <row r="5513" spans="1:13" hidden="1" x14ac:dyDescent="0.2">
      <c r="A5513" s="23">
        <v>90528</v>
      </c>
      <c r="B5513" s="33" t="s">
        <v>4573</v>
      </c>
      <c r="C5513" s="33" t="s">
        <v>5135</v>
      </c>
      <c r="D5513" s="25">
        <v>40640</v>
      </c>
      <c r="E5513" s="28" t="s">
        <v>4675</v>
      </c>
      <c r="F5513" s="26">
        <v>169</v>
      </c>
      <c r="G5513" s="28" t="s">
        <v>1560</v>
      </c>
      <c r="H5513" s="33" t="s">
        <v>7321</v>
      </c>
      <c r="I5513" s="28" t="s">
        <v>1435</v>
      </c>
      <c r="J5513" s="28" t="s">
        <v>4906</v>
      </c>
      <c r="K5513" s="29">
        <v>40641</v>
      </c>
      <c r="L5513" s="33" t="s">
        <v>5658</v>
      </c>
      <c r="M5513" s="28" t="s">
        <v>749</v>
      </c>
    </row>
    <row r="5514" spans="1:13" hidden="1" x14ac:dyDescent="0.2">
      <c r="A5514" s="23">
        <v>90504</v>
      </c>
      <c r="B5514" s="33" t="s">
        <v>4573</v>
      </c>
      <c r="C5514" s="33" t="s">
        <v>4574</v>
      </c>
      <c r="D5514" s="25">
        <v>40640</v>
      </c>
      <c r="F5514" s="26">
        <v>5</v>
      </c>
      <c r="G5514" s="28" t="s">
        <v>4590</v>
      </c>
      <c r="H5514" s="28" t="s">
        <v>5954</v>
      </c>
      <c r="J5514" s="28" t="s">
        <v>4912</v>
      </c>
      <c r="K5514" s="29">
        <v>40640</v>
      </c>
      <c r="L5514" s="33" t="s">
        <v>7182</v>
      </c>
      <c r="M5514" s="28" t="s">
        <v>3920</v>
      </c>
    </row>
    <row r="5515" spans="1:13" hidden="1" x14ac:dyDescent="0.2">
      <c r="A5515" s="23">
        <v>90576</v>
      </c>
      <c r="B5515" s="28" t="s">
        <v>4573</v>
      </c>
      <c r="C5515" s="28" t="s">
        <v>5135</v>
      </c>
      <c r="D5515" s="25">
        <v>40640</v>
      </c>
      <c r="E5515" s="28" t="s">
        <v>1440</v>
      </c>
      <c r="F5515" s="26">
        <v>723.99</v>
      </c>
      <c r="G5515" s="28" t="s">
        <v>884</v>
      </c>
      <c r="H5515" s="28" t="s">
        <v>7322</v>
      </c>
      <c r="J5515" s="28" t="s">
        <v>4549</v>
      </c>
      <c r="K5515" s="29">
        <v>40641</v>
      </c>
      <c r="L5515" s="28" t="s">
        <v>5658</v>
      </c>
      <c r="M5515" s="28" t="s">
        <v>1657</v>
      </c>
    </row>
    <row r="5516" spans="1:13" hidden="1" x14ac:dyDescent="0.2">
      <c r="A5516" s="23">
        <v>90502</v>
      </c>
      <c r="B5516" s="28" t="s">
        <v>4573</v>
      </c>
      <c r="C5516" s="28" t="s">
        <v>4574</v>
      </c>
      <c r="D5516" s="25">
        <v>40640</v>
      </c>
      <c r="E5516" s="28" t="s">
        <v>3388</v>
      </c>
      <c r="F5516" s="26">
        <v>8.19</v>
      </c>
      <c r="G5516" s="28" t="s">
        <v>4589</v>
      </c>
      <c r="H5516" s="28" t="s">
        <v>3381</v>
      </c>
      <c r="J5516" s="28" t="s">
        <v>4907</v>
      </c>
      <c r="K5516" s="29">
        <v>40640</v>
      </c>
      <c r="L5516" s="28" t="s">
        <v>7174</v>
      </c>
      <c r="M5516" s="28" t="s">
        <v>7186</v>
      </c>
    </row>
    <row r="5517" spans="1:13" x14ac:dyDescent="0.2">
      <c r="A5517" s="23">
        <v>90575</v>
      </c>
      <c r="B5517" s="28" t="s">
        <v>4573</v>
      </c>
      <c r="C5517" s="28" t="s">
        <v>5135</v>
      </c>
      <c r="D5517" s="25">
        <v>40640</v>
      </c>
      <c r="F5517" s="26">
        <v>17.399999999999999</v>
      </c>
      <c r="G5517" s="28" t="s">
        <v>2205</v>
      </c>
      <c r="H5517" s="28" t="s">
        <v>7151</v>
      </c>
      <c r="J5517" s="28" t="s">
        <v>4907</v>
      </c>
      <c r="K5517" s="29">
        <v>40641</v>
      </c>
      <c r="L5517" s="28" t="s">
        <v>5658</v>
      </c>
      <c r="M5517" s="28" t="s">
        <v>755</v>
      </c>
    </row>
    <row r="5518" spans="1:13" hidden="1" x14ac:dyDescent="0.2">
      <c r="A5518" s="23">
        <v>90529</v>
      </c>
      <c r="B5518" s="28" t="s">
        <v>4573</v>
      </c>
      <c r="C5518" s="28" t="s">
        <v>5135</v>
      </c>
      <c r="D5518" s="25">
        <v>40640</v>
      </c>
      <c r="F5518" s="26">
        <v>26.93</v>
      </c>
      <c r="G5518" s="28" t="s">
        <v>5167</v>
      </c>
      <c r="H5518" s="28" t="s">
        <v>3365</v>
      </c>
      <c r="J5518" s="28" t="s">
        <v>4909</v>
      </c>
      <c r="K5518" s="29">
        <v>40641</v>
      </c>
      <c r="L5518" s="28" t="s">
        <v>5658</v>
      </c>
      <c r="M5518" s="28" t="s">
        <v>750</v>
      </c>
    </row>
    <row r="5519" spans="1:13" hidden="1" x14ac:dyDescent="0.2">
      <c r="A5519" s="23">
        <v>90526</v>
      </c>
      <c r="B5519" s="33" t="s">
        <v>4573</v>
      </c>
      <c r="C5519" s="33" t="s">
        <v>5135</v>
      </c>
      <c r="D5519" s="25">
        <v>40641</v>
      </c>
      <c r="F5519" s="26">
        <v>9.5</v>
      </c>
      <c r="G5519" s="28" t="s">
        <v>1560</v>
      </c>
      <c r="H5519" s="28" t="s">
        <v>3370</v>
      </c>
      <c r="J5519" s="28" t="s">
        <v>4909</v>
      </c>
      <c r="K5519" s="29">
        <v>40642</v>
      </c>
      <c r="L5519" s="33" t="s">
        <v>5658</v>
      </c>
      <c r="M5519" s="28" t="s">
        <v>749</v>
      </c>
    </row>
    <row r="5520" spans="1:13" hidden="1" x14ac:dyDescent="0.2">
      <c r="A5520" s="23">
        <v>90530.1</v>
      </c>
      <c r="B5520" s="28" t="s">
        <v>4573</v>
      </c>
      <c r="C5520" s="28" t="s">
        <v>5135</v>
      </c>
      <c r="D5520" s="25">
        <v>40642</v>
      </c>
      <c r="E5520" s="28" t="s">
        <v>4499</v>
      </c>
      <c r="F5520" s="26">
        <v>6.99</v>
      </c>
      <c r="G5520" s="28" t="s">
        <v>2208</v>
      </c>
      <c r="H5520" s="28" t="s">
        <v>3488</v>
      </c>
      <c r="J5520" s="28" t="s">
        <v>4908</v>
      </c>
      <c r="K5520" s="29">
        <v>40644</v>
      </c>
      <c r="L5520" s="28" t="s">
        <v>5658</v>
      </c>
      <c r="M5520" s="28" t="s">
        <v>3924</v>
      </c>
    </row>
    <row r="5521" spans="1:13" hidden="1" x14ac:dyDescent="0.2">
      <c r="A5521" s="23">
        <v>90530.2</v>
      </c>
      <c r="B5521" s="28" t="s">
        <v>4573</v>
      </c>
      <c r="C5521" s="28" t="s">
        <v>5135</v>
      </c>
      <c r="D5521" s="25">
        <v>40642</v>
      </c>
      <c r="F5521" s="26">
        <v>16.579999999999998</v>
      </c>
      <c r="G5521" s="28" t="s">
        <v>2208</v>
      </c>
      <c r="H5521" s="28" t="s">
        <v>3365</v>
      </c>
      <c r="J5521" s="28" t="s">
        <v>4909</v>
      </c>
      <c r="K5521" s="29">
        <v>40644</v>
      </c>
      <c r="L5521" s="28" t="s">
        <v>5658</v>
      </c>
      <c r="M5521" s="28" t="s">
        <v>3924</v>
      </c>
    </row>
    <row r="5522" spans="1:13" hidden="1" x14ac:dyDescent="0.2">
      <c r="A5522" s="23">
        <v>90531.1</v>
      </c>
      <c r="B5522" s="28" t="s">
        <v>4573</v>
      </c>
      <c r="C5522" s="28" t="s">
        <v>5135</v>
      </c>
      <c r="D5522" s="25">
        <v>40642</v>
      </c>
      <c r="E5522" s="28" t="s">
        <v>1331</v>
      </c>
      <c r="F5522" s="26">
        <v>12</v>
      </c>
      <c r="G5522" s="28" t="s">
        <v>683</v>
      </c>
      <c r="H5522" s="28" t="s">
        <v>3488</v>
      </c>
      <c r="J5522" s="28" t="s">
        <v>4908</v>
      </c>
      <c r="K5522" s="29">
        <v>40644</v>
      </c>
      <c r="L5522" s="28" t="s">
        <v>5658</v>
      </c>
      <c r="M5522" s="28" t="s">
        <v>747</v>
      </c>
    </row>
    <row r="5523" spans="1:13" hidden="1" x14ac:dyDescent="0.2">
      <c r="A5523" s="23">
        <v>90531.199999999997</v>
      </c>
      <c r="B5523" s="28" t="s">
        <v>4573</v>
      </c>
      <c r="C5523" s="28" t="s">
        <v>5135</v>
      </c>
      <c r="D5523" s="25">
        <v>40642</v>
      </c>
      <c r="F5523" s="26">
        <v>1.48</v>
      </c>
      <c r="G5523" s="28" t="s">
        <v>683</v>
      </c>
      <c r="H5523" s="28" t="s">
        <v>3365</v>
      </c>
      <c r="J5523" s="28" t="s">
        <v>4909</v>
      </c>
      <c r="K5523" s="29">
        <v>40644</v>
      </c>
      <c r="L5523" s="28" t="s">
        <v>5658</v>
      </c>
      <c r="M5523" s="28" t="s">
        <v>747</v>
      </c>
    </row>
    <row r="5524" spans="1:13" hidden="1" x14ac:dyDescent="0.2">
      <c r="A5524" s="23">
        <v>90532</v>
      </c>
      <c r="B5524" s="28" t="s">
        <v>4573</v>
      </c>
      <c r="C5524" s="28" t="s">
        <v>5135</v>
      </c>
      <c r="D5524" s="25">
        <v>40643</v>
      </c>
      <c r="E5524" s="28" t="s">
        <v>1441</v>
      </c>
      <c r="F5524" s="26">
        <v>77.05</v>
      </c>
      <c r="G5524" s="28" t="s">
        <v>3696</v>
      </c>
      <c r="H5524" s="28" t="s">
        <v>3484</v>
      </c>
      <c r="J5524" s="28" t="s">
        <v>4909</v>
      </c>
      <c r="K5524" s="29">
        <v>40645</v>
      </c>
      <c r="L5524" s="28" t="s">
        <v>5658</v>
      </c>
      <c r="M5524" s="28" t="s">
        <v>3049</v>
      </c>
    </row>
    <row r="5525" spans="1:13" hidden="1" x14ac:dyDescent="0.2">
      <c r="A5525" s="23">
        <v>90494</v>
      </c>
      <c r="B5525" s="28" t="s">
        <v>4573</v>
      </c>
      <c r="C5525" s="28" t="s">
        <v>4574</v>
      </c>
      <c r="D5525" s="25">
        <v>40644</v>
      </c>
      <c r="E5525" s="28" t="s">
        <v>3926</v>
      </c>
      <c r="F5525" s="26">
        <v>30</v>
      </c>
      <c r="G5525" s="28" t="s">
        <v>4584</v>
      </c>
      <c r="H5525" s="28" t="s">
        <v>3365</v>
      </c>
      <c r="J5525" s="28" t="s">
        <v>4905</v>
      </c>
      <c r="K5525" s="29">
        <v>40644</v>
      </c>
      <c r="L5525" s="28" t="s">
        <v>7176</v>
      </c>
      <c r="M5525" s="28">
        <v>1322</v>
      </c>
    </row>
    <row r="5526" spans="1:13" hidden="1" x14ac:dyDescent="0.2">
      <c r="A5526" s="23">
        <v>90496</v>
      </c>
      <c r="B5526" s="28" t="s">
        <v>4579</v>
      </c>
      <c r="C5526" s="28" t="s">
        <v>4574</v>
      </c>
      <c r="D5526" s="25">
        <v>40644</v>
      </c>
      <c r="F5526" s="26">
        <v>30</v>
      </c>
      <c r="G5526" s="28" t="s">
        <v>4580</v>
      </c>
      <c r="H5526" s="28" t="s">
        <v>6667</v>
      </c>
      <c r="K5526" s="29">
        <v>40644</v>
      </c>
      <c r="L5526" s="28" t="s">
        <v>7184</v>
      </c>
      <c r="M5526" s="28" t="s">
        <v>3914</v>
      </c>
    </row>
    <row r="5527" spans="1:13" hidden="1" x14ac:dyDescent="0.2">
      <c r="A5527" s="23">
        <v>90495</v>
      </c>
      <c r="B5527" s="33" t="s">
        <v>4585</v>
      </c>
      <c r="C5527" s="28" t="s">
        <v>4574</v>
      </c>
      <c r="D5527" s="25">
        <v>40644</v>
      </c>
      <c r="F5527" s="26">
        <v>50</v>
      </c>
      <c r="G5527" s="28" t="s">
        <v>4586</v>
      </c>
      <c r="H5527" s="28" t="s">
        <v>5948</v>
      </c>
      <c r="J5527" s="28" t="s">
        <v>4905</v>
      </c>
      <c r="K5527" s="29">
        <v>40644</v>
      </c>
      <c r="L5527" s="28" t="s">
        <v>7174</v>
      </c>
      <c r="M5527" s="28" t="s">
        <v>7180</v>
      </c>
    </row>
    <row r="5528" spans="1:13" hidden="1" x14ac:dyDescent="0.2">
      <c r="A5528" s="23">
        <v>90492</v>
      </c>
      <c r="B5528" s="28" t="s">
        <v>4579</v>
      </c>
      <c r="C5528" s="28" t="s">
        <v>4574</v>
      </c>
      <c r="D5528" s="25">
        <v>40644</v>
      </c>
      <c r="F5528" s="26">
        <v>100</v>
      </c>
      <c r="G5528" s="28" t="s">
        <v>4587</v>
      </c>
      <c r="H5528" s="28" t="s">
        <v>6667</v>
      </c>
      <c r="K5528" s="29">
        <v>40644</v>
      </c>
      <c r="L5528" s="28" t="s">
        <v>7174</v>
      </c>
      <c r="M5528" s="28" t="s">
        <v>7179</v>
      </c>
    </row>
    <row r="5529" spans="1:13" hidden="1" x14ac:dyDescent="0.2">
      <c r="A5529" s="23">
        <v>90493</v>
      </c>
      <c r="B5529" s="28" t="s">
        <v>4579</v>
      </c>
      <c r="C5529" s="28" t="s">
        <v>4574</v>
      </c>
      <c r="D5529" s="25">
        <v>40644</v>
      </c>
      <c r="F5529" s="26">
        <v>100</v>
      </c>
      <c r="G5529" s="28" t="s">
        <v>4587</v>
      </c>
      <c r="H5529" s="28" t="s">
        <v>6667</v>
      </c>
      <c r="K5529" s="29">
        <v>40644</v>
      </c>
      <c r="L5529" s="28" t="s">
        <v>7174</v>
      </c>
      <c r="M5529" s="28" t="s">
        <v>7179</v>
      </c>
    </row>
    <row r="5530" spans="1:13" hidden="1" x14ac:dyDescent="0.2">
      <c r="A5530" s="23">
        <v>90533.1</v>
      </c>
      <c r="B5530" s="28" t="s">
        <v>4573</v>
      </c>
      <c r="C5530" s="28" t="s">
        <v>5135</v>
      </c>
      <c r="D5530" s="25">
        <v>40644</v>
      </c>
      <c r="E5530" s="28" t="s">
        <v>4720</v>
      </c>
      <c r="F5530" s="26">
        <v>21</v>
      </c>
      <c r="G5530" s="28" t="s">
        <v>898</v>
      </c>
      <c r="H5530" s="28" t="s">
        <v>277</v>
      </c>
      <c r="J5530" s="28" t="s">
        <v>4909</v>
      </c>
      <c r="K5530" s="29">
        <v>40645</v>
      </c>
      <c r="L5530" s="28" t="s">
        <v>5658</v>
      </c>
      <c r="M5530" s="28" t="s">
        <v>3050</v>
      </c>
    </row>
    <row r="5531" spans="1:13" hidden="1" x14ac:dyDescent="0.2">
      <c r="A5531" s="23">
        <v>90533.2</v>
      </c>
      <c r="B5531" s="28" t="s">
        <v>4573</v>
      </c>
      <c r="C5531" s="28" t="s">
        <v>5135</v>
      </c>
      <c r="D5531" s="25">
        <v>40644</v>
      </c>
      <c r="E5531" s="28" t="s">
        <v>4721</v>
      </c>
      <c r="F5531" s="26">
        <v>7</v>
      </c>
      <c r="G5531" s="28" t="s">
        <v>898</v>
      </c>
      <c r="H5531" s="28" t="s">
        <v>5953</v>
      </c>
      <c r="J5531" s="28" t="s">
        <v>4909</v>
      </c>
      <c r="K5531" s="29">
        <v>40645</v>
      </c>
      <c r="L5531" s="28" t="s">
        <v>5658</v>
      </c>
      <c r="M5531" s="28" t="s">
        <v>3050</v>
      </c>
    </row>
    <row r="5532" spans="1:13" hidden="1" x14ac:dyDescent="0.2">
      <c r="A5532" s="23">
        <v>90533.3</v>
      </c>
      <c r="B5532" s="28" t="s">
        <v>4573</v>
      </c>
      <c r="C5532" s="28" t="s">
        <v>5135</v>
      </c>
      <c r="D5532" s="25">
        <v>40644</v>
      </c>
      <c r="F5532" s="26">
        <v>37.42</v>
      </c>
      <c r="G5532" s="28" t="s">
        <v>898</v>
      </c>
      <c r="H5532" s="28" t="s">
        <v>3365</v>
      </c>
      <c r="J5532" s="28" t="s">
        <v>4909</v>
      </c>
      <c r="K5532" s="29">
        <v>40645</v>
      </c>
      <c r="L5532" s="28" t="s">
        <v>5658</v>
      </c>
      <c r="M5532" s="28" t="s">
        <v>3050</v>
      </c>
    </row>
    <row r="5533" spans="1:13" hidden="1" x14ac:dyDescent="0.2">
      <c r="A5533" s="23">
        <v>90534</v>
      </c>
      <c r="B5533" s="28" t="s">
        <v>4573</v>
      </c>
      <c r="C5533" s="28" t="s">
        <v>5135</v>
      </c>
      <c r="D5533" s="25">
        <v>40644</v>
      </c>
      <c r="F5533" s="26">
        <v>20.309999999999999</v>
      </c>
      <c r="G5533" s="28" t="s">
        <v>5160</v>
      </c>
      <c r="H5533" s="28" t="s">
        <v>7322</v>
      </c>
      <c r="J5533" s="28" t="s">
        <v>7139</v>
      </c>
      <c r="K5533" s="29">
        <v>40645</v>
      </c>
      <c r="L5533" s="28" t="s">
        <v>5658</v>
      </c>
      <c r="M5533" s="28" t="s">
        <v>3810</v>
      </c>
    </row>
    <row r="5534" spans="1:13" hidden="1" x14ac:dyDescent="0.2">
      <c r="A5534" s="23">
        <v>93451</v>
      </c>
      <c r="B5534" s="28" t="s">
        <v>5150</v>
      </c>
      <c r="C5534" s="28" t="s">
        <v>4587</v>
      </c>
      <c r="D5534" s="25">
        <v>40644</v>
      </c>
      <c r="F5534" s="26">
        <v>-1160</v>
      </c>
      <c r="G5534" s="28" t="s">
        <v>4574</v>
      </c>
      <c r="H5534" s="28" t="s">
        <v>6667</v>
      </c>
    </row>
    <row r="5535" spans="1:13" hidden="1" x14ac:dyDescent="0.2">
      <c r="A5535" s="23">
        <v>90491</v>
      </c>
      <c r="B5535" s="28" t="s">
        <v>4582</v>
      </c>
      <c r="C5535" s="28" t="s">
        <v>4574</v>
      </c>
      <c r="D5535" s="25">
        <v>40645</v>
      </c>
      <c r="F5535" s="26">
        <v>-50000</v>
      </c>
      <c r="G5535" s="28" t="s">
        <v>6070</v>
      </c>
      <c r="H5535" s="28" t="s">
        <v>6666</v>
      </c>
      <c r="J5535" s="28" t="s">
        <v>4911</v>
      </c>
      <c r="K5535" s="29">
        <v>40645</v>
      </c>
      <c r="L5535" s="28" t="s">
        <v>7177</v>
      </c>
      <c r="M5535" s="28" t="s">
        <v>7214</v>
      </c>
    </row>
    <row r="5536" spans="1:13" hidden="1" x14ac:dyDescent="0.2">
      <c r="A5536" s="23">
        <v>90589</v>
      </c>
      <c r="B5536" s="28" t="s">
        <v>4573</v>
      </c>
      <c r="C5536" s="28" t="s">
        <v>4580</v>
      </c>
      <c r="D5536" s="25">
        <v>40645</v>
      </c>
      <c r="E5536" s="28" t="s">
        <v>3545</v>
      </c>
      <c r="F5536" s="26">
        <v>100</v>
      </c>
      <c r="G5536" s="28" t="s">
        <v>6757</v>
      </c>
      <c r="H5536" s="28" t="s">
        <v>4599</v>
      </c>
      <c r="J5536" s="28" t="s">
        <v>4906</v>
      </c>
    </row>
    <row r="5537" spans="1:13" hidden="1" x14ac:dyDescent="0.2">
      <c r="A5537" s="23">
        <v>90591</v>
      </c>
      <c r="B5537" s="28" t="s">
        <v>4573</v>
      </c>
      <c r="C5537" s="28" t="s">
        <v>4580</v>
      </c>
      <c r="D5537" s="25">
        <v>40645</v>
      </c>
      <c r="E5537" s="28" t="s">
        <v>3541</v>
      </c>
      <c r="F5537" s="26">
        <v>30</v>
      </c>
      <c r="G5537" s="28" t="s">
        <v>6757</v>
      </c>
      <c r="H5537" s="28" t="s">
        <v>4599</v>
      </c>
      <c r="J5537" s="28" t="s">
        <v>4906</v>
      </c>
    </row>
    <row r="5538" spans="1:13" hidden="1" x14ac:dyDescent="0.2">
      <c r="A5538" s="23">
        <v>90535.1</v>
      </c>
      <c r="B5538" s="28" t="s">
        <v>4573</v>
      </c>
      <c r="C5538" s="28" t="s">
        <v>5135</v>
      </c>
      <c r="D5538" s="25">
        <v>40646</v>
      </c>
      <c r="E5538" s="28" t="s">
        <v>1438</v>
      </c>
      <c r="F5538" s="26">
        <v>8</v>
      </c>
      <c r="G5538" s="28" t="s">
        <v>898</v>
      </c>
      <c r="H5538" s="28" t="s">
        <v>5953</v>
      </c>
      <c r="J5538" s="28" t="s">
        <v>4909</v>
      </c>
      <c r="K5538" s="29">
        <v>40647</v>
      </c>
      <c r="L5538" s="28" t="s">
        <v>5658</v>
      </c>
      <c r="M5538" s="28" t="s">
        <v>3050</v>
      </c>
    </row>
    <row r="5539" spans="1:13" hidden="1" x14ac:dyDescent="0.2">
      <c r="A5539" s="23">
        <v>90535.2</v>
      </c>
      <c r="B5539" s="28" t="s">
        <v>4573</v>
      </c>
      <c r="C5539" s="28" t="s">
        <v>5135</v>
      </c>
      <c r="D5539" s="25">
        <v>40646</v>
      </c>
      <c r="F5539" s="26">
        <v>5.8</v>
      </c>
      <c r="G5539" s="28" t="s">
        <v>898</v>
      </c>
      <c r="H5539" s="28" t="s">
        <v>3365</v>
      </c>
      <c r="J5539" s="28" t="s">
        <v>4909</v>
      </c>
      <c r="K5539" s="29">
        <v>40647</v>
      </c>
      <c r="L5539" s="28" t="s">
        <v>5658</v>
      </c>
      <c r="M5539" s="28" t="s">
        <v>3050</v>
      </c>
    </row>
    <row r="5540" spans="1:13" hidden="1" x14ac:dyDescent="0.2">
      <c r="A5540" s="23">
        <v>90537</v>
      </c>
      <c r="B5540" s="28" t="s">
        <v>4573</v>
      </c>
      <c r="C5540" s="28" t="s">
        <v>5135</v>
      </c>
      <c r="D5540" s="25">
        <v>40646</v>
      </c>
      <c r="E5540" s="28" t="s">
        <v>1443</v>
      </c>
      <c r="F5540" s="26">
        <v>50.1</v>
      </c>
      <c r="G5540" s="28" t="s">
        <v>688</v>
      </c>
      <c r="H5540" s="28" t="s">
        <v>3484</v>
      </c>
      <c r="J5540" s="28" t="s">
        <v>4908</v>
      </c>
      <c r="K5540" s="29">
        <v>40648</v>
      </c>
      <c r="L5540" s="28" t="s">
        <v>5658</v>
      </c>
      <c r="M5540" s="28" t="s">
        <v>3811</v>
      </c>
    </row>
    <row r="5541" spans="1:13" x14ac:dyDescent="0.2">
      <c r="A5541" s="23">
        <v>90536</v>
      </c>
      <c r="B5541" s="28" t="s">
        <v>4573</v>
      </c>
      <c r="C5541" s="28" t="s">
        <v>5135</v>
      </c>
      <c r="D5541" s="25">
        <v>40646</v>
      </c>
      <c r="F5541" s="26">
        <v>10.5</v>
      </c>
      <c r="G5541" s="28" t="s">
        <v>2205</v>
      </c>
      <c r="H5541" s="28" t="s">
        <v>7151</v>
      </c>
      <c r="J5541" s="28" t="s">
        <v>4907</v>
      </c>
      <c r="K5541" s="29">
        <v>40647</v>
      </c>
      <c r="L5541" s="28" t="s">
        <v>5658</v>
      </c>
      <c r="M5541" s="28" t="s">
        <v>755</v>
      </c>
    </row>
    <row r="5542" spans="1:13" hidden="1" x14ac:dyDescent="0.2">
      <c r="A5542" s="23">
        <v>90490</v>
      </c>
      <c r="B5542" s="28" t="s">
        <v>4579</v>
      </c>
      <c r="C5542" s="28" t="s">
        <v>4574</v>
      </c>
      <c r="D5542" s="25">
        <v>40647</v>
      </c>
      <c r="F5542" s="26">
        <v>50</v>
      </c>
      <c r="G5542" s="28" t="s">
        <v>4580</v>
      </c>
      <c r="H5542" s="28" t="s">
        <v>6667</v>
      </c>
      <c r="K5542" s="29">
        <v>40647</v>
      </c>
      <c r="L5542" s="28" t="s">
        <v>7184</v>
      </c>
      <c r="M5542" s="28" t="s">
        <v>3913</v>
      </c>
    </row>
    <row r="5543" spans="1:13" hidden="1" x14ac:dyDescent="0.2">
      <c r="A5543" s="23">
        <v>90538.1</v>
      </c>
      <c r="B5543" s="28" t="s">
        <v>4573</v>
      </c>
      <c r="C5543" s="28" t="s">
        <v>5135</v>
      </c>
      <c r="D5543" s="25">
        <v>40647</v>
      </c>
      <c r="E5543" s="28" t="s">
        <v>1331</v>
      </c>
      <c r="F5543" s="26">
        <v>13</v>
      </c>
      <c r="G5543" s="28" t="s">
        <v>683</v>
      </c>
      <c r="H5543" s="28" t="s">
        <v>3488</v>
      </c>
      <c r="J5543" s="28" t="s">
        <v>4909</v>
      </c>
      <c r="K5543" s="29">
        <v>40648</v>
      </c>
      <c r="L5543" s="28" t="s">
        <v>5658</v>
      </c>
      <c r="M5543" s="28" t="s">
        <v>900</v>
      </c>
    </row>
    <row r="5544" spans="1:13" hidden="1" x14ac:dyDescent="0.2">
      <c r="A5544" s="23">
        <v>90538.2</v>
      </c>
      <c r="B5544" s="28" t="s">
        <v>4573</v>
      </c>
      <c r="C5544" s="28" t="s">
        <v>5135</v>
      </c>
      <c r="D5544" s="25">
        <v>40647</v>
      </c>
      <c r="F5544" s="26">
        <v>6</v>
      </c>
      <c r="G5544" s="28" t="s">
        <v>683</v>
      </c>
      <c r="H5544" s="28" t="s">
        <v>3370</v>
      </c>
      <c r="J5544" s="28" t="s">
        <v>4909</v>
      </c>
      <c r="K5544" s="29">
        <v>40648</v>
      </c>
      <c r="L5544" s="28" t="s">
        <v>5658</v>
      </c>
      <c r="M5544" s="28" t="s">
        <v>900</v>
      </c>
    </row>
    <row r="5545" spans="1:13" hidden="1" x14ac:dyDescent="0.2">
      <c r="A5545" s="23">
        <v>90538.3</v>
      </c>
      <c r="B5545" s="28" t="s">
        <v>4573</v>
      </c>
      <c r="C5545" s="28" t="s">
        <v>5135</v>
      </c>
      <c r="D5545" s="25">
        <v>40647</v>
      </c>
      <c r="F5545" s="26">
        <v>51.94</v>
      </c>
      <c r="G5545" s="28" t="s">
        <v>683</v>
      </c>
      <c r="H5545" s="28" t="s">
        <v>3365</v>
      </c>
      <c r="J5545" s="28" t="s">
        <v>4909</v>
      </c>
      <c r="K5545" s="29">
        <v>40648</v>
      </c>
      <c r="L5545" s="28" t="s">
        <v>5658</v>
      </c>
      <c r="M5545" s="28" t="s">
        <v>900</v>
      </c>
    </row>
    <row r="5546" spans="1:13" hidden="1" x14ac:dyDescent="0.2">
      <c r="A5546" s="23">
        <v>90539</v>
      </c>
      <c r="B5546" s="28" t="s">
        <v>4573</v>
      </c>
      <c r="C5546" s="28" t="s">
        <v>5135</v>
      </c>
      <c r="D5546" s="25">
        <v>40647</v>
      </c>
      <c r="F5546" s="26">
        <v>64.430000000000007</v>
      </c>
      <c r="G5546" s="28" t="s">
        <v>5137</v>
      </c>
      <c r="H5546" s="28" t="s">
        <v>7322</v>
      </c>
      <c r="J5546" s="28" t="s">
        <v>7139</v>
      </c>
      <c r="K5546" s="29">
        <v>40648</v>
      </c>
      <c r="L5546" s="28" t="s">
        <v>5658</v>
      </c>
      <c r="M5546" s="28" t="s">
        <v>3812</v>
      </c>
    </row>
    <row r="5547" spans="1:13" x14ac:dyDescent="0.2">
      <c r="A5547" s="23">
        <v>90587</v>
      </c>
      <c r="B5547" s="28" t="s">
        <v>4573</v>
      </c>
      <c r="C5547" s="28" t="s">
        <v>4580</v>
      </c>
      <c r="D5547" s="25">
        <v>40648</v>
      </c>
      <c r="E5547" s="28" t="s">
        <v>3538</v>
      </c>
      <c r="F5547" s="26">
        <v>-50</v>
      </c>
      <c r="G5547" s="28" t="s">
        <v>891</v>
      </c>
      <c r="H5547" s="28" t="s">
        <v>7151</v>
      </c>
      <c r="J5547" s="28" t="s">
        <v>4907</v>
      </c>
    </row>
    <row r="5548" spans="1:13" x14ac:dyDescent="0.2">
      <c r="A5548" s="23">
        <v>90540</v>
      </c>
      <c r="B5548" s="28" t="s">
        <v>4573</v>
      </c>
      <c r="C5548" s="28" t="s">
        <v>5135</v>
      </c>
      <c r="D5548" s="25">
        <v>40648</v>
      </c>
      <c r="F5548" s="26">
        <v>10.5</v>
      </c>
      <c r="G5548" s="28" t="s">
        <v>2205</v>
      </c>
      <c r="H5548" s="28" t="s">
        <v>7151</v>
      </c>
      <c r="J5548" s="28" t="s">
        <v>4907</v>
      </c>
      <c r="K5548" s="29">
        <v>40649</v>
      </c>
      <c r="L5548" s="28" t="s">
        <v>5658</v>
      </c>
      <c r="M5548" s="28" t="s">
        <v>755</v>
      </c>
    </row>
    <row r="5549" spans="1:13" hidden="1" x14ac:dyDescent="0.2">
      <c r="A5549" s="23">
        <v>90582</v>
      </c>
      <c r="B5549" s="28" t="s">
        <v>4573</v>
      </c>
      <c r="C5549" s="28" t="s">
        <v>4580</v>
      </c>
      <c r="D5549" s="25">
        <v>40650</v>
      </c>
      <c r="E5549" s="28" t="s">
        <v>3533</v>
      </c>
      <c r="F5549" s="26">
        <v>40</v>
      </c>
      <c r="G5549" s="28" t="s">
        <v>4535</v>
      </c>
      <c r="H5549" s="28" t="s">
        <v>5953</v>
      </c>
      <c r="J5549" s="28" t="s">
        <v>4909</v>
      </c>
    </row>
    <row r="5550" spans="1:13" hidden="1" x14ac:dyDescent="0.2">
      <c r="A5550" s="23">
        <v>90583.1</v>
      </c>
      <c r="B5550" s="28" t="s">
        <v>4573</v>
      </c>
      <c r="C5550" s="28" t="s">
        <v>5133</v>
      </c>
      <c r="D5550" s="25">
        <v>40650</v>
      </c>
      <c r="F5550" s="26">
        <v>6.16</v>
      </c>
      <c r="G5550" s="28" t="s">
        <v>5137</v>
      </c>
      <c r="H5550" s="28" t="s">
        <v>3370</v>
      </c>
      <c r="J5550" s="28" t="s">
        <v>4909</v>
      </c>
    </row>
    <row r="5551" spans="1:13" hidden="1" x14ac:dyDescent="0.2">
      <c r="A5551" s="23">
        <v>90583.2</v>
      </c>
      <c r="B5551" s="28" t="s">
        <v>4573</v>
      </c>
      <c r="C5551" s="28" t="s">
        <v>5133</v>
      </c>
      <c r="D5551" s="25">
        <v>40650</v>
      </c>
      <c r="F5551" s="26">
        <v>58.3</v>
      </c>
      <c r="G5551" s="28" t="s">
        <v>5137</v>
      </c>
      <c r="H5551" s="28" t="s">
        <v>3365</v>
      </c>
      <c r="J5551" s="28" t="s">
        <v>4909</v>
      </c>
    </row>
    <row r="5552" spans="1:13" hidden="1" x14ac:dyDescent="0.2">
      <c r="A5552" s="23">
        <v>90543</v>
      </c>
      <c r="B5552" s="33" t="s">
        <v>4573</v>
      </c>
      <c r="C5552" s="28" t="s">
        <v>5135</v>
      </c>
      <c r="D5552" s="25">
        <v>40651</v>
      </c>
      <c r="F5552" s="26">
        <v>1.19</v>
      </c>
      <c r="G5552" s="28" t="s">
        <v>1444</v>
      </c>
      <c r="H5552" s="28" t="s">
        <v>277</v>
      </c>
      <c r="J5552" s="28" t="s">
        <v>4905</v>
      </c>
      <c r="K5552" s="29">
        <v>40652</v>
      </c>
      <c r="L5552" s="28" t="s">
        <v>5658</v>
      </c>
      <c r="M5552" s="28" t="s">
        <v>3815</v>
      </c>
    </row>
    <row r="5553" spans="1:13" hidden="1" x14ac:dyDescent="0.2">
      <c r="A5553" s="23">
        <v>90541</v>
      </c>
      <c r="B5553" s="33" t="s">
        <v>4573</v>
      </c>
      <c r="C5553" s="33" t="s">
        <v>5135</v>
      </c>
      <c r="D5553" s="25">
        <v>40651</v>
      </c>
      <c r="F5553" s="26">
        <v>19.95</v>
      </c>
      <c r="G5553" s="28" t="s">
        <v>6753</v>
      </c>
      <c r="H5553" s="28" t="s">
        <v>3484</v>
      </c>
      <c r="J5553" s="28" t="s">
        <v>4909</v>
      </c>
      <c r="K5553" s="29">
        <v>40652</v>
      </c>
      <c r="L5553" s="28" t="s">
        <v>5658</v>
      </c>
      <c r="M5553" s="28" t="s">
        <v>3813</v>
      </c>
    </row>
    <row r="5554" spans="1:13" hidden="1" x14ac:dyDescent="0.2">
      <c r="A5554" s="23">
        <v>90489</v>
      </c>
      <c r="B5554" s="28" t="s">
        <v>4585</v>
      </c>
      <c r="C5554" s="28" t="s">
        <v>4574</v>
      </c>
      <c r="D5554" s="25">
        <v>40651</v>
      </c>
      <c r="F5554" s="26">
        <v>79.790000000000006</v>
      </c>
      <c r="G5554" s="28" t="s">
        <v>5142</v>
      </c>
      <c r="H5554" s="28" t="s">
        <v>5948</v>
      </c>
      <c r="K5554" s="29">
        <v>40651</v>
      </c>
      <c r="L5554" s="28" t="s">
        <v>7174</v>
      </c>
      <c r="M5554" s="28" t="s">
        <v>7175</v>
      </c>
    </row>
    <row r="5555" spans="1:13" hidden="1" x14ac:dyDescent="0.2">
      <c r="A5555" s="23">
        <v>90817</v>
      </c>
      <c r="B5555" s="28" t="s">
        <v>4573</v>
      </c>
      <c r="C5555" s="28" t="s">
        <v>5133</v>
      </c>
      <c r="D5555" s="25">
        <v>40651</v>
      </c>
      <c r="F5555" s="26">
        <v>65.569999999999993</v>
      </c>
      <c r="G5555" s="28" t="s">
        <v>5137</v>
      </c>
      <c r="H5555" s="28" t="s">
        <v>3365</v>
      </c>
      <c r="J5555" s="28" t="s">
        <v>4909</v>
      </c>
    </row>
    <row r="5556" spans="1:13" hidden="1" x14ac:dyDescent="0.2">
      <c r="A5556" s="23">
        <v>90542</v>
      </c>
      <c r="B5556" s="28" t="s">
        <v>4573</v>
      </c>
      <c r="C5556" s="28" t="s">
        <v>5135</v>
      </c>
      <c r="D5556" s="25">
        <v>40651</v>
      </c>
      <c r="E5556" s="28" t="s">
        <v>4498</v>
      </c>
      <c r="F5556" s="26">
        <v>6.99</v>
      </c>
      <c r="G5556" s="28" t="s">
        <v>1563</v>
      </c>
      <c r="H5556" s="28" t="s">
        <v>277</v>
      </c>
      <c r="J5556" s="28" t="s">
        <v>4905</v>
      </c>
      <c r="K5556" s="29">
        <v>40652</v>
      </c>
      <c r="L5556" s="28" t="s">
        <v>5658</v>
      </c>
      <c r="M5556" s="28" t="s">
        <v>3814</v>
      </c>
    </row>
    <row r="5557" spans="1:13" x14ac:dyDescent="0.2">
      <c r="A5557" s="23">
        <v>90546</v>
      </c>
      <c r="B5557" s="28" t="s">
        <v>4573</v>
      </c>
      <c r="C5557" s="28" t="s">
        <v>5135</v>
      </c>
      <c r="D5557" s="25">
        <v>40652</v>
      </c>
      <c r="F5557" s="26">
        <v>20</v>
      </c>
      <c r="G5557" s="28" t="s">
        <v>2201</v>
      </c>
      <c r="H5557" s="28" t="s">
        <v>7151</v>
      </c>
      <c r="J5557" s="28" t="s">
        <v>4911</v>
      </c>
      <c r="K5557" s="29">
        <v>40653</v>
      </c>
      <c r="L5557" s="28" t="s">
        <v>5658</v>
      </c>
      <c r="M5557" s="28" t="s">
        <v>3817</v>
      </c>
    </row>
    <row r="5558" spans="1:13" hidden="1" x14ac:dyDescent="0.2">
      <c r="A5558" s="23">
        <v>90544</v>
      </c>
      <c r="B5558" s="28" t="s">
        <v>4573</v>
      </c>
      <c r="C5558" s="28" t="s">
        <v>5135</v>
      </c>
      <c r="D5558" s="25">
        <v>40652</v>
      </c>
      <c r="E5558" s="28" t="s">
        <v>1445</v>
      </c>
      <c r="F5558" s="26">
        <v>69</v>
      </c>
      <c r="G5558" s="28" t="s">
        <v>687</v>
      </c>
      <c r="H5558" s="28" t="s">
        <v>3484</v>
      </c>
      <c r="J5558" s="28" t="s">
        <v>4907</v>
      </c>
      <c r="K5558" s="29">
        <v>40653</v>
      </c>
      <c r="L5558" s="28" t="s">
        <v>5658</v>
      </c>
      <c r="M5558" s="28" t="s">
        <v>3816</v>
      </c>
    </row>
    <row r="5559" spans="1:13" hidden="1" x14ac:dyDescent="0.2">
      <c r="A5559" s="23">
        <v>90545</v>
      </c>
      <c r="B5559" s="33" t="s">
        <v>4573</v>
      </c>
      <c r="C5559" s="28" t="s">
        <v>5135</v>
      </c>
      <c r="D5559" s="25">
        <v>40652</v>
      </c>
      <c r="E5559" s="33"/>
      <c r="F5559" s="26">
        <v>50.66</v>
      </c>
      <c r="G5559" s="28" t="s">
        <v>878</v>
      </c>
      <c r="H5559" s="28" t="s">
        <v>7322</v>
      </c>
      <c r="J5559" s="28" t="s">
        <v>7139</v>
      </c>
      <c r="K5559" s="29">
        <v>40653</v>
      </c>
      <c r="L5559" s="28" t="s">
        <v>5658</v>
      </c>
      <c r="M5559" s="28" t="s">
        <v>752</v>
      </c>
    </row>
    <row r="5560" spans="1:13" hidden="1" x14ac:dyDescent="0.2">
      <c r="A5560" s="23">
        <v>90547</v>
      </c>
      <c r="B5560" s="28" t="s">
        <v>4573</v>
      </c>
      <c r="C5560" s="28" t="s">
        <v>5135</v>
      </c>
      <c r="D5560" s="25">
        <v>40653</v>
      </c>
      <c r="E5560" s="28" t="s">
        <v>1446</v>
      </c>
      <c r="F5560" s="26">
        <v>26.63</v>
      </c>
      <c r="G5560" s="28" t="s">
        <v>1943</v>
      </c>
      <c r="H5560" s="28" t="s">
        <v>277</v>
      </c>
      <c r="J5560" s="28" t="s">
        <v>4909</v>
      </c>
      <c r="K5560" s="29">
        <v>40654</v>
      </c>
      <c r="L5560" s="28" t="s">
        <v>5658</v>
      </c>
      <c r="M5560" s="28" t="s">
        <v>4811</v>
      </c>
    </row>
    <row r="5561" spans="1:13" hidden="1" x14ac:dyDescent="0.2">
      <c r="A5561" s="23">
        <v>90488.2</v>
      </c>
      <c r="B5561" s="28" t="s">
        <v>4579</v>
      </c>
      <c r="C5561" s="28" t="s">
        <v>4574</v>
      </c>
      <c r="D5561" s="25">
        <v>40653</v>
      </c>
      <c r="F5561" s="26">
        <v>30</v>
      </c>
      <c r="G5561" s="28" t="s">
        <v>4580</v>
      </c>
      <c r="H5561" s="28" t="s">
        <v>6667</v>
      </c>
      <c r="K5561" s="29">
        <v>40653</v>
      </c>
      <c r="L5561" s="28" t="s">
        <v>7212</v>
      </c>
      <c r="M5561" s="28" t="s">
        <v>3919</v>
      </c>
    </row>
    <row r="5562" spans="1:13" hidden="1" x14ac:dyDescent="0.2">
      <c r="A5562" s="23">
        <v>90550</v>
      </c>
      <c r="B5562" s="28" t="s">
        <v>4573</v>
      </c>
      <c r="C5562" s="28" t="s">
        <v>5135</v>
      </c>
      <c r="D5562" s="25">
        <v>40653</v>
      </c>
      <c r="F5562" s="26">
        <v>7</v>
      </c>
      <c r="G5562" s="28" t="s">
        <v>7890</v>
      </c>
      <c r="H5562" s="28" t="s">
        <v>3370</v>
      </c>
      <c r="J5562" s="28" t="s">
        <v>4909</v>
      </c>
      <c r="K5562" s="29">
        <v>40654</v>
      </c>
      <c r="L5562" s="28" t="s">
        <v>5658</v>
      </c>
      <c r="M5562" s="28" t="s">
        <v>3818</v>
      </c>
    </row>
    <row r="5563" spans="1:13" hidden="1" x14ac:dyDescent="0.2">
      <c r="A5563" s="23">
        <v>90548</v>
      </c>
      <c r="B5563" s="28" t="s">
        <v>4573</v>
      </c>
      <c r="C5563" s="28" t="s">
        <v>5135</v>
      </c>
      <c r="D5563" s="25">
        <v>40653</v>
      </c>
      <c r="F5563" s="26">
        <v>21.82</v>
      </c>
      <c r="G5563" s="28" t="s">
        <v>683</v>
      </c>
      <c r="H5563" s="28" t="s">
        <v>3365</v>
      </c>
      <c r="J5563" s="28" t="s">
        <v>4909</v>
      </c>
      <c r="K5563" s="29">
        <v>40654</v>
      </c>
      <c r="L5563" s="28" t="s">
        <v>5658</v>
      </c>
      <c r="M5563" s="28" t="s">
        <v>6162</v>
      </c>
    </row>
    <row r="5564" spans="1:13" hidden="1" x14ac:dyDescent="0.2">
      <c r="A5564" s="23">
        <v>90488.1</v>
      </c>
      <c r="B5564" s="33" t="s">
        <v>4573</v>
      </c>
      <c r="C5564" s="28" t="s">
        <v>4574</v>
      </c>
      <c r="D5564" s="25">
        <v>40653</v>
      </c>
      <c r="E5564" s="33" t="s">
        <v>7164</v>
      </c>
      <c r="F5564" s="26">
        <v>3.1</v>
      </c>
      <c r="G5564" s="28" t="s">
        <v>5137</v>
      </c>
      <c r="H5564" s="28" t="s">
        <v>3365</v>
      </c>
      <c r="J5564" s="28" t="s">
        <v>4911</v>
      </c>
      <c r="K5564" s="29">
        <v>40653</v>
      </c>
      <c r="L5564" s="28" t="s">
        <v>7212</v>
      </c>
      <c r="M5564" s="28" t="s">
        <v>3919</v>
      </c>
    </row>
    <row r="5565" spans="1:13" x14ac:dyDescent="0.2">
      <c r="A5565" s="23">
        <v>90549</v>
      </c>
      <c r="B5565" s="28" t="s">
        <v>4573</v>
      </c>
      <c r="C5565" s="28" t="s">
        <v>5135</v>
      </c>
      <c r="D5565" s="25">
        <v>40653</v>
      </c>
      <c r="F5565" s="26">
        <v>10.5</v>
      </c>
      <c r="G5565" s="28" t="s">
        <v>2205</v>
      </c>
      <c r="H5565" s="28" t="s">
        <v>7151</v>
      </c>
      <c r="J5565" s="28" t="s">
        <v>4907</v>
      </c>
      <c r="K5565" s="29">
        <v>40654</v>
      </c>
      <c r="L5565" s="28" t="s">
        <v>5658</v>
      </c>
      <c r="M5565" s="28" t="s">
        <v>755</v>
      </c>
    </row>
    <row r="5566" spans="1:13" hidden="1" x14ac:dyDescent="0.2">
      <c r="A5566" s="23">
        <v>90484</v>
      </c>
      <c r="B5566" s="28" t="s">
        <v>4579</v>
      </c>
      <c r="C5566" s="28" t="s">
        <v>4574</v>
      </c>
      <c r="D5566" s="25">
        <v>40654</v>
      </c>
      <c r="F5566" s="26">
        <v>50</v>
      </c>
      <c r="G5566" s="28" t="s">
        <v>4580</v>
      </c>
      <c r="H5566" s="28" t="s">
        <v>6667</v>
      </c>
      <c r="K5566" s="29">
        <v>40654</v>
      </c>
      <c r="L5566" s="28" t="s">
        <v>7184</v>
      </c>
      <c r="M5566" s="28" t="s">
        <v>3912</v>
      </c>
    </row>
    <row r="5567" spans="1:13" hidden="1" x14ac:dyDescent="0.2">
      <c r="A5567" s="23">
        <v>90485.2</v>
      </c>
      <c r="B5567" s="28" t="s">
        <v>4579</v>
      </c>
      <c r="C5567" s="28" t="s">
        <v>4574</v>
      </c>
      <c r="D5567" s="25">
        <v>40654</v>
      </c>
      <c r="F5567" s="26">
        <v>20</v>
      </c>
      <c r="G5567" s="28" t="s">
        <v>4580</v>
      </c>
      <c r="H5567" s="28" t="s">
        <v>6667</v>
      </c>
      <c r="K5567" s="29">
        <v>40654</v>
      </c>
      <c r="L5567" s="28" t="s">
        <v>7212</v>
      </c>
      <c r="M5567" s="28" t="s">
        <v>3918</v>
      </c>
    </row>
    <row r="5568" spans="1:13" hidden="1" x14ac:dyDescent="0.2">
      <c r="A5568" s="23">
        <v>90486</v>
      </c>
      <c r="B5568" s="28" t="s">
        <v>4592</v>
      </c>
      <c r="C5568" s="28" t="s">
        <v>4574</v>
      </c>
      <c r="D5568" s="25">
        <v>40654</v>
      </c>
      <c r="F5568" s="26">
        <v>-200</v>
      </c>
      <c r="G5568" s="28" t="s">
        <v>7951</v>
      </c>
      <c r="H5568" s="28" t="s">
        <v>6666</v>
      </c>
      <c r="J5568" s="28" t="s">
        <v>4907</v>
      </c>
      <c r="K5568" s="29">
        <v>40654</v>
      </c>
      <c r="L5568" s="28" t="s">
        <v>7177</v>
      </c>
      <c r="M5568" s="28" t="s">
        <v>7208</v>
      </c>
    </row>
    <row r="5569" spans="1:13" hidden="1" x14ac:dyDescent="0.2">
      <c r="A5569" s="23">
        <v>90485.1</v>
      </c>
      <c r="B5569" s="28" t="s">
        <v>4573</v>
      </c>
      <c r="C5569" s="28" t="s">
        <v>4574</v>
      </c>
      <c r="D5569" s="25">
        <v>40654</v>
      </c>
      <c r="E5569" s="28" t="s">
        <v>7164</v>
      </c>
      <c r="F5569" s="26">
        <v>3</v>
      </c>
      <c r="G5569" s="28" t="s">
        <v>2208</v>
      </c>
      <c r="H5569" s="28" t="s">
        <v>3365</v>
      </c>
      <c r="J5569" s="28" t="s">
        <v>4907</v>
      </c>
      <c r="K5569" s="29">
        <v>40654</v>
      </c>
      <c r="L5569" s="28" t="s">
        <v>7212</v>
      </c>
      <c r="M5569" s="28" t="s">
        <v>3918</v>
      </c>
    </row>
    <row r="5570" spans="1:13" hidden="1" x14ac:dyDescent="0.2">
      <c r="A5570" s="23">
        <v>90551</v>
      </c>
      <c r="B5570" s="28" t="s">
        <v>4573</v>
      </c>
      <c r="C5570" s="28" t="s">
        <v>5135</v>
      </c>
      <c r="D5570" s="25">
        <v>40654</v>
      </c>
      <c r="E5570" s="28" t="s">
        <v>1436</v>
      </c>
      <c r="F5570" s="26">
        <v>113.7</v>
      </c>
      <c r="G5570" s="28" t="s">
        <v>688</v>
      </c>
      <c r="H5570" s="28" t="s">
        <v>5946</v>
      </c>
      <c r="I5570" s="28" t="s">
        <v>1435</v>
      </c>
      <c r="J5570" s="28" t="s">
        <v>4909</v>
      </c>
      <c r="K5570" s="29">
        <v>40656</v>
      </c>
      <c r="L5570" s="28" t="s">
        <v>5658</v>
      </c>
      <c r="M5570" s="28" t="s">
        <v>3819</v>
      </c>
    </row>
    <row r="5571" spans="1:13" hidden="1" x14ac:dyDescent="0.2">
      <c r="A5571" s="23">
        <v>90553</v>
      </c>
      <c r="B5571" s="28" t="s">
        <v>4573</v>
      </c>
      <c r="C5571" s="28" t="s">
        <v>5135</v>
      </c>
      <c r="D5571" s="25">
        <v>40654</v>
      </c>
      <c r="E5571" s="28" t="s">
        <v>4605</v>
      </c>
      <c r="F5571" s="26">
        <v>43.1</v>
      </c>
      <c r="G5571" s="28" t="s">
        <v>688</v>
      </c>
      <c r="H5571" s="28" t="s">
        <v>5946</v>
      </c>
      <c r="I5571" s="28" t="s">
        <v>1435</v>
      </c>
      <c r="J5571" s="28" t="s">
        <v>4909</v>
      </c>
      <c r="K5571" s="29">
        <v>40656</v>
      </c>
      <c r="L5571" s="28" t="s">
        <v>5658</v>
      </c>
      <c r="M5571" s="28" t="s">
        <v>3820</v>
      </c>
    </row>
    <row r="5572" spans="1:13" hidden="1" x14ac:dyDescent="0.2">
      <c r="A5572" s="23">
        <v>90487</v>
      </c>
      <c r="B5572" s="28" t="s">
        <v>4573</v>
      </c>
      <c r="C5572" s="28" t="s">
        <v>4574</v>
      </c>
      <c r="D5572" s="25">
        <v>40654</v>
      </c>
      <c r="E5572" s="28" t="s">
        <v>3925</v>
      </c>
      <c r="F5572" s="26">
        <v>165</v>
      </c>
      <c r="G5572" s="28" t="s">
        <v>7952</v>
      </c>
      <c r="H5572" s="28" t="s">
        <v>3381</v>
      </c>
      <c r="J5572" s="28" t="s">
        <v>4909</v>
      </c>
      <c r="K5572" s="29">
        <v>40654</v>
      </c>
      <c r="L5572" s="28" t="s">
        <v>7176</v>
      </c>
      <c r="M5572" s="28">
        <v>1323</v>
      </c>
    </row>
    <row r="5573" spans="1:13" hidden="1" x14ac:dyDescent="0.2">
      <c r="A5573" s="23">
        <v>90552</v>
      </c>
      <c r="B5573" s="28" t="s">
        <v>4573</v>
      </c>
      <c r="C5573" s="28" t="s">
        <v>5135</v>
      </c>
      <c r="D5573" s="25">
        <v>40654</v>
      </c>
      <c r="F5573" s="26">
        <v>57.75</v>
      </c>
      <c r="G5573" s="28" t="s">
        <v>2205</v>
      </c>
      <c r="H5573" s="28" t="s">
        <v>5946</v>
      </c>
      <c r="I5573" s="28" t="s">
        <v>1435</v>
      </c>
      <c r="J5573" s="28" t="s">
        <v>4909</v>
      </c>
      <c r="K5573" s="29">
        <v>40656</v>
      </c>
      <c r="L5573" s="28" t="s">
        <v>5658</v>
      </c>
      <c r="M5573" s="28" t="s">
        <v>755</v>
      </c>
    </row>
    <row r="5574" spans="1:13" hidden="1" x14ac:dyDescent="0.2">
      <c r="A5574" s="23">
        <v>90584.1</v>
      </c>
      <c r="B5574" s="28" t="s">
        <v>4573</v>
      </c>
      <c r="C5574" s="28" t="s">
        <v>5133</v>
      </c>
      <c r="D5574" s="25">
        <v>40655</v>
      </c>
      <c r="E5574" s="28" t="s">
        <v>3534</v>
      </c>
      <c r="F5574" s="26">
        <v>44.94</v>
      </c>
      <c r="G5574" s="28" t="s">
        <v>5137</v>
      </c>
      <c r="H5574" s="28" t="s">
        <v>3488</v>
      </c>
      <c r="J5574" s="28" t="s">
        <v>4908</v>
      </c>
    </row>
    <row r="5575" spans="1:13" hidden="1" x14ac:dyDescent="0.2">
      <c r="A5575" s="23">
        <v>90584.2</v>
      </c>
      <c r="B5575" s="28" t="s">
        <v>4573</v>
      </c>
      <c r="C5575" s="28" t="s">
        <v>5133</v>
      </c>
      <c r="D5575" s="25">
        <v>40655</v>
      </c>
      <c r="E5575" s="28" t="s">
        <v>3535</v>
      </c>
      <c r="F5575" s="26">
        <v>134.93</v>
      </c>
      <c r="G5575" s="28" t="s">
        <v>5137</v>
      </c>
      <c r="H5575" s="28" t="s">
        <v>3484</v>
      </c>
      <c r="J5575" s="28" t="s">
        <v>4909</v>
      </c>
    </row>
    <row r="5576" spans="1:13" hidden="1" x14ac:dyDescent="0.2">
      <c r="A5576" s="23">
        <v>90554</v>
      </c>
      <c r="B5576" s="28" t="s">
        <v>4573</v>
      </c>
      <c r="C5576" s="28" t="s">
        <v>5135</v>
      </c>
      <c r="D5576" s="25">
        <v>40655</v>
      </c>
      <c r="E5576" s="28" t="s">
        <v>4609</v>
      </c>
      <c r="F5576" s="26">
        <v>27.52</v>
      </c>
      <c r="G5576" s="28" t="s">
        <v>892</v>
      </c>
      <c r="H5576" s="28" t="s">
        <v>7324</v>
      </c>
      <c r="I5576" s="28" t="s">
        <v>3586</v>
      </c>
      <c r="J5576" s="28" t="s">
        <v>4909</v>
      </c>
      <c r="K5576" s="29">
        <v>40656</v>
      </c>
      <c r="L5576" s="28" t="s">
        <v>5658</v>
      </c>
      <c r="M5576" s="28" t="s">
        <v>8424</v>
      </c>
    </row>
    <row r="5577" spans="1:13" hidden="1" x14ac:dyDescent="0.2">
      <c r="A5577" s="23">
        <v>90555.1</v>
      </c>
      <c r="B5577" s="28" t="s">
        <v>4573</v>
      </c>
      <c r="C5577" s="28" t="s">
        <v>5135</v>
      </c>
      <c r="D5577" s="25">
        <v>40656</v>
      </c>
      <c r="E5577" s="28" t="s">
        <v>4607</v>
      </c>
      <c r="F5577" s="26">
        <v>31.98</v>
      </c>
      <c r="G5577" s="28" t="s">
        <v>3700</v>
      </c>
      <c r="H5577" s="28" t="s">
        <v>7324</v>
      </c>
      <c r="I5577" s="28" t="s">
        <v>3586</v>
      </c>
      <c r="J5577" s="28" t="s">
        <v>4909</v>
      </c>
      <c r="K5577" s="29">
        <v>40659</v>
      </c>
      <c r="L5577" s="28" t="s">
        <v>5658</v>
      </c>
      <c r="M5577" s="28" t="s">
        <v>3821</v>
      </c>
    </row>
    <row r="5578" spans="1:13" hidden="1" x14ac:dyDescent="0.2">
      <c r="A5578" s="23">
        <v>90555.199999999997</v>
      </c>
      <c r="B5578" s="28" t="s">
        <v>4573</v>
      </c>
      <c r="C5578" s="28" t="s">
        <v>5135</v>
      </c>
      <c r="D5578" s="25">
        <v>40656</v>
      </c>
      <c r="E5578" s="28" t="s">
        <v>4608</v>
      </c>
      <c r="F5578" s="26">
        <v>9.86</v>
      </c>
      <c r="G5578" s="28" t="s">
        <v>3700</v>
      </c>
      <c r="H5578" s="28" t="s">
        <v>3370</v>
      </c>
      <c r="J5578" s="28" t="s">
        <v>4909</v>
      </c>
      <c r="K5578" s="29">
        <v>40659</v>
      </c>
      <c r="L5578" s="28" t="s">
        <v>5658</v>
      </c>
      <c r="M5578" s="28" t="s">
        <v>3821</v>
      </c>
    </row>
    <row r="5579" spans="1:13" hidden="1" x14ac:dyDescent="0.2">
      <c r="A5579" s="23">
        <v>90556</v>
      </c>
      <c r="B5579" s="28" t="s">
        <v>4573</v>
      </c>
      <c r="C5579" s="28" t="s">
        <v>5135</v>
      </c>
      <c r="D5579" s="25">
        <v>40656</v>
      </c>
      <c r="F5579" s="26">
        <v>11.15</v>
      </c>
      <c r="G5579" s="28" t="s">
        <v>683</v>
      </c>
      <c r="H5579" s="28" t="s">
        <v>3365</v>
      </c>
      <c r="J5579" s="28" t="s">
        <v>4909</v>
      </c>
      <c r="K5579" s="29">
        <v>40659</v>
      </c>
      <c r="L5579" s="28" t="s">
        <v>5658</v>
      </c>
      <c r="M5579" s="28" t="s">
        <v>747</v>
      </c>
    </row>
    <row r="5580" spans="1:13" hidden="1" x14ac:dyDescent="0.2">
      <c r="A5580" s="23">
        <v>90557</v>
      </c>
      <c r="B5580" s="33" t="s">
        <v>4573</v>
      </c>
      <c r="C5580" s="28" t="s">
        <v>5135</v>
      </c>
      <c r="D5580" s="25">
        <v>40656</v>
      </c>
      <c r="E5580" s="28" t="s">
        <v>4606</v>
      </c>
      <c r="F5580" s="26">
        <v>9.68</v>
      </c>
      <c r="G5580" s="28" t="s">
        <v>892</v>
      </c>
      <c r="H5580" s="28" t="s">
        <v>7324</v>
      </c>
      <c r="I5580" s="28" t="s">
        <v>3586</v>
      </c>
      <c r="J5580" s="28" t="s">
        <v>4909</v>
      </c>
      <c r="K5580" s="29">
        <v>40659</v>
      </c>
      <c r="L5580" s="28" t="s">
        <v>5658</v>
      </c>
      <c r="M5580" s="28" t="s">
        <v>8424</v>
      </c>
    </row>
    <row r="5581" spans="1:13" hidden="1" x14ac:dyDescent="0.2">
      <c r="A5581" s="23">
        <v>90561</v>
      </c>
      <c r="B5581" s="28" t="s">
        <v>4573</v>
      </c>
      <c r="C5581" s="28" t="s">
        <v>5135</v>
      </c>
      <c r="D5581" s="25">
        <v>40659</v>
      </c>
      <c r="F5581" s="26">
        <v>6</v>
      </c>
      <c r="G5581" s="28" t="s">
        <v>2203</v>
      </c>
      <c r="H5581" s="28" t="s">
        <v>277</v>
      </c>
      <c r="J5581" s="28" t="s">
        <v>4907</v>
      </c>
      <c r="K5581" s="29">
        <v>40661</v>
      </c>
      <c r="L5581" s="28" t="s">
        <v>5658</v>
      </c>
      <c r="M5581" s="28" t="s">
        <v>3823</v>
      </c>
    </row>
    <row r="5582" spans="1:13" hidden="1" x14ac:dyDescent="0.2">
      <c r="A5582" s="23">
        <v>90560</v>
      </c>
      <c r="B5582" s="28" t="s">
        <v>4573</v>
      </c>
      <c r="C5582" s="28" t="s">
        <v>5135</v>
      </c>
      <c r="D5582" s="25">
        <v>40659</v>
      </c>
      <c r="E5582" s="28" t="s">
        <v>4676</v>
      </c>
      <c r="F5582" s="26">
        <v>8.3000000000000007</v>
      </c>
      <c r="G5582" s="28" t="s">
        <v>688</v>
      </c>
      <c r="H5582" s="28" t="s">
        <v>3484</v>
      </c>
      <c r="J5582" s="28" t="s">
        <v>4907</v>
      </c>
      <c r="K5582" s="29">
        <v>40660</v>
      </c>
      <c r="L5582" s="28" t="s">
        <v>5658</v>
      </c>
      <c r="M5582" s="28" t="s">
        <v>3822</v>
      </c>
    </row>
    <row r="5583" spans="1:13" hidden="1" x14ac:dyDescent="0.2">
      <c r="A5583" s="23">
        <v>90482</v>
      </c>
      <c r="B5583" s="33" t="s">
        <v>4573</v>
      </c>
      <c r="C5583" s="28" t="s">
        <v>4574</v>
      </c>
      <c r="D5583" s="25">
        <v>40659</v>
      </c>
      <c r="F5583" s="26">
        <v>192</v>
      </c>
      <c r="G5583" s="28" t="s">
        <v>5140</v>
      </c>
      <c r="H5583" s="28" t="s">
        <v>3370</v>
      </c>
      <c r="J5583" s="28" t="s">
        <v>4911</v>
      </c>
      <c r="K5583" s="29">
        <v>40659</v>
      </c>
      <c r="L5583" s="28" t="s">
        <v>7176</v>
      </c>
      <c r="M5583" s="28">
        <v>1278</v>
      </c>
    </row>
    <row r="5584" spans="1:13" hidden="1" x14ac:dyDescent="0.2">
      <c r="A5584" s="23">
        <v>90559</v>
      </c>
      <c r="B5584" s="28" t="s">
        <v>4573</v>
      </c>
      <c r="C5584" s="28" t="s">
        <v>5135</v>
      </c>
      <c r="D5584" s="25">
        <v>40659</v>
      </c>
      <c r="F5584" s="26">
        <v>12.93</v>
      </c>
      <c r="G5584" s="28" t="s">
        <v>683</v>
      </c>
      <c r="H5584" s="28" t="s">
        <v>3365</v>
      </c>
      <c r="J5584" s="28" t="s">
        <v>4909</v>
      </c>
      <c r="K5584" s="29">
        <v>40660</v>
      </c>
      <c r="L5584" s="28" t="s">
        <v>5658</v>
      </c>
      <c r="M5584" s="28" t="s">
        <v>747</v>
      </c>
    </row>
    <row r="5585" spans="1:13" hidden="1" x14ac:dyDescent="0.2">
      <c r="A5585" s="23">
        <v>90481</v>
      </c>
      <c r="B5585" s="33" t="s">
        <v>4585</v>
      </c>
      <c r="C5585" s="28" t="s">
        <v>4574</v>
      </c>
      <c r="D5585" s="25">
        <v>40659</v>
      </c>
      <c r="F5585" s="26">
        <v>20.8</v>
      </c>
      <c r="G5585" s="28" t="s">
        <v>5141</v>
      </c>
      <c r="H5585" s="28" t="s">
        <v>5948</v>
      </c>
      <c r="J5585" s="28" t="s">
        <v>4907</v>
      </c>
      <c r="K5585" s="29">
        <v>40659</v>
      </c>
      <c r="L5585" s="28" t="s">
        <v>7174</v>
      </c>
      <c r="M5585" s="28" t="s">
        <v>7211</v>
      </c>
    </row>
    <row r="5586" spans="1:13" hidden="1" x14ac:dyDescent="0.2">
      <c r="A5586" s="23">
        <v>90483</v>
      </c>
      <c r="B5586" s="28" t="s">
        <v>5138</v>
      </c>
      <c r="C5586" s="28" t="s">
        <v>4574</v>
      </c>
      <c r="D5586" s="25">
        <v>40659</v>
      </c>
      <c r="F5586" s="26">
        <v>304.26</v>
      </c>
      <c r="G5586" s="28" t="s">
        <v>4574</v>
      </c>
      <c r="H5586" s="28" t="s">
        <v>3381</v>
      </c>
      <c r="J5586" s="28" t="s">
        <v>4909</v>
      </c>
      <c r="K5586" s="29">
        <v>40659</v>
      </c>
      <c r="L5586" s="28" t="s">
        <v>7206</v>
      </c>
      <c r="M5586" s="28" t="s">
        <v>3911</v>
      </c>
    </row>
    <row r="5587" spans="1:13" x14ac:dyDescent="0.2">
      <c r="A5587" s="23">
        <v>90558</v>
      </c>
      <c r="B5587" s="28" t="s">
        <v>4573</v>
      </c>
      <c r="C5587" s="28" t="s">
        <v>5135</v>
      </c>
      <c r="D5587" s="25">
        <v>40659</v>
      </c>
      <c r="F5587" s="26">
        <v>43.5</v>
      </c>
      <c r="G5587" s="28" t="s">
        <v>2205</v>
      </c>
      <c r="H5587" s="28" t="s">
        <v>7151</v>
      </c>
      <c r="J5587" s="28" t="s">
        <v>4911</v>
      </c>
      <c r="K5587" s="29">
        <v>40660</v>
      </c>
      <c r="L5587" s="28" t="s">
        <v>5658</v>
      </c>
      <c r="M5587" s="28" t="s">
        <v>755</v>
      </c>
    </row>
    <row r="5588" spans="1:13" hidden="1" x14ac:dyDescent="0.2">
      <c r="A5588" s="23">
        <v>90565</v>
      </c>
      <c r="B5588" s="28" t="s">
        <v>4573</v>
      </c>
      <c r="C5588" s="28" t="s">
        <v>5135</v>
      </c>
      <c r="D5588" s="25">
        <v>40660</v>
      </c>
      <c r="E5588" s="28" t="s">
        <v>4678</v>
      </c>
      <c r="F5588" s="26">
        <v>155.65</v>
      </c>
      <c r="G5588" s="28" t="s">
        <v>4677</v>
      </c>
      <c r="H5588" s="28" t="s">
        <v>4600</v>
      </c>
      <c r="J5588" s="28" t="s">
        <v>4905</v>
      </c>
      <c r="K5588" s="29">
        <v>40663</v>
      </c>
      <c r="L5588" s="28" t="s">
        <v>5658</v>
      </c>
      <c r="M5588" s="28" t="s">
        <v>1651</v>
      </c>
    </row>
    <row r="5589" spans="1:13" hidden="1" x14ac:dyDescent="0.2">
      <c r="A5589" s="23">
        <v>90480</v>
      </c>
      <c r="B5589" s="28" t="s">
        <v>4573</v>
      </c>
      <c r="C5589" s="28" t="s">
        <v>4574</v>
      </c>
      <c r="D5589" s="25">
        <v>40660</v>
      </c>
      <c r="F5589" s="26">
        <v>20.47</v>
      </c>
      <c r="G5589" s="28" t="s">
        <v>4577</v>
      </c>
      <c r="H5589" s="28" t="s">
        <v>3365</v>
      </c>
      <c r="J5589" s="28" t="s">
        <v>4909</v>
      </c>
      <c r="K5589" s="29">
        <v>40660</v>
      </c>
      <c r="L5589" s="28" t="s">
        <v>7176</v>
      </c>
      <c r="M5589" s="28">
        <v>1325</v>
      </c>
    </row>
    <row r="5590" spans="1:13" hidden="1" x14ac:dyDescent="0.2">
      <c r="A5590" s="23">
        <v>90564</v>
      </c>
      <c r="B5590" s="28" t="s">
        <v>4573</v>
      </c>
      <c r="C5590" s="28" t="s">
        <v>5135</v>
      </c>
      <c r="D5590" s="25">
        <v>40660</v>
      </c>
      <c r="E5590" s="28" t="s">
        <v>7164</v>
      </c>
      <c r="F5590" s="26">
        <v>4.24</v>
      </c>
      <c r="G5590" s="28" t="s">
        <v>7119</v>
      </c>
      <c r="H5590" s="28" t="s">
        <v>3365</v>
      </c>
      <c r="J5590" s="28" t="s">
        <v>4911</v>
      </c>
      <c r="K5590" s="29">
        <v>40661</v>
      </c>
      <c r="L5590" s="28" t="s">
        <v>5658</v>
      </c>
      <c r="M5590" s="28" t="s">
        <v>6161</v>
      </c>
    </row>
    <row r="5591" spans="1:13" hidden="1" x14ac:dyDescent="0.2">
      <c r="A5591" s="23">
        <v>90563</v>
      </c>
      <c r="B5591" s="28" t="s">
        <v>4573</v>
      </c>
      <c r="C5591" s="28" t="s">
        <v>5135</v>
      </c>
      <c r="D5591" s="25">
        <v>40660</v>
      </c>
      <c r="F5591" s="26">
        <v>8.15</v>
      </c>
      <c r="G5591" s="28" t="s">
        <v>683</v>
      </c>
      <c r="H5591" s="28" t="s">
        <v>3365</v>
      </c>
      <c r="J5591" s="28" t="s">
        <v>4909</v>
      </c>
      <c r="K5591" s="29">
        <v>40661</v>
      </c>
      <c r="L5591" s="28" t="s">
        <v>5658</v>
      </c>
      <c r="M5591" s="28" t="s">
        <v>747</v>
      </c>
    </row>
    <row r="5592" spans="1:13" hidden="1" x14ac:dyDescent="0.2">
      <c r="A5592" s="23">
        <v>90562</v>
      </c>
      <c r="B5592" s="28" t="s">
        <v>4573</v>
      </c>
      <c r="C5592" s="28" t="s">
        <v>5135</v>
      </c>
      <c r="D5592" s="25">
        <v>40660</v>
      </c>
      <c r="F5592" s="26">
        <v>21.69</v>
      </c>
      <c r="G5592" s="28" t="s">
        <v>1951</v>
      </c>
      <c r="H5592" s="28" t="s">
        <v>3370</v>
      </c>
      <c r="J5592" s="28" t="s">
        <v>4909</v>
      </c>
      <c r="K5592" s="29">
        <v>40661</v>
      </c>
      <c r="L5592" s="28" t="s">
        <v>5658</v>
      </c>
      <c r="M5592" s="28" t="s">
        <v>1650</v>
      </c>
    </row>
    <row r="5593" spans="1:13" hidden="1" x14ac:dyDescent="0.2">
      <c r="A5593" s="23">
        <v>90567</v>
      </c>
      <c r="B5593" s="28" t="s">
        <v>4573</v>
      </c>
      <c r="C5593" s="28" t="s">
        <v>5135</v>
      </c>
      <c r="D5593" s="25">
        <v>40661</v>
      </c>
      <c r="F5593" s="26">
        <v>8.34</v>
      </c>
      <c r="G5593" s="28" t="s">
        <v>2208</v>
      </c>
      <c r="H5593" s="28" t="s">
        <v>3365</v>
      </c>
      <c r="J5593" s="28" t="s">
        <v>4909</v>
      </c>
      <c r="K5593" s="29">
        <v>40663</v>
      </c>
      <c r="L5593" s="28" t="s">
        <v>5658</v>
      </c>
      <c r="M5593" s="28" t="s">
        <v>3924</v>
      </c>
    </row>
    <row r="5594" spans="1:13" hidden="1" x14ac:dyDescent="0.2">
      <c r="A5594" s="23">
        <v>90478</v>
      </c>
      <c r="B5594" s="28" t="s">
        <v>4573</v>
      </c>
      <c r="C5594" s="28" t="s">
        <v>4574</v>
      </c>
      <c r="D5594" s="25">
        <v>40661</v>
      </c>
      <c r="E5594" s="28" t="s">
        <v>3389</v>
      </c>
      <c r="F5594" s="26">
        <v>42.87</v>
      </c>
      <c r="G5594" s="28" t="s">
        <v>5139</v>
      </c>
      <c r="H5594" s="28" t="s">
        <v>3381</v>
      </c>
      <c r="J5594" s="28" t="s">
        <v>4911</v>
      </c>
      <c r="K5594" s="29">
        <v>40661</v>
      </c>
      <c r="L5594" s="28" t="s">
        <v>7174</v>
      </c>
      <c r="M5594" s="28" t="s">
        <v>7209</v>
      </c>
    </row>
    <row r="5595" spans="1:13" hidden="1" x14ac:dyDescent="0.2">
      <c r="A5595" s="23">
        <v>90566</v>
      </c>
      <c r="B5595" s="28" t="s">
        <v>4573</v>
      </c>
      <c r="C5595" s="28" t="s">
        <v>5135</v>
      </c>
      <c r="D5595" s="25">
        <v>40661</v>
      </c>
      <c r="E5595" s="28" t="s">
        <v>4679</v>
      </c>
      <c r="F5595" s="26">
        <v>184.68</v>
      </c>
      <c r="G5595" s="28" t="s">
        <v>1559</v>
      </c>
      <c r="H5595" s="28" t="s">
        <v>7311</v>
      </c>
      <c r="J5595" s="28" t="s">
        <v>4550</v>
      </c>
      <c r="K5595" s="29">
        <v>40663</v>
      </c>
      <c r="L5595" s="28" t="s">
        <v>5658</v>
      </c>
      <c r="M5595" s="28" t="s">
        <v>1652</v>
      </c>
    </row>
    <row r="5596" spans="1:13" hidden="1" x14ac:dyDescent="0.2">
      <c r="A5596" s="23">
        <v>90479</v>
      </c>
      <c r="B5596" s="28" t="s">
        <v>4573</v>
      </c>
      <c r="C5596" s="28" t="s">
        <v>4574</v>
      </c>
      <c r="D5596" s="25">
        <v>40661</v>
      </c>
      <c r="F5596" s="26">
        <v>56.91</v>
      </c>
      <c r="G5596" s="28" t="s">
        <v>6790</v>
      </c>
      <c r="H5596" s="28" t="s">
        <v>3381</v>
      </c>
      <c r="J5596" s="28" t="s">
        <v>4909</v>
      </c>
      <c r="K5596" s="29">
        <v>40661</v>
      </c>
      <c r="L5596" s="28" t="s">
        <v>7174</v>
      </c>
      <c r="M5596" s="28" t="s">
        <v>7220</v>
      </c>
    </row>
    <row r="5597" spans="1:13" hidden="1" x14ac:dyDescent="0.2">
      <c r="A5597" s="23">
        <v>90568</v>
      </c>
      <c r="B5597" s="33" t="s">
        <v>4573</v>
      </c>
      <c r="C5597" s="28" t="s">
        <v>5135</v>
      </c>
      <c r="D5597" s="25">
        <v>40662</v>
      </c>
      <c r="E5597" s="28" t="s">
        <v>4681</v>
      </c>
      <c r="F5597" s="26">
        <v>60</v>
      </c>
      <c r="G5597" s="28" t="s">
        <v>889</v>
      </c>
      <c r="H5597" s="28" t="s">
        <v>4599</v>
      </c>
      <c r="I5597" s="28" t="s">
        <v>4680</v>
      </c>
      <c r="J5597" s="28" t="s">
        <v>4909</v>
      </c>
      <c r="K5597" s="29">
        <v>40663</v>
      </c>
      <c r="L5597" s="28" t="s">
        <v>5658</v>
      </c>
      <c r="M5597" s="28" t="s">
        <v>1653</v>
      </c>
    </row>
    <row r="5598" spans="1:13" hidden="1" x14ac:dyDescent="0.2">
      <c r="A5598" s="23">
        <v>90569.1</v>
      </c>
      <c r="B5598" s="28" t="s">
        <v>4573</v>
      </c>
      <c r="C5598" s="28" t="s">
        <v>5135</v>
      </c>
      <c r="D5598" s="25">
        <v>40662</v>
      </c>
      <c r="E5598" s="28" t="s">
        <v>1331</v>
      </c>
      <c r="F5598" s="26">
        <v>4</v>
      </c>
      <c r="G5598" s="28" t="s">
        <v>683</v>
      </c>
      <c r="H5598" s="28" t="s">
        <v>3488</v>
      </c>
      <c r="J5598" s="28" t="s">
        <v>4908</v>
      </c>
      <c r="K5598" s="29">
        <v>40663</v>
      </c>
      <c r="L5598" s="28" t="s">
        <v>5658</v>
      </c>
      <c r="M5598" s="28" t="s">
        <v>747</v>
      </c>
    </row>
    <row r="5599" spans="1:13" hidden="1" x14ac:dyDescent="0.2">
      <c r="A5599" s="23">
        <v>90569.2</v>
      </c>
      <c r="B5599" s="28" t="s">
        <v>4573</v>
      </c>
      <c r="C5599" s="28" t="s">
        <v>5135</v>
      </c>
      <c r="D5599" s="25">
        <v>40662</v>
      </c>
      <c r="F5599" s="26">
        <v>22.8</v>
      </c>
      <c r="G5599" s="28" t="s">
        <v>683</v>
      </c>
      <c r="H5599" s="28" t="s">
        <v>3365</v>
      </c>
      <c r="J5599" s="28" t="s">
        <v>4909</v>
      </c>
      <c r="K5599" s="29">
        <v>40663</v>
      </c>
      <c r="L5599" s="28" t="s">
        <v>5658</v>
      </c>
      <c r="M5599" s="28" t="s">
        <v>747</v>
      </c>
    </row>
    <row r="5600" spans="1:13" hidden="1" x14ac:dyDescent="0.2">
      <c r="A5600" s="23">
        <v>90578</v>
      </c>
      <c r="B5600" s="28" t="s">
        <v>4573</v>
      </c>
      <c r="C5600" s="28" t="s">
        <v>5783</v>
      </c>
      <c r="D5600" s="25">
        <v>40663</v>
      </c>
      <c r="F5600" s="26">
        <v>63.28</v>
      </c>
      <c r="G5600" s="28" t="s">
        <v>1956</v>
      </c>
      <c r="H5600" s="28" t="s">
        <v>7322</v>
      </c>
      <c r="J5600" s="28" t="s">
        <v>7139</v>
      </c>
      <c r="K5600" s="29">
        <v>40663</v>
      </c>
      <c r="L5600" s="28" t="s">
        <v>5658</v>
      </c>
      <c r="M5600" s="28" t="s">
        <v>2930</v>
      </c>
    </row>
    <row r="5601" spans="1:13" hidden="1" x14ac:dyDescent="0.2">
      <c r="A5601" s="23">
        <v>90701</v>
      </c>
      <c r="B5601" s="33" t="s">
        <v>4573</v>
      </c>
      <c r="C5601" s="28" t="s">
        <v>5783</v>
      </c>
      <c r="D5601" s="25">
        <v>40663</v>
      </c>
      <c r="F5601" s="26">
        <v>63.28</v>
      </c>
      <c r="G5601" s="28" t="s">
        <v>1956</v>
      </c>
      <c r="H5601" s="28" t="s">
        <v>7322</v>
      </c>
      <c r="J5601" s="28" t="s">
        <v>7139</v>
      </c>
      <c r="K5601" s="29">
        <v>40663</v>
      </c>
      <c r="L5601" s="28" t="s">
        <v>5658</v>
      </c>
      <c r="M5601" s="28" t="s">
        <v>7274</v>
      </c>
    </row>
    <row r="5602" spans="1:13" hidden="1" x14ac:dyDescent="0.2">
      <c r="A5602" s="23">
        <v>90577.1</v>
      </c>
      <c r="B5602" s="28" t="s">
        <v>4573</v>
      </c>
      <c r="C5602" s="28" t="s">
        <v>5783</v>
      </c>
      <c r="D5602" s="25">
        <v>40663</v>
      </c>
      <c r="E5602" s="28" t="s">
        <v>3532</v>
      </c>
      <c r="F5602" s="26">
        <v>24.94</v>
      </c>
      <c r="G5602" s="28" t="s">
        <v>3356</v>
      </c>
      <c r="H5602" s="28" t="s">
        <v>7324</v>
      </c>
      <c r="I5602" s="28" t="s">
        <v>3586</v>
      </c>
      <c r="J5602" s="28" t="s">
        <v>4909</v>
      </c>
      <c r="K5602" s="29">
        <v>40663</v>
      </c>
      <c r="L5602" s="28" t="s">
        <v>5658</v>
      </c>
      <c r="M5602" s="28" t="s">
        <v>1529</v>
      </c>
    </row>
    <row r="5603" spans="1:13" hidden="1" x14ac:dyDescent="0.2">
      <c r="A5603" s="23">
        <v>90577.2</v>
      </c>
      <c r="B5603" s="28" t="s">
        <v>4573</v>
      </c>
      <c r="C5603" s="28" t="s">
        <v>5783</v>
      </c>
      <c r="D5603" s="25">
        <v>40663</v>
      </c>
      <c r="F5603" s="26">
        <v>13.74</v>
      </c>
      <c r="G5603" s="28" t="s">
        <v>3356</v>
      </c>
      <c r="H5603" s="28" t="s">
        <v>3370</v>
      </c>
      <c r="J5603" s="28" t="s">
        <v>4909</v>
      </c>
      <c r="K5603" s="29">
        <v>40663</v>
      </c>
      <c r="L5603" s="28" t="s">
        <v>5658</v>
      </c>
      <c r="M5603" s="28" t="s">
        <v>1529</v>
      </c>
    </row>
    <row r="5604" spans="1:13" hidden="1" x14ac:dyDescent="0.2">
      <c r="A5604" s="23">
        <v>90577.3</v>
      </c>
      <c r="B5604" s="28" t="s">
        <v>4573</v>
      </c>
      <c r="C5604" s="28" t="s">
        <v>5783</v>
      </c>
      <c r="D5604" s="25">
        <v>40663</v>
      </c>
      <c r="E5604" s="28" t="s">
        <v>3533</v>
      </c>
      <c r="F5604" s="26">
        <v>28.49</v>
      </c>
      <c r="G5604" s="28" t="s">
        <v>3356</v>
      </c>
      <c r="H5604" s="28" t="s">
        <v>7324</v>
      </c>
      <c r="J5604" s="28" t="s">
        <v>4909</v>
      </c>
      <c r="K5604" s="29">
        <v>40663</v>
      </c>
      <c r="L5604" s="28" t="s">
        <v>5658</v>
      </c>
      <c r="M5604" s="28" t="s">
        <v>1529</v>
      </c>
    </row>
    <row r="5605" spans="1:13" hidden="1" x14ac:dyDescent="0.2">
      <c r="A5605" s="23">
        <v>90700</v>
      </c>
      <c r="B5605" s="28" t="s">
        <v>4573</v>
      </c>
      <c r="C5605" s="28" t="s">
        <v>5783</v>
      </c>
      <c r="D5605" s="25">
        <v>40663</v>
      </c>
      <c r="F5605" s="26">
        <v>67.17</v>
      </c>
      <c r="G5605" s="28" t="s">
        <v>3356</v>
      </c>
      <c r="H5605" s="28" t="s">
        <v>5953</v>
      </c>
      <c r="J5605" s="28" t="s">
        <v>4909</v>
      </c>
      <c r="K5605" s="29">
        <v>40663</v>
      </c>
      <c r="L5605" s="28" t="s">
        <v>5658</v>
      </c>
      <c r="M5605" s="28" t="s">
        <v>7273</v>
      </c>
    </row>
    <row r="5606" spans="1:13" hidden="1" x14ac:dyDescent="0.2">
      <c r="A5606" s="23">
        <v>90703</v>
      </c>
      <c r="B5606" s="28" t="s">
        <v>4573</v>
      </c>
      <c r="C5606" s="28" t="s">
        <v>5783</v>
      </c>
      <c r="D5606" s="25">
        <v>40663</v>
      </c>
      <c r="E5606" s="28" t="s">
        <v>7993</v>
      </c>
      <c r="F5606" s="26">
        <v>59.6</v>
      </c>
      <c r="G5606" s="28" t="s">
        <v>1942</v>
      </c>
      <c r="H5606" s="28" t="s">
        <v>3484</v>
      </c>
      <c r="J5606" s="28" t="s">
        <v>4909</v>
      </c>
      <c r="K5606" s="29">
        <v>40663</v>
      </c>
      <c r="L5606" s="28" t="s">
        <v>5658</v>
      </c>
      <c r="M5606" s="28" t="s">
        <v>7276</v>
      </c>
    </row>
    <row r="5607" spans="1:13" hidden="1" x14ac:dyDescent="0.2">
      <c r="A5607" s="23">
        <v>90579</v>
      </c>
      <c r="B5607" s="28" t="s">
        <v>4573</v>
      </c>
      <c r="C5607" s="28" t="s">
        <v>5783</v>
      </c>
      <c r="D5607" s="25">
        <v>40663</v>
      </c>
      <c r="E5607" s="28" t="s">
        <v>3531</v>
      </c>
      <c r="F5607" s="26">
        <v>30.8</v>
      </c>
      <c r="G5607" s="28" t="s">
        <v>3348</v>
      </c>
      <c r="H5607" s="28" t="s">
        <v>3484</v>
      </c>
      <c r="J5607" s="28" t="s">
        <v>4909</v>
      </c>
      <c r="K5607" s="29">
        <v>40663</v>
      </c>
      <c r="L5607" s="28" t="s">
        <v>5658</v>
      </c>
      <c r="M5607" s="28" t="s">
        <v>8535</v>
      </c>
    </row>
    <row r="5608" spans="1:13" hidden="1" x14ac:dyDescent="0.2">
      <c r="A5608" s="23">
        <v>90702</v>
      </c>
      <c r="B5608" s="28" t="s">
        <v>4573</v>
      </c>
      <c r="C5608" s="28" t="s">
        <v>5783</v>
      </c>
      <c r="D5608" s="25">
        <v>40663</v>
      </c>
      <c r="E5608" s="28" t="s">
        <v>7992</v>
      </c>
      <c r="F5608" s="26">
        <v>30.8</v>
      </c>
      <c r="G5608" s="28" t="s">
        <v>3348</v>
      </c>
      <c r="H5608" s="28" t="s">
        <v>3484</v>
      </c>
      <c r="J5608" s="28" t="s">
        <v>4909</v>
      </c>
      <c r="K5608" s="29">
        <v>40663</v>
      </c>
      <c r="L5608" s="28" t="s">
        <v>5658</v>
      </c>
      <c r="M5608" s="28" t="s">
        <v>7275</v>
      </c>
    </row>
    <row r="5609" spans="1:13" hidden="1" x14ac:dyDescent="0.2">
      <c r="A5609" s="23">
        <v>90704</v>
      </c>
      <c r="B5609" s="28" t="s">
        <v>4573</v>
      </c>
      <c r="C5609" s="28" t="s">
        <v>5783</v>
      </c>
      <c r="D5609" s="25">
        <v>40663</v>
      </c>
      <c r="E5609" s="28" t="s">
        <v>7994</v>
      </c>
      <c r="F5609" s="26">
        <v>10.98</v>
      </c>
      <c r="G5609" s="28" t="s">
        <v>7984</v>
      </c>
      <c r="H5609" s="28" t="s">
        <v>5953</v>
      </c>
      <c r="J5609" s="28" t="s">
        <v>4909</v>
      </c>
      <c r="K5609" s="29">
        <v>40663</v>
      </c>
      <c r="L5609" s="28" t="s">
        <v>5658</v>
      </c>
      <c r="M5609" s="28" t="s">
        <v>3634</v>
      </c>
    </row>
    <row r="5610" spans="1:13" hidden="1" x14ac:dyDescent="0.2">
      <c r="A5610" s="23">
        <v>90581</v>
      </c>
      <c r="B5610" s="28" t="s">
        <v>4573</v>
      </c>
      <c r="C5610" s="28" t="s">
        <v>5783</v>
      </c>
      <c r="D5610" s="25">
        <v>40663</v>
      </c>
      <c r="E5610" s="28" t="s">
        <v>3529</v>
      </c>
      <c r="F5610" s="26">
        <v>10.98</v>
      </c>
      <c r="G5610" s="28" t="s">
        <v>2203</v>
      </c>
      <c r="H5610" s="28" t="s">
        <v>7324</v>
      </c>
      <c r="I5610" s="28" t="s">
        <v>3586</v>
      </c>
      <c r="J5610" s="28" t="s">
        <v>4909</v>
      </c>
      <c r="K5610" s="29">
        <v>40663</v>
      </c>
      <c r="L5610" s="28" t="s">
        <v>5658</v>
      </c>
      <c r="M5610" s="28" t="s">
        <v>3528</v>
      </c>
    </row>
    <row r="5611" spans="1:13" hidden="1" x14ac:dyDescent="0.2">
      <c r="A5611" s="23">
        <v>90580</v>
      </c>
      <c r="B5611" s="28" t="s">
        <v>4573</v>
      </c>
      <c r="C5611" s="28" t="s">
        <v>5783</v>
      </c>
      <c r="D5611" s="25">
        <v>40663</v>
      </c>
      <c r="E5611" s="28" t="s">
        <v>3530</v>
      </c>
      <c r="F5611" s="26">
        <v>59.6</v>
      </c>
      <c r="G5611" s="28" t="s">
        <v>688</v>
      </c>
      <c r="H5611" s="28" t="s">
        <v>3484</v>
      </c>
      <c r="J5611" s="28" t="s">
        <v>4909</v>
      </c>
      <c r="K5611" s="29">
        <v>40663</v>
      </c>
      <c r="L5611" s="28" t="s">
        <v>5658</v>
      </c>
      <c r="M5611" s="28" t="s">
        <v>4682</v>
      </c>
    </row>
    <row r="5612" spans="1:13" hidden="1" x14ac:dyDescent="0.2">
      <c r="A5612" s="23">
        <v>90824</v>
      </c>
      <c r="B5612" s="28" t="s">
        <v>4573</v>
      </c>
      <c r="C5612" s="28" t="s">
        <v>4580</v>
      </c>
      <c r="D5612" s="25">
        <v>40664</v>
      </c>
      <c r="E5612" s="28" t="s">
        <v>3041</v>
      </c>
      <c r="F5612" s="26">
        <v>30</v>
      </c>
      <c r="G5612" s="28" t="s">
        <v>5158</v>
      </c>
      <c r="H5612" s="28" t="s">
        <v>7154</v>
      </c>
      <c r="J5612" s="28" t="s">
        <v>4905</v>
      </c>
    </row>
    <row r="5613" spans="1:13" hidden="1" x14ac:dyDescent="0.2">
      <c r="A5613" s="23">
        <v>90826</v>
      </c>
      <c r="B5613" s="28" t="s">
        <v>4573</v>
      </c>
      <c r="C5613" s="28" t="s">
        <v>4580</v>
      </c>
      <c r="D5613" s="25">
        <v>40664</v>
      </c>
      <c r="E5613" s="28" t="s">
        <v>3043</v>
      </c>
      <c r="F5613" s="26">
        <v>40</v>
      </c>
      <c r="G5613" s="28" t="s">
        <v>1958</v>
      </c>
      <c r="H5613" s="28" t="s">
        <v>3379</v>
      </c>
      <c r="J5613" s="28" t="s">
        <v>4906</v>
      </c>
    </row>
    <row r="5614" spans="1:13" hidden="1" x14ac:dyDescent="0.2">
      <c r="A5614" s="23">
        <v>90006</v>
      </c>
      <c r="B5614" s="28" t="s">
        <v>4573</v>
      </c>
      <c r="C5614" s="28" t="s">
        <v>4580</v>
      </c>
      <c r="D5614" s="25">
        <v>40664</v>
      </c>
      <c r="E5614" s="28" t="s">
        <v>7172</v>
      </c>
      <c r="F5614" s="26">
        <v>10</v>
      </c>
      <c r="G5614" s="28" t="s">
        <v>3696</v>
      </c>
      <c r="H5614" s="28" t="s">
        <v>3488</v>
      </c>
      <c r="J5614" s="28" t="s">
        <v>4908</v>
      </c>
    </row>
    <row r="5615" spans="1:13" hidden="1" x14ac:dyDescent="0.2">
      <c r="A5615" s="23">
        <v>90821</v>
      </c>
      <c r="B5615" s="28" t="s">
        <v>4573</v>
      </c>
      <c r="C5615" s="28" t="s">
        <v>4580</v>
      </c>
      <c r="D5615" s="25">
        <v>40664</v>
      </c>
      <c r="E5615" s="28" t="s">
        <v>8011</v>
      </c>
      <c r="F5615" s="26">
        <v>60</v>
      </c>
      <c r="G5615" s="28" t="s">
        <v>3696</v>
      </c>
      <c r="H5615" s="28" t="s">
        <v>3488</v>
      </c>
      <c r="J5615" s="28" t="s">
        <v>4908</v>
      </c>
    </row>
    <row r="5616" spans="1:13" hidden="1" x14ac:dyDescent="0.2">
      <c r="A5616" s="23">
        <v>90825</v>
      </c>
      <c r="B5616" s="28" t="s">
        <v>4573</v>
      </c>
      <c r="C5616" s="28" t="s">
        <v>4580</v>
      </c>
      <c r="D5616" s="25">
        <v>40664</v>
      </c>
      <c r="E5616" s="28" t="s">
        <v>3042</v>
      </c>
      <c r="F5616" s="26">
        <v>20</v>
      </c>
      <c r="G5616" s="28" t="s">
        <v>1199</v>
      </c>
      <c r="H5616" s="28" t="s">
        <v>3365</v>
      </c>
      <c r="J5616" s="28" t="s">
        <v>4909</v>
      </c>
    </row>
    <row r="5617" spans="1:13" hidden="1" x14ac:dyDescent="0.2">
      <c r="A5617" s="23">
        <v>90820</v>
      </c>
      <c r="B5617" s="28" t="s">
        <v>4573</v>
      </c>
      <c r="C5617" s="28" t="s">
        <v>4580</v>
      </c>
      <c r="D5617" s="25">
        <v>40664</v>
      </c>
      <c r="E5617" s="28" t="s">
        <v>8010</v>
      </c>
      <c r="F5617" s="26">
        <v>45</v>
      </c>
      <c r="G5617" s="28" t="s">
        <v>5137</v>
      </c>
      <c r="H5617" s="28" t="s">
        <v>3365</v>
      </c>
      <c r="J5617" s="28" t="s">
        <v>4911</v>
      </c>
    </row>
    <row r="5618" spans="1:13" hidden="1" x14ac:dyDescent="0.2">
      <c r="A5618" s="23">
        <v>90823</v>
      </c>
      <c r="B5618" s="28" t="s">
        <v>4573</v>
      </c>
      <c r="C5618" s="28" t="s">
        <v>4580</v>
      </c>
      <c r="D5618" s="25">
        <v>40664</v>
      </c>
      <c r="E5618" s="28" t="s">
        <v>3040</v>
      </c>
      <c r="F5618" s="26">
        <v>186</v>
      </c>
      <c r="G5618" s="28" t="s">
        <v>4595</v>
      </c>
      <c r="H5618" s="28" t="s">
        <v>3370</v>
      </c>
      <c r="J5618" s="28" t="s">
        <v>4909</v>
      </c>
    </row>
    <row r="5619" spans="1:13" hidden="1" x14ac:dyDescent="0.2">
      <c r="A5619" s="23">
        <v>90818</v>
      </c>
      <c r="B5619" s="28" t="s">
        <v>5150</v>
      </c>
      <c r="C5619" s="28" t="s">
        <v>4580</v>
      </c>
      <c r="D5619" s="25">
        <v>40664</v>
      </c>
      <c r="E5619" s="28" t="s">
        <v>8008</v>
      </c>
      <c r="F5619" s="26">
        <v>-430</v>
      </c>
      <c r="G5619" s="28" t="s">
        <v>4574</v>
      </c>
      <c r="H5619" s="28" t="s">
        <v>6667</v>
      </c>
    </row>
    <row r="5620" spans="1:13" hidden="1" x14ac:dyDescent="0.2">
      <c r="A5620" s="23">
        <v>91101</v>
      </c>
      <c r="B5620" s="28" t="s">
        <v>4573</v>
      </c>
      <c r="C5620" s="28" t="s">
        <v>5135</v>
      </c>
      <c r="D5620" s="25">
        <v>40664</v>
      </c>
      <c r="F5620" s="26">
        <v>-3778.68</v>
      </c>
      <c r="G5620" s="28" t="s">
        <v>4574</v>
      </c>
      <c r="H5620" s="28" t="s">
        <v>6667</v>
      </c>
    </row>
    <row r="5621" spans="1:13" hidden="1" x14ac:dyDescent="0.2">
      <c r="A5621" s="23">
        <v>91107</v>
      </c>
      <c r="B5621" s="28" t="s">
        <v>5150</v>
      </c>
      <c r="C5621" s="28" t="s">
        <v>5133</v>
      </c>
      <c r="D5621" s="25">
        <v>40664</v>
      </c>
      <c r="F5621" s="26">
        <v>-300</v>
      </c>
      <c r="G5621" s="28" t="s">
        <v>4574</v>
      </c>
      <c r="H5621" s="28" t="s">
        <v>6667</v>
      </c>
    </row>
    <row r="5622" spans="1:13" hidden="1" x14ac:dyDescent="0.2">
      <c r="A5622" s="23">
        <v>90705</v>
      </c>
      <c r="B5622" s="28" t="s">
        <v>4573</v>
      </c>
      <c r="C5622" s="28" t="s">
        <v>5783</v>
      </c>
      <c r="D5622" s="25">
        <v>40665</v>
      </c>
      <c r="F5622" s="26">
        <v>16.57</v>
      </c>
      <c r="G5622" s="28" t="s">
        <v>683</v>
      </c>
      <c r="H5622" s="28" t="s">
        <v>3365</v>
      </c>
      <c r="J5622" s="28" t="s">
        <v>4909</v>
      </c>
      <c r="K5622" s="29">
        <v>40665</v>
      </c>
      <c r="L5622" s="28" t="s">
        <v>5658</v>
      </c>
      <c r="M5622" s="28" t="s">
        <v>3635</v>
      </c>
    </row>
    <row r="5623" spans="1:13" hidden="1" x14ac:dyDescent="0.2">
      <c r="A5623" s="23">
        <v>90694</v>
      </c>
      <c r="B5623" s="28" t="s">
        <v>4579</v>
      </c>
      <c r="C5623" s="28" t="s">
        <v>4574</v>
      </c>
      <c r="D5623" s="25">
        <v>40666</v>
      </c>
      <c r="F5623" s="26">
        <v>575.05999999999995</v>
      </c>
      <c r="G5623" s="28" t="s">
        <v>5783</v>
      </c>
      <c r="H5623" s="28" t="s">
        <v>6667</v>
      </c>
      <c r="K5623" s="29">
        <v>40666</v>
      </c>
      <c r="L5623" s="28" t="s">
        <v>7174</v>
      </c>
      <c r="M5623" s="28" t="s">
        <v>7193</v>
      </c>
    </row>
    <row r="5624" spans="1:13" hidden="1" x14ac:dyDescent="0.2">
      <c r="A5624" s="23">
        <v>90686</v>
      </c>
      <c r="B5624" s="28" t="s">
        <v>4579</v>
      </c>
      <c r="C5624" s="28" t="s">
        <v>4574</v>
      </c>
      <c r="D5624" s="25">
        <v>40666</v>
      </c>
      <c r="F5624" s="26">
        <v>40</v>
      </c>
      <c r="G5624" s="28" t="s">
        <v>4580</v>
      </c>
      <c r="H5624" s="28" t="s">
        <v>6667</v>
      </c>
      <c r="K5624" s="29">
        <v>40666</v>
      </c>
      <c r="L5624" s="28" t="s">
        <v>7184</v>
      </c>
      <c r="M5624" s="28" t="s">
        <v>3562</v>
      </c>
    </row>
    <row r="5625" spans="1:13" hidden="1" x14ac:dyDescent="0.2">
      <c r="A5625" s="23">
        <v>90697.2</v>
      </c>
      <c r="B5625" s="28" t="s">
        <v>4579</v>
      </c>
      <c r="C5625" s="28" t="s">
        <v>4574</v>
      </c>
      <c r="D5625" s="25">
        <v>40666</v>
      </c>
      <c r="F5625" s="26">
        <v>30</v>
      </c>
      <c r="G5625" s="28" t="s">
        <v>4580</v>
      </c>
      <c r="H5625" s="28" t="s">
        <v>6667</v>
      </c>
      <c r="K5625" s="29">
        <v>40666</v>
      </c>
      <c r="L5625" s="28" t="s">
        <v>7212</v>
      </c>
      <c r="M5625" s="28" t="s">
        <v>7272</v>
      </c>
    </row>
    <row r="5626" spans="1:13" hidden="1" x14ac:dyDescent="0.2">
      <c r="A5626" s="23">
        <v>90693</v>
      </c>
      <c r="B5626" s="28" t="s">
        <v>4573</v>
      </c>
      <c r="C5626" s="28" t="s">
        <v>4574</v>
      </c>
      <c r="D5626" s="25">
        <v>40666</v>
      </c>
      <c r="F5626" s="26">
        <v>5</v>
      </c>
      <c r="G5626" s="28" t="s">
        <v>5134</v>
      </c>
      <c r="H5626" s="28" t="s">
        <v>5954</v>
      </c>
      <c r="J5626" s="28" t="s">
        <v>4912</v>
      </c>
      <c r="K5626" s="29">
        <v>40666</v>
      </c>
      <c r="L5626" s="28" t="s">
        <v>7174</v>
      </c>
      <c r="M5626" s="28" t="s">
        <v>7194</v>
      </c>
    </row>
    <row r="5627" spans="1:13" hidden="1" x14ac:dyDescent="0.2">
      <c r="A5627" s="23">
        <v>90698</v>
      </c>
      <c r="B5627" s="33" t="s">
        <v>4579</v>
      </c>
      <c r="C5627" s="28" t="s">
        <v>4574</v>
      </c>
      <c r="D5627" s="25">
        <v>40666</v>
      </c>
      <c r="F5627" s="26">
        <v>10</v>
      </c>
      <c r="G5627" s="28" t="s">
        <v>7163</v>
      </c>
      <c r="H5627" s="28" t="s">
        <v>6667</v>
      </c>
      <c r="K5627" s="29">
        <v>40666</v>
      </c>
      <c r="L5627" s="28" t="s">
        <v>7182</v>
      </c>
      <c r="M5627" s="28" t="s">
        <v>7198</v>
      </c>
    </row>
    <row r="5628" spans="1:13" x14ac:dyDescent="0.2">
      <c r="A5628" s="23">
        <v>90688</v>
      </c>
      <c r="B5628" s="28" t="s">
        <v>4573</v>
      </c>
      <c r="C5628" s="28" t="s">
        <v>4574</v>
      </c>
      <c r="D5628" s="25">
        <v>40666</v>
      </c>
      <c r="E5628" s="28" t="s">
        <v>2027</v>
      </c>
      <c r="F5628" s="26">
        <v>55</v>
      </c>
      <c r="G5628" s="28" t="s">
        <v>5412</v>
      </c>
      <c r="H5628" s="28" t="s">
        <v>7151</v>
      </c>
      <c r="J5628" s="28" t="s">
        <v>4907</v>
      </c>
      <c r="K5628" s="29">
        <v>40666</v>
      </c>
      <c r="L5628" s="28" t="s">
        <v>7176</v>
      </c>
      <c r="M5628" s="28">
        <v>1324</v>
      </c>
    </row>
    <row r="5629" spans="1:13" hidden="1" x14ac:dyDescent="0.2">
      <c r="A5629" s="23">
        <v>90689</v>
      </c>
      <c r="B5629" s="33" t="s">
        <v>4573</v>
      </c>
      <c r="C5629" s="28" t="s">
        <v>4574</v>
      </c>
      <c r="D5629" s="25">
        <v>40666</v>
      </c>
      <c r="E5629" s="28" t="s">
        <v>3382</v>
      </c>
      <c r="F5629" s="26">
        <v>80</v>
      </c>
      <c r="G5629" s="28" t="s">
        <v>5414</v>
      </c>
      <c r="H5629" s="28" t="s">
        <v>3381</v>
      </c>
      <c r="J5629" s="28" t="s">
        <v>4909</v>
      </c>
      <c r="K5629" s="29">
        <v>40666</v>
      </c>
      <c r="L5629" s="28" t="s">
        <v>7174</v>
      </c>
      <c r="M5629" s="28" t="s">
        <v>7188</v>
      </c>
    </row>
    <row r="5630" spans="1:13" hidden="1" x14ac:dyDescent="0.2">
      <c r="A5630" s="23">
        <v>90695</v>
      </c>
      <c r="B5630" s="28" t="s">
        <v>4579</v>
      </c>
      <c r="C5630" s="28" t="s">
        <v>4574</v>
      </c>
      <c r="D5630" s="25">
        <v>40666</v>
      </c>
      <c r="F5630" s="26">
        <v>3778.68</v>
      </c>
      <c r="G5630" s="28" t="s">
        <v>5135</v>
      </c>
      <c r="H5630" s="28" t="s">
        <v>6667</v>
      </c>
      <c r="K5630" s="29">
        <v>40666</v>
      </c>
      <c r="L5630" s="28" t="s">
        <v>7174</v>
      </c>
      <c r="M5630" s="28" t="s">
        <v>7218</v>
      </c>
    </row>
    <row r="5631" spans="1:13" hidden="1" x14ac:dyDescent="0.2">
      <c r="A5631" s="23">
        <v>90697.1</v>
      </c>
      <c r="B5631" s="28" t="s">
        <v>4573</v>
      </c>
      <c r="C5631" s="28" t="s">
        <v>4574</v>
      </c>
      <c r="D5631" s="25">
        <v>40666</v>
      </c>
      <c r="E5631" s="28" t="s">
        <v>7164</v>
      </c>
      <c r="F5631" s="26">
        <v>2.65</v>
      </c>
      <c r="G5631" s="28" t="s">
        <v>5137</v>
      </c>
      <c r="H5631" s="28" t="s">
        <v>3365</v>
      </c>
      <c r="J5631" s="28" t="s">
        <v>4911</v>
      </c>
      <c r="K5631" s="29">
        <v>40666</v>
      </c>
      <c r="L5631" s="28" t="s">
        <v>7212</v>
      </c>
      <c r="M5631" s="28" t="s">
        <v>7272</v>
      </c>
    </row>
    <row r="5632" spans="1:13" hidden="1" x14ac:dyDescent="0.2">
      <c r="A5632" s="23">
        <v>90811.1</v>
      </c>
      <c r="B5632" s="28" t="s">
        <v>4573</v>
      </c>
      <c r="C5632" s="28" t="s">
        <v>5133</v>
      </c>
      <c r="D5632" s="25">
        <v>40666</v>
      </c>
      <c r="E5632" s="28" t="s">
        <v>1331</v>
      </c>
      <c r="F5632" s="26">
        <v>95</v>
      </c>
      <c r="G5632" s="28" t="s">
        <v>5137</v>
      </c>
      <c r="H5632" s="28" t="s">
        <v>3488</v>
      </c>
      <c r="J5632" s="28" t="s">
        <v>4908</v>
      </c>
    </row>
    <row r="5633" spans="1:13" hidden="1" x14ac:dyDescent="0.2">
      <c r="A5633" s="23">
        <v>90811.199999999997</v>
      </c>
      <c r="B5633" s="28" t="s">
        <v>4573</v>
      </c>
      <c r="C5633" s="28" t="s">
        <v>5133</v>
      </c>
      <c r="D5633" s="25">
        <v>40666</v>
      </c>
      <c r="F5633" s="26">
        <v>6.25</v>
      </c>
      <c r="G5633" s="28" t="s">
        <v>5137</v>
      </c>
      <c r="H5633" s="28" t="s">
        <v>3370</v>
      </c>
      <c r="J5633" s="28" t="s">
        <v>4909</v>
      </c>
    </row>
    <row r="5634" spans="1:13" hidden="1" x14ac:dyDescent="0.2">
      <c r="A5634" s="23">
        <v>90811.3</v>
      </c>
      <c r="B5634" s="28" t="s">
        <v>4573</v>
      </c>
      <c r="C5634" s="28" t="s">
        <v>5133</v>
      </c>
      <c r="D5634" s="25">
        <v>40666</v>
      </c>
      <c r="F5634" s="26">
        <v>58.66</v>
      </c>
      <c r="G5634" s="28" t="s">
        <v>5137</v>
      </c>
      <c r="H5634" s="28" t="s">
        <v>3365</v>
      </c>
      <c r="J5634" s="28" t="s">
        <v>4909</v>
      </c>
    </row>
    <row r="5635" spans="1:13" hidden="1" x14ac:dyDescent="0.2">
      <c r="A5635" s="23">
        <v>90696</v>
      </c>
      <c r="B5635" s="28" t="s">
        <v>4579</v>
      </c>
      <c r="C5635" s="28" t="s">
        <v>4574</v>
      </c>
      <c r="D5635" s="25">
        <v>40666</v>
      </c>
      <c r="F5635" s="26">
        <v>300</v>
      </c>
      <c r="G5635" s="28" t="s">
        <v>5133</v>
      </c>
      <c r="H5635" s="28" t="s">
        <v>6667</v>
      </c>
      <c r="K5635" s="29">
        <v>40666</v>
      </c>
      <c r="L5635" s="28" t="s">
        <v>7174</v>
      </c>
      <c r="M5635" s="28" t="s">
        <v>7191</v>
      </c>
    </row>
    <row r="5636" spans="1:13" hidden="1" x14ac:dyDescent="0.2">
      <c r="A5636" s="23">
        <v>90692</v>
      </c>
      <c r="B5636" s="28" t="s">
        <v>4573</v>
      </c>
      <c r="C5636" s="28" t="s">
        <v>4574</v>
      </c>
      <c r="D5636" s="25">
        <v>40666</v>
      </c>
      <c r="F5636" s="26">
        <v>35.49</v>
      </c>
      <c r="G5636" s="28" t="s">
        <v>6021</v>
      </c>
      <c r="H5636" s="28" t="s">
        <v>3381</v>
      </c>
      <c r="J5636" s="28" t="s">
        <v>4909</v>
      </c>
      <c r="K5636" s="29">
        <v>40666</v>
      </c>
      <c r="L5636" s="28" t="s">
        <v>7174</v>
      </c>
      <c r="M5636" s="28" t="s">
        <v>7200</v>
      </c>
    </row>
    <row r="5637" spans="1:13" hidden="1" x14ac:dyDescent="0.2">
      <c r="A5637" s="23">
        <v>90687</v>
      </c>
      <c r="B5637" s="28" t="s">
        <v>4573</v>
      </c>
      <c r="C5637" s="28" t="s">
        <v>4574</v>
      </c>
      <c r="D5637" s="25">
        <v>40666</v>
      </c>
      <c r="E5637" s="28" t="s">
        <v>3375</v>
      </c>
      <c r="F5637" s="26">
        <v>45</v>
      </c>
      <c r="G5637" s="28" t="s">
        <v>6023</v>
      </c>
      <c r="H5637" s="28" t="s">
        <v>3379</v>
      </c>
      <c r="J5637" s="28" t="s">
        <v>4906</v>
      </c>
      <c r="K5637" s="29">
        <v>40666</v>
      </c>
      <c r="L5637" s="28" t="s">
        <v>7174</v>
      </c>
      <c r="M5637" s="28" t="s">
        <v>7196</v>
      </c>
    </row>
    <row r="5638" spans="1:13" hidden="1" x14ac:dyDescent="0.2">
      <c r="A5638" s="23">
        <v>90690</v>
      </c>
      <c r="B5638" s="28" t="s">
        <v>4573</v>
      </c>
      <c r="C5638" s="28" t="s">
        <v>4574</v>
      </c>
      <c r="D5638" s="25">
        <v>40666</v>
      </c>
      <c r="F5638" s="26">
        <v>12.37</v>
      </c>
      <c r="G5638" s="28" t="s">
        <v>6022</v>
      </c>
      <c r="H5638" s="28" t="s">
        <v>3381</v>
      </c>
      <c r="J5638" s="28" t="s">
        <v>4909</v>
      </c>
      <c r="K5638" s="29">
        <v>40666</v>
      </c>
      <c r="L5638" s="28" t="s">
        <v>7174</v>
      </c>
      <c r="M5638" s="28" t="s">
        <v>7195</v>
      </c>
    </row>
    <row r="5639" spans="1:13" hidden="1" x14ac:dyDescent="0.2">
      <c r="A5639" s="23">
        <v>90699</v>
      </c>
      <c r="B5639" s="28" t="s">
        <v>4573</v>
      </c>
      <c r="C5639" s="28" t="s">
        <v>4574</v>
      </c>
      <c r="D5639" s="25">
        <v>40666</v>
      </c>
      <c r="E5639" s="28" t="s">
        <v>7162</v>
      </c>
      <c r="F5639" s="26">
        <v>10</v>
      </c>
      <c r="G5639" s="28" t="s">
        <v>4595</v>
      </c>
      <c r="H5639" s="28" t="s">
        <v>3370</v>
      </c>
      <c r="J5639" s="28" t="s">
        <v>4906</v>
      </c>
      <c r="K5639" s="29">
        <v>40666</v>
      </c>
      <c r="L5639" s="28" t="s">
        <v>7182</v>
      </c>
      <c r="M5639" s="28" t="s">
        <v>7199</v>
      </c>
    </row>
    <row r="5640" spans="1:13" hidden="1" x14ac:dyDescent="0.2">
      <c r="A5640" s="23">
        <v>90706</v>
      </c>
      <c r="B5640" s="28" t="s">
        <v>5150</v>
      </c>
      <c r="C5640" s="28" t="s">
        <v>5783</v>
      </c>
      <c r="D5640" s="25">
        <v>40666</v>
      </c>
      <c r="F5640" s="26">
        <v>-575.05999999999995</v>
      </c>
      <c r="G5640" s="28" t="s">
        <v>4574</v>
      </c>
      <c r="H5640" s="28" t="s">
        <v>6667</v>
      </c>
      <c r="K5640" s="29">
        <v>40666</v>
      </c>
      <c r="L5640" s="28" t="s">
        <v>5658</v>
      </c>
      <c r="M5640" s="28" t="s">
        <v>1534</v>
      </c>
    </row>
    <row r="5641" spans="1:13" hidden="1" x14ac:dyDescent="0.2">
      <c r="A5641" s="23">
        <v>90691</v>
      </c>
      <c r="B5641" s="33" t="s">
        <v>4573</v>
      </c>
      <c r="C5641" s="28" t="s">
        <v>4574</v>
      </c>
      <c r="D5641" s="25">
        <v>40666</v>
      </c>
      <c r="E5641" s="33"/>
      <c r="F5641" s="26">
        <v>25.92</v>
      </c>
      <c r="G5641" s="28" t="s">
        <v>5136</v>
      </c>
      <c r="H5641" s="28" t="s">
        <v>3381</v>
      </c>
      <c r="J5641" s="28" t="s">
        <v>4911</v>
      </c>
      <c r="K5641" s="29">
        <v>40666</v>
      </c>
      <c r="L5641" s="28" t="s">
        <v>7174</v>
      </c>
      <c r="M5641" s="28" t="s">
        <v>7221</v>
      </c>
    </row>
    <row r="5642" spans="1:13" x14ac:dyDescent="0.2">
      <c r="A5642" s="23">
        <v>90707</v>
      </c>
      <c r="B5642" s="28" t="s">
        <v>4573</v>
      </c>
      <c r="C5642" s="28" t="s">
        <v>5783</v>
      </c>
      <c r="D5642" s="25">
        <v>40666</v>
      </c>
      <c r="F5642" s="26">
        <v>226.6</v>
      </c>
      <c r="G5642" s="28" t="s">
        <v>2205</v>
      </c>
      <c r="H5642" s="28" t="s">
        <v>7151</v>
      </c>
      <c r="J5642" s="28" t="s">
        <v>4911</v>
      </c>
      <c r="K5642" s="29">
        <v>40666</v>
      </c>
      <c r="L5642" s="28" t="s">
        <v>5658</v>
      </c>
      <c r="M5642" s="28" t="s">
        <v>3648</v>
      </c>
    </row>
    <row r="5643" spans="1:13" hidden="1" x14ac:dyDescent="0.2">
      <c r="A5643" s="23">
        <v>90683</v>
      </c>
      <c r="B5643" s="28" t="s">
        <v>4573</v>
      </c>
      <c r="C5643" s="28" t="s">
        <v>4574</v>
      </c>
      <c r="D5643" s="25">
        <v>40667</v>
      </c>
      <c r="F5643" s="26">
        <v>5.99</v>
      </c>
      <c r="G5643" s="28" t="s">
        <v>5143</v>
      </c>
      <c r="H5643" s="28" t="s">
        <v>3381</v>
      </c>
      <c r="J5643" s="28" t="s">
        <v>4909</v>
      </c>
      <c r="K5643" s="29">
        <v>40667</v>
      </c>
      <c r="L5643" s="28" t="s">
        <v>7174</v>
      </c>
      <c r="M5643" s="28" t="s">
        <v>7217</v>
      </c>
    </row>
    <row r="5644" spans="1:13" hidden="1" x14ac:dyDescent="0.2">
      <c r="A5644" s="23">
        <v>90709</v>
      </c>
      <c r="B5644" s="28" t="s">
        <v>4573</v>
      </c>
      <c r="C5644" s="28" t="s">
        <v>5783</v>
      </c>
      <c r="D5644" s="25">
        <v>40667</v>
      </c>
      <c r="E5644" s="28" t="s">
        <v>7995</v>
      </c>
      <c r="F5644" s="26">
        <v>40</v>
      </c>
      <c r="G5644" s="28" t="s">
        <v>889</v>
      </c>
      <c r="H5644" s="28" t="s">
        <v>4599</v>
      </c>
      <c r="I5644" s="28" t="s">
        <v>4680</v>
      </c>
      <c r="J5644" s="28" t="s">
        <v>4909</v>
      </c>
      <c r="K5644" s="29">
        <v>40667</v>
      </c>
      <c r="L5644" s="28" t="s">
        <v>5658</v>
      </c>
      <c r="M5644" s="28" t="s">
        <v>6414</v>
      </c>
    </row>
    <row r="5645" spans="1:13" hidden="1" x14ac:dyDescent="0.2">
      <c r="A5645" s="23">
        <v>90685</v>
      </c>
      <c r="B5645" s="28" t="s">
        <v>4573</v>
      </c>
      <c r="C5645" s="28" t="s">
        <v>4574</v>
      </c>
      <c r="D5645" s="25">
        <v>40667</v>
      </c>
      <c r="F5645" s="26">
        <v>12</v>
      </c>
      <c r="G5645" s="28" t="s">
        <v>4596</v>
      </c>
      <c r="H5645" s="28" t="s">
        <v>5954</v>
      </c>
      <c r="J5645" s="28" t="s">
        <v>4912</v>
      </c>
      <c r="K5645" s="29">
        <v>40667</v>
      </c>
      <c r="L5645" s="28" t="s">
        <v>7174</v>
      </c>
      <c r="M5645" s="28" t="s">
        <v>4596</v>
      </c>
    </row>
    <row r="5646" spans="1:13" hidden="1" x14ac:dyDescent="0.2">
      <c r="A5646" s="23">
        <v>90681</v>
      </c>
      <c r="B5646" s="28" t="s">
        <v>4573</v>
      </c>
      <c r="C5646" s="28" t="s">
        <v>4574</v>
      </c>
      <c r="D5646" s="25">
        <v>40667</v>
      </c>
      <c r="F5646" s="26">
        <v>44.56</v>
      </c>
      <c r="G5646" s="28" t="s">
        <v>6752</v>
      </c>
      <c r="H5646" s="28" t="s">
        <v>3381</v>
      </c>
      <c r="J5646" s="28" t="s">
        <v>4907</v>
      </c>
      <c r="K5646" s="29">
        <v>40667</v>
      </c>
      <c r="L5646" s="28" t="s">
        <v>7174</v>
      </c>
      <c r="M5646" s="28" t="s">
        <v>6752</v>
      </c>
    </row>
    <row r="5647" spans="1:13" hidden="1" x14ac:dyDescent="0.2">
      <c r="A5647" s="23">
        <v>90684</v>
      </c>
      <c r="B5647" s="33" t="s">
        <v>4573</v>
      </c>
      <c r="C5647" s="28" t="s">
        <v>4574</v>
      </c>
      <c r="D5647" s="25">
        <v>40667</v>
      </c>
      <c r="E5647" s="28" t="s">
        <v>3389</v>
      </c>
      <c r="F5647" s="26">
        <v>26.95</v>
      </c>
      <c r="G5647" s="28" t="s">
        <v>5139</v>
      </c>
      <c r="H5647" s="28" t="s">
        <v>3381</v>
      </c>
      <c r="J5647" s="28" t="s">
        <v>4911</v>
      </c>
      <c r="K5647" s="29">
        <v>40667</v>
      </c>
      <c r="L5647" s="28" t="s">
        <v>7174</v>
      </c>
      <c r="M5647" s="28" t="s">
        <v>7187</v>
      </c>
    </row>
    <row r="5648" spans="1:13" hidden="1" x14ac:dyDescent="0.2">
      <c r="A5648" s="23">
        <v>90708</v>
      </c>
      <c r="B5648" s="28" t="s">
        <v>4573</v>
      </c>
      <c r="C5648" s="28" t="s">
        <v>5783</v>
      </c>
      <c r="D5648" s="25">
        <v>40667</v>
      </c>
      <c r="F5648" s="26">
        <v>11.95</v>
      </c>
      <c r="G5648" s="28" t="s">
        <v>5167</v>
      </c>
      <c r="H5648" s="28" t="s">
        <v>3365</v>
      </c>
      <c r="J5648" s="28" t="s">
        <v>4909</v>
      </c>
      <c r="K5648" s="29">
        <v>40667</v>
      </c>
      <c r="L5648" s="28" t="s">
        <v>5658</v>
      </c>
      <c r="M5648" s="28" t="s">
        <v>3649</v>
      </c>
    </row>
    <row r="5649" spans="1:13" hidden="1" x14ac:dyDescent="0.2">
      <c r="A5649" s="23">
        <v>90682</v>
      </c>
      <c r="B5649" s="28" t="s">
        <v>4573</v>
      </c>
      <c r="C5649" s="28" t="s">
        <v>4574</v>
      </c>
      <c r="D5649" s="25">
        <v>40667</v>
      </c>
      <c r="E5649" s="28" t="s">
        <v>5365</v>
      </c>
      <c r="F5649" s="26">
        <v>180</v>
      </c>
      <c r="G5649" s="28" t="s">
        <v>4597</v>
      </c>
      <c r="H5649" s="28" t="s">
        <v>3381</v>
      </c>
      <c r="J5649" s="28" t="s">
        <v>4909</v>
      </c>
      <c r="K5649" s="29">
        <v>40667</v>
      </c>
      <c r="L5649" s="28" t="s">
        <v>7174</v>
      </c>
      <c r="M5649" s="28" t="s">
        <v>7192</v>
      </c>
    </row>
    <row r="5650" spans="1:13" hidden="1" x14ac:dyDescent="0.2">
      <c r="A5650" s="23">
        <v>90680</v>
      </c>
      <c r="B5650" s="28" t="s">
        <v>4573</v>
      </c>
      <c r="C5650" s="28" t="s">
        <v>4574</v>
      </c>
      <c r="D5650" s="25">
        <v>40668</v>
      </c>
      <c r="E5650" s="33" t="s">
        <v>2026</v>
      </c>
      <c r="F5650" s="26">
        <v>117</v>
      </c>
      <c r="G5650" s="33" t="s">
        <v>5180</v>
      </c>
      <c r="H5650" s="28" t="s">
        <v>4599</v>
      </c>
      <c r="J5650" s="28" t="s">
        <v>4911</v>
      </c>
      <c r="K5650" s="29">
        <v>40668</v>
      </c>
      <c r="L5650" s="28" t="s">
        <v>7176</v>
      </c>
      <c r="M5650" s="28">
        <v>1279</v>
      </c>
    </row>
    <row r="5651" spans="1:13" hidden="1" x14ac:dyDescent="0.2">
      <c r="A5651" s="23">
        <v>90678.2</v>
      </c>
      <c r="B5651" s="28" t="s">
        <v>4579</v>
      </c>
      <c r="C5651" s="28" t="s">
        <v>4574</v>
      </c>
      <c r="D5651" s="25">
        <v>40669</v>
      </c>
      <c r="F5651" s="26">
        <v>30</v>
      </c>
      <c r="G5651" s="28" t="s">
        <v>4580</v>
      </c>
      <c r="H5651" s="28" t="s">
        <v>6667</v>
      </c>
      <c r="K5651" s="29">
        <v>40669</v>
      </c>
      <c r="L5651" s="28" t="s">
        <v>7212</v>
      </c>
      <c r="M5651" s="28" t="s">
        <v>7271</v>
      </c>
    </row>
    <row r="5652" spans="1:13" hidden="1" x14ac:dyDescent="0.2">
      <c r="A5652" s="23">
        <v>90679</v>
      </c>
      <c r="B5652" s="28" t="s">
        <v>4573</v>
      </c>
      <c r="C5652" s="28" t="s">
        <v>4574</v>
      </c>
      <c r="D5652" s="25">
        <v>40669</v>
      </c>
      <c r="E5652" s="28" t="s">
        <v>8422</v>
      </c>
      <c r="F5652" s="26">
        <v>115</v>
      </c>
      <c r="G5652" s="28" t="s">
        <v>8034</v>
      </c>
      <c r="H5652" s="28" t="s">
        <v>3379</v>
      </c>
      <c r="J5652" s="28" t="s">
        <v>4909</v>
      </c>
      <c r="K5652" s="29">
        <v>40669</v>
      </c>
      <c r="L5652" s="28" t="s">
        <v>7176</v>
      </c>
      <c r="M5652" s="28">
        <v>1321</v>
      </c>
    </row>
    <row r="5653" spans="1:13" hidden="1" x14ac:dyDescent="0.2">
      <c r="A5653" s="23">
        <v>90678.1</v>
      </c>
      <c r="B5653" s="28" t="s">
        <v>4573</v>
      </c>
      <c r="C5653" s="28" t="s">
        <v>4574</v>
      </c>
      <c r="D5653" s="25">
        <v>40669</v>
      </c>
      <c r="E5653" s="28" t="s">
        <v>7164</v>
      </c>
      <c r="F5653" s="26">
        <v>3.5</v>
      </c>
      <c r="G5653" s="33" t="s">
        <v>5137</v>
      </c>
      <c r="H5653" s="28" t="s">
        <v>3365</v>
      </c>
      <c r="J5653" s="28" t="s">
        <v>4911</v>
      </c>
      <c r="K5653" s="29">
        <v>40669</v>
      </c>
      <c r="L5653" s="28" t="s">
        <v>7212</v>
      </c>
      <c r="M5653" s="28" t="s">
        <v>7271</v>
      </c>
    </row>
    <row r="5654" spans="1:13" hidden="1" x14ac:dyDescent="0.2">
      <c r="A5654" s="23">
        <v>90715</v>
      </c>
      <c r="B5654" s="28" t="s">
        <v>4573</v>
      </c>
      <c r="C5654" s="28" t="s">
        <v>5135</v>
      </c>
      <c r="D5654" s="25">
        <v>40670</v>
      </c>
      <c r="F5654" s="26">
        <v>16.39</v>
      </c>
      <c r="G5654" s="28" t="s">
        <v>2208</v>
      </c>
      <c r="H5654" s="28" t="s">
        <v>3365</v>
      </c>
      <c r="J5654" s="28" t="s">
        <v>4909</v>
      </c>
      <c r="K5654" s="29">
        <v>40672</v>
      </c>
      <c r="L5654" s="28" t="s">
        <v>5658</v>
      </c>
      <c r="M5654" s="28" t="s">
        <v>3966</v>
      </c>
    </row>
    <row r="5655" spans="1:13" hidden="1" x14ac:dyDescent="0.2">
      <c r="A5655" s="23">
        <v>90716</v>
      </c>
      <c r="B5655" s="28" t="s">
        <v>4573</v>
      </c>
      <c r="C5655" s="28" t="s">
        <v>5135</v>
      </c>
      <c r="D5655" s="25">
        <v>40670</v>
      </c>
      <c r="F5655" s="26">
        <v>10.119999999999999</v>
      </c>
      <c r="G5655" s="28" t="s">
        <v>2208</v>
      </c>
      <c r="H5655" s="28" t="s">
        <v>3365</v>
      </c>
      <c r="J5655" s="28" t="s">
        <v>4909</v>
      </c>
      <c r="K5655" s="29">
        <v>40672</v>
      </c>
      <c r="L5655" s="28" t="s">
        <v>5658</v>
      </c>
      <c r="M5655" s="28" t="s">
        <v>3924</v>
      </c>
    </row>
    <row r="5656" spans="1:13" hidden="1" x14ac:dyDescent="0.2">
      <c r="A5656" s="23">
        <v>90714</v>
      </c>
      <c r="B5656" s="28" t="s">
        <v>4573</v>
      </c>
      <c r="C5656" s="28" t="s">
        <v>5135</v>
      </c>
      <c r="D5656" s="25">
        <v>40670</v>
      </c>
      <c r="E5656" s="28" t="s">
        <v>953</v>
      </c>
      <c r="F5656" s="26">
        <v>14.99</v>
      </c>
      <c r="G5656" s="28" t="s">
        <v>6612</v>
      </c>
      <c r="H5656" s="28" t="s">
        <v>4600</v>
      </c>
      <c r="J5656" s="28" t="s">
        <v>4906</v>
      </c>
      <c r="K5656" s="29">
        <v>40672</v>
      </c>
      <c r="L5656" s="28" t="s">
        <v>5658</v>
      </c>
      <c r="M5656" s="28" t="s">
        <v>3965</v>
      </c>
    </row>
    <row r="5657" spans="1:13" hidden="1" x14ac:dyDescent="0.2">
      <c r="A5657" s="23">
        <v>90717.1</v>
      </c>
      <c r="B5657" s="28" t="s">
        <v>4573</v>
      </c>
      <c r="C5657" s="28" t="s">
        <v>5135</v>
      </c>
      <c r="D5657" s="25">
        <v>40670</v>
      </c>
      <c r="E5657" s="28" t="s">
        <v>2028</v>
      </c>
      <c r="F5657" s="26">
        <v>23</v>
      </c>
      <c r="G5657" s="28" t="s">
        <v>3697</v>
      </c>
      <c r="H5657" s="28" t="s">
        <v>3379</v>
      </c>
      <c r="J5657" s="28" t="s">
        <v>4905</v>
      </c>
      <c r="K5657" s="29">
        <v>40673</v>
      </c>
      <c r="L5657" s="28" t="s">
        <v>5658</v>
      </c>
      <c r="M5657" s="28" t="s">
        <v>3967</v>
      </c>
    </row>
    <row r="5658" spans="1:13" hidden="1" x14ac:dyDescent="0.2">
      <c r="A5658" s="23">
        <v>90717.2</v>
      </c>
      <c r="B5658" s="28" t="s">
        <v>4573</v>
      </c>
      <c r="C5658" s="28" t="s">
        <v>5135</v>
      </c>
      <c r="D5658" s="25">
        <v>40670</v>
      </c>
      <c r="E5658" s="28" t="s">
        <v>2029</v>
      </c>
      <c r="F5658" s="26">
        <v>14.94</v>
      </c>
      <c r="G5658" s="28" t="s">
        <v>3697</v>
      </c>
      <c r="H5658" s="28" t="s">
        <v>3370</v>
      </c>
      <c r="J5658" s="28" t="s">
        <v>4909</v>
      </c>
      <c r="K5658" s="29">
        <v>40673</v>
      </c>
      <c r="L5658" s="28" t="s">
        <v>5658</v>
      </c>
      <c r="M5658" s="28" t="s">
        <v>3967</v>
      </c>
    </row>
    <row r="5659" spans="1:13" hidden="1" x14ac:dyDescent="0.2">
      <c r="A5659" s="23">
        <v>90719</v>
      </c>
      <c r="B5659" s="28" t="s">
        <v>4573</v>
      </c>
      <c r="C5659" s="28" t="s">
        <v>5135</v>
      </c>
      <c r="D5659" s="25">
        <v>40671</v>
      </c>
      <c r="F5659" s="26">
        <v>8.51</v>
      </c>
      <c r="G5659" s="28" t="s">
        <v>683</v>
      </c>
      <c r="H5659" s="28" t="s">
        <v>3365</v>
      </c>
      <c r="J5659" s="28" t="s">
        <v>4909</v>
      </c>
      <c r="K5659" s="29">
        <v>40672</v>
      </c>
      <c r="L5659" s="28" t="s">
        <v>5658</v>
      </c>
      <c r="M5659" s="28" t="s">
        <v>747</v>
      </c>
    </row>
    <row r="5660" spans="1:13" hidden="1" x14ac:dyDescent="0.2">
      <c r="A5660" s="23">
        <v>90718</v>
      </c>
      <c r="B5660" s="28" t="s">
        <v>4573</v>
      </c>
      <c r="C5660" s="28" t="s">
        <v>5135</v>
      </c>
      <c r="D5660" s="25">
        <v>40671</v>
      </c>
      <c r="F5660" s="26">
        <v>5.51</v>
      </c>
      <c r="G5660" s="28" t="s">
        <v>1951</v>
      </c>
      <c r="H5660" s="28" t="s">
        <v>3370</v>
      </c>
      <c r="J5660" s="28" t="s">
        <v>4909</v>
      </c>
      <c r="K5660" s="29">
        <v>40672</v>
      </c>
      <c r="L5660" s="28" t="s">
        <v>5658</v>
      </c>
      <c r="M5660" s="28" t="s">
        <v>1650</v>
      </c>
    </row>
    <row r="5661" spans="1:13" hidden="1" x14ac:dyDescent="0.2">
      <c r="A5661" s="23">
        <v>90676</v>
      </c>
      <c r="B5661" s="28" t="s">
        <v>4585</v>
      </c>
      <c r="C5661" s="28" t="s">
        <v>4574</v>
      </c>
      <c r="D5661" s="25">
        <v>40672</v>
      </c>
      <c r="F5661" s="26">
        <v>50</v>
      </c>
      <c r="G5661" s="28" t="s">
        <v>4586</v>
      </c>
      <c r="H5661" s="28" t="s">
        <v>5948</v>
      </c>
      <c r="J5661" s="28" t="s">
        <v>4905</v>
      </c>
      <c r="K5661" s="29">
        <v>40672</v>
      </c>
      <c r="L5661" s="28" t="s">
        <v>7174</v>
      </c>
      <c r="M5661" s="28" t="s">
        <v>7180</v>
      </c>
    </row>
    <row r="5662" spans="1:13" hidden="1" x14ac:dyDescent="0.2">
      <c r="A5662" s="23">
        <v>90670</v>
      </c>
      <c r="B5662" s="28" t="s">
        <v>4579</v>
      </c>
      <c r="C5662" s="28" t="s">
        <v>4574</v>
      </c>
      <c r="D5662" s="25">
        <v>40672</v>
      </c>
      <c r="F5662" s="26">
        <v>250</v>
      </c>
      <c r="G5662" s="28" t="s">
        <v>4587</v>
      </c>
      <c r="H5662" s="28" t="s">
        <v>6667</v>
      </c>
      <c r="K5662" s="29">
        <v>40672</v>
      </c>
      <c r="L5662" s="28" t="s">
        <v>7174</v>
      </c>
      <c r="M5662" s="28" t="s">
        <v>7179</v>
      </c>
    </row>
    <row r="5663" spans="1:13" hidden="1" x14ac:dyDescent="0.2">
      <c r="A5663" s="23">
        <v>90671</v>
      </c>
      <c r="B5663" s="28" t="s">
        <v>4579</v>
      </c>
      <c r="C5663" s="28" t="s">
        <v>4574</v>
      </c>
      <c r="D5663" s="25">
        <v>40672</v>
      </c>
      <c r="F5663" s="26">
        <v>60</v>
      </c>
      <c r="G5663" s="28" t="s">
        <v>4587</v>
      </c>
      <c r="H5663" s="28" t="s">
        <v>6667</v>
      </c>
      <c r="K5663" s="29">
        <v>40672</v>
      </c>
      <c r="L5663" s="28" t="s">
        <v>7174</v>
      </c>
      <c r="M5663" s="28" t="s">
        <v>7179</v>
      </c>
    </row>
    <row r="5664" spans="1:13" hidden="1" x14ac:dyDescent="0.2">
      <c r="A5664" s="23">
        <v>90672</v>
      </c>
      <c r="B5664" s="28" t="s">
        <v>4579</v>
      </c>
      <c r="C5664" s="28" t="s">
        <v>4574</v>
      </c>
      <c r="D5664" s="25">
        <v>40672</v>
      </c>
      <c r="F5664" s="26">
        <v>150</v>
      </c>
      <c r="G5664" s="28" t="s">
        <v>4587</v>
      </c>
      <c r="H5664" s="28" t="s">
        <v>6667</v>
      </c>
      <c r="K5664" s="29">
        <v>40672</v>
      </c>
      <c r="L5664" s="28" t="s">
        <v>7174</v>
      </c>
      <c r="M5664" s="28" t="s">
        <v>7179</v>
      </c>
    </row>
    <row r="5665" spans="1:13" hidden="1" x14ac:dyDescent="0.2">
      <c r="A5665" s="23">
        <v>90673</v>
      </c>
      <c r="B5665" s="28" t="s">
        <v>4579</v>
      </c>
      <c r="C5665" s="28" t="s">
        <v>4574</v>
      </c>
      <c r="D5665" s="25">
        <v>40672</v>
      </c>
      <c r="F5665" s="26">
        <v>100</v>
      </c>
      <c r="G5665" s="28" t="s">
        <v>4587</v>
      </c>
      <c r="H5665" s="28" t="s">
        <v>6667</v>
      </c>
      <c r="K5665" s="29">
        <v>40672</v>
      </c>
      <c r="L5665" s="28" t="s">
        <v>7174</v>
      </c>
      <c r="M5665" s="28" t="s">
        <v>7179</v>
      </c>
    </row>
    <row r="5666" spans="1:13" hidden="1" x14ac:dyDescent="0.2">
      <c r="A5666" s="23">
        <v>90674</v>
      </c>
      <c r="B5666" s="28" t="s">
        <v>4579</v>
      </c>
      <c r="C5666" s="28" t="s">
        <v>4574</v>
      </c>
      <c r="D5666" s="25">
        <v>40672</v>
      </c>
      <c r="F5666" s="26">
        <v>100</v>
      </c>
      <c r="G5666" s="28" t="s">
        <v>4587</v>
      </c>
      <c r="H5666" s="28" t="s">
        <v>6667</v>
      </c>
      <c r="K5666" s="29">
        <v>40672</v>
      </c>
      <c r="L5666" s="28" t="s">
        <v>7174</v>
      </c>
      <c r="M5666" s="28" t="s">
        <v>7179</v>
      </c>
    </row>
    <row r="5667" spans="1:13" hidden="1" x14ac:dyDescent="0.2">
      <c r="A5667" s="23">
        <v>90675</v>
      </c>
      <c r="B5667" s="28" t="s">
        <v>4579</v>
      </c>
      <c r="C5667" s="28" t="s">
        <v>4574</v>
      </c>
      <c r="D5667" s="25">
        <v>40672</v>
      </c>
      <c r="F5667" s="26">
        <v>500</v>
      </c>
      <c r="G5667" s="28" t="s">
        <v>4587</v>
      </c>
      <c r="H5667" s="28" t="s">
        <v>6667</v>
      </c>
      <c r="K5667" s="29">
        <v>40672</v>
      </c>
      <c r="L5667" s="28" t="s">
        <v>7174</v>
      </c>
      <c r="M5667" s="28" t="s">
        <v>7179</v>
      </c>
    </row>
    <row r="5668" spans="1:13" hidden="1" x14ac:dyDescent="0.2">
      <c r="A5668" s="23">
        <v>90720</v>
      </c>
      <c r="B5668" s="28" t="s">
        <v>4573</v>
      </c>
      <c r="C5668" s="28" t="s">
        <v>5135</v>
      </c>
      <c r="D5668" s="25">
        <v>40672</v>
      </c>
      <c r="E5668" s="28" t="s">
        <v>4723</v>
      </c>
      <c r="F5668" s="26">
        <v>45</v>
      </c>
      <c r="G5668" s="28" t="s">
        <v>1947</v>
      </c>
      <c r="H5668" s="28" t="s">
        <v>7321</v>
      </c>
      <c r="I5668" s="28" t="s">
        <v>3045</v>
      </c>
      <c r="J5668" s="28" t="s">
        <v>4907</v>
      </c>
      <c r="K5668" s="29">
        <v>40673</v>
      </c>
      <c r="L5668" s="28" t="s">
        <v>5658</v>
      </c>
      <c r="M5668" s="28" t="s">
        <v>3968</v>
      </c>
    </row>
    <row r="5669" spans="1:13" hidden="1" x14ac:dyDescent="0.2">
      <c r="A5669" s="23">
        <v>90677</v>
      </c>
      <c r="B5669" s="33" t="s">
        <v>4573</v>
      </c>
      <c r="C5669" s="33" t="s">
        <v>4574</v>
      </c>
      <c r="D5669" s="25">
        <v>40672</v>
      </c>
      <c r="F5669" s="26">
        <v>5</v>
      </c>
      <c r="G5669" s="28" t="s">
        <v>4590</v>
      </c>
      <c r="H5669" s="28" t="s">
        <v>5954</v>
      </c>
      <c r="J5669" s="28" t="s">
        <v>4912</v>
      </c>
      <c r="K5669" s="29">
        <v>40672</v>
      </c>
      <c r="L5669" s="33" t="s">
        <v>7182</v>
      </c>
      <c r="M5669" s="28" t="s">
        <v>1430</v>
      </c>
    </row>
    <row r="5670" spans="1:13" hidden="1" x14ac:dyDescent="0.2">
      <c r="A5670" s="23">
        <v>90721</v>
      </c>
      <c r="B5670" s="28" t="s">
        <v>4573</v>
      </c>
      <c r="C5670" s="28" t="s">
        <v>5135</v>
      </c>
      <c r="D5670" s="25">
        <v>40672</v>
      </c>
      <c r="F5670" s="26">
        <v>44.87</v>
      </c>
      <c r="G5670" s="28" t="s">
        <v>5160</v>
      </c>
      <c r="H5670" s="28" t="s">
        <v>7322</v>
      </c>
      <c r="J5670" s="28" t="s">
        <v>7139</v>
      </c>
      <c r="K5670" s="29">
        <v>40673</v>
      </c>
      <c r="L5670" s="28" t="s">
        <v>5658</v>
      </c>
      <c r="M5670" s="28" t="s">
        <v>3969</v>
      </c>
    </row>
    <row r="5671" spans="1:13" hidden="1" x14ac:dyDescent="0.2">
      <c r="A5671" s="23">
        <v>90669</v>
      </c>
      <c r="B5671" s="28" t="s">
        <v>4573</v>
      </c>
      <c r="C5671" s="28" t="s">
        <v>4574</v>
      </c>
      <c r="D5671" s="25">
        <v>40672</v>
      </c>
      <c r="E5671" s="28" t="s">
        <v>3388</v>
      </c>
      <c r="F5671" s="26">
        <v>8.19</v>
      </c>
      <c r="G5671" s="28" t="s">
        <v>4589</v>
      </c>
      <c r="H5671" s="28" t="s">
        <v>3381</v>
      </c>
      <c r="J5671" s="28" t="s">
        <v>4907</v>
      </c>
      <c r="K5671" s="29">
        <v>40672</v>
      </c>
      <c r="L5671" s="28" t="s">
        <v>7174</v>
      </c>
      <c r="M5671" s="28" t="s">
        <v>7186</v>
      </c>
    </row>
    <row r="5672" spans="1:13" hidden="1" x14ac:dyDescent="0.2">
      <c r="A5672" s="23">
        <v>90809.1</v>
      </c>
      <c r="B5672" s="28" t="s">
        <v>4573</v>
      </c>
      <c r="C5672" s="28" t="s">
        <v>5133</v>
      </c>
      <c r="D5672" s="25">
        <v>40672</v>
      </c>
      <c r="F5672" s="26">
        <v>4</v>
      </c>
      <c r="G5672" s="28" t="s">
        <v>5137</v>
      </c>
      <c r="H5672" s="28" t="s">
        <v>3370</v>
      </c>
      <c r="J5672" s="28" t="s">
        <v>4909</v>
      </c>
    </row>
    <row r="5673" spans="1:13" hidden="1" x14ac:dyDescent="0.2">
      <c r="A5673" s="23">
        <v>90809.2</v>
      </c>
      <c r="B5673" s="28" t="s">
        <v>4573</v>
      </c>
      <c r="C5673" s="28" t="s">
        <v>5133</v>
      </c>
      <c r="D5673" s="25">
        <v>40672</v>
      </c>
      <c r="F5673" s="26">
        <v>53.87</v>
      </c>
      <c r="G5673" s="28" t="s">
        <v>5137</v>
      </c>
      <c r="H5673" s="28" t="s">
        <v>3365</v>
      </c>
      <c r="J5673" s="28" t="s">
        <v>4909</v>
      </c>
    </row>
    <row r="5674" spans="1:13" hidden="1" x14ac:dyDescent="0.2">
      <c r="A5674" s="23">
        <v>90668</v>
      </c>
      <c r="B5674" s="28" t="s">
        <v>4579</v>
      </c>
      <c r="C5674" s="28" t="s">
        <v>4574</v>
      </c>
      <c r="D5674" s="25">
        <v>40673</v>
      </c>
      <c r="F5674" s="26">
        <v>40</v>
      </c>
      <c r="G5674" s="28" t="s">
        <v>4580</v>
      </c>
      <c r="H5674" s="28" t="s">
        <v>6667</v>
      </c>
      <c r="K5674" s="29">
        <v>40673</v>
      </c>
      <c r="L5674" s="28" t="s">
        <v>7184</v>
      </c>
      <c r="M5674" s="28" t="s">
        <v>3561</v>
      </c>
    </row>
    <row r="5675" spans="1:13" hidden="1" x14ac:dyDescent="0.2">
      <c r="A5675" s="23">
        <v>90723</v>
      </c>
      <c r="B5675" s="28" t="s">
        <v>4573</v>
      </c>
      <c r="C5675" s="28" t="s">
        <v>5135</v>
      </c>
      <c r="D5675" s="25">
        <v>40673</v>
      </c>
      <c r="E5675" s="28" t="s">
        <v>2039</v>
      </c>
      <c r="F5675" s="26">
        <v>21.99</v>
      </c>
      <c r="G5675" s="28" t="s">
        <v>3732</v>
      </c>
      <c r="H5675" s="28" t="s">
        <v>7321</v>
      </c>
      <c r="I5675" s="28" t="s">
        <v>3045</v>
      </c>
      <c r="J5675" s="28" t="s">
        <v>4907</v>
      </c>
      <c r="K5675" s="29">
        <v>40674</v>
      </c>
      <c r="L5675" s="28" t="s">
        <v>5658</v>
      </c>
      <c r="M5675" s="28" t="s">
        <v>3174</v>
      </c>
    </row>
    <row r="5676" spans="1:13" hidden="1" x14ac:dyDescent="0.2">
      <c r="A5676" s="23">
        <v>90722</v>
      </c>
      <c r="B5676" s="28" t="s">
        <v>4573</v>
      </c>
      <c r="C5676" s="28" t="s">
        <v>5135</v>
      </c>
      <c r="D5676" s="25">
        <v>40673</v>
      </c>
      <c r="E5676" s="28" t="s">
        <v>2034</v>
      </c>
      <c r="F5676" s="26">
        <v>10</v>
      </c>
      <c r="G5676" s="28" t="s">
        <v>2200</v>
      </c>
      <c r="H5676" s="28" t="s">
        <v>7321</v>
      </c>
      <c r="I5676" s="28" t="s">
        <v>3045</v>
      </c>
      <c r="J5676" s="28" t="s">
        <v>4907</v>
      </c>
      <c r="K5676" s="29">
        <v>40674</v>
      </c>
      <c r="L5676" s="28" t="s">
        <v>5658</v>
      </c>
      <c r="M5676" s="28" t="s">
        <v>3173</v>
      </c>
    </row>
    <row r="5677" spans="1:13" x14ac:dyDescent="0.2">
      <c r="A5677" s="23">
        <v>90667</v>
      </c>
      <c r="B5677" s="28" t="s">
        <v>4573</v>
      </c>
      <c r="C5677" s="28" t="s">
        <v>4574</v>
      </c>
      <c r="D5677" s="25">
        <v>40673</v>
      </c>
      <c r="E5677" s="28" t="s">
        <v>8421</v>
      </c>
      <c r="F5677" s="26">
        <v>120</v>
      </c>
      <c r="G5677" s="28" t="s">
        <v>5412</v>
      </c>
      <c r="H5677" s="28" t="s">
        <v>7151</v>
      </c>
      <c r="J5677" s="28" t="s">
        <v>4907</v>
      </c>
      <c r="K5677" s="29">
        <v>40673</v>
      </c>
      <c r="L5677" s="28" t="s">
        <v>7176</v>
      </c>
      <c r="M5677" s="28">
        <v>1191</v>
      </c>
    </row>
    <row r="5678" spans="1:13" hidden="1" x14ac:dyDescent="0.2">
      <c r="A5678" s="23">
        <v>90725</v>
      </c>
      <c r="B5678" s="28" t="s">
        <v>4573</v>
      </c>
      <c r="C5678" s="28" t="s">
        <v>5135</v>
      </c>
      <c r="D5678" s="25">
        <v>40674</v>
      </c>
      <c r="F5678" s="26">
        <v>55.62</v>
      </c>
      <c r="G5678" s="28" t="s">
        <v>1956</v>
      </c>
      <c r="H5678" s="28" t="s">
        <v>7322</v>
      </c>
      <c r="J5678" s="28" t="s">
        <v>7139</v>
      </c>
      <c r="K5678" s="29">
        <v>40675</v>
      </c>
      <c r="L5678" s="28" t="s">
        <v>5658</v>
      </c>
      <c r="M5678" s="28" t="s">
        <v>3176</v>
      </c>
    </row>
    <row r="5679" spans="1:13" hidden="1" x14ac:dyDescent="0.2">
      <c r="A5679" s="23">
        <v>90666</v>
      </c>
      <c r="B5679" s="28" t="s">
        <v>4579</v>
      </c>
      <c r="C5679" s="28" t="s">
        <v>4574</v>
      </c>
      <c r="D5679" s="25">
        <v>40674</v>
      </c>
      <c r="F5679" s="26">
        <v>30</v>
      </c>
      <c r="G5679" s="28" t="s">
        <v>4580</v>
      </c>
      <c r="H5679" s="28" t="s">
        <v>6667</v>
      </c>
      <c r="K5679" s="29">
        <v>40674</v>
      </c>
      <c r="L5679" s="28" t="s">
        <v>7184</v>
      </c>
      <c r="M5679" s="28" t="s">
        <v>3561</v>
      </c>
    </row>
    <row r="5680" spans="1:13" hidden="1" x14ac:dyDescent="0.2">
      <c r="A5680" s="23">
        <v>90726</v>
      </c>
      <c r="B5680" s="28" t="s">
        <v>4573</v>
      </c>
      <c r="C5680" s="28" t="s">
        <v>5135</v>
      </c>
      <c r="D5680" s="25">
        <v>40674</v>
      </c>
      <c r="E5680" s="28" t="s">
        <v>7986</v>
      </c>
      <c r="F5680" s="26">
        <v>141.4</v>
      </c>
      <c r="G5680" s="28" t="s">
        <v>889</v>
      </c>
      <c r="H5680" s="28" t="s">
        <v>4599</v>
      </c>
      <c r="I5680" s="28" t="s">
        <v>4680</v>
      </c>
      <c r="J5680" s="28" t="s">
        <v>4909</v>
      </c>
      <c r="K5680" s="29">
        <v>40675</v>
      </c>
      <c r="L5680" s="28" t="s">
        <v>5658</v>
      </c>
      <c r="M5680" s="28" t="s">
        <v>3177</v>
      </c>
    </row>
    <row r="5681" spans="1:13" hidden="1" x14ac:dyDescent="0.2">
      <c r="A5681" s="23">
        <v>90724</v>
      </c>
      <c r="B5681" s="28" t="s">
        <v>4573</v>
      </c>
      <c r="C5681" s="28" t="s">
        <v>5135</v>
      </c>
      <c r="D5681" s="25">
        <v>40674</v>
      </c>
      <c r="E5681" s="28" t="s">
        <v>4710</v>
      </c>
      <c r="F5681" s="26">
        <v>52.39</v>
      </c>
      <c r="G5681" s="28" t="s">
        <v>5137</v>
      </c>
      <c r="H5681" s="28" t="s">
        <v>3365</v>
      </c>
      <c r="I5681" s="28" t="s">
        <v>3045</v>
      </c>
      <c r="J5681" s="28" t="s">
        <v>4909</v>
      </c>
      <c r="K5681" s="29">
        <v>40675</v>
      </c>
      <c r="L5681" s="28" t="s">
        <v>5658</v>
      </c>
      <c r="M5681" s="28" t="s">
        <v>3175</v>
      </c>
    </row>
    <row r="5682" spans="1:13" hidden="1" x14ac:dyDescent="0.2">
      <c r="A5682" s="23">
        <v>93452</v>
      </c>
      <c r="B5682" s="28" t="s">
        <v>5150</v>
      </c>
      <c r="C5682" s="28" t="s">
        <v>4587</v>
      </c>
      <c r="D5682" s="25">
        <v>40674</v>
      </c>
      <c r="F5682" s="26">
        <v>-1160</v>
      </c>
      <c r="G5682" s="28" t="s">
        <v>4574</v>
      </c>
      <c r="H5682" s="28" t="s">
        <v>6667</v>
      </c>
    </row>
    <row r="5683" spans="1:13" hidden="1" x14ac:dyDescent="0.2">
      <c r="A5683" s="23">
        <v>91142.399999999994</v>
      </c>
      <c r="B5683" s="28" t="s">
        <v>4582</v>
      </c>
      <c r="C5683" s="28" t="s">
        <v>4574</v>
      </c>
      <c r="D5683" s="25">
        <v>40675</v>
      </c>
      <c r="F5683" s="26">
        <v>-16.559999999999999</v>
      </c>
      <c r="G5683" s="28" t="s">
        <v>4583</v>
      </c>
      <c r="H5683" s="28" t="s">
        <v>6666</v>
      </c>
      <c r="J5683" s="28" t="s">
        <v>4911</v>
      </c>
      <c r="K5683" s="29">
        <v>40793</v>
      </c>
      <c r="L5683" s="28" t="s">
        <v>7181</v>
      </c>
      <c r="M5683" s="28">
        <v>160109</v>
      </c>
    </row>
    <row r="5684" spans="1:13" hidden="1" x14ac:dyDescent="0.2">
      <c r="A5684" s="23">
        <v>90664</v>
      </c>
      <c r="B5684" s="28" t="s">
        <v>4592</v>
      </c>
      <c r="C5684" s="28" t="s">
        <v>4574</v>
      </c>
      <c r="D5684" s="25">
        <v>40675</v>
      </c>
      <c r="F5684" s="26">
        <v>-924.6</v>
      </c>
      <c r="G5684" s="28" t="s">
        <v>4593</v>
      </c>
      <c r="H5684" s="28" t="s">
        <v>6666</v>
      </c>
      <c r="J5684" s="28" t="s">
        <v>4911</v>
      </c>
      <c r="K5684" s="29">
        <v>40675</v>
      </c>
      <c r="L5684" s="28" t="s">
        <v>7177</v>
      </c>
      <c r="M5684" s="28" t="s">
        <v>7214</v>
      </c>
    </row>
    <row r="5685" spans="1:13" hidden="1" x14ac:dyDescent="0.2">
      <c r="A5685" s="23">
        <v>90665</v>
      </c>
      <c r="B5685" s="28" t="s">
        <v>4592</v>
      </c>
      <c r="C5685" s="28" t="s">
        <v>4574</v>
      </c>
      <c r="D5685" s="25">
        <v>40675</v>
      </c>
      <c r="F5685" s="26">
        <v>-924.8</v>
      </c>
      <c r="G5685" s="28" t="s">
        <v>4593</v>
      </c>
      <c r="H5685" s="28" t="s">
        <v>6666</v>
      </c>
      <c r="J5685" s="28" t="s">
        <v>4911</v>
      </c>
      <c r="K5685" s="29">
        <v>40675</v>
      </c>
      <c r="L5685" s="28" t="s">
        <v>7177</v>
      </c>
      <c r="M5685" s="28" t="s">
        <v>7214</v>
      </c>
    </row>
    <row r="5686" spans="1:13" hidden="1" x14ac:dyDescent="0.2">
      <c r="A5686" s="23">
        <v>90663</v>
      </c>
      <c r="B5686" s="28" t="s">
        <v>4573</v>
      </c>
      <c r="C5686" s="28" t="s">
        <v>4574</v>
      </c>
      <c r="D5686" s="25">
        <v>40675</v>
      </c>
      <c r="E5686" s="28" t="s">
        <v>8420</v>
      </c>
      <c r="F5686" s="26">
        <v>77</v>
      </c>
      <c r="G5686" s="28" t="s">
        <v>7118</v>
      </c>
      <c r="H5686" s="28" t="s">
        <v>3379</v>
      </c>
      <c r="J5686" s="28" t="s">
        <v>4916</v>
      </c>
      <c r="K5686" s="29">
        <v>40675</v>
      </c>
      <c r="L5686" s="28" t="s">
        <v>7176</v>
      </c>
      <c r="M5686" s="28">
        <v>1193</v>
      </c>
    </row>
    <row r="5687" spans="1:13" hidden="1" x14ac:dyDescent="0.2">
      <c r="A5687" s="23">
        <v>90711</v>
      </c>
      <c r="B5687" s="33" t="s">
        <v>4573</v>
      </c>
      <c r="C5687" s="33" t="s">
        <v>5135</v>
      </c>
      <c r="D5687" s="25">
        <v>40675</v>
      </c>
      <c r="E5687" s="28" t="s">
        <v>7164</v>
      </c>
      <c r="F5687" s="26">
        <v>12.85</v>
      </c>
      <c r="G5687" s="28" t="s">
        <v>1560</v>
      </c>
      <c r="H5687" s="28" t="s">
        <v>3365</v>
      </c>
      <c r="I5687" s="28" t="s">
        <v>3045</v>
      </c>
      <c r="J5687" s="28" t="s">
        <v>4909</v>
      </c>
      <c r="K5687" s="29">
        <v>40676</v>
      </c>
      <c r="L5687" s="33" t="s">
        <v>5658</v>
      </c>
      <c r="M5687" s="28" t="s">
        <v>749</v>
      </c>
    </row>
    <row r="5688" spans="1:13" x14ac:dyDescent="0.2">
      <c r="A5688" s="23">
        <v>90728</v>
      </c>
      <c r="B5688" s="28" t="s">
        <v>4573</v>
      </c>
      <c r="C5688" s="28" t="s">
        <v>5135</v>
      </c>
      <c r="D5688" s="25">
        <v>40675</v>
      </c>
      <c r="F5688" s="26">
        <v>20</v>
      </c>
      <c r="G5688" s="28" t="s">
        <v>2201</v>
      </c>
      <c r="H5688" s="28" t="s">
        <v>7151</v>
      </c>
      <c r="J5688" s="28" t="s">
        <v>4911</v>
      </c>
      <c r="K5688" s="29">
        <v>40676</v>
      </c>
      <c r="L5688" s="28" t="s">
        <v>5658</v>
      </c>
      <c r="M5688" s="28" t="s">
        <v>3178</v>
      </c>
    </row>
    <row r="5689" spans="1:13" hidden="1" x14ac:dyDescent="0.2">
      <c r="A5689" s="23">
        <v>90727</v>
      </c>
      <c r="B5689" s="28" t="s">
        <v>4573</v>
      </c>
      <c r="C5689" s="28" t="s">
        <v>5135</v>
      </c>
      <c r="D5689" s="25">
        <v>40675</v>
      </c>
      <c r="E5689" s="28" t="s">
        <v>2031</v>
      </c>
      <c r="F5689" s="26">
        <v>80</v>
      </c>
      <c r="G5689" s="28" t="s">
        <v>3970</v>
      </c>
      <c r="H5689" s="28" t="s">
        <v>5946</v>
      </c>
      <c r="I5689" s="28" t="s">
        <v>3045</v>
      </c>
      <c r="J5689" s="28" t="s">
        <v>4909</v>
      </c>
      <c r="K5689" s="29">
        <v>40676</v>
      </c>
      <c r="L5689" s="28" t="s">
        <v>5658</v>
      </c>
      <c r="M5689" s="28" t="s">
        <v>1927</v>
      </c>
    </row>
    <row r="5690" spans="1:13" hidden="1" x14ac:dyDescent="0.2">
      <c r="A5690" s="23">
        <v>90730</v>
      </c>
      <c r="B5690" s="28" t="s">
        <v>4573</v>
      </c>
      <c r="C5690" s="28" t="s">
        <v>5135</v>
      </c>
      <c r="D5690" s="25">
        <v>40676</v>
      </c>
      <c r="F5690" s="26">
        <v>57</v>
      </c>
      <c r="G5690" s="28" t="s">
        <v>2203</v>
      </c>
      <c r="H5690" s="28" t="s">
        <v>3370</v>
      </c>
      <c r="J5690" s="28" t="s">
        <v>4907</v>
      </c>
      <c r="K5690" s="29">
        <v>40677</v>
      </c>
      <c r="L5690" s="28" t="s">
        <v>5658</v>
      </c>
      <c r="M5690" s="28" t="s">
        <v>3180</v>
      </c>
    </row>
    <row r="5691" spans="1:13" hidden="1" x14ac:dyDescent="0.2">
      <c r="A5691" s="23">
        <v>90729</v>
      </c>
      <c r="B5691" s="28" t="s">
        <v>4573</v>
      </c>
      <c r="C5691" s="28" t="s">
        <v>5135</v>
      </c>
      <c r="D5691" s="25">
        <v>40676</v>
      </c>
      <c r="F5691" s="26">
        <v>6</v>
      </c>
      <c r="G5691" s="28" t="s">
        <v>2210</v>
      </c>
      <c r="H5691" s="28" t="s">
        <v>3484</v>
      </c>
      <c r="J5691" s="28" t="s">
        <v>4907</v>
      </c>
      <c r="K5691" s="29">
        <v>40677</v>
      </c>
      <c r="L5691" s="28" t="s">
        <v>5658</v>
      </c>
      <c r="M5691" s="28" t="s">
        <v>3179</v>
      </c>
    </row>
    <row r="5692" spans="1:13" hidden="1" x14ac:dyDescent="0.2">
      <c r="A5692" s="23">
        <v>90731</v>
      </c>
      <c r="B5692" s="28" t="s">
        <v>4573</v>
      </c>
      <c r="C5692" s="28" t="s">
        <v>5135</v>
      </c>
      <c r="D5692" s="25">
        <v>40677</v>
      </c>
      <c r="E5692" s="28" t="s">
        <v>2033</v>
      </c>
      <c r="F5692" s="26">
        <v>99.49</v>
      </c>
      <c r="G5692" s="28" t="s">
        <v>2032</v>
      </c>
      <c r="H5692" s="28" t="s">
        <v>4600</v>
      </c>
      <c r="J5692" s="28" t="s">
        <v>4911</v>
      </c>
      <c r="K5692" s="29">
        <v>40679</v>
      </c>
      <c r="L5692" s="28" t="s">
        <v>5658</v>
      </c>
      <c r="M5692" s="28" t="s">
        <v>3181</v>
      </c>
    </row>
    <row r="5693" spans="1:13" hidden="1" x14ac:dyDescent="0.2">
      <c r="A5693" s="23">
        <v>90737</v>
      </c>
      <c r="B5693" s="28" t="s">
        <v>4573</v>
      </c>
      <c r="C5693" s="28" t="s">
        <v>5135</v>
      </c>
      <c r="D5693" s="25">
        <v>40678</v>
      </c>
      <c r="E5693" s="28" t="s">
        <v>954</v>
      </c>
      <c r="F5693" s="26">
        <v>99.2</v>
      </c>
      <c r="G5693" s="28" t="s">
        <v>2203</v>
      </c>
      <c r="H5693" s="28" t="s">
        <v>4600</v>
      </c>
      <c r="J5693" s="28" t="s">
        <v>4907</v>
      </c>
      <c r="K5693" s="29">
        <v>40680</v>
      </c>
      <c r="L5693" s="28" t="s">
        <v>5658</v>
      </c>
      <c r="M5693" s="28" t="s">
        <v>3184</v>
      </c>
    </row>
    <row r="5694" spans="1:13" hidden="1" x14ac:dyDescent="0.2">
      <c r="A5694" s="23">
        <v>90735</v>
      </c>
      <c r="B5694" s="28" t="s">
        <v>4573</v>
      </c>
      <c r="C5694" s="28" t="s">
        <v>5135</v>
      </c>
      <c r="D5694" s="25">
        <v>40678</v>
      </c>
      <c r="F5694" s="26">
        <v>18</v>
      </c>
      <c r="G5694" s="28" t="s">
        <v>1659</v>
      </c>
      <c r="H5694" s="28" t="s">
        <v>4600</v>
      </c>
      <c r="J5694" s="28" t="s">
        <v>4907</v>
      </c>
      <c r="K5694" s="29">
        <v>40679</v>
      </c>
      <c r="L5694" s="28" t="s">
        <v>5658</v>
      </c>
      <c r="M5694" s="28" t="s">
        <v>3183</v>
      </c>
    </row>
    <row r="5695" spans="1:13" hidden="1" x14ac:dyDescent="0.2">
      <c r="A5695" s="23">
        <v>90736</v>
      </c>
      <c r="B5695" s="28" t="s">
        <v>4573</v>
      </c>
      <c r="C5695" s="28" t="s">
        <v>5135</v>
      </c>
      <c r="D5695" s="25">
        <v>40678</v>
      </c>
      <c r="E5695" s="28" t="s">
        <v>956</v>
      </c>
      <c r="F5695" s="26">
        <v>10</v>
      </c>
      <c r="G5695" s="28" t="s">
        <v>1659</v>
      </c>
      <c r="H5695" s="28" t="s">
        <v>4600</v>
      </c>
      <c r="J5695" s="28" t="s">
        <v>4907</v>
      </c>
      <c r="K5695" s="29">
        <v>40679</v>
      </c>
      <c r="L5695" s="28" t="s">
        <v>5658</v>
      </c>
      <c r="M5695" s="28" t="s">
        <v>3183</v>
      </c>
    </row>
    <row r="5696" spans="1:13" hidden="1" x14ac:dyDescent="0.2">
      <c r="A5696" s="23">
        <v>90733</v>
      </c>
      <c r="B5696" s="28" t="s">
        <v>4573</v>
      </c>
      <c r="C5696" s="28" t="s">
        <v>5135</v>
      </c>
      <c r="D5696" s="25">
        <v>40678</v>
      </c>
      <c r="F5696" s="26">
        <v>6.29</v>
      </c>
      <c r="G5696" s="28" t="s">
        <v>683</v>
      </c>
      <c r="H5696" s="28" t="s">
        <v>3365</v>
      </c>
      <c r="J5696" s="28" t="s">
        <v>4909</v>
      </c>
      <c r="K5696" s="29">
        <v>40679</v>
      </c>
      <c r="L5696" s="28" t="s">
        <v>5658</v>
      </c>
      <c r="M5696" s="28" t="s">
        <v>747</v>
      </c>
    </row>
    <row r="5697" spans="1:13" hidden="1" x14ac:dyDescent="0.2">
      <c r="A5697" s="23">
        <v>90732</v>
      </c>
      <c r="B5697" s="28" t="s">
        <v>4573</v>
      </c>
      <c r="C5697" s="28" t="s">
        <v>5135</v>
      </c>
      <c r="D5697" s="25">
        <v>40678</v>
      </c>
      <c r="E5697" s="28" t="s">
        <v>955</v>
      </c>
      <c r="F5697" s="26">
        <v>64</v>
      </c>
      <c r="G5697" s="28" t="s">
        <v>1944</v>
      </c>
      <c r="H5697" s="28" t="s">
        <v>4600</v>
      </c>
      <c r="J5697" s="28" t="s">
        <v>4907</v>
      </c>
      <c r="K5697" s="29">
        <v>40679</v>
      </c>
      <c r="L5697" s="28" t="s">
        <v>5658</v>
      </c>
      <c r="M5697" s="28" t="s">
        <v>3182</v>
      </c>
    </row>
    <row r="5698" spans="1:13" hidden="1" x14ac:dyDescent="0.2">
      <c r="A5698" s="23">
        <v>90734</v>
      </c>
      <c r="B5698" s="28" t="s">
        <v>4573</v>
      </c>
      <c r="C5698" s="28" t="s">
        <v>5135</v>
      </c>
      <c r="D5698" s="25">
        <v>40678</v>
      </c>
      <c r="F5698" s="26">
        <v>26</v>
      </c>
      <c r="G5698" s="28" t="s">
        <v>2205</v>
      </c>
      <c r="H5698" s="28" t="s">
        <v>3484</v>
      </c>
      <c r="J5698" s="28" t="s">
        <v>4909</v>
      </c>
      <c r="K5698" s="29">
        <v>40679</v>
      </c>
      <c r="L5698" s="28" t="s">
        <v>5658</v>
      </c>
      <c r="M5698" s="28" t="s">
        <v>755</v>
      </c>
    </row>
    <row r="5699" spans="1:13" hidden="1" x14ac:dyDescent="0.2">
      <c r="A5699" s="23">
        <v>90661.1</v>
      </c>
      <c r="B5699" s="28" t="s">
        <v>4573</v>
      </c>
      <c r="C5699" s="28" t="s">
        <v>4574</v>
      </c>
      <c r="D5699" s="25">
        <v>40679</v>
      </c>
      <c r="E5699" s="28" t="s">
        <v>957</v>
      </c>
      <c r="F5699" s="26">
        <v>2.5</v>
      </c>
      <c r="G5699" s="28" t="s">
        <v>5164</v>
      </c>
      <c r="H5699" s="28" t="s">
        <v>3370</v>
      </c>
      <c r="J5699" s="28" t="s">
        <v>4909</v>
      </c>
      <c r="K5699" s="29">
        <v>40679</v>
      </c>
      <c r="L5699" s="28" t="s">
        <v>7212</v>
      </c>
      <c r="M5699" s="28" t="s">
        <v>1429</v>
      </c>
    </row>
    <row r="5700" spans="1:13" hidden="1" x14ac:dyDescent="0.2">
      <c r="A5700" s="23">
        <v>90661.2</v>
      </c>
      <c r="B5700" s="28" t="s">
        <v>4573</v>
      </c>
      <c r="C5700" s="28" t="s">
        <v>4574</v>
      </c>
      <c r="D5700" s="25">
        <v>40679</v>
      </c>
      <c r="F5700" s="26">
        <v>11.91</v>
      </c>
      <c r="G5700" s="28" t="s">
        <v>5164</v>
      </c>
      <c r="H5700" s="28" t="s">
        <v>3365</v>
      </c>
      <c r="J5700" s="28" t="s">
        <v>4909</v>
      </c>
      <c r="K5700" s="29">
        <v>40679</v>
      </c>
      <c r="L5700" s="28" t="s">
        <v>7212</v>
      </c>
      <c r="M5700" s="28" t="s">
        <v>1429</v>
      </c>
    </row>
    <row r="5701" spans="1:13" hidden="1" x14ac:dyDescent="0.2">
      <c r="A5701" s="23">
        <v>90662</v>
      </c>
      <c r="B5701" s="28" t="s">
        <v>4579</v>
      </c>
      <c r="C5701" s="28" t="s">
        <v>4574</v>
      </c>
      <c r="D5701" s="25">
        <v>40679</v>
      </c>
      <c r="F5701" s="26">
        <v>40</v>
      </c>
      <c r="G5701" s="28" t="s">
        <v>4580</v>
      </c>
      <c r="H5701" s="28" t="s">
        <v>6667</v>
      </c>
      <c r="K5701" s="29">
        <v>40679</v>
      </c>
      <c r="L5701" s="28" t="s">
        <v>7184</v>
      </c>
      <c r="M5701" s="28" t="s">
        <v>3560</v>
      </c>
    </row>
    <row r="5702" spans="1:13" hidden="1" x14ac:dyDescent="0.2">
      <c r="A5702" s="23">
        <v>90738</v>
      </c>
      <c r="B5702" s="28" t="s">
        <v>4573</v>
      </c>
      <c r="C5702" s="28" t="s">
        <v>5135</v>
      </c>
      <c r="D5702" s="25">
        <v>40679</v>
      </c>
      <c r="F5702" s="26">
        <v>52.9</v>
      </c>
      <c r="G5702" s="28" t="s">
        <v>4677</v>
      </c>
      <c r="H5702" s="28" t="s">
        <v>4600</v>
      </c>
      <c r="J5702" s="28" t="s">
        <v>4905</v>
      </c>
      <c r="K5702" s="29">
        <v>40681</v>
      </c>
      <c r="L5702" s="28" t="s">
        <v>5658</v>
      </c>
      <c r="M5702" s="28" t="s">
        <v>1651</v>
      </c>
    </row>
    <row r="5703" spans="1:13" hidden="1" x14ac:dyDescent="0.2">
      <c r="A5703" s="23">
        <v>90810.1</v>
      </c>
      <c r="B5703" s="28" t="s">
        <v>4573</v>
      </c>
      <c r="C5703" s="28" t="s">
        <v>5133</v>
      </c>
      <c r="D5703" s="25">
        <v>40679</v>
      </c>
      <c r="E5703" s="28" t="s">
        <v>1446</v>
      </c>
      <c r="F5703" s="26">
        <v>9</v>
      </c>
      <c r="G5703" s="28" t="s">
        <v>5137</v>
      </c>
      <c r="H5703" s="28" t="s">
        <v>277</v>
      </c>
      <c r="J5703" s="28" t="s">
        <v>4907</v>
      </c>
    </row>
    <row r="5704" spans="1:13" hidden="1" x14ac:dyDescent="0.2">
      <c r="A5704" s="23">
        <v>90810.2</v>
      </c>
      <c r="B5704" s="28" t="s">
        <v>4573</v>
      </c>
      <c r="C5704" s="28" t="s">
        <v>5133</v>
      </c>
      <c r="D5704" s="25">
        <v>40679</v>
      </c>
      <c r="F5704" s="26">
        <v>3.5</v>
      </c>
      <c r="G5704" s="28" t="s">
        <v>5137</v>
      </c>
      <c r="H5704" s="28" t="s">
        <v>3370</v>
      </c>
      <c r="J5704" s="28" t="s">
        <v>4909</v>
      </c>
    </row>
    <row r="5705" spans="1:13" hidden="1" x14ac:dyDescent="0.2">
      <c r="A5705" s="23">
        <v>90810.3</v>
      </c>
      <c r="B5705" s="28" t="s">
        <v>4573</v>
      </c>
      <c r="C5705" s="28" t="s">
        <v>5133</v>
      </c>
      <c r="D5705" s="25">
        <v>40679</v>
      </c>
      <c r="F5705" s="26">
        <v>87.99</v>
      </c>
      <c r="G5705" s="28" t="s">
        <v>5137</v>
      </c>
      <c r="H5705" s="28" t="s">
        <v>3365</v>
      </c>
      <c r="J5705" s="28" t="s">
        <v>4909</v>
      </c>
    </row>
    <row r="5706" spans="1:13" hidden="1" x14ac:dyDescent="0.2">
      <c r="A5706" s="23">
        <v>90741</v>
      </c>
      <c r="B5706" s="28" t="s">
        <v>4573</v>
      </c>
      <c r="C5706" s="28" t="s">
        <v>5135</v>
      </c>
      <c r="D5706" s="25">
        <v>40680</v>
      </c>
      <c r="E5706" s="33"/>
      <c r="F5706" s="26">
        <v>17.93</v>
      </c>
      <c r="G5706" s="28" t="s">
        <v>4917</v>
      </c>
      <c r="H5706" s="28" t="s">
        <v>3370</v>
      </c>
      <c r="J5706" s="28" t="s">
        <v>4909</v>
      </c>
      <c r="K5706" s="29">
        <v>40681</v>
      </c>
      <c r="L5706" s="28" t="s">
        <v>5658</v>
      </c>
      <c r="M5706" s="28" t="s">
        <v>3185</v>
      </c>
    </row>
    <row r="5707" spans="1:13" hidden="1" x14ac:dyDescent="0.2">
      <c r="A5707" s="23">
        <v>90740</v>
      </c>
      <c r="B5707" s="28" t="s">
        <v>4573</v>
      </c>
      <c r="C5707" s="28" t="s">
        <v>5135</v>
      </c>
      <c r="D5707" s="25">
        <v>40680</v>
      </c>
      <c r="F5707" s="26">
        <v>16.43</v>
      </c>
      <c r="G5707" s="28" t="s">
        <v>1444</v>
      </c>
      <c r="H5707" s="28" t="s">
        <v>277</v>
      </c>
      <c r="J5707" s="28" t="s">
        <v>4905</v>
      </c>
      <c r="K5707" s="29">
        <v>40681</v>
      </c>
      <c r="L5707" s="28" t="s">
        <v>5658</v>
      </c>
      <c r="M5707" s="28" t="s">
        <v>3815</v>
      </c>
    </row>
    <row r="5708" spans="1:13" hidden="1" x14ac:dyDescent="0.2">
      <c r="A5708" s="23">
        <v>90659</v>
      </c>
      <c r="B5708" s="28" t="s">
        <v>4573</v>
      </c>
      <c r="C5708" s="28" t="s">
        <v>4574</v>
      </c>
      <c r="D5708" s="25">
        <v>40680</v>
      </c>
      <c r="F5708" s="26">
        <v>18.2</v>
      </c>
      <c r="G5708" s="28" t="s">
        <v>4577</v>
      </c>
      <c r="H5708" s="28" t="s">
        <v>3365</v>
      </c>
      <c r="J5708" s="28" t="s">
        <v>4909</v>
      </c>
      <c r="K5708" s="29">
        <v>40680</v>
      </c>
      <c r="L5708" s="28" t="s">
        <v>7176</v>
      </c>
      <c r="M5708" s="28">
        <v>1280</v>
      </c>
    </row>
    <row r="5709" spans="1:13" hidden="1" x14ac:dyDescent="0.2">
      <c r="A5709" s="23">
        <v>90739.1</v>
      </c>
      <c r="B5709" s="28" t="s">
        <v>4573</v>
      </c>
      <c r="C5709" s="28" t="s">
        <v>5135</v>
      </c>
      <c r="D5709" s="25">
        <v>40680</v>
      </c>
      <c r="F5709" s="26">
        <v>4.47</v>
      </c>
      <c r="G5709" s="28" t="s">
        <v>898</v>
      </c>
      <c r="H5709" s="28" t="s">
        <v>3365</v>
      </c>
      <c r="J5709" s="28" t="s">
        <v>4909</v>
      </c>
      <c r="K5709" s="29">
        <v>40681</v>
      </c>
      <c r="L5709" s="28" t="s">
        <v>5658</v>
      </c>
      <c r="M5709" s="28" t="s">
        <v>8426</v>
      </c>
    </row>
    <row r="5710" spans="1:13" hidden="1" x14ac:dyDescent="0.2">
      <c r="A5710" s="23">
        <v>90739.199999999997</v>
      </c>
      <c r="B5710" s="28" t="s">
        <v>4573</v>
      </c>
      <c r="C5710" s="28" t="s">
        <v>5135</v>
      </c>
      <c r="D5710" s="25">
        <v>40680</v>
      </c>
      <c r="E5710" s="28" t="s">
        <v>2038</v>
      </c>
      <c r="F5710" s="26">
        <v>10.47</v>
      </c>
      <c r="G5710" s="28" t="s">
        <v>898</v>
      </c>
      <c r="H5710" s="28" t="s">
        <v>4599</v>
      </c>
      <c r="I5710" s="28" t="s">
        <v>2036</v>
      </c>
      <c r="J5710" s="28" t="s">
        <v>4911</v>
      </c>
      <c r="K5710" s="29">
        <v>40681</v>
      </c>
      <c r="L5710" s="28" t="s">
        <v>5658</v>
      </c>
      <c r="M5710" s="28" t="s">
        <v>8426</v>
      </c>
    </row>
    <row r="5711" spans="1:13" hidden="1" x14ac:dyDescent="0.2">
      <c r="A5711" s="23">
        <v>90660</v>
      </c>
      <c r="B5711" s="28" t="s">
        <v>4585</v>
      </c>
      <c r="C5711" s="28" t="s">
        <v>4574</v>
      </c>
      <c r="D5711" s="25">
        <v>40680</v>
      </c>
      <c r="F5711" s="26">
        <v>79.790000000000006</v>
      </c>
      <c r="G5711" s="28" t="s">
        <v>5142</v>
      </c>
      <c r="H5711" s="28" t="s">
        <v>5948</v>
      </c>
      <c r="K5711" s="29">
        <v>40680</v>
      </c>
      <c r="L5711" s="28" t="s">
        <v>7174</v>
      </c>
      <c r="M5711" s="28" t="s">
        <v>7175</v>
      </c>
    </row>
    <row r="5712" spans="1:13" hidden="1" x14ac:dyDescent="0.2">
      <c r="A5712" s="23">
        <v>90742</v>
      </c>
      <c r="B5712" s="28" t="s">
        <v>4573</v>
      </c>
      <c r="C5712" s="28" t="s">
        <v>5135</v>
      </c>
      <c r="D5712" s="25">
        <v>40681</v>
      </c>
      <c r="F5712" s="26">
        <v>84</v>
      </c>
      <c r="G5712" s="28" t="s">
        <v>6760</v>
      </c>
      <c r="H5712" s="28" t="s">
        <v>4600</v>
      </c>
      <c r="J5712" s="28" t="s">
        <v>4907</v>
      </c>
      <c r="K5712" s="29">
        <v>40682</v>
      </c>
      <c r="L5712" s="28" t="s">
        <v>5658</v>
      </c>
      <c r="M5712" s="28" t="s">
        <v>3186</v>
      </c>
    </row>
    <row r="5713" spans="1:13" hidden="1" x14ac:dyDescent="0.2">
      <c r="A5713" s="23">
        <v>90658</v>
      </c>
      <c r="B5713" s="28" t="s">
        <v>4573</v>
      </c>
      <c r="C5713" s="28" t="s">
        <v>4574</v>
      </c>
      <c r="D5713" s="25">
        <v>40681</v>
      </c>
      <c r="F5713" s="26">
        <v>144</v>
      </c>
      <c r="G5713" s="28" t="s">
        <v>5140</v>
      </c>
      <c r="H5713" s="28" t="s">
        <v>3370</v>
      </c>
      <c r="J5713" s="28" t="s">
        <v>4911</v>
      </c>
      <c r="K5713" s="29">
        <v>40681</v>
      </c>
      <c r="L5713" s="28" t="s">
        <v>7176</v>
      </c>
      <c r="M5713" s="28">
        <v>1194</v>
      </c>
    </row>
    <row r="5714" spans="1:13" hidden="1" x14ac:dyDescent="0.2">
      <c r="A5714" s="23">
        <v>90743</v>
      </c>
      <c r="B5714" s="28" t="s">
        <v>4573</v>
      </c>
      <c r="C5714" s="28" t="s">
        <v>5135</v>
      </c>
      <c r="D5714" s="25">
        <v>40681</v>
      </c>
      <c r="E5714" s="28" t="s">
        <v>7991</v>
      </c>
      <c r="F5714" s="26">
        <v>70</v>
      </c>
      <c r="G5714" s="28" t="s">
        <v>3479</v>
      </c>
      <c r="H5714" s="28" t="s">
        <v>4599</v>
      </c>
      <c r="I5714" s="28" t="s">
        <v>4680</v>
      </c>
      <c r="J5714" s="28" t="s">
        <v>4909</v>
      </c>
      <c r="K5714" s="29">
        <v>40682</v>
      </c>
      <c r="L5714" s="28" t="s">
        <v>5658</v>
      </c>
      <c r="M5714" s="28" t="s">
        <v>746</v>
      </c>
    </row>
    <row r="5715" spans="1:13" hidden="1" x14ac:dyDescent="0.2">
      <c r="A5715" s="23">
        <v>90657.2</v>
      </c>
      <c r="B5715" s="28" t="s">
        <v>4579</v>
      </c>
      <c r="C5715" s="28" t="s">
        <v>4574</v>
      </c>
      <c r="D5715" s="25">
        <v>40682</v>
      </c>
      <c r="F5715" s="26">
        <v>30</v>
      </c>
      <c r="G5715" s="28" t="s">
        <v>4580</v>
      </c>
      <c r="H5715" s="28" t="s">
        <v>6667</v>
      </c>
      <c r="K5715" s="29">
        <v>40682</v>
      </c>
      <c r="L5715" s="28" t="s">
        <v>7212</v>
      </c>
      <c r="M5715" s="28" t="s">
        <v>1428</v>
      </c>
    </row>
    <row r="5716" spans="1:13" hidden="1" x14ac:dyDescent="0.2">
      <c r="A5716" s="23">
        <v>90744</v>
      </c>
      <c r="B5716" s="28" t="s">
        <v>4573</v>
      </c>
      <c r="C5716" s="28" t="s">
        <v>5135</v>
      </c>
      <c r="D5716" s="25">
        <v>40682</v>
      </c>
      <c r="E5716" s="28" t="s">
        <v>7988</v>
      </c>
      <c r="F5716" s="26">
        <v>278.63</v>
      </c>
      <c r="G5716" s="28" t="s">
        <v>6757</v>
      </c>
      <c r="H5716" s="28" t="s">
        <v>4599</v>
      </c>
      <c r="I5716" s="28" t="s">
        <v>4680</v>
      </c>
      <c r="J5716" s="28" t="s">
        <v>4909</v>
      </c>
      <c r="K5716" s="29">
        <v>40683</v>
      </c>
      <c r="L5716" s="28" t="s">
        <v>5658</v>
      </c>
      <c r="M5716" s="28" t="s">
        <v>3187</v>
      </c>
    </row>
    <row r="5717" spans="1:13" hidden="1" x14ac:dyDescent="0.2">
      <c r="A5717" s="23">
        <v>90657.1</v>
      </c>
      <c r="B5717" s="28" t="s">
        <v>4573</v>
      </c>
      <c r="C5717" s="28" t="s">
        <v>4574</v>
      </c>
      <c r="D5717" s="25">
        <v>40682</v>
      </c>
      <c r="E5717" s="28" t="s">
        <v>7164</v>
      </c>
      <c r="F5717" s="26">
        <v>7.43</v>
      </c>
      <c r="G5717" s="28" t="s">
        <v>5137</v>
      </c>
      <c r="H5717" s="28" t="s">
        <v>3365</v>
      </c>
      <c r="J5717" s="28" t="s">
        <v>4911</v>
      </c>
      <c r="K5717" s="29">
        <v>40682</v>
      </c>
      <c r="L5717" s="28" t="s">
        <v>7212</v>
      </c>
      <c r="M5717" s="28" t="s">
        <v>1428</v>
      </c>
    </row>
    <row r="5718" spans="1:13" hidden="1" x14ac:dyDescent="0.2">
      <c r="A5718" s="23">
        <v>90807.1</v>
      </c>
      <c r="B5718" s="28" t="s">
        <v>4573</v>
      </c>
      <c r="C5718" s="28" t="s">
        <v>5133</v>
      </c>
      <c r="D5718" s="25">
        <v>40682</v>
      </c>
      <c r="E5718" s="28" t="s">
        <v>5554</v>
      </c>
      <c r="F5718" s="26">
        <v>8</v>
      </c>
      <c r="G5718" s="28" t="s">
        <v>5137</v>
      </c>
      <c r="H5718" s="28" t="s">
        <v>5953</v>
      </c>
      <c r="J5718" s="28" t="s">
        <v>4909</v>
      </c>
    </row>
    <row r="5719" spans="1:13" hidden="1" x14ac:dyDescent="0.2">
      <c r="A5719" s="23">
        <v>90807.2</v>
      </c>
      <c r="B5719" s="28" t="s">
        <v>4573</v>
      </c>
      <c r="C5719" s="28" t="s">
        <v>5133</v>
      </c>
      <c r="D5719" s="25">
        <v>40682</v>
      </c>
      <c r="E5719" s="28" t="s">
        <v>5554</v>
      </c>
      <c r="F5719" s="26">
        <v>45.03</v>
      </c>
      <c r="G5719" s="28" t="s">
        <v>5137</v>
      </c>
      <c r="H5719" s="28" t="s">
        <v>3365</v>
      </c>
      <c r="J5719" s="28" t="s">
        <v>4909</v>
      </c>
    </row>
    <row r="5720" spans="1:13" hidden="1" x14ac:dyDescent="0.2">
      <c r="A5720" s="23">
        <v>90656</v>
      </c>
      <c r="B5720" s="28" t="s">
        <v>4579</v>
      </c>
      <c r="C5720" s="28" t="s">
        <v>4574</v>
      </c>
      <c r="D5720" s="25">
        <v>40683</v>
      </c>
      <c r="F5720" s="26">
        <v>40</v>
      </c>
      <c r="G5720" s="28" t="s">
        <v>4580</v>
      </c>
      <c r="H5720" s="28" t="s">
        <v>6667</v>
      </c>
      <c r="K5720" s="29">
        <v>40683</v>
      </c>
      <c r="L5720" s="28" t="s">
        <v>7184</v>
      </c>
      <c r="M5720" s="28" t="s">
        <v>3559</v>
      </c>
    </row>
    <row r="5721" spans="1:13" x14ac:dyDescent="0.2">
      <c r="A5721" s="23">
        <v>90745</v>
      </c>
      <c r="B5721" s="28" t="s">
        <v>4573</v>
      </c>
      <c r="C5721" s="28" t="s">
        <v>5135</v>
      </c>
      <c r="D5721" s="25">
        <v>40683</v>
      </c>
      <c r="E5721" s="28" t="s">
        <v>4722</v>
      </c>
      <c r="F5721" s="26">
        <v>10.5</v>
      </c>
      <c r="G5721" s="28" t="s">
        <v>2205</v>
      </c>
      <c r="H5721" s="28" t="s">
        <v>7151</v>
      </c>
      <c r="J5721" s="28" t="s">
        <v>4907</v>
      </c>
      <c r="K5721" s="29">
        <v>40684</v>
      </c>
      <c r="L5721" s="28" t="s">
        <v>5658</v>
      </c>
      <c r="M5721" s="28" t="s">
        <v>755</v>
      </c>
    </row>
    <row r="5722" spans="1:13" hidden="1" x14ac:dyDescent="0.2">
      <c r="A5722" s="23">
        <v>90746.1</v>
      </c>
      <c r="B5722" s="28" t="s">
        <v>4573</v>
      </c>
      <c r="C5722" s="28" t="s">
        <v>5135</v>
      </c>
      <c r="D5722" s="25">
        <v>40684</v>
      </c>
      <c r="E5722" s="28" t="s">
        <v>4711</v>
      </c>
      <c r="F5722" s="26">
        <v>10.79</v>
      </c>
      <c r="G5722" s="28" t="s">
        <v>892</v>
      </c>
      <c r="H5722" s="28" t="s">
        <v>7324</v>
      </c>
      <c r="I5722" s="28" t="s">
        <v>725</v>
      </c>
      <c r="J5722" s="28" t="s">
        <v>4909</v>
      </c>
      <c r="K5722" s="29">
        <v>40686</v>
      </c>
      <c r="L5722" s="28" t="s">
        <v>5658</v>
      </c>
      <c r="M5722" s="28" t="s">
        <v>8424</v>
      </c>
    </row>
    <row r="5723" spans="1:13" hidden="1" x14ac:dyDescent="0.2">
      <c r="A5723" s="23">
        <v>90746.2</v>
      </c>
      <c r="B5723" s="28" t="s">
        <v>4573</v>
      </c>
      <c r="C5723" s="28" t="s">
        <v>5135</v>
      </c>
      <c r="D5723" s="25">
        <v>40684</v>
      </c>
      <c r="E5723" s="28" t="s">
        <v>4712</v>
      </c>
      <c r="F5723" s="26">
        <v>6.56</v>
      </c>
      <c r="G5723" s="28" t="s">
        <v>892</v>
      </c>
      <c r="H5723" s="28" t="s">
        <v>7324</v>
      </c>
      <c r="I5723" s="28" t="s">
        <v>3586</v>
      </c>
      <c r="J5723" s="28" t="s">
        <v>4909</v>
      </c>
      <c r="K5723" s="29">
        <v>40686</v>
      </c>
      <c r="L5723" s="28" t="s">
        <v>5658</v>
      </c>
      <c r="M5723" s="28" t="s">
        <v>8424</v>
      </c>
    </row>
    <row r="5724" spans="1:13" hidden="1" x14ac:dyDescent="0.2">
      <c r="A5724" s="23">
        <v>90712</v>
      </c>
      <c r="B5724" s="28" t="s">
        <v>4573</v>
      </c>
      <c r="C5724" s="28" t="s">
        <v>5135</v>
      </c>
      <c r="D5724" s="25">
        <v>40685</v>
      </c>
      <c r="F5724" s="26">
        <v>36.299999999999997</v>
      </c>
      <c r="G5724" s="28" t="s">
        <v>5167</v>
      </c>
      <c r="H5724" s="28" t="s">
        <v>3365</v>
      </c>
      <c r="J5724" s="28" t="s">
        <v>4909</v>
      </c>
      <c r="K5724" s="29">
        <v>40686</v>
      </c>
      <c r="L5724" s="28" t="s">
        <v>5658</v>
      </c>
      <c r="M5724" s="28" t="s">
        <v>748</v>
      </c>
    </row>
    <row r="5725" spans="1:13" hidden="1" x14ac:dyDescent="0.2">
      <c r="A5725" s="23">
        <v>90654.2</v>
      </c>
      <c r="B5725" s="28" t="s">
        <v>4579</v>
      </c>
      <c r="C5725" s="28" t="s">
        <v>4574</v>
      </c>
      <c r="D5725" s="25">
        <v>40686</v>
      </c>
      <c r="F5725" s="26">
        <v>40</v>
      </c>
      <c r="G5725" s="28" t="s">
        <v>4580</v>
      </c>
      <c r="H5725" s="28" t="s">
        <v>6667</v>
      </c>
      <c r="K5725" s="29">
        <v>40686</v>
      </c>
      <c r="L5725" s="28" t="s">
        <v>7212</v>
      </c>
      <c r="M5725" s="28" t="s">
        <v>1427</v>
      </c>
    </row>
    <row r="5726" spans="1:13" hidden="1" x14ac:dyDescent="0.2">
      <c r="A5726" s="23">
        <v>90747</v>
      </c>
      <c r="B5726" s="33" t="s">
        <v>4573</v>
      </c>
      <c r="C5726" s="28" t="s">
        <v>5135</v>
      </c>
      <c r="D5726" s="25">
        <v>40686</v>
      </c>
      <c r="F5726" s="26">
        <v>63.41</v>
      </c>
      <c r="G5726" s="28" t="s">
        <v>5160</v>
      </c>
      <c r="H5726" s="28" t="s">
        <v>7322</v>
      </c>
      <c r="J5726" s="28" t="s">
        <v>7139</v>
      </c>
      <c r="K5726" s="29">
        <v>40687</v>
      </c>
      <c r="L5726" s="28" t="s">
        <v>5658</v>
      </c>
      <c r="M5726" s="28" t="s">
        <v>3390</v>
      </c>
    </row>
    <row r="5727" spans="1:13" hidden="1" x14ac:dyDescent="0.2">
      <c r="A5727" s="23">
        <v>90654.1</v>
      </c>
      <c r="B5727" s="28" t="s">
        <v>4573</v>
      </c>
      <c r="C5727" s="28" t="s">
        <v>4574</v>
      </c>
      <c r="D5727" s="25">
        <v>40686</v>
      </c>
      <c r="E5727" s="28" t="s">
        <v>7164</v>
      </c>
      <c r="F5727" s="26">
        <v>3.7</v>
      </c>
      <c r="G5727" s="28" t="s">
        <v>5137</v>
      </c>
      <c r="H5727" s="28" t="s">
        <v>3365</v>
      </c>
      <c r="J5727" s="28" t="s">
        <v>4911</v>
      </c>
      <c r="K5727" s="29">
        <v>40686</v>
      </c>
      <c r="L5727" s="28" t="s">
        <v>7212</v>
      </c>
      <c r="M5727" s="28" t="s">
        <v>1427</v>
      </c>
    </row>
    <row r="5728" spans="1:13" hidden="1" x14ac:dyDescent="0.2">
      <c r="A5728" s="23">
        <v>90748.1</v>
      </c>
      <c r="B5728" s="28" t="s">
        <v>4573</v>
      </c>
      <c r="C5728" s="28" t="s">
        <v>5135</v>
      </c>
      <c r="D5728" s="25">
        <v>40686</v>
      </c>
      <c r="E5728" s="28" t="s">
        <v>2035</v>
      </c>
      <c r="F5728" s="26">
        <v>19.489999999999998</v>
      </c>
      <c r="G5728" s="28" t="s">
        <v>5137</v>
      </c>
      <c r="H5728" s="28" t="s">
        <v>3488</v>
      </c>
      <c r="J5728" s="28" t="s">
        <v>4908</v>
      </c>
      <c r="K5728" s="29">
        <v>40687</v>
      </c>
      <c r="L5728" s="28" t="s">
        <v>5658</v>
      </c>
      <c r="M5728" s="28" t="s">
        <v>3175</v>
      </c>
    </row>
    <row r="5729" spans="1:13" hidden="1" x14ac:dyDescent="0.2">
      <c r="A5729" s="23">
        <v>90748.2</v>
      </c>
      <c r="B5729" s="28" t="s">
        <v>4573</v>
      </c>
      <c r="C5729" s="28" t="s">
        <v>5135</v>
      </c>
      <c r="D5729" s="25">
        <v>40686</v>
      </c>
      <c r="F5729" s="26">
        <v>6</v>
      </c>
      <c r="G5729" s="28" t="s">
        <v>5137</v>
      </c>
      <c r="H5729" s="28" t="s">
        <v>3365</v>
      </c>
      <c r="J5729" s="28" t="s">
        <v>4909</v>
      </c>
      <c r="K5729" s="29">
        <v>40687</v>
      </c>
      <c r="L5729" s="28" t="s">
        <v>5658</v>
      </c>
      <c r="M5729" s="28" t="s">
        <v>3175</v>
      </c>
    </row>
    <row r="5730" spans="1:13" hidden="1" x14ac:dyDescent="0.2">
      <c r="A5730" s="23">
        <v>90748.3</v>
      </c>
      <c r="B5730" s="28" t="s">
        <v>4573</v>
      </c>
      <c r="C5730" s="28" t="s">
        <v>5135</v>
      </c>
      <c r="D5730" s="25">
        <v>40686</v>
      </c>
      <c r="E5730" s="28" t="s">
        <v>3367</v>
      </c>
      <c r="F5730" s="26">
        <v>5.25</v>
      </c>
      <c r="G5730" s="28" t="s">
        <v>5137</v>
      </c>
      <c r="H5730" s="28" t="s">
        <v>4599</v>
      </c>
      <c r="I5730" s="28" t="s">
        <v>2036</v>
      </c>
      <c r="J5730" s="28" t="s">
        <v>4911</v>
      </c>
      <c r="K5730" s="29">
        <v>40687</v>
      </c>
      <c r="L5730" s="28" t="s">
        <v>5658</v>
      </c>
      <c r="M5730" s="28" t="s">
        <v>3175</v>
      </c>
    </row>
    <row r="5731" spans="1:13" hidden="1" x14ac:dyDescent="0.2">
      <c r="A5731" s="23">
        <v>90748.4</v>
      </c>
      <c r="B5731" s="33" t="s">
        <v>4573</v>
      </c>
      <c r="C5731" s="28" t="s">
        <v>5135</v>
      </c>
      <c r="D5731" s="25">
        <v>40686</v>
      </c>
      <c r="E5731" s="28" t="s">
        <v>2037</v>
      </c>
      <c r="F5731" s="26">
        <v>31.07</v>
      </c>
      <c r="G5731" s="28" t="s">
        <v>5137</v>
      </c>
      <c r="H5731" s="28" t="s">
        <v>4599</v>
      </c>
      <c r="I5731" s="28" t="s">
        <v>2036</v>
      </c>
      <c r="J5731" s="28" t="s">
        <v>4911</v>
      </c>
      <c r="K5731" s="29">
        <v>40687</v>
      </c>
      <c r="L5731" s="28" t="s">
        <v>5658</v>
      </c>
      <c r="M5731" s="28" t="s">
        <v>3175</v>
      </c>
    </row>
    <row r="5732" spans="1:13" hidden="1" x14ac:dyDescent="0.2">
      <c r="A5732" s="23">
        <v>90804</v>
      </c>
      <c r="B5732" s="28" t="s">
        <v>4573</v>
      </c>
      <c r="C5732" s="28" t="s">
        <v>5133</v>
      </c>
      <c r="D5732" s="25">
        <v>40686</v>
      </c>
      <c r="F5732" s="26">
        <v>20.420000000000002</v>
      </c>
      <c r="G5732" s="28" t="s">
        <v>5137</v>
      </c>
      <c r="H5732" s="28" t="s">
        <v>3365</v>
      </c>
      <c r="J5732" s="28" t="s">
        <v>4909</v>
      </c>
    </row>
    <row r="5733" spans="1:13" hidden="1" x14ac:dyDescent="0.2">
      <c r="A5733" s="23">
        <v>90812.1</v>
      </c>
      <c r="B5733" s="28" t="s">
        <v>4573</v>
      </c>
      <c r="C5733" s="28" t="s">
        <v>5133</v>
      </c>
      <c r="D5733" s="25">
        <v>40686</v>
      </c>
      <c r="E5733" s="28" t="s">
        <v>3533</v>
      </c>
      <c r="F5733" s="26">
        <v>13</v>
      </c>
      <c r="G5733" s="28" t="s">
        <v>5137</v>
      </c>
      <c r="H5733" s="28" t="s">
        <v>5953</v>
      </c>
      <c r="J5733" s="28" t="s">
        <v>4909</v>
      </c>
    </row>
    <row r="5734" spans="1:13" hidden="1" x14ac:dyDescent="0.2">
      <c r="A5734" s="23">
        <v>90812.2</v>
      </c>
      <c r="B5734" s="28" t="s">
        <v>4573</v>
      </c>
      <c r="C5734" s="28" t="s">
        <v>5133</v>
      </c>
      <c r="D5734" s="25">
        <v>40686</v>
      </c>
      <c r="F5734" s="26">
        <v>31.79</v>
      </c>
      <c r="G5734" s="28" t="s">
        <v>5137</v>
      </c>
      <c r="H5734" s="28" t="s">
        <v>3365</v>
      </c>
      <c r="J5734" s="28" t="s">
        <v>4909</v>
      </c>
    </row>
    <row r="5735" spans="1:13" hidden="1" x14ac:dyDescent="0.2">
      <c r="A5735" s="23">
        <v>90655</v>
      </c>
      <c r="B5735" s="28" t="s">
        <v>5138</v>
      </c>
      <c r="C5735" s="28" t="s">
        <v>4574</v>
      </c>
      <c r="D5735" s="25">
        <v>40686</v>
      </c>
      <c r="F5735" s="26">
        <v>228.83</v>
      </c>
      <c r="G5735" s="28" t="s">
        <v>4574</v>
      </c>
      <c r="H5735" s="28" t="s">
        <v>3381</v>
      </c>
      <c r="J5735" s="28" t="s">
        <v>4909</v>
      </c>
      <c r="K5735" s="29">
        <v>40686</v>
      </c>
      <c r="L5735" s="28" t="s">
        <v>7206</v>
      </c>
      <c r="M5735" s="28" t="s">
        <v>3558</v>
      </c>
    </row>
    <row r="5736" spans="1:13" hidden="1" x14ac:dyDescent="0.2">
      <c r="A5736" s="23">
        <v>90653</v>
      </c>
      <c r="B5736" s="28" t="s">
        <v>4592</v>
      </c>
      <c r="C5736" s="28" t="s">
        <v>4574</v>
      </c>
      <c r="D5736" s="25">
        <v>40687</v>
      </c>
      <c r="F5736" s="26">
        <v>-310</v>
      </c>
      <c r="G5736" s="28" t="s">
        <v>7951</v>
      </c>
      <c r="H5736" s="28" t="s">
        <v>6666</v>
      </c>
      <c r="J5736" s="28" t="s">
        <v>4907</v>
      </c>
      <c r="K5736" s="29">
        <v>40687</v>
      </c>
      <c r="L5736" s="28" t="s">
        <v>7177</v>
      </c>
      <c r="M5736" s="28" t="s">
        <v>7208</v>
      </c>
    </row>
    <row r="5737" spans="1:13" hidden="1" x14ac:dyDescent="0.2">
      <c r="A5737" s="23">
        <v>90651</v>
      </c>
      <c r="B5737" s="28" t="s">
        <v>4573</v>
      </c>
      <c r="C5737" s="28" t="s">
        <v>4574</v>
      </c>
      <c r="D5737" s="25">
        <v>40687</v>
      </c>
      <c r="E5737" s="28" t="s">
        <v>3389</v>
      </c>
      <c r="F5737" s="26">
        <v>42.87</v>
      </c>
      <c r="G5737" s="28" t="s">
        <v>5139</v>
      </c>
      <c r="H5737" s="28" t="s">
        <v>3381</v>
      </c>
      <c r="J5737" s="28" t="s">
        <v>4911</v>
      </c>
      <c r="K5737" s="29">
        <v>40687</v>
      </c>
      <c r="L5737" s="28" t="s">
        <v>7174</v>
      </c>
      <c r="M5737" s="28" t="s">
        <v>7209</v>
      </c>
    </row>
    <row r="5738" spans="1:13" hidden="1" x14ac:dyDescent="0.2">
      <c r="A5738" s="23">
        <v>90652</v>
      </c>
      <c r="B5738" s="28" t="s">
        <v>4585</v>
      </c>
      <c r="C5738" s="28" t="s">
        <v>4574</v>
      </c>
      <c r="D5738" s="25">
        <v>40687</v>
      </c>
      <c r="F5738" s="26">
        <v>20.8</v>
      </c>
      <c r="G5738" s="28" t="s">
        <v>5141</v>
      </c>
      <c r="H5738" s="28" t="s">
        <v>5948</v>
      </c>
      <c r="J5738" s="28" t="s">
        <v>4907</v>
      </c>
      <c r="K5738" s="29">
        <v>40687</v>
      </c>
      <c r="L5738" s="28" t="s">
        <v>7174</v>
      </c>
      <c r="M5738" s="28" t="s">
        <v>7211</v>
      </c>
    </row>
    <row r="5739" spans="1:13" x14ac:dyDescent="0.2">
      <c r="A5739" s="23">
        <v>90749</v>
      </c>
      <c r="B5739" s="28" t="s">
        <v>4573</v>
      </c>
      <c r="C5739" s="28" t="s">
        <v>5135</v>
      </c>
      <c r="D5739" s="25">
        <v>40688</v>
      </c>
      <c r="F5739" s="26">
        <v>20</v>
      </c>
      <c r="G5739" s="28" t="s">
        <v>2201</v>
      </c>
      <c r="H5739" s="28" t="s">
        <v>7151</v>
      </c>
      <c r="J5739" s="28" t="s">
        <v>4911</v>
      </c>
      <c r="K5739" s="29">
        <v>40689</v>
      </c>
      <c r="L5739" s="28" t="s">
        <v>5658</v>
      </c>
      <c r="M5739" s="28" t="s">
        <v>3817</v>
      </c>
    </row>
    <row r="5740" spans="1:13" hidden="1" x14ac:dyDescent="0.2">
      <c r="A5740" s="23">
        <v>90750</v>
      </c>
      <c r="B5740" s="28" t="s">
        <v>4573</v>
      </c>
      <c r="C5740" s="28" t="s">
        <v>5135</v>
      </c>
      <c r="D5740" s="25">
        <v>40688</v>
      </c>
      <c r="F5740" s="26">
        <v>9.35</v>
      </c>
      <c r="G5740" s="28" t="s">
        <v>683</v>
      </c>
      <c r="H5740" s="28" t="s">
        <v>3365</v>
      </c>
      <c r="J5740" s="28" t="s">
        <v>4909</v>
      </c>
      <c r="K5740" s="29">
        <v>40689</v>
      </c>
      <c r="L5740" s="28" t="s">
        <v>5658</v>
      </c>
      <c r="M5740" s="28" t="s">
        <v>747</v>
      </c>
    </row>
    <row r="5741" spans="1:13" hidden="1" x14ac:dyDescent="0.2">
      <c r="A5741" s="23">
        <v>90751.1</v>
      </c>
      <c r="B5741" s="28" t="s">
        <v>4573</v>
      </c>
      <c r="C5741" s="28" t="s">
        <v>5135</v>
      </c>
      <c r="D5741" s="25">
        <v>40688</v>
      </c>
      <c r="E5741" s="28" t="s">
        <v>729</v>
      </c>
      <c r="F5741" s="26">
        <v>6</v>
      </c>
      <c r="G5741" s="28" t="s">
        <v>683</v>
      </c>
      <c r="H5741" s="28" t="s">
        <v>3488</v>
      </c>
      <c r="J5741" s="28" t="s">
        <v>4908</v>
      </c>
      <c r="K5741" s="29">
        <v>40689</v>
      </c>
      <c r="L5741" s="28" t="s">
        <v>5658</v>
      </c>
      <c r="M5741" s="28" t="s">
        <v>747</v>
      </c>
    </row>
    <row r="5742" spans="1:13" hidden="1" x14ac:dyDescent="0.2">
      <c r="A5742" s="23">
        <v>90751.2</v>
      </c>
      <c r="B5742" s="28" t="s">
        <v>4573</v>
      </c>
      <c r="C5742" s="28" t="s">
        <v>5135</v>
      </c>
      <c r="D5742" s="25">
        <v>40688</v>
      </c>
      <c r="F5742" s="26">
        <v>0.68</v>
      </c>
      <c r="G5742" s="28" t="s">
        <v>683</v>
      </c>
      <c r="H5742" s="28" t="s">
        <v>3365</v>
      </c>
      <c r="J5742" s="28" t="s">
        <v>4909</v>
      </c>
      <c r="K5742" s="29">
        <v>40689</v>
      </c>
      <c r="L5742" s="28" t="s">
        <v>5658</v>
      </c>
      <c r="M5742" s="28" t="s">
        <v>747</v>
      </c>
    </row>
    <row r="5743" spans="1:13" hidden="1" x14ac:dyDescent="0.2">
      <c r="A5743" s="23">
        <v>90650</v>
      </c>
      <c r="B5743" s="28" t="s">
        <v>4579</v>
      </c>
      <c r="C5743" s="28" t="s">
        <v>4574</v>
      </c>
      <c r="D5743" s="25">
        <v>40690</v>
      </c>
      <c r="F5743" s="26">
        <v>40</v>
      </c>
      <c r="G5743" s="28" t="s">
        <v>4580</v>
      </c>
      <c r="H5743" s="28" t="s">
        <v>6667</v>
      </c>
      <c r="K5743" s="29">
        <v>40690</v>
      </c>
      <c r="L5743" s="28" t="s">
        <v>7184</v>
      </c>
      <c r="M5743" s="28" t="s">
        <v>3557</v>
      </c>
    </row>
    <row r="5744" spans="1:13" hidden="1" x14ac:dyDescent="0.2">
      <c r="A5744" s="23">
        <v>90753</v>
      </c>
      <c r="B5744" s="28" t="s">
        <v>4573</v>
      </c>
      <c r="C5744" s="28" t="s">
        <v>5135</v>
      </c>
      <c r="D5744" s="25">
        <v>40690</v>
      </c>
      <c r="E5744" s="28" t="s">
        <v>7164</v>
      </c>
      <c r="F5744" s="26">
        <v>13.5</v>
      </c>
      <c r="G5744" s="28" t="s">
        <v>896</v>
      </c>
      <c r="H5744" s="28" t="s">
        <v>3484</v>
      </c>
      <c r="J5744" s="28" t="s">
        <v>4907</v>
      </c>
      <c r="K5744" s="29">
        <v>40691</v>
      </c>
      <c r="L5744" s="28" t="s">
        <v>5658</v>
      </c>
      <c r="M5744" s="28" t="s">
        <v>3391</v>
      </c>
    </row>
    <row r="5745" spans="1:13" hidden="1" x14ac:dyDescent="0.2">
      <c r="A5745" s="23">
        <v>90816</v>
      </c>
      <c r="B5745" s="28" t="s">
        <v>4573</v>
      </c>
      <c r="C5745" s="28" t="s">
        <v>4580</v>
      </c>
      <c r="D5745" s="25">
        <v>40690</v>
      </c>
      <c r="E5745" s="28" t="s">
        <v>5558</v>
      </c>
      <c r="F5745" s="26">
        <v>4</v>
      </c>
      <c r="G5745" s="28" t="s">
        <v>3350</v>
      </c>
      <c r="H5745" s="28" t="s">
        <v>277</v>
      </c>
      <c r="J5745" s="28" t="s">
        <v>4905</v>
      </c>
    </row>
    <row r="5746" spans="1:13" hidden="1" x14ac:dyDescent="0.2">
      <c r="A5746" s="23">
        <v>90754</v>
      </c>
      <c r="B5746" s="28" t="s">
        <v>4573</v>
      </c>
      <c r="C5746" s="28" t="s">
        <v>5135</v>
      </c>
      <c r="D5746" s="25">
        <v>40690</v>
      </c>
      <c r="E5746" s="28" t="s">
        <v>7898</v>
      </c>
      <c r="F5746" s="26">
        <v>33.9</v>
      </c>
      <c r="G5746" s="28" t="s">
        <v>3970</v>
      </c>
      <c r="H5746" s="28" t="s">
        <v>3484</v>
      </c>
      <c r="J5746" s="28" t="s">
        <v>4909</v>
      </c>
      <c r="K5746" s="29">
        <v>40691</v>
      </c>
      <c r="L5746" s="28" t="s">
        <v>5658</v>
      </c>
      <c r="M5746" s="28" t="s">
        <v>1927</v>
      </c>
    </row>
    <row r="5747" spans="1:13" x14ac:dyDescent="0.2">
      <c r="A5747" s="23">
        <v>90752</v>
      </c>
      <c r="B5747" s="28" t="s">
        <v>4573</v>
      </c>
      <c r="C5747" s="28" t="s">
        <v>5135</v>
      </c>
      <c r="D5747" s="25">
        <v>40690</v>
      </c>
      <c r="E5747" s="28" t="s">
        <v>4722</v>
      </c>
      <c r="F5747" s="26">
        <v>10.5</v>
      </c>
      <c r="G5747" s="28" t="s">
        <v>2205</v>
      </c>
      <c r="H5747" s="28" t="s">
        <v>7151</v>
      </c>
      <c r="J5747" s="28" t="s">
        <v>4907</v>
      </c>
      <c r="K5747" s="29">
        <v>40691</v>
      </c>
      <c r="L5747" s="28" t="s">
        <v>5658</v>
      </c>
      <c r="M5747" s="28" t="s">
        <v>755</v>
      </c>
    </row>
    <row r="5748" spans="1:13" hidden="1" x14ac:dyDescent="0.2">
      <c r="A5748" s="23">
        <v>90755</v>
      </c>
      <c r="B5748" s="28" t="s">
        <v>4573</v>
      </c>
      <c r="C5748" s="28" t="s">
        <v>5135</v>
      </c>
      <c r="D5748" s="25">
        <v>40691</v>
      </c>
      <c r="E5748" s="28" t="s">
        <v>1446</v>
      </c>
      <c r="F5748" s="26">
        <v>16.96</v>
      </c>
      <c r="G5748" s="28" t="s">
        <v>3350</v>
      </c>
      <c r="H5748" s="28" t="s">
        <v>277</v>
      </c>
      <c r="J5748" s="28" t="s">
        <v>4911</v>
      </c>
      <c r="K5748" s="29">
        <v>40694</v>
      </c>
      <c r="L5748" s="28" t="s">
        <v>5658</v>
      </c>
      <c r="M5748" s="28" t="s">
        <v>3392</v>
      </c>
    </row>
    <row r="5749" spans="1:13" hidden="1" x14ac:dyDescent="0.2">
      <c r="A5749" s="23">
        <v>90756</v>
      </c>
      <c r="B5749" s="28" t="s">
        <v>4573</v>
      </c>
      <c r="C5749" s="28" t="s">
        <v>5135</v>
      </c>
      <c r="D5749" s="25">
        <v>40691</v>
      </c>
      <c r="E5749" s="28" t="s">
        <v>8004</v>
      </c>
      <c r="F5749" s="26">
        <v>33.950000000000003</v>
      </c>
      <c r="G5749" s="28" t="s">
        <v>884</v>
      </c>
      <c r="H5749" s="28" t="s">
        <v>7322</v>
      </c>
      <c r="J5749" s="28" t="s">
        <v>4549</v>
      </c>
      <c r="K5749" s="29">
        <v>40694</v>
      </c>
      <c r="L5749" s="28" t="s">
        <v>5658</v>
      </c>
      <c r="M5749" s="28" t="s">
        <v>1654</v>
      </c>
    </row>
    <row r="5750" spans="1:13" hidden="1" x14ac:dyDescent="0.2">
      <c r="A5750" s="23">
        <v>91142.2</v>
      </c>
      <c r="B5750" s="28" t="s">
        <v>4573</v>
      </c>
      <c r="C5750" s="28" t="s">
        <v>4574</v>
      </c>
      <c r="D5750" s="25">
        <v>40692</v>
      </c>
      <c r="E5750" s="28" t="s">
        <v>4189</v>
      </c>
      <c r="F5750" s="26">
        <v>-44</v>
      </c>
      <c r="G5750" s="28" t="s">
        <v>5180</v>
      </c>
      <c r="H5750" s="28" t="s">
        <v>3370</v>
      </c>
      <c r="J5750" s="28" t="s">
        <v>4912</v>
      </c>
      <c r="K5750" s="29">
        <v>40793</v>
      </c>
      <c r="L5750" s="28" t="s">
        <v>7181</v>
      </c>
      <c r="M5750" s="28">
        <v>160109</v>
      </c>
    </row>
    <row r="5751" spans="1:13" hidden="1" x14ac:dyDescent="0.2">
      <c r="A5751" s="23">
        <v>90815</v>
      </c>
      <c r="B5751" s="28" t="s">
        <v>4573</v>
      </c>
      <c r="C5751" s="28" t="s">
        <v>4580</v>
      </c>
      <c r="D5751" s="25">
        <v>40692</v>
      </c>
      <c r="E5751" s="28" t="s">
        <v>8007</v>
      </c>
      <c r="F5751" s="26">
        <v>5</v>
      </c>
      <c r="G5751" s="28" t="s">
        <v>1951</v>
      </c>
      <c r="H5751" s="28" t="s">
        <v>3370</v>
      </c>
      <c r="J5751" s="28" t="s">
        <v>4905</v>
      </c>
    </row>
    <row r="5752" spans="1:13" hidden="1" x14ac:dyDescent="0.2">
      <c r="A5752" s="23">
        <v>90805.1</v>
      </c>
      <c r="B5752" s="28" t="s">
        <v>4573</v>
      </c>
      <c r="C5752" s="28" t="s">
        <v>5133</v>
      </c>
      <c r="D5752" s="25">
        <v>40692</v>
      </c>
      <c r="F5752" s="26">
        <v>5</v>
      </c>
      <c r="G5752" s="28" t="s">
        <v>5137</v>
      </c>
      <c r="H5752" s="28" t="s">
        <v>3370</v>
      </c>
      <c r="J5752" s="28" t="s">
        <v>4909</v>
      </c>
    </row>
    <row r="5753" spans="1:13" hidden="1" x14ac:dyDescent="0.2">
      <c r="A5753" s="23">
        <v>90805.2</v>
      </c>
      <c r="B5753" s="28" t="s">
        <v>4573</v>
      </c>
      <c r="C5753" s="28" t="s">
        <v>5133</v>
      </c>
      <c r="D5753" s="25">
        <v>40692</v>
      </c>
      <c r="F5753" s="26">
        <v>105.71</v>
      </c>
      <c r="G5753" s="28" t="s">
        <v>5137</v>
      </c>
      <c r="H5753" s="28" t="s">
        <v>3365</v>
      </c>
      <c r="J5753" s="28" t="s">
        <v>4909</v>
      </c>
    </row>
    <row r="5754" spans="1:13" hidden="1" x14ac:dyDescent="0.2">
      <c r="A5754" s="23">
        <v>90814</v>
      </c>
      <c r="B5754" s="28" t="s">
        <v>4573</v>
      </c>
      <c r="C5754" s="28" t="s">
        <v>4580</v>
      </c>
      <c r="D5754" s="25">
        <v>40692</v>
      </c>
      <c r="E5754" s="28" t="s">
        <v>8006</v>
      </c>
      <c r="F5754" s="26">
        <v>40</v>
      </c>
      <c r="G5754" s="28" t="s">
        <v>4030</v>
      </c>
      <c r="H5754" s="28" t="s">
        <v>4600</v>
      </c>
      <c r="J5754" s="28" t="s">
        <v>4905</v>
      </c>
    </row>
    <row r="5755" spans="1:13" hidden="1" x14ac:dyDescent="0.2">
      <c r="A5755" s="23">
        <v>90757</v>
      </c>
      <c r="B5755" s="28" t="s">
        <v>4573</v>
      </c>
      <c r="C5755" s="28" t="s">
        <v>5135</v>
      </c>
      <c r="D5755" s="25">
        <v>40693</v>
      </c>
      <c r="E5755" s="28" t="s">
        <v>8001</v>
      </c>
      <c r="F5755" s="26">
        <v>24.71</v>
      </c>
      <c r="G5755" s="28" t="s">
        <v>6672</v>
      </c>
      <c r="H5755" s="28" t="s">
        <v>4599</v>
      </c>
      <c r="I5755" s="28" t="s">
        <v>2036</v>
      </c>
      <c r="J5755" s="28" t="s">
        <v>4911</v>
      </c>
      <c r="K5755" s="29">
        <v>40694</v>
      </c>
      <c r="L5755" s="28" t="s">
        <v>5658</v>
      </c>
      <c r="M5755" s="28" t="s">
        <v>3393</v>
      </c>
    </row>
    <row r="5756" spans="1:13" hidden="1" x14ac:dyDescent="0.2">
      <c r="A5756" s="23">
        <v>90758</v>
      </c>
      <c r="B5756" s="28" t="s">
        <v>4573</v>
      </c>
      <c r="C5756" s="28" t="s">
        <v>5135</v>
      </c>
      <c r="D5756" s="25">
        <v>40693</v>
      </c>
      <c r="F5756" s="26">
        <v>11.55</v>
      </c>
      <c r="G5756" s="28" t="s">
        <v>7996</v>
      </c>
      <c r="H5756" s="28" t="s">
        <v>3484</v>
      </c>
      <c r="J5756" s="28" t="s">
        <v>4909</v>
      </c>
      <c r="K5756" s="29">
        <v>40694</v>
      </c>
      <c r="L5756" s="28" t="s">
        <v>5658</v>
      </c>
      <c r="M5756" s="28" t="s">
        <v>3394</v>
      </c>
    </row>
    <row r="5757" spans="1:13" hidden="1" x14ac:dyDescent="0.2">
      <c r="A5757" s="23">
        <v>90713</v>
      </c>
      <c r="B5757" s="33" t="s">
        <v>4573</v>
      </c>
      <c r="C5757" s="33" t="s">
        <v>5135</v>
      </c>
      <c r="D5757" s="25">
        <v>40693</v>
      </c>
      <c r="E5757" s="28" t="s">
        <v>4713</v>
      </c>
      <c r="F5757" s="26">
        <v>25</v>
      </c>
      <c r="G5757" s="28" t="s">
        <v>1560</v>
      </c>
      <c r="H5757" s="33" t="s">
        <v>4600</v>
      </c>
      <c r="J5757" s="28" t="s">
        <v>4906</v>
      </c>
      <c r="K5757" s="29">
        <v>40694</v>
      </c>
      <c r="L5757" s="33" t="s">
        <v>5658</v>
      </c>
      <c r="M5757" s="28" t="s">
        <v>749</v>
      </c>
    </row>
    <row r="5758" spans="1:13" hidden="1" x14ac:dyDescent="0.2">
      <c r="A5758" s="23">
        <v>90646.2</v>
      </c>
      <c r="B5758" s="28" t="s">
        <v>4579</v>
      </c>
      <c r="C5758" s="28" t="s">
        <v>4574</v>
      </c>
      <c r="D5758" s="25">
        <v>40694</v>
      </c>
      <c r="F5758" s="26">
        <v>30</v>
      </c>
      <c r="G5758" s="28" t="s">
        <v>4580</v>
      </c>
      <c r="H5758" s="28" t="s">
        <v>6667</v>
      </c>
      <c r="K5758" s="29">
        <v>40694</v>
      </c>
      <c r="L5758" s="28" t="s">
        <v>7212</v>
      </c>
      <c r="M5758" s="28" t="s">
        <v>1426</v>
      </c>
    </row>
    <row r="5759" spans="1:13" hidden="1" x14ac:dyDescent="0.2">
      <c r="A5759" s="23">
        <v>90647</v>
      </c>
      <c r="B5759" s="28" t="s">
        <v>4579</v>
      </c>
      <c r="C5759" s="28" t="s">
        <v>4574</v>
      </c>
      <c r="D5759" s="25">
        <v>40694</v>
      </c>
      <c r="F5759" s="26">
        <v>40</v>
      </c>
      <c r="G5759" s="28" t="s">
        <v>4580</v>
      </c>
      <c r="H5759" s="28" t="s">
        <v>6667</v>
      </c>
      <c r="K5759" s="29">
        <v>40694</v>
      </c>
      <c r="L5759" s="28" t="s">
        <v>7184</v>
      </c>
      <c r="M5759" s="28" t="s">
        <v>3556</v>
      </c>
    </row>
    <row r="5760" spans="1:13" hidden="1" x14ac:dyDescent="0.2">
      <c r="A5760" s="23">
        <v>90759</v>
      </c>
      <c r="B5760" s="28" t="s">
        <v>4573</v>
      </c>
      <c r="C5760" s="28" t="s">
        <v>5135</v>
      </c>
      <c r="D5760" s="25">
        <v>40694</v>
      </c>
      <c r="F5760" s="26">
        <v>6.93</v>
      </c>
      <c r="G5760" s="28" t="s">
        <v>2208</v>
      </c>
      <c r="H5760" s="28" t="s">
        <v>3365</v>
      </c>
      <c r="J5760" s="28" t="s">
        <v>4909</v>
      </c>
      <c r="K5760" s="29">
        <v>40695</v>
      </c>
      <c r="L5760" s="28" t="s">
        <v>5658</v>
      </c>
      <c r="M5760" s="28" t="s">
        <v>3924</v>
      </c>
    </row>
    <row r="5761" spans="1:13" hidden="1" x14ac:dyDescent="0.2">
      <c r="A5761" s="23">
        <v>90762</v>
      </c>
      <c r="B5761" s="28" t="s">
        <v>4573</v>
      </c>
      <c r="C5761" s="28" t="s">
        <v>5135</v>
      </c>
      <c r="D5761" s="25">
        <v>40694</v>
      </c>
      <c r="E5761" s="28" t="s">
        <v>7164</v>
      </c>
      <c r="F5761" s="26">
        <v>5.84</v>
      </c>
      <c r="G5761" s="28" t="s">
        <v>7119</v>
      </c>
      <c r="H5761" s="28" t="s">
        <v>3365</v>
      </c>
      <c r="J5761" s="28" t="s">
        <v>4911</v>
      </c>
      <c r="K5761" s="29">
        <v>40695</v>
      </c>
      <c r="L5761" s="28" t="s">
        <v>5658</v>
      </c>
      <c r="M5761" s="28" t="s">
        <v>6161</v>
      </c>
    </row>
    <row r="5762" spans="1:13" hidden="1" x14ac:dyDescent="0.2">
      <c r="A5762" s="23">
        <v>90761</v>
      </c>
      <c r="B5762" s="28" t="s">
        <v>4573</v>
      </c>
      <c r="C5762" s="28" t="s">
        <v>5135</v>
      </c>
      <c r="D5762" s="25">
        <v>40694</v>
      </c>
      <c r="F5762" s="26">
        <v>9.15</v>
      </c>
      <c r="G5762" s="28" t="s">
        <v>683</v>
      </c>
      <c r="H5762" s="28" t="s">
        <v>3365</v>
      </c>
      <c r="J5762" s="28" t="s">
        <v>4909</v>
      </c>
      <c r="K5762" s="29">
        <v>40695</v>
      </c>
      <c r="L5762" s="28" t="s">
        <v>5658</v>
      </c>
      <c r="M5762" s="28" t="s">
        <v>747</v>
      </c>
    </row>
    <row r="5763" spans="1:13" hidden="1" x14ac:dyDescent="0.2">
      <c r="A5763" s="23">
        <v>90760</v>
      </c>
      <c r="B5763" s="28" t="s">
        <v>4573</v>
      </c>
      <c r="C5763" s="28" t="s">
        <v>5135</v>
      </c>
      <c r="D5763" s="25">
        <v>40694</v>
      </c>
      <c r="F5763" s="26">
        <v>20.86</v>
      </c>
      <c r="G5763" s="28" t="s">
        <v>1951</v>
      </c>
      <c r="H5763" s="28" t="s">
        <v>3370</v>
      </c>
      <c r="J5763" s="28" t="s">
        <v>4909</v>
      </c>
      <c r="K5763" s="29">
        <v>40695</v>
      </c>
      <c r="L5763" s="28" t="s">
        <v>5658</v>
      </c>
      <c r="M5763" s="28" t="s">
        <v>1650</v>
      </c>
    </row>
    <row r="5764" spans="1:13" hidden="1" x14ac:dyDescent="0.2">
      <c r="A5764" s="23">
        <v>90646.1</v>
      </c>
      <c r="B5764" s="28" t="s">
        <v>4573</v>
      </c>
      <c r="C5764" s="28" t="s">
        <v>4574</v>
      </c>
      <c r="D5764" s="25">
        <v>40694</v>
      </c>
      <c r="E5764" s="28" t="s">
        <v>7164</v>
      </c>
      <c r="F5764" s="26">
        <v>3.28</v>
      </c>
      <c r="G5764" s="28" t="s">
        <v>5137</v>
      </c>
      <c r="H5764" s="28" t="s">
        <v>3365</v>
      </c>
      <c r="J5764" s="28" t="s">
        <v>4911</v>
      </c>
      <c r="K5764" s="29">
        <v>40694</v>
      </c>
      <c r="L5764" s="28" t="s">
        <v>7212</v>
      </c>
      <c r="M5764" s="28" t="s">
        <v>1426</v>
      </c>
    </row>
    <row r="5765" spans="1:13" hidden="1" x14ac:dyDescent="0.2">
      <c r="A5765" s="23">
        <v>90649</v>
      </c>
      <c r="B5765" s="28" t="s">
        <v>4573</v>
      </c>
      <c r="C5765" s="28" t="s">
        <v>4574</v>
      </c>
      <c r="D5765" s="25">
        <v>40694</v>
      </c>
      <c r="F5765" s="26">
        <v>46.02</v>
      </c>
      <c r="G5765" s="28" t="s">
        <v>6790</v>
      </c>
      <c r="H5765" s="28" t="s">
        <v>3381</v>
      </c>
      <c r="J5765" s="28" t="s">
        <v>4909</v>
      </c>
      <c r="K5765" s="29">
        <v>40694</v>
      </c>
      <c r="L5765" s="28" t="s">
        <v>7174</v>
      </c>
      <c r="M5765" s="28" t="s">
        <v>7220</v>
      </c>
    </row>
    <row r="5766" spans="1:13" hidden="1" x14ac:dyDescent="0.2">
      <c r="A5766" s="23">
        <v>90648</v>
      </c>
      <c r="B5766" s="28" t="s">
        <v>4573</v>
      </c>
      <c r="C5766" s="28" t="s">
        <v>4574</v>
      </c>
      <c r="D5766" s="25">
        <v>40694</v>
      </c>
      <c r="F5766" s="26">
        <v>24.79</v>
      </c>
      <c r="G5766" s="28" t="s">
        <v>5136</v>
      </c>
      <c r="H5766" s="28" t="s">
        <v>3381</v>
      </c>
      <c r="J5766" s="28" t="s">
        <v>4911</v>
      </c>
      <c r="K5766" s="29">
        <v>40694</v>
      </c>
      <c r="L5766" s="28" t="s">
        <v>7174</v>
      </c>
      <c r="M5766" s="28" t="s">
        <v>7221</v>
      </c>
    </row>
    <row r="5767" spans="1:13" hidden="1" x14ac:dyDescent="0.2">
      <c r="A5767" s="23">
        <v>90827</v>
      </c>
      <c r="B5767" s="28" t="s">
        <v>4573</v>
      </c>
      <c r="C5767" s="28" t="s">
        <v>4580</v>
      </c>
      <c r="D5767" s="25">
        <v>40695</v>
      </c>
      <c r="E5767" s="28" t="s">
        <v>3041</v>
      </c>
      <c r="F5767" s="26">
        <v>30</v>
      </c>
      <c r="G5767" s="28" t="s">
        <v>5158</v>
      </c>
      <c r="H5767" s="28" t="s">
        <v>7154</v>
      </c>
      <c r="J5767" s="28" t="s">
        <v>4905</v>
      </c>
    </row>
    <row r="5768" spans="1:13" hidden="1" x14ac:dyDescent="0.2">
      <c r="A5768" s="23">
        <v>90645</v>
      </c>
      <c r="B5768" s="28" t="s">
        <v>4579</v>
      </c>
      <c r="C5768" s="28" t="s">
        <v>4574</v>
      </c>
      <c r="D5768" s="25">
        <v>40695</v>
      </c>
      <c r="F5768" s="26">
        <v>526.95000000000005</v>
      </c>
      <c r="G5768" s="28" t="s">
        <v>5783</v>
      </c>
      <c r="H5768" s="28" t="s">
        <v>6667</v>
      </c>
      <c r="K5768" s="29">
        <v>40695</v>
      </c>
      <c r="L5768" s="28" t="s">
        <v>7174</v>
      </c>
      <c r="M5768" s="28" t="s">
        <v>7193</v>
      </c>
    </row>
    <row r="5769" spans="1:13" hidden="1" x14ac:dyDescent="0.2">
      <c r="A5769" s="23">
        <v>90638</v>
      </c>
      <c r="B5769" s="28" t="s">
        <v>4573</v>
      </c>
      <c r="C5769" s="28" t="s">
        <v>4574</v>
      </c>
      <c r="D5769" s="25">
        <v>40695</v>
      </c>
      <c r="E5769" s="28" t="s">
        <v>8419</v>
      </c>
      <c r="F5769" s="26">
        <v>10</v>
      </c>
      <c r="G5769" s="28" t="s">
        <v>2203</v>
      </c>
      <c r="H5769" s="28" t="s">
        <v>3365</v>
      </c>
      <c r="J5769" s="28" t="s">
        <v>4905</v>
      </c>
      <c r="K5769" s="29">
        <v>40695</v>
      </c>
      <c r="L5769" s="28" t="s">
        <v>7176</v>
      </c>
      <c r="M5769" s="28">
        <v>1195</v>
      </c>
    </row>
    <row r="5770" spans="1:13" hidden="1" x14ac:dyDescent="0.2">
      <c r="A5770" s="23">
        <v>90764</v>
      </c>
      <c r="B5770" s="28" t="s">
        <v>4573</v>
      </c>
      <c r="C5770" s="28" t="s">
        <v>5135</v>
      </c>
      <c r="D5770" s="25">
        <v>40695</v>
      </c>
      <c r="E5770" s="28" t="s">
        <v>4716</v>
      </c>
      <c r="F5770" s="26">
        <v>25.1</v>
      </c>
      <c r="G5770" s="28" t="s">
        <v>3702</v>
      </c>
      <c r="H5770" s="28" t="s">
        <v>3484</v>
      </c>
      <c r="J5770" s="28" t="s">
        <v>4909</v>
      </c>
      <c r="K5770" s="29">
        <v>40696</v>
      </c>
      <c r="L5770" s="28" t="s">
        <v>5658</v>
      </c>
      <c r="M5770" s="28" t="s">
        <v>3395</v>
      </c>
    </row>
    <row r="5771" spans="1:13" hidden="1" x14ac:dyDescent="0.2">
      <c r="A5771" s="23">
        <v>90639</v>
      </c>
      <c r="B5771" s="33" t="s">
        <v>4573</v>
      </c>
      <c r="C5771" s="28" t="s">
        <v>4574</v>
      </c>
      <c r="D5771" s="25">
        <v>40695</v>
      </c>
      <c r="E5771" s="28" t="s">
        <v>3382</v>
      </c>
      <c r="F5771" s="26">
        <v>170</v>
      </c>
      <c r="G5771" s="28" t="s">
        <v>5414</v>
      </c>
      <c r="H5771" s="28" t="s">
        <v>3381</v>
      </c>
      <c r="J5771" s="28" t="s">
        <v>4909</v>
      </c>
      <c r="K5771" s="29">
        <v>40695</v>
      </c>
      <c r="L5771" s="28" t="s">
        <v>7174</v>
      </c>
      <c r="M5771" s="28" t="s">
        <v>7188</v>
      </c>
    </row>
    <row r="5772" spans="1:13" hidden="1" x14ac:dyDescent="0.2">
      <c r="A5772" s="23">
        <v>90634</v>
      </c>
      <c r="B5772" s="28" t="s">
        <v>4573</v>
      </c>
      <c r="C5772" s="28" t="s">
        <v>4574</v>
      </c>
      <c r="D5772" s="25">
        <v>40695</v>
      </c>
      <c r="F5772" s="26">
        <v>45.34</v>
      </c>
      <c r="G5772" s="28" t="s">
        <v>6752</v>
      </c>
      <c r="H5772" s="28" t="s">
        <v>3381</v>
      </c>
      <c r="J5772" s="28" t="s">
        <v>4907</v>
      </c>
      <c r="K5772" s="29">
        <v>40695</v>
      </c>
      <c r="L5772" s="28" t="s">
        <v>7174</v>
      </c>
      <c r="M5772" s="28" t="s">
        <v>6752</v>
      </c>
    </row>
    <row r="5773" spans="1:13" hidden="1" x14ac:dyDescent="0.2">
      <c r="A5773" s="23">
        <v>90829</v>
      </c>
      <c r="B5773" s="28" t="s">
        <v>4573</v>
      </c>
      <c r="C5773" s="28" t="s">
        <v>4580</v>
      </c>
      <c r="D5773" s="25">
        <v>40695</v>
      </c>
      <c r="E5773" s="28" t="s">
        <v>3043</v>
      </c>
      <c r="F5773" s="26">
        <v>40</v>
      </c>
      <c r="G5773" s="28" t="s">
        <v>1958</v>
      </c>
      <c r="H5773" s="28" t="s">
        <v>3379</v>
      </c>
      <c r="J5773" s="28" t="s">
        <v>4906</v>
      </c>
    </row>
    <row r="5774" spans="1:13" hidden="1" x14ac:dyDescent="0.2">
      <c r="A5774" s="23">
        <v>90821</v>
      </c>
      <c r="B5774" s="28" t="s">
        <v>4573</v>
      </c>
      <c r="C5774" s="28" t="s">
        <v>4580</v>
      </c>
      <c r="D5774" s="25">
        <v>40695</v>
      </c>
      <c r="E5774" s="33" t="s">
        <v>8013</v>
      </c>
      <c r="F5774" s="26">
        <v>60</v>
      </c>
      <c r="G5774" s="28" t="s">
        <v>3696</v>
      </c>
      <c r="H5774" s="28" t="s">
        <v>3488</v>
      </c>
      <c r="J5774" s="28" t="s">
        <v>4908</v>
      </c>
    </row>
    <row r="5775" spans="1:13" hidden="1" x14ac:dyDescent="0.2">
      <c r="A5775" s="23">
        <v>90828</v>
      </c>
      <c r="B5775" s="28" t="s">
        <v>4573</v>
      </c>
      <c r="C5775" s="28" t="s">
        <v>4580</v>
      </c>
      <c r="D5775" s="25">
        <v>40695</v>
      </c>
      <c r="E5775" s="28" t="s">
        <v>3042</v>
      </c>
      <c r="F5775" s="26">
        <v>20</v>
      </c>
      <c r="G5775" s="28" t="s">
        <v>1199</v>
      </c>
      <c r="H5775" s="28" t="s">
        <v>3365</v>
      </c>
      <c r="J5775" s="28" t="s">
        <v>4909</v>
      </c>
    </row>
    <row r="5776" spans="1:13" hidden="1" x14ac:dyDescent="0.2">
      <c r="A5776" s="23">
        <v>90004</v>
      </c>
      <c r="B5776" s="28" t="s">
        <v>4573</v>
      </c>
      <c r="C5776" s="28" t="s">
        <v>4580</v>
      </c>
      <c r="D5776" s="25">
        <v>40695</v>
      </c>
      <c r="E5776" s="28" t="s">
        <v>7164</v>
      </c>
      <c r="F5776" s="26">
        <v>3</v>
      </c>
      <c r="G5776" s="28" t="s">
        <v>5137</v>
      </c>
      <c r="H5776" s="28" t="s">
        <v>3365</v>
      </c>
      <c r="J5776" s="28" t="s">
        <v>4911</v>
      </c>
    </row>
    <row r="5777" spans="1:13" hidden="1" x14ac:dyDescent="0.2">
      <c r="A5777" s="23">
        <v>90820</v>
      </c>
      <c r="B5777" s="28" t="s">
        <v>4573</v>
      </c>
      <c r="C5777" s="28" t="s">
        <v>4580</v>
      </c>
      <c r="D5777" s="25">
        <v>40695</v>
      </c>
      <c r="E5777" s="28" t="s">
        <v>8012</v>
      </c>
      <c r="F5777" s="26">
        <v>50</v>
      </c>
      <c r="G5777" s="28" t="s">
        <v>5137</v>
      </c>
      <c r="H5777" s="28" t="s">
        <v>3365</v>
      </c>
      <c r="J5777" s="28" t="s">
        <v>4911</v>
      </c>
    </row>
    <row r="5778" spans="1:13" hidden="1" x14ac:dyDescent="0.2">
      <c r="A5778" s="23">
        <v>90644</v>
      </c>
      <c r="B5778" s="28" t="s">
        <v>4579</v>
      </c>
      <c r="C5778" s="28" t="s">
        <v>4574</v>
      </c>
      <c r="D5778" s="25">
        <v>40695</v>
      </c>
      <c r="F5778" s="26">
        <v>300</v>
      </c>
      <c r="G5778" s="28" t="s">
        <v>5133</v>
      </c>
      <c r="H5778" s="28" t="s">
        <v>6667</v>
      </c>
      <c r="K5778" s="29">
        <v>40695</v>
      </c>
      <c r="L5778" s="28" t="s">
        <v>7174</v>
      </c>
      <c r="M5778" s="28" t="s">
        <v>7191</v>
      </c>
    </row>
    <row r="5779" spans="1:13" hidden="1" x14ac:dyDescent="0.2">
      <c r="A5779" s="23">
        <v>90641</v>
      </c>
      <c r="B5779" s="28" t="s">
        <v>4573</v>
      </c>
      <c r="C5779" s="28" t="s">
        <v>4574</v>
      </c>
      <c r="D5779" s="25">
        <v>40695</v>
      </c>
      <c r="F5779" s="26">
        <v>35.49</v>
      </c>
      <c r="G5779" s="28" t="s">
        <v>6021</v>
      </c>
      <c r="H5779" s="28" t="s">
        <v>3381</v>
      </c>
      <c r="J5779" s="28" t="s">
        <v>4909</v>
      </c>
      <c r="K5779" s="29">
        <v>40695</v>
      </c>
      <c r="L5779" s="28" t="s">
        <v>7174</v>
      </c>
      <c r="M5779" s="28" t="s">
        <v>7200</v>
      </c>
    </row>
    <row r="5780" spans="1:13" hidden="1" x14ac:dyDescent="0.2">
      <c r="A5780" s="23">
        <v>90637</v>
      </c>
      <c r="B5780" s="28" t="s">
        <v>4573</v>
      </c>
      <c r="C5780" s="28" t="s">
        <v>4574</v>
      </c>
      <c r="D5780" s="25">
        <v>40695</v>
      </c>
      <c r="E5780" s="28" t="s">
        <v>3375</v>
      </c>
      <c r="F5780" s="26">
        <v>45</v>
      </c>
      <c r="G5780" s="28" t="s">
        <v>6023</v>
      </c>
      <c r="H5780" s="28" t="s">
        <v>3379</v>
      </c>
      <c r="J5780" s="28" t="s">
        <v>4906</v>
      </c>
      <c r="K5780" s="29">
        <v>40695</v>
      </c>
      <c r="L5780" s="28" t="s">
        <v>7174</v>
      </c>
      <c r="M5780" s="28" t="s">
        <v>7196</v>
      </c>
    </row>
    <row r="5781" spans="1:13" hidden="1" x14ac:dyDescent="0.2">
      <c r="A5781" s="23">
        <v>90640</v>
      </c>
      <c r="B5781" s="28" t="s">
        <v>4573</v>
      </c>
      <c r="C5781" s="28" t="s">
        <v>4574</v>
      </c>
      <c r="D5781" s="25">
        <v>40695</v>
      </c>
      <c r="F5781" s="26">
        <v>12.37</v>
      </c>
      <c r="G5781" s="28" t="s">
        <v>6022</v>
      </c>
      <c r="H5781" s="28" t="s">
        <v>3381</v>
      </c>
      <c r="J5781" s="28" t="s">
        <v>4909</v>
      </c>
      <c r="K5781" s="29">
        <v>40695</v>
      </c>
      <c r="L5781" s="28" t="s">
        <v>7174</v>
      </c>
      <c r="M5781" s="28" t="s">
        <v>7195</v>
      </c>
    </row>
    <row r="5782" spans="1:13" hidden="1" x14ac:dyDescent="0.2">
      <c r="A5782" s="23">
        <v>90635</v>
      </c>
      <c r="B5782" s="28" t="s">
        <v>4573</v>
      </c>
      <c r="C5782" s="28" t="s">
        <v>4574</v>
      </c>
      <c r="D5782" s="25">
        <v>40695</v>
      </c>
      <c r="E5782" s="28" t="s">
        <v>7163</v>
      </c>
      <c r="F5782" s="26">
        <v>10</v>
      </c>
      <c r="G5782" s="28" t="s">
        <v>4595</v>
      </c>
      <c r="H5782" s="28" t="s">
        <v>3370</v>
      </c>
      <c r="J5782" s="28" t="s">
        <v>4905</v>
      </c>
      <c r="K5782" s="29">
        <v>40695</v>
      </c>
      <c r="L5782" s="28" t="s">
        <v>7182</v>
      </c>
      <c r="M5782" s="28" t="s">
        <v>7198</v>
      </c>
    </row>
    <row r="5783" spans="1:13" hidden="1" x14ac:dyDescent="0.2">
      <c r="A5783" s="23">
        <v>90636</v>
      </c>
      <c r="B5783" s="28" t="s">
        <v>4573</v>
      </c>
      <c r="C5783" s="28" t="s">
        <v>4574</v>
      </c>
      <c r="D5783" s="25">
        <v>40695</v>
      </c>
      <c r="E5783" s="33" t="s">
        <v>7162</v>
      </c>
      <c r="F5783" s="26">
        <v>10</v>
      </c>
      <c r="G5783" s="28" t="s">
        <v>4595</v>
      </c>
      <c r="H5783" s="28" t="s">
        <v>3370</v>
      </c>
      <c r="J5783" s="28" t="s">
        <v>4906</v>
      </c>
      <c r="K5783" s="29">
        <v>40695</v>
      </c>
      <c r="L5783" s="28" t="s">
        <v>7182</v>
      </c>
      <c r="M5783" s="28" t="s">
        <v>7199</v>
      </c>
    </row>
    <row r="5784" spans="1:13" hidden="1" x14ac:dyDescent="0.2">
      <c r="A5784" s="23">
        <v>90642</v>
      </c>
      <c r="B5784" s="28" t="s">
        <v>4573</v>
      </c>
      <c r="C5784" s="28" t="s">
        <v>4574</v>
      </c>
      <c r="D5784" s="25">
        <v>40695</v>
      </c>
      <c r="F5784" s="26">
        <v>5</v>
      </c>
      <c r="G5784" s="28" t="s">
        <v>4595</v>
      </c>
      <c r="H5784" s="28" t="s">
        <v>3370</v>
      </c>
      <c r="K5784" s="29">
        <v>40695</v>
      </c>
      <c r="L5784" s="28" t="s">
        <v>7174</v>
      </c>
      <c r="M5784" s="28" t="s">
        <v>3555</v>
      </c>
    </row>
    <row r="5785" spans="1:13" hidden="1" x14ac:dyDescent="0.2">
      <c r="A5785" s="23">
        <v>90822</v>
      </c>
      <c r="B5785" s="28" t="s">
        <v>4573</v>
      </c>
      <c r="C5785" s="28" t="s">
        <v>4580</v>
      </c>
      <c r="D5785" s="25">
        <v>40695</v>
      </c>
      <c r="E5785" s="28" t="s">
        <v>3039</v>
      </c>
      <c r="F5785" s="26">
        <v>160</v>
      </c>
      <c r="G5785" s="28" t="s">
        <v>4595</v>
      </c>
      <c r="H5785" s="28" t="s">
        <v>3370</v>
      </c>
      <c r="J5785" s="28" t="s">
        <v>4909</v>
      </c>
    </row>
    <row r="5786" spans="1:13" hidden="1" x14ac:dyDescent="0.2">
      <c r="A5786" s="23">
        <v>90710</v>
      </c>
      <c r="B5786" s="28" t="s">
        <v>5150</v>
      </c>
      <c r="C5786" s="28" t="s">
        <v>5783</v>
      </c>
      <c r="D5786" s="25">
        <v>40695</v>
      </c>
      <c r="F5786" s="26">
        <v>-526.95000000000005</v>
      </c>
      <c r="G5786" s="28" t="s">
        <v>4574</v>
      </c>
      <c r="H5786" s="28" t="s">
        <v>6667</v>
      </c>
      <c r="K5786" s="29">
        <v>40695</v>
      </c>
      <c r="L5786" s="28" t="s">
        <v>5658</v>
      </c>
      <c r="M5786" s="28" t="s">
        <v>1534</v>
      </c>
    </row>
    <row r="5787" spans="1:13" hidden="1" x14ac:dyDescent="0.2">
      <c r="A5787" s="23">
        <v>90819</v>
      </c>
      <c r="B5787" s="28" t="s">
        <v>5150</v>
      </c>
      <c r="C5787" s="28" t="s">
        <v>4580</v>
      </c>
      <c r="D5787" s="25">
        <v>40695</v>
      </c>
      <c r="E5787" s="28" t="s">
        <v>8009</v>
      </c>
      <c r="F5787" s="26">
        <v>-510</v>
      </c>
      <c r="G5787" s="28" t="s">
        <v>4574</v>
      </c>
      <c r="H5787" s="28" t="s">
        <v>6667</v>
      </c>
    </row>
    <row r="5788" spans="1:13" hidden="1" x14ac:dyDescent="0.2">
      <c r="A5788" s="23">
        <v>91102</v>
      </c>
      <c r="B5788" s="28" t="s">
        <v>4573</v>
      </c>
      <c r="C5788" s="28" t="s">
        <v>5135</v>
      </c>
      <c r="D5788" s="25">
        <v>40695</v>
      </c>
      <c r="F5788" s="26">
        <v>-1852.47</v>
      </c>
      <c r="G5788" s="28" t="s">
        <v>4574</v>
      </c>
      <c r="H5788" s="28" t="s">
        <v>6667</v>
      </c>
    </row>
    <row r="5789" spans="1:13" hidden="1" x14ac:dyDescent="0.2">
      <c r="A5789" s="23">
        <v>91108</v>
      </c>
      <c r="B5789" s="28" t="s">
        <v>5150</v>
      </c>
      <c r="C5789" s="28" t="s">
        <v>5133</v>
      </c>
      <c r="D5789" s="25">
        <v>40695</v>
      </c>
      <c r="F5789" s="26">
        <v>-300</v>
      </c>
      <c r="G5789" s="28" t="s">
        <v>4574</v>
      </c>
      <c r="H5789" s="28" t="s">
        <v>6667</v>
      </c>
    </row>
    <row r="5790" spans="1:13" hidden="1" x14ac:dyDescent="0.2">
      <c r="A5790" s="23">
        <v>90763</v>
      </c>
      <c r="B5790" s="28" t="s">
        <v>4573</v>
      </c>
      <c r="C5790" s="28" t="s">
        <v>5135</v>
      </c>
      <c r="D5790" s="25">
        <v>40695</v>
      </c>
      <c r="F5790" s="26">
        <v>32.700000000000003</v>
      </c>
      <c r="G5790" s="28" t="s">
        <v>2205</v>
      </c>
      <c r="H5790" s="28" t="s">
        <v>3484</v>
      </c>
      <c r="J5790" s="28" t="s">
        <v>4909</v>
      </c>
      <c r="K5790" s="29">
        <v>40696</v>
      </c>
      <c r="L5790" s="28" t="s">
        <v>5658</v>
      </c>
      <c r="M5790" s="28" t="s">
        <v>755</v>
      </c>
    </row>
    <row r="5791" spans="1:13" hidden="1" x14ac:dyDescent="0.2">
      <c r="A5791" s="23">
        <v>90643</v>
      </c>
      <c r="B5791" s="28" t="s">
        <v>4573</v>
      </c>
      <c r="C5791" s="28" t="s">
        <v>4574</v>
      </c>
      <c r="D5791" s="25">
        <v>40695</v>
      </c>
      <c r="E5791" s="28" t="s">
        <v>5365</v>
      </c>
      <c r="F5791" s="26">
        <v>180</v>
      </c>
      <c r="G5791" s="28" t="s">
        <v>4597</v>
      </c>
      <c r="H5791" s="28" t="s">
        <v>3381</v>
      </c>
      <c r="J5791" s="28" t="s">
        <v>4909</v>
      </c>
      <c r="K5791" s="29">
        <v>40695</v>
      </c>
      <c r="L5791" s="28" t="s">
        <v>7174</v>
      </c>
      <c r="M5791" s="28" t="s">
        <v>7192</v>
      </c>
    </row>
    <row r="5792" spans="1:13" hidden="1" x14ac:dyDescent="0.2">
      <c r="A5792" s="23">
        <v>90630</v>
      </c>
      <c r="B5792" s="28" t="s">
        <v>4579</v>
      </c>
      <c r="C5792" s="28" t="s">
        <v>4574</v>
      </c>
      <c r="D5792" s="25">
        <v>40696</v>
      </c>
      <c r="F5792" s="26">
        <v>70</v>
      </c>
      <c r="G5792" s="28" t="s">
        <v>4580</v>
      </c>
      <c r="H5792" s="28" t="s">
        <v>6667</v>
      </c>
      <c r="K5792" s="29">
        <v>40696</v>
      </c>
      <c r="L5792" s="28" t="s">
        <v>7184</v>
      </c>
      <c r="M5792" s="28" t="s">
        <v>3553</v>
      </c>
    </row>
    <row r="5793" spans="1:13" hidden="1" x14ac:dyDescent="0.2">
      <c r="A5793" s="23">
        <v>90631</v>
      </c>
      <c r="B5793" s="28" t="s">
        <v>4579</v>
      </c>
      <c r="C5793" s="28" t="s">
        <v>4574</v>
      </c>
      <c r="D5793" s="25">
        <v>40696</v>
      </c>
      <c r="F5793" s="26">
        <v>40</v>
      </c>
      <c r="G5793" s="28" t="s">
        <v>4580</v>
      </c>
      <c r="H5793" s="28" t="s">
        <v>6667</v>
      </c>
      <c r="K5793" s="29">
        <v>40696</v>
      </c>
      <c r="L5793" s="28" t="s">
        <v>7184</v>
      </c>
      <c r="M5793" s="28" t="s">
        <v>3554</v>
      </c>
    </row>
    <row r="5794" spans="1:13" x14ac:dyDescent="0.2">
      <c r="A5794" s="23">
        <v>90765</v>
      </c>
      <c r="B5794" s="28" t="s">
        <v>4573</v>
      </c>
      <c r="C5794" s="28" t="s">
        <v>5135</v>
      </c>
      <c r="D5794" s="25">
        <v>40696</v>
      </c>
      <c r="E5794" s="28" t="s">
        <v>8003</v>
      </c>
      <c r="F5794" s="26">
        <v>33.43</v>
      </c>
      <c r="G5794" s="28" t="s">
        <v>8002</v>
      </c>
      <c r="H5794" s="28" t="s">
        <v>7151</v>
      </c>
      <c r="J5794" s="28" t="s">
        <v>4907</v>
      </c>
      <c r="K5794" s="29">
        <v>40697</v>
      </c>
      <c r="L5794" s="28" t="s">
        <v>5658</v>
      </c>
      <c r="M5794" s="28" t="s">
        <v>3396</v>
      </c>
    </row>
    <row r="5795" spans="1:13" hidden="1" x14ac:dyDescent="0.2">
      <c r="A5795" s="23">
        <v>90633</v>
      </c>
      <c r="B5795" s="28" t="s">
        <v>4579</v>
      </c>
      <c r="C5795" s="28" t="s">
        <v>4574</v>
      </c>
      <c r="D5795" s="25">
        <v>40696</v>
      </c>
      <c r="F5795" s="26">
        <v>1852.47</v>
      </c>
      <c r="G5795" s="28" t="s">
        <v>5135</v>
      </c>
      <c r="H5795" s="28" t="s">
        <v>6667</v>
      </c>
      <c r="K5795" s="29">
        <v>40696</v>
      </c>
      <c r="L5795" s="28" t="s">
        <v>7174</v>
      </c>
      <c r="M5795" s="28" t="s">
        <v>7218</v>
      </c>
    </row>
    <row r="5796" spans="1:13" hidden="1" x14ac:dyDescent="0.2">
      <c r="A5796" s="23">
        <v>90632</v>
      </c>
      <c r="B5796" s="28" t="s">
        <v>4573</v>
      </c>
      <c r="C5796" s="28" t="s">
        <v>4574</v>
      </c>
      <c r="D5796" s="25">
        <v>40696</v>
      </c>
      <c r="E5796" s="28" t="s">
        <v>3389</v>
      </c>
      <c r="F5796" s="26">
        <v>26.95</v>
      </c>
      <c r="G5796" s="28" t="s">
        <v>5139</v>
      </c>
      <c r="H5796" s="28" t="s">
        <v>3381</v>
      </c>
      <c r="J5796" s="28" t="s">
        <v>4911</v>
      </c>
      <c r="K5796" s="29">
        <v>40696</v>
      </c>
      <c r="L5796" s="28" t="s">
        <v>7174</v>
      </c>
      <c r="M5796" s="28" t="s">
        <v>7187</v>
      </c>
    </row>
    <row r="5797" spans="1:13" hidden="1" x14ac:dyDescent="0.2">
      <c r="A5797" s="23">
        <v>90766</v>
      </c>
      <c r="B5797" s="28" t="s">
        <v>4573</v>
      </c>
      <c r="C5797" s="28" t="s">
        <v>5135</v>
      </c>
      <c r="D5797" s="25">
        <v>40696</v>
      </c>
      <c r="E5797" s="28" t="s">
        <v>8000</v>
      </c>
      <c r="F5797" s="26">
        <v>23.9</v>
      </c>
      <c r="G5797" s="28" t="s">
        <v>688</v>
      </c>
      <c r="H5797" s="28" t="s">
        <v>4599</v>
      </c>
      <c r="I5797" s="28" t="s">
        <v>2036</v>
      </c>
      <c r="J5797" s="28" t="s">
        <v>4911</v>
      </c>
      <c r="K5797" s="29">
        <v>40697</v>
      </c>
      <c r="L5797" s="28" t="s">
        <v>5658</v>
      </c>
      <c r="M5797" s="28" t="s">
        <v>3397</v>
      </c>
    </row>
    <row r="5798" spans="1:13" hidden="1" x14ac:dyDescent="0.2">
      <c r="A5798" s="23">
        <v>90628</v>
      </c>
      <c r="B5798" s="28" t="s">
        <v>4592</v>
      </c>
      <c r="C5798" s="28" t="s">
        <v>4574</v>
      </c>
      <c r="D5798" s="25">
        <v>40697</v>
      </c>
      <c r="F5798" s="26">
        <v>-924.6</v>
      </c>
      <c r="G5798" s="28" t="s">
        <v>4593</v>
      </c>
      <c r="H5798" s="28" t="s">
        <v>6666</v>
      </c>
      <c r="J5798" s="28" t="s">
        <v>4911</v>
      </c>
      <c r="K5798" s="29">
        <v>40697</v>
      </c>
      <c r="L5798" s="28" t="s">
        <v>7177</v>
      </c>
      <c r="M5798" s="28" t="s">
        <v>7214</v>
      </c>
    </row>
    <row r="5799" spans="1:13" hidden="1" x14ac:dyDescent="0.2">
      <c r="A5799" s="23">
        <v>90629</v>
      </c>
      <c r="B5799" s="28" t="s">
        <v>4573</v>
      </c>
      <c r="C5799" s="28" t="s">
        <v>4574</v>
      </c>
      <c r="D5799" s="25">
        <v>40697</v>
      </c>
      <c r="F5799" s="26">
        <v>5.99</v>
      </c>
      <c r="G5799" s="28" t="s">
        <v>5143</v>
      </c>
      <c r="H5799" s="28" t="s">
        <v>3381</v>
      </c>
      <c r="J5799" s="28" t="s">
        <v>4909</v>
      </c>
      <c r="K5799" s="29">
        <v>40697</v>
      </c>
      <c r="L5799" s="28" t="s">
        <v>7174</v>
      </c>
      <c r="M5799" s="28" t="s">
        <v>7217</v>
      </c>
    </row>
    <row r="5800" spans="1:13" hidden="1" x14ac:dyDescent="0.2">
      <c r="A5800" s="23">
        <v>90767</v>
      </c>
      <c r="B5800" s="28" t="s">
        <v>4573</v>
      </c>
      <c r="C5800" s="28" t="s">
        <v>5135</v>
      </c>
      <c r="D5800" s="25">
        <v>40697</v>
      </c>
      <c r="F5800" s="26">
        <v>9.4600000000000009</v>
      </c>
      <c r="G5800" s="28" t="s">
        <v>683</v>
      </c>
      <c r="H5800" s="28" t="s">
        <v>3365</v>
      </c>
      <c r="J5800" s="28" t="s">
        <v>4909</v>
      </c>
      <c r="K5800" s="29">
        <v>40698</v>
      </c>
      <c r="L5800" s="28" t="s">
        <v>5658</v>
      </c>
      <c r="M5800" s="28" t="s">
        <v>747</v>
      </c>
    </row>
    <row r="5801" spans="1:13" x14ac:dyDescent="0.2">
      <c r="A5801" s="23">
        <v>90768</v>
      </c>
      <c r="B5801" s="28" t="s">
        <v>4573</v>
      </c>
      <c r="C5801" s="28" t="s">
        <v>5135</v>
      </c>
      <c r="D5801" s="25">
        <v>40697</v>
      </c>
      <c r="E5801" s="28" t="s">
        <v>4722</v>
      </c>
      <c r="F5801" s="26">
        <v>10.5</v>
      </c>
      <c r="G5801" s="28" t="s">
        <v>2205</v>
      </c>
      <c r="H5801" s="28" t="s">
        <v>7151</v>
      </c>
      <c r="J5801" s="28" t="s">
        <v>4907</v>
      </c>
      <c r="K5801" s="29">
        <v>40700</v>
      </c>
      <c r="L5801" s="28" t="s">
        <v>5658</v>
      </c>
      <c r="M5801" s="28" t="s">
        <v>755</v>
      </c>
    </row>
    <row r="5802" spans="1:13" hidden="1" x14ac:dyDescent="0.2">
      <c r="A5802" s="23">
        <v>90771</v>
      </c>
      <c r="B5802" s="28" t="s">
        <v>4573</v>
      </c>
      <c r="C5802" s="28" t="s">
        <v>5135</v>
      </c>
      <c r="D5802" s="25">
        <v>40698</v>
      </c>
      <c r="E5802" s="28" t="s">
        <v>4719</v>
      </c>
      <c r="F5802" s="26">
        <v>25.49</v>
      </c>
      <c r="G5802" s="28" t="s">
        <v>893</v>
      </c>
      <c r="H5802" s="28" t="s">
        <v>3370</v>
      </c>
      <c r="J5802" s="28" t="s">
        <v>4909</v>
      </c>
      <c r="K5802" s="29">
        <v>40700</v>
      </c>
      <c r="L5802" s="28" t="s">
        <v>5658</v>
      </c>
      <c r="M5802" s="28" t="s">
        <v>3399</v>
      </c>
    </row>
    <row r="5803" spans="1:13" hidden="1" x14ac:dyDescent="0.2">
      <c r="A5803" s="23">
        <v>90770</v>
      </c>
      <c r="B5803" s="28" t="s">
        <v>4573</v>
      </c>
      <c r="C5803" s="28" t="s">
        <v>5135</v>
      </c>
      <c r="D5803" s="25">
        <v>40698</v>
      </c>
      <c r="E5803" s="28" t="s">
        <v>7999</v>
      </c>
      <c r="F5803" s="26">
        <v>14.99</v>
      </c>
      <c r="G5803" s="28" t="s">
        <v>7998</v>
      </c>
      <c r="H5803" s="28" t="s">
        <v>277</v>
      </c>
      <c r="J5803" s="28" t="s">
        <v>4905</v>
      </c>
      <c r="K5803" s="29">
        <v>40700</v>
      </c>
      <c r="L5803" s="28" t="s">
        <v>5658</v>
      </c>
      <c r="M5803" s="28" t="s">
        <v>3398</v>
      </c>
    </row>
    <row r="5804" spans="1:13" hidden="1" x14ac:dyDescent="0.2">
      <c r="A5804" s="23">
        <v>90769</v>
      </c>
      <c r="B5804" s="28" t="s">
        <v>4573</v>
      </c>
      <c r="C5804" s="28" t="s">
        <v>5135</v>
      </c>
      <c r="D5804" s="25">
        <v>40698</v>
      </c>
      <c r="E5804" s="28" t="s">
        <v>4718</v>
      </c>
      <c r="F5804" s="26">
        <v>23</v>
      </c>
      <c r="G5804" s="28" t="s">
        <v>2208</v>
      </c>
      <c r="H5804" s="28" t="s">
        <v>4600</v>
      </c>
      <c r="J5804" s="28" t="s">
        <v>4905</v>
      </c>
      <c r="K5804" s="29">
        <v>40700</v>
      </c>
      <c r="L5804" s="28" t="s">
        <v>5658</v>
      </c>
      <c r="M5804" s="28" t="s">
        <v>3924</v>
      </c>
    </row>
    <row r="5805" spans="1:13" hidden="1" x14ac:dyDescent="0.2">
      <c r="A5805" s="23">
        <v>90772</v>
      </c>
      <c r="B5805" s="28" t="s">
        <v>4573</v>
      </c>
      <c r="C5805" s="28" t="s">
        <v>5135</v>
      </c>
      <c r="D5805" s="25">
        <v>40698</v>
      </c>
      <c r="E5805" s="28" t="s">
        <v>4717</v>
      </c>
      <c r="F5805" s="26">
        <v>23.99</v>
      </c>
      <c r="G5805" s="28" t="s">
        <v>894</v>
      </c>
      <c r="H5805" s="28" t="s">
        <v>3370</v>
      </c>
      <c r="J5805" s="28" t="s">
        <v>3590</v>
      </c>
      <c r="K5805" s="29">
        <v>40700</v>
      </c>
      <c r="L5805" s="28" t="s">
        <v>5658</v>
      </c>
      <c r="M5805" s="28" t="s">
        <v>3400</v>
      </c>
    </row>
    <row r="5806" spans="1:13" hidden="1" x14ac:dyDescent="0.2">
      <c r="A5806" s="23">
        <v>90773</v>
      </c>
      <c r="B5806" s="28" t="s">
        <v>4573</v>
      </c>
      <c r="C5806" s="28" t="s">
        <v>5135</v>
      </c>
      <c r="D5806" s="25">
        <v>40699</v>
      </c>
      <c r="F5806" s="26">
        <v>16.3</v>
      </c>
      <c r="G5806" s="28" t="s">
        <v>683</v>
      </c>
      <c r="H5806" s="28" t="s">
        <v>3365</v>
      </c>
      <c r="J5806" s="28" t="s">
        <v>4909</v>
      </c>
      <c r="K5806" s="29">
        <v>40700</v>
      </c>
      <c r="L5806" s="28" t="s">
        <v>5658</v>
      </c>
      <c r="M5806" s="28" t="s">
        <v>747</v>
      </c>
    </row>
    <row r="5807" spans="1:13" hidden="1" x14ac:dyDescent="0.2">
      <c r="A5807" s="23">
        <v>90774</v>
      </c>
      <c r="B5807" s="28" t="s">
        <v>4573</v>
      </c>
      <c r="C5807" s="28" t="s">
        <v>5135</v>
      </c>
      <c r="D5807" s="25">
        <v>40699</v>
      </c>
      <c r="F5807" s="26">
        <v>45.07</v>
      </c>
      <c r="G5807" s="28" t="s">
        <v>683</v>
      </c>
      <c r="H5807" s="28" t="s">
        <v>7322</v>
      </c>
      <c r="J5807" s="28" t="s">
        <v>7139</v>
      </c>
      <c r="K5807" s="29">
        <v>40700</v>
      </c>
      <c r="L5807" s="28" t="s">
        <v>5658</v>
      </c>
      <c r="M5807" s="28" t="s">
        <v>3401</v>
      </c>
    </row>
    <row r="5808" spans="1:13" hidden="1" x14ac:dyDescent="0.2">
      <c r="A5808" s="23">
        <v>90627</v>
      </c>
      <c r="B5808" s="28" t="s">
        <v>4579</v>
      </c>
      <c r="C5808" s="28" t="s">
        <v>4574</v>
      </c>
      <c r="D5808" s="25">
        <v>40700</v>
      </c>
      <c r="F5808" s="26">
        <v>40</v>
      </c>
      <c r="G5808" s="28" t="s">
        <v>4580</v>
      </c>
      <c r="H5808" s="28" t="s">
        <v>6667</v>
      </c>
      <c r="K5808" s="29">
        <v>40700</v>
      </c>
      <c r="L5808" s="28" t="s">
        <v>7184</v>
      </c>
      <c r="M5808" s="28" t="s">
        <v>3552</v>
      </c>
    </row>
    <row r="5809" spans="1:13" hidden="1" x14ac:dyDescent="0.2">
      <c r="A5809" s="23">
        <v>90626</v>
      </c>
      <c r="B5809" s="33" t="s">
        <v>4573</v>
      </c>
      <c r="C5809" s="28" t="s">
        <v>4574</v>
      </c>
      <c r="D5809" s="25">
        <v>40700</v>
      </c>
      <c r="E5809" s="33"/>
      <c r="F5809" s="26">
        <v>12</v>
      </c>
      <c r="G5809" s="28" t="s">
        <v>4596</v>
      </c>
      <c r="H5809" s="28" t="s">
        <v>5954</v>
      </c>
      <c r="J5809" s="28" t="s">
        <v>4912</v>
      </c>
      <c r="K5809" s="29">
        <v>40700</v>
      </c>
      <c r="L5809" s="28" t="s">
        <v>7174</v>
      </c>
      <c r="M5809" s="28" t="s">
        <v>4596</v>
      </c>
    </row>
    <row r="5810" spans="1:13" hidden="1" x14ac:dyDescent="0.2">
      <c r="A5810" s="23">
        <v>90775</v>
      </c>
      <c r="B5810" s="28" t="s">
        <v>4573</v>
      </c>
      <c r="C5810" s="28" t="s">
        <v>5135</v>
      </c>
      <c r="D5810" s="25">
        <v>40700</v>
      </c>
      <c r="E5810" s="28" t="s">
        <v>959</v>
      </c>
      <c r="F5810" s="26">
        <v>100</v>
      </c>
      <c r="G5810" s="28" t="s">
        <v>958</v>
      </c>
      <c r="H5810" s="28" t="s">
        <v>3484</v>
      </c>
      <c r="J5810" s="28" t="s">
        <v>4907</v>
      </c>
      <c r="K5810" s="29">
        <v>40701</v>
      </c>
      <c r="L5810" s="28" t="s">
        <v>5658</v>
      </c>
      <c r="M5810" s="28" t="s">
        <v>3402</v>
      </c>
    </row>
    <row r="5811" spans="1:13" hidden="1" x14ac:dyDescent="0.2">
      <c r="A5811" s="23">
        <v>90813.1</v>
      </c>
      <c r="B5811" s="28" t="s">
        <v>4573</v>
      </c>
      <c r="C5811" s="28" t="s">
        <v>5133</v>
      </c>
      <c r="D5811" s="25">
        <v>40700</v>
      </c>
      <c r="F5811" s="26">
        <v>3.5</v>
      </c>
      <c r="G5811" s="28" t="s">
        <v>5137</v>
      </c>
      <c r="H5811" s="28" t="s">
        <v>3370</v>
      </c>
      <c r="J5811" s="28" t="s">
        <v>4909</v>
      </c>
    </row>
    <row r="5812" spans="1:13" hidden="1" x14ac:dyDescent="0.2">
      <c r="A5812" s="23">
        <v>90813.2</v>
      </c>
      <c r="B5812" s="28" t="s">
        <v>4573</v>
      </c>
      <c r="C5812" s="28" t="s">
        <v>5133</v>
      </c>
      <c r="D5812" s="25">
        <v>40700</v>
      </c>
      <c r="F5812" s="26">
        <v>98.09</v>
      </c>
      <c r="G5812" s="28" t="s">
        <v>5137</v>
      </c>
      <c r="H5812" s="28" t="s">
        <v>3365</v>
      </c>
      <c r="J5812" s="28" t="s">
        <v>4909</v>
      </c>
    </row>
    <row r="5813" spans="1:13" x14ac:dyDescent="0.2">
      <c r="A5813" s="23">
        <v>91225</v>
      </c>
      <c r="B5813" s="28" t="s">
        <v>4573</v>
      </c>
      <c r="C5813" s="28" t="s">
        <v>5133</v>
      </c>
      <c r="D5813" s="25">
        <v>40700</v>
      </c>
      <c r="E5813" s="28" t="s">
        <v>2019</v>
      </c>
      <c r="F5813" s="26">
        <v>16.95</v>
      </c>
      <c r="G5813" s="28" t="s">
        <v>5137</v>
      </c>
      <c r="H5813" s="28" t="s">
        <v>7151</v>
      </c>
      <c r="J5813" s="28" t="s">
        <v>4907</v>
      </c>
    </row>
    <row r="5814" spans="1:13" hidden="1" x14ac:dyDescent="0.2">
      <c r="A5814" s="23">
        <v>90619</v>
      </c>
      <c r="B5814" s="28" t="s">
        <v>4579</v>
      </c>
      <c r="C5814" s="28" t="s">
        <v>4574</v>
      </c>
      <c r="D5814" s="25">
        <v>40701</v>
      </c>
      <c r="F5814" s="26">
        <v>250</v>
      </c>
      <c r="G5814" s="28" t="s">
        <v>4587</v>
      </c>
      <c r="H5814" s="28" t="s">
        <v>6667</v>
      </c>
      <c r="K5814" s="29">
        <v>40701</v>
      </c>
      <c r="L5814" s="28" t="s">
        <v>7174</v>
      </c>
      <c r="M5814" s="28" t="s">
        <v>7179</v>
      </c>
    </row>
    <row r="5815" spans="1:13" hidden="1" x14ac:dyDescent="0.2">
      <c r="A5815" s="23">
        <v>90620</v>
      </c>
      <c r="B5815" s="28" t="s">
        <v>4579</v>
      </c>
      <c r="C5815" s="28" t="s">
        <v>4574</v>
      </c>
      <c r="D5815" s="25">
        <v>40701</v>
      </c>
      <c r="F5815" s="26">
        <v>60</v>
      </c>
      <c r="G5815" s="28" t="s">
        <v>4587</v>
      </c>
      <c r="H5815" s="28" t="s">
        <v>6667</v>
      </c>
      <c r="K5815" s="29">
        <v>40701</v>
      </c>
      <c r="L5815" s="28" t="s">
        <v>7174</v>
      </c>
      <c r="M5815" s="28" t="s">
        <v>7179</v>
      </c>
    </row>
    <row r="5816" spans="1:13" hidden="1" x14ac:dyDescent="0.2">
      <c r="A5816" s="23">
        <v>90621</v>
      </c>
      <c r="B5816" s="28" t="s">
        <v>4579</v>
      </c>
      <c r="C5816" s="28" t="s">
        <v>4574</v>
      </c>
      <c r="D5816" s="25">
        <v>40701</v>
      </c>
      <c r="F5816" s="26">
        <v>500</v>
      </c>
      <c r="G5816" s="28" t="s">
        <v>4587</v>
      </c>
      <c r="H5816" s="28" t="s">
        <v>6667</v>
      </c>
      <c r="K5816" s="29">
        <v>40701</v>
      </c>
      <c r="L5816" s="28" t="s">
        <v>7174</v>
      </c>
      <c r="M5816" s="28" t="s">
        <v>7179</v>
      </c>
    </row>
    <row r="5817" spans="1:13" hidden="1" x14ac:dyDescent="0.2">
      <c r="A5817" s="23">
        <v>90625</v>
      </c>
      <c r="B5817" s="28" t="s">
        <v>4579</v>
      </c>
      <c r="C5817" s="28" t="s">
        <v>4574</v>
      </c>
      <c r="D5817" s="25">
        <v>40701</v>
      </c>
      <c r="F5817" s="26">
        <v>150</v>
      </c>
      <c r="G5817" s="28" t="s">
        <v>4587</v>
      </c>
      <c r="H5817" s="28" t="s">
        <v>6667</v>
      </c>
      <c r="K5817" s="29">
        <v>40701</v>
      </c>
      <c r="L5817" s="28" t="s">
        <v>7174</v>
      </c>
      <c r="M5817" s="28" t="s">
        <v>7179</v>
      </c>
    </row>
    <row r="5818" spans="1:13" hidden="1" x14ac:dyDescent="0.2">
      <c r="A5818" s="23">
        <v>90624</v>
      </c>
      <c r="B5818" s="28" t="s">
        <v>4573</v>
      </c>
      <c r="C5818" s="33" t="s">
        <v>4574</v>
      </c>
      <c r="D5818" s="25">
        <v>40701</v>
      </c>
      <c r="F5818" s="26">
        <v>5</v>
      </c>
      <c r="G5818" s="28" t="s">
        <v>4590</v>
      </c>
      <c r="H5818" s="28" t="s">
        <v>5954</v>
      </c>
      <c r="J5818" s="28" t="s">
        <v>4912</v>
      </c>
      <c r="K5818" s="29">
        <v>40701</v>
      </c>
      <c r="L5818" s="33" t="s">
        <v>7182</v>
      </c>
      <c r="M5818" s="28" t="s">
        <v>3564</v>
      </c>
    </row>
    <row r="5819" spans="1:13" hidden="1" x14ac:dyDescent="0.2">
      <c r="A5819" s="23">
        <v>90622</v>
      </c>
      <c r="B5819" s="28" t="s">
        <v>4573</v>
      </c>
      <c r="C5819" s="28" t="s">
        <v>4574</v>
      </c>
      <c r="D5819" s="25">
        <v>40701</v>
      </c>
      <c r="E5819" s="28" t="s">
        <v>3388</v>
      </c>
      <c r="F5819" s="26">
        <v>8.19</v>
      </c>
      <c r="G5819" s="28" t="s">
        <v>4589</v>
      </c>
      <c r="H5819" s="28" t="s">
        <v>3381</v>
      </c>
      <c r="J5819" s="28" t="s">
        <v>4907</v>
      </c>
      <c r="K5819" s="29">
        <v>40701</v>
      </c>
      <c r="L5819" s="28" t="s">
        <v>7174</v>
      </c>
      <c r="M5819" s="28" t="s">
        <v>7186</v>
      </c>
    </row>
    <row r="5820" spans="1:13" x14ac:dyDescent="0.2">
      <c r="A5820" s="23">
        <v>90776</v>
      </c>
      <c r="B5820" s="28" t="s">
        <v>4573</v>
      </c>
      <c r="C5820" s="28" t="s">
        <v>5135</v>
      </c>
      <c r="D5820" s="25">
        <v>40701</v>
      </c>
      <c r="F5820" s="26">
        <v>14.5</v>
      </c>
      <c r="G5820" s="28" t="s">
        <v>2205</v>
      </c>
      <c r="H5820" s="28" t="s">
        <v>7151</v>
      </c>
      <c r="J5820" s="28" t="s">
        <v>4907</v>
      </c>
      <c r="K5820" s="29">
        <v>40702</v>
      </c>
      <c r="L5820" s="28" t="s">
        <v>5658</v>
      </c>
      <c r="M5820" s="28" t="s">
        <v>755</v>
      </c>
    </row>
    <row r="5821" spans="1:13" hidden="1" x14ac:dyDescent="0.2">
      <c r="A5821" s="23">
        <v>90623</v>
      </c>
      <c r="B5821" s="28" t="s">
        <v>4573</v>
      </c>
      <c r="C5821" s="28" t="s">
        <v>4574</v>
      </c>
      <c r="D5821" s="25">
        <v>40701</v>
      </c>
      <c r="E5821" s="28" t="s">
        <v>8418</v>
      </c>
      <c r="F5821" s="26">
        <v>85</v>
      </c>
      <c r="G5821" s="28" t="s">
        <v>3479</v>
      </c>
      <c r="H5821" s="28" t="s">
        <v>4599</v>
      </c>
      <c r="I5821" s="28" t="s">
        <v>4680</v>
      </c>
      <c r="J5821" s="28" t="s">
        <v>4909</v>
      </c>
      <c r="K5821" s="29">
        <v>40701</v>
      </c>
      <c r="L5821" s="28" t="s">
        <v>7176</v>
      </c>
      <c r="M5821" s="28">
        <v>1282</v>
      </c>
    </row>
    <row r="5822" spans="1:13" hidden="1" x14ac:dyDescent="0.2">
      <c r="A5822" s="23">
        <v>90618</v>
      </c>
      <c r="B5822" s="28" t="s">
        <v>4579</v>
      </c>
      <c r="C5822" s="28" t="s">
        <v>4574</v>
      </c>
      <c r="D5822" s="25">
        <v>40702</v>
      </c>
      <c r="F5822" s="26">
        <v>50</v>
      </c>
      <c r="G5822" s="28" t="s">
        <v>4580</v>
      </c>
      <c r="H5822" s="28" t="s">
        <v>6667</v>
      </c>
      <c r="K5822" s="29">
        <v>40702</v>
      </c>
      <c r="L5822" s="28" t="s">
        <v>7184</v>
      </c>
      <c r="M5822" s="28" t="s">
        <v>3551</v>
      </c>
    </row>
    <row r="5823" spans="1:13" x14ac:dyDescent="0.2">
      <c r="A5823" s="23">
        <v>90779</v>
      </c>
      <c r="B5823" s="28" t="s">
        <v>4573</v>
      </c>
      <c r="C5823" s="28" t="s">
        <v>5135</v>
      </c>
      <c r="D5823" s="25">
        <v>40702</v>
      </c>
      <c r="E5823" s="28" t="s">
        <v>4709</v>
      </c>
      <c r="F5823" s="26">
        <v>4.4800000000000004</v>
      </c>
      <c r="G5823" s="28" t="s">
        <v>2040</v>
      </c>
      <c r="H5823" s="28" t="s">
        <v>7151</v>
      </c>
      <c r="J5823" s="28" t="s">
        <v>4907</v>
      </c>
      <c r="K5823" s="29">
        <v>40703</v>
      </c>
      <c r="L5823" s="28" t="s">
        <v>5658</v>
      </c>
      <c r="M5823" s="28" t="s">
        <v>3404</v>
      </c>
    </row>
    <row r="5824" spans="1:13" hidden="1" x14ac:dyDescent="0.2">
      <c r="A5824" s="23">
        <v>90777</v>
      </c>
      <c r="B5824" s="28" t="s">
        <v>4573</v>
      </c>
      <c r="C5824" s="28" t="s">
        <v>5135</v>
      </c>
      <c r="D5824" s="25">
        <v>40702</v>
      </c>
      <c r="F5824" s="26">
        <v>65.010000000000005</v>
      </c>
      <c r="G5824" s="28" t="s">
        <v>878</v>
      </c>
      <c r="H5824" s="28" t="s">
        <v>7322</v>
      </c>
      <c r="J5824" s="28" t="s">
        <v>7139</v>
      </c>
      <c r="K5824" s="29">
        <v>40703</v>
      </c>
      <c r="L5824" s="28" t="s">
        <v>5658</v>
      </c>
      <c r="M5824" s="28" t="s">
        <v>752</v>
      </c>
    </row>
    <row r="5825" spans="1:13" x14ac:dyDescent="0.2">
      <c r="A5825" s="23">
        <v>90778</v>
      </c>
      <c r="B5825" s="28" t="s">
        <v>4573</v>
      </c>
      <c r="C5825" s="28" t="s">
        <v>5135</v>
      </c>
      <c r="D5825" s="25">
        <v>40702</v>
      </c>
      <c r="F5825" s="26">
        <v>9.5</v>
      </c>
      <c r="G5825" s="28" t="s">
        <v>2205</v>
      </c>
      <c r="H5825" s="28" t="s">
        <v>7151</v>
      </c>
      <c r="J5825" s="28" t="s">
        <v>4911</v>
      </c>
      <c r="K5825" s="29">
        <v>40703</v>
      </c>
      <c r="L5825" s="28" t="s">
        <v>5658</v>
      </c>
      <c r="M5825" s="28" t="s">
        <v>3403</v>
      </c>
    </row>
    <row r="5826" spans="1:13" hidden="1" x14ac:dyDescent="0.2">
      <c r="A5826" s="23">
        <v>90617</v>
      </c>
      <c r="B5826" s="28" t="s">
        <v>4573</v>
      </c>
      <c r="C5826" s="28" t="s">
        <v>4574</v>
      </c>
      <c r="D5826" s="25">
        <v>40702</v>
      </c>
      <c r="E5826" s="28" t="s">
        <v>8417</v>
      </c>
      <c r="F5826" s="26">
        <v>5</v>
      </c>
      <c r="G5826" s="28" t="s">
        <v>3479</v>
      </c>
      <c r="H5826" s="28" t="s">
        <v>4599</v>
      </c>
      <c r="I5826" s="28" t="s">
        <v>4680</v>
      </c>
      <c r="J5826" s="28" t="s">
        <v>4909</v>
      </c>
      <c r="K5826" s="29">
        <v>40702</v>
      </c>
      <c r="L5826" s="28" t="s">
        <v>7176</v>
      </c>
      <c r="M5826" s="28">
        <v>1283</v>
      </c>
    </row>
    <row r="5827" spans="1:13" hidden="1" x14ac:dyDescent="0.2">
      <c r="A5827" s="23">
        <v>90612</v>
      </c>
      <c r="B5827" s="28" t="s">
        <v>4579</v>
      </c>
      <c r="C5827" s="28" t="s">
        <v>4574</v>
      </c>
      <c r="D5827" s="25">
        <v>40703</v>
      </c>
      <c r="F5827" s="26">
        <v>40</v>
      </c>
      <c r="G5827" s="28" t="s">
        <v>4580</v>
      </c>
      <c r="H5827" s="28" t="s">
        <v>6667</v>
      </c>
      <c r="K5827" s="29">
        <v>40703</v>
      </c>
      <c r="L5827" s="28" t="s">
        <v>7184</v>
      </c>
      <c r="M5827" s="28" t="s">
        <v>3550</v>
      </c>
    </row>
    <row r="5828" spans="1:13" hidden="1" x14ac:dyDescent="0.2">
      <c r="A5828" s="23">
        <v>90613</v>
      </c>
      <c r="B5828" s="28" t="s">
        <v>4585</v>
      </c>
      <c r="C5828" s="28" t="s">
        <v>4574</v>
      </c>
      <c r="D5828" s="25">
        <v>40703</v>
      </c>
      <c r="F5828" s="26">
        <v>50</v>
      </c>
      <c r="G5828" s="28" t="s">
        <v>4586</v>
      </c>
      <c r="H5828" s="28" t="s">
        <v>5948</v>
      </c>
      <c r="J5828" s="28" t="s">
        <v>4905</v>
      </c>
      <c r="K5828" s="29">
        <v>40703</v>
      </c>
      <c r="L5828" s="28" t="s">
        <v>7174</v>
      </c>
      <c r="M5828" s="28" t="s">
        <v>7180</v>
      </c>
    </row>
    <row r="5829" spans="1:13" hidden="1" x14ac:dyDescent="0.2">
      <c r="A5829" s="23">
        <v>90614</v>
      </c>
      <c r="B5829" s="28" t="s">
        <v>4579</v>
      </c>
      <c r="C5829" s="28" t="s">
        <v>4574</v>
      </c>
      <c r="D5829" s="25">
        <v>40703</v>
      </c>
      <c r="F5829" s="26">
        <v>100</v>
      </c>
      <c r="G5829" s="28" t="s">
        <v>4587</v>
      </c>
      <c r="H5829" s="28" t="s">
        <v>6667</v>
      </c>
      <c r="K5829" s="29">
        <v>40703</v>
      </c>
      <c r="L5829" s="28" t="s">
        <v>7174</v>
      </c>
      <c r="M5829" s="28" t="s">
        <v>7179</v>
      </c>
    </row>
    <row r="5830" spans="1:13" hidden="1" x14ac:dyDescent="0.2">
      <c r="A5830" s="23">
        <v>90615</v>
      </c>
      <c r="B5830" s="28" t="s">
        <v>4579</v>
      </c>
      <c r="C5830" s="28" t="s">
        <v>4574</v>
      </c>
      <c r="D5830" s="25">
        <v>40703</v>
      </c>
      <c r="F5830" s="26">
        <v>100</v>
      </c>
      <c r="G5830" s="28" t="s">
        <v>4587</v>
      </c>
      <c r="H5830" s="28" t="s">
        <v>6667</v>
      </c>
      <c r="K5830" s="29">
        <v>40703</v>
      </c>
      <c r="L5830" s="28" t="s">
        <v>7174</v>
      </c>
      <c r="M5830" s="28" t="s">
        <v>7179</v>
      </c>
    </row>
    <row r="5831" spans="1:13" hidden="1" x14ac:dyDescent="0.2">
      <c r="A5831" s="23">
        <v>90616</v>
      </c>
      <c r="B5831" s="28" t="s">
        <v>4573</v>
      </c>
      <c r="C5831" s="28" t="s">
        <v>4574</v>
      </c>
      <c r="D5831" s="25">
        <v>40703</v>
      </c>
      <c r="E5831" s="28" t="s">
        <v>3374</v>
      </c>
      <c r="F5831" s="26">
        <v>45</v>
      </c>
      <c r="G5831" s="28" t="s">
        <v>5144</v>
      </c>
      <c r="H5831" s="28" t="s">
        <v>3379</v>
      </c>
      <c r="J5831" s="28" t="s">
        <v>4906</v>
      </c>
      <c r="K5831" s="29">
        <v>40703</v>
      </c>
      <c r="L5831" s="28" t="s">
        <v>7176</v>
      </c>
      <c r="M5831" s="28">
        <v>1316</v>
      </c>
    </row>
    <row r="5832" spans="1:13" hidden="1" x14ac:dyDescent="0.2">
      <c r="A5832" s="23">
        <v>90781</v>
      </c>
      <c r="B5832" s="28" t="s">
        <v>4573</v>
      </c>
      <c r="C5832" s="28" t="s">
        <v>5135</v>
      </c>
      <c r="D5832" s="25">
        <v>40703</v>
      </c>
      <c r="E5832" s="28" t="s">
        <v>7987</v>
      </c>
      <c r="F5832" s="26">
        <v>176.5</v>
      </c>
      <c r="G5832" s="28" t="s">
        <v>687</v>
      </c>
      <c r="H5832" s="28" t="s">
        <v>3484</v>
      </c>
      <c r="J5832" s="28" t="s">
        <v>4909</v>
      </c>
      <c r="K5832" s="29">
        <v>40704</v>
      </c>
      <c r="L5832" s="28" t="s">
        <v>5658</v>
      </c>
      <c r="M5832" s="28" t="s">
        <v>3405</v>
      </c>
    </row>
    <row r="5833" spans="1:13" x14ac:dyDescent="0.2">
      <c r="A5833" s="23">
        <v>90780</v>
      </c>
      <c r="B5833" s="28" t="s">
        <v>4573</v>
      </c>
      <c r="C5833" s="28" t="s">
        <v>5135</v>
      </c>
      <c r="D5833" s="25">
        <v>40703</v>
      </c>
      <c r="F5833" s="26">
        <v>226.6</v>
      </c>
      <c r="G5833" s="28" t="s">
        <v>2205</v>
      </c>
      <c r="H5833" s="28" t="s">
        <v>7151</v>
      </c>
      <c r="J5833" s="28" t="s">
        <v>4911</v>
      </c>
      <c r="K5833" s="29">
        <v>40704</v>
      </c>
      <c r="L5833" s="28" t="s">
        <v>5658</v>
      </c>
      <c r="M5833" s="28" t="s">
        <v>755</v>
      </c>
    </row>
    <row r="5834" spans="1:13" hidden="1" x14ac:dyDescent="0.2">
      <c r="A5834" s="23">
        <v>90784</v>
      </c>
      <c r="B5834" s="28" t="s">
        <v>4573</v>
      </c>
      <c r="C5834" s="28" t="s">
        <v>5135</v>
      </c>
      <c r="D5834" s="25">
        <v>40704</v>
      </c>
      <c r="E5834" s="28" t="s">
        <v>4727</v>
      </c>
      <c r="F5834" s="26">
        <v>15</v>
      </c>
      <c r="G5834" s="28" t="s">
        <v>6085</v>
      </c>
      <c r="H5834" s="28" t="s">
        <v>7324</v>
      </c>
      <c r="J5834" s="28" t="s">
        <v>4909</v>
      </c>
      <c r="K5834" s="29">
        <v>40705</v>
      </c>
      <c r="L5834" s="28" t="s">
        <v>5658</v>
      </c>
      <c r="M5834" s="28" t="s">
        <v>3407</v>
      </c>
    </row>
    <row r="5835" spans="1:13" x14ac:dyDescent="0.2">
      <c r="A5835" s="23">
        <v>90783</v>
      </c>
      <c r="B5835" s="28" t="s">
        <v>4573</v>
      </c>
      <c r="C5835" s="28" t="s">
        <v>5135</v>
      </c>
      <c r="D5835" s="25">
        <v>40704</v>
      </c>
      <c r="F5835" s="26">
        <v>20</v>
      </c>
      <c r="G5835" s="28" t="s">
        <v>2201</v>
      </c>
      <c r="H5835" s="28" t="s">
        <v>7151</v>
      </c>
      <c r="J5835" s="28" t="s">
        <v>4911</v>
      </c>
      <c r="K5835" s="29">
        <v>40705</v>
      </c>
      <c r="L5835" s="28" t="s">
        <v>5658</v>
      </c>
      <c r="M5835" s="28" t="s">
        <v>3406</v>
      </c>
    </row>
    <row r="5836" spans="1:13" hidden="1" x14ac:dyDescent="0.2">
      <c r="A5836" s="23">
        <v>90782.1</v>
      </c>
      <c r="B5836" s="28" t="s">
        <v>4573</v>
      </c>
      <c r="C5836" s="28" t="s">
        <v>5135</v>
      </c>
      <c r="D5836" s="25">
        <v>40704</v>
      </c>
      <c r="E5836" s="28" t="s">
        <v>952</v>
      </c>
      <c r="F5836" s="26">
        <v>26</v>
      </c>
      <c r="G5836" s="28" t="s">
        <v>683</v>
      </c>
      <c r="H5836" s="28" t="s">
        <v>3488</v>
      </c>
      <c r="J5836" s="28" t="s">
        <v>4909</v>
      </c>
      <c r="K5836" s="29">
        <v>40705</v>
      </c>
      <c r="L5836" s="28" t="s">
        <v>5658</v>
      </c>
      <c r="M5836" s="28" t="s">
        <v>6162</v>
      </c>
    </row>
    <row r="5837" spans="1:13" hidden="1" x14ac:dyDescent="0.2">
      <c r="A5837" s="23">
        <v>90782.2</v>
      </c>
      <c r="B5837" s="28" t="s">
        <v>4573</v>
      </c>
      <c r="C5837" s="28" t="s">
        <v>5135</v>
      </c>
      <c r="D5837" s="25">
        <v>40704</v>
      </c>
      <c r="F5837" s="26">
        <v>44.1</v>
      </c>
      <c r="G5837" s="28" t="s">
        <v>683</v>
      </c>
      <c r="H5837" s="28" t="s">
        <v>3365</v>
      </c>
      <c r="J5837" s="28" t="s">
        <v>4909</v>
      </c>
      <c r="K5837" s="29">
        <v>40705</v>
      </c>
      <c r="L5837" s="28" t="s">
        <v>5658</v>
      </c>
      <c r="M5837" s="28" t="s">
        <v>6162</v>
      </c>
    </row>
    <row r="5838" spans="1:13" hidden="1" x14ac:dyDescent="0.2">
      <c r="A5838" s="23">
        <v>90785</v>
      </c>
      <c r="B5838" s="28" t="s">
        <v>4573</v>
      </c>
      <c r="C5838" s="28" t="s">
        <v>5135</v>
      </c>
      <c r="D5838" s="25">
        <v>40704</v>
      </c>
      <c r="E5838" s="28" t="s">
        <v>7997</v>
      </c>
      <c r="F5838" s="26">
        <v>12</v>
      </c>
      <c r="G5838" s="28" t="s">
        <v>4597</v>
      </c>
      <c r="H5838" s="28" t="s">
        <v>3370</v>
      </c>
      <c r="J5838" s="28" t="s">
        <v>4909</v>
      </c>
      <c r="K5838" s="29">
        <v>40705</v>
      </c>
      <c r="L5838" s="28" t="s">
        <v>5658</v>
      </c>
      <c r="M5838" s="28" t="s">
        <v>3408</v>
      </c>
    </row>
    <row r="5839" spans="1:13" hidden="1" x14ac:dyDescent="0.2">
      <c r="A5839" s="23">
        <v>93453</v>
      </c>
      <c r="B5839" s="28" t="s">
        <v>5150</v>
      </c>
      <c r="C5839" s="28" t="s">
        <v>4587</v>
      </c>
      <c r="D5839" s="25">
        <v>40705</v>
      </c>
      <c r="F5839" s="26">
        <v>-1160</v>
      </c>
      <c r="G5839" s="28" t="s">
        <v>4574</v>
      </c>
      <c r="H5839" s="28" t="s">
        <v>6667</v>
      </c>
    </row>
    <row r="5840" spans="1:13" hidden="1" x14ac:dyDescent="0.2">
      <c r="A5840" s="23">
        <v>90806.1</v>
      </c>
      <c r="B5840" s="28" t="s">
        <v>4573</v>
      </c>
      <c r="C5840" s="28" t="s">
        <v>5133</v>
      </c>
      <c r="D5840" s="25">
        <v>40707</v>
      </c>
      <c r="F5840" s="26">
        <v>15.3</v>
      </c>
      <c r="G5840" s="28" t="s">
        <v>5137</v>
      </c>
      <c r="H5840" s="28" t="s">
        <v>3370</v>
      </c>
      <c r="J5840" s="28" t="s">
        <v>4909</v>
      </c>
    </row>
    <row r="5841" spans="1:13" hidden="1" x14ac:dyDescent="0.2">
      <c r="A5841" s="23">
        <v>90806.2</v>
      </c>
      <c r="B5841" s="28" t="s">
        <v>4573</v>
      </c>
      <c r="C5841" s="28" t="s">
        <v>5133</v>
      </c>
      <c r="D5841" s="25">
        <v>40707</v>
      </c>
      <c r="F5841" s="26">
        <v>95.5</v>
      </c>
      <c r="G5841" s="28" t="s">
        <v>5137</v>
      </c>
      <c r="H5841" s="28" t="s">
        <v>3365</v>
      </c>
      <c r="J5841" s="28" t="s">
        <v>4909</v>
      </c>
    </row>
    <row r="5842" spans="1:13" x14ac:dyDescent="0.2">
      <c r="A5842" s="23">
        <v>90611</v>
      </c>
      <c r="B5842" s="28" t="s">
        <v>4573</v>
      </c>
      <c r="C5842" s="28" t="s">
        <v>4574</v>
      </c>
      <c r="D5842" s="25">
        <v>40707</v>
      </c>
      <c r="E5842" s="28" t="s">
        <v>8416</v>
      </c>
      <c r="F5842" s="26">
        <v>60</v>
      </c>
      <c r="G5842" s="28" t="s">
        <v>4595</v>
      </c>
      <c r="H5842" s="28" t="s">
        <v>7151</v>
      </c>
      <c r="J5842" s="28" t="s">
        <v>4907</v>
      </c>
      <c r="K5842" s="29">
        <v>40707</v>
      </c>
      <c r="L5842" s="28" t="s">
        <v>7176</v>
      </c>
      <c r="M5842" s="28">
        <v>1192</v>
      </c>
    </row>
    <row r="5843" spans="1:13" hidden="1" x14ac:dyDescent="0.2">
      <c r="A5843" s="23">
        <v>90610.2</v>
      </c>
      <c r="B5843" s="28" t="s">
        <v>4579</v>
      </c>
      <c r="C5843" s="28" t="s">
        <v>4574</v>
      </c>
      <c r="D5843" s="25">
        <v>40708</v>
      </c>
      <c r="F5843" s="26">
        <v>30</v>
      </c>
      <c r="G5843" s="28" t="s">
        <v>4580</v>
      </c>
      <c r="H5843" s="28" t="s">
        <v>6667</v>
      </c>
      <c r="K5843" s="29">
        <v>40708</v>
      </c>
      <c r="L5843" s="28" t="s">
        <v>7212</v>
      </c>
      <c r="M5843" s="28" t="s">
        <v>3563</v>
      </c>
    </row>
    <row r="5844" spans="1:13" hidden="1" x14ac:dyDescent="0.2">
      <c r="A5844" s="23">
        <v>90786</v>
      </c>
      <c r="B5844" s="28" t="s">
        <v>4573</v>
      </c>
      <c r="C5844" s="28" t="s">
        <v>5135</v>
      </c>
      <c r="D5844" s="25">
        <v>40708</v>
      </c>
      <c r="F5844" s="26">
        <v>27.25</v>
      </c>
      <c r="G5844" s="28" t="s">
        <v>6085</v>
      </c>
      <c r="H5844" s="28" t="s">
        <v>5953</v>
      </c>
      <c r="J5844" s="28" t="s">
        <v>4909</v>
      </c>
      <c r="K5844" s="29">
        <v>40709</v>
      </c>
      <c r="L5844" s="28" t="s">
        <v>5658</v>
      </c>
      <c r="M5844" s="28" t="s">
        <v>3409</v>
      </c>
    </row>
    <row r="5845" spans="1:13" hidden="1" x14ac:dyDescent="0.2">
      <c r="A5845" s="23">
        <v>90610.1</v>
      </c>
      <c r="B5845" s="28" t="s">
        <v>4573</v>
      </c>
      <c r="C5845" s="28" t="s">
        <v>4574</v>
      </c>
      <c r="D5845" s="25">
        <v>40708</v>
      </c>
      <c r="E5845" s="28" t="s">
        <v>7164</v>
      </c>
      <c r="F5845" s="26">
        <v>4.2300000000000004</v>
      </c>
      <c r="G5845" s="28" t="s">
        <v>5137</v>
      </c>
      <c r="H5845" s="28" t="s">
        <v>3365</v>
      </c>
      <c r="J5845" s="28" t="s">
        <v>4911</v>
      </c>
      <c r="K5845" s="29">
        <v>40708</v>
      </c>
      <c r="L5845" s="28" t="s">
        <v>7212</v>
      </c>
      <c r="M5845" s="28" t="s">
        <v>3563</v>
      </c>
    </row>
    <row r="5846" spans="1:13" hidden="1" x14ac:dyDescent="0.2">
      <c r="A5846" s="23">
        <v>90789</v>
      </c>
      <c r="B5846" s="28" t="s">
        <v>4573</v>
      </c>
      <c r="C5846" s="28" t="s">
        <v>5135</v>
      </c>
      <c r="D5846" s="25">
        <v>40709</v>
      </c>
      <c r="E5846" s="28" t="s">
        <v>7164</v>
      </c>
      <c r="F5846" s="26">
        <v>11.1</v>
      </c>
      <c r="G5846" s="28" t="s">
        <v>7120</v>
      </c>
      <c r="H5846" s="28" t="s">
        <v>3365</v>
      </c>
      <c r="J5846" s="28" t="s">
        <v>4907</v>
      </c>
      <c r="K5846" s="29">
        <v>40710</v>
      </c>
      <c r="L5846" s="28" t="s">
        <v>5658</v>
      </c>
      <c r="M5846" s="28" t="s">
        <v>1571</v>
      </c>
    </row>
    <row r="5847" spans="1:13" hidden="1" x14ac:dyDescent="0.2">
      <c r="A5847" s="23">
        <v>90787</v>
      </c>
      <c r="B5847" s="33" t="s">
        <v>4573</v>
      </c>
      <c r="C5847" s="33" t="s">
        <v>5135</v>
      </c>
      <c r="D5847" s="25">
        <v>40709</v>
      </c>
      <c r="E5847" s="28" t="s">
        <v>7990</v>
      </c>
      <c r="F5847" s="26">
        <v>700</v>
      </c>
      <c r="G5847" s="28" t="s">
        <v>3058</v>
      </c>
      <c r="H5847" s="28" t="s">
        <v>7321</v>
      </c>
      <c r="I5847" s="28" t="s">
        <v>3046</v>
      </c>
      <c r="J5847" s="28" t="s">
        <v>4907</v>
      </c>
      <c r="K5847" s="29">
        <v>40710</v>
      </c>
      <c r="L5847" s="28" t="s">
        <v>5658</v>
      </c>
      <c r="M5847" s="28" t="s">
        <v>3410</v>
      </c>
    </row>
    <row r="5848" spans="1:13" hidden="1" x14ac:dyDescent="0.2">
      <c r="A5848" s="23">
        <v>90791</v>
      </c>
      <c r="B5848" s="33" t="s">
        <v>4573</v>
      </c>
      <c r="C5848" s="28" t="s">
        <v>5135</v>
      </c>
      <c r="D5848" s="25">
        <v>40709</v>
      </c>
      <c r="E5848" s="33" t="s">
        <v>7989</v>
      </c>
      <c r="F5848" s="26">
        <v>387.56</v>
      </c>
      <c r="G5848" s="28" t="s">
        <v>688</v>
      </c>
      <c r="H5848" s="28" t="s">
        <v>5946</v>
      </c>
      <c r="I5848" s="28" t="s">
        <v>3046</v>
      </c>
      <c r="J5848" s="28" t="s">
        <v>4908</v>
      </c>
      <c r="K5848" s="29">
        <v>40711</v>
      </c>
      <c r="L5848" s="28" t="s">
        <v>5658</v>
      </c>
      <c r="M5848" s="28" t="s">
        <v>1572</v>
      </c>
    </row>
    <row r="5849" spans="1:13" hidden="1" x14ac:dyDescent="0.2">
      <c r="A5849" s="23">
        <v>90788</v>
      </c>
      <c r="B5849" s="28" t="s">
        <v>4573</v>
      </c>
      <c r="C5849" s="28" t="s">
        <v>5135</v>
      </c>
      <c r="D5849" s="25">
        <v>40709</v>
      </c>
      <c r="F5849" s="26">
        <v>39</v>
      </c>
      <c r="G5849" s="28" t="s">
        <v>1944</v>
      </c>
      <c r="H5849" s="28" t="s">
        <v>4600</v>
      </c>
      <c r="J5849" s="28" t="s">
        <v>4907</v>
      </c>
      <c r="K5849" s="29">
        <v>40710</v>
      </c>
      <c r="L5849" s="28" t="s">
        <v>5658</v>
      </c>
      <c r="M5849" s="28" t="s">
        <v>1570</v>
      </c>
    </row>
    <row r="5850" spans="1:13" x14ac:dyDescent="0.2">
      <c r="A5850" s="23">
        <v>90790</v>
      </c>
      <c r="B5850" s="28" t="s">
        <v>4573</v>
      </c>
      <c r="C5850" s="28" t="s">
        <v>5135</v>
      </c>
      <c r="D5850" s="25">
        <v>40709</v>
      </c>
      <c r="E5850" s="28" t="s">
        <v>4722</v>
      </c>
      <c r="F5850" s="26">
        <v>10.5</v>
      </c>
      <c r="G5850" s="28" t="s">
        <v>2205</v>
      </c>
      <c r="H5850" s="28" t="s">
        <v>7151</v>
      </c>
      <c r="J5850" s="28" t="s">
        <v>4907</v>
      </c>
      <c r="K5850" s="29">
        <v>40710</v>
      </c>
      <c r="L5850" s="28" t="s">
        <v>5658</v>
      </c>
      <c r="M5850" s="28" t="s">
        <v>755</v>
      </c>
    </row>
    <row r="5851" spans="1:13" hidden="1" x14ac:dyDescent="0.2">
      <c r="A5851" s="23">
        <v>90609</v>
      </c>
      <c r="B5851" s="33" t="s">
        <v>4579</v>
      </c>
      <c r="C5851" s="28" t="s">
        <v>4574</v>
      </c>
      <c r="D5851" s="25">
        <v>40710</v>
      </c>
      <c r="F5851" s="26">
        <v>40</v>
      </c>
      <c r="G5851" s="28" t="s">
        <v>4580</v>
      </c>
      <c r="H5851" s="28" t="s">
        <v>6667</v>
      </c>
      <c r="K5851" s="29">
        <v>40710</v>
      </c>
      <c r="L5851" s="28" t="s">
        <v>7184</v>
      </c>
      <c r="M5851" s="28" t="s">
        <v>3549</v>
      </c>
    </row>
    <row r="5852" spans="1:13" hidden="1" x14ac:dyDescent="0.2">
      <c r="A5852" s="23">
        <v>90792</v>
      </c>
      <c r="B5852" s="28" t="s">
        <v>4573</v>
      </c>
      <c r="C5852" s="28" t="s">
        <v>5135</v>
      </c>
      <c r="D5852" s="25">
        <v>40710</v>
      </c>
      <c r="E5852" s="28" t="s">
        <v>7985</v>
      </c>
      <c r="F5852" s="26">
        <v>140.99</v>
      </c>
      <c r="G5852" s="28" t="s">
        <v>7984</v>
      </c>
      <c r="H5852" s="28" t="s">
        <v>7321</v>
      </c>
      <c r="I5852" s="28" t="s">
        <v>3586</v>
      </c>
      <c r="J5852" s="28" t="s">
        <v>4909</v>
      </c>
      <c r="K5852" s="29">
        <v>40711</v>
      </c>
      <c r="L5852" s="28" t="s">
        <v>5658</v>
      </c>
      <c r="M5852" s="28" t="s">
        <v>926</v>
      </c>
    </row>
    <row r="5853" spans="1:13" hidden="1" x14ac:dyDescent="0.2">
      <c r="A5853" s="23">
        <v>90793</v>
      </c>
      <c r="B5853" s="28" t="s">
        <v>4573</v>
      </c>
      <c r="C5853" s="28" t="s">
        <v>5135</v>
      </c>
      <c r="D5853" s="25">
        <v>40710</v>
      </c>
      <c r="F5853" s="26">
        <v>10.039999999999999</v>
      </c>
      <c r="G5853" s="28" t="s">
        <v>2208</v>
      </c>
      <c r="H5853" s="28" t="s">
        <v>3365</v>
      </c>
      <c r="J5853" s="28" t="s">
        <v>4909</v>
      </c>
      <c r="K5853" s="29">
        <v>40711</v>
      </c>
      <c r="L5853" s="28" t="s">
        <v>5658</v>
      </c>
      <c r="M5853" s="28" t="s">
        <v>927</v>
      </c>
    </row>
    <row r="5854" spans="1:13" hidden="1" x14ac:dyDescent="0.2">
      <c r="A5854" s="23">
        <v>90794</v>
      </c>
      <c r="B5854" s="28" t="s">
        <v>4573</v>
      </c>
      <c r="C5854" s="28" t="s">
        <v>5135</v>
      </c>
      <c r="D5854" s="25">
        <v>40710</v>
      </c>
      <c r="E5854" s="28" t="s">
        <v>7164</v>
      </c>
      <c r="F5854" s="26">
        <v>4.59</v>
      </c>
      <c r="G5854" s="28" t="s">
        <v>7119</v>
      </c>
      <c r="H5854" s="28" t="s">
        <v>3365</v>
      </c>
      <c r="J5854" s="28" t="s">
        <v>4911</v>
      </c>
      <c r="K5854" s="29">
        <v>40711</v>
      </c>
      <c r="L5854" s="28" t="s">
        <v>5658</v>
      </c>
      <c r="M5854" s="28" t="s">
        <v>6161</v>
      </c>
    </row>
    <row r="5855" spans="1:13" hidden="1" x14ac:dyDescent="0.2">
      <c r="A5855" s="23">
        <v>90796</v>
      </c>
      <c r="B5855" s="28" t="s">
        <v>4573</v>
      </c>
      <c r="C5855" s="28" t="s">
        <v>5135</v>
      </c>
      <c r="D5855" s="25">
        <v>40711</v>
      </c>
      <c r="E5855" s="28" t="s">
        <v>4715</v>
      </c>
      <c r="F5855" s="26">
        <v>25</v>
      </c>
      <c r="G5855" s="28" t="s">
        <v>5166</v>
      </c>
      <c r="H5855" s="28" t="s">
        <v>4599</v>
      </c>
      <c r="I5855" s="28" t="s">
        <v>4714</v>
      </c>
      <c r="J5855" s="28" t="s">
        <v>4909</v>
      </c>
      <c r="K5855" s="29">
        <v>40712</v>
      </c>
      <c r="L5855" s="28" t="s">
        <v>5658</v>
      </c>
      <c r="M5855" s="28" t="s">
        <v>929</v>
      </c>
    </row>
    <row r="5856" spans="1:13" hidden="1" x14ac:dyDescent="0.2">
      <c r="A5856" s="23">
        <v>90606</v>
      </c>
      <c r="B5856" s="28" t="s">
        <v>4573</v>
      </c>
      <c r="C5856" s="28" t="s">
        <v>4574</v>
      </c>
      <c r="D5856" s="25">
        <v>40711</v>
      </c>
      <c r="E5856" s="28" t="s">
        <v>8414</v>
      </c>
      <c r="F5856" s="26">
        <v>88</v>
      </c>
      <c r="G5856" s="28" t="s">
        <v>8034</v>
      </c>
      <c r="H5856" s="28" t="s">
        <v>3484</v>
      </c>
      <c r="J5856" s="28" t="s">
        <v>4908</v>
      </c>
      <c r="K5856" s="29">
        <v>40711</v>
      </c>
      <c r="L5856" s="28" t="s">
        <v>7176</v>
      </c>
      <c r="M5856" s="28">
        <v>1197</v>
      </c>
    </row>
    <row r="5857" spans="1:13" hidden="1" x14ac:dyDescent="0.2">
      <c r="A5857" s="23">
        <v>90607</v>
      </c>
      <c r="B5857" s="28" t="s">
        <v>4573</v>
      </c>
      <c r="C5857" s="28" t="s">
        <v>4574</v>
      </c>
      <c r="D5857" s="25">
        <v>40711</v>
      </c>
      <c r="E5857" s="28" t="s">
        <v>8415</v>
      </c>
      <c r="F5857" s="26">
        <v>37</v>
      </c>
      <c r="G5857" s="28" t="s">
        <v>5180</v>
      </c>
      <c r="H5857" s="28" t="s">
        <v>3484</v>
      </c>
      <c r="J5857" s="28" t="s">
        <v>4905</v>
      </c>
      <c r="K5857" s="29">
        <v>40711</v>
      </c>
      <c r="L5857" s="28" t="s">
        <v>7176</v>
      </c>
      <c r="M5857" s="28">
        <v>1281</v>
      </c>
    </row>
    <row r="5858" spans="1:13" hidden="1" x14ac:dyDescent="0.2">
      <c r="A5858" s="23">
        <v>90795.1</v>
      </c>
      <c r="B5858" s="28" t="s">
        <v>4573</v>
      </c>
      <c r="C5858" s="28" t="s">
        <v>5135</v>
      </c>
      <c r="D5858" s="25">
        <v>40711</v>
      </c>
      <c r="E5858" s="28" t="s">
        <v>1335</v>
      </c>
      <c r="F5858" s="26">
        <v>5</v>
      </c>
      <c r="G5858" s="28" t="s">
        <v>898</v>
      </c>
      <c r="H5858" s="28" t="s">
        <v>4600</v>
      </c>
      <c r="J5858" s="28" t="s">
        <v>4909</v>
      </c>
      <c r="K5858" s="29">
        <v>40712</v>
      </c>
      <c r="L5858" s="28" t="s">
        <v>5658</v>
      </c>
      <c r="M5858" s="28" t="s">
        <v>928</v>
      </c>
    </row>
    <row r="5859" spans="1:13" hidden="1" x14ac:dyDescent="0.2">
      <c r="A5859" s="23">
        <v>90795.199999999997</v>
      </c>
      <c r="B5859" s="28" t="s">
        <v>4573</v>
      </c>
      <c r="C5859" s="28" t="s">
        <v>5135</v>
      </c>
      <c r="D5859" s="25">
        <v>40711</v>
      </c>
      <c r="E5859" s="28" t="s">
        <v>5626</v>
      </c>
      <c r="F5859" s="26">
        <v>4.5</v>
      </c>
      <c r="G5859" s="28" t="s">
        <v>898</v>
      </c>
      <c r="H5859" s="28" t="s">
        <v>3370</v>
      </c>
      <c r="J5859" s="28" t="s">
        <v>4909</v>
      </c>
      <c r="K5859" s="29">
        <v>40712</v>
      </c>
      <c r="L5859" s="28" t="s">
        <v>5658</v>
      </c>
      <c r="M5859" s="28" t="s">
        <v>928</v>
      </c>
    </row>
    <row r="5860" spans="1:13" hidden="1" x14ac:dyDescent="0.2">
      <c r="A5860" s="23">
        <v>90795.3</v>
      </c>
      <c r="B5860" s="28" t="s">
        <v>4573</v>
      </c>
      <c r="C5860" s="28" t="s">
        <v>5135</v>
      </c>
      <c r="D5860" s="25">
        <v>40711</v>
      </c>
      <c r="F5860" s="26">
        <v>66.459999999999994</v>
      </c>
      <c r="G5860" s="28" t="s">
        <v>898</v>
      </c>
      <c r="H5860" s="28" t="s">
        <v>3365</v>
      </c>
      <c r="J5860" s="28" t="s">
        <v>4909</v>
      </c>
      <c r="K5860" s="29">
        <v>40712</v>
      </c>
      <c r="L5860" s="28" t="s">
        <v>5658</v>
      </c>
      <c r="M5860" s="28" t="s">
        <v>928</v>
      </c>
    </row>
    <row r="5861" spans="1:13" x14ac:dyDescent="0.2">
      <c r="A5861" s="23">
        <v>90797</v>
      </c>
      <c r="B5861" s="28" t="s">
        <v>4573</v>
      </c>
      <c r="C5861" s="28" t="s">
        <v>5135</v>
      </c>
      <c r="D5861" s="25">
        <v>40711</v>
      </c>
      <c r="F5861" s="26">
        <v>20</v>
      </c>
      <c r="G5861" s="28" t="s">
        <v>2201</v>
      </c>
      <c r="H5861" s="28" t="s">
        <v>7151</v>
      </c>
      <c r="J5861" s="28" t="s">
        <v>4911</v>
      </c>
      <c r="K5861" s="29">
        <v>40712</v>
      </c>
      <c r="L5861" s="28" t="s">
        <v>5658</v>
      </c>
      <c r="M5861" s="28" t="s">
        <v>3817</v>
      </c>
    </row>
    <row r="5862" spans="1:13" hidden="1" x14ac:dyDescent="0.2">
      <c r="A5862" s="23">
        <v>90608</v>
      </c>
      <c r="B5862" s="28" t="s">
        <v>4585</v>
      </c>
      <c r="C5862" s="28" t="s">
        <v>4574</v>
      </c>
      <c r="D5862" s="25">
        <v>40711</v>
      </c>
      <c r="E5862" s="33"/>
      <c r="F5862" s="26">
        <v>79.790000000000006</v>
      </c>
      <c r="G5862" s="28" t="s">
        <v>5142</v>
      </c>
      <c r="H5862" s="28" t="s">
        <v>5948</v>
      </c>
      <c r="K5862" s="29">
        <v>40711</v>
      </c>
      <c r="L5862" s="28" t="s">
        <v>7174</v>
      </c>
      <c r="M5862" s="28" t="s">
        <v>7175</v>
      </c>
    </row>
    <row r="5863" spans="1:13" hidden="1" x14ac:dyDescent="0.2">
      <c r="A5863" s="23">
        <v>90798</v>
      </c>
      <c r="B5863" s="28" t="s">
        <v>4573</v>
      </c>
      <c r="C5863" s="28" t="s">
        <v>5135</v>
      </c>
      <c r="D5863" s="25">
        <v>40712</v>
      </c>
      <c r="F5863" s="26">
        <v>59.74</v>
      </c>
      <c r="G5863" s="28" t="s">
        <v>5137</v>
      </c>
      <c r="H5863" s="28" t="s">
        <v>7322</v>
      </c>
      <c r="J5863" s="28" t="s">
        <v>7139</v>
      </c>
      <c r="K5863" s="29">
        <v>40714</v>
      </c>
      <c r="L5863" s="28" t="s">
        <v>5658</v>
      </c>
      <c r="M5863" s="28" t="s">
        <v>8407</v>
      </c>
    </row>
    <row r="5864" spans="1:13" hidden="1" x14ac:dyDescent="0.2">
      <c r="A5864" s="23">
        <v>90602</v>
      </c>
      <c r="B5864" s="28" t="s">
        <v>4579</v>
      </c>
      <c r="C5864" s="28" t="s">
        <v>4574</v>
      </c>
      <c r="D5864" s="25">
        <v>40714</v>
      </c>
      <c r="F5864" s="26">
        <v>50</v>
      </c>
      <c r="G5864" s="28" t="s">
        <v>4580</v>
      </c>
      <c r="H5864" s="28" t="s">
        <v>6667</v>
      </c>
      <c r="K5864" s="29">
        <v>40714</v>
      </c>
      <c r="L5864" s="28" t="s">
        <v>7184</v>
      </c>
      <c r="M5864" s="28" t="s">
        <v>3548</v>
      </c>
    </row>
    <row r="5865" spans="1:13" hidden="1" x14ac:dyDescent="0.2">
      <c r="A5865" s="23">
        <v>90603</v>
      </c>
      <c r="B5865" s="28" t="s">
        <v>4573</v>
      </c>
      <c r="C5865" s="28" t="s">
        <v>4574</v>
      </c>
      <c r="D5865" s="25">
        <v>40714</v>
      </c>
      <c r="F5865" s="26">
        <v>18.2</v>
      </c>
      <c r="G5865" s="28" t="s">
        <v>4577</v>
      </c>
      <c r="H5865" s="28" t="s">
        <v>3365</v>
      </c>
      <c r="J5865" s="28" t="s">
        <v>4909</v>
      </c>
      <c r="K5865" s="29">
        <v>40714</v>
      </c>
      <c r="L5865" s="28" t="s">
        <v>7176</v>
      </c>
      <c r="M5865" s="28">
        <v>1198</v>
      </c>
    </row>
    <row r="5866" spans="1:13" hidden="1" x14ac:dyDescent="0.2">
      <c r="A5866" s="23">
        <v>90605</v>
      </c>
      <c r="B5866" s="28" t="s">
        <v>4573</v>
      </c>
      <c r="C5866" s="28" t="s">
        <v>4574</v>
      </c>
      <c r="D5866" s="25">
        <v>40714</v>
      </c>
      <c r="E5866" s="28" t="s">
        <v>1134</v>
      </c>
      <c r="F5866" s="26">
        <v>34.25</v>
      </c>
      <c r="G5866" s="28" t="s">
        <v>5145</v>
      </c>
      <c r="H5866" s="28" t="s">
        <v>277</v>
      </c>
      <c r="J5866" s="28" t="s">
        <v>4909</v>
      </c>
      <c r="K5866" s="29">
        <v>40714</v>
      </c>
      <c r="L5866" s="28" t="s">
        <v>7174</v>
      </c>
      <c r="M5866" s="28" t="s">
        <v>5372</v>
      </c>
    </row>
    <row r="5867" spans="1:13" hidden="1" x14ac:dyDescent="0.2">
      <c r="A5867" s="23">
        <v>90604</v>
      </c>
      <c r="B5867" s="28" t="s">
        <v>4573</v>
      </c>
      <c r="C5867" s="28" t="s">
        <v>4574</v>
      </c>
      <c r="D5867" s="25">
        <v>40714</v>
      </c>
      <c r="E5867" s="28" t="s">
        <v>8413</v>
      </c>
      <c r="F5867" s="26">
        <v>25</v>
      </c>
      <c r="G5867" s="28" t="s">
        <v>8412</v>
      </c>
      <c r="H5867" s="28" t="s">
        <v>7154</v>
      </c>
      <c r="J5867" s="28" t="s">
        <v>4906</v>
      </c>
      <c r="K5867" s="29">
        <v>40714</v>
      </c>
      <c r="L5867" s="28" t="s">
        <v>7176</v>
      </c>
      <c r="M5867" s="28">
        <v>1284</v>
      </c>
    </row>
    <row r="5868" spans="1:13" hidden="1" x14ac:dyDescent="0.2">
      <c r="A5868" s="23">
        <v>91079.1</v>
      </c>
      <c r="B5868" s="28" t="s">
        <v>4573</v>
      </c>
      <c r="C5868" s="28" t="s">
        <v>5133</v>
      </c>
      <c r="D5868" s="25">
        <v>40714</v>
      </c>
      <c r="E5868" s="28" t="s">
        <v>2013</v>
      </c>
      <c r="F5868" s="26">
        <v>19.29</v>
      </c>
      <c r="G5868" s="28" t="s">
        <v>5137</v>
      </c>
      <c r="H5868" s="28" t="s">
        <v>3488</v>
      </c>
      <c r="J5868" s="28" t="s">
        <v>4907</v>
      </c>
    </row>
    <row r="5869" spans="1:13" hidden="1" x14ac:dyDescent="0.2">
      <c r="A5869" s="23">
        <v>91079.2</v>
      </c>
      <c r="B5869" s="28" t="s">
        <v>4573</v>
      </c>
      <c r="C5869" s="28" t="s">
        <v>5133</v>
      </c>
      <c r="D5869" s="25">
        <v>40714</v>
      </c>
      <c r="E5869" s="28" t="s">
        <v>2014</v>
      </c>
      <c r="F5869" s="26">
        <v>20</v>
      </c>
      <c r="G5869" s="28" t="s">
        <v>5137</v>
      </c>
      <c r="H5869" s="28" t="s">
        <v>3488</v>
      </c>
      <c r="J5869" s="28" t="s">
        <v>4907</v>
      </c>
    </row>
    <row r="5870" spans="1:13" hidden="1" x14ac:dyDescent="0.2">
      <c r="A5870" s="23">
        <v>91079.3</v>
      </c>
      <c r="B5870" s="33" t="s">
        <v>4573</v>
      </c>
      <c r="C5870" s="28" t="s">
        <v>5133</v>
      </c>
      <c r="D5870" s="25">
        <v>40714</v>
      </c>
      <c r="E5870" s="28" t="s">
        <v>2015</v>
      </c>
      <c r="F5870" s="26">
        <v>13.33</v>
      </c>
      <c r="G5870" s="28" t="s">
        <v>5137</v>
      </c>
      <c r="H5870" s="28" t="s">
        <v>7321</v>
      </c>
      <c r="J5870" s="28" t="s">
        <v>4909</v>
      </c>
    </row>
    <row r="5871" spans="1:13" hidden="1" x14ac:dyDescent="0.2">
      <c r="A5871" s="23">
        <v>91079.4</v>
      </c>
      <c r="B5871" s="28" t="s">
        <v>4573</v>
      </c>
      <c r="C5871" s="28" t="s">
        <v>5133</v>
      </c>
      <c r="D5871" s="25">
        <v>40714</v>
      </c>
      <c r="E5871" s="28" t="s">
        <v>2015</v>
      </c>
      <c r="F5871" s="26">
        <v>53.99</v>
      </c>
      <c r="G5871" s="28" t="s">
        <v>5137</v>
      </c>
      <c r="H5871" s="28" t="s">
        <v>7321</v>
      </c>
      <c r="J5871" s="28" t="s">
        <v>4909</v>
      </c>
    </row>
    <row r="5872" spans="1:13" x14ac:dyDescent="0.2">
      <c r="A5872" s="23">
        <v>91086</v>
      </c>
      <c r="B5872" s="28" t="s">
        <v>4573</v>
      </c>
      <c r="C5872" s="28" t="s">
        <v>5133</v>
      </c>
      <c r="D5872" s="25">
        <v>40714</v>
      </c>
      <c r="E5872" s="28" t="s">
        <v>2019</v>
      </c>
      <c r="F5872" s="26">
        <v>11.99</v>
      </c>
      <c r="G5872" s="28" t="s">
        <v>5137</v>
      </c>
      <c r="H5872" s="28" t="s">
        <v>7151</v>
      </c>
      <c r="J5872" s="28" t="s">
        <v>4907</v>
      </c>
    </row>
    <row r="5873" spans="1:13" x14ac:dyDescent="0.2">
      <c r="A5873" s="23">
        <v>90799</v>
      </c>
      <c r="B5873" s="28" t="s">
        <v>4573</v>
      </c>
      <c r="C5873" s="28" t="s">
        <v>5135</v>
      </c>
      <c r="D5873" s="25">
        <v>40715</v>
      </c>
      <c r="E5873" s="28" t="s">
        <v>8005</v>
      </c>
      <c r="F5873" s="26">
        <v>52.99</v>
      </c>
      <c r="G5873" s="28" t="s">
        <v>1563</v>
      </c>
      <c r="H5873" s="28" t="s">
        <v>7151</v>
      </c>
      <c r="J5873" s="28" t="s">
        <v>4907</v>
      </c>
      <c r="K5873" s="29">
        <v>40716</v>
      </c>
      <c r="L5873" s="28" t="s">
        <v>5658</v>
      </c>
      <c r="M5873" s="28" t="s">
        <v>8408</v>
      </c>
    </row>
    <row r="5874" spans="1:13" hidden="1" x14ac:dyDescent="0.2">
      <c r="A5874" s="23">
        <v>90803</v>
      </c>
      <c r="B5874" s="28" t="s">
        <v>4573</v>
      </c>
      <c r="C5874" s="28" t="s">
        <v>5135</v>
      </c>
      <c r="D5874" s="25">
        <v>40716</v>
      </c>
      <c r="F5874" s="26">
        <v>4.8</v>
      </c>
      <c r="G5874" s="28" t="s">
        <v>1956</v>
      </c>
      <c r="H5874" s="28" t="s">
        <v>3365</v>
      </c>
      <c r="J5874" s="28" t="s">
        <v>4909</v>
      </c>
      <c r="K5874" s="29">
        <v>40718</v>
      </c>
      <c r="L5874" s="28" t="s">
        <v>5658</v>
      </c>
      <c r="M5874" s="28" t="s">
        <v>8411</v>
      </c>
    </row>
    <row r="5875" spans="1:13" hidden="1" x14ac:dyDescent="0.2">
      <c r="A5875" s="23">
        <v>90599</v>
      </c>
      <c r="B5875" s="28" t="s">
        <v>4573</v>
      </c>
      <c r="C5875" s="28" t="s">
        <v>4574</v>
      </c>
      <c r="D5875" s="25">
        <v>40716</v>
      </c>
      <c r="F5875" s="26">
        <v>30</v>
      </c>
      <c r="G5875" s="28" t="s">
        <v>5165</v>
      </c>
      <c r="H5875" s="28" t="s">
        <v>3370</v>
      </c>
      <c r="J5875" s="28" t="s">
        <v>4909</v>
      </c>
      <c r="K5875" s="29">
        <v>40716</v>
      </c>
      <c r="L5875" s="28" t="s">
        <v>7176</v>
      </c>
      <c r="M5875" s="28">
        <v>1200</v>
      </c>
    </row>
    <row r="5876" spans="1:13" hidden="1" x14ac:dyDescent="0.2">
      <c r="A5876" s="23">
        <v>90802</v>
      </c>
      <c r="B5876" s="28" t="s">
        <v>4573</v>
      </c>
      <c r="C5876" s="28" t="s">
        <v>5135</v>
      </c>
      <c r="D5876" s="25">
        <v>40716</v>
      </c>
      <c r="F5876" s="26">
        <v>7.15</v>
      </c>
      <c r="G5876" s="28" t="s">
        <v>6085</v>
      </c>
      <c r="H5876" s="28" t="s">
        <v>5953</v>
      </c>
      <c r="J5876" s="28" t="s">
        <v>4909</v>
      </c>
      <c r="K5876" s="29">
        <v>40717</v>
      </c>
      <c r="L5876" s="28" t="s">
        <v>5658</v>
      </c>
      <c r="M5876" s="28" t="s">
        <v>8410</v>
      </c>
    </row>
    <row r="5877" spans="1:13" hidden="1" x14ac:dyDescent="0.2">
      <c r="A5877" s="23">
        <v>90800</v>
      </c>
      <c r="B5877" s="28" t="s">
        <v>4573</v>
      </c>
      <c r="C5877" s="28" t="s">
        <v>5135</v>
      </c>
      <c r="D5877" s="25">
        <v>40716</v>
      </c>
      <c r="E5877" s="28" t="s">
        <v>960</v>
      </c>
      <c r="F5877" s="26">
        <v>103.2</v>
      </c>
      <c r="G5877" s="28" t="s">
        <v>3696</v>
      </c>
      <c r="H5877" s="28" t="s">
        <v>3484</v>
      </c>
      <c r="J5877" s="28" t="s">
        <v>4909</v>
      </c>
      <c r="K5877" s="29">
        <v>40717</v>
      </c>
      <c r="L5877" s="28" t="s">
        <v>5658</v>
      </c>
      <c r="M5877" s="28" t="s">
        <v>8409</v>
      </c>
    </row>
    <row r="5878" spans="1:13" hidden="1" x14ac:dyDescent="0.2">
      <c r="A5878" s="23">
        <v>90600</v>
      </c>
      <c r="B5878" s="28" t="s">
        <v>4573</v>
      </c>
      <c r="C5878" s="28" t="s">
        <v>4574</v>
      </c>
      <c r="D5878" s="25">
        <v>40716</v>
      </c>
      <c r="F5878" s="26">
        <v>1000</v>
      </c>
      <c r="G5878" s="28" t="s">
        <v>5152</v>
      </c>
      <c r="H5878" s="28" t="s">
        <v>7311</v>
      </c>
      <c r="J5878" s="28" t="s">
        <v>4550</v>
      </c>
      <c r="K5878" s="29">
        <v>40716</v>
      </c>
      <c r="L5878" s="28" t="s">
        <v>7176</v>
      </c>
      <c r="M5878" s="28">
        <v>1202</v>
      </c>
    </row>
    <row r="5879" spans="1:13" hidden="1" x14ac:dyDescent="0.2">
      <c r="A5879" s="23">
        <v>90598</v>
      </c>
      <c r="B5879" s="33" t="s">
        <v>4573</v>
      </c>
      <c r="C5879" s="28" t="s">
        <v>4574</v>
      </c>
      <c r="D5879" s="25">
        <v>40716</v>
      </c>
      <c r="F5879" s="26">
        <v>240</v>
      </c>
      <c r="G5879" s="28" t="s">
        <v>5140</v>
      </c>
      <c r="H5879" s="28" t="s">
        <v>3370</v>
      </c>
      <c r="J5879" s="28" t="s">
        <v>4911</v>
      </c>
      <c r="K5879" s="29">
        <v>40716</v>
      </c>
      <c r="L5879" s="28" t="s">
        <v>7176</v>
      </c>
      <c r="M5879" s="28">
        <v>1199</v>
      </c>
    </row>
    <row r="5880" spans="1:13" hidden="1" x14ac:dyDescent="0.2">
      <c r="A5880" s="23">
        <v>90801</v>
      </c>
      <c r="B5880" s="28" t="s">
        <v>4573</v>
      </c>
      <c r="C5880" s="28" t="s">
        <v>5135</v>
      </c>
      <c r="D5880" s="25">
        <v>40716</v>
      </c>
      <c r="F5880" s="26">
        <v>10.52</v>
      </c>
      <c r="G5880" s="28" t="s">
        <v>683</v>
      </c>
      <c r="H5880" s="28" t="s">
        <v>3365</v>
      </c>
      <c r="J5880" s="28" t="s">
        <v>4909</v>
      </c>
      <c r="K5880" s="29">
        <v>40717</v>
      </c>
      <c r="L5880" s="28" t="s">
        <v>5658</v>
      </c>
      <c r="M5880" s="28" t="s">
        <v>747</v>
      </c>
    </row>
    <row r="5881" spans="1:13" hidden="1" x14ac:dyDescent="0.2">
      <c r="A5881" s="23">
        <v>90601</v>
      </c>
      <c r="B5881" s="28" t="s">
        <v>4585</v>
      </c>
      <c r="C5881" s="28" t="s">
        <v>4574</v>
      </c>
      <c r="D5881" s="25">
        <v>40716</v>
      </c>
      <c r="F5881" s="26">
        <v>20.8</v>
      </c>
      <c r="G5881" s="28" t="s">
        <v>5141</v>
      </c>
      <c r="H5881" s="28" t="s">
        <v>5948</v>
      </c>
      <c r="J5881" s="28" t="s">
        <v>4907</v>
      </c>
      <c r="K5881" s="29">
        <v>40716</v>
      </c>
      <c r="L5881" s="28" t="s">
        <v>7174</v>
      </c>
      <c r="M5881" s="28" t="s">
        <v>7211</v>
      </c>
    </row>
    <row r="5882" spans="1:13" hidden="1" x14ac:dyDescent="0.2">
      <c r="A5882" s="23">
        <v>90597</v>
      </c>
      <c r="B5882" s="28" t="s">
        <v>4573</v>
      </c>
      <c r="C5882" s="28" t="s">
        <v>4574</v>
      </c>
      <c r="D5882" s="25">
        <v>40717</v>
      </c>
      <c r="E5882" s="28" t="s">
        <v>3389</v>
      </c>
      <c r="F5882" s="26">
        <v>42.87</v>
      </c>
      <c r="G5882" s="28" t="s">
        <v>5139</v>
      </c>
      <c r="H5882" s="28" t="s">
        <v>3381</v>
      </c>
      <c r="J5882" s="28" t="s">
        <v>4911</v>
      </c>
      <c r="K5882" s="29">
        <v>40717</v>
      </c>
      <c r="L5882" s="28" t="s">
        <v>7174</v>
      </c>
      <c r="M5882" s="28" t="s">
        <v>7209</v>
      </c>
    </row>
    <row r="5883" spans="1:13" hidden="1" x14ac:dyDescent="0.2">
      <c r="A5883" s="23">
        <v>90966</v>
      </c>
      <c r="B5883" s="28" t="s">
        <v>4573</v>
      </c>
      <c r="C5883" s="28" t="s">
        <v>5135</v>
      </c>
      <c r="D5883" s="25">
        <v>40718</v>
      </c>
      <c r="F5883" s="26">
        <v>21.79</v>
      </c>
      <c r="G5883" s="28" t="s">
        <v>1956</v>
      </c>
      <c r="H5883" s="28" t="s">
        <v>3365</v>
      </c>
      <c r="J5883" s="28" t="s">
        <v>4909</v>
      </c>
      <c r="K5883" s="29">
        <v>40719</v>
      </c>
      <c r="L5883" s="28" t="s">
        <v>5658</v>
      </c>
      <c r="M5883" s="28" t="s">
        <v>3867</v>
      </c>
    </row>
    <row r="5884" spans="1:13" hidden="1" x14ac:dyDescent="0.2">
      <c r="A5884" s="23">
        <v>90967</v>
      </c>
      <c r="B5884" s="28" t="s">
        <v>4573</v>
      </c>
      <c r="C5884" s="28" t="s">
        <v>5135</v>
      </c>
      <c r="D5884" s="25">
        <v>40718</v>
      </c>
      <c r="F5884" s="26">
        <v>3</v>
      </c>
      <c r="G5884" s="28" t="s">
        <v>1956</v>
      </c>
      <c r="H5884" s="28" t="s">
        <v>3365</v>
      </c>
      <c r="J5884" s="28" t="s">
        <v>4909</v>
      </c>
      <c r="K5884" s="29">
        <v>40719</v>
      </c>
      <c r="L5884" s="28" t="s">
        <v>5658</v>
      </c>
      <c r="M5884" s="28" t="s">
        <v>3867</v>
      </c>
    </row>
    <row r="5885" spans="1:13" hidden="1" x14ac:dyDescent="0.2">
      <c r="A5885" s="23">
        <v>90596</v>
      </c>
      <c r="B5885" s="28" t="s">
        <v>4592</v>
      </c>
      <c r="C5885" s="28" t="s">
        <v>4574</v>
      </c>
      <c r="D5885" s="25">
        <v>40718</v>
      </c>
      <c r="F5885" s="26">
        <v>-300</v>
      </c>
      <c r="G5885" s="28" t="s">
        <v>7951</v>
      </c>
      <c r="H5885" s="28" t="s">
        <v>6666</v>
      </c>
      <c r="J5885" s="28" t="s">
        <v>4907</v>
      </c>
      <c r="K5885" s="29">
        <v>40718</v>
      </c>
      <c r="L5885" s="28" t="s">
        <v>7177</v>
      </c>
      <c r="M5885" s="28" t="s">
        <v>7208</v>
      </c>
    </row>
    <row r="5886" spans="1:13" hidden="1" x14ac:dyDescent="0.2">
      <c r="A5886" s="23">
        <v>90991.1</v>
      </c>
      <c r="B5886" s="28" t="s">
        <v>4573</v>
      </c>
      <c r="C5886" s="28" t="s">
        <v>5135</v>
      </c>
      <c r="D5886" s="25">
        <v>40719</v>
      </c>
      <c r="E5886" s="28" t="s">
        <v>5640</v>
      </c>
      <c r="F5886" s="26">
        <v>19.27</v>
      </c>
      <c r="G5886" s="28" t="s">
        <v>5167</v>
      </c>
      <c r="H5886" s="28" t="s">
        <v>3488</v>
      </c>
      <c r="J5886" s="28" t="s">
        <v>4909</v>
      </c>
      <c r="K5886" s="29">
        <v>40721</v>
      </c>
      <c r="L5886" s="28" t="s">
        <v>5658</v>
      </c>
      <c r="M5886" s="28" t="s">
        <v>748</v>
      </c>
    </row>
    <row r="5887" spans="1:13" hidden="1" x14ac:dyDescent="0.2">
      <c r="A5887" s="23">
        <v>90991.2</v>
      </c>
      <c r="B5887" s="28" t="s">
        <v>4573</v>
      </c>
      <c r="C5887" s="28" t="s">
        <v>5135</v>
      </c>
      <c r="D5887" s="25">
        <v>40719</v>
      </c>
      <c r="E5887" s="28" t="s">
        <v>5641</v>
      </c>
      <c r="F5887" s="26">
        <v>12.12</v>
      </c>
      <c r="G5887" s="28" t="s">
        <v>5167</v>
      </c>
      <c r="H5887" s="28" t="s">
        <v>7323</v>
      </c>
      <c r="J5887" s="28" t="s">
        <v>4912</v>
      </c>
      <c r="K5887" s="29">
        <v>40721</v>
      </c>
      <c r="L5887" s="28" t="s">
        <v>5658</v>
      </c>
      <c r="M5887" s="28" t="s">
        <v>748</v>
      </c>
    </row>
    <row r="5888" spans="1:13" hidden="1" x14ac:dyDescent="0.2">
      <c r="A5888" s="23">
        <v>90991.3</v>
      </c>
      <c r="B5888" s="33" t="s">
        <v>4573</v>
      </c>
      <c r="C5888" s="28" t="s">
        <v>5135</v>
      </c>
      <c r="D5888" s="25">
        <v>40719</v>
      </c>
      <c r="F5888" s="26">
        <v>38.08</v>
      </c>
      <c r="G5888" s="28" t="s">
        <v>5167</v>
      </c>
      <c r="H5888" s="28" t="s">
        <v>7323</v>
      </c>
      <c r="J5888" s="28" t="s">
        <v>4912</v>
      </c>
      <c r="K5888" s="29">
        <v>40721</v>
      </c>
      <c r="L5888" s="28" t="s">
        <v>5658</v>
      </c>
      <c r="M5888" s="28" t="s">
        <v>748</v>
      </c>
    </row>
    <row r="5889" spans="1:13" hidden="1" x14ac:dyDescent="0.2">
      <c r="A5889" s="23">
        <v>90968</v>
      </c>
      <c r="B5889" s="28" t="s">
        <v>4573</v>
      </c>
      <c r="C5889" s="28" t="s">
        <v>5135</v>
      </c>
      <c r="D5889" s="25">
        <v>40720</v>
      </c>
      <c r="F5889" s="26">
        <v>30</v>
      </c>
      <c r="G5889" s="28" t="s">
        <v>895</v>
      </c>
      <c r="H5889" s="28" t="s">
        <v>3488</v>
      </c>
      <c r="J5889" s="28" t="s">
        <v>4908</v>
      </c>
      <c r="K5889" s="29">
        <v>40721</v>
      </c>
      <c r="L5889" s="28" t="s">
        <v>5658</v>
      </c>
      <c r="M5889" s="28" t="s">
        <v>6097</v>
      </c>
    </row>
    <row r="5890" spans="1:13" hidden="1" x14ac:dyDescent="0.2">
      <c r="A5890" s="23">
        <v>90961</v>
      </c>
      <c r="B5890" s="28" t="s">
        <v>4573</v>
      </c>
      <c r="C5890" s="28" t="s">
        <v>4574</v>
      </c>
      <c r="D5890" s="25">
        <v>40721</v>
      </c>
      <c r="E5890" s="28" t="s">
        <v>4014</v>
      </c>
      <c r="F5890" s="26">
        <v>28</v>
      </c>
      <c r="G5890" s="28" t="s">
        <v>4584</v>
      </c>
      <c r="H5890" s="28" t="s">
        <v>7154</v>
      </c>
      <c r="J5890" s="28" t="s">
        <v>4905</v>
      </c>
      <c r="K5890" s="29">
        <v>40721</v>
      </c>
      <c r="L5890" s="28" t="s">
        <v>7176</v>
      </c>
      <c r="M5890" s="28">
        <v>1203</v>
      </c>
    </row>
    <row r="5891" spans="1:13" hidden="1" x14ac:dyDescent="0.2">
      <c r="A5891" s="23">
        <v>90970</v>
      </c>
      <c r="B5891" s="28" t="s">
        <v>4573</v>
      </c>
      <c r="C5891" s="28" t="s">
        <v>5135</v>
      </c>
      <c r="D5891" s="25">
        <v>40721</v>
      </c>
      <c r="E5891" s="28" t="s">
        <v>5643</v>
      </c>
      <c r="F5891" s="26">
        <v>15.32</v>
      </c>
      <c r="G5891" s="28" t="s">
        <v>1555</v>
      </c>
      <c r="H5891" s="28" t="s">
        <v>3370</v>
      </c>
      <c r="J5891" s="28" t="s">
        <v>4909</v>
      </c>
      <c r="K5891" s="29">
        <v>40722</v>
      </c>
      <c r="L5891" s="28" t="s">
        <v>5658</v>
      </c>
      <c r="M5891" s="28" t="s">
        <v>6098</v>
      </c>
    </row>
    <row r="5892" spans="1:13" hidden="1" x14ac:dyDescent="0.2">
      <c r="A5892" s="23">
        <v>90962</v>
      </c>
      <c r="B5892" s="28" t="s">
        <v>4579</v>
      </c>
      <c r="C5892" s="28" t="s">
        <v>4574</v>
      </c>
      <c r="D5892" s="25">
        <v>40721</v>
      </c>
      <c r="F5892" s="26">
        <v>40</v>
      </c>
      <c r="G5892" s="28" t="s">
        <v>4580</v>
      </c>
      <c r="H5892" s="28" t="s">
        <v>6667</v>
      </c>
      <c r="K5892" s="29">
        <v>40721</v>
      </c>
      <c r="L5892" s="28" t="s">
        <v>7184</v>
      </c>
      <c r="M5892" s="28" t="s">
        <v>6172</v>
      </c>
    </row>
    <row r="5893" spans="1:13" hidden="1" x14ac:dyDescent="0.2">
      <c r="A5893" s="23">
        <v>90971</v>
      </c>
      <c r="B5893" s="28" t="s">
        <v>4573</v>
      </c>
      <c r="C5893" s="28" t="s">
        <v>5135</v>
      </c>
      <c r="D5893" s="25">
        <v>40721</v>
      </c>
      <c r="F5893" s="26">
        <v>26</v>
      </c>
      <c r="G5893" s="28" t="s">
        <v>6760</v>
      </c>
      <c r="H5893" s="28" t="s">
        <v>4600</v>
      </c>
      <c r="J5893" s="28" t="s">
        <v>4907</v>
      </c>
      <c r="K5893" s="29">
        <v>40722</v>
      </c>
      <c r="L5893" s="28" t="s">
        <v>5658</v>
      </c>
      <c r="M5893" s="28" t="s">
        <v>3186</v>
      </c>
    </row>
    <row r="5894" spans="1:13" hidden="1" x14ac:dyDescent="0.2">
      <c r="A5894" s="23">
        <v>90964</v>
      </c>
      <c r="B5894" s="28" t="s">
        <v>4573</v>
      </c>
      <c r="C5894" s="28" t="s">
        <v>4574</v>
      </c>
      <c r="D5894" s="25">
        <v>40721</v>
      </c>
      <c r="E5894" s="28" t="s">
        <v>4012</v>
      </c>
      <c r="F5894" s="26">
        <v>215</v>
      </c>
      <c r="G5894" s="28" t="s">
        <v>685</v>
      </c>
      <c r="H5894" s="28" t="s">
        <v>7322</v>
      </c>
      <c r="J5894" s="28" t="s">
        <v>4549</v>
      </c>
      <c r="K5894" s="29">
        <v>40721</v>
      </c>
      <c r="L5894" s="28" t="s">
        <v>7212</v>
      </c>
      <c r="M5894" s="28" t="s">
        <v>1801</v>
      </c>
    </row>
    <row r="5895" spans="1:13" hidden="1" x14ac:dyDescent="0.2">
      <c r="A5895" s="23">
        <v>90965</v>
      </c>
      <c r="B5895" s="28" t="s">
        <v>4573</v>
      </c>
      <c r="C5895" s="28" t="s">
        <v>4574</v>
      </c>
      <c r="D5895" s="25">
        <v>40721</v>
      </c>
      <c r="E5895" s="28" t="s">
        <v>4013</v>
      </c>
      <c r="F5895" s="26">
        <v>1002.78</v>
      </c>
      <c r="G5895" s="28" t="s">
        <v>681</v>
      </c>
      <c r="H5895" s="28" t="s">
        <v>7165</v>
      </c>
      <c r="J5895" s="28" t="s">
        <v>4911</v>
      </c>
      <c r="K5895" s="29">
        <v>40721</v>
      </c>
      <c r="L5895" s="28" t="s">
        <v>7212</v>
      </c>
      <c r="M5895" s="28" t="s">
        <v>1802</v>
      </c>
    </row>
    <row r="5896" spans="1:13" x14ac:dyDescent="0.2">
      <c r="A5896" s="23">
        <v>90853</v>
      </c>
      <c r="B5896" s="33" t="s">
        <v>4573</v>
      </c>
      <c r="C5896" s="28" t="s">
        <v>5783</v>
      </c>
      <c r="D5896" s="25">
        <v>40721</v>
      </c>
      <c r="F5896" s="26">
        <v>30</v>
      </c>
      <c r="G5896" s="28" t="s">
        <v>2201</v>
      </c>
      <c r="H5896" s="28" t="s">
        <v>7151</v>
      </c>
      <c r="J5896" s="28" t="s">
        <v>4911</v>
      </c>
      <c r="K5896" s="29">
        <v>40721</v>
      </c>
      <c r="L5896" s="28" t="s">
        <v>5658</v>
      </c>
      <c r="M5896" s="28" t="s">
        <v>3949</v>
      </c>
    </row>
    <row r="5897" spans="1:13" hidden="1" x14ac:dyDescent="0.2">
      <c r="A5897" s="23">
        <v>90969</v>
      </c>
      <c r="B5897" s="28" t="s">
        <v>4573</v>
      </c>
      <c r="C5897" s="28" t="s">
        <v>5135</v>
      </c>
      <c r="D5897" s="25">
        <v>40721</v>
      </c>
      <c r="F5897" s="26">
        <v>73.64</v>
      </c>
      <c r="G5897" s="28" t="s">
        <v>5137</v>
      </c>
      <c r="H5897" s="28" t="s">
        <v>3365</v>
      </c>
      <c r="J5897" s="28" t="s">
        <v>4909</v>
      </c>
      <c r="K5897" s="29">
        <v>40722</v>
      </c>
      <c r="L5897" s="28" t="s">
        <v>5658</v>
      </c>
      <c r="M5897" s="28" t="s">
        <v>3175</v>
      </c>
    </row>
    <row r="5898" spans="1:13" hidden="1" x14ac:dyDescent="0.2">
      <c r="A5898" s="23">
        <v>90963</v>
      </c>
      <c r="B5898" s="28" t="s">
        <v>5138</v>
      </c>
      <c r="C5898" s="28" t="s">
        <v>4574</v>
      </c>
      <c r="D5898" s="25">
        <v>40721</v>
      </c>
      <c r="E5898" s="33"/>
      <c r="F5898" s="26">
        <v>176.41</v>
      </c>
      <c r="G5898" s="28" t="s">
        <v>4574</v>
      </c>
      <c r="H5898" s="28" t="s">
        <v>3381</v>
      </c>
      <c r="J5898" s="28" t="s">
        <v>4909</v>
      </c>
      <c r="K5898" s="29">
        <v>40721</v>
      </c>
      <c r="L5898" s="28" t="s">
        <v>7206</v>
      </c>
      <c r="M5898" s="28" t="s">
        <v>6173</v>
      </c>
    </row>
    <row r="5899" spans="1:13" hidden="1" x14ac:dyDescent="0.2">
      <c r="A5899" s="23">
        <v>90992</v>
      </c>
      <c r="B5899" s="28" t="s">
        <v>4573</v>
      </c>
      <c r="C5899" s="28" t="s">
        <v>5135</v>
      </c>
      <c r="D5899" s="25">
        <v>40721</v>
      </c>
      <c r="F5899" s="26">
        <v>8.73</v>
      </c>
      <c r="G5899" s="28" t="s">
        <v>5167</v>
      </c>
      <c r="H5899" s="28" t="s">
        <v>3365</v>
      </c>
      <c r="J5899" s="28" t="s">
        <v>4909</v>
      </c>
      <c r="K5899" s="29">
        <v>40722</v>
      </c>
      <c r="L5899" s="28" t="s">
        <v>5658</v>
      </c>
      <c r="M5899" s="28" t="s">
        <v>6123</v>
      </c>
    </row>
    <row r="5900" spans="1:13" hidden="1" x14ac:dyDescent="0.2">
      <c r="A5900" s="23">
        <v>90958</v>
      </c>
      <c r="B5900" s="28" t="s">
        <v>4579</v>
      </c>
      <c r="C5900" s="28" t="s">
        <v>4574</v>
      </c>
      <c r="D5900" s="25">
        <v>40722</v>
      </c>
      <c r="F5900" s="26">
        <v>40</v>
      </c>
      <c r="G5900" s="28" t="s">
        <v>4580</v>
      </c>
      <c r="H5900" s="28" t="s">
        <v>6667</v>
      </c>
      <c r="K5900" s="29">
        <v>40722</v>
      </c>
      <c r="L5900" s="28" t="s">
        <v>7184</v>
      </c>
      <c r="M5900" s="28" t="s">
        <v>6171</v>
      </c>
    </row>
    <row r="5901" spans="1:13" hidden="1" x14ac:dyDescent="0.2">
      <c r="A5901" s="23">
        <v>90959.2</v>
      </c>
      <c r="B5901" s="28" t="s">
        <v>4579</v>
      </c>
      <c r="C5901" s="28" t="s">
        <v>4574</v>
      </c>
      <c r="D5901" s="25">
        <v>40722</v>
      </c>
      <c r="F5901" s="26">
        <v>30</v>
      </c>
      <c r="G5901" s="28" t="s">
        <v>4580</v>
      </c>
      <c r="H5901" s="28" t="s">
        <v>6667</v>
      </c>
      <c r="K5901" s="29">
        <v>40722</v>
      </c>
      <c r="L5901" s="28" t="s">
        <v>7212</v>
      </c>
      <c r="M5901" s="28" t="s">
        <v>1800</v>
      </c>
    </row>
    <row r="5902" spans="1:13" hidden="1" x14ac:dyDescent="0.2">
      <c r="A5902" s="23">
        <v>90993</v>
      </c>
      <c r="B5902" s="33" t="s">
        <v>4573</v>
      </c>
      <c r="C5902" s="33" t="s">
        <v>5135</v>
      </c>
      <c r="D5902" s="25">
        <v>40722</v>
      </c>
      <c r="E5902" s="33" t="s">
        <v>6049</v>
      </c>
      <c r="F5902" s="26">
        <v>72</v>
      </c>
      <c r="G5902" s="28" t="s">
        <v>1560</v>
      </c>
      <c r="H5902" s="28" t="s">
        <v>4600</v>
      </c>
      <c r="J5902" s="28" t="s">
        <v>4907</v>
      </c>
      <c r="K5902" s="29">
        <v>40723</v>
      </c>
      <c r="L5902" s="33" t="s">
        <v>5658</v>
      </c>
      <c r="M5902" s="28" t="s">
        <v>749</v>
      </c>
    </row>
    <row r="5903" spans="1:13" hidden="1" x14ac:dyDescent="0.2">
      <c r="A5903" s="23">
        <v>90959.1</v>
      </c>
      <c r="B5903" s="28" t="s">
        <v>4573</v>
      </c>
      <c r="C5903" s="28" t="s">
        <v>4574</v>
      </c>
      <c r="D5903" s="25">
        <v>40722</v>
      </c>
      <c r="E5903" s="28" t="s">
        <v>7164</v>
      </c>
      <c r="F5903" s="26">
        <v>5.53</v>
      </c>
      <c r="G5903" s="28" t="s">
        <v>5137</v>
      </c>
      <c r="H5903" s="28" t="s">
        <v>3365</v>
      </c>
      <c r="J5903" s="28" t="s">
        <v>4911</v>
      </c>
      <c r="K5903" s="29">
        <v>40722</v>
      </c>
      <c r="L5903" s="28" t="s">
        <v>7212</v>
      </c>
      <c r="M5903" s="28" t="s">
        <v>1800</v>
      </c>
    </row>
    <row r="5904" spans="1:13" hidden="1" x14ac:dyDescent="0.2">
      <c r="A5904" s="23">
        <v>90960</v>
      </c>
      <c r="B5904" s="28" t="s">
        <v>4573</v>
      </c>
      <c r="C5904" s="28" t="s">
        <v>4574</v>
      </c>
      <c r="D5904" s="25">
        <v>40722</v>
      </c>
      <c r="F5904" s="26">
        <v>52.53</v>
      </c>
      <c r="G5904" s="28" t="s">
        <v>6790</v>
      </c>
      <c r="H5904" s="28" t="s">
        <v>3381</v>
      </c>
      <c r="J5904" s="28" t="s">
        <v>4909</v>
      </c>
      <c r="K5904" s="29">
        <v>40722</v>
      </c>
      <c r="L5904" s="28" t="s">
        <v>7174</v>
      </c>
      <c r="M5904" s="28" t="s">
        <v>7220</v>
      </c>
    </row>
    <row r="5905" spans="1:13" hidden="1" x14ac:dyDescent="0.2">
      <c r="A5905" s="23">
        <v>90975</v>
      </c>
      <c r="B5905" s="28" t="s">
        <v>4573</v>
      </c>
      <c r="C5905" s="28" t="s">
        <v>5135</v>
      </c>
      <c r="D5905" s="25">
        <v>40723</v>
      </c>
      <c r="F5905" s="26">
        <v>17.45</v>
      </c>
      <c r="G5905" s="28" t="s">
        <v>3301</v>
      </c>
      <c r="H5905" s="28" t="s">
        <v>3370</v>
      </c>
      <c r="J5905" s="28" t="s">
        <v>4909</v>
      </c>
      <c r="K5905" s="29">
        <v>40725</v>
      </c>
      <c r="L5905" s="28" t="s">
        <v>5658</v>
      </c>
      <c r="M5905" s="28" t="s">
        <v>6100</v>
      </c>
    </row>
    <row r="5906" spans="1:13" hidden="1" x14ac:dyDescent="0.2">
      <c r="A5906" s="23">
        <v>90974</v>
      </c>
      <c r="B5906" s="28" t="s">
        <v>4573</v>
      </c>
      <c r="C5906" s="28" t="s">
        <v>5135</v>
      </c>
      <c r="D5906" s="25">
        <v>40723</v>
      </c>
      <c r="E5906" s="28" t="s">
        <v>4096</v>
      </c>
      <c r="F5906" s="26">
        <v>34.99</v>
      </c>
      <c r="G5906" s="28" t="s">
        <v>4095</v>
      </c>
      <c r="H5906" s="28" t="s">
        <v>7321</v>
      </c>
      <c r="J5906" s="28" t="s">
        <v>4905</v>
      </c>
      <c r="K5906" s="29">
        <v>40725</v>
      </c>
      <c r="L5906" s="28" t="s">
        <v>5658</v>
      </c>
      <c r="M5906" s="28" t="s">
        <v>6099</v>
      </c>
    </row>
    <row r="5907" spans="1:13" hidden="1" x14ac:dyDescent="0.2">
      <c r="A5907" s="23">
        <v>90957</v>
      </c>
      <c r="B5907" s="28" t="s">
        <v>4573</v>
      </c>
      <c r="C5907" s="28" t="s">
        <v>4574</v>
      </c>
      <c r="D5907" s="25">
        <v>40723</v>
      </c>
      <c r="F5907" s="26">
        <v>26</v>
      </c>
      <c r="G5907" s="28" t="s">
        <v>5136</v>
      </c>
      <c r="H5907" s="28" t="s">
        <v>3381</v>
      </c>
      <c r="J5907" s="28" t="s">
        <v>4911</v>
      </c>
      <c r="K5907" s="29">
        <v>40723</v>
      </c>
      <c r="L5907" s="28" t="s">
        <v>7174</v>
      </c>
      <c r="M5907" s="28" t="s">
        <v>7221</v>
      </c>
    </row>
    <row r="5908" spans="1:13" x14ac:dyDescent="0.2">
      <c r="A5908" s="23">
        <v>90972</v>
      </c>
      <c r="B5908" s="28" t="s">
        <v>4573</v>
      </c>
      <c r="C5908" s="28" t="s">
        <v>5135</v>
      </c>
      <c r="D5908" s="25">
        <v>40723</v>
      </c>
      <c r="F5908" s="26">
        <v>10.5</v>
      </c>
      <c r="G5908" s="28" t="s">
        <v>2205</v>
      </c>
      <c r="H5908" s="28" t="s">
        <v>7151</v>
      </c>
      <c r="J5908" s="28" t="s">
        <v>4911</v>
      </c>
      <c r="K5908" s="29">
        <v>40724</v>
      </c>
      <c r="L5908" s="28" t="s">
        <v>5658</v>
      </c>
      <c r="M5908" s="28" t="s">
        <v>755</v>
      </c>
    </row>
    <row r="5909" spans="1:13" hidden="1" x14ac:dyDescent="0.2">
      <c r="A5909" s="23">
        <v>90973</v>
      </c>
      <c r="B5909" s="28" t="s">
        <v>4573</v>
      </c>
      <c r="C5909" s="28" t="s">
        <v>5135</v>
      </c>
      <c r="D5909" s="25">
        <v>40723</v>
      </c>
      <c r="F5909" s="26">
        <v>9.65</v>
      </c>
      <c r="G5909" s="28" t="s">
        <v>3697</v>
      </c>
      <c r="H5909" s="28" t="s">
        <v>3370</v>
      </c>
      <c r="J5909" s="28" t="s">
        <v>4909</v>
      </c>
      <c r="K5909" s="29">
        <v>40724</v>
      </c>
      <c r="L5909" s="28" t="s">
        <v>5658</v>
      </c>
      <c r="M5909" s="28" t="s">
        <v>3967</v>
      </c>
    </row>
    <row r="5910" spans="1:13" hidden="1" x14ac:dyDescent="0.2">
      <c r="A5910" s="23">
        <v>90956</v>
      </c>
      <c r="B5910" s="28" t="s">
        <v>4579</v>
      </c>
      <c r="C5910" s="28" t="s">
        <v>4574</v>
      </c>
      <c r="D5910" s="25">
        <v>40724</v>
      </c>
      <c r="F5910" s="26">
        <v>40</v>
      </c>
      <c r="G5910" s="28" t="s">
        <v>4580</v>
      </c>
      <c r="H5910" s="28" t="s">
        <v>6667</v>
      </c>
      <c r="K5910" s="29">
        <v>40724</v>
      </c>
      <c r="L5910" s="28" t="s">
        <v>7184</v>
      </c>
      <c r="M5910" s="28" t="s">
        <v>6170</v>
      </c>
    </row>
    <row r="5911" spans="1:13" hidden="1" x14ac:dyDescent="0.2">
      <c r="A5911" s="23">
        <v>90977</v>
      </c>
      <c r="B5911" s="28" t="s">
        <v>4573</v>
      </c>
      <c r="C5911" s="28" t="s">
        <v>5135</v>
      </c>
      <c r="D5911" s="25">
        <v>40724</v>
      </c>
      <c r="E5911" s="28" t="s">
        <v>3302</v>
      </c>
      <c r="F5911" s="26">
        <v>24.97</v>
      </c>
      <c r="G5911" s="28" t="s">
        <v>2203</v>
      </c>
      <c r="H5911" s="28" t="s">
        <v>7321</v>
      </c>
      <c r="J5911" s="28" t="s">
        <v>4911</v>
      </c>
      <c r="K5911" s="29">
        <v>40725</v>
      </c>
      <c r="L5911" s="28" t="s">
        <v>5658</v>
      </c>
      <c r="M5911" s="28" t="s">
        <v>6101</v>
      </c>
    </row>
    <row r="5912" spans="1:13" x14ac:dyDescent="0.2">
      <c r="A5912" s="23">
        <v>90976</v>
      </c>
      <c r="B5912" s="28" t="s">
        <v>4573</v>
      </c>
      <c r="C5912" s="28" t="s">
        <v>5135</v>
      </c>
      <c r="D5912" s="25">
        <v>40724</v>
      </c>
      <c r="F5912" s="26">
        <v>10.5</v>
      </c>
      <c r="G5912" s="28" t="s">
        <v>2205</v>
      </c>
      <c r="H5912" s="28" t="s">
        <v>7151</v>
      </c>
      <c r="J5912" s="28" t="s">
        <v>4911</v>
      </c>
      <c r="K5912" s="29">
        <v>40725</v>
      </c>
      <c r="L5912" s="28" t="s">
        <v>5658</v>
      </c>
      <c r="M5912" s="28" t="s">
        <v>755</v>
      </c>
    </row>
    <row r="5913" spans="1:13" hidden="1" x14ac:dyDescent="0.2">
      <c r="A5913" s="23">
        <v>90978</v>
      </c>
      <c r="B5913" s="28" t="s">
        <v>4573</v>
      </c>
      <c r="C5913" s="28" t="s">
        <v>5135</v>
      </c>
      <c r="D5913" s="25">
        <v>40725</v>
      </c>
      <c r="F5913" s="26">
        <v>5.5</v>
      </c>
      <c r="G5913" s="28" t="s">
        <v>1956</v>
      </c>
      <c r="H5913" s="28" t="s">
        <v>3365</v>
      </c>
      <c r="J5913" s="28" t="s">
        <v>4909</v>
      </c>
      <c r="K5913" s="29">
        <v>40726</v>
      </c>
      <c r="L5913" s="28" t="s">
        <v>5658</v>
      </c>
      <c r="M5913" s="28" t="s">
        <v>3867</v>
      </c>
    </row>
    <row r="5914" spans="1:13" hidden="1" x14ac:dyDescent="0.2">
      <c r="A5914" s="23">
        <v>90946</v>
      </c>
      <c r="B5914" s="28" t="s">
        <v>4573</v>
      </c>
      <c r="C5914" s="28" t="s">
        <v>4574</v>
      </c>
      <c r="D5914" s="25">
        <v>40725</v>
      </c>
      <c r="F5914" s="26">
        <v>5</v>
      </c>
      <c r="G5914" s="28" t="s">
        <v>5134</v>
      </c>
      <c r="H5914" s="28" t="s">
        <v>5954</v>
      </c>
      <c r="J5914" s="28" t="s">
        <v>4912</v>
      </c>
      <c r="K5914" s="29">
        <v>40725</v>
      </c>
      <c r="L5914" s="28" t="s">
        <v>7174</v>
      </c>
      <c r="M5914" s="28" t="s">
        <v>6685</v>
      </c>
    </row>
    <row r="5915" spans="1:13" hidden="1" x14ac:dyDescent="0.2">
      <c r="A5915" s="23">
        <v>90949</v>
      </c>
      <c r="B5915" s="28" t="s">
        <v>4573</v>
      </c>
      <c r="C5915" s="28" t="s">
        <v>4574</v>
      </c>
      <c r="D5915" s="25">
        <v>40725</v>
      </c>
      <c r="E5915" s="28" t="s">
        <v>3382</v>
      </c>
      <c r="F5915" s="26">
        <v>170</v>
      </c>
      <c r="G5915" s="28" t="s">
        <v>5414</v>
      </c>
      <c r="H5915" s="28" t="s">
        <v>3381</v>
      </c>
      <c r="J5915" s="28" t="s">
        <v>4909</v>
      </c>
      <c r="K5915" s="29">
        <v>40725</v>
      </c>
      <c r="L5915" s="28" t="s">
        <v>7174</v>
      </c>
      <c r="M5915" s="28" t="s">
        <v>7188</v>
      </c>
    </row>
    <row r="5916" spans="1:13" hidden="1" x14ac:dyDescent="0.2">
      <c r="A5916" s="23">
        <v>90952</v>
      </c>
      <c r="B5916" s="28" t="s">
        <v>4573</v>
      </c>
      <c r="C5916" s="28" t="s">
        <v>4574</v>
      </c>
      <c r="D5916" s="25">
        <v>40725</v>
      </c>
      <c r="F5916" s="26">
        <v>43.75</v>
      </c>
      <c r="G5916" s="28" t="s">
        <v>6752</v>
      </c>
      <c r="H5916" s="28" t="s">
        <v>3381</v>
      </c>
      <c r="J5916" s="28" t="s">
        <v>4907</v>
      </c>
      <c r="K5916" s="29">
        <v>40725</v>
      </c>
      <c r="L5916" s="28" t="s">
        <v>7174</v>
      </c>
      <c r="M5916" s="28" t="s">
        <v>6752</v>
      </c>
    </row>
    <row r="5917" spans="1:13" hidden="1" x14ac:dyDescent="0.2">
      <c r="A5917" s="23">
        <v>90945</v>
      </c>
      <c r="B5917" s="28" t="s">
        <v>4579</v>
      </c>
      <c r="C5917" s="28" t="s">
        <v>4574</v>
      </c>
      <c r="D5917" s="25">
        <v>40725</v>
      </c>
      <c r="F5917" s="26">
        <v>2229.27</v>
      </c>
      <c r="G5917" s="28" t="s">
        <v>5135</v>
      </c>
      <c r="H5917" s="28" t="s">
        <v>6667</v>
      </c>
      <c r="K5917" s="29">
        <v>40725</v>
      </c>
      <c r="L5917" s="28" t="s">
        <v>7174</v>
      </c>
      <c r="M5917" s="28" t="s">
        <v>7218</v>
      </c>
    </row>
    <row r="5918" spans="1:13" hidden="1" x14ac:dyDescent="0.2">
      <c r="A5918" s="23">
        <v>91093</v>
      </c>
      <c r="B5918" s="28" t="s">
        <v>4573</v>
      </c>
      <c r="C5918" s="28" t="s">
        <v>4580</v>
      </c>
      <c r="D5918" s="25">
        <v>40725</v>
      </c>
      <c r="E5918" s="28" t="s">
        <v>2024</v>
      </c>
      <c r="F5918" s="26">
        <v>30</v>
      </c>
      <c r="G5918" s="28" t="s">
        <v>3696</v>
      </c>
      <c r="H5918" s="28" t="s">
        <v>3488</v>
      </c>
      <c r="J5918" s="28" t="s">
        <v>4911</v>
      </c>
    </row>
    <row r="5919" spans="1:13" hidden="1" x14ac:dyDescent="0.2">
      <c r="A5919" s="23">
        <v>91091</v>
      </c>
      <c r="B5919" s="28" t="s">
        <v>4573</v>
      </c>
      <c r="C5919" s="28" t="s">
        <v>4580</v>
      </c>
      <c r="D5919" s="25">
        <v>40725</v>
      </c>
      <c r="E5919" s="28" t="s">
        <v>3367</v>
      </c>
      <c r="F5919" s="26">
        <v>25</v>
      </c>
      <c r="G5919" s="28" t="s">
        <v>5137</v>
      </c>
      <c r="H5919" s="28" t="s">
        <v>3365</v>
      </c>
      <c r="J5919" s="28" t="s">
        <v>4911</v>
      </c>
    </row>
    <row r="5920" spans="1:13" hidden="1" x14ac:dyDescent="0.2">
      <c r="A5920" s="23">
        <v>90955</v>
      </c>
      <c r="B5920" s="28" t="s">
        <v>4579</v>
      </c>
      <c r="C5920" s="28" t="s">
        <v>4574</v>
      </c>
      <c r="D5920" s="25">
        <v>40725</v>
      </c>
      <c r="F5920" s="26">
        <v>300</v>
      </c>
      <c r="G5920" s="28" t="s">
        <v>5133</v>
      </c>
      <c r="H5920" s="28" t="s">
        <v>6667</v>
      </c>
      <c r="K5920" s="29">
        <v>40725</v>
      </c>
      <c r="L5920" s="28" t="s">
        <v>7174</v>
      </c>
      <c r="M5920" s="28" t="s">
        <v>1799</v>
      </c>
    </row>
    <row r="5921" spans="1:13" hidden="1" x14ac:dyDescent="0.2">
      <c r="A5921" s="23">
        <v>90947</v>
      </c>
      <c r="B5921" s="28" t="s">
        <v>4573</v>
      </c>
      <c r="C5921" s="28" t="s">
        <v>4574</v>
      </c>
      <c r="D5921" s="25">
        <v>40725</v>
      </c>
      <c r="F5921" s="26">
        <v>35.49</v>
      </c>
      <c r="G5921" s="28" t="s">
        <v>6021</v>
      </c>
      <c r="H5921" s="28" t="s">
        <v>3381</v>
      </c>
      <c r="J5921" s="28" t="s">
        <v>4909</v>
      </c>
      <c r="K5921" s="29">
        <v>40725</v>
      </c>
      <c r="L5921" s="28" t="s">
        <v>7174</v>
      </c>
      <c r="M5921" s="28" t="s">
        <v>7200</v>
      </c>
    </row>
    <row r="5922" spans="1:13" hidden="1" x14ac:dyDescent="0.2">
      <c r="A5922" s="23">
        <v>90951</v>
      </c>
      <c r="B5922" s="28" t="s">
        <v>4573</v>
      </c>
      <c r="C5922" s="28" t="s">
        <v>4574</v>
      </c>
      <c r="D5922" s="25">
        <v>40725</v>
      </c>
      <c r="E5922" s="28" t="s">
        <v>3375</v>
      </c>
      <c r="F5922" s="26">
        <v>45</v>
      </c>
      <c r="G5922" s="28" t="s">
        <v>6023</v>
      </c>
      <c r="H5922" s="28" t="s">
        <v>3379</v>
      </c>
      <c r="J5922" s="28" t="s">
        <v>4906</v>
      </c>
      <c r="K5922" s="29">
        <v>40725</v>
      </c>
      <c r="L5922" s="28" t="s">
        <v>7174</v>
      </c>
      <c r="M5922" s="28" t="s">
        <v>7196</v>
      </c>
    </row>
    <row r="5923" spans="1:13" hidden="1" x14ac:dyDescent="0.2">
      <c r="A5923" s="23">
        <v>90948</v>
      </c>
      <c r="B5923" s="28" t="s">
        <v>4573</v>
      </c>
      <c r="C5923" s="28" t="s">
        <v>4574</v>
      </c>
      <c r="D5923" s="25">
        <v>40725</v>
      </c>
      <c r="F5923" s="26">
        <v>12.37</v>
      </c>
      <c r="G5923" s="28" t="s">
        <v>6022</v>
      </c>
      <c r="H5923" s="28" t="s">
        <v>3381</v>
      </c>
      <c r="J5923" s="28" t="s">
        <v>4909</v>
      </c>
      <c r="K5923" s="29">
        <v>40725</v>
      </c>
      <c r="L5923" s="28" t="s">
        <v>7174</v>
      </c>
      <c r="M5923" s="28" t="s">
        <v>7195</v>
      </c>
    </row>
    <row r="5924" spans="1:13" hidden="1" x14ac:dyDescent="0.2">
      <c r="A5924" s="23">
        <v>90953</v>
      </c>
      <c r="B5924" s="28" t="s">
        <v>4573</v>
      </c>
      <c r="C5924" s="28" t="s">
        <v>4574</v>
      </c>
      <c r="D5924" s="25">
        <v>40725</v>
      </c>
      <c r="E5924" s="28" t="s">
        <v>7163</v>
      </c>
      <c r="F5924" s="26">
        <v>10</v>
      </c>
      <c r="G5924" s="28" t="s">
        <v>4595</v>
      </c>
      <c r="H5924" s="28" t="s">
        <v>3370</v>
      </c>
      <c r="J5924" s="28" t="s">
        <v>4905</v>
      </c>
      <c r="K5924" s="29">
        <v>40725</v>
      </c>
      <c r="L5924" s="28" t="s">
        <v>7182</v>
      </c>
      <c r="M5924" s="28" t="s">
        <v>7198</v>
      </c>
    </row>
    <row r="5925" spans="1:13" hidden="1" x14ac:dyDescent="0.2">
      <c r="A5925" s="23">
        <v>90954</v>
      </c>
      <c r="B5925" s="28" t="s">
        <v>4573</v>
      </c>
      <c r="C5925" s="28" t="s">
        <v>4574</v>
      </c>
      <c r="D5925" s="25">
        <v>40725</v>
      </c>
      <c r="E5925" s="28" t="s">
        <v>7162</v>
      </c>
      <c r="F5925" s="26">
        <v>10</v>
      </c>
      <c r="G5925" s="28" t="s">
        <v>4595</v>
      </c>
      <c r="H5925" s="28" t="s">
        <v>3370</v>
      </c>
      <c r="J5925" s="28" t="s">
        <v>4906</v>
      </c>
      <c r="K5925" s="29">
        <v>40725</v>
      </c>
      <c r="L5925" s="28" t="s">
        <v>7182</v>
      </c>
      <c r="M5925" s="28" t="s">
        <v>7199</v>
      </c>
    </row>
    <row r="5926" spans="1:13" hidden="1" x14ac:dyDescent="0.2">
      <c r="A5926" s="23">
        <v>91095</v>
      </c>
      <c r="B5926" s="28" t="s">
        <v>4573</v>
      </c>
      <c r="C5926" s="28" t="s">
        <v>4580</v>
      </c>
      <c r="D5926" s="25">
        <v>40725</v>
      </c>
      <c r="E5926" s="28" t="s">
        <v>3524</v>
      </c>
      <c r="F5926" s="26">
        <v>335</v>
      </c>
      <c r="G5926" s="28" t="s">
        <v>4595</v>
      </c>
      <c r="H5926" s="28" t="s">
        <v>3370</v>
      </c>
      <c r="J5926" s="28" t="s">
        <v>4909</v>
      </c>
    </row>
    <row r="5927" spans="1:13" hidden="1" x14ac:dyDescent="0.2">
      <c r="A5927" s="23">
        <v>91077</v>
      </c>
      <c r="B5927" s="28" t="s">
        <v>5150</v>
      </c>
      <c r="C5927" s="28" t="s">
        <v>4580</v>
      </c>
      <c r="D5927" s="25">
        <v>40725</v>
      </c>
      <c r="E5927" s="28" t="s">
        <v>6047</v>
      </c>
      <c r="F5927" s="26">
        <v>-1140</v>
      </c>
      <c r="G5927" s="28" t="s">
        <v>4574</v>
      </c>
      <c r="H5927" s="28" t="s">
        <v>6667</v>
      </c>
    </row>
    <row r="5928" spans="1:13" hidden="1" x14ac:dyDescent="0.2">
      <c r="A5928" s="23">
        <v>91103</v>
      </c>
      <c r="B5928" s="28" t="s">
        <v>4573</v>
      </c>
      <c r="C5928" s="28" t="s">
        <v>5135</v>
      </c>
      <c r="D5928" s="25">
        <v>40725</v>
      </c>
      <c r="F5928" s="26">
        <v>-2229.27</v>
      </c>
      <c r="G5928" s="28" t="s">
        <v>4574</v>
      </c>
      <c r="H5928" s="28" t="s">
        <v>6667</v>
      </c>
    </row>
    <row r="5929" spans="1:13" hidden="1" x14ac:dyDescent="0.2">
      <c r="A5929" s="23">
        <v>91109</v>
      </c>
      <c r="B5929" s="28" t="s">
        <v>5150</v>
      </c>
      <c r="C5929" s="28" t="s">
        <v>5133</v>
      </c>
      <c r="D5929" s="25">
        <v>40725</v>
      </c>
      <c r="F5929" s="26">
        <v>-300</v>
      </c>
      <c r="G5929" s="28" t="s">
        <v>4574</v>
      </c>
      <c r="H5929" s="28" t="s">
        <v>6667</v>
      </c>
    </row>
    <row r="5930" spans="1:13" hidden="1" x14ac:dyDescent="0.2">
      <c r="A5930" s="23">
        <v>90950</v>
      </c>
      <c r="B5930" s="28" t="s">
        <v>4573</v>
      </c>
      <c r="C5930" s="28" t="s">
        <v>4574</v>
      </c>
      <c r="D5930" s="25">
        <v>40725</v>
      </c>
      <c r="E5930" s="28" t="s">
        <v>5365</v>
      </c>
      <c r="F5930" s="26">
        <v>180</v>
      </c>
      <c r="G5930" s="28" t="s">
        <v>4597</v>
      </c>
      <c r="H5930" s="28" t="s">
        <v>3381</v>
      </c>
      <c r="J5930" s="28" t="s">
        <v>4909</v>
      </c>
      <c r="K5930" s="29">
        <v>40725</v>
      </c>
      <c r="L5930" s="28" t="s">
        <v>7174</v>
      </c>
      <c r="M5930" s="28" t="s">
        <v>7192</v>
      </c>
    </row>
    <row r="5931" spans="1:13" hidden="1" x14ac:dyDescent="0.2">
      <c r="A5931" s="23">
        <v>90994</v>
      </c>
      <c r="B5931" s="33" t="s">
        <v>4573</v>
      </c>
      <c r="C5931" s="33" t="s">
        <v>5135</v>
      </c>
      <c r="D5931" s="25">
        <v>40726</v>
      </c>
      <c r="E5931" s="28" t="s">
        <v>6043</v>
      </c>
      <c r="F5931" s="26">
        <v>21</v>
      </c>
      <c r="G5931" s="28" t="s">
        <v>1560</v>
      </c>
      <c r="H5931" s="28" t="s">
        <v>7323</v>
      </c>
      <c r="J5931" s="28" t="s">
        <v>4912</v>
      </c>
      <c r="K5931" s="29">
        <v>40728</v>
      </c>
      <c r="L5931" s="33" t="s">
        <v>5658</v>
      </c>
      <c r="M5931" s="28" t="s">
        <v>749</v>
      </c>
    </row>
    <row r="5932" spans="1:13" hidden="1" x14ac:dyDescent="0.2">
      <c r="A5932" s="23">
        <v>90979</v>
      </c>
      <c r="B5932" s="28" t="s">
        <v>4573</v>
      </c>
      <c r="C5932" s="28" t="s">
        <v>5135</v>
      </c>
      <c r="D5932" s="25">
        <v>40726</v>
      </c>
      <c r="F5932" s="26">
        <v>26</v>
      </c>
      <c r="G5932" s="28" t="s">
        <v>4046</v>
      </c>
      <c r="H5932" s="28" t="s">
        <v>4600</v>
      </c>
      <c r="J5932" s="28" t="s">
        <v>4905</v>
      </c>
      <c r="K5932" s="29">
        <v>40728</v>
      </c>
      <c r="L5932" s="28" t="s">
        <v>5658</v>
      </c>
      <c r="M5932" s="28" t="s">
        <v>6102</v>
      </c>
    </row>
    <row r="5933" spans="1:13" hidden="1" x14ac:dyDescent="0.2">
      <c r="A5933" s="23">
        <v>90981</v>
      </c>
      <c r="B5933" s="28" t="s">
        <v>4573</v>
      </c>
      <c r="C5933" s="28" t="s">
        <v>5135</v>
      </c>
      <c r="D5933" s="25">
        <v>40727</v>
      </c>
      <c r="F5933" s="26">
        <v>64.87</v>
      </c>
      <c r="G5933" s="28" t="s">
        <v>5160</v>
      </c>
      <c r="H5933" s="28" t="s">
        <v>7322</v>
      </c>
      <c r="J5933" s="28" t="s">
        <v>7139</v>
      </c>
      <c r="K5933" s="29">
        <v>40728</v>
      </c>
      <c r="L5933" s="28" t="s">
        <v>5658</v>
      </c>
      <c r="M5933" s="28" t="s">
        <v>8355</v>
      </c>
    </row>
    <row r="5934" spans="1:13" hidden="1" x14ac:dyDescent="0.2">
      <c r="A5934" s="23">
        <v>90982</v>
      </c>
      <c r="B5934" s="28" t="s">
        <v>4573</v>
      </c>
      <c r="C5934" s="28" t="s">
        <v>5135</v>
      </c>
      <c r="D5934" s="25">
        <v>40727</v>
      </c>
      <c r="E5934" s="28" t="s">
        <v>3303</v>
      </c>
      <c r="F5934" s="26">
        <v>38.9</v>
      </c>
      <c r="G5934" s="28" t="s">
        <v>3696</v>
      </c>
      <c r="H5934" s="28" t="s">
        <v>3484</v>
      </c>
      <c r="J5934" s="28" t="s">
        <v>4909</v>
      </c>
      <c r="K5934" s="29">
        <v>40729</v>
      </c>
      <c r="L5934" s="28" t="s">
        <v>5658</v>
      </c>
      <c r="M5934" s="28" t="s">
        <v>8356</v>
      </c>
    </row>
    <row r="5935" spans="1:13" x14ac:dyDescent="0.2">
      <c r="A5935" s="23">
        <v>90980</v>
      </c>
      <c r="B5935" s="28" t="s">
        <v>4573</v>
      </c>
      <c r="C5935" s="28" t="s">
        <v>5135</v>
      </c>
      <c r="D5935" s="25">
        <v>40727</v>
      </c>
      <c r="F5935" s="26">
        <v>33.200000000000003</v>
      </c>
      <c r="G5935" s="28" t="s">
        <v>2205</v>
      </c>
      <c r="H5935" s="28" t="s">
        <v>7151</v>
      </c>
      <c r="J5935" s="28" t="s">
        <v>4911</v>
      </c>
      <c r="K5935" s="29">
        <v>40728</v>
      </c>
      <c r="L5935" s="28" t="s">
        <v>5658</v>
      </c>
      <c r="M5935" s="28" t="s">
        <v>755</v>
      </c>
    </row>
    <row r="5936" spans="1:13" hidden="1" x14ac:dyDescent="0.2">
      <c r="A5936" s="23">
        <v>90995</v>
      </c>
      <c r="B5936" s="28" t="s">
        <v>4573</v>
      </c>
      <c r="C5936" s="28" t="s">
        <v>5135</v>
      </c>
      <c r="D5936" s="25">
        <v>40727</v>
      </c>
      <c r="F5936" s="26">
        <v>28.91</v>
      </c>
      <c r="G5936" s="28" t="s">
        <v>5167</v>
      </c>
      <c r="H5936" s="28" t="s">
        <v>3365</v>
      </c>
      <c r="J5936" s="28" t="s">
        <v>4909</v>
      </c>
      <c r="K5936" s="29">
        <v>40728</v>
      </c>
      <c r="L5936" s="28" t="s">
        <v>5658</v>
      </c>
      <c r="M5936" s="28" t="s">
        <v>748</v>
      </c>
    </row>
    <row r="5937" spans="1:13" hidden="1" x14ac:dyDescent="0.2">
      <c r="A5937" s="23">
        <v>90940</v>
      </c>
      <c r="B5937" s="33" t="s">
        <v>4579</v>
      </c>
      <c r="C5937" s="28" t="s">
        <v>4574</v>
      </c>
      <c r="D5937" s="25">
        <v>40728</v>
      </c>
      <c r="E5937" s="33"/>
      <c r="F5937" s="26">
        <v>50</v>
      </c>
      <c r="G5937" s="28" t="s">
        <v>4580</v>
      </c>
      <c r="H5937" s="28" t="s">
        <v>6667</v>
      </c>
      <c r="K5937" s="29">
        <v>40728</v>
      </c>
      <c r="L5937" s="28" t="s">
        <v>7184</v>
      </c>
      <c r="M5937" s="28" t="s">
        <v>6681</v>
      </c>
    </row>
    <row r="5938" spans="1:13" hidden="1" x14ac:dyDescent="0.2">
      <c r="A5938" s="23">
        <v>90942</v>
      </c>
      <c r="B5938" s="28" t="s">
        <v>4579</v>
      </c>
      <c r="C5938" s="28" t="s">
        <v>4574</v>
      </c>
      <c r="D5938" s="25">
        <v>40728</v>
      </c>
      <c r="F5938" s="26">
        <v>100</v>
      </c>
      <c r="G5938" s="28" t="s">
        <v>4580</v>
      </c>
      <c r="H5938" s="28" t="s">
        <v>6667</v>
      </c>
      <c r="K5938" s="29">
        <v>40728</v>
      </c>
      <c r="L5938" s="28" t="s">
        <v>7184</v>
      </c>
      <c r="M5938" s="28" t="s">
        <v>6683</v>
      </c>
    </row>
    <row r="5939" spans="1:13" hidden="1" x14ac:dyDescent="0.2">
      <c r="A5939" s="23">
        <v>90943</v>
      </c>
      <c r="B5939" s="28" t="s">
        <v>4579</v>
      </c>
      <c r="C5939" s="28" t="s">
        <v>4574</v>
      </c>
      <c r="D5939" s="25">
        <v>40728</v>
      </c>
      <c r="F5939" s="26">
        <v>40</v>
      </c>
      <c r="G5939" s="28" t="s">
        <v>4580</v>
      </c>
      <c r="H5939" s="28" t="s">
        <v>6667</v>
      </c>
      <c r="K5939" s="29">
        <v>40728</v>
      </c>
      <c r="L5939" s="28" t="s">
        <v>7184</v>
      </c>
      <c r="M5939" s="28" t="s">
        <v>6684</v>
      </c>
    </row>
    <row r="5940" spans="1:13" hidden="1" x14ac:dyDescent="0.2">
      <c r="A5940" s="23">
        <v>90941</v>
      </c>
      <c r="B5940" s="28" t="s">
        <v>4573</v>
      </c>
      <c r="C5940" s="28" t="s">
        <v>4574</v>
      </c>
      <c r="D5940" s="25">
        <v>40728</v>
      </c>
      <c r="E5940" s="28" t="s">
        <v>1803</v>
      </c>
      <c r="F5940" s="26">
        <v>9.85</v>
      </c>
      <c r="G5940" s="28" t="s">
        <v>5151</v>
      </c>
      <c r="H5940" s="28" t="s">
        <v>277</v>
      </c>
      <c r="J5940" s="28" t="s">
        <v>4907</v>
      </c>
      <c r="K5940" s="29">
        <v>40728</v>
      </c>
      <c r="L5940" s="28" t="s">
        <v>7174</v>
      </c>
      <c r="M5940" s="28" t="s">
        <v>6682</v>
      </c>
    </row>
    <row r="5941" spans="1:13" hidden="1" x14ac:dyDescent="0.2">
      <c r="A5941" s="23">
        <v>90944</v>
      </c>
      <c r="B5941" s="28" t="s">
        <v>4573</v>
      </c>
      <c r="C5941" s="28" t="s">
        <v>4574</v>
      </c>
      <c r="D5941" s="25">
        <v>40728</v>
      </c>
      <c r="E5941" s="28" t="s">
        <v>3389</v>
      </c>
      <c r="F5941" s="26">
        <v>26.95</v>
      </c>
      <c r="G5941" s="28" t="s">
        <v>5139</v>
      </c>
      <c r="H5941" s="28" t="s">
        <v>3381</v>
      </c>
      <c r="J5941" s="28" t="s">
        <v>4911</v>
      </c>
      <c r="K5941" s="29">
        <v>40728</v>
      </c>
      <c r="L5941" s="28" t="s">
        <v>7174</v>
      </c>
      <c r="M5941" s="28" t="s">
        <v>7187</v>
      </c>
    </row>
    <row r="5942" spans="1:13" hidden="1" x14ac:dyDescent="0.2">
      <c r="A5942" s="23">
        <v>90937</v>
      </c>
      <c r="B5942" s="28" t="s">
        <v>4592</v>
      </c>
      <c r="C5942" s="28" t="s">
        <v>4574</v>
      </c>
      <c r="D5942" s="25">
        <v>40729</v>
      </c>
      <c r="F5942" s="26">
        <v>-924.8</v>
      </c>
      <c r="G5942" s="28" t="s">
        <v>4593</v>
      </c>
      <c r="H5942" s="28" t="s">
        <v>6666</v>
      </c>
      <c r="J5942" s="28" t="s">
        <v>4911</v>
      </c>
      <c r="K5942" s="29">
        <v>40729</v>
      </c>
      <c r="L5942" s="28" t="s">
        <v>7177</v>
      </c>
      <c r="M5942" s="28" t="s">
        <v>7214</v>
      </c>
    </row>
    <row r="5943" spans="1:13" hidden="1" x14ac:dyDescent="0.2">
      <c r="A5943" s="23">
        <v>90939</v>
      </c>
      <c r="B5943" s="28" t="s">
        <v>4573</v>
      </c>
      <c r="C5943" s="28" t="s">
        <v>4574</v>
      </c>
      <c r="D5943" s="25">
        <v>40729</v>
      </c>
      <c r="F5943" s="26">
        <v>5.99</v>
      </c>
      <c r="G5943" s="28" t="s">
        <v>5143</v>
      </c>
      <c r="H5943" s="28" t="s">
        <v>3381</v>
      </c>
      <c r="J5943" s="28" t="s">
        <v>4909</v>
      </c>
      <c r="K5943" s="29">
        <v>40729</v>
      </c>
      <c r="L5943" s="28" t="s">
        <v>7174</v>
      </c>
      <c r="M5943" s="28" t="s">
        <v>7217</v>
      </c>
    </row>
    <row r="5944" spans="1:13" hidden="1" x14ac:dyDescent="0.2">
      <c r="A5944" s="23">
        <v>90938</v>
      </c>
      <c r="B5944" s="28" t="s">
        <v>4573</v>
      </c>
      <c r="C5944" s="28" t="s">
        <v>4574</v>
      </c>
      <c r="D5944" s="25">
        <v>40729</v>
      </c>
      <c r="F5944" s="26">
        <v>12</v>
      </c>
      <c r="G5944" s="28" t="s">
        <v>4596</v>
      </c>
      <c r="H5944" s="28" t="s">
        <v>5954</v>
      </c>
      <c r="J5944" s="28" t="s">
        <v>4912</v>
      </c>
      <c r="K5944" s="29">
        <v>40729</v>
      </c>
      <c r="L5944" s="28" t="s">
        <v>7174</v>
      </c>
      <c r="M5944" s="28" t="s">
        <v>4596</v>
      </c>
    </row>
    <row r="5945" spans="1:13" hidden="1" x14ac:dyDescent="0.2">
      <c r="A5945" s="23">
        <v>90983</v>
      </c>
      <c r="B5945" s="28" t="s">
        <v>4573</v>
      </c>
      <c r="C5945" s="28" t="s">
        <v>5135</v>
      </c>
      <c r="D5945" s="25">
        <v>40729</v>
      </c>
      <c r="F5945" s="26">
        <v>8.5</v>
      </c>
      <c r="G5945" s="28" t="s">
        <v>2210</v>
      </c>
      <c r="H5945" s="28" t="s">
        <v>3484</v>
      </c>
      <c r="J5945" s="28" t="s">
        <v>4907</v>
      </c>
      <c r="K5945" s="29">
        <v>40730</v>
      </c>
      <c r="L5945" s="28" t="s">
        <v>5658</v>
      </c>
      <c r="M5945" s="28" t="s">
        <v>3179</v>
      </c>
    </row>
    <row r="5946" spans="1:13" hidden="1" x14ac:dyDescent="0.2">
      <c r="A5946" s="23">
        <v>91081.1</v>
      </c>
      <c r="B5946" s="28" t="s">
        <v>4573</v>
      </c>
      <c r="C5946" s="28" t="s">
        <v>5133</v>
      </c>
      <c r="D5946" s="25">
        <v>40729</v>
      </c>
      <c r="E5946" s="28" t="s">
        <v>726</v>
      </c>
      <c r="F5946" s="26">
        <v>8</v>
      </c>
      <c r="G5946" s="28" t="s">
        <v>5137</v>
      </c>
      <c r="H5946" s="28" t="s">
        <v>277</v>
      </c>
      <c r="J5946" s="28" t="s">
        <v>4907</v>
      </c>
    </row>
    <row r="5947" spans="1:13" hidden="1" x14ac:dyDescent="0.2">
      <c r="A5947" s="23">
        <v>91081.2</v>
      </c>
      <c r="B5947" s="33" t="s">
        <v>4573</v>
      </c>
      <c r="C5947" s="28" t="s">
        <v>5133</v>
      </c>
      <c r="D5947" s="25">
        <v>40729</v>
      </c>
      <c r="E5947" s="28" t="s">
        <v>1331</v>
      </c>
      <c r="F5947" s="26">
        <v>10</v>
      </c>
      <c r="G5947" s="28" t="s">
        <v>5137</v>
      </c>
      <c r="H5947" s="28" t="s">
        <v>3488</v>
      </c>
      <c r="J5947" s="28" t="s">
        <v>4907</v>
      </c>
    </row>
    <row r="5948" spans="1:13" hidden="1" x14ac:dyDescent="0.2">
      <c r="A5948" s="23">
        <v>91081.3</v>
      </c>
      <c r="B5948" s="28" t="s">
        <v>4573</v>
      </c>
      <c r="C5948" s="28" t="s">
        <v>5133</v>
      </c>
      <c r="D5948" s="25">
        <v>40729</v>
      </c>
      <c r="F5948" s="26">
        <v>83.63</v>
      </c>
      <c r="G5948" s="28" t="s">
        <v>5137</v>
      </c>
      <c r="H5948" s="28" t="s">
        <v>3365</v>
      </c>
      <c r="J5948" s="28" t="s">
        <v>4907</v>
      </c>
    </row>
    <row r="5949" spans="1:13" hidden="1" x14ac:dyDescent="0.2">
      <c r="A5949" s="23">
        <v>90936</v>
      </c>
      <c r="B5949" s="28" t="s">
        <v>4579</v>
      </c>
      <c r="C5949" s="28" t="s">
        <v>4574</v>
      </c>
      <c r="D5949" s="25">
        <v>40730</v>
      </c>
      <c r="F5949" s="26">
        <v>450</v>
      </c>
      <c r="G5949" s="28" t="s">
        <v>4580</v>
      </c>
      <c r="H5949" s="28" t="s">
        <v>6667</v>
      </c>
      <c r="K5949" s="29">
        <v>40730</v>
      </c>
      <c r="L5949" s="28" t="s">
        <v>7184</v>
      </c>
      <c r="M5949" s="28" t="s">
        <v>6680</v>
      </c>
    </row>
    <row r="5950" spans="1:13" hidden="1" x14ac:dyDescent="0.2">
      <c r="A5950" s="23">
        <v>90985</v>
      </c>
      <c r="B5950" s="28" t="s">
        <v>4573</v>
      </c>
      <c r="C5950" s="28" t="s">
        <v>5135</v>
      </c>
      <c r="D5950" s="25">
        <v>40730</v>
      </c>
      <c r="F5950" s="26">
        <v>15.11</v>
      </c>
      <c r="G5950" s="28" t="s">
        <v>2208</v>
      </c>
      <c r="H5950" s="28" t="s">
        <v>3370</v>
      </c>
      <c r="K5950" s="29">
        <v>40731</v>
      </c>
      <c r="L5950" s="28" t="s">
        <v>5658</v>
      </c>
      <c r="M5950" s="28" t="s">
        <v>3924</v>
      </c>
    </row>
    <row r="5951" spans="1:13" hidden="1" x14ac:dyDescent="0.2">
      <c r="A5951" s="23">
        <v>91089</v>
      </c>
      <c r="B5951" s="28" t="s">
        <v>4573</v>
      </c>
      <c r="C5951" s="28" t="s">
        <v>4580</v>
      </c>
      <c r="D5951" s="25">
        <v>40730</v>
      </c>
      <c r="E5951" s="28" t="s">
        <v>2022</v>
      </c>
      <c r="F5951" s="26">
        <v>550</v>
      </c>
      <c r="G5951" s="28" t="s">
        <v>2021</v>
      </c>
      <c r="H5951" s="28" t="s">
        <v>7311</v>
      </c>
      <c r="I5951" s="28" t="s">
        <v>3526</v>
      </c>
      <c r="J5951" s="28" t="s">
        <v>4550</v>
      </c>
    </row>
    <row r="5952" spans="1:13" x14ac:dyDescent="0.2">
      <c r="A5952" s="23">
        <v>90984</v>
      </c>
      <c r="B5952" s="28" t="s">
        <v>4573</v>
      </c>
      <c r="C5952" s="28" t="s">
        <v>5135</v>
      </c>
      <c r="D5952" s="25">
        <v>40730</v>
      </c>
      <c r="F5952" s="26">
        <v>10.5</v>
      </c>
      <c r="G5952" s="28" t="s">
        <v>2205</v>
      </c>
      <c r="H5952" s="28" t="s">
        <v>7151</v>
      </c>
      <c r="J5952" s="28" t="s">
        <v>4911</v>
      </c>
      <c r="K5952" s="29">
        <v>40731</v>
      </c>
      <c r="L5952" s="28" t="s">
        <v>5658</v>
      </c>
      <c r="M5952" s="28" t="s">
        <v>755</v>
      </c>
    </row>
    <row r="5953" spans="1:13" hidden="1" x14ac:dyDescent="0.2">
      <c r="A5953" s="23">
        <v>90930</v>
      </c>
      <c r="B5953" s="28" t="s">
        <v>4579</v>
      </c>
      <c r="C5953" s="28" t="s">
        <v>4574</v>
      </c>
      <c r="D5953" s="25">
        <v>40731</v>
      </c>
      <c r="F5953" s="26">
        <v>100</v>
      </c>
      <c r="G5953" s="28" t="s">
        <v>4580</v>
      </c>
      <c r="H5953" s="28" t="s">
        <v>6667</v>
      </c>
      <c r="K5953" s="29">
        <v>40731</v>
      </c>
      <c r="L5953" s="28" t="s">
        <v>7184</v>
      </c>
      <c r="M5953" s="28" t="s">
        <v>6679</v>
      </c>
    </row>
    <row r="5954" spans="1:13" hidden="1" x14ac:dyDescent="0.2">
      <c r="A5954" s="23">
        <v>90932</v>
      </c>
      <c r="B5954" s="28" t="s">
        <v>4579</v>
      </c>
      <c r="C5954" s="28" t="s">
        <v>4574</v>
      </c>
      <c r="D5954" s="25">
        <v>40731</v>
      </c>
      <c r="F5954" s="26">
        <v>150</v>
      </c>
      <c r="G5954" s="28" t="s">
        <v>4587</v>
      </c>
      <c r="H5954" s="28" t="s">
        <v>6667</v>
      </c>
      <c r="K5954" s="29">
        <v>40731</v>
      </c>
      <c r="L5954" s="28" t="s">
        <v>7174</v>
      </c>
      <c r="M5954" s="28" t="s">
        <v>7179</v>
      </c>
    </row>
    <row r="5955" spans="1:13" hidden="1" x14ac:dyDescent="0.2">
      <c r="A5955" s="23">
        <v>90933</v>
      </c>
      <c r="B5955" s="28" t="s">
        <v>4579</v>
      </c>
      <c r="C5955" s="28" t="s">
        <v>4574</v>
      </c>
      <c r="D5955" s="25">
        <v>40731</v>
      </c>
      <c r="F5955" s="26">
        <v>60</v>
      </c>
      <c r="G5955" s="28" t="s">
        <v>4587</v>
      </c>
      <c r="H5955" s="28" t="s">
        <v>6667</v>
      </c>
      <c r="K5955" s="29">
        <v>40731</v>
      </c>
      <c r="L5955" s="28" t="s">
        <v>7174</v>
      </c>
      <c r="M5955" s="28" t="s">
        <v>7179</v>
      </c>
    </row>
    <row r="5956" spans="1:13" hidden="1" x14ac:dyDescent="0.2">
      <c r="A5956" s="23">
        <v>90934</v>
      </c>
      <c r="B5956" s="28" t="s">
        <v>4579</v>
      </c>
      <c r="C5956" s="28" t="s">
        <v>4574</v>
      </c>
      <c r="D5956" s="25">
        <v>40731</v>
      </c>
      <c r="F5956" s="26">
        <v>250</v>
      </c>
      <c r="G5956" s="28" t="s">
        <v>4587</v>
      </c>
      <c r="H5956" s="28" t="s">
        <v>6667</v>
      </c>
      <c r="K5956" s="29">
        <v>40731</v>
      </c>
      <c r="L5956" s="28" t="s">
        <v>7174</v>
      </c>
      <c r="M5956" s="28" t="s">
        <v>7179</v>
      </c>
    </row>
    <row r="5957" spans="1:13" hidden="1" x14ac:dyDescent="0.2">
      <c r="A5957" s="23">
        <v>90935</v>
      </c>
      <c r="B5957" s="28" t="s">
        <v>4579</v>
      </c>
      <c r="C5957" s="28" t="s">
        <v>4574</v>
      </c>
      <c r="D5957" s="25">
        <v>40731</v>
      </c>
      <c r="F5957" s="26">
        <v>500</v>
      </c>
      <c r="G5957" s="28" t="s">
        <v>4587</v>
      </c>
      <c r="H5957" s="28" t="s">
        <v>6667</v>
      </c>
      <c r="K5957" s="29">
        <v>40731</v>
      </c>
      <c r="L5957" s="28" t="s">
        <v>7174</v>
      </c>
      <c r="M5957" s="28" t="s">
        <v>7179</v>
      </c>
    </row>
    <row r="5958" spans="1:13" hidden="1" x14ac:dyDescent="0.2">
      <c r="A5958" s="23">
        <v>90931</v>
      </c>
      <c r="B5958" s="28" t="s">
        <v>4573</v>
      </c>
      <c r="C5958" s="33" t="s">
        <v>4574</v>
      </c>
      <c r="D5958" s="25">
        <v>40731</v>
      </c>
      <c r="F5958" s="26">
        <v>5</v>
      </c>
      <c r="G5958" s="28" t="s">
        <v>4590</v>
      </c>
      <c r="H5958" s="28" t="s">
        <v>5954</v>
      </c>
      <c r="J5958" s="28" t="s">
        <v>4912</v>
      </c>
      <c r="K5958" s="29">
        <v>40731</v>
      </c>
      <c r="L5958" s="33" t="s">
        <v>7182</v>
      </c>
      <c r="M5958" s="28" t="s">
        <v>1798</v>
      </c>
    </row>
    <row r="5959" spans="1:13" hidden="1" x14ac:dyDescent="0.2">
      <c r="A5959" s="23">
        <v>90988</v>
      </c>
      <c r="B5959" s="33" t="s">
        <v>4573</v>
      </c>
      <c r="C5959" s="33" t="s">
        <v>5135</v>
      </c>
      <c r="D5959" s="25">
        <v>40731</v>
      </c>
      <c r="E5959" s="33"/>
      <c r="F5959" s="26">
        <v>26.34</v>
      </c>
      <c r="G5959" s="28" t="s">
        <v>6753</v>
      </c>
      <c r="H5959" s="28" t="s">
        <v>3484</v>
      </c>
      <c r="J5959" s="28" t="s">
        <v>4909</v>
      </c>
      <c r="K5959" s="29">
        <v>40732</v>
      </c>
      <c r="L5959" s="28" t="s">
        <v>5658</v>
      </c>
      <c r="M5959" s="28" t="s">
        <v>3813</v>
      </c>
    </row>
    <row r="5960" spans="1:13" hidden="1" x14ac:dyDescent="0.2">
      <c r="A5960" s="23">
        <v>90987</v>
      </c>
      <c r="B5960" s="28" t="s">
        <v>4573</v>
      </c>
      <c r="C5960" s="28" t="s">
        <v>5135</v>
      </c>
      <c r="D5960" s="25">
        <v>40731</v>
      </c>
      <c r="E5960" s="28" t="s">
        <v>6044</v>
      </c>
      <c r="F5960" s="26">
        <v>88.5</v>
      </c>
      <c r="G5960" s="28" t="s">
        <v>2208</v>
      </c>
      <c r="H5960" s="28" t="s">
        <v>4600</v>
      </c>
      <c r="J5960" s="28" t="s">
        <v>4906</v>
      </c>
      <c r="K5960" s="29">
        <v>40732</v>
      </c>
      <c r="L5960" s="28" t="s">
        <v>5658</v>
      </c>
      <c r="M5960" s="28" t="s">
        <v>3966</v>
      </c>
    </row>
    <row r="5961" spans="1:13" hidden="1" x14ac:dyDescent="0.2">
      <c r="A5961" s="23">
        <v>90990</v>
      </c>
      <c r="B5961" s="28" t="s">
        <v>4573</v>
      </c>
      <c r="C5961" s="28" t="s">
        <v>5135</v>
      </c>
      <c r="D5961" s="25">
        <v>40731</v>
      </c>
      <c r="F5961" s="26">
        <v>527.01</v>
      </c>
      <c r="G5961" s="28" t="s">
        <v>1559</v>
      </c>
      <c r="H5961" s="28" t="s">
        <v>7311</v>
      </c>
      <c r="I5961" s="28" t="s">
        <v>3526</v>
      </c>
      <c r="J5961" s="28" t="s">
        <v>4683</v>
      </c>
      <c r="K5961" s="29">
        <v>40732</v>
      </c>
      <c r="L5961" s="28" t="s">
        <v>5658</v>
      </c>
      <c r="M5961" s="28" t="s">
        <v>1652</v>
      </c>
    </row>
    <row r="5962" spans="1:13" hidden="1" x14ac:dyDescent="0.2">
      <c r="A5962" s="23">
        <v>90929</v>
      </c>
      <c r="B5962" s="28" t="s">
        <v>4573</v>
      </c>
      <c r="C5962" s="28" t="s">
        <v>4574</v>
      </c>
      <c r="D5962" s="25">
        <v>40731</v>
      </c>
      <c r="E5962" s="28" t="s">
        <v>3388</v>
      </c>
      <c r="F5962" s="26">
        <v>8.19</v>
      </c>
      <c r="G5962" s="28" t="s">
        <v>4589</v>
      </c>
      <c r="H5962" s="28" t="s">
        <v>3381</v>
      </c>
      <c r="J5962" s="28" t="s">
        <v>4907</v>
      </c>
      <c r="K5962" s="29">
        <v>40731</v>
      </c>
      <c r="L5962" s="28" t="s">
        <v>7174</v>
      </c>
      <c r="M5962" s="28" t="s">
        <v>7186</v>
      </c>
    </row>
    <row r="5963" spans="1:13" hidden="1" x14ac:dyDescent="0.2">
      <c r="A5963" s="23">
        <v>90989</v>
      </c>
      <c r="B5963" s="28" t="s">
        <v>4573</v>
      </c>
      <c r="C5963" s="28" t="s">
        <v>5135</v>
      </c>
      <c r="D5963" s="25">
        <v>40731</v>
      </c>
      <c r="F5963" s="26">
        <v>8.6</v>
      </c>
      <c r="G5963" s="28" t="s">
        <v>2211</v>
      </c>
      <c r="H5963" s="28" t="s">
        <v>3370</v>
      </c>
      <c r="J5963" s="28" t="s">
        <v>4909</v>
      </c>
      <c r="K5963" s="29">
        <v>40732</v>
      </c>
      <c r="L5963" s="28" t="s">
        <v>5658</v>
      </c>
      <c r="M5963" s="28" t="s">
        <v>1650</v>
      </c>
    </row>
    <row r="5964" spans="1:13" x14ac:dyDescent="0.2">
      <c r="A5964" s="23">
        <v>90986</v>
      </c>
      <c r="B5964" s="28" t="s">
        <v>4573</v>
      </c>
      <c r="C5964" s="28" t="s">
        <v>5135</v>
      </c>
      <c r="D5964" s="25">
        <v>40731</v>
      </c>
      <c r="F5964" s="26">
        <v>10.5</v>
      </c>
      <c r="G5964" s="28" t="s">
        <v>2205</v>
      </c>
      <c r="H5964" s="28" t="s">
        <v>7151</v>
      </c>
      <c r="J5964" s="28" t="s">
        <v>4911</v>
      </c>
      <c r="K5964" s="29">
        <v>40732</v>
      </c>
      <c r="L5964" s="28" t="s">
        <v>5658</v>
      </c>
      <c r="M5964" s="28" t="s">
        <v>755</v>
      </c>
    </row>
    <row r="5965" spans="1:13" hidden="1" x14ac:dyDescent="0.2">
      <c r="A5965" s="23">
        <v>90927</v>
      </c>
      <c r="B5965" s="28" t="s">
        <v>4579</v>
      </c>
      <c r="C5965" s="28" t="s">
        <v>4574</v>
      </c>
      <c r="D5965" s="25">
        <v>40732</v>
      </c>
      <c r="F5965" s="26">
        <v>40</v>
      </c>
      <c r="G5965" s="28" t="s">
        <v>4580</v>
      </c>
      <c r="H5965" s="28" t="s">
        <v>6667</v>
      </c>
      <c r="K5965" s="29">
        <v>40732</v>
      </c>
      <c r="L5965" s="28" t="s">
        <v>7184</v>
      </c>
      <c r="M5965" s="28" t="s">
        <v>2983</v>
      </c>
    </row>
    <row r="5966" spans="1:13" hidden="1" x14ac:dyDescent="0.2">
      <c r="A5966" s="23">
        <v>90926</v>
      </c>
      <c r="B5966" s="33" t="s">
        <v>4573</v>
      </c>
      <c r="C5966" s="28" t="s">
        <v>4574</v>
      </c>
      <c r="D5966" s="25">
        <v>40732</v>
      </c>
      <c r="E5966" s="28" t="s">
        <v>4008</v>
      </c>
      <c r="F5966" s="26">
        <v>88.5</v>
      </c>
      <c r="G5966" s="28" t="s">
        <v>5168</v>
      </c>
      <c r="H5966" s="28" t="s">
        <v>3484</v>
      </c>
      <c r="J5966" s="28" t="s">
        <v>4909</v>
      </c>
      <c r="K5966" s="29">
        <v>40732</v>
      </c>
      <c r="L5966" s="28" t="s">
        <v>7174</v>
      </c>
      <c r="M5966" s="28" t="s">
        <v>2982</v>
      </c>
    </row>
    <row r="5967" spans="1:13" hidden="1" x14ac:dyDescent="0.2">
      <c r="A5967" s="23">
        <v>91142.1</v>
      </c>
      <c r="B5967" s="28" t="s">
        <v>5138</v>
      </c>
      <c r="C5967" s="28" t="s">
        <v>4574</v>
      </c>
      <c r="D5967" s="25">
        <v>40732</v>
      </c>
      <c r="F5967" s="26">
        <v>-25</v>
      </c>
      <c r="G5967" s="28" t="s">
        <v>2718</v>
      </c>
      <c r="H5967" s="28" t="s">
        <v>6666</v>
      </c>
      <c r="J5967" s="28" t="s">
        <v>4907</v>
      </c>
      <c r="K5967" s="29">
        <v>40793</v>
      </c>
      <c r="L5967" s="28" t="s">
        <v>7181</v>
      </c>
      <c r="M5967" s="28">
        <v>160109</v>
      </c>
    </row>
    <row r="5968" spans="1:13" hidden="1" x14ac:dyDescent="0.2">
      <c r="A5968" s="23">
        <v>91000</v>
      </c>
      <c r="B5968" s="28" t="s">
        <v>4573</v>
      </c>
      <c r="C5968" s="28" t="s">
        <v>5135</v>
      </c>
      <c r="D5968" s="25">
        <v>40732</v>
      </c>
      <c r="F5968" s="26">
        <v>7.67</v>
      </c>
      <c r="G5968" s="28" t="s">
        <v>683</v>
      </c>
      <c r="H5968" s="28" t="s">
        <v>3365</v>
      </c>
      <c r="J5968" s="28" t="s">
        <v>4909</v>
      </c>
      <c r="K5968" s="29">
        <v>40733</v>
      </c>
      <c r="L5968" s="28" t="s">
        <v>5658</v>
      </c>
      <c r="M5968" s="28" t="s">
        <v>747</v>
      </c>
    </row>
    <row r="5969" spans="1:13" hidden="1" x14ac:dyDescent="0.2">
      <c r="A5969" s="23">
        <v>90928</v>
      </c>
      <c r="B5969" s="28" t="s">
        <v>4582</v>
      </c>
      <c r="C5969" s="28" t="s">
        <v>4574</v>
      </c>
      <c r="D5969" s="25">
        <v>40732</v>
      </c>
      <c r="F5969" s="26">
        <v>-621.44000000000005</v>
      </c>
      <c r="G5969" s="28" t="s">
        <v>875</v>
      </c>
      <c r="H5969" s="28" t="s">
        <v>6666</v>
      </c>
      <c r="K5969" s="29">
        <v>40732</v>
      </c>
      <c r="L5969" s="28" t="s">
        <v>2984</v>
      </c>
      <c r="M5969" s="28" t="s">
        <v>2985</v>
      </c>
    </row>
    <row r="5970" spans="1:13" hidden="1" x14ac:dyDescent="0.2">
      <c r="A5970" s="23">
        <v>91002</v>
      </c>
      <c r="B5970" s="28" t="s">
        <v>4573</v>
      </c>
      <c r="C5970" s="28" t="s">
        <v>5135</v>
      </c>
      <c r="D5970" s="25">
        <v>40733</v>
      </c>
      <c r="E5970" s="28" t="s">
        <v>1006</v>
      </c>
      <c r="F5970" s="26">
        <v>320.52999999999997</v>
      </c>
      <c r="G5970" s="28" t="s">
        <v>885</v>
      </c>
      <c r="H5970" s="28" t="s">
        <v>7322</v>
      </c>
      <c r="J5970" s="28" t="s">
        <v>4549</v>
      </c>
      <c r="K5970" s="29">
        <v>40736</v>
      </c>
      <c r="L5970" s="28" t="s">
        <v>5658</v>
      </c>
      <c r="M5970" s="28" t="s">
        <v>6125</v>
      </c>
    </row>
    <row r="5971" spans="1:13" hidden="1" x14ac:dyDescent="0.2">
      <c r="A5971" s="23">
        <v>91001</v>
      </c>
      <c r="B5971" s="28" t="s">
        <v>4573</v>
      </c>
      <c r="C5971" s="28" t="s">
        <v>5135</v>
      </c>
      <c r="D5971" s="25">
        <v>40733</v>
      </c>
      <c r="E5971" s="28" t="s">
        <v>3304</v>
      </c>
      <c r="F5971" s="26">
        <v>25</v>
      </c>
      <c r="G5971" s="28" t="s">
        <v>2203</v>
      </c>
      <c r="H5971" s="28" t="s">
        <v>3370</v>
      </c>
      <c r="J5971" s="28" t="s">
        <v>4907</v>
      </c>
      <c r="K5971" s="29">
        <v>40735</v>
      </c>
      <c r="L5971" s="28" t="s">
        <v>5658</v>
      </c>
      <c r="M5971" s="28" t="s">
        <v>6124</v>
      </c>
    </row>
    <row r="5972" spans="1:13" hidden="1" x14ac:dyDescent="0.2">
      <c r="A5972" s="23">
        <v>91003</v>
      </c>
      <c r="B5972" s="28" t="s">
        <v>4573</v>
      </c>
      <c r="C5972" s="28" t="s">
        <v>5135</v>
      </c>
      <c r="D5972" s="25">
        <v>40734</v>
      </c>
      <c r="E5972" s="33"/>
      <c r="F5972" s="26">
        <v>17.829999999999998</v>
      </c>
      <c r="G5972" s="28" t="s">
        <v>2208</v>
      </c>
      <c r="H5972" s="28" t="s">
        <v>3365</v>
      </c>
      <c r="J5972" s="28" t="s">
        <v>4909</v>
      </c>
      <c r="K5972" s="29">
        <v>40735</v>
      </c>
      <c r="L5972" s="28" t="s">
        <v>5658</v>
      </c>
      <c r="M5972" s="28" t="s">
        <v>3924</v>
      </c>
    </row>
    <row r="5973" spans="1:13" x14ac:dyDescent="0.2">
      <c r="A5973" s="23">
        <v>91004</v>
      </c>
      <c r="B5973" s="28" t="s">
        <v>4573</v>
      </c>
      <c r="C5973" s="28" t="s">
        <v>5135</v>
      </c>
      <c r="D5973" s="25">
        <v>40734</v>
      </c>
      <c r="F5973" s="26">
        <v>85</v>
      </c>
      <c r="G5973" s="28" t="s">
        <v>2205</v>
      </c>
      <c r="H5973" s="28" t="s">
        <v>7151</v>
      </c>
      <c r="J5973" s="28" t="s">
        <v>4911</v>
      </c>
      <c r="K5973" s="29">
        <v>40735</v>
      </c>
      <c r="L5973" s="28" t="s">
        <v>5658</v>
      </c>
      <c r="M5973" s="28" t="s">
        <v>755</v>
      </c>
    </row>
    <row r="5974" spans="1:13" hidden="1" x14ac:dyDescent="0.2">
      <c r="A5974" s="23">
        <v>90920.1</v>
      </c>
      <c r="B5974" s="28" t="s">
        <v>4573</v>
      </c>
      <c r="C5974" s="28" t="s">
        <v>4574</v>
      </c>
      <c r="D5974" s="25">
        <v>40735</v>
      </c>
      <c r="E5974" s="28" t="s">
        <v>5644</v>
      </c>
      <c r="F5974" s="26">
        <v>5.6</v>
      </c>
      <c r="G5974" s="28" t="s">
        <v>5164</v>
      </c>
      <c r="H5974" s="28" t="s">
        <v>3370</v>
      </c>
      <c r="J5974" s="28" t="s">
        <v>4909</v>
      </c>
      <c r="K5974" s="29">
        <v>40735</v>
      </c>
      <c r="L5974" s="28" t="s">
        <v>7212</v>
      </c>
      <c r="M5974" s="28" t="s">
        <v>1797</v>
      </c>
    </row>
    <row r="5975" spans="1:13" hidden="1" x14ac:dyDescent="0.2">
      <c r="A5975" s="23">
        <v>90920.2</v>
      </c>
      <c r="B5975" s="28" t="s">
        <v>4573</v>
      </c>
      <c r="C5975" s="28" t="s">
        <v>4574</v>
      </c>
      <c r="D5975" s="25">
        <v>40735</v>
      </c>
      <c r="F5975" s="26">
        <v>14.57</v>
      </c>
      <c r="G5975" s="28" t="s">
        <v>5164</v>
      </c>
      <c r="H5975" s="28" t="s">
        <v>3365</v>
      </c>
      <c r="J5975" s="28" t="s">
        <v>4909</v>
      </c>
      <c r="K5975" s="29">
        <v>40735</v>
      </c>
      <c r="L5975" s="28" t="s">
        <v>7212</v>
      </c>
      <c r="M5975" s="28" t="s">
        <v>1797</v>
      </c>
    </row>
    <row r="5976" spans="1:13" hidden="1" x14ac:dyDescent="0.2">
      <c r="A5976" s="23">
        <v>90921</v>
      </c>
      <c r="B5976" s="28" t="s">
        <v>4579</v>
      </c>
      <c r="C5976" s="28" t="s">
        <v>4574</v>
      </c>
      <c r="D5976" s="25">
        <v>40735</v>
      </c>
      <c r="F5976" s="26">
        <v>50</v>
      </c>
      <c r="G5976" s="28" t="s">
        <v>4580</v>
      </c>
      <c r="H5976" s="28" t="s">
        <v>6667</v>
      </c>
      <c r="K5976" s="29">
        <v>40735</v>
      </c>
      <c r="L5976" s="28" t="s">
        <v>7184</v>
      </c>
      <c r="M5976" s="28" t="s">
        <v>2980</v>
      </c>
    </row>
    <row r="5977" spans="1:13" hidden="1" x14ac:dyDescent="0.2">
      <c r="A5977" s="23">
        <v>90925</v>
      </c>
      <c r="B5977" s="28" t="s">
        <v>4579</v>
      </c>
      <c r="C5977" s="28" t="s">
        <v>4574</v>
      </c>
      <c r="D5977" s="25">
        <v>40735</v>
      </c>
      <c r="F5977" s="26">
        <v>30</v>
      </c>
      <c r="G5977" s="28" t="s">
        <v>4580</v>
      </c>
      <c r="H5977" s="28" t="s">
        <v>6667</v>
      </c>
      <c r="K5977" s="29">
        <v>40735</v>
      </c>
      <c r="L5977" s="28" t="s">
        <v>7184</v>
      </c>
      <c r="M5977" s="28" t="s">
        <v>2981</v>
      </c>
    </row>
    <row r="5978" spans="1:13" hidden="1" x14ac:dyDescent="0.2">
      <c r="A5978" s="23">
        <v>90922</v>
      </c>
      <c r="B5978" s="33" t="s">
        <v>4585</v>
      </c>
      <c r="C5978" s="28" t="s">
        <v>4574</v>
      </c>
      <c r="D5978" s="25">
        <v>40735</v>
      </c>
      <c r="F5978" s="26">
        <v>50</v>
      </c>
      <c r="G5978" s="28" t="s">
        <v>4586</v>
      </c>
      <c r="H5978" s="28" t="s">
        <v>5948</v>
      </c>
      <c r="J5978" s="28" t="s">
        <v>4905</v>
      </c>
      <c r="K5978" s="29">
        <v>40735</v>
      </c>
      <c r="L5978" s="28" t="s">
        <v>7174</v>
      </c>
      <c r="M5978" s="28" t="s">
        <v>7180</v>
      </c>
    </row>
    <row r="5979" spans="1:13" hidden="1" x14ac:dyDescent="0.2">
      <c r="A5979" s="23">
        <v>90923</v>
      </c>
      <c r="B5979" s="28" t="s">
        <v>4579</v>
      </c>
      <c r="C5979" s="28" t="s">
        <v>4574</v>
      </c>
      <c r="D5979" s="25">
        <v>40735</v>
      </c>
      <c r="F5979" s="26">
        <v>100</v>
      </c>
      <c r="G5979" s="28" t="s">
        <v>4587</v>
      </c>
      <c r="H5979" s="28" t="s">
        <v>6667</v>
      </c>
      <c r="K5979" s="29">
        <v>40735</v>
      </c>
      <c r="L5979" s="28" t="s">
        <v>7174</v>
      </c>
      <c r="M5979" s="28" t="s">
        <v>7179</v>
      </c>
    </row>
    <row r="5980" spans="1:13" hidden="1" x14ac:dyDescent="0.2">
      <c r="A5980" s="23">
        <v>90924</v>
      </c>
      <c r="B5980" s="28" t="s">
        <v>4579</v>
      </c>
      <c r="C5980" s="28" t="s">
        <v>4574</v>
      </c>
      <c r="D5980" s="25">
        <v>40735</v>
      </c>
      <c r="F5980" s="26">
        <v>100</v>
      </c>
      <c r="G5980" s="28" t="s">
        <v>4587</v>
      </c>
      <c r="H5980" s="28" t="s">
        <v>6667</v>
      </c>
      <c r="K5980" s="29">
        <v>40735</v>
      </c>
      <c r="L5980" s="28" t="s">
        <v>7174</v>
      </c>
      <c r="M5980" s="28" t="s">
        <v>7179</v>
      </c>
    </row>
    <row r="5981" spans="1:13" x14ac:dyDescent="0.2">
      <c r="A5981" s="23">
        <v>91005</v>
      </c>
      <c r="B5981" s="33" t="s">
        <v>4573</v>
      </c>
      <c r="C5981" s="28" t="s">
        <v>5135</v>
      </c>
      <c r="D5981" s="25">
        <v>40735</v>
      </c>
      <c r="E5981" s="28" t="s">
        <v>2931</v>
      </c>
      <c r="F5981" s="26">
        <v>24.1</v>
      </c>
      <c r="G5981" s="28" t="s">
        <v>2203</v>
      </c>
      <c r="H5981" s="28" t="s">
        <v>7151</v>
      </c>
      <c r="J5981" s="28" t="s">
        <v>4907</v>
      </c>
      <c r="K5981" s="29">
        <v>40736</v>
      </c>
      <c r="L5981" s="28" t="s">
        <v>5658</v>
      </c>
      <c r="M5981" s="28" t="s">
        <v>6126</v>
      </c>
    </row>
    <row r="5982" spans="1:13" hidden="1" x14ac:dyDescent="0.2">
      <c r="A5982" s="23">
        <v>91007</v>
      </c>
      <c r="B5982" s="28" t="s">
        <v>4573</v>
      </c>
      <c r="C5982" s="28" t="s">
        <v>5135</v>
      </c>
      <c r="D5982" s="25">
        <v>40735</v>
      </c>
      <c r="E5982" s="28" t="s">
        <v>7892</v>
      </c>
      <c r="F5982" s="26">
        <v>85</v>
      </c>
      <c r="G5982" s="28" t="s">
        <v>1659</v>
      </c>
      <c r="H5982" s="28" t="s">
        <v>4600</v>
      </c>
      <c r="J5982" s="28" t="s">
        <v>4906</v>
      </c>
      <c r="K5982" s="29">
        <v>40736</v>
      </c>
      <c r="L5982" s="28" t="s">
        <v>5658</v>
      </c>
      <c r="M5982" s="28" t="s">
        <v>6127</v>
      </c>
    </row>
    <row r="5983" spans="1:13" hidden="1" x14ac:dyDescent="0.2">
      <c r="A5983" s="23">
        <v>91006</v>
      </c>
      <c r="B5983" s="28" t="s">
        <v>4573</v>
      </c>
      <c r="C5983" s="28" t="s">
        <v>5135</v>
      </c>
      <c r="D5983" s="25">
        <v>40735</v>
      </c>
      <c r="F5983" s="26">
        <v>146.26</v>
      </c>
      <c r="G5983" s="28" t="s">
        <v>683</v>
      </c>
      <c r="H5983" s="28" t="s">
        <v>3365</v>
      </c>
      <c r="J5983" s="28" t="s">
        <v>4909</v>
      </c>
      <c r="K5983" s="29">
        <v>40736</v>
      </c>
      <c r="L5983" s="28" t="s">
        <v>5658</v>
      </c>
      <c r="M5983" s="28" t="s">
        <v>6162</v>
      </c>
    </row>
    <row r="5984" spans="1:13" hidden="1" x14ac:dyDescent="0.2">
      <c r="A5984" s="23">
        <v>91008</v>
      </c>
      <c r="B5984" s="28" t="s">
        <v>4573</v>
      </c>
      <c r="C5984" s="28" t="s">
        <v>5135</v>
      </c>
      <c r="D5984" s="25">
        <v>40735</v>
      </c>
      <c r="F5984" s="26">
        <v>11.97</v>
      </c>
      <c r="G5984" s="28" t="s">
        <v>6612</v>
      </c>
      <c r="H5984" s="28" t="s">
        <v>4600</v>
      </c>
      <c r="J5984" s="28" t="s">
        <v>4906</v>
      </c>
      <c r="K5984" s="29">
        <v>40737</v>
      </c>
      <c r="L5984" s="28" t="s">
        <v>5658</v>
      </c>
      <c r="M5984" s="28" t="s">
        <v>3965</v>
      </c>
    </row>
    <row r="5985" spans="1:13" hidden="1" x14ac:dyDescent="0.2">
      <c r="A5985" s="23">
        <v>93454</v>
      </c>
      <c r="B5985" s="28" t="s">
        <v>5150</v>
      </c>
      <c r="C5985" s="28" t="s">
        <v>4587</v>
      </c>
      <c r="D5985" s="25">
        <v>40735</v>
      </c>
      <c r="F5985" s="26">
        <v>-1160</v>
      </c>
      <c r="G5985" s="28" t="s">
        <v>4574</v>
      </c>
      <c r="H5985" s="28" t="s">
        <v>6667</v>
      </c>
    </row>
    <row r="5986" spans="1:13" hidden="1" x14ac:dyDescent="0.2">
      <c r="A5986" s="23">
        <v>91009.1</v>
      </c>
      <c r="B5986" s="28" t="s">
        <v>4573</v>
      </c>
      <c r="C5986" s="28" t="s">
        <v>5135</v>
      </c>
      <c r="D5986" s="25">
        <v>40736</v>
      </c>
      <c r="F5986" s="26">
        <v>4</v>
      </c>
      <c r="G5986" s="28" t="s">
        <v>1956</v>
      </c>
      <c r="H5986" s="28" t="s">
        <v>3370</v>
      </c>
      <c r="J5986" s="28" t="s">
        <v>4909</v>
      </c>
      <c r="K5986" s="29">
        <v>40737</v>
      </c>
      <c r="L5986" s="28" t="s">
        <v>5658</v>
      </c>
      <c r="M5986" s="28" t="s">
        <v>6128</v>
      </c>
    </row>
    <row r="5987" spans="1:13" hidden="1" x14ac:dyDescent="0.2">
      <c r="A5987" s="23">
        <v>91009.2</v>
      </c>
      <c r="B5987" s="28" t="s">
        <v>4573</v>
      </c>
      <c r="C5987" s="28" t="s">
        <v>5135</v>
      </c>
      <c r="D5987" s="25">
        <v>40736</v>
      </c>
      <c r="F5987" s="26">
        <v>3.02</v>
      </c>
      <c r="G5987" s="28" t="s">
        <v>1956</v>
      </c>
      <c r="H5987" s="28" t="s">
        <v>3365</v>
      </c>
      <c r="J5987" s="28" t="s">
        <v>4909</v>
      </c>
      <c r="K5987" s="29">
        <v>40737</v>
      </c>
      <c r="L5987" s="28" t="s">
        <v>5658</v>
      </c>
      <c r="M5987" s="28" t="s">
        <v>6128</v>
      </c>
    </row>
    <row r="5988" spans="1:13" hidden="1" x14ac:dyDescent="0.2">
      <c r="A5988" s="23">
        <v>91010</v>
      </c>
      <c r="B5988" s="28" t="s">
        <v>4573</v>
      </c>
      <c r="C5988" s="28" t="s">
        <v>5135</v>
      </c>
      <c r="D5988" s="25">
        <v>40736</v>
      </c>
      <c r="E5988" s="28" t="s">
        <v>3305</v>
      </c>
      <c r="F5988" s="26">
        <v>105</v>
      </c>
      <c r="G5988" s="28" t="s">
        <v>5166</v>
      </c>
      <c r="H5988" s="28" t="s">
        <v>4599</v>
      </c>
      <c r="I5988" s="28" t="s">
        <v>4714</v>
      </c>
      <c r="J5988" s="28" t="s">
        <v>4909</v>
      </c>
      <c r="K5988" s="29">
        <v>40737</v>
      </c>
      <c r="L5988" s="28" t="s">
        <v>5658</v>
      </c>
      <c r="M5988" s="28" t="s">
        <v>929</v>
      </c>
    </row>
    <row r="5989" spans="1:13" hidden="1" x14ac:dyDescent="0.2">
      <c r="A5989" s="23">
        <v>90919</v>
      </c>
      <c r="B5989" s="28" t="s">
        <v>4573</v>
      </c>
      <c r="C5989" s="28" t="s">
        <v>4574</v>
      </c>
      <c r="D5989" s="25">
        <v>40736</v>
      </c>
      <c r="E5989" s="28" t="s">
        <v>4016</v>
      </c>
      <c r="F5989" s="26">
        <v>60</v>
      </c>
      <c r="G5989" s="28" t="s">
        <v>5144</v>
      </c>
      <c r="H5989" s="28" t="s">
        <v>3379</v>
      </c>
      <c r="J5989" s="28" t="s">
        <v>4906</v>
      </c>
      <c r="K5989" s="29">
        <v>40736</v>
      </c>
      <c r="L5989" s="28" t="s">
        <v>7176</v>
      </c>
      <c r="M5989" s="28">
        <v>1196</v>
      </c>
    </row>
    <row r="5990" spans="1:13" hidden="1" x14ac:dyDescent="0.2">
      <c r="A5990" s="23">
        <v>91011</v>
      </c>
      <c r="B5990" s="28" t="s">
        <v>4573</v>
      </c>
      <c r="C5990" s="28" t="s">
        <v>5135</v>
      </c>
      <c r="D5990" s="25">
        <v>40736</v>
      </c>
      <c r="F5990" s="26">
        <v>64.849999999999994</v>
      </c>
      <c r="G5990" s="28" t="s">
        <v>878</v>
      </c>
      <c r="H5990" s="28" t="s">
        <v>7322</v>
      </c>
      <c r="J5990" s="28" t="s">
        <v>7139</v>
      </c>
      <c r="K5990" s="29">
        <v>40737</v>
      </c>
      <c r="L5990" s="28" t="s">
        <v>5658</v>
      </c>
      <c r="M5990" s="28" t="s">
        <v>752</v>
      </c>
    </row>
    <row r="5991" spans="1:13" x14ac:dyDescent="0.2">
      <c r="A5991" s="23">
        <v>91013</v>
      </c>
      <c r="B5991" s="28" t="s">
        <v>4573</v>
      </c>
      <c r="C5991" s="28" t="s">
        <v>5135</v>
      </c>
      <c r="D5991" s="25">
        <v>40737</v>
      </c>
      <c r="F5991" s="26">
        <v>14</v>
      </c>
      <c r="G5991" s="28" t="s">
        <v>3349</v>
      </c>
      <c r="H5991" s="28" t="s">
        <v>7151</v>
      </c>
      <c r="J5991" s="28" t="s">
        <v>4911</v>
      </c>
      <c r="K5991" s="29">
        <v>40738</v>
      </c>
      <c r="L5991" s="28" t="s">
        <v>5658</v>
      </c>
      <c r="M5991" s="28" t="s">
        <v>6131</v>
      </c>
    </row>
    <row r="5992" spans="1:13" hidden="1" x14ac:dyDescent="0.2">
      <c r="A5992" s="23">
        <v>91012</v>
      </c>
      <c r="B5992" s="28" t="s">
        <v>4573</v>
      </c>
      <c r="C5992" s="28" t="s">
        <v>5135</v>
      </c>
      <c r="D5992" s="25">
        <v>40737</v>
      </c>
      <c r="E5992" s="28" t="s">
        <v>6045</v>
      </c>
      <c r="F5992" s="26">
        <v>9.5</v>
      </c>
      <c r="G5992" s="28" t="s">
        <v>2208</v>
      </c>
      <c r="H5992" s="28" t="s">
        <v>4600</v>
      </c>
      <c r="J5992" s="28" t="s">
        <v>4907</v>
      </c>
      <c r="K5992" s="29">
        <v>40738</v>
      </c>
      <c r="L5992" s="28" t="s">
        <v>5658</v>
      </c>
      <c r="M5992" s="28" t="s">
        <v>6129</v>
      </c>
    </row>
    <row r="5993" spans="1:13" hidden="1" x14ac:dyDescent="0.2">
      <c r="A5993" s="23">
        <v>91014</v>
      </c>
      <c r="B5993" s="33" t="s">
        <v>4573</v>
      </c>
      <c r="C5993" s="28" t="s">
        <v>5135</v>
      </c>
      <c r="D5993" s="25">
        <v>40737</v>
      </c>
      <c r="F5993" s="26">
        <v>9.66</v>
      </c>
      <c r="G5993" s="28" t="s">
        <v>683</v>
      </c>
      <c r="H5993" s="28" t="s">
        <v>3365</v>
      </c>
      <c r="J5993" s="28" t="s">
        <v>4909</v>
      </c>
      <c r="K5993" s="29">
        <v>40738</v>
      </c>
      <c r="L5993" s="28" t="s">
        <v>5658</v>
      </c>
      <c r="M5993" s="28" t="s">
        <v>747</v>
      </c>
    </row>
    <row r="5994" spans="1:13" hidden="1" x14ac:dyDescent="0.2">
      <c r="A5994" s="23">
        <v>91015</v>
      </c>
      <c r="B5994" s="28" t="s">
        <v>4573</v>
      </c>
      <c r="C5994" s="28" t="s">
        <v>5135</v>
      </c>
      <c r="D5994" s="25">
        <v>40738</v>
      </c>
      <c r="F5994" s="26">
        <v>2.99</v>
      </c>
      <c r="G5994" s="28" t="s">
        <v>3356</v>
      </c>
      <c r="H5994" s="28" t="s">
        <v>5953</v>
      </c>
      <c r="J5994" s="28" t="s">
        <v>4909</v>
      </c>
      <c r="K5994" s="29">
        <v>40739</v>
      </c>
      <c r="L5994" s="28" t="s">
        <v>5658</v>
      </c>
      <c r="M5994" s="28" t="s">
        <v>8423</v>
      </c>
    </row>
    <row r="5995" spans="1:13" hidden="1" x14ac:dyDescent="0.2">
      <c r="A5995" s="23">
        <v>91016</v>
      </c>
      <c r="B5995" s="28" t="s">
        <v>4573</v>
      </c>
      <c r="C5995" s="28" t="s">
        <v>5135</v>
      </c>
      <c r="D5995" s="25">
        <v>40738</v>
      </c>
      <c r="E5995" s="28" t="s">
        <v>7164</v>
      </c>
      <c r="F5995" s="26">
        <v>14.9</v>
      </c>
      <c r="G5995" s="28" t="s">
        <v>3356</v>
      </c>
      <c r="H5995" s="28" t="s">
        <v>3484</v>
      </c>
      <c r="J5995" s="28" t="s">
        <v>4909</v>
      </c>
      <c r="K5995" s="29">
        <v>40739</v>
      </c>
      <c r="L5995" s="28" t="s">
        <v>5658</v>
      </c>
      <c r="M5995" s="28" t="s">
        <v>8423</v>
      </c>
    </row>
    <row r="5996" spans="1:13" hidden="1" x14ac:dyDescent="0.2">
      <c r="A5996" s="23">
        <v>91017</v>
      </c>
      <c r="B5996" s="28" t="s">
        <v>4573</v>
      </c>
      <c r="C5996" s="28" t="s">
        <v>5135</v>
      </c>
      <c r="D5996" s="25">
        <v>40738</v>
      </c>
      <c r="F5996" s="26">
        <v>163.85</v>
      </c>
      <c r="G5996" s="28" t="s">
        <v>895</v>
      </c>
      <c r="H5996" s="28" t="s">
        <v>3488</v>
      </c>
      <c r="J5996" s="28" t="s">
        <v>4908</v>
      </c>
      <c r="K5996" s="29">
        <v>40739</v>
      </c>
      <c r="L5996" s="28" t="s">
        <v>5658</v>
      </c>
      <c r="M5996" s="28" t="s">
        <v>4207</v>
      </c>
    </row>
    <row r="5997" spans="1:13" hidden="1" x14ac:dyDescent="0.2">
      <c r="A5997" s="23">
        <v>91018.1</v>
      </c>
      <c r="B5997" s="28" t="s">
        <v>4573</v>
      </c>
      <c r="C5997" s="28" t="s">
        <v>5135</v>
      </c>
      <c r="D5997" s="25">
        <v>40739</v>
      </c>
      <c r="E5997" s="28" t="s">
        <v>5624</v>
      </c>
      <c r="F5997" s="26">
        <v>14</v>
      </c>
      <c r="G5997" s="28" t="s">
        <v>1956</v>
      </c>
      <c r="H5997" s="28" t="s">
        <v>277</v>
      </c>
      <c r="J5997" s="28" t="s">
        <v>4909</v>
      </c>
      <c r="K5997" s="29">
        <v>40740</v>
      </c>
      <c r="L5997" s="28" t="s">
        <v>5658</v>
      </c>
      <c r="M5997" s="28" t="s">
        <v>3867</v>
      </c>
    </row>
    <row r="5998" spans="1:13" hidden="1" x14ac:dyDescent="0.2">
      <c r="A5998" s="23">
        <v>91018.2</v>
      </c>
      <c r="B5998" s="28" t="s">
        <v>4573</v>
      </c>
      <c r="C5998" s="28" t="s">
        <v>5135</v>
      </c>
      <c r="D5998" s="25">
        <v>40739</v>
      </c>
      <c r="F5998" s="26">
        <v>27.03</v>
      </c>
      <c r="G5998" s="28" t="s">
        <v>1956</v>
      </c>
      <c r="H5998" s="28" t="s">
        <v>3365</v>
      </c>
      <c r="J5998" s="28" t="s">
        <v>4909</v>
      </c>
      <c r="K5998" s="29">
        <v>40740</v>
      </c>
      <c r="L5998" s="28" t="s">
        <v>5658</v>
      </c>
      <c r="M5998" s="28" t="s">
        <v>3867</v>
      </c>
    </row>
    <row r="5999" spans="1:13" hidden="1" x14ac:dyDescent="0.2">
      <c r="A5999" s="23">
        <v>90918</v>
      </c>
      <c r="B5999" s="28" t="s">
        <v>4579</v>
      </c>
      <c r="C5999" s="28" t="s">
        <v>4574</v>
      </c>
      <c r="D5999" s="25">
        <v>40739</v>
      </c>
      <c r="F5999" s="26">
        <v>40</v>
      </c>
      <c r="G5999" s="28" t="s">
        <v>4580</v>
      </c>
      <c r="H5999" s="28" t="s">
        <v>6667</v>
      </c>
      <c r="K5999" s="29">
        <v>40739</v>
      </c>
      <c r="L5999" s="28" t="s">
        <v>7184</v>
      </c>
      <c r="M5999" s="28" t="s">
        <v>2979</v>
      </c>
    </row>
    <row r="6000" spans="1:13" hidden="1" x14ac:dyDescent="0.2">
      <c r="A6000" s="23">
        <v>91019</v>
      </c>
      <c r="B6000" s="28" t="s">
        <v>4573</v>
      </c>
      <c r="C6000" s="28" t="s">
        <v>5135</v>
      </c>
      <c r="D6000" s="25">
        <v>40741</v>
      </c>
      <c r="E6000" s="28" t="s">
        <v>6164</v>
      </c>
      <c r="F6000" s="26">
        <v>126.65</v>
      </c>
      <c r="G6000" s="28" t="s">
        <v>3356</v>
      </c>
      <c r="H6000" s="28" t="s">
        <v>7311</v>
      </c>
      <c r="I6000" s="28" t="s">
        <v>3526</v>
      </c>
      <c r="J6000" s="28" t="s">
        <v>4909</v>
      </c>
      <c r="K6000" s="29">
        <v>40742</v>
      </c>
      <c r="L6000" s="28" t="s">
        <v>5658</v>
      </c>
      <c r="M6000" s="28" t="s">
        <v>8423</v>
      </c>
    </row>
    <row r="6001" spans="1:13" hidden="1" x14ac:dyDescent="0.2">
      <c r="A6001" s="23">
        <v>91080</v>
      </c>
      <c r="B6001" s="28" t="s">
        <v>4573</v>
      </c>
      <c r="C6001" s="28" t="s">
        <v>5133</v>
      </c>
      <c r="D6001" s="25">
        <v>40741</v>
      </c>
      <c r="E6001" s="28" t="s">
        <v>2016</v>
      </c>
      <c r="F6001" s="26">
        <v>8.9700000000000006</v>
      </c>
      <c r="G6001" s="28" t="s">
        <v>5137</v>
      </c>
      <c r="H6001" s="28" t="s">
        <v>3370</v>
      </c>
      <c r="J6001" s="28" t="s">
        <v>4907</v>
      </c>
    </row>
    <row r="6002" spans="1:13" hidden="1" x14ac:dyDescent="0.2">
      <c r="A6002" s="23">
        <v>91083.1</v>
      </c>
      <c r="B6002" s="28" t="s">
        <v>4573</v>
      </c>
      <c r="C6002" s="28" t="s">
        <v>5133</v>
      </c>
      <c r="D6002" s="25">
        <v>40741</v>
      </c>
      <c r="F6002" s="26">
        <v>7.6</v>
      </c>
      <c r="G6002" s="28" t="s">
        <v>5137</v>
      </c>
      <c r="H6002" s="28" t="s">
        <v>3370</v>
      </c>
      <c r="J6002" s="28" t="s">
        <v>4909</v>
      </c>
    </row>
    <row r="6003" spans="1:13" hidden="1" x14ac:dyDescent="0.2">
      <c r="A6003" s="23">
        <v>91083.199999999997</v>
      </c>
      <c r="B6003" s="28" t="s">
        <v>4573</v>
      </c>
      <c r="C6003" s="28" t="s">
        <v>5133</v>
      </c>
      <c r="D6003" s="25">
        <v>40741</v>
      </c>
      <c r="F6003" s="26">
        <v>104.56</v>
      </c>
      <c r="G6003" s="28" t="s">
        <v>5137</v>
      </c>
      <c r="H6003" s="28" t="s">
        <v>3365</v>
      </c>
      <c r="J6003" s="28" t="s">
        <v>4909</v>
      </c>
    </row>
    <row r="6004" spans="1:13" hidden="1" x14ac:dyDescent="0.2">
      <c r="A6004" s="23">
        <v>91021</v>
      </c>
      <c r="B6004" s="28" t="s">
        <v>4573</v>
      </c>
      <c r="C6004" s="28" t="s">
        <v>5135</v>
      </c>
      <c r="D6004" s="25">
        <v>40742</v>
      </c>
      <c r="F6004" s="26">
        <v>61</v>
      </c>
      <c r="G6004" s="28" t="s">
        <v>3701</v>
      </c>
      <c r="H6004" s="28" t="s">
        <v>7322</v>
      </c>
      <c r="J6004" s="28" t="s">
        <v>7139</v>
      </c>
      <c r="K6004" s="29">
        <v>40743</v>
      </c>
      <c r="L6004" s="28" t="s">
        <v>5658</v>
      </c>
      <c r="M6004" s="28" t="s">
        <v>6132</v>
      </c>
    </row>
    <row r="6005" spans="1:13" hidden="1" x14ac:dyDescent="0.2">
      <c r="A6005" s="23">
        <v>91213</v>
      </c>
      <c r="B6005" s="28" t="s">
        <v>4573</v>
      </c>
      <c r="C6005" s="28" t="s">
        <v>7876</v>
      </c>
      <c r="D6005" s="25">
        <v>40742</v>
      </c>
      <c r="F6005" s="26">
        <v>7.99</v>
      </c>
      <c r="G6005" s="28" t="s">
        <v>2742</v>
      </c>
      <c r="H6005" s="28" t="s">
        <v>3381</v>
      </c>
      <c r="J6005" s="28" t="s">
        <v>4911</v>
      </c>
      <c r="K6005" s="29">
        <v>40742</v>
      </c>
      <c r="L6005" s="28" t="s">
        <v>5658</v>
      </c>
      <c r="M6005" s="28" t="s">
        <v>5037</v>
      </c>
    </row>
    <row r="6006" spans="1:13" hidden="1" x14ac:dyDescent="0.2">
      <c r="A6006" s="23">
        <v>90917</v>
      </c>
      <c r="B6006" s="28" t="s">
        <v>4585</v>
      </c>
      <c r="C6006" s="28" t="s">
        <v>4574</v>
      </c>
      <c r="D6006" s="25">
        <v>40742</v>
      </c>
      <c r="F6006" s="26">
        <v>79.790000000000006</v>
      </c>
      <c r="G6006" s="28" t="s">
        <v>5142</v>
      </c>
      <c r="H6006" s="28" t="s">
        <v>5948</v>
      </c>
      <c r="K6006" s="29">
        <v>40742</v>
      </c>
      <c r="L6006" s="28" t="s">
        <v>7174</v>
      </c>
      <c r="M6006" s="28" t="s">
        <v>7175</v>
      </c>
    </row>
    <row r="6007" spans="1:13" hidden="1" x14ac:dyDescent="0.2">
      <c r="A6007" s="23">
        <v>91226</v>
      </c>
      <c r="B6007" s="28" t="s">
        <v>7124</v>
      </c>
      <c r="C6007" s="28" t="s">
        <v>5133</v>
      </c>
      <c r="D6007" s="25">
        <v>40742</v>
      </c>
      <c r="F6007" s="26">
        <v>-0.22</v>
      </c>
      <c r="G6007" s="28" t="s">
        <v>5133</v>
      </c>
      <c r="H6007" s="28" t="s">
        <v>6666</v>
      </c>
    </row>
    <row r="6008" spans="1:13" x14ac:dyDescent="0.2">
      <c r="A6008" s="23">
        <v>91020</v>
      </c>
      <c r="B6008" s="28" t="s">
        <v>4573</v>
      </c>
      <c r="C6008" s="28" t="s">
        <v>5135</v>
      </c>
      <c r="D6008" s="25">
        <v>40742</v>
      </c>
      <c r="F6008" s="26">
        <v>59</v>
      </c>
      <c r="G6008" s="28" t="s">
        <v>2205</v>
      </c>
      <c r="H6008" s="28" t="s">
        <v>7151</v>
      </c>
      <c r="J6008" s="28" t="s">
        <v>4911</v>
      </c>
      <c r="K6008" s="29">
        <v>40743</v>
      </c>
      <c r="L6008" s="28" t="s">
        <v>5658</v>
      </c>
      <c r="M6008" s="28" t="s">
        <v>755</v>
      </c>
    </row>
    <row r="6009" spans="1:13" hidden="1" x14ac:dyDescent="0.2">
      <c r="A6009" s="23">
        <v>90915.199999999997</v>
      </c>
      <c r="B6009" s="28" t="s">
        <v>4579</v>
      </c>
      <c r="C6009" s="28" t="s">
        <v>4574</v>
      </c>
      <c r="D6009" s="25">
        <v>40743</v>
      </c>
      <c r="F6009" s="26">
        <v>30</v>
      </c>
      <c r="G6009" s="28" t="s">
        <v>4580</v>
      </c>
      <c r="H6009" s="28" t="s">
        <v>6667</v>
      </c>
      <c r="K6009" s="29">
        <v>40743</v>
      </c>
      <c r="L6009" s="28" t="s">
        <v>7212</v>
      </c>
      <c r="M6009" s="28" t="s">
        <v>1796</v>
      </c>
    </row>
    <row r="6010" spans="1:13" hidden="1" x14ac:dyDescent="0.2">
      <c r="A6010" s="23">
        <v>90916</v>
      </c>
      <c r="B6010" s="28" t="s">
        <v>4579</v>
      </c>
      <c r="C6010" s="28" t="s">
        <v>4574</v>
      </c>
      <c r="D6010" s="25">
        <v>40743</v>
      </c>
      <c r="F6010" s="26">
        <v>40</v>
      </c>
      <c r="G6010" s="28" t="s">
        <v>4580</v>
      </c>
      <c r="H6010" s="28" t="s">
        <v>6667</v>
      </c>
      <c r="K6010" s="29">
        <v>40743</v>
      </c>
      <c r="L6010" s="28" t="s">
        <v>7184</v>
      </c>
      <c r="M6010" s="28" t="s">
        <v>2978</v>
      </c>
    </row>
    <row r="6011" spans="1:13" hidden="1" x14ac:dyDescent="0.2">
      <c r="A6011" s="23">
        <v>91022</v>
      </c>
      <c r="B6011" s="33" t="s">
        <v>4573</v>
      </c>
      <c r="C6011" s="28" t="s">
        <v>5135</v>
      </c>
      <c r="D6011" s="25">
        <v>40743</v>
      </c>
      <c r="E6011" s="28" t="s">
        <v>3307</v>
      </c>
      <c r="F6011" s="26">
        <v>31.99</v>
      </c>
      <c r="G6011" s="28" t="s">
        <v>3306</v>
      </c>
      <c r="H6011" s="28" t="s">
        <v>7323</v>
      </c>
      <c r="J6011" s="28" t="s">
        <v>4912</v>
      </c>
      <c r="K6011" s="29">
        <v>40744</v>
      </c>
      <c r="L6011" s="28" t="s">
        <v>5658</v>
      </c>
      <c r="M6011" s="28" t="s">
        <v>6133</v>
      </c>
    </row>
    <row r="6012" spans="1:13" hidden="1" x14ac:dyDescent="0.2">
      <c r="A6012" s="23">
        <v>90915.1</v>
      </c>
      <c r="B6012" s="28" t="s">
        <v>4573</v>
      </c>
      <c r="C6012" s="28" t="s">
        <v>4574</v>
      </c>
      <c r="D6012" s="25">
        <v>40743</v>
      </c>
      <c r="E6012" s="28" t="s">
        <v>7164</v>
      </c>
      <c r="F6012" s="26">
        <v>7.56</v>
      </c>
      <c r="G6012" s="28" t="s">
        <v>5137</v>
      </c>
      <c r="H6012" s="28" t="s">
        <v>3365</v>
      </c>
      <c r="J6012" s="28" t="s">
        <v>4911</v>
      </c>
      <c r="K6012" s="29">
        <v>40743</v>
      </c>
      <c r="L6012" s="28" t="s">
        <v>7212</v>
      </c>
      <c r="M6012" s="28" t="s">
        <v>1796</v>
      </c>
    </row>
    <row r="6013" spans="1:13" x14ac:dyDescent="0.2">
      <c r="A6013" s="23">
        <v>90914</v>
      </c>
      <c r="B6013" s="28" t="s">
        <v>4573</v>
      </c>
      <c r="C6013" s="28" t="s">
        <v>4574</v>
      </c>
      <c r="D6013" s="25">
        <v>40743</v>
      </c>
      <c r="E6013" s="28" t="s">
        <v>5628</v>
      </c>
      <c r="F6013" s="26">
        <v>320</v>
      </c>
      <c r="G6013" s="28" t="s">
        <v>5627</v>
      </c>
      <c r="H6013" s="28" t="s">
        <v>7151</v>
      </c>
      <c r="J6013" s="28" t="s">
        <v>4907</v>
      </c>
      <c r="K6013" s="29">
        <v>40743</v>
      </c>
      <c r="L6013" s="28" t="s">
        <v>7176</v>
      </c>
      <c r="M6013" s="28">
        <v>1201</v>
      </c>
    </row>
    <row r="6014" spans="1:13" hidden="1" x14ac:dyDescent="0.2">
      <c r="A6014" s="23">
        <v>90913</v>
      </c>
      <c r="B6014" s="28" t="s">
        <v>4573</v>
      </c>
      <c r="C6014" s="28" t="s">
        <v>4574</v>
      </c>
      <c r="D6014" s="25">
        <v>40744</v>
      </c>
      <c r="E6014" s="28" t="s">
        <v>4015</v>
      </c>
      <c r="F6014" s="26">
        <v>30</v>
      </c>
      <c r="G6014" s="28" t="s">
        <v>2203</v>
      </c>
      <c r="H6014" s="28" t="s">
        <v>4600</v>
      </c>
      <c r="J6014" s="28" t="s">
        <v>4907</v>
      </c>
      <c r="K6014" s="29">
        <v>40744</v>
      </c>
      <c r="L6014" s="28" t="s">
        <v>7176</v>
      </c>
      <c r="M6014" s="28">
        <v>1204</v>
      </c>
    </row>
    <row r="6015" spans="1:13" x14ac:dyDescent="0.2">
      <c r="A6015" s="23">
        <v>91023</v>
      </c>
      <c r="B6015" s="28" t="s">
        <v>4573</v>
      </c>
      <c r="C6015" s="28" t="s">
        <v>5135</v>
      </c>
      <c r="D6015" s="25">
        <v>40744</v>
      </c>
      <c r="E6015" s="28" t="s">
        <v>6563</v>
      </c>
      <c r="F6015" s="26">
        <v>32</v>
      </c>
      <c r="G6015" s="28" t="s">
        <v>802</v>
      </c>
      <c r="H6015" s="28" t="s">
        <v>7151</v>
      </c>
      <c r="J6015" s="28" t="s">
        <v>4911</v>
      </c>
      <c r="K6015" s="29">
        <v>40745</v>
      </c>
      <c r="L6015" s="28" t="s">
        <v>5658</v>
      </c>
      <c r="M6015" s="28" t="s">
        <v>3227</v>
      </c>
    </row>
    <row r="6016" spans="1:13" hidden="1" x14ac:dyDescent="0.2">
      <c r="A6016" s="23">
        <v>91024</v>
      </c>
      <c r="B6016" s="28" t="s">
        <v>4573</v>
      </c>
      <c r="C6016" s="28" t="s">
        <v>5135</v>
      </c>
      <c r="D6016" s="25">
        <v>40744</v>
      </c>
      <c r="F6016" s="26">
        <v>19.27</v>
      </c>
      <c r="G6016" s="28" t="s">
        <v>683</v>
      </c>
      <c r="H6016" s="28" t="s">
        <v>3365</v>
      </c>
      <c r="J6016" s="28" t="s">
        <v>4909</v>
      </c>
      <c r="K6016" s="29">
        <v>40745</v>
      </c>
      <c r="L6016" s="28" t="s">
        <v>5658</v>
      </c>
      <c r="M6016" s="28" t="s">
        <v>3228</v>
      </c>
    </row>
    <row r="6017" spans="1:13" hidden="1" x14ac:dyDescent="0.2">
      <c r="A6017" s="23">
        <v>90912</v>
      </c>
      <c r="B6017" s="28" t="s">
        <v>4573</v>
      </c>
      <c r="C6017" s="28" t="s">
        <v>4574</v>
      </c>
      <c r="D6017" s="25">
        <v>40745</v>
      </c>
      <c r="F6017" s="26">
        <v>14</v>
      </c>
      <c r="G6017" s="28" t="s">
        <v>7118</v>
      </c>
      <c r="H6017" s="28" t="s">
        <v>3379</v>
      </c>
      <c r="J6017" s="28" t="s">
        <v>4909</v>
      </c>
      <c r="K6017" s="29">
        <v>40745</v>
      </c>
      <c r="L6017" s="28" t="s">
        <v>7212</v>
      </c>
      <c r="M6017" s="28" t="s">
        <v>1795</v>
      </c>
    </row>
    <row r="6018" spans="1:13" hidden="1" x14ac:dyDescent="0.2">
      <c r="A6018" s="23">
        <v>91025</v>
      </c>
      <c r="B6018" s="28" t="s">
        <v>4573</v>
      </c>
      <c r="C6018" s="28" t="s">
        <v>5135</v>
      </c>
      <c r="D6018" s="25">
        <v>40745</v>
      </c>
      <c r="F6018" s="26">
        <v>0.99</v>
      </c>
      <c r="G6018" s="28" t="s">
        <v>1444</v>
      </c>
      <c r="H6018" s="28" t="s">
        <v>277</v>
      </c>
      <c r="J6018" s="28" t="s">
        <v>4905</v>
      </c>
      <c r="K6018" s="29">
        <v>40746</v>
      </c>
      <c r="L6018" s="28" t="s">
        <v>5658</v>
      </c>
      <c r="M6018" s="28" t="s">
        <v>3815</v>
      </c>
    </row>
    <row r="6019" spans="1:13" hidden="1" x14ac:dyDescent="0.2">
      <c r="A6019" s="23">
        <v>90996</v>
      </c>
      <c r="B6019" s="33" t="s">
        <v>4573</v>
      </c>
      <c r="C6019" s="33" t="s">
        <v>5135</v>
      </c>
      <c r="D6019" s="25">
        <v>40745</v>
      </c>
      <c r="E6019" s="28" t="s">
        <v>6050</v>
      </c>
      <c r="F6019" s="26">
        <v>150</v>
      </c>
      <c r="G6019" s="28" t="s">
        <v>1560</v>
      </c>
      <c r="H6019" s="28" t="s">
        <v>7323</v>
      </c>
      <c r="J6019" s="28" t="s">
        <v>4912</v>
      </c>
      <c r="K6019" s="29">
        <v>40746</v>
      </c>
      <c r="L6019" s="33" t="s">
        <v>5658</v>
      </c>
      <c r="M6019" s="28" t="s">
        <v>749</v>
      </c>
    </row>
    <row r="6020" spans="1:13" hidden="1" x14ac:dyDescent="0.2">
      <c r="A6020" s="23">
        <v>90997</v>
      </c>
      <c r="B6020" s="33" t="s">
        <v>4573</v>
      </c>
      <c r="C6020" s="33" t="s">
        <v>5135</v>
      </c>
      <c r="D6020" s="25">
        <v>40745</v>
      </c>
      <c r="E6020" s="33" t="s">
        <v>2010</v>
      </c>
      <c r="F6020" s="26">
        <v>104</v>
      </c>
      <c r="G6020" s="28" t="s">
        <v>1560</v>
      </c>
      <c r="H6020" s="28" t="s">
        <v>4600</v>
      </c>
      <c r="J6020" s="28" t="s">
        <v>4907</v>
      </c>
      <c r="K6020" s="29">
        <v>40746</v>
      </c>
      <c r="L6020" s="33" t="s">
        <v>5658</v>
      </c>
      <c r="M6020" s="28" t="s">
        <v>749</v>
      </c>
    </row>
    <row r="6021" spans="1:13" hidden="1" x14ac:dyDescent="0.2">
      <c r="A6021" s="23">
        <v>90998</v>
      </c>
      <c r="B6021" s="28" t="s">
        <v>4573</v>
      </c>
      <c r="C6021" s="28" t="s">
        <v>5135</v>
      </c>
      <c r="D6021" s="25">
        <v>40745</v>
      </c>
      <c r="F6021" s="26">
        <v>32.04</v>
      </c>
      <c r="G6021" s="28" t="s">
        <v>5167</v>
      </c>
      <c r="H6021" s="28" t="s">
        <v>3365</v>
      </c>
      <c r="J6021" s="28" t="s">
        <v>4909</v>
      </c>
      <c r="K6021" s="29">
        <v>40746</v>
      </c>
      <c r="L6021" s="28" t="s">
        <v>5658</v>
      </c>
      <c r="M6021" s="28" t="s">
        <v>748</v>
      </c>
    </row>
    <row r="6022" spans="1:13" hidden="1" x14ac:dyDescent="0.2">
      <c r="A6022" s="23">
        <v>91026</v>
      </c>
      <c r="B6022" s="28" t="s">
        <v>4573</v>
      </c>
      <c r="C6022" s="28" t="s">
        <v>5135</v>
      </c>
      <c r="D6022" s="25">
        <v>40746</v>
      </c>
      <c r="F6022" s="26">
        <v>10.19</v>
      </c>
      <c r="G6022" s="28" t="s">
        <v>683</v>
      </c>
      <c r="H6022" s="28" t="s">
        <v>3365</v>
      </c>
      <c r="J6022" s="28" t="s">
        <v>4909</v>
      </c>
      <c r="K6022" s="29">
        <v>40747</v>
      </c>
      <c r="L6022" s="28" t="s">
        <v>5658</v>
      </c>
      <c r="M6022" s="28" t="s">
        <v>747</v>
      </c>
    </row>
    <row r="6023" spans="1:13" hidden="1" x14ac:dyDescent="0.2">
      <c r="A6023" s="23">
        <v>90911</v>
      </c>
      <c r="B6023" s="33" t="s">
        <v>4585</v>
      </c>
      <c r="C6023" s="28" t="s">
        <v>4574</v>
      </c>
      <c r="D6023" s="25">
        <v>40746</v>
      </c>
      <c r="F6023" s="26">
        <v>20.8</v>
      </c>
      <c r="G6023" s="28" t="s">
        <v>5141</v>
      </c>
      <c r="H6023" s="28" t="s">
        <v>5948</v>
      </c>
      <c r="J6023" s="28" t="s">
        <v>4907</v>
      </c>
      <c r="K6023" s="29">
        <v>40746</v>
      </c>
      <c r="L6023" s="28" t="s">
        <v>7174</v>
      </c>
      <c r="M6023" s="28" t="s">
        <v>7211</v>
      </c>
    </row>
    <row r="6024" spans="1:13" hidden="1" x14ac:dyDescent="0.2">
      <c r="A6024" s="23">
        <v>90834</v>
      </c>
      <c r="B6024" s="28" t="s">
        <v>4573</v>
      </c>
      <c r="C6024" s="28" t="s">
        <v>5783</v>
      </c>
      <c r="D6024" s="25">
        <v>40747</v>
      </c>
      <c r="F6024" s="26">
        <v>14.76</v>
      </c>
      <c r="G6024" s="28" t="s">
        <v>1157</v>
      </c>
      <c r="H6024" s="28" t="s">
        <v>7322</v>
      </c>
      <c r="J6024" s="28" t="s">
        <v>7139</v>
      </c>
      <c r="K6024" s="29">
        <v>40747</v>
      </c>
      <c r="L6024" s="28" t="s">
        <v>5658</v>
      </c>
      <c r="M6024" s="28" t="s">
        <v>6177</v>
      </c>
    </row>
    <row r="6025" spans="1:13" hidden="1" x14ac:dyDescent="0.2">
      <c r="A6025" s="23">
        <v>90837.1</v>
      </c>
      <c r="B6025" s="33" t="s">
        <v>4573</v>
      </c>
      <c r="C6025" s="28" t="s">
        <v>5783</v>
      </c>
      <c r="D6025" s="25">
        <v>40747</v>
      </c>
      <c r="E6025" s="28" t="s">
        <v>5625</v>
      </c>
      <c r="F6025" s="26">
        <v>9</v>
      </c>
      <c r="G6025" s="28" t="s">
        <v>898</v>
      </c>
      <c r="H6025" s="28" t="s">
        <v>3488</v>
      </c>
      <c r="I6025" s="28" t="s">
        <v>4714</v>
      </c>
      <c r="J6025" s="28" t="s">
        <v>4909</v>
      </c>
      <c r="K6025" s="29">
        <v>40747</v>
      </c>
      <c r="L6025" s="28" t="s">
        <v>5658</v>
      </c>
      <c r="M6025" s="28" t="s">
        <v>6180</v>
      </c>
    </row>
    <row r="6026" spans="1:13" hidden="1" x14ac:dyDescent="0.2">
      <c r="A6026" s="23">
        <v>90837.2</v>
      </c>
      <c r="B6026" s="28" t="s">
        <v>4573</v>
      </c>
      <c r="C6026" s="28" t="s">
        <v>5783</v>
      </c>
      <c r="D6026" s="25">
        <v>40747</v>
      </c>
      <c r="F6026" s="26">
        <v>46.61</v>
      </c>
      <c r="G6026" s="28" t="s">
        <v>898</v>
      </c>
      <c r="H6026" s="28" t="s">
        <v>3365</v>
      </c>
      <c r="I6026" s="28" t="s">
        <v>4714</v>
      </c>
      <c r="J6026" s="28" t="s">
        <v>4909</v>
      </c>
      <c r="K6026" s="29">
        <v>40747</v>
      </c>
      <c r="L6026" s="28" t="s">
        <v>5658</v>
      </c>
      <c r="M6026" s="28" t="s">
        <v>6180</v>
      </c>
    </row>
    <row r="6027" spans="1:13" hidden="1" x14ac:dyDescent="0.2">
      <c r="A6027" s="23">
        <v>91214</v>
      </c>
      <c r="B6027" s="33" t="s">
        <v>4573</v>
      </c>
      <c r="C6027" s="28" t="s">
        <v>7876</v>
      </c>
      <c r="D6027" s="25">
        <v>40747</v>
      </c>
      <c r="E6027" s="33"/>
      <c r="F6027" s="26">
        <v>64.16</v>
      </c>
      <c r="G6027" s="28" t="s">
        <v>5160</v>
      </c>
      <c r="H6027" s="28" t="s">
        <v>7322</v>
      </c>
      <c r="J6027" s="28" t="s">
        <v>7139</v>
      </c>
      <c r="K6027" s="29">
        <v>40747</v>
      </c>
      <c r="L6027" s="28" t="s">
        <v>5658</v>
      </c>
      <c r="M6027" s="28" t="s">
        <v>5038</v>
      </c>
    </row>
    <row r="6028" spans="1:13" hidden="1" x14ac:dyDescent="0.2">
      <c r="A6028" s="23">
        <v>90833</v>
      </c>
      <c r="B6028" s="28" t="s">
        <v>4573</v>
      </c>
      <c r="C6028" s="28" t="s">
        <v>5783</v>
      </c>
      <c r="D6028" s="25">
        <v>40747</v>
      </c>
      <c r="E6028" s="28" t="s">
        <v>4685</v>
      </c>
      <c r="F6028" s="26">
        <v>29.99</v>
      </c>
      <c r="G6028" s="28" t="s">
        <v>1944</v>
      </c>
      <c r="H6028" s="28" t="s">
        <v>4600</v>
      </c>
      <c r="J6028" s="28" t="s">
        <v>4906</v>
      </c>
      <c r="K6028" s="29">
        <v>40747</v>
      </c>
      <c r="L6028" s="28" t="s">
        <v>5658</v>
      </c>
      <c r="M6028" s="28" t="s">
        <v>6176</v>
      </c>
    </row>
    <row r="6029" spans="1:13" hidden="1" x14ac:dyDescent="0.2">
      <c r="A6029" s="23">
        <v>91090</v>
      </c>
      <c r="B6029" s="28" t="s">
        <v>4573</v>
      </c>
      <c r="C6029" s="28" t="s">
        <v>4580</v>
      </c>
      <c r="D6029" s="25">
        <v>40747</v>
      </c>
      <c r="E6029" s="28" t="s">
        <v>2023</v>
      </c>
      <c r="F6029" s="26">
        <v>200</v>
      </c>
      <c r="G6029" s="28" t="s">
        <v>4595</v>
      </c>
      <c r="H6029" s="28" t="s">
        <v>4599</v>
      </c>
      <c r="I6029" s="28" t="s">
        <v>4714</v>
      </c>
      <c r="J6029" s="28" t="s">
        <v>4909</v>
      </c>
    </row>
    <row r="6030" spans="1:13" hidden="1" x14ac:dyDescent="0.2">
      <c r="A6030" s="23">
        <v>90835</v>
      </c>
      <c r="B6030" s="28" t="s">
        <v>4573</v>
      </c>
      <c r="C6030" s="28" t="s">
        <v>5783</v>
      </c>
      <c r="D6030" s="25">
        <v>40748</v>
      </c>
      <c r="F6030" s="26">
        <v>15.3</v>
      </c>
      <c r="G6030" s="28" t="s">
        <v>5168</v>
      </c>
      <c r="H6030" s="28" t="s">
        <v>3484</v>
      </c>
      <c r="J6030" s="28" t="s">
        <v>4909</v>
      </c>
      <c r="K6030" s="29">
        <v>40748</v>
      </c>
      <c r="L6030" s="28" t="s">
        <v>5658</v>
      </c>
      <c r="M6030" s="28" t="s">
        <v>6178</v>
      </c>
    </row>
    <row r="6031" spans="1:13" hidden="1" x14ac:dyDescent="0.2">
      <c r="A6031" s="23">
        <v>90836</v>
      </c>
      <c r="B6031" s="28" t="s">
        <v>4573</v>
      </c>
      <c r="C6031" s="28" t="s">
        <v>5783</v>
      </c>
      <c r="D6031" s="25">
        <v>40748</v>
      </c>
      <c r="F6031" s="26">
        <v>14.5</v>
      </c>
      <c r="G6031" s="28" t="s">
        <v>5168</v>
      </c>
      <c r="H6031" s="28" t="s">
        <v>3484</v>
      </c>
      <c r="J6031" s="28" t="s">
        <v>4909</v>
      </c>
      <c r="K6031" s="29">
        <v>40748</v>
      </c>
      <c r="L6031" s="28" t="s">
        <v>5658</v>
      </c>
      <c r="M6031" s="28" t="s">
        <v>6179</v>
      </c>
    </row>
    <row r="6032" spans="1:13" hidden="1" x14ac:dyDescent="0.2">
      <c r="A6032" s="23">
        <v>90838</v>
      </c>
      <c r="B6032" s="28" t="s">
        <v>4573</v>
      </c>
      <c r="C6032" s="28" t="s">
        <v>5783</v>
      </c>
      <c r="D6032" s="25">
        <v>40749</v>
      </c>
      <c r="F6032" s="26">
        <v>11.7</v>
      </c>
      <c r="G6032" s="28" t="s">
        <v>7996</v>
      </c>
      <c r="H6032" s="28" t="s">
        <v>3484</v>
      </c>
      <c r="J6032" s="28" t="s">
        <v>4907</v>
      </c>
      <c r="K6032" s="29">
        <v>40749</v>
      </c>
      <c r="L6032" s="28" t="s">
        <v>5658</v>
      </c>
      <c r="M6032" s="28" t="s">
        <v>6181</v>
      </c>
    </row>
    <row r="6033" spans="1:13" hidden="1" x14ac:dyDescent="0.2">
      <c r="A6033" s="23">
        <v>90909</v>
      </c>
      <c r="B6033" s="28" t="s">
        <v>4579</v>
      </c>
      <c r="C6033" s="28" t="s">
        <v>4574</v>
      </c>
      <c r="D6033" s="25">
        <v>40749</v>
      </c>
      <c r="F6033" s="26">
        <v>50</v>
      </c>
      <c r="G6033" s="28" t="s">
        <v>4580</v>
      </c>
      <c r="H6033" s="28" t="s">
        <v>6667</v>
      </c>
      <c r="K6033" s="29">
        <v>40749</v>
      </c>
      <c r="L6033" s="28" t="s">
        <v>7184</v>
      </c>
      <c r="M6033" s="28" t="s">
        <v>2976</v>
      </c>
    </row>
    <row r="6034" spans="1:13" hidden="1" x14ac:dyDescent="0.2">
      <c r="A6034" s="23">
        <v>90910</v>
      </c>
      <c r="B6034" s="28" t="s">
        <v>4579</v>
      </c>
      <c r="C6034" s="28" t="s">
        <v>4574</v>
      </c>
      <c r="D6034" s="25">
        <v>40749</v>
      </c>
      <c r="F6034" s="26">
        <v>50</v>
      </c>
      <c r="G6034" s="28" t="s">
        <v>4580</v>
      </c>
      <c r="H6034" s="28" t="s">
        <v>6667</v>
      </c>
      <c r="K6034" s="29">
        <v>40749</v>
      </c>
      <c r="L6034" s="28" t="s">
        <v>7184</v>
      </c>
      <c r="M6034" s="28" t="s">
        <v>2977</v>
      </c>
    </row>
    <row r="6035" spans="1:13" hidden="1" x14ac:dyDescent="0.2">
      <c r="A6035" s="23">
        <v>90908</v>
      </c>
      <c r="B6035" s="28" t="s">
        <v>5138</v>
      </c>
      <c r="C6035" s="28" t="s">
        <v>4574</v>
      </c>
      <c r="D6035" s="25">
        <v>40749</v>
      </c>
      <c r="F6035" s="26">
        <v>195.99</v>
      </c>
      <c r="G6035" s="28" t="s">
        <v>4574</v>
      </c>
      <c r="H6035" s="28" t="s">
        <v>3381</v>
      </c>
      <c r="J6035" s="28" t="s">
        <v>4909</v>
      </c>
      <c r="K6035" s="29">
        <v>40749</v>
      </c>
      <c r="L6035" s="28" t="s">
        <v>7206</v>
      </c>
      <c r="M6035" s="28" t="s">
        <v>2975</v>
      </c>
    </row>
    <row r="6036" spans="1:13" hidden="1" x14ac:dyDescent="0.2">
      <c r="A6036" s="23">
        <v>90839.1</v>
      </c>
      <c r="B6036" s="28" t="s">
        <v>4573</v>
      </c>
      <c r="C6036" s="28" t="s">
        <v>5783</v>
      </c>
      <c r="D6036" s="25">
        <v>40750</v>
      </c>
      <c r="E6036" s="28" t="s">
        <v>5642</v>
      </c>
      <c r="F6036" s="26">
        <v>11.25</v>
      </c>
      <c r="G6036" s="28" t="s">
        <v>879</v>
      </c>
      <c r="H6036" s="28" t="s">
        <v>3488</v>
      </c>
      <c r="J6036" s="28" t="s">
        <v>4909</v>
      </c>
      <c r="K6036" s="29">
        <v>40750</v>
      </c>
      <c r="L6036" s="28" t="s">
        <v>5658</v>
      </c>
      <c r="M6036" s="28" t="s">
        <v>6182</v>
      </c>
    </row>
    <row r="6037" spans="1:13" hidden="1" x14ac:dyDescent="0.2">
      <c r="A6037" s="23">
        <v>90839.2</v>
      </c>
      <c r="B6037" s="28" t="s">
        <v>4573</v>
      </c>
      <c r="C6037" s="28" t="s">
        <v>5783</v>
      </c>
      <c r="D6037" s="25">
        <v>40750</v>
      </c>
      <c r="F6037" s="26">
        <v>19.75</v>
      </c>
      <c r="G6037" s="28" t="s">
        <v>879</v>
      </c>
      <c r="H6037" s="28" t="s">
        <v>3365</v>
      </c>
      <c r="J6037" s="28" t="s">
        <v>4909</v>
      </c>
      <c r="K6037" s="29">
        <v>40750</v>
      </c>
      <c r="L6037" s="28" t="s">
        <v>5658</v>
      </c>
      <c r="M6037" s="28" t="s">
        <v>6182</v>
      </c>
    </row>
    <row r="6038" spans="1:13" hidden="1" x14ac:dyDescent="0.2">
      <c r="A6038" s="23">
        <v>90906</v>
      </c>
      <c r="B6038" s="28" t="s">
        <v>4573</v>
      </c>
      <c r="C6038" s="28" t="s">
        <v>4574</v>
      </c>
      <c r="D6038" s="25">
        <v>40750</v>
      </c>
      <c r="F6038" s="26">
        <v>22.75</v>
      </c>
      <c r="G6038" s="28" t="s">
        <v>4577</v>
      </c>
      <c r="H6038" s="28" t="s">
        <v>3365</v>
      </c>
      <c r="J6038" s="28" t="s">
        <v>4909</v>
      </c>
      <c r="K6038" s="29">
        <v>40750</v>
      </c>
      <c r="L6038" s="28" t="s">
        <v>7176</v>
      </c>
      <c r="M6038" s="28">
        <v>1326</v>
      </c>
    </row>
    <row r="6039" spans="1:13" hidden="1" x14ac:dyDescent="0.2">
      <c r="A6039" s="23">
        <v>90905</v>
      </c>
      <c r="B6039" s="28" t="s">
        <v>4573</v>
      </c>
      <c r="C6039" s="28" t="s">
        <v>4574</v>
      </c>
      <c r="D6039" s="25">
        <v>40750</v>
      </c>
      <c r="E6039" s="28" t="s">
        <v>3389</v>
      </c>
      <c r="F6039" s="26">
        <v>42.87</v>
      </c>
      <c r="G6039" s="28" t="s">
        <v>5139</v>
      </c>
      <c r="H6039" s="28" t="s">
        <v>3381</v>
      </c>
      <c r="J6039" s="28" t="s">
        <v>4911</v>
      </c>
      <c r="K6039" s="29">
        <v>40750</v>
      </c>
      <c r="L6039" s="28" t="s">
        <v>7174</v>
      </c>
      <c r="M6039" s="28" t="s">
        <v>7209</v>
      </c>
    </row>
    <row r="6040" spans="1:13" hidden="1" x14ac:dyDescent="0.2">
      <c r="A6040" s="23">
        <v>90907</v>
      </c>
      <c r="B6040" s="28" t="s">
        <v>4573</v>
      </c>
      <c r="C6040" s="28" t="s">
        <v>4574</v>
      </c>
      <c r="D6040" s="25">
        <v>40750</v>
      </c>
      <c r="F6040" s="26">
        <v>192</v>
      </c>
      <c r="G6040" s="28" t="s">
        <v>5140</v>
      </c>
      <c r="H6040" s="28" t="s">
        <v>3370</v>
      </c>
      <c r="J6040" s="28" t="s">
        <v>4911</v>
      </c>
      <c r="K6040" s="29">
        <v>40750</v>
      </c>
      <c r="L6040" s="28" t="s">
        <v>7176</v>
      </c>
      <c r="M6040" s="28">
        <v>1285</v>
      </c>
    </row>
    <row r="6041" spans="1:13" hidden="1" x14ac:dyDescent="0.2">
      <c r="A6041" s="23">
        <v>90841</v>
      </c>
      <c r="B6041" s="28" t="s">
        <v>4573</v>
      </c>
      <c r="C6041" s="28" t="s">
        <v>5783</v>
      </c>
      <c r="D6041" s="25">
        <v>40751</v>
      </c>
      <c r="F6041" s="26">
        <v>64.64</v>
      </c>
      <c r="G6041" s="28" t="s">
        <v>1157</v>
      </c>
      <c r="H6041" s="28" t="s">
        <v>7322</v>
      </c>
      <c r="J6041" s="28" t="s">
        <v>7139</v>
      </c>
      <c r="K6041" s="29">
        <v>40751</v>
      </c>
      <c r="L6041" s="28" t="s">
        <v>5658</v>
      </c>
      <c r="M6041" s="28" t="s">
        <v>6184</v>
      </c>
    </row>
    <row r="6042" spans="1:13" hidden="1" x14ac:dyDescent="0.2">
      <c r="A6042" s="23">
        <v>90842</v>
      </c>
      <c r="B6042" s="28" t="s">
        <v>4573</v>
      </c>
      <c r="C6042" s="28" t="s">
        <v>5783</v>
      </c>
      <c r="D6042" s="25">
        <v>40751</v>
      </c>
      <c r="F6042" s="26">
        <v>64.900000000000006</v>
      </c>
      <c r="G6042" s="28" t="s">
        <v>3696</v>
      </c>
      <c r="H6042" s="28" t="s">
        <v>4599</v>
      </c>
      <c r="I6042" s="28" t="s">
        <v>4714</v>
      </c>
      <c r="J6042" s="28" t="s">
        <v>4909</v>
      </c>
      <c r="K6042" s="29">
        <v>40751</v>
      </c>
      <c r="L6042" s="28" t="s">
        <v>5658</v>
      </c>
      <c r="M6042" s="28" t="s">
        <v>6185</v>
      </c>
    </row>
    <row r="6043" spans="1:13" hidden="1" x14ac:dyDescent="0.2">
      <c r="A6043" s="23">
        <v>90844</v>
      </c>
      <c r="B6043" s="28" t="s">
        <v>4573</v>
      </c>
      <c r="C6043" s="28" t="s">
        <v>5783</v>
      </c>
      <c r="D6043" s="25">
        <v>40752</v>
      </c>
      <c r="E6043" s="28" t="s">
        <v>4686</v>
      </c>
      <c r="F6043" s="26">
        <v>26.06</v>
      </c>
      <c r="G6043" s="28" t="s">
        <v>1957</v>
      </c>
      <c r="H6043" s="28" t="s">
        <v>4599</v>
      </c>
      <c r="I6043" s="28" t="s">
        <v>4714</v>
      </c>
      <c r="J6043" s="28" t="s">
        <v>4909</v>
      </c>
      <c r="K6043" s="29">
        <v>40752</v>
      </c>
      <c r="L6043" s="28" t="s">
        <v>5658</v>
      </c>
      <c r="M6043" s="28" t="s">
        <v>6187</v>
      </c>
    </row>
    <row r="6044" spans="1:13" hidden="1" x14ac:dyDescent="0.2">
      <c r="A6044" s="23">
        <v>90840</v>
      </c>
      <c r="B6044" s="28" t="s">
        <v>4573</v>
      </c>
      <c r="C6044" s="28" t="s">
        <v>5783</v>
      </c>
      <c r="D6044" s="25">
        <v>40752</v>
      </c>
      <c r="E6044" s="28" t="s">
        <v>4015</v>
      </c>
      <c r="F6044" s="26">
        <v>32</v>
      </c>
      <c r="G6044" s="28" t="s">
        <v>2203</v>
      </c>
      <c r="H6044" s="28" t="s">
        <v>4600</v>
      </c>
      <c r="J6044" s="28" t="s">
        <v>4907</v>
      </c>
      <c r="K6044" s="29">
        <v>40752</v>
      </c>
      <c r="L6044" s="28" t="s">
        <v>5658</v>
      </c>
      <c r="M6044" s="28" t="s">
        <v>6183</v>
      </c>
    </row>
    <row r="6045" spans="1:13" hidden="1" x14ac:dyDescent="0.2">
      <c r="A6045" s="23">
        <v>90843</v>
      </c>
      <c r="B6045" s="28" t="s">
        <v>4573</v>
      </c>
      <c r="C6045" s="28" t="s">
        <v>5783</v>
      </c>
      <c r="D6045" s="25">
        <v>40752</v>
      </c>
      <c r="F6045" s="26">
        <v>16.420000000000002</v>
      </c>
      <c r="G6045" s="28" t="s">
        <v>5160</v>
      </c>
      <c r="H6045" s="28" t="s">
        <v>4599</v>
      </c>
      <c r="I6045" s="28" t="s">
        <v>4714</v>
      </c>
      <c r="J6045" s="28" t="s">
        <v>7139</v>
      </c>
      <c r="K6045" s="29">
        <v>40752</v>
      </c>
      <c r="L6045" s="28" t="s">
        <v>5658</v>
      </c>
      <c r="M6045" s="28" t="s">
        <v>6186</v>
      </c>
    </row>
    <row r="6046" spans="1:13" hidden="1" x14ac:dyDescent="0.2">
      <c r="A6046" s="23">
        <v>90903</v>
      </c>
      <c r="B6046" s="28" t="s">
        <v>4573</v>
      </c>
      <c r="C6046" s="28" t="s">
        <v>4574</v>
      </c>
      <c r="D6046" s="25">
        <v>40752</v>
      </c>
      <c r="F6046" s="26">
        <v>66.45</v>
      </c>
      <c r="G6046" s="28" t="s">
        <v>6790</v>
      </c>
      <c r="H6046" s="28" t="s">
        <v>3381</v>
      </c>
      <c r="J6046" s="28" t="s">
        <v>4909</v>
      </c>
      <c r="K6046" s="29">
        <v>40752</v>
      </c>
      <c r="L6046" s="28" t="s">
        <v>7174</v>
      </c>
      <c r="M6046" s="28" t="s">
        <v>7220</v>
      </c>
    </row>
    <row r="6047" spans="1:13" hidden="1" x14ac:dyDescent="0.2">
      <c r="A6047" s="23">
        <v>90904</v>
      </c>
      <c r="B6047" s="28" t="s">
        <v>4573</v>
      </c>
      <c r="C6047" s="28" t="s">
        <v>4574</v>
      </c>
      <c r="D6047" s="25">
        <v>40752</v>
      </c>
      <c r="F6047" s="26">
        <v>25.15</v>
      </c>
      <c r="G6047" s="28" t="s">
        <v>5136</v>
      </c>
      <c r="H6047" s="28" t="s">
        <v>3381</v>
      </c>
      <c r="J6047" s="28" t="s">
        <v>4911</v>
      </c>
      <c r="K6047" s="29">
        <v>40752</v>
      </c>
      <c r="L6047" s="28" t="s">
        <v>7174</v>
      </c>
      <c r="M6047" s="28" t="s">
        <v>7221</v>
      </c>
    </row>
    <row r="6048" spans="1:13" hidden="1" x14ac:dyDescent="0.2">
      <c r="A6048" s="23">
        <v>90901</v>
      </c>
      <c r="B6048" s="28" t="s">
        <v>4579</v>
      </c>
      <c r="C6048" s="28" t="s">
        <v>4574</v>
      </c>
      <c r="D6048" s="25">
        <v>40753</v>
      </c>
      <c r="F6048" s="26">
        <v>40</v>
      </c>
      <c r="G6048" s="28" t="s">
        <v>4580</v>
      </c>
      <c r="H6048" s="28" t="s">
        <v>6667</v>
      </c>
      <c r="K6048" s="29">
        <v>40753</v>
      </c>
      <c r="L6048" s="28" t="s">
        <v>7184</v>
      </c>
      <c r="M6048" s="28" t="s">
        <v>2974</v>
      </c>
    </row>
    <row r="6049" spans="1:13" hidden="1" x14ac:dyDescent="0.2">
      <c r="A6049" s="23">
        <v>90902</v>
      </c>
      <c r="B6049" s="28" t="s">
        <v>4579</v>
      </c>
      <c r="C6049" s="28" t="s">
        <v>4574</v>
      </c>
      <c r="D6049" s="25">
        <v>40753</v>
      </c>
      <c r="F6049" s="26">
        <v>30</v>
      </c>
      <c r="G6049" s="28" t="s">
        <v>4580</v>
      </c>
      <c r="H6049" s="28" t="s">
        <v>6667</v>
      </c>
      <c r="K6049" s="29">
        <v>40753</v>
      </c>
      <c r="L6049" s="28" t="s">
        <v>7184</v>
      </c>
      <c r="M6049" s="28" t="s">
        <v>2974</v>
      </c>
    </row>
    <row r="6050" spans="1:13" hidden="1" x14ac:dyDescent="0.2">
      <c r="A6050" s="23">
        <v>90846</v>
      </c>
      <c r="B6050" s="28" t="s">
        <v>4573</v>
      </c>
      <c r="C6050" s="28" t="s">
        <v>5783</v>
      </c>
      <c r="D6050" s="25">
        <v>40753</v>
      </c>
      <c r="F6050" s="26">
        <v>66.45</v>
      </c>
      <c r="G6050" s="28" t="s">
        <v>683</v>
      </c>
      <c r="H6050" s="28" t="s">
        <v>7322</v>
      </c>
      <c r="J6050" s="28" t="s">
        <v>7139</v>
      </c>
      <c r="K6050" s="29">
        <v>40753</v>
      </c>
      <c r="L6050" s="28" t="s">
        <v>5658</v>
      </c>
      <c r="M6050" s="28" t="s">
        <v>6189</v>
      </c>
    </row>
    <row r="6051" spans="1:13" hidden="1" x14ac:dyDescent="0.2">
      <c r="A6051" s="23">
        <v>90847.1</v>
      </c>
      <c r="B6051" s="28" t="s">
        <v>4573</v>
      </c>
      <c r="C6051" s="28" t="s">
        <v>5783</v>
      </c>
      <c r="D6051" s="25">
        <v>40753</v>
      </c>
      <c r="E6051" s="28" t="s">
        <v>726</v>
      </c>
      <c r="F6051" s="26">
        <v>8</v>
      </c>
      <c r="G6051" s="28" t="s">
        <v>683</v>
      </c>
      <c r="H6051" s="28" t="s">
        <v>277</v>
      </c>
      <c r="J6051" s="28" t="s">
        <v>4907</v>
      </c>
      <c r="K6051" s="29">
        <v>40753</v>
      </c>
      <c r="L6051" s="28" t="s">
        <v>5658</v>
      </c>
      <c r="M6051" s="28" t="s">
        <v>6190</v>
      </c>
    </row>
    <row r="6052" spans="1:13" hidden="1" x14ac:dyDescent="0.2">
      <c r="A6052" s="23">
        <v>90847.2</v>
      </c>
      <c r="B6052" s="28" t="s">
        <v>4573</v>
      </c>
      <c r="C6052" s="28" t="s">
        <v>5783</v>
      </c>
      <c r="D6052" s="25">
        <v>40753</v>
      </c>
      <c r="F6052" s="26">
        <v>91.89</v>
      </c>
      <c r="G6052" s="28" t="s">
        <v>683</v>
      </c>
      <c r="H6052" s="28" t="s">
        <v>3365</v>
      </c>
      <c r="J6052" s="28" t="s">
        <v>4907</v>
      </c>
      <c r="K6052" s="29">
        <v>40753</v>
      </c>
      <c r="L6052" s="28" t="s">
        <v>5658</v>
      </c>
      <c r="M6052" s="28" t="s">
        <v>6190</v>
      </c>
    </row>
    <row r="6053" spans="1:13" hidden="1" x14ac:dyDescent="0.2">
      <c r="A6053" s="23">
        <v>90845</v>
      </c>
      <c r="B6053" s="28" t="s">
        <v>4573</v>
      </c>
      <c r="C6053" s="28" t="s">
        <v>5783</v>
      </c>
      <c r="D6053" s="25">
        <v>40753</v>
      </c>
      <c r="F6053" s="26">
        <v>82.5</v>
      </c>
      <c r="G6053" s="28" t="s">
        <v>2204</v>
      </c>
      <c r="H6053" s="28" t="s">
        <v>3379</v>
      </c>
      <c r="J6053" s="28" t="s">
        <v>4907</v>
      </c>
      <c r="K6053" s="29">
        <v>40753</v>
      </c>
      <c r="L6053" s="28" t="s">
        <v>5658</v>
      </c>
      <c r="M6053" s="28" t="s">
        <v>6188</v>
      </c>
    </row>
    <row r="6054" spans="1:13" hidden="1" x14ac:dyDescent="0.2">
      <c r="A6054" s="23">
        <v>90848</v>
      </c>
      <c r="B6054" s="28" t="s">
        <v>4573</v>
      </c>
      <c r="C6054" s="28" t="s">
        <v>5783</v>
      </c>
      <c r="D6054" s="25">
        <v>40754</v>
      </c>
      <c r="F6054" s="26">
        <v>75</v>
      </c>
      <c r="G6054" s="28" t="s">
        <v>897</v>
      </c>
      <c r="H6054" s="28" t="s">
        <v>3484</v>
      </c>
      <c r="J6054" s="28" t="s">
        <v>4909</v>
      </c>
      <c r="K6054" s="29">
        <v>40754</v>
      </c>
      <c r="L6054" s="28" t="s">
        <v>5658</v>
      </c>
      <c r="M6054" s="28" t="s">
        <v>6191</v>
      </c>
    </row>
    <row r="6055" spans="1:13" hidden="1" x14ac:dyDescent="0.2">
      <c r="A6055" s="23">
        <v>90898</v>
      </c>
      <c r="B6055" s="28" t="s">
        <v>4579</v>
      </c>
      <c r="C6055" s="28" t="s">
        <v>4574</v>
      </c>
      <c r="D6055" s="25">
        <v>40756</v>
      </c>
      <c r="F6055" s="26">
        <v>30</v>
      </c>
      <c r="G6055" s="28" t="s">
        <v>5783</v>
      </c>
      <c r="H6055" s="28" t="s">
        <v>6667</v>
      </c>
      <c r="K6055" s="29">
        <v>40756</v>
      </c>
      <c r="L6055" s="28" t="s">
        <v>7174</v>
      </c>
      <c r="M6055" s="28" t="s">
        <v>7193</v>
      </c>
    </row>
    <row r="6056" spans="1:13" hidden="1" x14ac:dyDescent="0.2">
      <c r="A6056" s="23">
        <v>90900</v>
      </c>
      <c r="B6056" s="28" t="s">
        <v>4579</v>
      </c>
      <c r="C6056" s="28" t="s">
        <v>4574</v>
      </c>
      <c r="D6056" s="25">
        <v>40756</v>
      </c>
      <c r="F6056" s="26">
        <v>50</v>
      </c>
      <c r="G6056" s="28" t="s">
        <v>4580</v>
      </c>
      <c r="H6056" s="28" t="s">
        <v>6667</v>
      </c>
      <c r="K6056" s="29">
        <v>40756</v>
      </c>
      <c r="L6056" s="28" t="s">
        <v>7184</v>
      </c>
      <c r="M6056" s="28" t="s">
        <v>2973</v>
      </c>
    </row>
    <row r="6057" spans="1:13" hidden="1" x14ac:dyDescent="0.2">
      <c r="A6057" s="23">
        <v>90893</v>
      </c>
      <c r="B6057" s="28" t="s">
        <v>4573</v>
      </c>
      <c r="C6057" s="28" t="s">
        <v>4574</v>
      </c>
      <c r="D6057" s="25">
        <v>40756</v>
      </c>
      <c r="E6057" s="28" t="s">
        <v>4011</v>
      </c>
      <c r="F6057" s="26">
        <v>275.83999999999997</v>
      </c>
      <c r="G6057" s="28" t="s">
        <v>685</v>
      </c>
      <c r="H6057" s="28" t="s">
        <v>7322</v>
      </c>
      <c r="J6057" s="28" t="s">
        <v>7139</v>
      </c>
      <c r="K6057" s="29">
        <v>40756</v>
      </c>
      <c r="L6057" s="28" t="s">
        <v>7212</v>
      </c>
      <c r="M6057" s="28" t="s">
        <v>2911</v>
      </c>
    </row>
    <row r="6058" spans="1:13" hidden="1" x14ac:dyDescent="0.2">
      <c r="A6058" s="23">
        <v>90894</v>
      </c>
      <c r="B6058" s="28" t="s">
        <v>4573</v>
      </c>
      <c r="C6058" s="28" t="s">
        <v>4574</v>
      </c>
      <c r="D6058" s="25">
        <v>40756</v>
      </c>
      <c r="E6058" s="28" t="s">
        <v>4010</v>
      </c>
      <c r="F6058" s="26">
        <v>245</v>
      </c>
      <c r="G6058" s="28" t="s">
        <v>685</v>
      </c>
      <c r="H6058" s="28" t="s">
        <v>7322</v>
      </c>
      <c r="J6058" s="28" t="s">
        <v>7139</v>
      </c>
      <c r="K6058" s="29">
        <v>40756</v>
      </c>
      <c r="L6058" s="28" t="s">
        <v>7212</v>
      </c>
      <c r="M6058" s="28" t="s">
        <v>7337</v>
      </c>
    </row>
    <row r="6059" spans="1:13" hidden="1" x14ac:dyDescent="0.2">
      <c r="A6059" s="23">
        <v>90897</v>
      </c>
      <c r="B6059" s="28" t="s">
        <v>4573</v>
      </c>
      <c r="C6059" s="28" t="s">
        <v>4574</v>
      </c>
      <c r="D6059" s="25">
        <v>40756</v>
      </c>
      <c r="E6059" s="33"/>
      <c r="F6059" s="26">
        <v>5</v>
      </c>
      <c r="G6059" s="28" t="s">
        <v>5134</v>
      </c>
      <c r="H6059" s="28" t="s">
        <v>5954</v>
      </c>
      <c r="J6059" s="28" t="s">
        <v>4912</v>
      </c>
      <c r="K6059" s="29">
        <v>40756</v>
      </c>
      <c r="L6059" s="28" t="s">
        <v>7174</v>
      </c>
      <c r="M6059" s="28" t="s">
        <v>7194</v>
      </c>
    </row>
    <row r="6060" spans="1:13" hidden="1" x14ac:dyDescent="0.2">
      <c r="A6060" s="23">
        <v>90850</v>
      </c>
      <c r="B6060" s="28" t="s">
        <v>4573</v>
      </c>
      <c r="C6060" s="28" t="s">
        <v>5783</v>
      </c>
      <c r="D6060" s="25">
        <v>40756</v>
      </c>
      <c r="E6060" s="28" t="s">
        <v>5637</v>
      </c>
      <c r="F6060" s="26">
        <v>20</v>
      </c>
      <c r="G6060" s="28" t="s">
        <v>3866</v>
      </c>
      <c r="H6060" s="28" t="s">
        <v>7322</v>
      </c>
      <c r="J6060" s="28" t="s">
        <v>7139</v>
      </c>
      <c r="K6060" s="29">
        <v>40756</v>
      </c>
      <c r="L6060" s="28" t="s">
        <v>5658</v>
      </c>
      <c r="M6060" s="28" t="s">
        <v>6192</v>
      </c>
    </row>
    <row r="6061" spans="1:13" hidden="1" x14ac:dyDescent="0.2">
      <c r="A6061" s="23">
        <v>90887</v>
      </c>
      <c r="B6061" s="33" t="s">
        <v>4573</v>
      </c>
      <c r="C6061" s="28" t="s">
        <v>4574</v>
      </c>
      <c r="D6061" s="25">
        <v>40756</v>
      </c>
      <c r="E6061" s="28" t="s">
        <v>3382</v>
      </c>
      <c r="F6061" s="26">
        <v>170</v>
      </c>
      <c r="G6061" s="28" t="s">
        <v>5414</v>
      </c>
      <c r="H6061" s="28" t="s">
        <v>3381</v>
      </c>
      <c r="J6061" s="28" t="s">
        <v>4909</v>
      </c>
      <c r="K6061" s="29">
        <v>40756</v>
      </c>
      <c r="L6061" s="28" t="s">
        <v>7174</v>
      </c>
      <c r="M6061" s="28" t="s">
        <v>7188</v>
      </c>
    </row>
    <row r="6062" spans="1:13" hidden="1" x14ac:dyDescent="0.2">
      <c r="A6062" s="23">
        <v>90890</v>
      </c>
      <c r="B6062" s="28" t="s">
        <v>4573</v>
      </c>
      <c r="C6062" s="28" t="s">
        <v>4574</v>
      </c>
      <c r="D6062" s="25">
        <v>40756</v>
      </c>
      <c r="F6062" s="26">
        <v>43.75</v>
      </c>
      <c r="G6062" s="28" t="s">
        <v>6752</v>
      </c>
      <c r="H6062" s="28" t="s">
        <v>3381</v>
      </c>
      <c r="J6062" s="28" t="s">
        <v>4907</v>
      </c>
      <c r="K6062" s="29">
        <v>40756</v>
      </c>
      <c r="L6062" s="28" t="s">
        <v>7174</v>
      </c>
      <c r="M6062" s="28" t="s">
        <v>6752</v>
      </c>
    </row>
    <row r="6063" spans="1:13" hidden="1" x14ac:dyDescent="0.2">
      <c r="A6063" s="23">
        <v>91094</v>
      </c>
      <c r="B6063" s="28" t="s">
        <v>4573</v>
      </c>
      <c r="C6063" s="28" t="s">
        <v>4580</v>
      </c>
      <c r="D6063" s="25">
        <v>40756</v>
      </c>
      <c r="E6063" s="28" t="s">
        <v>2025</v>
      </c>
      <c r="F6063" s="26">
        <v>20</v>
      </c>
      <c r="G6063" s="28" t="s">
        <v>3696</v>
      </c>
      <c r="H6063" s="28" t="s">
        <v>3488</v>
      </c>
      <c r="J6063" s="28" t="s">
        <v>4911</v>
      </c>
    </row>
    <row r="6064" spans="1:13" hidden="1" x14ac:dyDescent="0.2">
      <c r="A6064" s="23">
        <v>91092</v>
      </c>
      <c r="B6064" s="28" t="s">
        <v>4573</v>
      </c>
      <c r="C6064" s="28" t="s">
        <v>4580</v>
      </c>
      <c r="D6064" s="25">
        <v>40756</v>
      </c>
      <c r="E6064" s="28" t="s">
        <v>3367</v>
      </c>
      <c r="F6064" s="26">
        <v>20</v>
      </c>
      <c r="G6064" s="28" t="s">
        <v>5137</v>
      </c>
      <c r="H6064" s="28" t="s">
        <v>3365</v>
      </c>
      <c r="J6064" s="28" t="s">
        <v>4911</v>
      </c>
    </row>
    <row r="6065" spans="1:13" hidden="1" x14ac:dyDescent="0.2">
      <c r="A6065" s="23">
        <v>90888</v>
      </c>
      <c r="B6065" s="28" t="s">
        <v>4579</v>
      </c>
      <c r="C6065" s="28" t="s">
        <v>4574</v>
      </c>
      <c r="D6065" s="25">
        <v>40756</v>
      </c>
      <c r="F6065" s="26">
        <v>300</v>
      </c>
      <c r="G6065" s="28" t="s">
        <v>5133</v>
      </c>
      <c r="H6065" s="28" t="s">
        <v>6667</v>
      </c>
      <c r="K6065" s="29">
        <v>40756</v>
      </c>
      <c r="L6065" s="28" t="s">
        <v>7174</v>
      </c>
      <c r="M6065" s="28" t="s">
        <v>2972</v>
      </c>
    </row>
    <row r="6066" spans="1:13" hidden="1" x14ac:dyDescent="0.2">
      <c r="A6066" s="23">
        <v>90896</v>
      </c>
      <c r="B6066" s="28" t="s">
        <v>4573</v>
      </c>
      <c r="C6066" s="28" t="s">
        <v>4574</v>
      </c>
      <c r="D6066" s="25">
        <v>40756</v>
      </c>
      <c r="F6066" s="26">
        <v>35.49</v>
      </c>
      <c r="G6066" s="28" t="s">
        <v>6021</v>
      </c>
      <c r="H6066" s="28" t="s">
        <v>3381</v>
      </c>
      <c r="J6066" s="28" t="s">
        <v>4909</v>
      </c>
      <c r="K6066" s="29">
        <v>40756</v>
      </c>
      <c r="L6066" s="28" t="s">
        <v>7174</v>
      </c>
      <c r="M6066" s="28" t="s">
        <v>7200</v>
      </c>
    </row>
    <row r="6067" spans="1:13" hidden="1" x14ac:dyDescent="0.2">
      <c r="A6067" s="23">
        <v>90889</v>
      </c>
      <c r="B6067" s="28" t="s">
        <v>4573</v>
      </c>
      <c r="C6067" s="28" t="s">
        <v>4574</v>
      </c>
      <c r="D6067" s="25">
        <v>40756</v>
      </c>
      <c r="E6067" s="28" t="s">
        <v>3375</v>
      </c>
      <c r="F6067" s="26">
        <v>45</v>
      </c>
      <c r="G6067" s="28" t="s">
        <v>6023</v>
      </c>
      <c r="H6067" s="28" t="s">
        <v>3379</v>
      </c>
      <c r="J6067" s="28" t="s">
        <v>4906</v>
      </c>
      <c r="K6067" s="29">
        <v>40756</v>
      </c>
      <c r="L6067" s="28" t="s">
        <v>7174</v>
      </c>
      <c r="M6067" s="28" t="s">
        <v>7196</v>
      </c>
    </row>
    <row r="6068" spans="1:13" hidden="1" x14ac:dyDescent="0.2">
      <c r="A6068" s="23">
        <v>90895</v>
      </c>
      <c r="B6068" s="28" t="s">
        <v>4573</v>
      </c>
      <c r="C6068" s="28" t="s">
        <v>4574</v>
      </c>
      <c r="D6068" s="25">
        <v>40756</v>
      </c>
      <c r="F6068" s="26">
        <v>12.37</v>
      </c>
      <c r="G6068" s="28" t="s">
        <v>6022</v>
      </c>
      <c r="H6068" s="28" t="s">
        <v>3381</v>
      </c>
      <c r="J6068" s="28" t="s">
        <v>4909</v>
      </c>
      <c r="K6068" s="29">
        <v>40756</v>
      </c>
      <c r="L6068" s="28" t="s">
        <v>7174</v>
      </c>
      <c r="M6068" s="28" t="s">
        <v>7195</v>
      </c>
    </row>
    <row r="6069" spans="1:13" hidden="1" x14ac:dyDescent="0.2">
      <c r="A6069" s="23">
        <v>90891</v>
      </c>
      <c r="B6069" s="28" t="s">
        <v>4573</v>
      </c>
      <c r="C6069" s="28" t="s">
        <v>4574</v>
      </c>
      <c r="D6069" s="25">
        <v>40756</v>
      </c>
      <c r="E6069" s="28" t="s">
        <v>7163</v>
      </c>
      <c r="F6069" s="26">
        <v>10</v>
      </c>
      <c r="G6069" s="28" t="s">
        <v>4595</v>
      </c>
      <c r="H6069" s="28" t="s">
        <v>3370</v>
      </c>
      <c r="J6069" s="28" t="s">
        <v>4905</v>
      </c>
      <c r="K6069" s="29">
        <v>40756</v>
      </c>
      <c r="L6069" s="28" t="s">
        <v>7182</v>
      </c>
      <c r="M6069" s="28" t="s">
        <v>7198</v>
      </c>
    </row>
    <row r="6070" spans="1:13" hidden="1" x14ac:dyDescent="0.2">
      <c r="A6070" s="23">
        <v>90892</v>
      </c>
      <c r="B6070" s="28" t="s">
        <v>4573</v>
      </c>
      <c r="C6070" s="28" t="s">
        <v>4574</v>
      </c>
      <c r="D6070" s="25">
        <v>40756</v>
      </c>
      <c r="E6070" s="28" t="s">
        <v>7162</v>
      </c>
      <c r="F6070" s="26">
        <v>10</v>
      </c>
      <c r="G6070" s="28" t="s">
        <v>4595</v>
      </c>
      <c r="H6070" s="28" t="s">
        <v>3370</v>
      </c>
      <c r="J6070" s="28" t="s">
        <v>4906</v>
      </c>
      <c r="K6070" s="29">
        <v>40756</v>
      </c>
      <c r="L6070" s="28" t="s">
        <v>7182</v>
      </c>
      <c r="M6070" s="28" t="s">
        <v>7199</v>
      </c>
    </row>
    <row r="6071" spans="1:13" hidden="1" x14ac:dyDescent="0.2">
      <c r="A6071" s="23">
        <v>91096</v>
      </c>
      <c r="B6071" s="28" t="s">
        <v>4573</v>
      </c>
      <c r="C6071" s="28" t="s">
        <v>4580</v>
      </c>
      <c r="D6071" s="25">
        <v>40756</v>
      </c>
      <c r="E6071" s="28" t="s">
        <v>3525</v>
      </c>
      <c r="F6071" s="26">
        <v>250</v>
      </c>
      <c r="G6071" s="28" t="s">
        <v>4595</v>
      </c>
      <c r="H6071" s="28" t="s">
        <v>3370</v>
      </c>
      <c r="J6071" s="28" t="s">
        <v>4909</v>
      </c>
    </row>
    <row r="6072" spans="1:13" hidden="1" x14ac:dyDescent="0.2">
      <c r="A6072" s="23">
        <v>90849</v>
      </c>
      <c r="B6072" s="28" t="s">
        <v>5150</v>
      </c>
      <c r="C6072" s="28" t="s">
        <v>5783</v>
      </c>
      <c r="D6072" s="25">
        <v>40756</v>
      </c>
      <c r="F6072" s="26">
        <v>-30</v>
      </c>
      <c r="G6072" s="28" t="s">
        <v>4574</v>
      </c>
      <c r="H6072" s="28" t="s">
        <v>6667</v>
      </c>
      <c r="K6072" s="29">
        <v>40756</v>
      </c>
      <c r="L6072" s="28" t="s">
        <v>5658</v>
      </c>
      <c r="M6072" s="28" t="s">
        <v>1534</v>
      </c>
    </row>
    <row r="6073" spans="1:13" hidden="1" x14ac:dyDescent="0.2">
      <c r="A6073" s="23">
        <v>91078</v>
      </c>
      <c r="B6073" s="28" t="s">
        <v>5150</v>
      </c>
      <c r="C6073" s="28" t="s">
        <v>4580</v>
      </c>
      <c r="D6073" s="25">
        <v>40756</v>
      </c>
      <c r="E6073" s="28" t="s">
        <v>6048</v>
      </c>
      <c r="F6073" s="26">
        <v>-790</v>
      </c>
      <c r="G6073" s="28" t="s">
        <v>4574</v>
      </c>
      <c r="H6073" s="28" t="s">
        <v>6667</v>
      </c>
    </row>
    <row r="6074" spans="1:13" hidden="1" x14ac:dyDescent="0.2">
      <c r="A6074" s="23">
        <v>91104</v>
      </c>
      <c r="B6074" s="28" t="s">
        <v>4573</v>
      </c>
      <c r="C6074" s="28" t="s">
        <v>5135</v>
      </c>
      <c r="D6074" s="25">
        <v>40756</v>
      </c>
      <c r="F6074" s="26">
        <v>-3631.03</v>
      </c>
      <c r="G6074" s="28" t="s">
        <v>4574</v>
      </c>
      <c r="H6074" s="28" t="s">
        <v>6667</v>
      </c>
    </row>
    <row r="6075" spans="1:13" hidden="1" x14ac:dyDescent="0.2">
      <c r="A6075" s="23">
        <v>91110</v>
      </c>
      <c r="B6075" s="28" t="s">
        <v>5150</v>
      </c>
      <c r="C6075" s="28" t="s">
        <v>5133</v>
      </c>
      <c r="D6075" s="25">
        <v>40756</v>
      </c>
      <c r="F6075" s="26">
        <v>-300</v>
      </c>
      <c r="G6075" s="28" t="s">
        <v>4574</v>
      </c>
      <c r="H6075" s="28" t="s">
        <v>6667</v>
      </c>
    </row>
    <row r="6076" spans="1:13" x14ac:dyDescent="0.2">
      <c r="A6076" s="23">
        <v>91215</v>
      </c>
      <c r="B6076" s="28" t="s">
        <v>4573</v>
      </c>
      <c r="C6076" s="28" t="s">
        <v>7876</v>
      </c>
      <c r="D6076" s="25">
        <v>40756</v>
      </c>
      <c r="F6076" s="26">
        <v>59</v>
      </c>
      <c r="G6076" s="28" t="s">
        <v>2205</v>
      </c>
      <c r="H6076" s="28" t="s">
        <v>7151</v>
      </c>
      <c r="J6076" s="28" t="s">
        <v>4911</v>
      </c>
      <c r="K6076" s="29">
        <v>40756</v>
      </c>
      <c r="L6076" s="28" t="s">
        <v>5658</v>
      </c>
      <c r="M6076" s="28" t="s">
        <v>5039</v>
      </c>
    </row>
    <row r="6077" spans="1:13" hidden="1" x14ac:dyDescent="0.2">
      <c r="A6077" s="23">
        <v>90851</v>
      </c>
      <c r="B6077" s="28" t="s">
        <v>4573</v>
      </c>
      <c r="C6077" s="28" t="s">
        <v>5783</v>
      </c>
      <c r="D6077" s="25">
        <v>40756</v>
      </c>
      <c r="E6077" s="28" t="s">
        <v>5638</v>
      </c>
      <c r="F6077" s="26">
        <v>5.99</v>
      </c>
      <c r="G6077" s="28" t="s">
        <v>5167</v>
      </c>
      <c r="H6077" s="28" t="s">
        <v>3370</v>
      </c>
      <c r="J6077" s="28" t="s">
        <v>4909</v>
      </c>
      <c r="K6077" s="29">
        <v>40756</v>
      </c>
      <c r="L6077" s="28" t="s">
        <v>5658</v>
      </c>
      <c r="M6077" s="28" t="s">
        <v>3649</v>
      </c>
    </row>
    <row r="6078" spans="1:13" hidden="1" x14ac:dyDescent="0.2">
      <c r="A6078" s="23">
        <v>90899</v>
      </c>
      <c r="B6078" s="28" t="s">
        <v>4573</v>
      </c>
      <c r="C6078" s="28" t="s">
        <v>4574</v>
      </c>
      <c r="D6078" s="25">
        <v>40756</v>
      </c>
      <c r="E6078" s="28" t="s">
        <v>5365</v>
      </c>
      <c r="F6078" s="26">
        <v>180</v>
      </c>
      <c r="G6078" s="28" t="s">
        <v>4597</v>
      </c>
      <c r="H6078" s="28" t="s">
        <v>3381</v>
      </c>
      <c r="J6078" s="28" t="s">
        <v>4909</v>
      </c>
      <c r="K6078" s="29">
        <v>40756</v>
      </c>
      <c r="L6078" s="28" t="s">
        <v>7174</v>
      </c>
      <c r="M6078" s="28" t="s">
        <v>7192</v>
      </c>
    </row>
    <row r="6079" spans="1:13" hidden="1" x14ac:dyDescent="0.2">
      <c r="A6079" s="23">
        <v>90884</v>
      </c>
      <c r="B6079" s="28" t="s">
        <v>4579</v>
      </c>
      <c r="C6079" s="28" t="s">
        <v>4574</v>
      </c>
      <c r="D6079" s="25">
        <v>40757</v>
      </c>
      <c r="F6079" s="26">
        <v>50</v>
      </c>
      <c r="G6079" s="28" t="s">
        <v>4580</v>
      </c>
      <c r="H6079" s="28" t="s">
        <v>6667</v>
      </c>
      <c r="K6079" s="29">
        <v>40757</v>
      </c>
      <c r="L6079" s="28" t="s">
        <v>7184</v>
      </c>
      <c r="M6079" s="28" t="s">
        <v>8097</v>
      </c>
    </row>
    <row r="6080" spans="1:13" hidden="1" x14ac:dyDescent="0.2">
      <c r="A6080" s="23">
        <v>90886</v>
      </c>
      <c r="B6080" s="28" t="s">
        <v>4579</v>
      </c>
      <c r="C6080" s="28" t="s">
        <v>4574</v>
      </c>
      <c r="D6080" s="25">
        <v>40757</v>
      </c>
      <c r="F6080" s="26">
        <v>3631.03</v>
      </c>
      <c r="G6080" s="28" t="s">
        <v>5135</v>
      </c>
      <c r="H6080" s="28" t="s">
        <v>6667</v>
      </c>
      <c r="K6080" s="29">
        <v>40757</v>
      </c>
      <c r="L6080" s="28" t="s">
        <v>7174</v>
      </c>
      <c r="M6080" s="28" t="s">
        <v>7218</v>
      </c>
    </row>
    <row r="6081" spans="1:13" hidden="1" x14ac:dyDescent="0.2">
      <c r="A6081" s="23">
        <v>90885</v>
      </c>
      <c r="B6081" s="28" t="s">
        <v>4573</v>
      </c>
      <c r="C6081" s="28" t="s">
        <v>4574</v>
      </c>
      <c r="D6081" s="25">
        <v>40757</v>
      </c>
      <c r="E6081" s="28" t="s">
        <v>3389</v>
      </c>
      <c r="F6081" s="26">
        <v>26.95</v>
      </c>
      <c r="G6081" s="28" t="s">
        <v>5139</v>
      </c>
      <c r="H6081" s="28" t="s">
        <v>3381</v>
      </c>
      <c r="J6081" s="28" t="s">
        <v>4911</v>
      </c>
      <c r="K6081" s="29">
        <v>40757</v>
      </c>
      <c r="L6081" s="28" t="s">
        <v>7174</v>
      </c>
      <c r="M6081" s="28" t="s">
        <v>7187</v>
      </c>
    </row>
    <row r="6082" spans="1:13" hidden="1" x14ac:dyDescent="0.2">
      <c r="A6082" s="23">
        <v>90852</v>
      </c>
      <c r="B6082" s="33" t="s">
        <v>4573</v>
      </c>
      <c r="C6082" s="28" t="s">
        <v>5783</v>
      </c>
      <c r="D6082" s="25">
        <v>40757</v>
      </c>
      <c r="F6082" s="26">
        <v>29.24</v>
      </c>
      <c r="G6082" s="28" t="s">
        <v>2211</v>
      </c>
      <c r="H6082" s="28" t="s">
        <v>3370</v>
      </c>
      <c r="J6082" s="28" t="s">
        <v>4909</v>
      </c>
      <c r="K6082" s="29">
        <v>40757</v>
      </c>
      <c r="L6082" s="28" t="s">
        <v>5658</v>
      </c>
      <c r="M6082" s="28" t="s">
        <v>3948</v>
      </c>
    </row>
    <row r="6083" spans="1:13" hidden="1" x14ac:dyDescent="0.2">
      <c r="A6083" s="23">
        <v>90883</v>
      </c>
      <c r="B6083" s="28" t="s">
        <v>4592</v>
      </c>
      <c r="C6083" s="28" t="s">
        <v>4574</v>
      </c>
      <c r="D6083" s="25">
        <v>40758</v>
      </c>
      <c r="E6083" s="33"/>
      <c r="F6083" s="26">
        <v>-924.6</v>
      </c>
      <c r="G6083" s="28" t="s">
        <v>4593</v>
      </c>
      <c r="H6083" s="28" t="s">
        <v>6666</v>
      </c>
      <c r="J6083" s="28" t="s">
        <v>4911</v>
      </c>
      <c r="K6083" s="29">
        <v>40758</v>
      </c>
      <c r="L6083" s="28" t="s">
        <v>7177</v>
      </c>
      <c r="M6083" s="28" t="s">
        <v>7214</v>
      </c>
    </row>
    <row r="6084" spans="1:13" hidden="1" x14ac:dyDescent="0.2">
      <c r="A6084" s="23">
        <v>90882</v>
      </c>
      <c r="B6084" s="28" t="s">
        <v>4573</v>
      </c>
      <c r="C6084" s="28" t="s">
        <v>4574</v>
      </c>
      <c r="D6084" s="25">
        <v>40758</v>
      </c>
      <c r="F6084" s="26">
        <v>5.99</v>
      </c>
      <c r="G6084" s="28" t="s">
        <v>5143</v>
      </c>
      <c r="H6084" s="28" t="s">
        <v>3381</v>
      </c>
      <c r="J6084" s="28" t="s">
        <v>4909</v>
      </c>
      <c r="K6084" s="29">
        <v>40758</v>
      </c>
      <c r="L6084" s="28" t="s">
        <v>7174</v>
      </c>
      <c r="M6084" s="28" t="s">
        <v>7217</v>
      </c>
    </row>
    <row r="6085" spans="1:13" hidden="1" x14ac:dyDescent="0.2">
      <c r="A6085" s="23">
        <v>91216</v>
      </c>
      <c r="B6085" s="28" t="s">
        <v>4573</v>
      </c>
      <c r="C6085" s="28" t="s">
        <v>7876</v>
      </c>
      <c r="D6085" s="25">
        <v>40758</v>
      </c>
      <c r="E6085" s="28" t="s">
        <v>5093</v>
      </c>
      <c r="F6085" s="26">
        <v>45.9</v>
      </c>
      <c r="G6085" s="28" t="s">
        <v>2203</v>
      </c>
      <c r="H6085" s="28" t="s">
        <v>4599</v>
      </c>
      <c r="I6085" s="28" t="s">
        <v>4680</v>
      </c>
      <c r="J6085" s="28" t="s">
        <v>4911</v>
      </c>
      <c r="K6085" s="29">
        <v>40758</v>
      </c>
      <c r="L6085" s="28" t="s">
        <v>5658</v>
      </c>
      <c r="M6085" s="28" t="s">
        <v>5094</v>
      </c>
    </row>
    <row r="6086" spans="1:13" hidden="1" x14ac:dyDescent="0.2">
      <c r="A6086" s="23">
        <v>91027</v>
      </c>
      <c r="B6086" s="28" t="s">
        <v>4573</v>
      </c>
      <c r="C6086" s="28" t="s">
        <v>5135</v>
      </c>
      <c r="D6086" s="25">
        <v>40759</v>
      </c>
      <c r="E6086" s="28" t="s">
        <v>7164</v>
      </c>
      <c r="F6086" s="26">
        <v>9.65</v>
      </c>
      <c r="G6086" s="28" t="s">
        <v>3356</v>
      </c>
      <c r="H6086" s="28" t="s">
        <v>3484</v>
      </c>
      <c r="J6086" s="28" t="s">
        <v>4909</v>
      </c>
      <c r="K6086" s="29">
        <v>40760</v>
      </c>
      <c r="L6086" s="28" t="s">
        <v>5658</v>
      </c>
      <c r="M6086" s="28" t="s">
        <v>8423</v>
      </c>
    </row>
    <row r="6087" spans="1:13" hidden="1" x14ac:dyDescent="0.2">
      <c r="A6087" s="23">
        <v>91032</v>
      </c>
      <c r="B6087" s="28" t="s">
        <v>4573</v>
      </c>
      <c r="C6087" s="28" t="s">
        <v>5135</v>
      </c>
      <c r="D6087" s="25">
        <v>40759</v>
      </c>
      <c r="F6087" s="26">
        <v>2.4</v>
      </c>
      <c r="G6087" s="28" t="s">
        <v>1556</v>
      </c>
      <c r="H6087" s="28" t="s">
        <v>7322</v>
      </c>
      <c r="J6087" s="28" t="s">
        <v>7139</v>
      </c>
      <c r="K6087" s="29">
        <v>40760</v>
      </c>
      <c r="L6087" s="28" t="s">
        <v>5658</v>
      </c>
      <c r="M6087" s="28" t="s">
        <v>3231</v>
      </c>
    </row>
    <row r="6088" spans="1:13" hidden="1" x14ac:dyDescent="0.2">
      <c r="A6088" s="23">
        <v>90880</v>
      </c>
      <c r="B6088" s="28" t="s">
        <v>4579</v>
      </c>
      <c r="C6088" s="28" t="s">
        <v>4574</v>
      </c>
      <c r="D6088" s="25">
        <v>40759</v>
      </c>
      <c r="F6088" s="26">
        <v>30</v>
      </c>
      <c r="G6088" s="28" t="s">
        <v>4580</v>
      </c>
      <c r="H6088" s="28" t="s">
        <v>6667</v>
      </c>
      <c r="K6088" s="29">
        <v>40759</v>
      </c>
      <c r="L6088" s="28" t="s">
        <v>7184</v>
      </c>
      <c r="M6088" s="28" t="s">
        <v>8096</v>
      </c>
    </row>
    <row r="6089" spans="1:13" hidden="1" x14ac:dyDescent="0.2">
      <c r="A6089" s="23">
        <v>91028</v>
      </c>
      <c r="B6089" s="28" t="s">
        <v>4573</v>
      </c>
      <c r="C6089" s="28" t="s">
        <v>5135</v>
      </c>
      <c r="D6089" s="25">
        <v>40759</v>
      </c>
      <c r="F6089" s="26">
        <v>25.45</v>
      </c>
      <c r="G6089" s="28" t="s">
        <v>6760</v>
      </c>
      <c r="H6089" s="28" t="s">
        <v>4600</v>
      </c>
      <c r="J6089" s="28" t="s">
        <v>4907</v>
      </c>
      <c r="K6089" s="29">
        <v>40760</v>
      </c>
      <c r="L6089" s="28" t="s">
        <v>5658</v>
      </c>
      <c r="M6089" s="28" t="s">
        <v>3186</v>
      </c>
    </row>
    <row r="6090" spans="1:13" hidden="1" x14ac:dyDescent="0.2">
      <c r="A6090" s="23">
        <v>91034</v>
      </c>
      <c r="B6090" s="28" t="s">
        <v>4573</v>
      </c>
      <c r="C6090" s="28" t="s">
        <v>5135</v>
      </c>
      <c r="D6090" s="25">
        <v>40759</v>
      </c>
      <c r="E6090" s="28" t="s">
        <v>3308</v>
      </c>
      <c r="F6090" s="26">
        <v>306</v>
      </c>
      <c r="G6090" s="28" t="s">
        <v>3866</v>
      </c>
      <c r="H6090" s="28" t="s">
        <v>7322</v>
      </c>
      <c r="J6090" s="28" t="s">
        <v>7139</v>
      </c>
      <c r="K6090" s="29">
        <v>40760</v>
      </c>
      <c r="L6090" s="28" t="s">
        <v>5658</v>
      </c>
      <c r="M6090" s="28" t="s">
        <v>3232</v>
      </c>
    </row>
    <row r="6091" spans="1:13" hidden="1" x14ac:dyDescent="0.2">
      <c r="A6091" s="23">
        <v>91033</v>
      </c>
      <c r="B6091" s="28" t="s">
        <v>4573</v>
      </c>
      <c r="C6091" s="28" t="s">
        <v>5135</v>
      </c>
      <c r="D6091" s="25">
        <v>40759</v>
      </c>
      <c r="F6091" s="26">
        <v>2.57</v>
      </c>
      <c r="G6091" s="28" t="s">
        <v>1444</v>
      </c>
      <c r="H6091" s="28" t="s">
        <v>277</v>
      </c>
      <c r="J6091" s="28" t="s">
        <v>4905</v>
      </c>
      <c r="K6091" s="29">
        <v>40760</v>
      </c>
      <c r="L6091" s="28" t="s">
        <v>5658</v>
      </c>
      <c r="M6091" s="28" t="s">
        <v>3815</v>
      </c>
    </row>
    <row r="6092" spans="1:13" hidden="1" x14ac:dyDescent="0.2">
      <c r="A6092" s="23">
        <v>90999</v>
      </c>
      <c r="B6092" s="33" t="s">
        <v>4573</v>
      </c>
      <c r="C6092" s="33" t="s">
        <v>5135</v>
      </c>
      <c r="D6092" s="25">
        <v>40759</v>
      </c>
      <c r="E6092" s="28" t="s">
        <v>2011</v>
      </c>
      <c r="F6092" s="26">
        <v>7</v>
      </c>
      <c r="G6092" s="28" t="s">
        <v>1560</v>
      </c>
      <c r="H6092" s="28" t="s">
        <v>3370</v>
      </c>
      <c r="J6092" s="28" t="s">
        <v>4909</v>
      </c>
      <c r="K6092" s="29">
        <v>40760</v>
      </c>
      <c r="L6092" s="33" t="s">
        <v>5658</v>
      </c>
      <c r="M6092" s="28" t="s">
        <v>749</v>
      </c>
    </row>
    <row r="6093" spans="1:13" hidden="1" x14ac:dyDescent="0.2">
      <c r="A6093" s="23">
        <v>90881</v>
      </c>
      <c r="B6093" s="28" t="s">
        <v>4573</v>
      </c>
      <c r="C6093" s="28" t="s">
        <v>4574</v>
      </c>
      <c r="D6093" s="25">
        <v>40759</v>
      </c>
      <c r="F6093" s="26">
        <v>12</v>
      </c>
      <c r="G6093" s="28" t="s">
        <v>4596</v>
      </c>
      <c r="H6093" s="28" t="s">
        <v>5954</v>
      </c>
      <c r="J6093" s="28" t="s">
        <v>4912</v>
      </c>
      <c r="K6093" s="29">
        <v>40759</v>
      </c>
      <c r="L6093" s="28" t="s">
        <v>7174</v>
      </c>
      <c r="M6093" s="28" t="s">
        <v>4596</v>
      </c>
    </row>
    <row r="6094" spans="1:13" hidden="1" x14ac:dyDescent="0.2">
      <c r="A6094" s="23">
        <v>91029</v>
      </c>
      <c r="B6094" s="28" t="s">
        <v>4573</v>
      </c>
      <c r="C6094" s="28" t="s">
        <v>5135</v>
      </c>
      <c r="D6094" s="25">
        <v>40759</v>
      </c>
      <c r="F6094" s="26">
        <v>7</v>
      </c>
      <c r="G6094" s="28" t="s">
        <v>3865</v>
      </c>
      <c r="H6094" s="28" t="s">
        <v>4600</v>
      </c>
      <c r="J6094" s="28" t="s">
        <v>4905</v>
      </c>
      <c r="K6094" s="29">
        <v>40760</v>
      </c>
      <c r="L6094" s="28" t="s">
        <v>5658</v>
      </c>
      <c r="M6094" s="28" t="s">
        <v>3229</v>
      </c>
    </row>
    <row r="6095" spans="1:13" hidden="1" x14ac:dyDescent="0.2">
      <c r="A6095" s="23">
        <v>91082.1</v>
      </c>
      <c r="B6095" s="28" t="s">
        <v>4573</v>
      </c>
      <c r="C6095" s="28" t="s">
        <v>5133</v>
      </c>
      <c r="D6095" s="25">
        <v>40759</v>
      </c>
      <c r="E6095" s="28" t="s">
        <v>729</v>
      </c>
      <c r="F6095" s="26">
        <v>5</v>
      </c>
      <c r="G6095" s="28" t="s">
        <v>5137</v>
      </c>
      <c r="H6095" s="28" t="s">
        <v>3488</v>
      </c>
      <c r="J6095" s="28" t="s">
        <v>4908</v>
      </c>
    </row>
    <row r="6096" spans="1:13" hidden="1" x14ac:dyDescent="0.2">
      <c r="A6096" s="23">
        <v>91082.2</v>
      </c>
      <c r="B6096" s="28" t="s">
        <v>4573</v>
      </c>
      <c r="C6096" s="28" t="s">
        <v>5133</v>
      </c>
      <c r="D6096" s="25">
        <v>40759</v>
      </c>
      <c r="F6096" s="26">
        <v>5</v>
      </c>
      <c r="G6096" s="28" t="s">
        <v>5137</v>
      </c>
      <c r="H6096" s="28" t="s">
        <v>3370</v>
      </c>
      <c r="J6096" s="28" t="s">
        <v>4909</v>
      </c>
    </row>
    <row r="6097" spans="1:13" hidden="1" x14ac:dyDescent="0.2">
      <c r="A6097" s="23">
        <v>91082.3</v>
      </c>
      <c r="B6097" s="28" t="s">
        <v>4573</v>
      </c>
      <c r="C6097" s="28" t="s">
        <v>5133</v>
      </c>
      <c r="D6097" s="25">
        <v>40759</v>
      </c>
      <c r="E6097" s="28" t="s">
        <v>2017</v>
      </c>
      <c r="F6097" s="26">
        <v>70</v>
      </c>
      <c r="G6097" s="28" t="s">
        <v>5137</v>
      </c>
      <c r="H6097" s="28" t="s">
        <v>3365</v>
      </c>
      <c r="I6097" s="28" t="s">
        <v>4680</v>
      </c>
      <c r="J6097" s="28" t="s">
        <v>4909</v>
      </c>
    </row>
    <row r="6098" spans="1:13" hidden="1" x14ac:dyDescent="0.2">
      <c r="A6098" s="23">
        <v>91082.4</v>
      </c>
      <c r="B6098" s="28" t="s">
        <v>4573</v>
      </c>
      <c r="C6098" s="28" t="s">
        <v>5133</v>
      </c>
      <c r="D6098" s="25">
        <v>40759</v>
      </c>
      <c r="F6098" s="26">
        <v>44.58</v>
      </c>
      <c r="G6098" s="28" t="s">
        <v>5137</v>
      </c>
      <c r="H6098" s="28" t="s">
        <v>3365</v>
      </c>
      <c r="J6098" s="28" t="s">
        <v>4909</v>
      </c>
    </row>
    <row r="6099" spans="1:13" hidden="1" x14ac:dyDescent="0.2">
      <c r="A6099" s="23">
        <v>91084</v>
      </c>
      <c r="B6099" s="28" t="s">
        <v>4573</v>
      </c>
      <c r="C6099" s="28" t="s">
        <v>5133</v>
      </c>
      <c r="D6099" s="25">
        <v>40759</v>
      </c>
      <c r="E6099" s="28" t="s">
        <v>2018</v>
      </c>
      <c r="F6099" s="26">
        <v>5.25</v>
      </c>
      <c r="G6099" s="28" t="s">
        <v>5137</v>
      </c>
      <c r="H6099" s="28" t="s">
        <v>3370</v>
      </c>
      <c r="J6099" s="28" t="s">
        <v>4909</v>
      </c>
    </row>
    <row r="6100" spans="1:13" x14ac:dyDescent="0.2">
      <c r="A6100" s="23">
        <v>91085</v>
      </c>
      <c r="B6100" s="33" t="s">
        <v>4573</v>
      </c>
      <c r="C6100" s="28" t="s">
        <v>5133</v>
      </c>
      <c r="D6100" s="25">
        <v>40759</v>
      </c>
      <c r="E6100" s="28" t="s">
        <v>2019</v>
      </c>
      <c r="F6100" s="26">
        <v>11.34</v>
      </c>
      <c r="G6100" s="28" t="s">
        <v>5137</v>
      </c>
      <c r="H6100" s="28" t="s">
        <v>7151</v>
      </c>
      <c r="J6100" s="28" t="s">
        <v>4907</v>
      </c>
    </row>
    <row r="6101" spans="1:13" hidden="1" x14ac:dyDescent="0.2">
      <c r="A6101" s="23">
        <v>91030</v>
      </c>
      <c r="B6101" s="28" t="s">
        <v>4573</v>
      </c>
      <c r="C6101" s="28" t="s">
        <v>5135</v>
      </c>
      <c r="D6101" s="25">
        <v>40759</v>
      </c>
      <c r="E6101" s="28" t="s">
        <v>2012</v>
      </c>
      <c r="F6101" s="26">
        <v>36</v>
      </c>
      <c r="G6101" s="28" t="s">
        <v>4030</v>
      </c>
      <c r="H6101" s="28" t="s">
        <v>4600</v>
      </c>
      <c r="J6101" s="28" t="s">
        <v>4906</v>
      </c>
      <c r="K6101" s="29">
        <v>40760</v>
      </c>
      <c r="L6101" s="28" t="s">
        <v>5658</v>
      </c>
      <c r="M6101" s="28" t="s">
        <v>3230</v>
      </c>
    </row>
    <row r="6102" spans="1:13" hidden="1" x14ac:dyDescent="0.2">
      <c r="A6102" s="23">
        <v>91031</v>
      </c>
      <c r="B6102" s="28" t="s">
        <v>4573</v>
      </c>
      <c r="C6102" s="28" t="s">
        <v>5135</v>
      </c>
      <c r="D6102" s="25">
        <v>40759</v>
      </c>
      <c r="E6102" s="28" t="s">
        <v>2046</v>
      </c>
      <c r="F6102" s="26">
        <v>7.99</v>
      </c>
      <c r="G6102" s="28" t="s">
        <v>1563</v>
      </c>
      <c r="H6102" s="28" t="s">
        <v>277</v>
      </c>
      <c r="J6102" s="28" t="s">
        <v>4907</v>
      </c>
      <c r="K6102" s="29">
        <v>40760</v>
      </c>
      <c r="L6102" s="28" t="s">
        <v>5658</v>
      </c>
      <c r="M6102" s="28" t="s">
        <v>3814</v>
      </c>
    </row>
    <row r="6103" spans="1:13" hidden="1" x14ac:dyDescent="0.2">
      <c r="A6103" s="23">
        <v>91142.7</v>
      </c>
      <c r="B6103" s="28" t="s">
        <v>4582</v>
      </c>
      <c r="C6103" s="28" t="s">
        <v>4574</v>
      </c>
      <c r="D6103" s="25">
        <v>40760</v>
      </c>
      <c r="F6103" s="26">
        <v>-29.3</v>
      </c>
      <c r="G6103" s="28" t="s">
        <v>5170</v>
      </c>
      <c r="H6103" s="28" t="s">
        <v>6666</v>
      </c>
      <c r="J6103" s="28" t="s">
        <v>4911</v>
      </c>
      <c r="K6103" s="29">
        <v>40793</v>
      </c>
      <c r="L6103" s="28" t="s">
        <v>7181</v>
      </c>
      <c r="M6103" s="28">
        <v>160109</v>
      </c>
    </row>
    <row r="6104" spans="1:13" hidden="1" x14ac:dyDescent="0.2">
      <c r="A6104" s="23">
        <v>91035</v>
      </c>
      <c r="B6104" s="28" t="s">
        <v>4573</v>
      </c>
      <c r="C6104" s="28" t="s">
        <v>5135</v>
      </c>
      <c r="D6104" s="25">
        <v>40760</v>
      </c>
      <c r="F6104" s="26">
        <v>6.08</v>
      </c>
      <c r="G6104" s="28" t="s">
        <v>2040</v>
      </c>
      <c r="H6104" s="28" t="s">
        <v>3370</v>
      </c>
      <c r="J6104" s="28" t="s">
        <v>4909</v>
      </c>
      <c r="K6104" s="29">
        <v>40763</v>
      </c>
      <c r="L6104" s="28" t="s">
        <v>5658</v>
      </c>
      <c r="M6104" s="28" t="s">
        <v>3233</v>
      </c>
    </row>
    <row r="6105" spans="1:13" hidden="1" x14ac:dyDescent="0.2">
      <c r="A6105" s="23">
        <v>91227</v>
      </c>
      <c r="B6105" s="28" t="s">
        <v>7124</v>
      </c>
      <c r="C6105" s="28" t="s">
        <v>5133</v>
      </c>
      <c r="D6105" s="25">
        <v>40760</v>
      </c>
      <c r="F6105" s="26">
        <v>-7.0000000000000007E-2</v>
      </c>
      <c r="G6105" s="28" t="s">
        <v>5133</v>
      </c>
      <c r="H6105" s="28" t="s">
        <v>6666</v>
      </c>
    </row>
    <row r="6106" spans="1:13" hidden="1" x14ac:dyDescent="0.2">
      <c r="A6106" s="23">
        <v>91037</v>
      </c>
      <c r="B6106" s="28" t="s">
        <v>4573</v>
      </c>
      <c r="C6106" s="28" t="s">
        <v>5135</v>
      </c>
      <c r="D6106" s="25">
        <v>40761</v>
      </c>
      <c r="F6106" s="26">
        <v>14.36</v>
      </c>
      <c r="G6106" s="28" t="s">
        <v>683</v>
      </c>
      <c r="H6106" s="28" t="s">
        <v>3365</v>
      </c>
      <c r="J6106" s="28" t="s">
        <v>4909</v>
      </c>
      <c r="K6106" s="29">
        <v>40763</v>
      </c>
      <c r="L6106" s="28" t="s">
        <v>5658</v>
      </c>
      <c r="M6106" s="28" t="s">
        <v>747</v>
      </c>
    </row>
    <row r="6107" spans="1:13" hidden="1" x14ac:dyDescent="0.2">
      <c r="A6107" s="23">
        <v>91036</v>
      </c>
      <c r="B6107" s="28" t="s">
        <v>4573</v>
      </c>
      <c r="C6107" s="28" t="s">
        <v>5135</v>
      </c>
      <c r="D6107" s="25">
        <v>40761</v>
      </c>
      <c r="F6107" s="26">
        <v>71.16</v>
      </c>
      <c r="G6107" s="28" t="s">
        <v>878</v>
      </c>
      <c r="H6107" s="28" t="s">
        <v>7322</v>
      </c>
      <c r="J6107" s="28" t="s">
        <v>7139</v>
      </c>
      <c r="K6107" s="29">
        <v>40763</v>
      </c>
      <c r="L6107" s="28" t="s">
        <v>5658</v>
      </c>
      <c r="M6107" s="28" t="s">
        <v>752</v>
      </c>
    </row>
    <row r="6108" spans="1:13" hidden="1" x14ac:dyDescent="0.2">
      <c r="A6108" s="23">
        <v>91038</v>
      </c>
      <c r="B6108" s="28" t="s">
        <v>4573</v>
      </c>
      <c r="C6108" s="28" t="s">
        <v>5135</v>
      </c>
      <c r="D6108" s="25">
        <v>40762</v>
      </c>
      <c r="E6108" s="28" t="s">
        <v>3293</v>
      </c>
      <c r="F6108" s="26">
        <v>95</v>
      </c>
      <c r="G6108" s="28" t="s">
        <v>889</v>
      </c>
      <c r="H6108" s="28" t="s">
        <v>4599</v>
      </c>
      <c r="I6108" s="28" t="s">
        <v>4680</v>
      </c>
      <c r="J6108" s="28" t="s">
        <v>4909</v>
      </c>
      <c r="K6108" s="29">
        <v>40763</v>
      </c>
      <c r="L6108" s="28" t="s">
        <v>5658</v>
      </c>
      <c r="M6108" s="28" t="s">
        <v>1117</v>
      </c>
    </row>
    <row r="6109" spans="1:13" hidden="1" x14ac:dyDescent="0.2">
      <c r="A6109" s="23">
        <v>91041</v>
      </c>
      <c r="B6109" s="28" t="s">
        <v>4573</v>
      </c>
      <c r="C6109" s="28" t="s">
        <v>5135</v>
      </c>
      <c r="D6109" s="25">
        <v>40762</v>
      </c>
      <c r="F6109" s="26">
        <v>59.03</v>
      </c>
      <c r="G6109" s="28" t="s">
        <v>5160</v>
      </c>
      <c r="H6109" s="28" t="s">
        <v>4599</v>
      </c>
      <c r="I6109" s="28" t="s">
        <v>4680</v>
      </c>
      <c r="J6109" s="28" t="s">
        <v>7139</v>
      </c>
      <c r="K6109" s="29">
        <v>40764</v>
      </c>
      <c r="L6109" s="28" t="s">
        <v>5658</v>
      </c>
      <c r="M6109" s="28" t="s">
        <v>3282</v>
      </c>
    </row>
    <row r="6110" spans="1:13" hidden="1" x14ac:dyDescent="0.2">
      <c r="A6110" s="23">
        <v>90874</v>
      </c>
      <c r="B6110" s="28" t="s">
        <v>4579</v>
      </c>
      <c r="C6110" s="28" t="s">
        <v>4574</v>
      </c>
      <c r="D6110" s="25">
        <v>40763</v>
      </c>
      <c r="F6110" s="26">
        <v>200</v>
      </c>
      <c r="G6110" s="28" t="s">
        <v>4580</v>
      </c>
      <c r="H6110" s="28" t="s">
        <v>6667</v>
      </c>
      <c r="K6110" s="29">
        <v>40763</v>
      </c>
      <c r="L6110" s="28" t="s">
        <v>7184</v>
      </c>
      <c r="M6110" s="28" t="s">
        <v>5610</v>
      </c>
    </row>
    <row r="6111" spans="1:13" hidden="1" x14ac:dyDescent="0.2">
      <c r="A6111" s="23">
        <v>91043</v>
      </c>
      <c r="B6111" s="28" t="s">
        <v>4573</v>
      </c>
      <c r="C6111" s="28" t="s">
        <v>5135</v>
      </c>
      <c r="D6111" s="25">
        <v>40763</v>
      </c>
      <c r="E6111" s="28" t="s">
        <v>3295</v>
      </c>
      <c r="F6111" s="26">
        <v>14.35</v>
      </c>
      <c r="G6111" s="28" t="s">
        <v>889</v>
      </c>
      <c r="H6111" s="28" t="s">
        <v>4599</v>
      </c>
      <c r="I6111" s="28" t="s">
        <v>4680</v>
      </c>
      <c r="J6111" s="28" t="s">
        <v>4909</v>
      </c>
      <c r="K6111" s="29">
        <v>40764</v>
      </c>
      <c r="L6111" s="28" t="s">
        <v>5658</v>
      </c>
      <c r="M6111" s="28" t="s">
        <v>3284</v>
      </c>
    </row>
    <row r="6112" spans="1:13" hidden="1" x14ac:dyDescent="0.2">
      <c r="A6112" s="23">
        <v>90876</v>
      </c>
      <c r="B6112" s="28" t="s">
        <v>4579</v>
      </c>
      <c r="C6112" s="28" t="s">
        <v>4574</v>
      </c>
      <c r="D6112" s="25">
        <v>40763</v>
      </c>
      <c r="F6112" s="26">
        <v>500</v>
      </c>
      <c r="G6112" s="28" t="s">
        <v>4587</v>
      </c>
      <c r="H6112" s="28" t="s">
        <v>6667</v>
      </c>
      <c r="K6112" s="29">
        <v>40763</v>
      </c>
      <c r="L6112" s="28" t="s">
        <v>7174</v>
      </c>
      <c r="M6112" s="28" t="s">
        <v>7179</v>
      </c>
    </row>
    <row r="6113" spans="1:13" hidden="1" x14ac:dyDescent="0.2">
      <c r="A6113" s="23">
        <v>90877</v>
      </c>
      <c r="B6113" s="28" t="s">
        <v>4579</v>
      </c>
      <c r="C6113" s="28" t="s">
        <v>4574</v>
      </c>
      <c r="D6113" s="25">
        <v>40763</v>
      </c>
      <c r="F6113" s="26">
        <v>150</v>
      </c>
      <c r="G6113" s="28" t="s">
        <v>4587</v>
      </c>
      <c r="H6113" s="28" t="s">
        <v>6667</v>
      </c>
      <c r="K6113" s="29">
        <v>40763</v>
      </c>
      <c r="L6113" s="28" t="s">
        <v>7174</v>
      </c>
      <c r="M6113" s="28" t="s">
        <v>7179</v>
      </c>
    </row>
    <row r="6114" spans="1:13" hidden="1" x14ac:dyDescent="0.2">
      <c r="A6114" s="23">
        <v>90878</v>
      </c>
      <c r="B6114" s="28" t="s">
        <v>4579</v>
      </c>
      <c r="C6114" s="28" t="s">
        <v>4574</v>
      </c>
      <c r="D6114" s="25">
        <v>40763</v>
      </c>
      <c r="F6114" s="26">
        <v>250</v>
      </c>
      <c r="G6114" s="28" t="s">
        <v>4587</v>
      </c>
      <c r="H6114" s="28" t="s">
        <v>6667</v>
      </c>
      <c r="K6114" s="29">
        <v>40763</v>
      </c>
      <c r="L6114" s="28" t="s">
        <v>7174</v>
      </c>
      <c r="M6114" s="28" t="s">
        <v>7179</v>
      </c>
    </row>
    <row r="6115" spans="1:13" hidden="1" x14ac:dyDescent="0.2">
      <c r="A6115" s="23">
        <v>90879</v>
      </c>
      <c r="B6115" s="28" t="s">
        <v>4579</v>
      </c>
      <c r="C6115" s="28" t="s">
        <v>4574</v>
      </c>
      <c r="D6115" s="25">
        <v>40763</v>
      </c>
      <c r="F6115" s="26">
        <v>60</v>
      </c>
      <c r="G6115" s="28" t="s">
        <v>4587</v>
      </c>
      <c r="H6115" s="28" t="s">
        <v>6667</v>
      </c>
      <c r="K6115" s="29">
        <v>40763</v>
      </c>
      <c r="L6115" s="28" t="s">
        <v>7174</v>
      </c>
      <c r="M6115" s="28" t="s">
        <v>7179</v>
      </c>
    </row>
    <row r="6116" spans="1:13" hidden="1" x14ac:dyDescent="0.2">
      <c r="A6116" s="23">
        <v>90873</v>
      </c>
      <c r="B6116" s="28" t="s">
        <v>4573</v>
      </c>
      <c r="C6116" s="33" t="s">
        <v>4574</v>
      </c>
      <c r="D6116" s="25">
        <v>40763</v>
      </c>
      <c r="F6116" s="26">
        <v>5</v>
      </c>
      <c r="G6116" s="28" t="s">
        <v>4590</v>
      </c>
      <c r="H6116" s="28" t="s">
        <v>5954</v>
      </c>
      <c r="J6116" s="28" t="s">
        <v>4912</v>
      </c>
      <c r="K6116" s="29">
        <v>40763</v>
      </c>
      <c r="L6116" s="33" t="s">
        <v>7182</v>
      </c>
      <c r="M6116" s="28" t="s">
        <v>2910</v>
      </c>
    </row>
    <row r="6117" spans="1:13" hidden="1" x14ac:dyDescent="0.2">
      <c r="A6117" s="23">
        <v>91042</v>
      </c>
      <c r="B6117" s="28" t="s">
        <v>4573</v>
      </c>
      <c r="C6117" s="28" t="s">
        <v>5135</v>
      </c>
      <c r="D6117" s="25">
        <v>40763</v>
      </c>
      <c r="E6117" s="28" t="s">
        <v>3294</v>
      </c>
      <c r="F6117" s="26">
        <v>19.8</v>
      </c>
      <c r="G6117" s="28" t="s">
        <v>5412</v>
      </c>
      <c r="H6117" s="28" t="s">
        <v>4599</v>
      </c>
      <c r="I6117" s="28" t="s">
        <v>4680</v>
      </c>
      <c r="J6117" s="28" t="s">
        <v>4909</v>
      </c>
      <c r="K6117" s="29">
        <v>40764</v>
      </c>
      <c r="L6117" s="28" t="s">
        <v>5658</v>
      </c>
      <c r="M6117" s="28" t="s">
        <v>3283</v>
      </c>
    </row>
    <row r="6118" spans="1:13" hidden="1" x14ac:dyDescent="0.2">
      <c r="A6118" s="23">
        <v>90875</v>
      </c>
      <c r="B6118" s="28" t="s">
        <v>4573</v>
      </c>
      <c r="C6118" s="28" t="s">
        <v>4574</v>
      </c>
      <c r="D6118" s="25">
        <v>40763</v>
      </c>
      <c r="E6118" s="33" t="s">
        <v>3388</v>
      </c>
      <c r="F6118" s="26">
        <v>8.19</v>
      </c>
      <c r="G6118" s="28" t="s">
        <v>4589</v>
      </c>
      <c r="H6118" s="28" t="s">
        <v>3381</v>
      </c>
      <c r="J6118" s="28" t="s">
        <v>4907</v>
      </c>
      <c r="K6118" s="29">
        <v>40763</v>
      </c>
      <c r="L6118" s="28" t="s">
        <v>7174</v>
      </c>
      <c r="M6118" s="28" t="s">
        <v>7186</v>
      </c>
    </row>
    <row r="6119" spans="1:13" hidden="1" x14ac:dyDescent="0.2">
      <c r="A6119" s="23">
        <v>91088</v>
      </c>
      <c r="B6119" s="28" t="s">
        <v>4573</v>
      </c>
      <c r="C6119" s="28" t="s">
        <v>4580</v>
      </c>
      <c r="D6119" s="25">
        <v>40763</v>
      </c>
      <c r="E6119" s="28" t="s">
        <v>8018</v>
      </c>
      <c r="F6119" s="26">
        <v>400</v>
      </c>
      <c r="G6119" s="28" t="s">
        <v>4595</v>
      </c>
      <c r="H6119" s="28" t="s">
        <v>4599</v>
      </c>
      <c r="I6119" s="28" t="s">
        <v>4680</v>
      </c>
      <c r="J6119" s="28" t="s">
        <v>4909</v>
      </c>
    </row>
    <row r="6120" spans="1:13" hidden="1" x14ac:dyDescent="0.2">
      <c r="A6120" s="23">
        <v>90870</v>
      </c>
      <c r="B6120" s="28" t="s">
        <v>4585</v>
      </c>
      <c r="C6120" s="28" t="s">
        <v>4574</v>
      </c>
      <c r="D6120" s="25">
        <v>40764</v>
      </c>
      <c r="F6120" s="26">
        <v>50</v>
      </c>
      <c r="G6120" s="28" t="s">
        <v>4586</v>
      </c>
      <c r="H6120" s="28" t="s">
        <v>5948</v>
      </c>
      <c r="J6120" s="28" t="s">
        <v>4905</v>
      </c>
      <c r="K6120" s="29">
        <v>40764</v>
      </c>
      <c r="L6120" s="28" t="s">
        <v>7174</v>
      </c>
      <c r="M6120" s="28" t="s">
        <v>7180</v>
      </c>
    </row>
    <row r="6121" spans="1:13" hidden="1" x14ac:dyDescent="0.2">
      <c r="A6121" s="23">
        <v>91045</v>
      </c>
      <c r="B6121" s="28" t="s">
        <v>4573</v>
      </c>
      <c r="C6121" s="28" t="s">
        <v>5135</v>
      </c>
      <c r="D6121" s="25">
        <v>40764</v>
      </c>
      <c r="E6121" s="28" t="s">
        <v>3297</v>
      </c>
      <c r="F6121" s="26">
        <v>14.08</v>
      </c>
      <c r="G6121" s="28" t="s">
        <v>7120</v>
      </c>
      <c r="H6121" s="28" t="s">
        <v>4599</v>
      </c>
      <c r="I6121" s="28" t="s">
        <v>4680</v>
      </c>
      <c r="J6121" s="28" t="s">
        <v>4909</v>
      </c>
      <c r="K6121" s="29">
        <v>40765</v>
      </c>
      <c r="L6121" s="28" t="s">
        <v>5658</v>
      </c>
      <c r="M6121" s="28" t="s">
        <v>4072</v>
      </c>
    </row>
    <row r="6122" spans="1:13" hidden="1" x14ac:dyDescent="0.2">
      <c r="A6122" s="23">
        <v>91046</v>
      </c>
      <c r="B6122" s="28" t="s">
        <v>4573</v>
      </c>
      <c r="C6122" s="28" t="s">
        <v>5135</v>
      </c>
      <c r="D6122" s="25">
        <v>40764</v>
      </c>
      <c r="E6122" s="33" t="s">
        <v>728</v>
      </c>
      <c r="F6122" s="26">
        <v>12.28</v>
      </c>
      <c r="G6122" s="28" t="s">
        <v>879</v>
      </c>
      <c r="H6122" s="28" t="s">
        <v>3365</v>
      </c>
      <c r="I6122" s="28" t="s">
        <v>4680</v>
      </c>
      <c r="J6122" s="28" t="s">
        <v>4909</v>
      </c>
      <c r="K6122" s="29">
        <v>40765</v>
      </c>
      <c r="L6122" s="28" t="s">
        <v>5658</v>
      </c>
      <c r="M6122" s="28" t="s">
        <v>4073</v>
      </c>
    </row>
    <row r="6123" spans="1:13" hidden="1" x14ac:dyDescent="0.2">
      <c r="A6123" s="23">
        <v>91044</v>
      </c>
      <c r="B6123" s="28" t="s">
        <v>4573</v>
      </c>
      <c r="C6123" s="28" t="s">
        <v>5135</v>
      </c>
      <c r="D6123" s="25">
        <v>40764</v>
      </c>
      <c r="E6123" s="28" t="s">
        <v>3296</v>
      </c>
      <c r="F6123" s="26">
        <v>564.79999999999995</v>
      </c>
      <c r="G6123" s="28" t="s">
        <v>889</v>
      </c>
      <c r="H6123" s="28" t="s">
        <v>4599</v>
      </c>
      <c r="I6123" s="28" t="s">
        <v>4680</v>
      </c>
      <c r="J6123" s="28" t="s">
        <v>4909</v>
      </c>
      <c r="K6123" s="29">
        <v>40765</v>
      </c>
      <c r="L6123" s="28" t="s">
        <v>5658</v>
      </c>
      <c r="M6123" s="28" t="s">
        <v>3177</v>
      </c>
    </row>
    <row r="6124" spans="1:13" hidden="1" x14ac:dyDescent="0.2">
      <c r="A6124" s="23">
        <v>90871</v>
      </c>
      <c r="B6124" s="28" t="s">
        <v>4579</v>
      </c>
      <c r="C6124" s="28" t="s">
        <v>4574</v>
      </c>
      <c r="D6124" s="25">
        <v>40764</v>
      </c>
      <c r="F6124" s="26">
        <v>100</v>
      </c>
      <c r="G6124" s="28" t="s">
        <v>4587</v>
      </c>
      <c r="H6124" s="28" t="s">
        <v>6667</v>
      </c>
      <c r="K6124" s="29">
        <v>40764</v>
      </c>
      <c r="L6124" s="28" t="s">
        <v>7174</v>
      </c>
      <c r="M6124" s="28" t="s">
        <v>7179</v>
      </c>
    </row>
    <row r="6125" spans="1:13" hidden="1" x14ac:dyDescent="0.2">
      <c r="A6125" s="23">
        <v>90872</v>
      </c>
      <c r="B6125" s="28" t="s">
        <v>4579</v>
      </c>
      <c r="C6125" s="28" t="s">
        <v>4574</v>
      </c>
      <c r="D6125" s="25">
        <v>40764</v>
      </c>
      <c r="F6125" s="26">
        <v>100</v>
      </c>
      <c r="G6125" s="28" t="s">
        <v>4587</v>
      </c>
      <c r="H6125" s="28" t="s">
        <v>6667</v>
      </c>
      <c r="K6125" s="29">
        <v>40764</v>
      </c>
      <c r="L6125" s="28" t="s">
        <v>7174</v>
      </c>
      <c r="M6125" s="28" t="s">
        <v>7179</v>
      </c>
    </row>
    <row r="6126" spans="1:13" hidden="1" x14ac:dyDescent="0.2">
      <c r="A6126" s="23">
        <v>91142.5</v>
      </c>
      <c r="B6126" s="28" t="s">
        <v>4582</v>
      </c>
      <c r="C6126" s="28" t="s">
        <v>4574</v>
      </c>
      <c r="D6126" s="25">
        <v>40765</v>
      </c>
      <c r="F6126" s="26">
        <v>-9.6300000000000008</v>
      </c>
      <c r="G6126" s="28" t="s">
        <v>4583</v>
      </c>
      <c r="H6126" s="28" t="s">
        <v>6666</v>
      </c>
      <c r="J6126" s="28" t="s">
        <v>4911</v>
      </c>
      <c r="K6126" s="29">
        <v>40793</v>
      </c>
      <c r="L6126" s="28" t="s">
        <v>7181</v>
      </c>
      <c r="M6126" s="28">
        <v>160109</v>
      </c>
    </row>
    <row r="6127" spans="1:13" hidden="1" x14ac:dyDescent="0.2">
      <c r="A6127" s="23">
        <v>90869</v>
      </c>
      <c r="B6127" s="28" t="s">
        <v>4579</v>
      </c>
      <c r="C6127" s="28" t="s">
        <v>4574</v>
      </c>
      <c r="D6127" s="25">
        <v>40765</v>
      </c>
      <c r="F6127" s="26">
        <v>100</v>
      </c>
      <c r="G6127" s="28" t="s">
        <v>4580</v>
      </c>
      <c r="H6127" s="28" t="s">
        <v>6667</v>
      </c>
      <c r="K6127" s="29">
        <v>40765</v>
      </c>
      <c r="L6127" s="28" t="s">
        <v>7184</v>
      </c>
      <c r="M6127" s="28" t="s">
        <v>5609</v>
      </c>
    </row>
    <row r="6128" spans="1:13" hidden="1" x14ac:dyDescent="0.2">
      <c r="A6128" s="23">
        <v>91087</v>
      </c>
      <c r="B6128" s="28" t="s">
        <v>4573</v>
      </c>
      <c r="C6128" s="28" t="s">
        <v>4580</v>
      </c>
      <c r="D6128" s="25">
        <v>40765</v>
      </c>
      <c r="E6128" s="28" t="s">
        <v>2020</v>
      </c>
      <c r="F6128" s="26">
        <v>100</v>
      </c>
      <c r="G6128" s="28" t="s">
        <v>1562</v>
      </c>
      <c r="H6128" s="28" t="s">
        <v>4599</v>
      </c>
      <c r="I6128" s="28" t="s">
        <v>4680</v>
      </c>
      <c r="J6128" s="28" t="s">
        <v>4909</v>
      </c>
    </row>
    <row r="6129" spans="1:13" hidden="1" x14ac:dyDescent="0.2">
      <c r="A6129" s="23">
        <v>91047</v>
      </c>
      <c r="B6129" s="28" t="s">
        <v>4573</v>
      </c>
      <c r="C6129" s="28" t="s">
        <v>5135</v>
      </c>
      <c r="D6129" s="25">
        <v>40765</v>
      </c>
      <c r="E6129" s="28" t="s">
        <v>3298</v>
      </c>
      <c r="F6129" s="26">
        <v>75</v>
      </c>
      <c r="G6129" s="28" t="s">
        <v>2203</v>
      </c>
      <c r="H6129" s="28" t="s">
        <v>4600</v>
      </c>
      <c r="I6129" s="28" t="s">
        <v>4680</v>
      </c>
      <c r="J6129" s="28" t="s">
        <v>4909</v>
      </c>
      <c r="K6129" s="29">
        <v>40766</v>
      </c>
      <c r="L6129" s="28" t="s">
        <v>5658</v>
      </c>
      <c r="M6129" s="28" t="s">
        <v>4074</v>
      </c>
    </row>
    <row r="6130" spans="1:13" hidden="1" x14ac:dyDescent="0.2">
      <c r="A6130" s="23">
        <v>93455</v>
      </c>
      <c r="B6130" s="28" t="s">
        <v>5150</v>
      </c>
      <c r="C6130" s="28" t="s">
        <v>4587</v>
      </c>
      <c r="D6130" s="25">
        <v>40766</v>
      </c>
      <c r="F6130" s="26">
        <v>-1160</v>
      </c>
      <c r="G6130" s="28" t="s">
        <v>4574</v>
      </c>
      <c r="H6130" s="28" t="s">
        <v>6667</v>
      </c>
    </row>
    <row r="6131" spans="1:13" hidden="1" x14ac:dyDescent="0.2">
      <c r="A6131" s="23">
        <v>91049</v>
      </c>
      <c r="B6131" s="28" t="s">
        <v>4573</v>
      </c>
      <c r="C6131" s="28" t="s">
        <v>5135</v>
      </c>
      <c r="D6131" s="25">
        <v>40767</v>
      </c>
      <c r="F6131" s="26">
        <v>69.239999999999995</v>
      </c>
      <c r="G6131" s="28" t="s">
        <v>1157</v>
      </c>
      <c r="H6131" s="28" t="s">
        <v>4599</v>
      </c>
      <c r="I6131" s="28" t="s">
        <v>4680</v>
      </c>
      <c r="J6131" s="28" t="s">
        <v>7139</v>
      </c>
      <c r="K6131" s="29">
        <v>40768</v>
      </c>
      <c r="L6131" s="28" t="s">
        <v>5658</v>
      </c>
      <c r="M6131" s="28" t="s">
        <v>4076</v>
      </c>
    </row>
    <row r="6132" spans="1:13" hidden="1" x14ac:dyDescent="0.2">
      <c r="A6132" s="23">
        <v>91048</v>
      </c>
      <c r="B6132" s="33" t="s">
        <v>4573</v>
      </c>
      <c r="C6132" s="28" t="s">
        <v>5135</v>
      </c>
      <c r="D6132" s="25">
        <v>40767</v>
      </c>
      <c r="E6132" s="28" t="s">
        <v>3299</v>
      </c>
      <c r="F6132" s="26">
        <v>377.99</v>
      </c>
      <c r="G6132" s="28" t="s">
        <v>889</v>
      </c>
      <c r="H6132" s="28" t="s">
        <v>4599</v>
      </c>
      <c r="I6132" s="28" t="s">
        <v>4680</v>
      </c>
      <c r="J6132" s="28" t="s">
        <v>4909</v>
      </c>
      <c r="K6132" s="29">
        <v>40768</v>
      </c>
      <c r="L6132" s="28" t="s">
        <v>5658</v>
      </c>
      <c r="M6132" s="28" t="s">
        <v>4075</v>
      </c>
    </row>
    <row r="6133" spans="1:13" hidden="1" x14ac:dyDescent="0.2">
      <c r="A6133" s="23">
        <v>91052</v>
      </c>
      <c r="B6133" s="28" t="s">
        <v>4573</v>
      </c>
      <c r="C6133" s="28" t="s">
        <v>5135</v>
      </c>
      <c r="D6133" s="25">
        <v>40768</v>
      </c>
      <c r="E6133" s="28" t="s">
        <v>728</v>
      </c>
      <c r="F6133" s="26">
        <v>9.89</v>
      </c>
      <c r="G6133" s="28" t="s">
        <v>879</v>
      </c>
      <c r="H6133" s="28" t="s">
        <v>3365</v>
      </c>
      <c r="I6133" s="28" t="s">
        <v>4680</v>
      </c>
      <c r="J6133" s="28" t="s">
        <v>4909</v>
      </c>
      <c r="K6133" s="29">
        <v>40770</v>
      </c>
      <c r="L6133" s="28" t="s">
        <v>5658</v>
      </c>
      <c r="M6133" s="28" t="s">
        <v>4079</v>
      </c>
    </row>
    <row r="6134" spans="1:13" hidden="1" x14ac:dyDescent="0.2">
      <c r="A6134" s="23">
        <v>91050</v>
      </c>
      <c r="B6134" s="28" t="s">
        <v>4573</v>
      </c>
      <c r="C6134" s="28" t="s">
        <v>5135</v>
      </c>
      <c r="D6134" s="25">
        <v>40768</v>
      </c>
      <c r="E6134" s="28" t="s">
        <v>3300</v>
      </c>
      <c r="F6134" s="26">
        <v>341.9</v>
      </c>
      <c r="G6134" s="28" t="s">
        <v>889</v>
      </c>
      <c r="H6134" s="28" t="s">
        <v>4599</v>
      </c>
      <c r="I6134" s="28" t="s">
        <v>4680</v>
      </c>
      <c r="J6134" s="28" t="s">
        <v>4909</v>
      </c>
      <c r="K6134" s="29">
        <v>40770</v>
      </c>
      <c r="L6134" s="28" t="s">
        <v>5658</v>
      </c>
      <c r="M6134" s="28" t="s">
        <v>4077</v>
      </c>
    </row>
    <row r="6135" spans="1:13" hidden="1" x14ac:dyDescent="0.2">
      <c r="A6135" s="23">
        <v>91051</v>
      </c>
      <c r="B6135" s="28" t="s">
        <v>4573</v>
      </c>
      <c r="C6135" s="28" t="s">
        <v>5135</v>
      </c>
      <c r="D6135" s="25">
        <v>40768</v>
      </c>
      <c r="E6135" s="28" t="s">
        <v>5629</v>
      </c>
      <c r="F6135" s="26">
        <v>170</v>
      </c>
      <c r="G6135" s="28" t="s">
        <v>889</v>
      </c>
      <c r="H6135" s="28" t="s">
        <v>4599</v>
      </c>
      <c r="I6135" s="28" t="s">
        <v>4680</v>
      </c>
      <c r="J6135" s="28" t="s">
        <v>4909</v>
      </c>
      <c r="K6135" s="29">
        <v>40770</v>
      </c>
      <c r="L6135" s="28" t="s">
        <v>5658</v>
      </c>
      <c r="M6135" s="28" t="s">
        <v>4078</v>
      </c>
    </row>
    <row r="6136" spans="1:13" hidden="1" x14ac:dyDescent="0.2">
      <c r="A6136" s="23">
        <v>90868</v>
      </c>
      <c r="B6136" s="28" t="s">
        <v>4579</v>
      </c>
      <c r="C6136" s="28" t="s">
        <v>4574</v>
      </c>
      <c r="D6136" s="25">
        <v>40770</v>
      </c>
      <c r="F6136" s="26">
        <v>200</v>
      </c>
      <c r="G6136" s="28" t="s">
        <v>4580</v>
      </c>
      <c r="H6136" s="28" t="s">
        <v>6667</v>
      </c>
      <c r="K6136" s="29">
        <v>40770</v>
      </c>
      <c r="L6136" s="28" t="s">
        <v>7184</v>
      </c>
      <c r="M6136" s="28" t="s">
        <v>5608</v>
      </c>
    </row>
    <row r="6137" spans="1:13" hidden="1" x14ac:dyDescent="0.2">
      <c r="A6137" s="23">
        <v>91053</v>
      </c>
      <c r="B6137" s="28" t="s">
        <v>4573</v>
      </c>
      <c r="C6137" s="28" t="s">
        <v>5135</v>
      </c>
      <c r="D6137" s="25">
        <v>40770</v>
      </c>
      <c r="E6137" s="28" t="s">
        <v>7164</v>
      </c>
      <c r="F6137" s="26">
        <v>24</v>
      </c>
      <c r="G6137" s="28" t="s">
        <v>7120</v>
      </c>
      <c r="H6137" s="28" t="s">
        <v>4599</v>
      </c>
      <c r="I6137" s="28" t="s">
        <v>4680</v>
      </c>
      <c r="J6137" s="28" t="s">
        <v>4909</v>
      </c>
      <c r="K6137" s="29">
        <v>40771</v>
      </c>
      <c r="L6137" s="28" t="s">
        <v>5658</v>
      </c>
      <c r="M6137" s="28" t="s">
        <v>4080</v>
      </c>
    </row>
    <row r="6138" spans="1:13" hidden="1" x14ac:dyDescent="0.2">
      <c r="A6138" s="23">
        <v>90867.199999999997</v>
      </c>
      <c r="B6138" s="28" t="s">
        <v>4579</v>
      </c>
      <c r="C6138" s="28" t="s">
        <v>4574</v>
      </c>
      <c r="D6138" s="25">
        <v>40771</v>
      </c>
      <c r="F6138" s="26">
        <v>50</v>
      </c>
      <c r="G6138" s="28" t="s">
        <v>4580</v>
      </c>
      <c r="H6138" s="28" t="s">
        <v>6667</v>
      </c>
      <c r="K6138" s="29">
        <v>40771</v>
      </c>
      <c r="L6138" s="28" t="s">
        <v>7212</v>
      </c>
      <c r="M6138" s="28" t="s">
        <v>2909</v>
      </c>
    </row>
    <row r="6139" spans="1:13" hidden="1" x14ac:dyDescent="0.2">
      <c r="A6139" s="23">
        <v>90867.1</v>
      </c>
      <c r="B6139" s="28" t="s">
        <v>4573</v>
      </c>
      <c r="C6139" s="28" t="s">
        <v>4574</v>
      </c>
      <c r="D6139" s="25">
        <v>40771</v>
      </c>
      <c r="E6139" s="28" t="s">
        <v>4009</v>
      </c>
      <c r="F6139" s="26">
        <v>31.64</v>
      </c>
      <c r="G6139" s="28" t="s">
        <v>879</v>
      </c>
      <c r="H6139" s="28" t="s">
        <v>3365</v>
      </c>
      <c r="I6139" s="28" t="s">
        <v>4680</v>
      </c>
      <c r="J6139" s="28" t="s">
        <v>4909</v>
      </c>
      <c r="K6139" s="29">
        <v>40771</v>
      </c>
      <c r="L6139" s="28" t="s">
        <v>7212</v>
      </c>
      <c r="M6139" s="28" t="s">
        <v>2909</v>
      </c>
    </row>
    <row r="6140" spans="1:13" hidden="1" x14ac:dyDescent="0.2">
      <c r="A6140" s="23">
        <v>91054.1</v>
      </c>
      <c r="B6140" s="28" t="s">
        <v>4573</v>
      </c>
      <c r="C6140" s="28" t="s">
        <v>5135</v>
      </c>
      <c r="D6140" s="25">
        <v>40772</v>
      </c>
      <c r="E6140" s="28" t="s">
        <v>5630</v>
      </c>
      <c r="F6140" s="26">
        <v>23</v>
      </c>
      <c r="G6140" s="28" t="s">
        <v>879</v>
      </c>
      <c r="H6140" s="28" t="s">
        <v>3365</v>
      </c>
      <c r="I6140" s="28" t="s">
        <v>4680</v>
      </c>
      <c r="J6140" s="28" t="s">
        <v>4909</v>
      </c>
      <c r="K6140" s="29">
        <v>40773</v>
      </c>
      <c r="L6140" s="28" t="s">
        <v>5658</v>
      </c>
      <c r="M6140" s="28" t="s">
        <v>4081</v>
      </c>
    </row>
    <row r="6141" spans="1:13" hidden="1" x14ac:dyDescent="0.2">
      <c r="A6141" s="23">
        <v>91054.2</v>
      </c>
      <c r="B6141" s="28" t="s">
        <v>4573</v>
      </c>
      <c r="C6141" s="28" t="s">
        <v>5135</v>
      </c>
      <c r="D6141" s="25">
        <v>40772</v>
      </c>
      <c r="E6141" s="28" t="s">
        <v>729</v>
      </c>
      <c r="F6141" s="26">
        <v>5.57</v>
      </c>
      <c r="G6141" s="28" t="s">
        <v>879</v>
      </c>
      <c r="H6141" s="28" t="s">
        <v>3365</v>
      </c>
      <c r="I6141" s="28" t="s">
        <v>4680</v>
      </c>
      <c r="J6141" s="28" t="s">
        <v>4909</v>
      </c>
      <c r="K6141" s="29">
        <v>40773</v>
      </c>
      <c r="L6141" s="28" t="s">
        <v>5658</v>
      </c>
      <c r="M6141" s="28" t="s">
        <v>4081</v>
      </c>
    </row>
    <row r="6142" spans="1:13" hidden="1" x14ac:dyDescent="0.2">
      <c r="A6142" s="23">
        <v>91055</v>
      </c>
      <c r="B6142" s="28" t="s">
        <v>4573</v>
      </c>
      <c r="C6142" s="28" t="s">
        <v>5135</v>
      </c>
      <c r="D6142" s="25">
        <v>40772</v>
      </c>
      <c r="E6142" s="28" t="s">
        <v>5632</v>
      </c>
      <c r="F6142" s="26">
        <v>23.51</v>
      </c>
      <c r="G6142" s="28" t="s">
        <v>5631</v>
      </c>
      <c r="H6142" s="28" t="s">
        <v>4599</v>
      </c>
      <c r="I6142" s="28" t="s">
        <v>4680</v>
      </c>
      <c r="J6142" s="28" t="s">
        <v>4909</v>
      </c>
      <c r="K6142" s="29">
        <v>40773</v>
      </c>
      <c r="L6142" s="28" t="s">
        <v>5658</v>
      </c>
      <c r="M6142" s="28" t="s">
        <v>4082</v>
      </c>
    </row>
    <row r="6143" spans="1:13" hidden="1" x14ac:dyDescent="0.2">
      <c r="A6143" s="23">
        <v>90866</v>
      </c>
      <c r="B6143" s="28" t="s">
        <v>4585</v>
      </c>
      <c r="C6143" s="28" t="s">
        <v>4574</v>
      </c>
      <c r="D6143" s="25">
        <v>40772</v>
      </c>
      <c r="F6143" s="26">
        <v>79.790000000000006</v>
      </c>
      <c r="G6143" s="28" t="s">
        <v>5142</v>
      </c>
      <c r="H6143" s="28" t="s">
        <v>5948</v>
      </c>
      <c r="K6143" s="29">
        <v>40772</v>
      </c>
      <c r="L6143" s="28" t="s">
        <v>7174</v>
      </c>
      <c r="M6143" s="28" t="s">
        <v>7175</v>
      </c>
    </row>
    <row r="6144" spans="1:13" hidden="1" x14ac:dyDescent="0.2">
      <c r="A6144" s="23">
        <v>91056</v>
      </c>
      <c r="B6144" s="28" t="s">
        <v>4573</v>
      </c>
      <c r="C6144" s="28" t="s">
        <v>5135</v>
      </c>
      <c r="D6144" s="25">
        <v>40773</v>
      </c>
      <c r="E6144" s="28" t="s">
        <v>5633</v>
      </c>
      <c r="F6144" s="26">
        <v>410.85</v>
      </c>
      <c r="G6144" s="28" t="s">
        <v>889</v>
      </c>
      <c r="H6144" s="28" t="s">
        <v>4599</v>
      </c>
      <c r="I6144" s="28" t="s">
        <v>4680</v>
      </c>
      <c r="J6144" s="28" t="s">
        <v>4909</v>
      </c>
      <c r="K6144" s="29">
        <v>40774</v>
      </c>
      <c r="L6144" s="28" t="s">
        <v>5658</v>
      </c>
      <c r="M6144" s="28" t="s">
        <v>1653</v>
      </c>
    </row>
    <row r="6145" spans="1:13" hidden="1" x14ac:dyDescent="0.2">
      <c r="A6145" s="23">
        <v>91057</v>
      </c>
      <c r="B6145" s="28" t="s">
        <v>4573</v>
      </c>
      <c r="C6145" s="28" t="s">
        <v>5135</v>
      </c>
      <c r="D6145" s="25">
        <v>40773</v>
      </c>
      <c r="E6145" s="28" t="s">
        <v>5634</v>
      </c>
      <c r="F6145" s="26">
        <v>95</v>
      </c>
      <c r="G6145" s="28" t="s">
        <v>889</v>
      </c>
      <c r="H6145" s="28" t="s">
        <v>4599</v>
      </c>
      <c r="I6145" s="28" t="s">
        <v>4680</v>
      </c>
      <c r="J6145" s="28" t="s">
        <v>4909</v>
      </c>
      <c r="K6145" s="29">
        <v>40774</v>
      </c>
      <c r="L6145" s="28" t="s">
        <v>5658</v>
      </c>
      <c r="M6145" s="28" t="s">
        <v>4083</v>
      </c>
    </row>
    <row r="6146" spans="1:13" hidden="1" x14ac:dyDescent="0.2">
      <c r="A6146" s="23">
        <v>91217</v>
      </c>
      <c r="B6146" s="28" t="s">
        <v>4573</v>
      </c>
      <c r="C6146" s="28" t="s">
        <v>7876</v>
      </c>
      <c r="D6146" s="25">
        <v>40773</v>
      </c>
      <c r="F6146" s="26">
        <v>7.99</v>
      </c>
      <c r="G6146" s="28" t="s">
        <v>2742</v>
      </c>
      <c r="H6146" s="28" t="s">
        <v>3381</v>
      </c>
      <c r="J6146" s="28" t="s">
        <v>4911</v>
      </c>
      <c r="K6146" s="29">
        <v>40773</v>
      </c>
      <c r="L6146" s="28" t="s">
        <v>5658</v>
      </c>
      <c r="M6146" s="28" t="s">
        <v>5037</v>
      </c>
    </row>
    <row r="6147" spans="1:13" hidden="1" x14ac:dyDescent="0.2">
      <c r="A6147" s="23">
        <v>91058.1</v>
      </c>
      <c r="B6147" s="28" t="s">
        <v>4573</v>
      </c>
      <c r="C6147" s="28" t="s">
        <v>5135</v>
      </c>
      <c r="D6147" s="25">
        <v>40774</v>
      </c>
      <c r="E6147" s="28" t="s">
        <v>1140</v>
      </c>
      <c r="F6147" s="26">
        <v>25.71</v>
      </c>
      <c r="G6147" s="28" t="s">
        <v>879</v>
      </c>
      <c r="H6147" s="28" t="s">
        <v>3365</v>
      </c>
      <c r="I6147" s="28" t="s">
        <v>4680</v>
      </c>
      <c r="J6147" s="28" t="s">
        <v>4909</v>
      </c>
      <c r="K6147" s="29">
        <v>40775</v>
      </c>
      <c r="L6147" s="28" t="s">
        <v>5658</v>
      </c>
      <c r="M6147" s="28" t="s">
        <v>4084</v>
      </c>
    </row>
    <row r="6148" spans="1:13" hidden="1" x14ac:dyDescent="0.2">
      <c r="A6148" s="23">
        <v>91058.2</v>
      </c>
      <c r="B6148" s="28" t="s">
        <v>4573</v>
      </c>
      <c r="C6148" s="28" t="s">
        <v>5135</v>
      </c>
      <c r="D6148" s="25">
        <v>40774</v>
      </c>
      <c r="E6148" s="28" t="s">
        <v>1331</v>
      </c>
      <c r="F6148" s="26">
        <v>6</v>
      </c>
      <c r="G6148" s="28" t="s">
        <v>879</v>
      </c>
      <c r="H6148" s="28" t="s">
        <v>3488</v>
      </c>
      <c r="I6148" s="28" t="s">
        <v>4680</v>
      </c>
      <c r="J6148" s="28" t="s">
        <v>4909</v>
      </c>
      <c r="K6148" s="29">
        <v>40775</v>
      </c>
      <c r="L6148" s="28" t="s">
        <v>5658</v>
      </c>
      <c r="M6148" s="28" t="s">
        <v>4084</v>
      </c>
    </row>
    <row r="6149" spans="1:13" hidden="1" x14ac:dyDescent="0.2">
      <c r="A6149" s="23">
        <v>91059</v>
      </c>
      <c r="B6149" s="28" t="s">
        <v>4573</v>
      </c>
      <c r="C6149" s="28" t="s">
        <v>5135</v>
      </c>
      <c r="D6149" s="25">
        <v>40774</v>
      </c>
      <c r="E6149" s="28" t="s">
        <v>5635</v>
      </c>
      <c r="F6149" s="26">
        <v>28.24</v>
      </c>
      <c r="G6149" s="28" t="s">
        <v>2203</v>
      </c>
      <c r="H6149" s="28" t="s">
        <v>4599</v>
      </c>
      <c r="I6149" s="28" t="s">
        <v>4680</v>
      </c>
      <c r="J6149" s="28" t="s">
        <v>4909</v>
      </c>
      <c r="K6149" s="29">
        <v>40775</v>
      </c>
      <c r="L6149" s="28" t="s">
        <v>5658</v>
      </c>
      <c r="M6149" s="28" t="s">
        <v>4085</v>
      </c>
    </row>
    <row r="6150" spans="1:13" hidden="1" x14ac:dyDescent="0.2">
      <c r="A6150" s="23">
        <v>91060</v>
      </c>
      <c r="B6150" s="33" t="s">
        <v>4573</v>
      </c>
      <c r="C6150" s="28" t="s">
        <v>5135</v>
      </c>
      <c r="D6150" s="25">
        <v>40775</v>
      </c>
      <c r="E6150" s="33"/>
      <c r="F6150" s="26">
        <v>60</v>
      </c>
      <c r="G6150" s="28" t="s">
        <v>1157</v>
      </c>
      <c r="H6150" s="28" t="s">
        <v>4599</v>
      </c>
      <c r="I6150" s="28" t="s">
        <v>4680</v>
      </c>
      <c r="J6150" s="28" t="s">
        <v>7139</v>
      </c>
      <c r="K6150" s="29">
        <v>40777</v>
      </c>
      <c r="L6150" s="28" t="s">
        <v>5658</v>
      </c>
      <c r="M6150" s="28" t="s">
        <v>4086</v>
      </c>
    </row>
    <row r="6151" spans="1:13" hidden="1" x14ac:dyDescent="0.2">
      <c r="A6151" s="23">
        <v>91061</v>
      </c>
      <c r="B6151" s="28" t="s">
        <v>4573</v>
      </c>
      <c r="C6151" s="28" t="s">
        <v>5135</v>
      </c>
      <c r="D6151" s="25">
        <v>40775</v>
      </c>
      <c r="F6151" s="26">
        <v>58.91</v>
      </c>
      <c r="G6151" s="28" t="s">
        <v>1157</v>
      </c>
      <c r="H6151" s="28" t="s">
        <v>4599</v>
      </c>
      <c r="I6151" s="28" t="s">
        <v>4680</v>
      </c>
      <c r="J6151" s="28" t="s">
        <v>7139</v>
      </c>
      <c r="K6151" s="29">
        <v>40777</v>
      </c>
      <c r="L6151" s="28" t="s">
        <v>5658</v>
      </c>
      <c r="M6151" s="28" t="s">
        <v>4087</v>
      </c>
    </row>
    <row r="6152" spans="1:13" hidden="1" x14ac:dyDescent="0.2">
      <c r="A6152" s="23">
        <v>91063</v>
      </c>
      <c r="B6152" s="28" t="s">
        <v>4573</v>
      </c>
      <c r="C6152" s="28" t="s">
        <v>5135</v>
      </c>
      <c r="D6152" s="25">
        <v>40775</v>
      </c>
      <c r="F6152" s="26">
        <v>4.07</v>
      </c>
      <c r="G6152" s="28" t="s">
        <v>2208</v>
      </c>
      <c r="H6152" s="28" t="s">
        <v>3365</v>
      </c>
      <c r="J6152" s="28" t="s">
        <v>4909</v>
      </c>
      <c r="K6152" s="29">
        <v>40777</v>
      </c>
      <c r="L6152" s="28" t="s">
        <v>5658</v>
      </c>
      <c r="M6152" s="28" t="s">
        <v>4089</v>
      </c>
    </row>
    <row r="6153" spans="1:13" hidden="1" x14ac:dyDescent="0.2">
      <c r="A6153" s="23">
        <v>91062</v>
      </c>
      <c r="B6153" s="28" t="s">
        <v>4573</v>
      </c>
      <c r="C6153" s="28" t="s">
        <v>5135</v>
      </c>
      <c r="D6153" s="25">
        <v>40775</v>
      </c>
      <c r="F6153" s="26">
        <v>33.549999999999997</v>
      </c>
      <c r="G6153" s="28" t="s">
        <v>5160</v>
      </c>
      <c r="H6153" s="28" t="s">
        <v>4599</v>
      </c>
      <c r="I6153" s="28" t="s">
        <v>4680</v>
      </c>
      <c r="J6153" s="28" t="s">
        <v>7139</v>
      </c>
      <c r="K6153" s="29">
        <v>40777</v>
      </c>
      <c r="L6153" s="28" t="s">
        <v>5658</v>
      </c>
      <c r="M6153" s="28" t="s">
        <v>4088</v>
      </c>
    </row>
    <row r="6154" spans="1:13" hidden="1" x14ac:dyDescent="0.2">
      <c r="A6154" s="23">
        <v>91064.1</v>
      </c>
      <c r="B6154" s="28" t="s">
        <v>4573</v>
      </c>
      <c r="C6154" s="28" t="s">
        <v>5135</v>
      </c>
      <c r="D6154" s="25">
        <v>40776</v>
      </c>
      <c r="E6154" s="28" t="s">
        <v>729</v>
      </c>
      <c r="F6154" s="26">
        <v>5</v>
      </c>
      <c r="G6154" s="28" t="s">
        <v>683</v>
      </c>
      <c r="H6154" s="28" t="s">
        <v>3488</v>
      </c>
      <c r="J6154" s="28" t="s">
        <v>4909</v>
      </c>
      <c r="K6154" s="29">
        <v>40777</v>
      </c>
      <c r="L6154" s="28" t="s">
        <v>5658</v>
      </c>
      <c r="M6154" s="28" t="s">
        <v>747</v>
      </c>
    </row>
    <row r="6155" spans="1:13" hidden="1" x14ac:dyDescent="0.2">
      <c r="A6155" s="23">
        <v>91064.2</v>
      </c>
      <c r="B6155" s="28" t="s">
        <v>4573</v>
      </c>
      <c r="C6155" s="28" t="s">
        <v>5135</v>
      </c>
      <c r="D6155" s="25">
        <v>40776</v>
      </c>
      <c r="F6155" s="26">
        <v>13.55</v>
      </c>
      <c r="G6155" s="28" t="s">
        <v>683</v>
      </c>
      <c r="H6155" s="28" t="s">
        <v>3365</v>
      </c>
      <c r="J6155" s="28" t="s">
        <v>4909</v>
      </c>
      <c r="K6155" s="29">
        <v>40777</v>
      </c>
      <c r="L6155" s="28" t="s">
        <v>5658</v>
      </c>
      <c r="M6155" s="28" t="s">
        <v>747</v>
      </c>
    </row>
    <row r="6156" spans="1:13" hidden="1" x14ac:dyDescent="0.2">
      <c r="A6156" s="23">
        <v>91065</v>
      </c>
      <c r="B6156" s="28" t="s">
        <v>4573</v>
      </c>
      <c r="C6156" s="28" t="s">
        <v>5135</v>
      </c>
      <c r="D6156" s="25">
        <v>40777</v>
      </c>
      <c r="F6156" s="26">
        <v>112.57</v>
      </c>
      <c r="G6156" s="28" t="s">
        <v>683</v>
      </c>
      <c r="H6156" s="28" t="s">
        <v>3365</v>
      </c>
      <c r="J6156" s="28" t="s">
        <v>4909</v>
      </c>
      <c r="K6156" s="29">
        <v>40778</v>
      </c>
      <c r="L6156" s="28" t="s">
        <v>5658</v>
      </c>
      <c r="M6156" s="28" t="s">
        <v>6162</v>
      </c>
    </row>
    <row r="6157" spans="1:13" hidden="1" x14ac:dyDescent="0.2">
      <c r="A6157" s="23">
        <v>91066</v>
      </c>
      <c r="B6157" s="28" t="s">
        <v>4573</v>
      </c>
      <c r="C6157" s="28" t="s">
        <v>5135</v>
      </c>
      <c r="D6157" s="25">
        <v>40777</v>
      </c>
      <c r="F6157" s="26">
        <v>9.15</v>
      </c>
      <c r="G6157" s="28" t="s">
        <v>2210</v>
      </c>
      <c r="H6157" s="28" t="s">
        <v>3484</v>
      </c>
      <c r="J6157" s="28" t="s">
        <v>4907</v>
      </c>
      <c r="K6157" s="29">
        <v>40778</v>
      </c>
      <c r="L6157" s="28" t="s">
        <v>5658</v>
      </c>
      <c r="M6157" s="28" t="s">
        <v>3179</v>
      </c>
    </row>
    <row r="6158" spans="1:13" x14ac:dyDescent="0.2">
      <c r="A6158" s="23">
        <v>90830</v>
      </c>
      <c r="B6158" s="28" t="s">
        <v>4573</v>
      </c>
      <c r="C6158" s="28" t="s">
        <v>5783</v>
      </c>
      <c r="D6158" s="25">
        <v>40777</v>
      </c>
      <c r="F6158" s="26">
        <v>226.6</v>
      </c>
      <c r="G6158" s="28" t="s">
        <v>2205</v>
      </c>
      <c r="H6158" s="28" t="s">
        <v>7151</v>
      </c>
      <c r="J6158" s="28" t="s">
        <v>4911</v>
      </c>
      <c r="K6158" s="29">
        <v>40777</v>
      </c>
      <c r="L6158" s="28" t="s">
        <v>5658</v>
      </c>
      <c r="M6158" s="28" t="s">
        <v>4695</v>
      </c>
    </row>
    <row r="6159" spans="1:13" hidden="1" x14ac:dyDescent="0.2">
      <c r="A6159" s="23">
        <v>90863</v>
      </c>
      <c r="B6159" s="28" t="s">
        <v>4573</v>
      </c>
      <c r="C6159" s="28" t="s">
        <v>4574</v>
      </c>
      <c r="D6159" s="25">
        <v>40778</v>
      </c>
      <c r="E6159" s="28" t="s">
        <v>3389</v>
      </c>
      <c r="F6159" s="26">
        <v>42.87</v>
      </c>
      <c r="G6159" s="28" t="s">
        <v>5139</v>
      </c>
      <c r="H6159" s="28" t="s">
        <v>3381</v>
      </c>
      <c r="J6159" s="28" t="s">
        <v>4911</v>
      </c>
      <c r="K6159" s="29">
        <v>40778</v>
      </c>
      <c r="L6159" s="28" t="s">
        <v>7174</v>
      </c>
      <c r="M6159" s="28" t="s">
        <v>7209</v>
      </c>
    </row>
    <row r="6160" spans="1:13" hidden="1" x14ac:dyDescent="0.2">
      <c r="A6160" s="23">
        <v>90864</v>
      </c>
      <c r="B6160" s="33" t="s">
        <v>4585</v>
      </c>
      <c r="C6160" s="28" t="s">
        <v>4574</v>
      </c>
      <c r="D6160" s="25">
        <v>40778</v>
      </c>
      <c r="F6160" s="26">
        <v>20.8</v>
      </c>
      <c r="G6160" s="28" t="s">
        <v>5141</v>
      </c>
      <c r="H6160" s="28" t="s">
        <v>5948</v>
      </c>
      <c r="J6160" s="28" t="s">
        <v>4907</v>
      </c>
      <c r="K6160" s="29">
        <v>40778</v>
      </c>
      <c r="L6160" s="28" t="s">
        <v>7174</v>
      </c>
      <c r="M6160" s="28" t="s">
        <v>7211</v>
      </c>
    </row>
    <row r="6161" spans="1:13" hidden="1" x14ac:dyDescent="0.2">
      <c r="A6161" s="23">
        <v>90865</v>
      </c>
      <c r="B6161" s="28" t="s">
        <v>5138</v>
      </c>
      <c r="C6161" s="28" t="s">
        <v>4574</v>
      </c>
      <c r="D6161" s="25">
        <v>40778</v>
      </c>
      <c r="E6161" s="33"/>
      <c r="F6161" s="26">
        <v>223.3</v>
      </c>
      <c r="G6161" s="28" t="s">
        <v>4574</v>
      </c>
      <c r="H6161" s="28" t="s">
        <v>3381</v>
      </c>
      <c r="J6161" s="28" t="s">
        <v>4909</v>
      </c>
      <c r="K6161" s="29">
        <v>40778</v>
      </c>
      <c r="L6161" s="28" t="s">
        <v>7206</v>
      </c>
      <c r="M6161" s="28" t="s">
        <v>5607</v>
      </c>
    </row>
    <row r="6162" spans="1:13" hidden="1" x14ac:dyDescent="0.2">
      <c r="A6162" s="23">
        <v>90862</v>
      </c>
      <c r="B6162" s="28" t="s">
        <v>4573</v>
      </c>
      <c r="C6162" s="28" t="s">
        <v>4574</v>
      </c>
      <c r="D6162" s="25">
        <v>40779</v>
      </c>
      <c r="E6162" s="33" t="s">
        <v>4017</v>
      </c>
      <c r="F6162" s="26">
        <v>370.94</v>
      </c>
      <c r="G6162" s="28" t="s">
        <v>885</v>
      </c>
      <c r="H6162" s="28" t="s">
        <v>3381</v>
      </c>
      <c r="J6162" s="28" t="s">
        <v>4909</v>
      </c>
      <c r="K6162" s="29">
        <v>40779</v>
      </c>
      <c r="L6162" s="28" t="s">
        <v>7176</v>
      </c>
      <c r="M6162" s="28">
        <v>1327</v>
      </c>
    </row>
    <row r="6163" spans="1:13" hidden="1" x14ac:dyDescent="0.2">
      <c r="A6163" s="23">
        <v>91067</v>
      </c>
      <c r="B6163" s="28" t="s">
        <v>4573</v>
      </c>
      <c r="C6163" s="28" t="s">
        <v>5135</v>
      </c>
      <c r="D6163" s="25">
        <v>40780</v>
      </c>
      <c r="E6163" s="33"/>
      <c r="F6163" s="26">
        <v>74.98</v>
      </c>
      <c r="G6163" s="28" t="s">
        <v>2212</v>
      </c>
      <c r="H6163" s="28" t="s">
        <v>7311</v>
      </c>
      <c r="J6163" s="28" t="s">
        <v>4683</v>
      </c>
      <c r="K6163" s="29">
        <v>40781</v>
      </c>
      <c r="L6163" s="28" t="s">
        <v>5658</v>
      </c>
      <c r="M6163" s="28" t="s">
        <v>4090</v>
      </c>
    </row>
    <row r="6164" spans="1:13" hidden="1" x14ac:dyDescent="0.2">
      <c r="A6164" s="23">
        <v>90861</v>
      </c>
      <c r="B6164" s="28" t="s">
        <v>5150</v>
      </c>
      <c r="C6164" s="28" t="s">
        <v>4574</v>
      </c>
      <c r="D6164" s="25">
        <v>40780</v>
      </c>
      <c r="F6164" s="26">
        <v>-1000</v>
      </c>
      <c r="G6164" s="28" t="s">
        <v>4587</v>
      </c>
      <c r="H6164" s="28" t="s">
        <v>6667</v>
      </c>
      <c r="K6164" s="29">
        <v>40780</v>
      </c>
      <c r="L6164" s="28" t="s">
        <v>7177</v>
      </c>
      <c r="M6164" s="28" t="s">
        <v>7178</v>
      </c>
    </row>
    <row r="6165" spans="1:13" x14ac:dyDescent="0.2">
      <c r="A6165" s="23">
        <v>91069</v>
      </c>
      <c r="B6165" s="28" t="s">
        <v>4573</v>
      </c>
      <c r="C6165" s="28" t="s">
        <v>5135</v>
      </c>
      <c r="D6165" s="25">
        <v>40780</v>
      </c>
      <c r="F6165" s="26">
        <v>20</v>
      </c>
      <c r="G6165" s="28" t="s">
        <v>2201</v>
      </c>
      <c r="H6165" s="28" t="s">
        <v>7151</v>
      </c>
      <c r="J6165" s="28" t="s">
        <v>4911</v>
      </c>
      <c r="K6165" s="29">
        <v>40781</v>
      </c>
      <c r="L6165" s="28" t="s">
        <v>5658</v>
      </c>
      <c r="M6165" s="28" t="s">
        <v>4092</v>
      </c>
    </row>
    <row r="6166" spans="1:13" hidden="1" x14ac:dyDescent="0.2">
      <c r="A6166" s="23">
        <v>91068</v>
      </c>
      <c r="B6166" s="28" t="s">
        <v>4573</v>
      </c>
      <c r="C6166" s="28" t="s">
        <v>5135</v>
      </c>
      <c r="D6166" s="25">
        <v>40780</v>
      </c>
      <c r="F6166" s="26">
        <v>20.8</v>
      </c>
      <c r="G6166" s="28" t="s">
        <v>5636</v>
      </c>
      <c r="H6166" s="28" t="s">
        <v>3365</v>
      </c>
      <c r="J6166" s="28" t="s">
        <v>4909</v>
      </c>
      <c r="K6166" s="29">
        <v>40781</v>
      </c>
      <c r="L6166" s="28" t="s">
        <v>5658</v>
      </c>
      <c r="M6166" s="28" t="s">
        <v>4091</v>
      </c>
    </row>
    <row r="6167" spans="1:13" hidden="1" x14ac:dyDescent="0.2">
      <c r="A6167" s="23">
        <v>93466</v>
      </c>
      <c r="B6167" s="28" t="s">
        <v>4579</v>
      </c>
      <c r="C6167" s="28" t="s">
        <v>4587</v>
      </c>
      <c r="D6167" s="25">
        <v>40780</v>
      </c>
      <c r="E6167" s="33"/>
      <c r="F6167" s="26">
        <v>1000</v>
      </c>
      <c r="G6167" s="28" t="s">
        <v>4574</v>
      </c>
      <c r="H6167" s="28" t="s">
        <v>6667</v>
      </c>
    </row>
    <row r="6168" spans="1:13" hidden="1" x14ac:dyDescent="0.2">
      <c r="A6168" s="23">
        <v>91039</v>
      </c>
      <c r="B6168" s="28" t="s">
        <v>4573</v>
      </c>
      <c r="C6168" s="28" t="s">
        <v>5135</v>
      </c>
      <c r="D6168" s="25">
        <v>40780</v>
      </c>
      <c r="E6168" s="33"/>
      <c r="F6168" s="26">
        <v>56.23</v>
      </c>
      <c r="G6168" s="28" t="s">
        <v>5167</v>
      </c>
      <c r="H6168" s="28" t="s">
        <v>3365</v>
      </c>
      <c r="J6168" s="28" t="s">
        <v>4909</v>
      </c>
      <c r="K6168" s="29">
        <v>40781</v>
      </c>
      <c r="L6168" s="28" t="s">
        <v>5658</v>
      </c>
      <c r="M6168" s="28" t="s">
        <v>6123</v>
      </c>
    </row>
    <row r="6169" spans="1:13" hidden="1" x14ac:dyDescent="0.2">
      <c r="A6169" s="23">
        <v>91040</v>
      </c>
      <c r="B6169" s="28" t="s">
        <v>4573</v>
      </c>
      <c r="C6169" s="28" t="s">
        <v>5135</v>
      </c>
      <c r="D6169" s="25">
        <v>40780</v>
      </c>
      <c r="E6169" s="28" t="s">
        <v>5639</v>
      </c>
      <c r="F6169" s="26">
        <v>16.78</v>
      </c>
      <c r="G6169" s="28" t="s">
        <v>5167</v>
      </c>
      <c r="H6169" s="28" t="s">
        <v>3488</v>
      </c>
      <c r="J6169" s="28" t="s">
        <v>4909</v>
      </c>
      <c r="K6169" s="29">
        <v>40781</v>
      </c>
      <c r="L6169" s="28" t="s">
        <v>5658</v>
      </c>
      <c r="M6169" s="28" t="s">
        <v>748</v>
      </c>
    </row>
    <row r="6170" spans="1:13" hidden="1" x14ac:dyDescent="0.2">
      <c r="A6170" s="23">
        <v>91071</v>
      </c>
      <c r="B6170" s="33" t="s">
        <v>4573</v>
      </c>
      <c r="C6170" s="28" t="s">
        <v>5135</v>
      </c>
      <c r="D6170" s="25">
        <v>40781</v>
      </c>
      <c r="F6170" s="26">
        <v>5.04</v>
      </c>
      <c r="G6170" s="28" t="s">
        <v>683</v>
      </c>
      <c r="H6170" s="28" t="s">
        <v>3365</v>
      </c>
      <c r="J6170" s="28" t="s">
        <v>4909</v>
      </c>
      <c r="K6170" s="29">
        <v>40782</v>
      </c>
      <c r="L6170" s="28" t="s">
        <v>5658</v>
      </c>
      <c r="M6170" s="28" t="s">
        <v>747</v>
      </c>
    </row>
    <row r="6171" spans="1:13" hidden="1" x14ac:dyDescent="0.2">
      <c r="A6171" s="23">
        <v>91070</v>
      </c>
      <c r="B6171" s="28" t="s">
        <v>4573</v>
      </c>
      <c r="C6171" s="28" t="s">
        <v>5135</v>
      </c>
      <c r="D6171" s="25">
        <v>40781</v>
      </c>
      <c r="F6171" s="26">
        <v>5.45</v>
      </c>
      <c r="G6171" s="28" t="s">
        <v>2210</v>
      </c>
      <c r="H6171" s="28" t="s">
        <v>3484</v>
      </c>
      <c r="J6171" s="28" t="s">
        <v>4907</v>
      </c>
      <c r="K6171" s="29">
        <v>40782</v>
      </c>
      <c r="L6171" s="28" t="s">
        <v>5658</v>
      </c>
      <c r="M6171" s="28" t="s">
        <v>3179</v>
      </c>
    </row>
    <row r="6172" spans="1:13" hidden="1" x14ac:dyDescent="0.2">
      <c r="A6172" s="23">
        <v>91073</v>
      </c>
      <c r="B6172" s="28" t="s">
        <v>4573</v>
      </c>
      <c r="C6172" s="28" t="s">
        <v>5135</v>
      </c>
      <c r="D6172" s="25">
        <v>40782</v>
      </c>
      <c r="F6172" s="26">
        <v>8.69</v>
      </c>
      <c r="G6172" s="28" t="s">
        <v>683</v>
      </c>
      <c r="H6172" s="28" t="s">
        <v>3365</v>
      </c>
      <c r="J6172" s="28" t="s">
        <v>4909</v>
      </c>
      <c r="K6172" s="29">
        <v>40785</v>
      </c>
      <c r="L6172" s="28" t="s">
        <v>5658</v>
      </c>
      <c r="M6172" s="28" t="s">
        <v>747</v>
      </c>
    </row>
    <row r="6173" spans="1:13" hidden="1" x14ac:dyDescent="0.2">
      <c r="A6173" s="23">
        <v>91072.1</v>
      </c>
      <c r="B6173" s="28" t="s">
        <v>4573</v>
      </c>
      <c r="C6173" s="28" t="s">
        <v>5135</v>
      </c>
      <c r="D6173" s="25">
        <v>40782</v>
      </c>
      <c r="E6173" s="28" t="s">
        <v>6046</v>
      </c>
      <c r="F6173" s="26">
        <v>7.99</v>
      </c>
      <c r="G6173" s="28" t="s">
        <v>3697</v>
      </c>
      <c r="H6173" s="28" t="s">
        <v>7323</v>
      </c>
      <c r="J6173" s="28" t="s">
        <v>4912</v>
      </c>
      <c r="K6173" s="29">
        <v>40785</v>
      </c>
      <c r="L6173" s="28" t="s">
        <v>5658</v>
      </c>
      <c r="M6173" s="28" t="s">
        <v>3967</v>
      </c>
    </row>
    <row r="6174" spans="1:13" hidden="1" x14ac:dyDescent="0.2">
      <c r="A6174" s="23">
        <v>91072.2</v>
      </c>
      <c r="B6174" s="28" t="s">
        <v>4573</v>
      </c>
      <c r="C6174" s="28" t="s">
        <v>5135</v>
      </c>
      <c r="D6174" s="25">
        <v>40782</v>
      </c>
      <c r="E6174" s="28" t="s">
        <v>4709</v>
      </c>
      <c r="F6174" s="26">
        <v>2.39</v>
      </c>
      <c r="G6174" s="28" t="s">
        <v>3697</v>
      </c>
      <c r="H6174" s="28" t="s">
        <v>7323</v>
      </c>
      <c r="J6174" s="28" t="s">
        <v>4912</v>
      </c>
      <c r="K6174" s="29">
        <v>40785</v>
      </c>
      <c r="L6174" s="28" t="s">
        <v>5658</v>
      </c>
      <c r="M6174" s="28" t="s">
        <v>3967</v>
      </c>
    </row>
    <row r="6175" spans="1:13" hidden="1" x14ac:dyDescent="0.2">
      <c r="A6175" s="23">
        <v>91074</v>
      </c>
      <c r="B6175" s="28" t="s">
        <v>4573</v>
      </c>
      <c r="C6175" s="28" t="s">
        <v>5135</v>
      </c>
      <c r="D6175" s="25">
        <v>40783</v>
      </c>
      <c r="F6175" s="26">
        <v>62.72</v>
      </c>
      <c r="G6175" s="28" t="s">
        <v>683</v>
      </c>
      <c r="H6175" s="28" t="s">
        <v>7322</v>
      </c>
      <c r="J6175" s="28" t="s">
        <v>7139</v>
      </c>
      <c r="K6175" s="29">
        <v>40785</v>
      </c>
      <c r="L6175" s="28" t="s">
        <v>5658</v>
      </c>
      <c r="M6175" s="28" t="s">
        <v>4093</v>
      </c>
    </row>
    <row r="6176" spans="1:13" x14ac:dyDescent="0.2">
      <c r="A6176" s="23">
        <v>91075</v>
      </c>
      <c r="B6176" s="28" t="s">
        <v>4573</v>
      </c>
      <c r="C6176" s="28" t="s">
        <v>5135</v>
      </c>
      <c r="D6176" s="25">
        <v>40783</v>
      </c>
      <c r="F6176" s="26">
        <v>15.9</v>
      </c>
      <c r="G6176" s="28" t="s">
        <v>2205</v>
      </c>
      <c r="H6176" s="28" t="s">
        <v>7151</v>
      </c>
      <c r="J6176" s="28" t="s">
        <v>4911</v>
      </c>
      <c r="K6176" s="29">
        <v>40785</v>
      </c>
      <c r="L6176" s="28" t="s">
        <v>5658</v>
      </c>
      <c r="M6176" s="28" t="s">
        <v>755</v>
      </c>
    </row>
    <row r="6177" spans="1:13" hidden="1" x14ac:dyDescent="0.2">
      <c r="A6177" s="23">
        <v>91076</v>
      </c>
      <c r="B6177" s="33" t="s">
        <v>4573</v>
      </c>
      <c r="C6177" s="28" t="s">
        <v>5135</v>
      </c>
      <c r="D6177" s="25">
        <v>40784</v>
      </c>
      <c r="F6177" s="26">
        <v>12.85</v>
      </c>
      <c r="G6177" s="28" t="s">
        <v>683</v>
      </c>
      <c r="H6177" s="28" t="s">
        <v>3365</v>
      </c>
      <c r="J6177" s="28" t="s">
        <v>4909</v>
      </c>
      <c r="K6177" s="29">
        <v>40785</v>
      </c>
      <c r="L6177" s="28" t="s">
        <v>5658</v>
      </c>
      <c r="M6177" s="28" t="s">
        <v>4094</v>
      </c>
    </row>
    <row r="6178" spans="1:13" hidden="1" x14ac:dyDescent="0.2">
      <c r="A6178" s="23">
        <v>90856</v>
      </c>
      <c r="B6178" s="28" t="s">
        <v>4579</v>
      </c>
      <c r="C6178" s="28" t="s">
        <v>4574</v>
      </c>
      <c r="D6178" s="25">
        <v>40785</v>
      </c>
      <c r="F6178" s="26">
        <v>10</v>
      </c>
      <c r="G6178" s="28" t="s">
        <v>4580</v>
      </c>
      <c r="H6178" s="28" t="s">
        <v>6667</v>
      </c>
      <c r="K6178" s="29">
        <v>40785</v>
      </c>
      <c r="L6178" s="28" t="s">
        <v>7184</v>
      </c>
      <c r="M6178" s="28" t="s">
        <v>6415</v>
      </c>
    </row>
    <row r="6179" spans="1:13" hidden="1" x14ac:dyDescent="0.2">
      <c r="A6179" s="23">
        <v>90857</v>
      </c>
      <c r="B6179" s="28" t="s">
        <v>4579</v>
      </c>
      <c r="C6179" s="28" t="s">
        <v>4574</v>
      </c>
      <c r="D6179" s="25">
        <v>40785</v>
      </c>
      <c r="F6179" s="26">
        <v>40</v>
      </c>
      <c r="G6179" s="28" t="s">
        <v>4580</v>
      </c>
      <c r="H6179" s="28" t="s">
        <v>6667</v>
      </c>
      <c r="K6179" s="29">
        <v>40785</v>
      </c>
      <c r="L6179" s="28" t="s">
        <v>7184</v>
      </c>
      <c r="M6179" s="28" t="s">
        <v>5605</v>
      </c>
    </row>
    <row r="6180" spans="1:13" hidden="1" x14ac:dyDescent="0.2">
      <c r="A6180" s="23">
        <v>90858</v>
      </c>
      <c r="B6180" s="28" t="s">
        <v>4579</v>
      </c>
      <c r="C6180" s="28" t="s">
        <v>4574</v>
      </c>
      <c r="D6180" s="25">
        <v>40785</v>
      </c>
      <c r="F6180" s="26">
        <v>30</v>
      </c>
      <c r="G6180" s="28" t="s">
        <v>4580</v>
      </c>
      <c r="H6180" s="28" t="s">
        <v>6667</v>
      </c>
      <c r="K6180" s="29">
        <v>40785</v>
      </c>
      <c r="L6180" s="28" t="s">
        <v>7184</v>
      </c>
      <c r="M6180" s="28" t="s">
        <v>5606</v>
      </c>
    </row>
    <row r="6181" spans="1:13" hidden="1" x14ac:dyDescent="0.2">
      <c r="A6181" s="23">
        <v>90859.199999999997</v>
      </c>
      <c r="B6181" s="28" t="s">
        <v>4579</v>
      </c>
      <c r="C6181" s="28" t="s">
        <v>4574</v>
      </c>
      <c r="D6181" s="25">
        <v>40785</v>
      </c>
      <c r="F6181" s="26">
        <v>30</v>
      </c>
      <c r="G6181" s="28" t="s">
        <v>4580</v>
      </c>
      <c r="H6181" s="28" t="s">
        <v>6667</v>
      </c>
      <c r="K6181" s="29">
        <v>40785</v>
      </c>
      <c r="L6181" s="28" t="s">
        <v>7212</v>
      </c>
      <c r="M6181" s="28" t="s">
        <v>4687</v>
      </c>
    </row>
    <row r="6182" spans="1:13" hidden="1" x14ac:dyDescent="0.2">
      <c r="A6182" s="23">
        <v>90855</v>
      </c>
      <c r="B6182" s="28" t="s">
        <v>4573</v>
      </c>
      <c r="C6182" s="28" t="s">
        <v>4574</v>
      </c>
      <c r="D6182" s="25">
        <v>40785</v>
      </c>
      <c r="E6182" s="28" t="s">
        <v>4683</v>
      </c>
      <c r="F6182" s="26">
        <v>2500</v>
      </c>
      <c r="G6182" s="28" t="s">
        <v>5152</v>
      </c>
      <c r="H6182" s="28" t="s">
        <v>7311</v>
      </c>
      <c r="I6182" s="28" t="s">
        <v>3527</v>
      </c>
      <c r="J6182" s="28" t="s">
        <v>4683</v>
      </c>
      <c r="K6182" s="29">
        <v>40785</v>
      </c>
      <c r="L6182" s="28" t="s">
        <v>7176</v>
      </c>
      <c r="M6182" s="28">
        <v>1329</v>
      </c>
    </row>
    <row r="6183" spans="1:13" hidden="1" x14ac:dyDescent="0.2">
      <c r="A6183" s="23">
        <v>90859.1</v>
      </c>
      <c r="B6183" s="28" t="s">
        <v>4573</v>
      </c>
      <c r="C6183" s="28" t="s">
        <v>4574</v>
      </c>
      <c r="D6183" s="25">
        <v>40785</v>
      </c>
      <c r="E6183" s="33" t="s">
        <v>7164</v>
      </c>
      <c r="F6183" s="26">
        <v>2.2999999999999998</v>
      </c>
      <c r="G6183" s="28" t="s">
        <v>5137</v>
      </c>
      <c r="H6183" s="28" t="s">
        <v>3365</v>
      </c>
      <c r="J6183" s="28" t="s">
        <v>4911</v>
      </c>
      <c r="K6183" s="29">
        <v>40785</v>
      </c>
      <c r="L6183" s="28" t="s">
        <v>7212</v>
      </c>
      <c r="M6183" s="28" t="s">
        <v>4687</v>
      </c>
    </row>
    <row r="6184" spans="1:13" hidden="1" x14ac:dyDescent="0.2">
      <c r="A6184" s="23">
        <v>91224</v>
      </c>
      <c r="B6184" s="28" t="s">
        <v>4573</v>
      </c>
      <c r="C6184" s="28" t="s">
        <v>5133</v>
      </c>
      <c r="D6184" s="25">
        <v>40785</v>
      </c>
      <c r="F6184" s="26">
        <v>129.99</v>
      </c>
      <c r="G6184" s="28" t="s">
        <v>5137</v>
      </c>
      <c r="H6184" s="28" t="s">
        <v>3365</v>
      </c>
      <c r="J6184" s="28" t="s">
        <v>4909</v>
      </c>
    </row>
    <row r="6185" spans="1:13" hidden="1" x14ac:dyDescent="0.2">
      <c r="A6185" s="23">
        <v>90860</v>
      </c>
      <c r="B6185" s="28" t="s">
        <v>4573</v>
      </c>
      <c r="C6185" s="28" t="s">
        <v>4574</v>
      </c>
      <c r="D6185" s="25">
        <v>40785</v>
      </c>
      <c r="F6185" s="26">
        <v>57.13</v>
      </c>
      <c r="G6185" s="28" t="s">
        <v>6790</v>
      </c>
      <c r="H6185" s="28" t="s">
        <v>3381</v>
      </c>
      <c r="J6185" s="28" t="s">
        <v>4909</v>
      </c>
      <c r="K6185" s="29">
        <v>40785</v>
      </c>
      <c r="L6185" s="28" t="s">
        <v>7174</v>
      </c>
      <c r="M6185" s="28" t="s">
        <v>7220</v>
      </c>
    </row>
    <row r="6186" spans="1:13" hidden="1" x14ac:dyDescent="0.2">
      <c r="A6186" s="23">
        <v>90854</v>
      </c>
      <c r="B6186" s="28" t="s">
        <v>4573</v>
      </c>
      <c r="C6186" s="28" t="s">
        <v>4574</v>
      </c>
      <c r="D6186" s="25">
        <v>40785</v>
      </c>
      <c r="F6186" s="26">
        <v>24.99</v>
      </c>
      <c r="G6186" s="28" t="s">
        <v>5136</v>
      </c>
      <c r="H6186" s="28" t="s">
        <v>3381</v>
      </c>
      <c r="J6186" s="28" t="s">
        <v>4911</v>
      </c>
      <c r="K6186" s="29">
        <v>40785</v>
      </c>
      <c r="L6186" s="28" t="s">
        <v>7174</v>
      </c>
      <c r="M6186" s="28" t="s">
        <v>7221</v>
      </c>
    </row>
    <row r="6187" spans="1:13" hidden="1" x14ac:dyDescent="0.2">
      <c r="A6187" s="23">
        <v>90831</v>
      </c>
      <c r="B6187" s="28" t="s">
        <v>4573</v>
      </c>
      <c r="C6187" s="28" t="s">
        <v>5783</v>
      </c>
      <c r="D6187" s="25">
        <v>40786</v>
      </c>
      <c r="E6187" s="28" t="s">
        <v>4684</v>
      </c>
      <c r="F6187" s="26">
        <v>24.95</v>
      </c>
      <c r="G6187" s="28" t="s">
        <v>2203</v>
      </c>
      <c r="H6187" s="28" t="s">
        <v>3488</v>
      </c>
      <c r="J6187" s="28" t="s">
        <v>4911</v>
      </c>
      <c r="K6187" s="29">
        <v>40786</v>
      </c>
      <c r="L6187" s="28" t="s">
        <v>5658</v>
      </c>
      <c r="M6187" s="28" t="s">
        <v>6174</v>
      </c>
    </row>
    <row r="6188" spans="1:13" hidden="1" x14ac:dyDescent="0.2">
      <c r="A6188" s="23">
        <v>90832</v>
      </c>
      <c r="B6188" s="28" t="s">
        <v>4573</v>
      </c>
      <c r="C6188" s="28" t="s">
        <v>5783</v>
      </c>
      <c r="D6188" s="25">
        <v>40786</v>
      </c>
      <c r="F6188" s="26">
        <v>128</v>
      </c>
      <c r="G6188" s="28" t="s">
        <v>1937</v>
      </c>
      <c r="H6188" s="28" t="s">
        <v>7311</v>
      </c>
      <c r="I6188" s="28" t="s">
        <v>3527</v>
      </c>
      <c r="J6188" s="28" t="s">
        <v>4683</v>
      </c>
      <c r="K6188" s="29">
        <v>40786</v>
      </c>
      <c r="L6188" s="28" t="s">
        <v>5658</v>
      </c>
      <c r="M6188" s="28" t="s">
        <v>6175</v>
      </c>
    </row>
    <row r="6189" spans="1:13" hidden="1" x14ac:dyDescent="0.2">
      <c r="A6189" s="23">
        <v>91166.1</v>
      </c>
      <c r="B6189" s="28" t="s">
        <v>4573</v>
      </c>
      <c r="C6189" s="28" t="s">
        <v>5135</v>
      </c>
      <c r="D6189" s="25">
        <v>40787</v>
      </c>
      <c r="E6189" s="28" t="s">
        <v>1959</v>
      </c>
      <c r="F6189" s="26">
        <v>6.98</v>
      </c>
      <c r="G6189" s="28" t="s">
        <v>1943</v>
      </c>
      <c r="H6189" s="28" t="s">
        <v>277</v>
      </c>
      <c r="J6189" s="28" t="s">
        <v>4907</v>
      </c>
      <c r="K6189" s="29">
        <v>40788</v>
      </c>
      <c r="L6189" s="28" t="s">
        <v>5658</v>
      </c>
      <c r="M6189" s="28" t="s">
        <v>4811</v>
      </c>
    </row>
    <row r="6190" spans="1:13" x14ac:dyDescent="0.2">
      <c r="A6190" s="23">
        <v>91166.2</v>
      </c>
      <c r="B6190" s="28" t="s">
        <v>4573</v>
      </c>
      <c r="C6190" s="28" t="s">
        <v>5135</v>
      </c>
      <c r="D6190" s="25">
        <v>40787</v>
      </c>
      <c r="E6190" s="28" t="s">
        <v>1960</v>
      </c>
      <c r="F6190" s="26">
        <v>17.28</v>
      </c>
      <c r="G6190" s="28" t="s">
        <v>1943</v>
      </c>
      <c r="H6190" s="28" t="s">
        <v>7151</v>
      </c>
      <c r="J6190" s="28" t="s">
        <v>4907</v>
      </c>
      <c r="K6190" s="29">
        <v>40788</v>
      </c>
      <c r="L6190" s="28" t="s">
        <v>5658</v>
      </c>
      <c r="M6190" s="28" t="s">
        <v>4811</v>
      </c>
    </row>
    <row r="6191" spans="1:13" hidden="1" x14ac:dyDescent="0.2">
      <c r="A6191" s="23">
        <v>91163</v>
      </c>
      <c r="B6191" s="28" t="s">
        <v>4579</v>
      </c>
      <c r="C6191" s="28" t="s">
        <v>4574</v>
      </c>
      <c r="D6191" s="25">
        <v>40787</v>
      </c>
      <c r="F6191" s="26">
        <v>755.95</v>
      </c>
      <c r="G6191" s="28" t="s">
        <v>5783</v>
      </c>
      <c r="H6191" s="28" t="s">
        <v>6667</v>
      </c>
      <c r="K6191" s="29">
        <v>40787</v>
      </c>
      <c r="L6191" s="28" t="s">
        <v>7174</v>
      </c>
      <c r="M6191" s="28" t="s">
        <v>7193</v>
      </c>
    </row>
    <row r="6192" spans="1:13" hidden="1" x14ac:dyDescent="0.2">
      <c r="A6192" s="23">
        <v>91209</v>
      </c>
      <c r="B6192" s="28" t="s">
        <v>4573</v>
      </c>
      <c r="C6192" s="28" t="s">
        <v>5783</v>
      </c>
      <c r="D6192" s="25">
        <v>40787</v>
      </c>
      <c r="F6192" s="26">
        <v>16.149999999999999</v>
      </c>
      <c r="G6192" s="28" t="s">
        <v>7996</v>
      </c>
      <c r="H6192" s="28" t="s">
        <v>3484</v>
      </c>
      <c r="J6192" s="28" t="s">
        <v>4907</v>
      </c>
      <c r="K6192" s="29">
        <v>40787</v>
      </c>
      <c r="L6192" s="28" t="s">
        <v>5658</v>
      </c>
      <c r="M6192" s="28" t="s">
        <v>2738</v>
      </c>
    </row>
    <row r="6193" spans="1:13" hidden="1" x14ac:dyDescent="0.2">
      <c r="A6193" s="23">
        <v>91156</v>
      </c>
      <c r="B6193" s="28" t="s">
        <v>4579</v>
      </c>
      <c r="C6193" s="28" t="s">
        <v>4574</v>
      </c>
      <c r="D6193" s="25">
        <v>40787</v>
      </c>
      <c r="F6193" s="26">
        <v>50</v>
      </c>
      <c r="G6193" s="28" t="s">
        <v>4580</v>
      </c>
      <c r="H6193" s="28" t="s">
        <v>6667</v>
      </c>
      <c r="K6193" s="29">
        <v>40787</v>
      </c>
      <c r="L6193" s="28" t="s">
        <v>7184</v>
      </c>
      <c r="M6193" s="28" t="s">
        <v>7269</v>
      </c>
    </row>
    <row r="6194" spans="1:13" hidden="1" x14ac:dyDescent="0.2">
      <c r="A6194" s="23">
        <v>91159</v>
      </c>
      <c r="B6194" s="28" t="s">
        <v>4573</v>
      </c>
      <c r="C6194" s="28" t="s">
        <v>4574</v>
      </c>
      <c r="D6194" s="25">
        <v>40787</v>
      </c>
      <c r="F6194" s="26">
        <v>28</v>
      </c>
      <c r="G6194" s="28" t="s">
        <v>5165</v>
      </c>
      <c r="H6194" s="28" t="s">
        <v>3370</v>
      </c>
      <c r="J6194" s="28" t="s">
        <v>4909</v>
      </c>
      <c r="K6194" s="29">
        <v>40787</v>
      </c>
      <c r="L6194" s="28" t="s">
        <v>7176</v>
      </c>
      <c r="M6194" s="28">
        <v>1330</v>
      </c>
    </row>
    <row r="6195" spans="1:13" hidden="1" x14ac:dyDescent="0.2">
      <c r="A6195" s="23">
        <v>91165</v>
      </c>
      <c r="B6195" s="28" t="s">
        <v>4573</v>
      </c>
      <c r="C6195" s="28" t="s">
        <v>4574</v>
      </c>
      <c r="D6195" s="25">
        <v>40787</v>
      </c>
      <c r="F6195" s="26">
        <v>5</v>
      </c>
      <c r="G6195" s="28" t="s">
        <v>5134</v>
      </c>
      <c r="H6195" s="28" t="s">
        <v>5954</v>
      </c>
      <c r="J6195" s="28" t="s">
        <v>4912</v>
      </c>
      <c r="K6195" s="29">
        <v>40787</v>
      </c>
      <c r="L6195" s="28" t="s">
        <v>7174</v>
      </c>
      <c r="M6195" s="28" t="s">
        <v>7194</v>
      </c>
    </row>
    <row r="6196" spans="1:13" hidden="1" x14ac:dyDescent="0.2">
      <c r="A6196" s="23">
        <v>91160</v>
      </c>
      <c r="B6196" s="28" t="s">
        <v>4573</v>
      </c>
      <c r="C6196" s="28" t="s">
        <v>4574</v>
      </c>
      <c r="D6196" s="25">
        <v>40787</v>
      </c>
      <c r="E6196" s="28" t="s">
        <v>3382</v>
      </c>
      <c r="F6196" s="26">
        <v>170</v>
      </c>
      <c r="G6196" s="28" t="s">
        <v>5414</v>
      </c>
      <c r="H6196" s="28" t="s">
        <v>3381</v>
      </c>
      <c r="J6196" s="28" t="s">
        <v>4909</v>
      </c>
      <c r="K6196" s="29">
        <v>40787</v>
      </c>
      <c r="L6196" s="28" t="s">
        <v>7174</v>
      </c>
      <c r="M6196" s="28" t="s">
        <v>7188</v>
      </c>
    </row>
    <row r="6197" spans="1:13" hidden="1" x14ac:dyDescent="0.2">
      <c r="A6197" s="23">
        <v>91153</v>
      </c>
      <c r="B6197" s="28" t="s">
        <v>4573</v>
      </c>
      <c r="C6197" s="28" t="s">
        <v>4574</v>
      </c>
      <c r="D6197" s="25">
        <v>40787</v>
      </c>
      <c r="F6197" s="26">
        <v>43.4</v>
      </c>
      <c r="G6197" s="28" t="s">
        <v>6752</v>
      </c>
      <c r="H6197" s="28" t="s">
        <v>3381</v>
      </c>
      <c r="J6197" s="28" t="s">
        <v>4907</v>
      </c>
      <c r="K6197" s="29">
        <v>40787</v>
      </c>
      <c r="L6197" s="28" t="s">
        <v>7174</v>
      </c>
      <c r="M6197" s="28" t="s">
        <v>6752</v>
      </c>
    </row>
    <row r="6198" spans="1:13" hidden="1" x14ac:dyDescent="0.2">
      <c r="A6198" s="23">
        <v>91208</v>
      </c>
      <c r="B6198" s="28" t="s">
        <v>4573</v>
      </c>
      <c r="C6198" s="28" t="s">
        <v>5783</v>
      </c>
      <c r="D6198" s="25">
        <v>40787</v>
      </c>
      <c r="E6198" s="28" t="s">
        <v>2042</v>
      </c>
      <c r="F6198" s="26">
        <v>19.989999999999998</v>
      </c>
      <c r="G6198" s="28" t="s">
        <v>5416</v>
      </c>
      <c r="H6198" s="28" t="s">
        <v>7321</v>
      </c>
      <c r="J6198" s="28" t="s">
        <v>4905</v>
      </c>
      <c r="K6198" s="29">
        <v>40787</v>
      </c>
      <c r="L6198" s="28" t="s">
        <v>5658</v>
      </c>
      <c r="M6198" s="28" t="s">
        <v>2737</v>
      </c>
    </row>
    <row r="6199" spans="1:13" hidden="1" x14ac:dyDescent="0.2">
      <c r="A6199" s="23">
        <v>91207</v>
      </c>
      <c r="B6199" s="28" t="s">
        <v>4573</v>
      </c>
      <c r="C6199" s="28" t="s">
        <v>5783</v>
      </c>
      <c r="D6199" s="25">
        <v>40787</v>
      </c>
      <c r="F6199" s="26">
        <v>10.98</v>
      </c>
      <c r="G6199" s="28" t="s">
        <v>2211</v>
      </c>
      <c r="H6199" s="28" t="s">
        <v>3370</v>
      </c>
      <c r="J6199" s="28" t="s">
        <v>4909</v>
      </c>
      <c r="K6199" s="29">
        <v>40787</v>
      </c>
      <c r="L6199" s="28" t="s">
        <v>5658</v>
      </c>
      <c r="M6199" s="28" t="s">
        <v>3948</v>
      </c>
    </row>
    <row r="6200" spans="1:13" hidden="1" x14ac:dyDescent="0.2">
      <c r="A6200" s="23">
        <v>91158</v>
      </c>
      <c r="B6200" s="28" t="s">
        <v>4579</v>
      </c>
      <c r="C6200" s="28" t="s">
        <v>4574</v>
      </c>
      <c r="D6200" s="25">
        <v>40787</v>
      </c>
      <c r="F6200" s="26">
        <v>300</v>
      </c>
      <c r="G6200" s="28" t="s">
        <v>5133</v>
      </c>
      <c r="H6200" s="28" t="s">
        <v>6667</v>
      </c>
      <c r="K6200" s="29">
        <v>40787</v>
      </c>
      <c r="L6200" s="28" t="s">
        <v>7174</v>
      </c>
      <c r="M6200" s="28" t="s">
        <v>2972</v>
      </c>
    </row>
    <row r="6201" spans="1:13" hidden="1" x14ac:dyDescent="0.2">
      <c r="A6201" s="23">
        <v>91162</v>
      </c>
      <c r="B6201" s="28" t="s">
        <v>4573</v>
      </c>
      <c r="C6201" s="28" t="s">
        <v>4574</v>
      </c>
      <c r="D6201" s="25">
        <v>40787</v>
      </c>
      <c r="F6201" s="26">
        <v>35.49</v>
      </c>
      <c r="G6201" s="28" t="s">
        <v>6021</v>
      </c>
      <c r="H6201" s="28" t="s">
        <v>3381</v>
      </c>
      <c r="J6201" s="28" t="s">
        <v>4909</v>
      </c>
      <c r="K6201" s="29">
        <v>40787</v>
      </c>
      <c r="L6201" s="28" t="s">
        <v>7174</v>
      </c>
      <c r="M6201" s="28" t="s">
        <v>7200</v>
      </c>
    </row>
    <row r="6202" spans="1:13" hidden="1" x14ac:dyDescent="0.2">
      <c r="A6202" s="23">
        <v>91157</v>
      </c>
      <c r="B6202" s="28" t="s">
        <v>4573</v>
      </c>
      <c r="C6202" s="28" t="s">
        <v>4574</v>
      </c>
      <c r="D6202" s="25">
        <v>40787</v>
      </c>
      <c r="E6202" s="28" t="s">
        <v>3375</v>
      </c>
      <c r="F6202" s="26">
        <v>45</v>
      </c>
      <c r="G6202" s="28" t="s">
        <v>6023</v>
      </c>
      <c r="H6202" s="28" t="s">
        <v>3379</v>
      </c>
      <c r="J6202" s="28" t="s">
        <v>4906</v>
      </c>
      <c r="K6202" s="29">
        <v>40787</v>
      </c>
      <c r="L6202" s="28" t="s">
        <v>7174</v>
      </c>
      <c r="M6202" s="28" t="s">
        <v>7196</v>
      </c>
    </row>
    <row r="6203" spans="1:13" hidden="1" x14ac:dyDescent="0.2">
      <c r="A6203" s="23">
        <v>91161</v>
      </c>
      <c r="B6203" s="33" t="s">
        <v>4573</v>
      </c>
      <c r="C6203" s="28" t="s">
        <v>4574</v>
      </c>
      <c r="D6203" s="25">
        <v>40787</v>
      </c>
      <c r="F6203" s="26">
        <v>12.37</v>
      </c>
      <c r="G6203" s="28" t="s">
        <v>6022</v>
      </c>
      <c r="H6203" s="28" t="s">
        <v>3381</v>
      </c>
      <c r="J6203" s="28" t="s">
        <v>4909</v>
      </c>
      <c r="K6203" s="29">
        <v>40787</v>
      </c>
      <c r="L6203" s="28" t="s">
        <v>7174</v>
      </c>
      <c r="M6203" s="28" t="s">
        <v>7195</v>
      </c>
    </row>
    <row r="6204" spans="1:13" hidden="1" x14ac:dyDescent="0.2">
      <c r="A6204" s="23">
        <v>91154</v>
      </c>
      <c r="B6204" s="28" t="s">
        <v>4573</v>
      </c>
      <c r="C6204" s="28" t="s">
        <v>4574</v>
      </c>
      <c r="D6204" s="25">
        <v>40787</v>
      </c>
      <c r="E6204" s="28" t="s">
        <v>7163</v>
      </c>
      <c r="F6204" s="26">
        <v>10</v>
      </c>
      <c r="G6204" s="28" t="s">
        <v>4595</v>
      </c>
      <c r="H6204" s="28" t="s">
        <v>3370</v>
      </c>
      <c r="J6204" s="28" t="s">
        <v>4905</v>
      </c>
      <c r="K6204" s="29">
        <v>40787</v>
      </c>
      <c r="L6204" s="28" t="s">
        <v>7182</v>
      </c>
      <c r="M6204" s="28" t="s">
        <v>7198</v>
      </c>
    </row>
    <row r="6205" spans="1:13" hidden="1" x14ac:dyDescent="0.2">
      <c r="A6205" s="23">
        <v>91155</v>
      </c>
      <c r="B6205" s="28" t="s">
        <v>4573</v>
      </c>
      <c r="C6205" s="28" t="s">
        <v>4574</v>
      </c>
      <c r="D6205" s="25">
        <v>40787</v>
      </c>
      <c r="E6205" s="28" t="s">
        <v>7162</v>
      </c>
      <c r="F6205" s="26">
        <v>10</v>
      </c>
      <c r="G6205" s="28" t="s">
        <v>4595</v>
      </c>
      <c r="H6205" s="28" t="s">
        <v>3370</v>
      </c>
      <c r="J6205" s="28" t="s">
        <v>4906</v>
      </c>
      <c r="K6205" s="29">
        <v>40787</v>
      </c>
      <c r="L6205" s="28" t="s">
        <v>7182</v>
      </c>
      <c r="M6205" s="28" t="s">
        <v>7199</v>
      </c>
    </row>
    <row r="6206" spans="1:13" hidden="1" x14ac:dyDescent="0.2">
      <c r="A6206" s="23">
        <v>91249</v>
      </c>
      <c r="B6206" s="28" t="s">
        <v>4573</v>
      </c>
      <c r="C6206" s="28" t="s">
        <v>4580</v>
      </c>
      <c r="D6206" s="25">
        <v>40787</v>
      </c>
      <c r="E6206" s="28" t="s">
        <v>3525</v>
      </c>
      <c r="F6206" s="26">
        <v>338</v>
      </c>
      <c r="G6206" s="28" t="s">
        <v>4595</v>
      </c>
      <c r="H6206" s="28" t="s">
        <v>3370</v>
      </c>
      <c r="J6206" s="28" t="s">
        <v>4909</v>
      </c>
    </row>
    <row r="6207" spans="1:13" hidden="1" x14ac:dyDescent="0.2">
      <c r="A6207" s="23">
        <v>91206</v>
      </c>
      <c r="B6207" s="28" t="s">
        <v>5150</v>
      </c>
      <c r="C6207" s="28" t="s">
        <v>5783</v>
      </c>
      <c r="D6207" s="25">
        <v>40787</v>
      </c>
      <c r="F6207" s="26">
        <v>-755.95</v>
      </c>
      <c r="G6207" s="28" t="s">
        <v>4574</v>
      </c>
      <c r="H6207" s="28" t="s">
        <v>6667</v>
      </c>
      <c r="K6207" s="29">
        <v>40787</v>
      </c>
      <c r="L6207" s="28" t="s">
        <v>5658</v>
      </c>
      <c r="M6207" s="28" t="s">
        <v>1534</v>
      </c>
    </row>
    <row r="6208" spans="1:13" hidden="1" x14ac:dyDescent="0.2">
      <c r="A6208" s="23">
        <v>91222</v>
      </c>
      <c r="B6208" s="28" t="s">
        <v>5150</v>
      </c>
      <c r="C6208" s="28" t="s">
        <v>5133</v>
      </c>
      <c r="D6208" s="25">
        <v>40787</v>
      </c>
      <c r="F6208" s="26">
        <v>-300</v>
      </c>
      <c r="G6208" s="28" t="s">
        <v>4574</v>
      </c>
      <c r="H6208" s="28" t="s">
        <v>6667</v>
      </c>
    </row>
    <row r="6209" spans="1:13" hidden="1" x14ac:dyDescent="0.2">
      <c r="A6209" s="23">
        <v>91228</v>
      </c>
      <c r="B6209" s="28" t="s">
        <v>5150</v>
      </c>
      <c r="C6209" s="28" t="s">
        <v>4580</v>
      </c>
      <c r="D6209" s="25">
        <v>40787</v>
      </c>
      <c r="E6209" s="28" t="s">
        <v>2048</v>
      </c>
      <c r="F6209" s="26">
        <v>-610</v>
      </c>
      <c r="G6209" s="28" t="s">
        <v>4574</v>
      </c>
      <c r="H6209" s="28" t="s">
        <v>6667</v>
      </c>
    </row>
    <row r="6210" spans="1:13" hidden="1" x14ac:dyDescent="0.2">
      <c r="A6210" s="23">
        <v>91164</v>
      </c>
      <c r="B6210" s="28" t="s">
        <v>4573</v>
      </c>
      <c r="C6210" s="28" t="s">
        <v>4574</v>
      </c>
      <c r="D6210" s="25">
        <v>40787</v>
      </c>
      <c r="E6210" s="28" t="s">
        <v>5365</v>
      </c>
      <c r="F6210" s="26">
        <v>180</v>
      </c>
      <c r="G6210" s="28" t="s">
        <v>4597</v>
      </c>
      <c r="H6210" s="28" t="s">
        <v>3381</v>
      </c>
      <c r="J6210" s="28" t="s">
        <v>4909</v>
      </c>
      <c r="K6210" s="29">
        <v>40787</v>
      </c>
      <c r="L6210" s="28" t="s">
        <v>7174</v>
      </c>
      <c r="M6210" s="28" t="s">
        <v>7192</v>
      </c>
    </row>
    <row r="6211" spans="1:13" hidden="1" x14ac:dyDescent="0.2">
      <c r="A6211" s="23">
        <v>91150</v>
      </c>
      <c r="B6211" s="33" t="s">
        <v>4579</v>
      </c>
      <c r="C6211" s="28" t="s">
        <v>4574</v>
      </c>
      <c r="D6211" s="25">
        <v>40788</v>
      </c>
      <c r="F6211" s="26">
        <v>174.8</v>
      </c>
      <c r="G6211" s="28" t="s">
        <v>7876</v>
      </c>
      <c r="H6211" s="28" t="s">
        <v>6667</v>
      </c>
      <c r="K6211" s="29">
        <v>40788</v>
      </c>
      <c r="L6211" s="28" t="s">
        <v>7174</v>
      </c>
      <c r="M6211" s="28" t="s">
        <v>1806</v>
      </c>
    </row>
    <row r="6212" spans="1:13" hidden="1" x14ac:dyDescent="0.2">
      <c r="A6212" s="23">
        <v>91152</v>
      </c>
      <c r="B6212" s="28" t="s">
        <v>4579</v>
      </c>
      <c r="C6212" s="28" t="s">
        <v>4574</v>
      </c>
      <c r="D6212" s="25">
        <v>40788</v>
      </c>
      <c r="F6212" s="26">
        <v>30</v>
      </c>
      <c r="G6212" s="28" t="s">
        <v>4580</v>
      </c>
      <c r="H6212" s="28" t="s">
        <v>6667</v>
      </c>
      <c r="K6212" s="29">
        <v>40788</v>
      </c>
      <c r="L6212" s="28" t="s">
        <v>7184</v>
      </c>
      <c r="M6212" s="28" t="s">
        <v>5067</v>
      </c>
    </row>
    <row r="6213" spans="1:13" hidden="1" x14ac:dyDescent="0.2">
      <c r="A6213" s="23">
        <v>91211</v>
      </c>
      <c r="B6213" s="28" t="s">
        <v>4573</v>
      </c>
      <c r="C6213" s="28" t="s">
        <v>5783</v>
      </c>
      <c r="D6213" s="25">
        <v>40788</v>
      </c>
      <c r="F6213" s="26">
        <v>8.4499999999999993</v>
      </c>
      <c r="G6213" s="28" t="s">
        <v>5411</v>
      </c>
      <c r="H6213" s="28" t="s">
        <v>3370</v>
      </c>
      <c r="J6213" s="28" t="s">
        <v>4907</v>
      </c>
      <c r="K6213" s="29">
        <v>40788</v>
      </c>
      <c r="L6213" s="28" t="s">
        <v>5658</v>
      </c>
      <c r="M6213" s="28" t="s">
        <v>2740</v>
      </c>
    </row>
    <row r="6214" spans="1:13" hidden="1" x14ac:dyDescent="0.2">
      <c r="A6214" s="23">
        <v>91210</v>
      </c>
      <c r="B6214" s="28" t="s">
        <v>4573</v>
      </c>
      <c r="C6214" s="28" t="s">
        <v>5783</v>
      </c>
      <c r="D6214" s="25">
        <v>40788</v>
      </c>
      <c r="F6214" s="26">
        <v>35</v>
      </c>
      <c r="G6214" s="28" t="s">
        <v>2203</v>
      </c>
      <c r="H6214" s="28" t="s">
        <v>4600</v>
      </c>
      <c r="J6214" s="28" t="s">
        <v>4907</v>
      </c>
      <c r="K6214" s="29">
        <v>40788</v>
      </c>
      <c r="L6214" s="28" t="s">
        <v>5658</v>
      </c>
      <c r="M6214" s="28" t="s">
        <v>2739</v>
      </c>
    </row>
    <row r="6215" spans="1:13" hidden="1" x14ac:dyDescent="0.2">
      <c r="A6215" s="23">
        <v>91149</v>
      </c>
      <c r="B6215" s="28" t="s">
        <v>4579</v>
      </c>
      <c r="C6215" s="28" t="s">
        <v>4574</v>
      </c>
      <c r="D6215" s="25">
        <v>40788</v>
      </c>
      <c r="F6215" s="26">
        <v>2373.9499999999998</v>
      </c>
      <c r="G6215" s="28" t="s">
        <v>5135</v>
      </c>
      <c r="H6215" s="28" t="s">
        <v>6667</v>
      </c>
      <c r="K6215" s="29">
        <v>40788</v>
      </c>
      <c r="L6215" s="28" t="s">
        <v>7174</v>
      </c>
      <c r="M6215" s="28" t="s">
        <v>7218</v>
      </c>
    </row>
    <row r="6216" spans="1:13" hidden="1" x14ac:dyDescent="0.2">
      <c r="A6216" s="23">
        <v>91151</v>
      </c>
      <c r="B6216" s="28" t="s">
        <v>4573</v>
      </c>
      <c r="C6216" s="28" t="s">
        <v>4574</v>
      </c>
      <c r="D6216" s="25">
        <v>40788</v>
      </c>
      <c r="E6216" s="33" t="s">
        <v>3389</v>
      </c>
      <c r="F6216" s="26">
        <v>26.95</v>
      </c>
      <c r="G6216" s="33" t="s">
        <v>5139</v>
      </c>
      <c r="H6216" s="28" t="s">
        <v>3381</v>
      </c>
      <c r="J6216" s="28" t="s">
        <v>4911</v>
      </c>
      <c r="K6216" s="29">
        <v>40788</v>
      </c>
      <c r="L6216" s="28" t="s">
        <v>7174</v>
      </c>
      <c r="M6216" s="28" t="s">
        <v>7187</v>
      </c>
    </row>
    <row r="6217" spans="1:13" hidden="1" x14ac:dyDescent="0.2">
      <c r="A6217" s="23">
        <v>91212</v>
      </c>
      <c r="B6217" s="28" t="s">
        <v>4573</v>
      </c>
      <c r="C6217" s="28" t="s">
        <v>5783</v>
      </c>
      <c r="D6217" s="25">
        <v>40788</v>
      </c>
      <c r="F6217" s="26">
        <v>20</v>
      </c>
      <c r="G6217" s="28" t="s">
        <v>3696</v>
      </c>
      <c r="H6217" s="28" t="s">
        <v>3488</v>
      </c>
      <c r="J6217" s="28" t="s">
        <v>4907</v>
      </c>
      <c r="K6217" s="29">
        <v>40788</v>
      </c>
      <c r="L6217" s="28" t="s">
        <v>5658</v>
      </c>
      <c r="M6217" s="28" t="s">
        <v>2741</v>
      </c>
    </row>
    <row r="6218" spans="1:13" hidden="1" x14ac:dyDescent="0.2">
      <c r="A6218" s="23">
        <v>91218</v>
      </c>
      <c r="B6218" s="28" t="s">
        <v>5150</v>
      </c>
      <c r="C6218" s="28" t="s">
        <v>7876</v>
      </c>
      <c r="D6218" s="25">
        <v>40788</v>
      </c>
      <c r="F6218" s="26">
        <v>-174.8</v>
      </c>
      <c r="G6218" s="28" t="s">
        <v>4574</v>
      </c>
      <c r="H6218" s="28" t="s">
        <v>6667</v>
      </c>
      <c r="K6218" s="29">
        <v>40788</v>
      </c>
      <c r="L6218" s="28" t="s">
        <v>5658</v>
      </c>
      <c r="M6218" s="28" t="s">
        <v>5095</v>
      </c>
    </row>
    <row r="6219" spans="1:13" hidden="1" x14ac:dyDescent="0.2">
      <c r="A6219" s="23">
        <v>92842</v>
      </c>
      <c r="B6219" s="28" t="s">
        <v>5150</v>
      </c>
      <c r="C6219" s="28" t="s">
        <v>5135</v>
      </c>
      <c r="D6219" s="25">
        <v>40788</v>
      </c>
      <c r="F6219" s="26">
        <v>-2373.9499999999998</v>
      </c>
      <c r="G6219" s="28" t="s">
        <v>4574</v>
      </c>
      <c r="H6219" s="28" t="s">
        <v>6667</v>
      </c>
    </row>
    <row r="6220" spans="1:13" hidden="1" x14ac:dyDescent="0.2">
      <c r="A6220" s="23">
        <v>91168</v>
      </c>
      <c r="B6220" s="28" t="s">
        <v>4573</v>
      </c>
      <c r="C6220" s="28" t="s">
        <v>5135</v>
      </c>
      <c r="D6220" s="25">
        <v>40789</v>
      </c>
      <c r="E6220" s="28" t="s">
        <v>5102</v>
      </c>
      <c r="F6220" s="26">
        <v>18.93</v>
      </c>
      <c r="G6220" s="28" t="s">
        <v>6755</v>
      </c>
      <c r="H6220" s="28" t="s">
        <v>3379</v>
      </c>
      <c r="J6220" s="28" t="s">
        <v>4909</v>
      </c>
      <c r="K6220" s="29">
        <v>40791</v>
      </c>
      <c r="L6220" s="28" t="s">
        <v>5658</v>
      </c>
      <c r="M6220" s="28" t="s">
        <v>5070</v>
      </c>
    </row>
    <row r="6221" spans="1:13" hidden="1" x14ac:dyDescent="0.2">
      <c r="A6221" s="23">
        <v>91167</v>
      </c>
      <c r="B6221" s="28" t="s">
        <v>4573</v>
      </c>
      <c r="C6221" s="28" t="s">
        <v>5135</v>
      </c>
      <c r="D6221" s="25">
        <v>40789</v>
      </c>
      <c r="F6221" s="26">
        <v>36.58</v>
      </c>
      <c r="G6221" s="28" t="s">
        <v>5137</v>
      </c>
      <c r="H6221" s="28" t="s">
        <v>3365</v>
      </c>
      <c r="J6221" s="28" t="s">
        <v>4909</v>
      </c>
      <c r="K6221" s="29">
        <v>40791</v>
      </c>
      <c r="L6221" s="28" t="s">
        <v>5658</v>
      </c>
      <c r="M6221" s="28" t="s">
        <v>5069</v>
      </c>
    </row>
    <row r="6222" spans="1:13" hidden="1" x14ac:dyDescent="0.2">
      <c r="A6222" s="23">
        <v>91169</v>
      </c>
      <c r="B6222" s="28" t="s">
        <v>4573</v>
      </c>
      <c r="C6222" s="28" t="s">
        <v>5135</v>
      </c>
      <c r="D6222" s="25">
        <v>40789</v>
      </c>
      <c r="F6222" s="26">
        <v>60</v>
      </c>
      <c r="G6222" s="28" t="s">
        <v>5137</v>
      </c>
      <c r="H6222" s="28" t="s">
        <v>7322</v>
      </c>
      <c r="J6222" s="28" t="s">
        <v>7139</v>
      </c>
      <c r="K6222" s="29">
        <v>40791</v>
      </c>
      <c r="L6222" s="28" t="s">
        <v>5658</v>
      </c>
      <c r="M6222" s="28" t="s">
        <v>5071</v>
      </c>
    </row>
    <row r="6223" spans="1:13" hidden="1" x14ac:dyDescent="0.2">
      <c r="A6223" s="23">
        <v>91148</v>
      </c>
      <c r="B6223" s="28" t="s">
        <v>4592</v>
      </c>
      <c r="C6223" s="28" t="s">
        <v>4574</v>
      </c>
      <c r="D6223" s="25">
        <v>40791</v>
      </c>
      <c r="F6223" s="26">
        <v>-924.6</v>
      </c>
      <c r="G6223" s="28" t="s">
        <v>4593</v>
      </c>
      <c r="H6223" s="28" t="s">
        <v>6666</v>
      </c>
      <c r="J6223" s="28" t="s">
        <v>4911</v>
      </c>
      <c r="K6223" s="29">
        <v>40791</v>
      </c>
      <c r="L6223" s="28" t="s">
        <v>7177</v>
      </c>
      <c r="M6223" s="28" t="s">
        <v>7214</v>
      </c>
    </row>
    <row r="6224" spans="1:13" hidden="1" x14ac:dyDescent="0.2">
      <c r="A6224" s="23">
        <v>91229</v>
      </c>
      <c r="B6224" s="28" t="s">
        <v>4573</v>
      </c>
      <c r="C6224" s="28" t="s">
        <v>4580</v>
      </c>
      <c r="D6224" s="25">
        <v>40791</v>
      </c>
      <c r="E6224" s="28" t="s">
        <v>4188</v>
      </c>
      <c r="F6224" s="26">
        <v>30</v>
      </c>
      <c r="G6224" s="28" t="s">
        <v>5158</v>
      </c>
      <c r="H6224" s="28" t="s">
        <v>7154</v>
      </c>
      <c r="J6224" s="28" t="s">
        <v>4906</v>
      </c>
    </row>
    <row r="6225" spans="1:13" hidden="1" x14ac:dyDescent="0.2">
      <c r="A6225" s="23">
        <v>91230</v>
      </c>
      <c r="B6225" s="28" t="s">
        <v>4573</v>
      </c>
      <c r="C6225" s="28" t="s">
        <v>4580</v>
      </c>
      <c r="D6225" s="25">
        <v>40791</v>
      </c>
      <c r="E6225" s="28" t="s">
        <v>2049</v>
      </c>
      <c r="F6225" s="26">
        <v>30</v>
      </c>
      <c r="G6225" s="28" t="s">
        <v>5158</v>
      </c>
      <c r="H6225" s="28" t="s">
        <v>7154</v>
      </c>
      <c r="J6225" s="28" t="s">
        <v>4905</v>
      </c>
    </row>
    <row r="6226" spans="1:13" hidden="1" x14ac:dyDescent="0.2">
      <c r="A6226" s="23">
        <v>91170</v>
      </c>
      <c r="B6226" s="28" t="s">
        <v>4573</v>
      </c>
      <c r="C6226" s="28" t="s">
        <v>5135</v>
      </c>
      <c r="D6226" s="25">
        <v>40791</v>
      </c>
      <c r="E6226" s="28" t="s">
        <v>8428</v>
      </c>
      <c r="F6226" s="26">
        <v>99</v>
      </c>
      <c r="G6226" s="28" t="s">
        <v>3751</v>
      </c>
      <c r="H6226" s="28" t="s">
        <v>7311</v>
      </c>
      <c r="J6226" s="28" t="s">
        <v>4907</v>
      </c>
      <c r="K6226" s="29">
        <v>40792</v>
      </c>
      <c r="L6226" s="28" t="s">
        <v>5658</v>
      </c>
      <c r="M6226" s="28" t="s">
        <v>5072</v>
      </c>
    </row>
    <row r="6227" spans="1:13" hidden="1" x14ac:dyDescent="0.2">
      <c r="A6227" s="23">
        <v>91233</v>
      </c>
      <c r="B6227" s="28" t="s">
        <v>4573</v>
      </c>
      <c r="C6227" s="28" t="s">
        <v>4580</v>
      </c>
      <c r="D6227" s="25">
        <v>40791</v>
      </c>
      <c r="E6227" s="28" t="s">
        <v>2051</v>
      </c>
      <c r="F6227" s="26">
        <v>5</v>
      </c>
      <c r="G6227" s="28" t="s">
        <v>7120</v>
      </c>
      <c r="H6227" s="28" t="s">
        <v>3484</v>
      </c>
      <c r="J6227" s="28" t="s">
        <v>4907</v>
      </c>
    </row>
    <row r="6228" spans="1:13" hidden="1" x14ac:dyDescent="0.2">
      <c r="A6228" s="23">
        <v>91147</v>
      </c>
      <c r="B6228" s="28" t="s">
        <v>4573</v>
      </c>
      <c r="C6228" s="28" t="s">
        <v>4574</v>
      </c>
      <c r="D6228" s="25">
        <v>40791</v>
      </c>
      <c r="F6228" s="26">
        <v>5.99</v>
      </c>
      <c r="G6228" s="28" t="s">
        <v>5143</v>
      </c>
      <c r="H6228" s="28" t="s">
        <v>3381</v>
      </c>
      <c r="J6228" s="28" t="s">
        <v>4909</v>
      </c>
      <c r="K6228" s="29">
        <v>40791</v>
      </c>
      <c r="L6228" s="28" t="s">
        <v>7174</v>
      </c>
      <c r="M6228" s="28" t="s">
        <v>7217</v>
      </c>
    </row>
    <row r="6229" spans="1:13" hidden="1" x14ac:dyDescent="0.2">
      <c r="A6229" s="23">
        <v>91232</v>
      </c>
      <c r="B6229" s="28" t="s">
        <v>4573</v>
      </c>
      <c r="C6229" s="28" t="s">
        <v>4580</v>
      </c>
      <c r="D6229" s="25">
        <v>40791</v>
      </c>
      <c r="E6229" s="28" t="s">
        <v>3377</v>
      </c>
      <c r="F6229" s="26">
        <v>20</v>
      </c>
      <c r="G6229" s="28" t="s">
        <v>1958</v>
      </c>
      <c r="H6229" s="28" t="s">
        <v>3379</v>
      </c>
      <c r="J6229" s="28" t="s">
        <v>4906</v>
      </c>
    </row>
    <row r="6230" spans="1:13" hidden="1" x14ac:dyDescent="0.2">
      <c r="A6230" s="23">
        <v>91231</v>
      </c>
      <c r="B6230" s="28" t="s">
        <v>4573</v>
      </c>
      <c r="C6230" s="28" t="s">
        <v>4580</v>
      </c>
      <c r="D6230" s="25">
        <v>40791</v>
      </c>
      <c r="E6230" s="28" t="s">
        <v>2050</v>
      </c>
      <c r="F6230" s="26">
        <v>6</v>
      </c>
      <c r="G6230" s="28" t="s">
        <v>1199</v>
      </c>
      <c r="H6230" s="28" t="s">
        <v>3365</v>
      </c>
      <c r="J6230" s="28" t="s">
        <v>4909</v>
      </c>
    </row>
    <row r="6231" spans="1:13" hidden="1" x14ac:dyDescent="0.2">
      <c r="A6231" s="23">
        <v>91812.1</v>
      </c>
      <c r="B6231" s="28" t="s">
        <v>4573</v>
      </c>
      <c r="C6231" s="28" t="s">
        <v>5133</v>
      </c>
      <c r="D6231" s="25">
        <v>40791</v>
      </c>
      <c r="E6231" s="33" t="s">
        <v>2676</v>
      </c>
      <c r="F6231" s="26">
        <v>12.25</v>
      </c>
      <c r="G6231" s="28" t="s">
        <v>5137</v>
      </c>
      <c r="H6231" s="28" t="s">
        <v>3370</v>
      </c>
      <c r="J6231" s="28" t="s">
        <v>4909</v>
      </c>
    </row>
    <row r="6232" spans="1:13" hidden="1" x14ac:dyDescent="0.2">
      <c r="A6232" s="23">
        <v>91812.2</v>
      </c>
      <c r="B6232" s="28" t="s">
        <v>4573</v>
      </c>
      <c r="C6232" s="28" t="s">
        <v>5133</v>
      </c>
      <c r="D6232" s="25">
        <v>40791</v>
      </c>
      <c r="E6232" s="28" t="s">
        <v>2669</v>
      </c>
      <c r="F6232" s="26">
        <v>3</v>
      </c>
      <c r="G6232" s="28" t="s">
        <v>5137</v>
      </c>
      <c r="H6232" s="28" t="s">
        <v>277</v>
      </c>
      <c r="J6232" s="28" t="s">
        <v>4909</v>
      </c>
    </row>
    <row r="6233" spans="1:13" hidden="1" x14ac:dyDescent="0.2">
      <c r="A6233" s="23">
        <v>91812.3</v>
      </c>
      <c r="B6233" s="28" t="s">
        <v>4573</v>
      </c>
      <c r="C6233" s="28" t="s">
        <v>5133</v>
      </c>
      <c r="D6233" s="25">
        <v>40791</v>
      </c>
      <c r="F6233" s="26">
        <v>70.31</v>
      </c>
      <c r="G6233" s="28" t="s">
        <v>5137</v>
      </c>
      <c r="H6233" s="28" t="s">
        <v>3365</v>
      </c>
      <c r="J6233" s="28" t="s">
        <v>4909</v>
      </c>
    </row>
    <row r="6234" spans="1:13" hidden="1" x14ac:dyDescent="0.2">
      <c r="A6234" s="23">
        <v>91812.4</v>
      </c>
      <c r="B6234" s="28" t="s">
        <v>4573</v>
      </c>
      <c r="C6234" s="28" t="s">
        <v>5133</v>
      </c>
      <c r="D6234" s="25">
        <v>40791</v>
      </c>
      <c r="E6234" s="28" t="s">
        <v>7892</v>
      </c>
      <c r="F6234" s="26">
        <v>12</v>
      </c>
      <c r="G6234" s="28" t="s">
        <v>5137</v>
      </c>
      <c r="H6234" s="28" t="s">
        <v>4600</v>
      </c>
      <c r="J6234" s="28" t="s">
        <v>4906</v>
      </c>
    </row>
    <row r="6235" spans="1:13" hidden="1" x14ac:dyDescent="0.2">
      <c r="A6235" s="23">
        <v>91223</v>
      </c>
      <c r="B6235" s="28" t="s">
        <v>7124</v>
      </c>
      <c r="C6235" s="28" t="s">
        <v>5133</v>
      </c>
      <c r="D6235" s="25">
        <v>40791</v>
      </c>
      <c r="F6235" s="26">
        <v>-0.21</v>
      </c>
      <c r="G6235" s="28" t="s">
        <v>5133</v>
      </c>
      <c r="H6235" s="28" t="s">
        <v>6666</v>
      </c>
    </row>
    <row r="6236" spans="1:13" hidden="1" x14ac:dyDescent="0.2">
      <c r="A6236" s="23">
        <v>91144</v>
      </c>
      <c r="B6236" s="28" t="s">
        <v>4579</v>
      </c>
      <c r="C6236" s="28" t="s">
        <v>4574</v>
      </c>
      <c r="D6236" s="25">
        <v>40792</v>
      </c>
      <c r="F6236" s="26">
        <v>70</v>
      </c>
      <c r="G6236" s="28" t="s">
        <v>4580</v>
      </c>
      <c r="H6236" s="28" t="s">
        <v>6667</v>
      </c>
      <c r="K6236" s="29">
        <v>40792</v>
      </c>
      <c r="L6236" s="28" t="s">
        <v>7184</v>
      </c>
      <c r="M6236" s="28" t="s">
        <v>5066</v>
      </c>
    </row>
    <row r="6237" spans="1:13" hidden="1" x14ac:dyDescent="0.2">
      <c r="A6237" s="23">
        <v>91146</v>
      </c>
      <c r="B6237" s="28" t="s">
        <v>4573</v>
      </c>
      <c r="C6237" s="28" t="s">
        <v>4574</v>
      </c>
      <c r="D6237" s="25">
        <v>40792</v>
      </c>
      <c r="E6237" s="33" t="s">
        <v>5100</v>
      </c>
      <c r="F6237" s="26">
        <v>329</v>
      </c>
      <c r="G6237" s="28" t="s">
        <v>685</v>
      </c>
      <c r="H6237" s="28" t="s">
        <v>7322</v>
      </c>
      <c r="J6237" s="28" t="s">
        <v>7139</v>
      </c>
      <c r="K6237" s="29">
        <v>40792</v>
      </c>
      <c r="L6237" s="28" t="s">
        <v>7176</v>
      </c>
      <c r="M6237" s="28">
        <v>1331</v>
      </c>
    </row>
    <row r="6238" spans="1:13" hidden="1" x14ac:dyDescent="0.2">
      <c r="A6238" s="23">
        <v>91145</v>
      </c>
      <c r="B6238" s="28" t="s">
        <v>4573</v>
      </c>
      <c r="C6238" s="28" t="s">
        <v>4574</v>
      </c>
      <c r="D6238" s="25">
        <v>40792</v>
      </c>
      <c r="F6238" s="26">
        <v>12</v>
      </c>
      <c r="G6238" s="28" t="s">
        <v>4596</v>
      </c>
      <c r="H6238" s="28" t="s">
        <v>5954</v>
      </c>
      <c r="J6238" s="28" t="s">
        <v>4912</v>
      </c>
      <c r="K6238" s="29">
        <v>40792</v>
      </c>
      <c r="L6238" s="28" t="s">
        <v>7174</v>
      </c>
      <c r="M6238" s="28" t="s">
        <v>4596</v>
      </c>
    </row>
    <row r="6239" spans="1:13" hidden="1" x14ac:dyDescent="0.2">
      <c r="A6239" s="23">
        <v>91171</v>
      </c>
      <c r="B6239" s="28" t="s">
        <v>4573</v>
      </c>
      <c r="C6239" s="28" t="s">
        <v>5135</v>
      </c>
      <c r="D6239" s="25">
        <v>40792</v>
      </c>
      <c r="E6239" s="28" t="s">
        <v>2043</v>
      </c>
      <c r="F6239" s="26">
        <v>13.67</v>
      </c>
      <c r="G6239" s="28" t="s">
        <v>3697</v>
      </c>
      <c r="H6239" s="28" t="s">
        <v>3370</v>
      </c>
      <c r="J6239" s="28" t="s">
        <v>4909</v>
      </c>
      <c r="K6239" s="29">
        <v>40793</v>
      </c>
      <c r="L6239" s="28" t="s">
        <v>5658</v>
      </c>
      <c r="M6239" s="28" t="s">
        <v>3967</v>
      </c>
    </row>
    <row r="6240" spans="1:13" hidden="1" x14ac:dyDescent="0.2">
      <c r="A6240" s="23">
        <v>91137</v>
      </c>
      <c r="B6240" s="28" t="s">
        <v>4579</v>
      </c>
      <c r="C6240" s="28" t="s">
        <v>4574</v>
      </c>
      <c r="D6240" s="25">
        <v>40793</v>
      </c>
      <c r="F6240" s="26">
        <v>250</v>
      </c>
      <c r="G6240" s="28" t="s">
        <v>4587</v>
      </c>
      <c r="H6240" s="28" t="s">
        <v>6667</v>
      </c>
      <c r="K6240" s="29">
        <v>40793</v>
      </c>
      <c r="L6240" s="28" t="s">
        <v>7174</v>
      </c>
      <c r="M6240" s="28" t="s">
        <v>7179</v>
      </c>
    </row>
    <row r="6241" spans="1:13" hidden="1" x14ac:dyDescent="0.2">
      <c r="A6241" s="23">
        <v>91138</v>
      </c>
      <c r="B6241" s="28" t="s">
        <v>4579</v>
      </c>
      <c r="C6241" s="28" t="s">
        <v>4574</v>
      </c>
      <c r="D6241" s="25">
        <v>40793</v>
      </c>
      <c r="F6241" s="26">
        <v>150</v>
      </c>
      <c r="G6241" s="28" t="s">
        <v>4587</v>
      </c>
      <c r="H6241" s="28" t="s">
        <v>6667</v>
      </c>
      <c r="K6241" s="29">
        <v>40793</v>
      </c>
      <c r="L6241" s="28" t="s">
        <v>7174</v>
      </c>
      <c r="M6241" s="28" t="s">
        <v>7179</v>
      </c>
    </row>
    <row r="6242" spans="1:13" hidden="1" x14ac:dyDescent="0.2">
      <c r="A6242" s="23">
        <v>91139</v>
      </c>
      <c r="B6242" s="28" t="s">
        <v>4579</v>
      </c>
      <c r="C6242" s="28" t="s">
        <v>4574</v>
      </c>
      <c r="D6242" s="25">
        <v>40793</v>
      </c>
      <c r="F6242" s="26">
        <v>500</v>
      </c>
      <c r="G6242" s="28" t="s">
        <v>4587</v>
      </c>
      <c r="H6242" s="28" t="s">
        <v>6667</v>
      </c>
      <c r="K6242" s="29">
        <v>40793</v>
      </c>
      <c r="L6242" s="28" t="s">
        <v>7174</v>
      </c>
      <c r="M6242" s="28" t="s">
        <v>7179</v>
      </c>
    </row>
    <row r="6243" spans="1:13" hidden="1" x14ac:dyDescent="0.2">
      <c r="A6243" s="23">
        <v>91143</v>
      </c>
      <c r="B6243" s="28" t="s">
        <v>4579</v>
      </c>
      <c r="C6243" s="28" t="s">
        <v>4574</v>
      </c>
      <c r="D6243" s="25">
        <v>40793</v>
      </c>
      <c r="F6243" s="26">
        <v>60</v>
      </c>
      <c r="G6243" s="28" t="s">
        <v>4587</v>
      </c>
      <c r="H6243" s="28" t="s">
        <v>6667</v>
      </c>
      <c r="K6243" s="29">
        <v>40793</v>
      </c>
      <c r="L6243" s="28" t="s">
        <v>7174</v>
      </c>
      <c r="M6243" s="28" t="s">
        <v>7179</v>
      </c>
    </row>
    <row r="6244" spans="1:13" hidden="1" x14ac:dyDescent="0.2">
      <c r="A6244" s="23">
        <v>91172</v>
      </c>
      <c r="B6244" s="28" t="s">
        <v>4573</v>
      </c>
      <c r="C6244" s="28" t="s">
        <v>5135</v>
      </c>
      <c r="D6244" s="25">
        <v>40793</v>
      </c>
      <c r="F6244" s="26">
        <v>2.99</v>
      </c>
      <c r="G6244" s="28" t="s">
        <v>1444</v>
      </c>
      <c r="H6244" s="28" t="s">
        <v>277</v>
      </c>
      <c r="J6244" s="28" t="s">
        <v>4905</v>
      </c>
      <c r="K6244" s="29">
        <v>40794</v>
      </c>
      <c r="L6244" s="28" t="s">
        <v>5658</v>
      </c>
      <c r="M6244" s="28" t="s">
        <v>3815</v>
      </c>
    </row>
    <row r="6245" spans="1:13" hidden="1" x14ac:dyDescent="0.2">
      <c r="A6245" s="23">
        <v>91141</v>
      </c>
      <c r="B6245" s="28" t="s">
        <v>4573</v>
      </c>
      <c r="C6245" s="33" t="s">
        <v>4574</v>
      </c>
      <c r="D6245" s="25">
        <v>40793</v>
      </c>
      <c r="F6245" s="26">
        <v>5</v>
      </c>
      <c r="G6245" s="28" t="s">
        <v>4590</v>
      </c>
      <c r="H6245" s="28" t="s">
        <v>5954</v>
      </c>
      <c r="J6245" s="28" t="s">
        <v>4912</v>
      </c>
      <c r="K6245" s="29">
        <v>40793</v>
      </c>
      <c r="L6245" s="33" t="s">
        <v>7182</v>
      </c>
      <c r="M6245" s="28" t="s">
        <v>1805</v>
      </c>
    </row>
    <row r="6246" spans="1:13" hidden="1" x14ac:dyDescent="0.2">
      <c r="A6246" s="23">
        <v>91140</v>
      </c>
      <c r="B6246" s="28" t="s">
        <v>4573</v>
      </c>
      <c r="C6246" s="28" t="s">
        <v>4574</v>
      </c>
      <c r="D6246" s="25">
        <v>40793</v>
      </c>
      <c r="E6246" s="28" t="s">
        <v>3388</v>
      </c>
      <c r="F6246" s="26">
        <v>8.19</v>
      </c>
      <c r="G6246" s="28" t="s">
        <v>4589</v>
      </c>
      <c r="H6246" s="28" t="s">
        <v>3381</v>
      </c>
      <c r="J6246" s="28" t="s">
        <v>4907</v>
      </c>
      <c r="K6246" s="29">
        <v>40793</v>
      </c>
      <c r="L6246" s="28" t="s">
        <v>7174</v>
      </c>
      <c r="M6246" s="28" t="s">
        <v>7186</v>
      </c>
    </row>
    <row r="6247" spans="1:13" hidden="1" x14ac:dyDescent="0.2">
      <c r="A6247" s="23">
        <v>91173</v>
      </c>
      <c r="B6247" s="28" t="s">
        <v>4573</v>
      </c>
      <c r="C6247" s="28" t="s">
        <v>5135</v>
      </c>
      <c r="D6247" s="25">
        <v>40794</v>
      </c>
      <c r="F6247" s="26">
        <v>4.3600000000000003</v>
      </c>
      <c r="G6247" s="28" t="s">
        <v>1444</v>
      </c>
      <c r="H6247" s="28" t="s">
        <v>277</v>
      </c>
      <c r="J6247" s="28" t="s">
        <v>4905</v>
      </c>
      <c r="K6247" s="29">
        <v>40795</v>
      </c>
      <c r="L6247" s="28" t="s">
        <v>5658</v>
      </c>
      <c r="M6247" s="28" t="s">
        <v>3815</v>
      </c>
    </row>
    <row r="6248" spans="1:13" hidden="1" x14ac:dyDescent="0.2">
      <c r="A6248" s="23">
        <v>91813</v>
      </c>
      <c r="B6248" s="28" t="s">
        <v>4573</v>
      </c>
      <c r="C6248" s="28" t="s">
        <v>5133</v>
      </c>
      <c r="D6248" s="25">
        <v>40794</v>
      </c>
      <c r="F6248" s="26">
        <v>80.33</v>
      </c>
      <c r="G6248" s="28" t="s">
        <v>5137</v>
      </c>
      <c r="H6248" s="28" t="s">
        <v>3365</v>
      </c>
      <c r="J6248" s="28" t="s">
        <v>4909</v>
      </c>
    </row>
    <row r="6249" spans="1:13" hidden="1" x14ac:dyDescent="0.2">
      <c r="A6249" s="23">
        <v>91133</v>
      </c>
      <c r="B6249" s="28" t="s">
        <v>4585</v>
      </c>
      <c r="C6249" s="28" t="s">
        <v>4574</v>
      </c>
      <c r="D6249" s="25">
        <v>40795</v>
      </c>
      <c r="F6249" s="26">
        <v>50</v>
      </c>
      <c r="G6249" s="28" t="s">
        <v>4586</v>
      </c>
      <c r="H6249" s="28" t="s">
        <v>5948</v>
      </c>
      <c r="J6249" s="28" t="s">
        <v>4905</v>
      </c>
      <c r="K6249" s="29">
        <v>40795</v>
      </c>
      <c r="L6249" s="28" t="s">
        <v>7174</v>
      </c>
      <c r="M6249" s="28" t="s">
        <v>7180</v>
      </c>
    </row>
    <row r="6250" spans="1:13" hidden="1" x14ac:dyDescent="0.2">
      <c r="A6250" s="23">
        <v>91134</v>
      </c>
      <c r="B6250" s="28" t="s">
        <v>4573</v>
      </c>
      <c r="C6250" s="28" t="s">
        <v>4574</v>
      </c>
      <c r="D6250" s="25">
        <v>40795</v>
      </c>
      <c r="E6250" s="28" t="s">
        <v>5099</v>
      </c>
      <c r="F6250" s="26">
        <v>10</v>
      </c>
      <c r="G6250" s="28" t="s">
        <v>4578</v>
      </c>
      <c r="H6250" s="28" t="s">
        <v>7154</v>
      </c>
      <c r="J6250" s="28" t="s">
        <v>4906</v>
      </c>
      <c r="K6250" s="29">
        <v>40795</v>
      </c>
      <c r="L6250" s="28" t="s">
        <v>7176</v>
      </c>
      <c r="M6250" s="28">
        <v>1328</v>
      </c>
    </row>
    <row r="6251" spans="1:13" hidden="1" x14ac:dyDescent="0.2">
      <c r="A6251" s="23">
        <v>91135</v>
      </c>
      <c r="B6251" s="28" t="s">
        <v>4579</v>
      </c>
      <c r="C6251" s="28" t="s">
        <v>4574</v>
      </c>
      <c r="D6251" s="25">
        <v>40795</v>
      </c>
      <c r="F6251" s="26">
        <v>100</v>
      </c>
      <c r="G6251" s="28" t="s">
        <v>4587</v>
      </c>
      <c r="H6251" s="28" t="s">
        <v>6667</v>
      </c>
      <c r="K6251" s="29">
        <v>40795</v>
      </c>
      <c r="L6251" s="28" t="s">
        <v>7174</v>
      </c>
      <c r="M6251" s="28" t="s">
        <v>7179</v>
      </c>
    </row>
    <row r="6252" spans="1:13" hidden="1" x14ac:dyDescent="0.2">
      <c r="A6252" s="23">
        <v>91136</v>
      </c>
      <c r="B6252" s="28" t="s">
        <v>4579</v>
      </c>
      <c r="C6252" s="28" t="s">
        <v>4574</v>
      </c>
      <c r="D6252" s="25">
        <v>40795</v>
      </c>
      <c r="E6252" s="33"/>
      <c r="F6252" s="26">
        <v>100</v>
      </c>
      <c r="G6252" s="28" t="s">
        <v>4587</v>
      </c>
      <c r="H6252" s="28" t="s">
        <v>6667</v>
      </c>
      <c r="K6252" s="29">
        <v>40795</v>
      </c>
      <c r="L6252" s="28" t="s">
        <v>7174</v>
      </c>
      <c r="M6252" s="28" t="s">
        <v>7179</v>
      </c>
    </row>
    <row r="6253" spans="1:13" hidden="1" x14ac:dyDescent="0.2">
      <c r="A6253" s="23">
        <v>91174</v>
      </c>
      <c r="B6253" s="28" t="s">
        <v>4573</v>
      </c>
      <c r="C6253" s="28" t="s">
        <v>5135</v>
      </c>
      <c r="D6253" s="25">
        <v>40796</v>
      </c>
      <c r="E6253" s="28" t="s">
        <v>2045</v>
      </c>
      <c r="F6253" s="26">
        <v>43</v>
      </c>
      <c r="G6253" s="28" t="s">
        <v>2208</v>
      </c>
      <c r="H6253" s="28" t="s">
        <v>4600</v>
      </c>
      <c r="J6253" s="28" t="s">
        <v>4906</v>
      </c>
      <c r="K6253" s="29">
        <v>40798</v>
      </c>
      <c r="L6253" s="28" t="s">
        <v>5658</v>
      </c>
      <c r="M6253" s="28" t="s">
        <v>3924</v>
      </c>
    </row>
    <row r="6254" spans="1:13" hidden="1" x14ac:dyDescent="0.2">
      <c r="A6254" s="23">
        <v>91175</v>
      </c>
      <c r="B6254" s="28" t="s">
        <v>4573</v>
      </c>
      <c r="C6254" s="28" t="s">
        <v>5135</v>
      </c>
      <c r="D6254" s="25">
        <v>40796</v>
      </c>
      <c r="F6254" s="26">
        <v>43</v>
      </c>
      <c r="G6254" s="28" t="s">
        <v>1659</v>
      </c>
      <c r="H6254" s="28" t="s">
        <v>4600</v>
      </c>
      <c r="J6254" s="28" t="s">
        <v>4907</v>
      </c>
      <c r="K6254" s="29">
        <v>40798</v>
      </c>
      <c r="L6254" s="28" t="s">
        <v>5658</v>
      </c>
      <c r="M6254" s="28" t="s">
        <v>5073</v>
      </c>
    </row>
    <row r="6255" spans="1:13" hidden="1" x14ac:dyDescent="0.2">
      <c r="A6255" s="23">
        <v>91202</v>
      </c>
      <c r="B6255" s="28" t="s">
        <v>4573</v>
      </c>
      <c r="C6255" s="28" t="s">
        <v>5135</v>
      </c>
      <c r="D6255" s="25">
        <v>40796</v>
      </c>
      <c r="F6255" s="26">
        <v>28.88</v>
      </c>
      <c r="G6255" s="28" t="s">
        <v>5167</v>
      </c>
      <c r="H6255" s="28" t="s">
        <v>3365</v>
      </c>
      <c r="J6255" s="28" t="s">
        <v>4909</v>
      </c>
      <c r="K6255" s="29">
        <v>40798</v>
      </c>
      <c r="L6255" s="28" t="s">
        <v>5658</v>
      </c>
      <c r="M6255" s="28" t="s">
        <v>748</v>
      </c>
    </row>
    <row r="6256" spans="1:13" hidden="1" x14ac:dyDescent="0.2">
      <c r="A6256" s="23">
        <v>91176</v>
      </c>
      <c r="B6256" s="28" t="s">
        <v>4573</v>
      </c>
      <c r="C6256" s="28" t="s">
        <v>5135</v>
      </c>
      <c r="D6256" s="25">
        <v>40796</v>
      </c>
      <c r="E6256" s="28" t="s">
        <v>2043</v>
      </c>
      <c r="F6256" s="26">
        <v>5.08</v>
      </c>
      <c r="G6256" s="28" t="s">
        <v>3697</v>
      </c>
      <c r="H6256" s="28" t="s">
        <v>3370</v>
      </c>
      <c r="J6256" s="28" t="s">
        <v>4909</v>
      </c>
      <c r="K6256" s="29">
        <v>40798</v>
      </c>
      <c r="L6256" s="28" t="s">
        <v>5658</v>
      </c>
      <c r="M6256" s="28" t="s">
        <v>3967</v>
      </c>
    </row>
    <row r="6257" spans="1:13" hidden="1" x14ac:dyDescent="0.2">
      <c r="A6257" s="23">
        <v>91177.1</v>
      </c>
      <c r="B6257" s="28" t="s">
        <v>4573</v>
      </c>
      <c r="C6257" s="28" t="s">
        <v>5135</v>
      </c>
      <c r="D6257" s="25">
        <v>40797</v>
      </c>
      <c r="E6257" s="28" t="s">
        <v>729</v>
      </c>
      <c r="F6257" s="26">
        <v>4.49</v>
      </c>
      <c r="G6257" s="28" t="s">
        <v>683</v>
      </c>
      <c r="H6257" s="28" t="s">
        <v>3488</v>
      </c>
      <c r="J6257" s="28" t="s">
        <v>4909</v>
      </c>
      <c r="K6257" s="29">
        <v>40798</v>
      </c>
      <c r="L6257" s="28" t="s">
        <v>5658</v>
      </c>
      <c r="M6257" s="28" t="s">
        <v>6162</v>
      </c>
    </row>
    <row r="6258" spans="1:13" hidden="1" x14ac:dyDescent="0.2">
      <c r="A6258" s="23">
        <v>91177.2</v>
      </c>
      <c r="B6258" s="28" t="s">
        <v>4573</v>
      </c>
      <c r="C6258" s="28" t="s">
        <v>5135</v>
      </c>
      <c r="D6258" s="25">
        <v>40797</v>
      </c>
      <c r="E6258" s="28" t="s">
        <v>729</v>
      </c>
      <c r="F6258" s="26">
        <v>24.06</v>
      </c>
      <c r="G6258" s="28" t="s">
        <v>683</v>
      </c>
      <c r="H6258" s="28" t="s">
        <v>3488</v>
      </c>
      <c r="J6258" s="28" t="s">
        <v>4909</v>
      </c>
      <c r="K6258" s="29">
        <v>40798</v>
      </c>
      <c r="L6258" s="28" t="s">
        <v>5658</v>
      </c>
      <c r="M6258" s="28" t="s">
        <v>6162</v>
      </c>
    </row>
    <row r="6259" spans="1:13" x14ac:dyDescent="0.2">
      <c r="A6259" s="23">
        <v>91178</v>
      </c>
      <c r="B6259" s="28" t="s">
        <v>4573</v>
      </c>
      <c r="C6259" s="28" t="s">
        <v>5135</v>
      </c>
      <c r="D6259" s="25">
        <v>40797</v>
      </c>
      <c r="E6259" s="28" t="s">
        <v>2019</v>
      </c>
      <c r="F6259" s="26">
        <v>6.81</v>
      </c>
      <c r="G6259" s="28" t="s">
        <v>683</v>
      </c>
      <c r="H6259" s="28" t="s">
        <v>7151</v>
      </c>
      <c r="J6259" s="28" t="s">
        <v>4907</v>
      </c>
      <c r="K6259" s="29">
        <v>40798</v>
      </c>
      <c r="L6259" s="28" t="s">
        <v>5658</v>
      </c>
      <c r="M6259" s="28" t="s">
        <v>6162</v>
      </c>
    </row>
    <row r="6260" spans="1:13" hidden="1" x14ac:dyDescent="0.2">
      <c r="A6260" s="23">
        <v>93456</v>
      </c>
      <c r="B6260" s="28" t="s">
        <v>5150</v>
      </c>
      <c r="C6260" s="28" t="s">
        <v>4587</v>
      </c>
      <c r="D6260" s="25">
        <v>40797</v>
      </c>
      <c r="F6260" s="26">
        <v>-1160</v>
      </c>
      <c r="G6260" s="28" t="s">
        <v>4574</v>
      </c>
      <c r="H6260" s="28" t="s">
        <v>6667</v>
      </c>
    </row>
    <row r="6261" spans="1:13" hidden="1" x14ac:dyDescent="0.2">
      <c r="A6261" s="23">
        <v>91240</v>
      </c>
      <c r="B6261" s="28" t="s">
        <v>4573</v>
      </c>
      <c r="C6261" s="28" t="s">
        <v>4580</v>
      </c>
      <c r="D6261" s="25">
        <v>40798</v>
      </c>
      <c r="E6261" s="33" t="s">
        <v>4188</v>
      </c>
      <c r="F6261" s="26">
        <v>30</v>
      </c>
      <c r="G6261" s="28" t="s">
        <v>5158</v>
      </c>
      <c r="H6261" s="28" t="s">
        <v>7154</v>
      </c>
      <c r="J6261" s="28" t="s">
        <v>4906</v>
      </c>
    </row>
    <row r="6262" spans="1:13" hidden="1" x14ac:dyDescent="0.2">
      <c r="A6262" s="23">
        <v>91131</v>
      </c>
      <c r="B6262" s="28" t="s">
        <v>4579</v>
      </c>
      <c r="C6262" s="28" t="s">
        <v>4574</v>
      </c>
      <c r="D6262" s="25">
        <v>40798</v>
      </c>
      <c r="F6262" s="26">
        <v>40</v>
      </c>
      <c r="G6262" s="28" t="s">
        <v>4580</v>
      </c>
      <c r="H6262" s="28" t="s">
        <v>6667</v>
      </c>
      <c r="K6262" s="29">
        <v>40798</v>
      </c>
      <c r="L6262" s="28" t="s">
        <v>7184</v>
      </c>
      <c r="M6262" s="28" t="s">
        <v>5064</v>
      </c>
    </row>
    <row r="6263" spans="1:13" hidden="1" x14ac:dyDescent="0.2">
      <c r="A6263" s="23">
        <v>91132</v>
      </c>
      <c r="B6263" s="33" t="s">
        <v>4579</v>
      </c>
      <c r="C6263" s="28" t="s">
        <v>4574</v>
      </c>
      <c r="D6263" s="25">
        <v>40798</v>
      </c>
      <c r="F6263" s="26">
        <v>50</v>
      </c>
      <c r="G6263" s="28" t="s">
        <v>4580</v>
      </c>
      <c r="H6263" s="28" t="s">
        <v>6667</v>
      </c>
      <c r="K6263" s="29">
        <v>40798</v>
      </c>
      <c r="L6263" s="28" t="s">
        <v>7184</v>
      </c>
      <c r="M6263" s="28" t="s">
        <v>5065</v>
      </c>
    </row>
    <row r="6264" spans="1:13" x14ac:dyDescent="0.2">
      <c r="A6264" s="23">
        <v>91180</v>
      </c>
      <c r="B6264" s="28" t="s">
        <v>4573</v>
      </c>
      <c r="C6264" s="28" t="s">
        <v>5135</v>
      </c>
      <c r="D6264" s="25">
        <v>40798</v>
      </c>
      <c r="F6264" s="26">
        <v>10</v>
      </c>
      <c r="G6264" s="28" t="s">
        <v>2201</v>
      </c>
      <c r="H6264" s="28" t="s">
        <v>7151</v>
      </c>
      <c r="J6264" s="28" t="s">
        <v>4911</v>
      </c>
      <c r="K6264" s="29">
        <v>40799</v>
      </c>
      <c r="L6264" s="28" t="s">
        <v>5658</v>
      </c>
      <c r="M6264" s="28" t="s">
        <v>5074</v>
      </c>
    </row>
    <row r="6265" spans="1:13" hidden="1" x14ac:dyDescent="0.2">
      <c r="A6265" s="23">
        <v>91179</v>
      </c>
      <c r="B6265" s="28" t="s">
        <v>4573</v>
      </c>
      <c r="C6265" s="28" t="s">
        <v>5135</v>
      </c>
      <c r="D6265" s="25">
        <v>40798</v>
      </c>
      <c r="F6265" s="26">
        <v>61.39</v>
      </c>
      <c r="G6265" s="28" t="s">
        <v>5160</v>
      </c>
      <c r="H6265" s="28" t="s">
        <v>7322</v>
      </c>
      <c r="J6265" s="28" t="s">
        <v>7139</v>
      </c>
      <c r="K6265" s="29">
        <v>40799</v>
      </c>
      <c r="L6265" s="28" t="s">
        <v>5658</v>
      </c>
      <c r="M6265" s="28" t="s">
        <v>3969</v>
      </c>
    </row>
    <row r="6266" spans="1:13" hidden="1" x14ac:dyDescent="0.2">
      <c r="A6266" s="23">
        <v>91181</v>
      </c>
      <c r="B6266" s="28" t="s">
        <v>4573</v>
      </c>
      <c r="C6266" s="28" t="s">
        <v>5135</v>
      </c>
      <c r="D6266" s="25">
        <v>40798</v>
      </c>
      <c r="E6266" s="28" t="s">
        <v>7164</v>
      </c>
      <c r="F6266" s="26">
        <v>3.79</v>
      </c>
      <c r="G6266" s="28" t="s">
        <v>7119</v>
      </c>
      <c r="H6266" s="28" t="s">
        <v>3365</v>
      </c>
      <c r="J6266" s="28" t="s">
        <v>4911</v>
      </c>
      <c r="K6266" s="29">
        <v>40799</v>
      </c>
      <c r="L6266" s="28" t="s">
        <v>5658</v>
      </c>
      <c r="M6266" s="28" t="s">
        <v>6161</v>
      </c>
    </row>
    <row r="6267" spans="1:13" hidden="1" x14ac:dyDescent="0.2">
      <c r="A6267" s="23">
        <v>91236</v>
      </c>
      <c r="B6267" s="33" t="s">
        <v>4573</v>
      </c>
      <c r="C6267" s="28" t="s">
        <v>4580</v>
      </c>
      <c r="D6267" s="25">
        <v>40798</v>
      </c>
      <c r="E6267" s="28" t="s">
        <v>3367</v>
      </c>
      <c r="F6267" s="26">
        <v>8</v>
      </c>
      <c r="G6267" s="28" t="s">
        <v>7119</v>
      </c>
      <c r="H6267" s="28" t="s">
        <v>3484</v>
      </c>
      <c r="J6267" s="28" t="s">
        <v>4911</v>
      </c>
    </row>
    <row r="6268" spans="1:13" hidden="1" x14ac:dyDescent="0.2">
      <c r="A6268" s="23">
        <v>91234</v>
      </c>
      <c r="B6268" s="28" t="s">
        <v>4573</v>
      </c>
      <c r="C6268" s="28" t="s">
        <v>4580</v>
      </c>
      <c r="D6268" s="25">
        <v>40798</v>
      </c>
      <c r="E6268" s="28" t="s">
        <v>3542</v>
      </c>
      <c r="F6268" s="26">
        <v>14</v>
      </c>
      <c r="G6268" s="28" t="s">
        <v>3696</v>
      </c>
      <c r="H6268" s="28" t="s">
        <v>3488</v>
      </c>
      <c r="J6268" s="28" t="s">
        <v>4911</v>
      </c>
    </row>
    <row r="6269" spans="1:13" hidden="1" x14ac:dyDescent="0.2">
      <c r="A6269" s="23">
        <v>91235</v>
      </c>
      <c r="B6269" s="28" t="s">
        <v>4573</v>
      </c>
      <c r="C6269" s="28" t="s">
        <v>4580</v>
      </c>
      <c r="D6269" s="25">
        <v>40798</v>
      </c>
      <c r="E6269" s="28" t="s">
        <v>2052</v>
      </c>
      <c r="F6269" s="26">
        <v>26</v>
      </c>
      <c r="G6269" s="28" t="s">
        <v>688</v>
      </c>
      <c r="H6269" s="28" t="s">
        <v>3484</v>
      </c>
      <c r="J6269" s="28" t="s">
        <v>4911</v>
      </c>
    </row>
    <row r="6270" spans="1:13" hidden="1" x14ac:dyDescent="0.2">
      <c r="A6270" s="23">
        <v>91237</v>
      </c>
      <c r="B6270" s="28" t="s">
        <v>4573</v>
      </c>
      <c r="C6270" s="28" t="s">
        <v>4580</v>
      </c>
      <c r="D6270" s="25">
        <v>40798</v>
      </c>
      <c r="E6270" s="28" t="s">
        <v>3367</v>
      </c>
      <c r="F6270" s="26">
        <v>6</v>
      </c>
      <c r="G6270" s="28" t="s">
        <v>5137</v>
      </c>
      <c r="H6270" s="28" t="s">
        <v>3365</v>
      </c>
      <c r="J6270" s="28" t="s">
        <v>4911</v>
      </c>
    </row>
    <row r="6271" spans="1:13" hidden="1" x14ac:dyDescent="0.2">
      <c r="A6271" s="23">
        <v>91130</v>
      </c>
      <c r="B6271" s="28" t="s">
        <v>4579</v>
      </c>
      <c r="C6271" s="28" t="s">
        <v>4574</v>
      </c>
      <c r="D6271" s="25">
        <v>40799</v>
      </c>
      <c r="F6271" s="26">
        <v>70</v>
      </c>
      <c r="G6271" s="28" t="s">
        <v>4580</v>
      </c>
      <c r="H6271" s="28" t="s">
        <v>6667</v>
      </c>
      <c r="K6271" s="29">
        <v>40799</v>
      </c>
      <c r="L6271" s="28" t="s">
        <v>7184</v>
      </c>
      <c r="M6271" s="28" t="s">
        <v>5063</v>
      </c>
    </row>
    <row r="6272" spans="1:13" hidden="1" x14ac:dyDescent="0.2">
      <c r="A6272" s="23">
        <v>91220</v>
      </c>
      <c r="B6272" s="28" t="s">
        <v>4573</v>
      </c>
      <c r="C6272" s="28" t="s">
        <v>5133</v>
      </c>
      <c r="D6272" s="25">
        <v>40800</v>
      </c>
      <c r="F6272" s="26">
        <v>34.89</v>
      </c>
      <c r="G6272" s="28" t="s">
        <v>5137</v>
      </c>
      <c r="H6272" s="28" t="s">
        <v>3365</v>
      </c>
      <c r="J6272" s="28" t="s">
        <v>4909</v>
      </c>
    </row>
    <row r="6273" spans="1:13" hidden="1" x14ac:dyDescent="0.2">
      <c r="A6273" s="23">
        <v>91183</v>
      </c>
      <c r="B6273" s="28" t="s">
        <v>4573</v>
      </c>
      <c r="C6273" s="28" t="s">
        <v>5135</v>
      </c>
      <c r="D6273" s="25">
        <v>40801</v>
      </c>
      <c r="E6273" s="28" t="s">
        <v>2044</v>
      </c>
      <c r="F6273" s="26">
        <v>7.58</v>
      </c>
      <c r="G6273" s="28" t="s">
        <v>1555</v>
      </c>
      <c r="H6273" s="28" t="s">
        <v>3370</v>
      </c>
      <c r="J6273" s="28" t="s">
        <v>4909</v>
      </c>
      <c r="K6273" s="29">
        <v>40802</v>
      </c>
      <c r="L6273" s="28" t="s">
        <v>5658</v>
      </c>
      <c r="M6273" s="28" t="s">
        <v>5076</v>
      </c>
    </row>
    <row r="6274" spans="1:13" hidden="1" x14ac:dyDescent="0.2">
      <c r="A6274" s="23">
        <v>91129</v>
      </c>
      <c r="B6274" s="28" t="s">
        <v>4579</v>
      </c>
      <c r="C6274" s="28" t="s">
        <v>4574</v>
      </c>
      <c r="D6274" s="25">
        <v>40801</v>
      </c>
      <c r="F6274" s="26">
        <v>40</v>
      </c>
      <c r="G6274" s="28" t="s">
        <v>4580</v>
      </c>
      <c r="H6274" s="28" t="s">
        <v>6667</v>
      </c>
      <c r="K6274" s="29">
        <v>40801</v>
      </c>
      <c r="L6274" s="28" t="s">
        <v>7184</v>
      </c>
      <c r="M6274" s="28" t="s">
        <v>5062</v>
      </c>
    </row>
    <row r="6275" spans="1:13" hidden="1" x14ac:dyDescent="0.2">
      <c r="A6275" s="23">
        <v>91128</v>
      </c>
      <c r="B6275" s="28" t="s">
        <v>4573</v>
      </c>
      <c r="C6275" s="28" t="s">
        <v>4574</v>
      </c>
      <c r="D6275" s="25">
        <v>40801</v>
      </c>
      <c r="E6275" s="33" t="s">
        <v>5655</v>
      </c>
      <c r="F6275" s="26">
        <v>98</v>
      </c>
      <c r="G6275" s="28" t="s">
        <v>7118</v>
      </c>
      <c r="H6275" s="28" t="s">
        <v>3379</v>
      </c>
      <c r="J6275" s="28" t="s">
        <v>4916</v>
      </c>
      <c r="K6275" s="29">
        <v>40801</v>
      </c>
      <c r="L6275" s="28" t="s">
        <v>7176</v>
      </c>
      <c r="M6275" s="28">
        <v>1333</v>
      </c>
    </row>
    <row r="6276" spans="1:13" hidden="1" x14ac:dyDescent="0.2">
      <c r="A6276" s="23">
        <v>91182</v>
      </c>
      <c r="B6276" s="28" t="s">
        <v>4573</v>
      </c>
      <c r="C6276" s="28" t="s">
        <v>5135</v>
      </c>
      <c r="D6276" s="25">
        <v>40801</v>
      </c>
      <c r="E6276" s="28" t="s">
        <v>8431</v>
      </c>
      <c r="F6276" s="26">
        <v>34.94</v>
      </c>
      <c r="G6276" s="28" t="s">
        <v>3355</v>
      </c>
      <c r="H6276" s="28" t="s">
        <v>3370</v>
      </c>
      <c r="J6276" s="28" t="s">
        <v>4905</v>
      </c>
      <c r="K6276" s="29">
        <v>40802</v>
      </c>
      <c r="L6276" s="28" t="s">
        <v>5658</v>
      </c>
      <c r="M6276" s="28" t="s">
        <v>5075</v>
      </c>
    </row>
    <row r="6277" spans="1:13" hidden="1" x14ac:dyDescent="0.2">
      <c r="A6277" s="23">
        <v>91184</v>
      </c>
      <c r="B6277" s="28" t="s">
        <v>4573</v>
      </c>
      <c r="C6277" s="28" t="s">
        <v>5135</v>
      </c>
      <c r="D6277" s="25">
        <v>40801</v>
      </c>
      <c r="F6277" s="26">
        <v>1.98</v>
      </c>
      <c r="G6277" s="28" t="s">
        <v>1444</v>
      </c>
      <c r="H6277" s="28" t="s">
        <v>277</v>
      </c>
      <c r="J6277" s="28" t="s">
        <v>4905</v>
      </c>
      <c r="K6277" s="29">
        <v>40802</v>
      </c>
      <c r="L6277" s="28" t="s">
        <v>5658</v>
      </c>
      <c r="M6277" s="28" t="s">
        <v>3815</v>
      </c>
    </row>
    <row r="6278" spans="1:13" hidden="1" x14ac:dyDescent="0.2">
      <c r="A6278" s="23">
        <v>91203</v>
      </c>
      <c r="B6278" s="33" t="s">
        <v>4573</v>
      </c>
      <c r="C6278" s="33" t="s">
        <v>5135</v>
      </c>
      <c r="D6278" s="25">
        <v>40801</v>
      </c>
      <c r="F6278" s="26">
        <v>17</v>
      </c>
      <c r="G6278" s="28" t="s">
        <v>1560</v>
      </c>
      <c r="H6278" s="28" t="s">
        <v>3370</v>
      </c>
      <c r="K6278" s="29">
        <v>40802</v>
      </c>
      <c r="L6278" s="33" t="s">
        <v>5658</v>
      </c>
      <c r="M6278" s="28" t="s">
        <v>2735</v>
      </c>
    </row>
    <row r="6279" spans="1:13" hidden="1" x14ac:dyDescent="0.2">
      <c r="A6279" s="23">
        <v>91814</v>
      </c>
      <c r="B6279" s="28" t="s">
        <v>4573</v>
      </c>
      <c r="C6279" s="28" t="s">
        <v>5133</v>
      </c>
      <c r="D6279" s="25">
        <v>40801</v>
      </c>
      <c r="F6279" s="26">
        <v>68.22</v>
      </c>
      <c r="G6279" s="28" t="s">
        <v>5137</v>
      </c>
      <c r="H6279" s="28" t="s">
        <v>3365</v>
      </c>
      <c r="J6279" s="28" t="s">
        <v>4909</v>
      </c>
    </row>
    <row r="6280" spans="1:13" hidden="1" x14ac:dyDescent="0.2">
      <c r="A6280" s="23">
        <v>91185</v>
      </c>
      <c r="B6280" s="28" t="s">
        <v>4573</v>
      </c>
      <c r="C6280" s="28" t="s">
        <v>5135</v>
      </c>
      <c r="D6280" s="25">
        <v>40802</v>
      </c>
      <c r="E6280" s="28" t="s">
        <v>8432</v>
      </c>
      <c r="F6280" s="26">
        <v>80.88</v>
      </c>
      <c r="G6280" s="28" t="s">
        <v>2203</v>
      </c>
      <c r="H6280" s="28" t="s">
        <v>7311</v>
      </c>
      <c r="J6280" s="28" t="s">
        <v>4907</v>
      </c>
      <c r="K6280" s="29">
        <v>40803</v>
      </c>
      <c r="L6280" s="28" t="s">
        <v>5658</v>
      </c>
      <c r="M6280" s="28" t="s">
        <v>796</v>
      </c>
    </row>
    <row r="6281" spans="1:13" hidden="1" x14ac:dyDescent="0.2">
      <c r="A6281" s="23">
        <v>91186</v>
      </c>
      <c r="B6281" s="28" t="s">
        <v>4573</v>
      </c>
      <c r="C6281" s="28" t="s">
        <v>5135</v>
      </c>
      <c r="D6281" s="25">
        <v>40802</v>
      </c>
      <c r="F6281" s="26">
        <v>30.15</v>
      </c>
      <c r="G6281" s="28" t="s">
        <v>3970</v>
      </c>
      <c r="H6281" s="28" t="s">
        <v>3484</v>
      </c>
      <c r="J6281" s="28" t="s">
        <v>4909</v>
      </c>
      <c r="K6281" s="29">
        <v>40803</v>
      </c>
      <c r="L6281" s="28" t="s">
        <v>5658</v>
      </c>
      <c r="M6281" s="28" t="s">
        <v>1927</v>
      </c>
    </row>
    <row r="6282" spans="1:13" hidden="1" x14ac:dyDescent="0.2">
      <c r="A6282" s="23">
        <v>91238</v>
      </c>
      <c r="B6282" s="28" t="s">
        <v>4573</v>
      </c>
      <c r="C6282" s="28" t="s">
        <v>4580</v>
      </c>
      <c r="D6282" s="25">
        <v>40802</v>
      </c>
      <c r="E6282" s="28" t="s">
        <v>3542</v>
      </c>
      <c r="F6282" s="26">
        <v>5</v>
      </c>
      <c r="G6282" s="28" t="s">
        <v>3696</v>
      </c>
      <c r="H6282" s="28" t="s">
        <v>3488</v>
      </c>
      <c r="J6282" s="28" t="s">
        <v>4911</v>
      </c>
    </row>
    <row r="6283" spans="1:13" hidden="1" x14ac:dyDescent="0.2">
      <c r="A6283" s="23">
        <v>91187</v>
      </c>
      <c r="B6283" s="28" t="s">
        <v>4573</v>
      </c>
      <c r="C6283" s="28" t="s">
        <v>5135</v>
      </c>
      <c r="D6283" s="25">
        <v>40804</v>
      </c>
      <c r="F6283" s="26">
        <v>11.37</v>
      </c>
      <c r="G6283" s="28" t="s">
        <v>683</v>
      </c>
      <c r="H6283" s="28" t="s">
        <v>3365</v>
      </c>
      <c r="J6283" s="28" t="s">
        <v>4909</v>
      </c>
      <c r="K6283" s="29">
        <v>40805</v>
      </c>
      <c r="L6283" s="28" t="s">
        <v>5658</v>
      </c>
      <c r="M6283" s="28" t="s">
        <v>747</v>
      </c>
    </row>
    <row r="6284" spans="1:13" hidden="1" x14ac:dyDescent="0.2">
      <c r="A6284" s="23">
        <v>91241</v>
      </c>
      <c r="B6284" s="33" t="s">
        <v>4573</v>
      </c>
      <c r="C6284" s="28" t="s">
        <v>4580</v>
      </c>
      <c r="D6284" s="25">
        <v>40805</v>
      </c>
      <c r="E6284" s="33" t="s">
        <v>2049</v>
      </c>
      <c r="F6284" s="26">
        <v>15</v>
      </c>
      <c r="G6284" s="28" t="s">
        <v>5158</v>
      </c>
      <c r="H6284" s="28" t="s">
        <v>7154</v>
      </c>
      <c r="J6284" s="28" t="s">
        <v>4906</v>
      </c>
    </row>
    <row r="6285" spans="1:13" hidden="1" x14ac:dyDescent="0.2">
      <c r="A6285" s="23">
        <v>91125</v>
      </c>
      <c r="B6285" s="28" t="s">
        <v>4579</v>
      </c>
      <c r="C6285" s="28" t="s">
        <v>4574</v>
      </c>
      <c r="D6285" s="25">
        <v>40805</v>
      </c>
      <c r="F6285" s="26">
        <v>40</v>
      </c>
      <c r="G6285" s="28" t="s">
        <v>4580</v>
      </c>
      <c r="H6285" s="28" t="s">
        <v>6667</v>
      </c>
      <c r="K6285" s="29">
        <v>40805</v>
      </c>
      <c r="L6285" s="28" t="s">
        <v>7184</v>
      </c>
      <c r="M6285" s="28" t="s">
        <v>5061</v>
      </c>
    </row>
    <row r="6286" spans="1:13" hidden="1" x14ac:dyDescent="0.2">
      <c r="A6286" s="23">
        <v>91126.2</v>
      </c>
      <c r="B6286" s="28" t="s">
        <v>4579</v>
      </c>
      <c r="C6286" s="28" t="s">
        <v>4574</v>
      </c>
      <c r="D6286" s="25">
        <v>40805</v>
      </c>
      <c r="F6286" s="26">
        <v>30</v>
      </c>
      <c r="G6286" s="28" t="s">
        <v>4580</v>
      </c>
      <c r="H6286" s="28" t="s">
        <v>6667</v>
      </c>
      <c r="K6286" s="29">
        <v>40805</v>
      </c>
      <c r="L6286" s="28" t="s">
        <v>7212</v>
      </c>
      <c r="M6286" s="28" t="s">
        <v>1804</v>
      </c>
    </row>
    <row r="6287" spans="1:13" hidden="1" x14ac:dyDescent="0.2">
      <c r="A6287" s="211">
        <v>91219</v>
      </c>
      <c r="B6287" s="28" t="s">
        <v>4573</v>
      </c>
      <c r="C6287" s="28" t="s">
        <v>7876</v>
      </c>
      <c r="D6287" s="25">
        <v>40805</v>
      </c>
      <c r="F6287" s="26">
        <v>7.99</v>
      </c>
      <c r="G6287" s="28" t="s">
        <v>2742</v>
      </c>
      <c r="H6287" s="28" t="s">
        <v>3381</v>
      </c>
      <c r="J6287" s="28" t="s">
        <v>4911</v>
      </c>
      <c r="K6287" s="29">
        <v>40805</v>
      </c>
      <c r="L6287" s="28" t="s">
        <v>5658</v>
      </c>
      <c r="M6287" s="28" t="s">
        <v>5037</v>
      </c>
    </row>
    <row r="6288" spans="1:13" hidden="1" x14ac:dyDescent="0.2">
      <c r="A6288" s="27">
        <v>91188</v>
      </c>
      <c r="B6288" s="28" t="s">
        <v>4573</v>
      </c>
      <c r="C6288" s="28" t="s">
        <v>5135</v>
      </c>
      <c r="D6288" s="25">
        <v>40805</v>
      </c>
      <c r="E6288" s="28" t="s">
        <v>8433</v>
      </c>
      <c r="F6288" s="26">
        <v>22.5</v>
      </c>
      <c r="G6288" s="28" t="s">
        <v>3696</v>
      </c>
      <c r="H6288" s="28" t="s">
        <v>3484</v>
      </c>
      <c r="J6288" s="28" t="s">
        <v>4907</v>
      </c>
      <c r="K6288" s="29">
        <v>40806</v>
      </c>
      <c r="L6288" s="28" t="s">
        <v>5658</v>
      </c>
      <c r="M6288" s="28" t="s">
        <v>797</v>
      </c>
    </row>
    <row r="6289" spans="1:13" hidden="1" x14ac:dyDescent="0.2">
      <c r="A6289" s="27">
        <v>91127</v>
      </c>
      <c r="B6289" s="28" t="s">
        <v>4585</v>
      </c>
      <c r="C6289" s="28" t="s">
        <v>4574</v>
      </c>
      <c r="D6289" s="25">
        <v>40805</v>
      </c>
      <c r="F6289" s="26">
        <v>79.790000000000006</v>
      </c>
      <c r="G6289" s="28" t="s">
        <v>5142</v>
      </c>
      <c r="H6289" s="28" t="s">
        <v>5948</v>
      </c>
      <c r="K6289" s="29">
        <v>40805</v>
      </c>
      <c r="L6289" s="28" t="s">
        <v>7174</v>
      </c>
      <c r="M6289" s="28" t="s">
        <v>7175</v>
      </c>
    </row>
    <row r="6290" spans="1:13" hidden="1" x14ac:dyDescent="0.2">
      <c r="A6290" s="211">
        <v>91126.1</v>
      </c>
      <c r="B6290" s="28" t="s">
        <v>4573</v>
      </c>
      <c r="C6290" s="28" t="s">
        <v>4574</v>
      </c>
      <c r="D6290" s="25">
        <v>40805</v>
      </c>
      <c r="E6290" s="28" t="s">
        <v>7164</v>
      </c>
      <c r="F6290" s="26">
        <v>2.34</v>
      </c>
      <c r="G6290" s="28" t="s">
        <v>5137</v>
      </c>
      <c r="H6290" s="28" t="s">
        <v>3365</v>
      </c>
      <c r="J6290" s="28" t="s">
        <v>4911</v>
      </c>
      <c r="K6290" s="29">
        <v>40805</v>
      </c>
      <c r="L6290" s="28" t="s">
        <v>7212</v>
      </c>
      <c r="M6290" s="28" t="s">
        <v>1804</v>
      </c>
    </row>
    <row r="6291" spans="1:13" hidden="1" x14ac:dyDescent="0.2">
      <c r="A6291" s="27">
        <v>91204</v>
      </c>
      <c r="B6291" s="28" t="s">
        <v>4573</v>
      </c>
      <c r="C6291" s="28" t="s">
        <v>5135</v>
      </c>
      <c r="D6291" s="25">
        <v>40805</v>
      </c>
      <c r="F6291" s="26">
        <v>22</v>
      </c>
      <c r="G6291" s="28" t="s">
        <v>5167</v>
      </c>
      <c r="H6291" s="28" t="s">
        <v>3365</v>
      </c>
      <c r="J6291" s="28" t="s">
        <v>4909</v>
      </c>
      <c r="K6291" s="29">
        <v>40806</v>
      </c>
      <c r="L6291" s="28" t="s">
        <v>5658</v>
      </c>
      <c r="M6291" s="28" t="s">
        <v>748</v>
      </c>
    </row>
    <row r="6292" spans="1:13" hidden="1" x14ac:dyDescent="0.2">
      <c r="A6292" s="211">
        <v>91124</v>
      </c>
      <c r="B6292" s="28" t="s">
        <v>4573</v>
      </c>
      <c r="C6292" s="28" t="s">
        <v>4574</v>
      </c>
      <c r="D6292" s="25">
        <v>40806</v>
      </c>
      <c r="F6292" s="26">
        <v>22.75</v>
      </c>
      <c r="G6292" s="28" t="s">
        <v>4577</v>
      </c>
      <c r="H6292" s="28" t="s">
        <v>3365</v>
      </c>
      <c r="J6292" s="28" t="s">
        <v>4909</v>
      </c>
      <c r="K6292" s="29">
        <v>40806</v>
      </c>
      <c r="L6292" s="28" t="s">
        <v>7176</v>
      </c>
      <c r="M6292" s="28">
        <v>1334</v>
      </c>
    </row>
    <row r="6293" spans="1:13" hidden="1" x14ac:dyDescent="0.2">
      <c r="A6293" s="211">
        <v>91123</v>
      </c>
      <c r="B6293" s="33" t="s">
        <v>4573</v>
      </c>
      <c r="C6293" s="28" t="s">
        <v>4574</v>
      </c>
      <c r="D6293" s="25">
        <v>40806</v>
      </c>
      <c r="E6293" s="28" t="s">
        <v>1134</v>
      </c>
      <c r="F6293" s="26">
        <v>34.25</v>
      </c>
      <c r="G6293" s="28" t="s">
        <v>5145</v>
      </c>
      <c r="H6293" s="28" t="s">
        <v>277</v>
      </c>
      <c r="J6293" s="28" t="s">
        <v>4909</v>
      </c>
      <c r="K6293" s="29">
        <v>40806</v>
      </c>
      <c r="L6293" s="28" t="s">
        <v>7174</v>
      </c>
      <c r="M6293" s="28" t="s">
        <v>5372</v>
      </c>
    </row>
    <row r="6294" spans="1:13" hidden="1" x14ac:dyDescent="0.2">
      <c r="A6294" s="27">
        <v>91221.1</v>
      </c>
      <c r="B6294" s="28" t="s">
        <v>4573</v>
      </c>
      <c r="C6294" s="28" t="s">
        <v>5133</v>
      </c>
      <c r="D6294" s="25">
        <v>40806</v>
      </c>
      <c r="E6294" s="28" t="s">
        <v>2047</v>
      </c>
      <c r="F6294" s="26">
        <v>23</v>
      </c>
      <c r="G6294" s="28" t="s">
        <v>5137</v>
      </c>
      <c r="H6294" s="28" t="s">
        <v>3488</v>
      </c>
      <c r="J6294" s="28" t="s">
        <v>4908</v>
      </c>
    </row>
    <row r="6295" spans="1:13" hidden="1" x14ac:dyDescent="0.2">
      <c r="A6295" s="27">
        <v>91221.2</v>
      </c>
      <c r="B6295" s="28" t="s">
        <v>4573</v>
      </c>
      <c r="C6295" s="28" t="s">
        <v>5133</v>
      </c>
      <c r="D6295" s="25">
        <v>40806</v>
      </c>
      <c r="E6295" s="28" t="s">
        <v>726</v>
      </c>
      <c r="F6295" s="26">
        <v>10</v>
      </c>
      <c r="G6295" s="28" t="s">
        <v>5137</v>
      </c>
      <c r="H6295" s="28" t="s">
        <v>3370</v>
      </c>
      <c r="J6295" s="28" t="s">
        <v>4907</v>
      </c>
    </row>
    <row r="6296" spans="1:13" hidden="1" x14ac:dyDescent="0.2">
      <c r="A6296" s="27">
        <v>91221.3</v>
      </c>
      <c r="B6296" s="28" t="s">
        <v>4573</v>
      </c>
      <c r="C6296" s="28" t="s">
        <v>5133</v>
      </c>
      <c r="D6296" s="25">
        <v>40806</v>
      </c>
      <c r="E6296" s="28" t="s">
        <v>726</v>
      </c>
      <c r="F6296" s="26">
        <v>103.96</v>
      </c>
      <c r="G6296" s="28" t="s">
        <v>5137</v>
      </c>
      <c r="H6296" s="28" t="s">
        <v>3365</v>
      </c>
      <c r="J6296" s="28" t="s">
        <v>4909</v>
      </c>
    </row>
    <row r="6297" spans="1:13" x14ac:dyDescent="0.2">
      <c r="A6297" s="27">
        <v>91189</v>
      </c>
      <c r="B6297" s="28" t="s">
        <v>4573</v>
      </c>
      <c r="C6297" s="28" t="s">
        <v>5135</v>
      </c>
      <c r="D6297" s="25">
        <v>40806</v>
      </c>
      <c r="F6297" s="26">
        <v>14.5</v>
      </c>
      <c r="G6297" s="28" t="s">
        <v>2205</v>
      </c>
      <c r="H6297" s="28" t="s">
        <v>7151</v>
      </c>
      <c r="J6297" s="28" t="s">
        <v>4911</v>
      </c>
      <c r="K6297" s="29">
        <v>40807</v>
      </c>
      <c r="L6297" s="28" t="s">
        <v>5658</v>
      </c>
      <c r="M6297" s="28" t="s">
        <v>755</v>
      </c>
    </row>
    <row r="6298" spans="1:13" x14ac:dyDescent="0.2">
      <c r="A6298" s="27">
        <v>91190</v>
      </c>
      <c r="B6298" s="28" t="s">
        <v>4573</v>
      </c>
      <c r="C6298" s="28" t="s">
        <v>5135</v>
      </c>
      <c r="D6298" s="25">
        <v>40807</v>
      </c>
      <c r="F6298" s="26">
        <v>226.6</v>
      </c>
      <c r="G6298" s="28" t="s">
        <v>2205</v>
      </c>
      <c r="H6298" s="28" t="s">
        <v>7151</v>
      </c>
      <c r="J6298" s="28" t="s">
        <v>4911</v>
      </c>
      <c r="K6298" s="29">
        <v>40808</v>
      </c>
      <c r="L6298" s="28" t="s">
        <v>5658</v>
      </c>
      <c r="M6298" s="28" t="s">
        <v>755</v>
      </c>
    </row>
    <row r="6299" spans="1:13" hidden="1" x14ac:dyDescent="0.2">
      <c r="A6299" s="27">
        <v>91191</v>
      </c>
      <c r="B6299" s="28" t="s">
        <v>4573</v>
      </c>
      <c r="C6299" s="28" t="s">
        <v>5135</v>
      </c>
      <c r="D6299" s="25">
        <v>40807</v>
      </c>
      <c r="F6299" s="26">
        <v>9.99</v>
      </c>
      <c r="G6299" s="28" t="s">
        <v>3697</v>
      </c>
      <c r="H6299" s="28" t="s">
        <v>3370</v>
      </c>
      <c r="J6299" s="28" t="s">
        <v>4909</v>
      </c>
      <c r="K6299" s="29">
        <v>40808</v>
      </c>
      <c r="L6299" s="28" t="s">
        <v>5658</v>
      </c>
      <c r="M6299" s="28" t="s">
        <v>798</v>
      </c>
    </row>
    <row r="6300" spans="1:13" hidden="1" x14ac:dyDescent="0.2">
      <c r="A6300" s="211">
        <v>91192</v>
      </c>
      <c r="B6300" s="28" t="s">
        <v>4573</v>
      </c>
      <c r="C6300" s="28" t="s">
        <v>5135</v>
      </c>
      <c r="D6300" s="25">
        <v>40808</v>
      </c>
      <c r="F6300" s="26">
        <v>63.05</v>
      </c>
      <c r="G6300" s="28" t="s">
        <v>1956</v>
      </c>
      <c r="H6300" s="28" t="s">
        <v>7322</v>
      </c>
      <c r="J6300" s="28" t="s">
        <v>7139</v>
      </c>
      <c r="K6300" s="29">
        <v>40809</v>
      </c>
      <c r="L6300" s="28" t="s">
        <v>5658</v>
      </c>
      <c r="M6300" s="28" t="s">
        <v>3176</v>
      </c>
    </row>
    <row r="6301" spans="1:13" hidden="1" x14ac:dyDescent="0.2">
      <c r="A6301" s="211">
        <v>91239</v>
      </c>
      <c r="B6301" s="28" t="s">
        <v>4573</v>
      </c>
      <c r="C6301" s="28" t="s">
        <v>4580</v>
      </c>
      <c r="D6301" s="25">
        <v>40808</v>
      </c>
      <c r="E6301" s="28" t="s">
        <v>2053</v>
      </c>
      <c r="F6301" s="26">
        <v>10</v>
      </c>
      <c r="G6301" s="28" t="s">
        <v>4584</v>
      </c>
      <c r="H6301" s="28" t="s">
        <v>7154</v>
      </c>
      <c r="J6301" s="28" t="s">
        <v>4905</v>
      </c>
    </row>
    <row r="6302" spans="1:13" hidden="1" x14ac:dyDescent="0.2">
      <c r="A6302" s="211">
        <v>91122</v>
      </c>
      <c r="B6302" s="28" t="s">
        <v>4579</v>
      </c>
      <c r="C6302" s="28" t="s">
        <v>4574</v>
      </c>
      <c r="D6302" s="25">
        <v>40808</v>
      </c>
      <c r="F6302" s="26">
        <v>40</v>
      </c>
      <c r="G6302" s="28" t="s">
        <v>4580</v>
      </c>
      <c r="H6302" s="28" t="s">
        <v>6667</v>
      </c>
      <c r="K6302" s="29">
        <v>40808</v>
      </c>
      <c r="L6302" s="28" t="s">
        <v>7184</v>
      </c>
      <c r="M6302" s="28" t="s">
        <v>5060</v>
      </c>
    </row>
    <row r="6303" spans="1:13" x14ac:dyDescent="0.2">
      <c r="A6303" s="211">
        <v>91194</v>
      </c>
      <c r="B6303" s="28" t="s">
        <v>4573</v>
      </c>
      <c r="C6303" s="28" t="s">
        <v>5135</v>
      </c>
      <c r="D6303" s="25">
        <v>40808</v>
      </c>
      <c r="E6303" s="28" t="s">
        <v>8435</v>
      </c>
      <c r="F6303" s="26">
        <v>30</v>
      </c>
      <c r="G6303" s="28" t="s">
        <v>5412</v>
      </c>
      <c r="H6303" s="28" t="s">
        <v>7151</v>
      </c>
      <c r="J6303" s="28" t="s">
        <v>4907</v>
      </c>
      <c r="K6303" s="29">
        <v>40810</v>
      </c>
      <c r="L6303" s="28" t="s">
        <v>5658</v>
      </c>
      <c r="M6303" s="28" t="s">
        <v>2734</v>
      </c>
    </row>
    <row r="6304" spans="1:13" hidden="1" x14ac:dyDescent="0.2">
      <c r="A6304" s="27">
        <v>91121</v>
      </c>
      <c r="B6304" s="28" t="s">
        <v>4585</v>
      </c>
      <c r="C6304" s="28" t="s">
        <v>4574</v>
      </c>
      <c r="D6304" s="25">
        <v>40808</v>
      </c>
      <c r="F6304" s="26">
        <v>20.8</v>
      </c>
      <c r="G6304" s="28" t="s">
        <v>5141</v>
      </c>
      <c r="H6304" s="28" t="s">
        <v>5948</v>
      </c>
      <c r="J6304" s="28" t="s">
        <v>4907</v>
      </c>
      <c r="K6304" s="29">
        <v>40808</v>
      </c>
      <c r="L6304" s="28" t="s">
        <v>7174</v>
      </c>
      <c r="M6304" s="28" t="s">
        <v>7211</v>
      </c>
    </row>
    <row r="6305" spans="1:13" x14ac:dyDescent="0.2">
      <c r="A6305" s="27">
        <v>91193</v>
      </c>
      <c r="B6305" s="33" t="s">
        <v>4573</v>
      </c>
      <c r="C6305" s="28" t="s">
        <v>5135</v>
      </c>
      <c r="D6305" s="25">
        <v>40808</v>
      </c>
      <c r="F6305" s="26">
        <v>10.5</v>
      </c>
      <c r="G6305" s="28" t="s">
        <v>2205</v>
      </c>
      <c r="H6305" s="28" t="s">
        <v>7151</v>
      </c>
      <c r="J6305" s="28" t="s">
        <v>4911</v>
      </c>
      <c r="K6305" s="29">
        <v>40809</v>
      </c>
      <c r="L6305" s="28" t="s">
        <v>5658</v>
      </c>
      <c r="M6305" s="28" t="s">
        <v>755</v>
      </c>
    </row>
    <row r="6306" spans="1:13" hidden="1" x14ac:dyDescent="0.2">
      <c r="A6306" s="211">
        <v>91196</v>
      </c>
      <c r="B6306" s="28" t="s">
        <v>4573</v>
      </c>
      <c r="C6306" s="28" t="s">
        <v>5135</v>
      </c>
      <c r="D6306" s="25">
        <v>40810</v>
      </c>
      <c r="F6306" s="26">
        <v>0.79</v>
      </c>
      <c r="G6306" s="28" t="s">
        <v>1444</v>
      </c>
      <c r="H6306" s="28" t="s">
        <v>277</v>
      </c>
      <c r="J6306" s="28" t="s">
        <v>4905</v>
      </c>
      <c r="K6306" s="29">
        <v>40812</v>
      </c>
      <c r="L6306" s="28" t="s">
        <v>5658</v>
      </c>
      <c r="M6306" s="28" t="s">
        <v>3815</v>
      </c>
    </row>
    <row r="6307" spans="1:13" hidden="1" x14ac:dyDescent="0.2">
      <c r="A6307" s="211">
        <v>91195</v>
      </c>
      <c r="B6307" s="28" t="s">
        <v>4573</v>
      </c>
      <c r="C6307" s="28" t="s">
        <v>5135</v>
      </c>
      <c r="D6307" s="25">
        <v>40810</v>
      </c>
      <c r="F6307" s="26">
        <v>33.57</v>
      </c>
      <c r="G6307" s="28" t="s">
        <v>2208</v>
      </c>
      <c r="H6307" s="28" t="s">
        <v>3370</v>
      </c>
      <c r="K6307" s="29">
        <v>40812</v>
      </c>
      <c r="L6307" s="28" t="s">
        <v>5658</v>
      </c>
      <c r="M6307" s="28" t="s">
        <v>3924</v>
      </c>
    </row>
    <row r="6308" spans="1:13" hidden="1" x14ac:dyDescent="0.2">
      <c r="A6308" s="27">
        <v>91242</v>
      </c>
      <c r="B6308" s="28" t="s">
        <v>4573</v>
      </c>
      <c r="C6308" s="28" t="s">
        <v>4580</v>
      </c>
      <c r="D6308" s="25">
        <v>40811</v>
      </c>
      <c r="E6308" s="28" t="s">
        <v>2054</v>
      </c>
      <c r="F6308" s="26">
        <v>30</v>
      </c>
      <c r="G6308" s="28" t="s">
        <v>3696</v>
      </c>
      <c r="H6308" s="28" t="s">
        <v>3484</v>
      </c>
      <c r="J6308" s="28" t="s">
        <v>4908</v>
      </c>
    </row>
    <row r="6309" spans="1:13" hidden="1" x14ac:dyDescent="0.2">
      <c r="A6309" s="211">
        <v>91198</v>
      </c>
      <c r="B6309" s="28" t="s">
        <v>4573</v>
      </c>
      <c r="C6309" s="28" t="s">
        <v>5135</v>
      </c>
      <c r="D6309" s="25">
        <v>40812</v>
      </c>
      <c r="F6309" s="26">
        <v>4.92</v>
      </c>
      <c r="G6309" s="28" t="s">
        <v>1956</v>
      </c>
      <c r="H6309" s="28" t="s">
        <v>3365</v>
      </c>
      <c r="J6309" s="28" t="s">
        <v>4909</v>
      </c>
      <c r="K6309" s="29">
        <v>40813</v>
      </c>
      <c r="L6309" s="28" t="s">
        <v>5658</v>
      </c>
      <c r="M6309" s="28" t="s">
        <v>3867</v>
      </c>
    </row>
    <row r="6310" spans="1:13" hidden="1" x14ac:dyDescent="0.2">
      <c r="A6310" s="211">
        <v>91118</v>
      </c>
      <c r="B6310" s="28" t="s">
        <v>4579</v>
      </c>
      <c r="C6310" s="28" t="s">
        <v>4574</v>
      </c>
      <c r="D6310" s="25">
        <v>40812</v>
      </c>
      <c r="F6310" s="26">
        <v>40</v>
      </c>
      <c r="G6310" s="28" t="s">
        <v>4580</v>
      </c>
      <c r="H6310" s="28" t="s">
        <v>6667</v>
      </c>
      <c r="K6310" s="29">
        <v>40812</v>
      </c>
      <c r="L6310" s="28" t="s">
        <v>7184</v>
      </c>
      <c r="M6310" s="28" t="s">
        <v>5057</v>
      </c>
    </row>
    <row r="6311" spans="1:13" hidden="1" x14ac:dyDescent="0.2">
      <c r="A6311" s="211">
        <v>91119</v>
      </c>
      <c r="B6311" s="28" t="s">
        <v>4579</v>
      </c>
      <c r="C6311" s="28" t="s">
        <v>4574</v>
      </c>
      <c r="D6311" s="25">
        <v>40812</v>
      </c>
      <c r="F6311" s="26">
        <v>40</v>
      </c>
      <c r="G6311" s="28" t="s">
        <v>4580</v>
      </c>
      <c r="H6311" s="28" t="s">
        <v>6667</v>
      </c>
      <c r="K6311" s="29">
        <v>40812</v>
      </c>
      <c r="L6311" s="28" t="s">
        <v>7184</v>
      </c>
      <c r="M6311" s="28" t="s">
        <v>5058</v>
      </c>
    </row>
    <row r="6312" spans="1:13" hidden="1" x14ac:dyDescent="0.2">
      <c r="A6312" s="211">
        <v>91205</v>
      </c>
      <c r="B6312" s="33" t="s">
        <v>4573</v>
      </c>
      <c r="C6312" s="33" t="s">
        <v>5135</v>
      </c>
      <c r="D6312" s="25">
        <v>40812</v>
      </c>
      <c r="E6312" s="28" t="s">
        <v>1342</v>
      </c>
      <c r="F6312" s="26">
        <v>8</v>
      </c>
      <c r="G6312" s="28" t="s">
        <v>1560</v>
      </c>
      <c r="H6312" s="28" t="s">
        <v>3370</v>
      </c>
      <c r="J6312" s="28" t="s">
        <v>4911</v>
      </c>
      <c r="K6312" s="29">
        <v>40813</v>
      </c>
      <c r="L6312" s="33" t="s">
        <v>5658</v>
      </c>
      <c r="M6312" s="28" t="s">
        <v>2736</v>
      </c>
    </row>
    <row r="6313" spans="1:13" x14ac:dyDescent="0.2">
      <c r="A6313" s="27">
        <v>91197</v>
      </c>
      <c r="B6313" s="28" t="s">
        <v>4573</v>
      </c>
      <c r="C6313" s="28" t="s">
        <v>5135</v>
      </c>
      <c r="D6313" s="25">
        <v>40812</v>
      </c>
      <c r="E6313" s="28" t="s">
        <v>2019</v>
      </c>
      <c r="F6313" s="26">
        <v>15.58</v>
      </c>
      <c r="G6313" s="28" t="s">
        <v>683</v>
      </c>
      <c r="H6313" s="28" t="s">
        <v>7151</v>
      </c>
      <c r="J6313" s="28" t="s">
        <v>4907</v>
      </c>
      <c r="K6313" s="29">
        <v>40813</v>
      </c>
      <c r="L6313" s="28" t="s">
        <v>5658</v>
      </c>
      <c r="M6313" s="28" t="s">
        <v>747</v>
      </c>
    </row>
    <row r="6314" spans="1:13" hidden="1" x14ac:dyDescent="0.2">
      <c r="A6314" s="27">
        <v>91120</v>
      </c>
      <c r="B6314" s="28" t="s">
        <v>5138</v>
      </c>
      <c r="C6314" s="28" t="s">
        <v>4574</v>
      </c>
      <c r="D6314" s="25">
        <v>40812</v>
      </c>
      <c r="F6314" s="26">
        <v>244.35</v>
      </c>
      <c r="G6314" s="28" t="s">
        <v>4574</v>
      </c>
      <c r="H6314" s="28" t="s">
        <v>3381</v>
      </c>
      <c r="J6314" s="28" t="s">
        <v>4909</v>
      </c>
      <c r="K6314" s="29">
        <v>40812</v>
      </c>
      <c r="L6314" s="28" t="s">
        <v>7206</v>
      </c>
      <c r="M6314" s="28" t="s">
        <v>5059</v>
      </c>
    </row>
    <row r="6315" spans="1:13" hidden="1" x14ac:dyDescent="0.2">
      <c r="A6315" s="27">
        <v>91117</v>
      </c>
      <c r="B6315" s="28" t="s">
        <v>4573</v>
      </c>
      <c r="C6315" s="28" t="s">
        <v>4574</v>
      </c>
      <c r="D6315" s="25">
        <v>40813</v>
      </c>
      <c r="E6315" s="28" t="s">
        <v>3389</v>
      </c>
      <c r="F6315" s="26">
        <v>42.87</v>
      </c>
      <c r="G6315" s="28" t="s">
        <v>5139</v>
      </c>
      <c r="H6315" s="28" t="s">
        <v>3381</v>
      </c>
      <c r="J6315" s="28" t="s">
        <v>4911</v>
      </c>
      <c r="K6315" s="29">
        <v>40813</v>
      </c>
      <c r="L6315" s="28" t="s">
        <v>7174</v>
      </c>
      <c r="M6315" s="28" t="s">
        <v>7209</v>
      </c>
    </row>
    <row r="6316" spans="1:13" hidden="1" x14ac:dyDescent="0.2">
      <c r="A6316" s="27">
        <v>91199</v>
      </c>
      <c r="B6316" s="28" t="s">
        <v>4573</v>
      </c>
      <c r="C6316" s="28" t="s">
        <v>5135</v>
      </c>
      <c r="D6316" s="25">
        <v>40813</v>
      </c>
      <c r="F6316" s="26">
        <v>91.93</v>
      </c>
      <c r="G6316" s="28" t="s">
        <v>683</v>
      </c>
      <c r="H6316" s="28" t="s">
        <v>3365</v>
      </c>
      <c r="J6316" s="28" t="s">
        <v>4909</v>
      </c>
      <c r="K6316" s="29">
        <v>40814</v>
      </c>
      <c r="L6316" s="28" t="s">
        <v>5658</v>
      </c>
      <c r="M6316" s="28" t="s">
        <v>6162</v>
      </c>
    </row>
    <row r="6317" spans="1:13" hidden="1" x14ac:dyDescent="0.2">
      <c r="A6317" s="211">
        <v>91200</v>
      </c>
      <c r="B6317" s="28" t="s">
        <v>4573</v>
      </c>
      <c r="C6317" s="28" t="s">
        <v>5135</v>
      </c>
      <c r="D6317" s="25">
        <v>40814</v>
      </c>
      <c r="E6317" s="28" t="s">
        <v>2041</v>
      </c>
      <c r="F6317" s="26">
        <v>28.06</v>
      </c>
      <c r="G6317" s="28" t="s">
        <v>1943</v>
      </c>
      <c r="H6317" s="28" t="s">
        <v>7323</v>
      </c>
      <c r="J6317" s="28" t="s">
        <v>4912</v>
      </c>
      <c r="K6317" s="29">
        <v>40815</v>
      </c>
      <c r="L6317" s="28" t="s">
        <v>5658</v>
      </c>
      <c r="M6317" s="28" t="s">
        <v>4811</v>
      </c>
    </row>
    <row r="6318" spans="1:13" hidden="1" x14ac:dyDescent="0.2">
      <c r="A6318" s="27">
        <v>91115</v>
      </c>
      <c r="B6318" s="28" t="s">
        <v>4573</v>
      </c>
      <c r="C6318" s="28" t="s">
        <v>4574</v>
      </c>
      <c r="D6318" s="25">
        <v>40814</v>
      </c>
      <c r="F6318" s="26">
        <v>54.56</v>
      </c>
      <c r="G6318" s="28" t="s">
        <v>6790</v>
      </c>
      <c r="H6318" s="28" t="s">
        <v>3381</v>
      </c>
      <c r="J6318" s="28" t="s">
        <v>4909</v>
      </c>
      <c r="K6318" s="29">
        <v>40814</v>
      </c>
      <c r="L6318" s="28" t="s">
        <v>7174</v>
      </c>
      <c r="M6318" s="28" t="s">
        <v>7220</v>
      </c>
    </row>
    <row r="6319" spans="1:13" hidden="1" x14ac:dyDescent="0.2">
      <c r="A6319" s="27">
        <v>91116</v>
      </c>
      <c r="B6319" s="28" t="s">
        <v>4573</v>
      </c>
      <c r="C6319" s="28" t="s">
        <v>4574</v>
      </c>
      <c r="D6319" s="25">
        <v>40814</v>
      </c>
      <c r="F6319" s="26">
        <v>24.99</v>
      </c>
      <c r="G6319" s="28" t="s">
        <v>5136</v>
      </c>
      <c r="H6319" s="28" t="s">
        <v>3381</v>
      </c>
      <c r="J6319" s="28" t="s">
        <v>4911</v>
      </c>
      <c r="K6319" s="29">
        <v>40814</v>
      </c>
      <c r="L6319" s="28" t="s">
        <v>7174</v>
      </c>
      <c r="M6319" s="28" t="s">
        <v>7221</v>
      </c>
    </row>
    <row r="6320" spans="1:13" hidden="1" x14ac:dyDescent="0.2">
      <c r="A6320" s="211">
        <v>91201</v>
      </c>
      <c r="B6320" s="28" t="s">
        <v>4573</v>
      </c>
      <c r="C6320" s="28" t="s">
        <v>5135</v>
      </c>
      <c r="D6320" s="25">
        <v>40815</v>
      </c>
      <c r="E6320" s="33"/>
      <c r="F6320" s="26">
        <v>64.290000000000006</v>
      </c>
      <c r="G6320" s="28" t="s">
        <v>1956</v>
      </c>
      <c r="H6320" s="28" t="s">
        <v>7322</v>
      </c>
      <c r="J6320" s="28" t="s">
        <v>7139</v>
      </c>
      <c r="K6320" s="29">
        <v>40816</v>
      </c>
      <c r="L6320" s="28" t="s">
        <v>5658</v>
      </c>
      <c r="M6320" s="28" t="s">
        <v>3176</v>
      </c>
    </row>
    <row r="6321" spans="1:13" hidden="1" x14ac:dyDescent="0.2">
      <c r="A6321" s="211">
        <v>91244</v>
      </c>
      <c r="B6321" s="28" t="s">
        <v>4573</v>
      </c>
      <c r="C6321" s="28" t="s">
        <v>4580</v>
      </c>
      <c r="D6321" s="25">
        <v>40815</v>
      </c>
      <c r="E6321" s="28" t="s">
        <v>2055</v>
      </c>
      <c r="F6321" s="26">
        <v>4</v>
      </c>
      <c r="G6321" s="28" t="s">
        <v>2203</v>
      </c>
      <c r="H6321" s="28" t="s">
        <v>3484</v>
      </c>
      <c r="J6321" s="28" t="s">
        <v>4907</v>
      </c>
    </row>
    <row r="6322" spans="1:13" hidden="1" x14ac:dyDescent="0.2">
      <c r="A6322" s="27">
        <v>91245</v>
      </c>
      <c r="B6322" s="28" t="s">
        <v>4573</v>
      </c>
      <c r="C6322" s="28" t="s">
        <v>4580</v>
      </c>
      <c r="D6322" s="25">
        <v>40815</v>
      </c>
      <c r="E6322" s="28" t="s">
        <v>3542</v>
      </c>
      <c r="F6322" s="26">
        <v>8</v>
      </c>
      <c r="G6322" s="28" t="s">
        <v>3696</v>
      </c>
      <c r="H6322" s="28" t="s">
        <v>3488</v>
      </c>
      <c r="J6322" s="28" t="s">
        <v>4911</v>
      </c>
    </row>
    <row r="6323" spans="1:13" hidden="1" x14ac:dyDescent="0.2">
      <c r="A6323" s="27">
        <v>91243</v>
      </c>
      <c r="B6323" s="28" t="s">
        <v>4573</v>
      </c>
      <c r="C6323" s="28" t="s">
        <v>4580</v>
      </c>
      <c r="D6323" s="25">
        <v>40815</v>
      </c>
      <c r="E6323" s="28" t="s">
        <v>3367</v>
      </c>
      <c r="F6323" s="26">
        <v>10</v>
      </c>
      <c r="G6323" s="28" t="s">
        <v>8412</v>
      </c>
      <c r="H6323" s="28" t="s">
        <v>3365</v>
      </c>
      <c r="J6323" s="28" t="s">
        <v>4906</v>
      </c>
    </row>
    <row r="6324" spans="1:13" hidden="1" x14ac:dyDescent="0.2">
      <c r="A6324" s="27">
        <v>91246</v>
      </c>
      <c r="B6324" s="28" t="s">
        <v>4573</v>
      </c>
      <c r="C6324" s="28" t="s">
        <v>4580</v>
      </c>
      <c r="D6324" s="25">
        <v>40815</v>
      </c>
      <c r="E6324" s="28" t="s">
        <v>2056</v>
      </c>
      <c r="F6324" s="26">
        <v>5</v>
      </c>
      <c r="G6324" s="28" t="s">
        <v>5137</v>
      </c>
      <c r="H6324" s="28" t="s">
        <v>3365</v>
      </c>
      <c r="J6324" s="28" t="s">
        <v>4911</v>
      </c>
    </row>
    <row r="6325" spans="1:13" hidden="1" x14ac:dyDescent="0.2">
      <c r="A6325" s="211">
        <v>91310</v>
      </c>
      <c r="B6325" s="28" t="s">
        <v>4573</v>
      </c>
      <c r="C6325" s="28" t="s">
        <v>5135</v>
      </c>
      <c r="D6325" s="25">
        <v>40816</v>
      </c>
      <c r="E6325" s="28" t="s">
        <v>6390</v>
      </c>
      <c r="F6325" s="26">
        <v>260.01</v>
      </c>
      <c r="G6325" s="28" t="s">
        <v>6389</v>
      </c>
      <c r="H6325" s="28" t="s">
        <v>7322</v>
      </c>
      <c r="J6325" s="28" t="s">
        <v>7139</v>
      </c>
      <c r="K6325" s="29">
        <v>40817</v>
      </c>
      <c r="L6325" s="28" t="s">
        <v>5658</v>
      </c>
      <c r="M6325" s="28" t="s">
        <v>8119</v>
      </c>
    </row>
    <row r="6326" spans="1:13" hidden="1" x14ac:dyDescent="0.2">
      <c r="A6326" s="211">
        <v>91112</v>
      </c>
      <c r="B6326" s="28" t="s">
        <v>4579</v>
      </c>
      <c r="C6326" s="28" t="s">
        <v>4574</v>
      </c>
      <c r="D6326" s="25">
        <v>40816</v>
      </c>
      <c r="F6326" s="26">
        <v>40</v>
      </c>
      <c r="G6326" s="28" t="s">
        <v>4580</v>
      </c>
      <c r="H6326" s="28" t="s">
        <v>6667</v>
      </c>
      <c r="K6326" s="29">
        <v>40816</v>
      </c>
      <c r="L6326" s="28" t="s">
        <v>7184</v>
      </c>
      <c r="M6326" s="28" t="s">
        <v>5056</v>
      </c>
    </row>
    <row r="6327" spans="1:13" hidden="1" x14ac:dyDescent="0.2">
      <c r="A6327" s="211">
        <v>91114.2</v>
      </c>
      <c r="B6327" s="33" t="s">
        <v>4579</v>
      </c>
      <c r="C6327" s="28" t="s">
        <v>4574</v>
      </c>
      <c r="D6327" s="25">
        <v>40816</v>
      </c>
      <c r="F6327" s="26">
        <v>30</v>
      </c>
      <c r="G6327" s="28" t="s">
        <v>4580</v>
      </c>
      <c r="H6327" s="28" t="s">
        <v>6667</v>
      </c>
      <c r="K6327" s="29">
        <v>40816</v>
      </c>
      <c r="L6327" s="28" t="s">
        <v>7212</v>
      </c>
      <c r="M6327" s="28" t="s">
        <v>7270</v>
      </c>
    </row>
    <row r="6328" spans="1:13" hidden="1" x14ac:dyDescent="0.2">
      <c r="A6328" s="211">
        <v>91111</v>
      </c>
      <c r="B6328" s="28" t="s">
        <v>4573</v>
      </c>
      <c r="C6328" s="28" t="s">
        <v>4574</v>
      </c>
      <c r="D6328" s="25">
        <v>40816</v>
      </c>
      <c r="E6328" s="28" t="s">
        <v>5096</v>
      </c>
      <c r="F6328" s="26">
        <v>75.3</v>
      </c>
      <c r="G6328" s="28" t="s">
        <v>681</v>
      </c>
      <c r="H6328" s="28" t="s">
        <v>7165</v>
      </c>
      <c r="J6328" s="28" t="s">
        <v>4907</v>
      </c>
      <c r="K6328" s="29">
        <v>40816</v>
      </c>
      <c r="L6328" s="28" t="s">
        <v>7176</v>
      </c>
      <c r="M6328" s="28">
        <v>1337</v>
      </c>
    </row>
    <row r="6329" spans="1:13" hidden="1" x14ac:dyDescent="0.2">
      <c r="A6329" s="27">
        <v>91248</v>
      </c>
      <c r="B6329" s="28" t="s">
        <v>4573</v>
      </c>
      <c r="C6329" s="28" t="s">
        <v>4580</v>
      </c>
      <c r="D6329" s="25">
        <v>40816</v>
      </c>
      <c r="E6329" s="28" t="s">
        <v>3542</v>
      </c>
      <c r="F6329" s="26">
        <v>6</v>
      </c>
      <c r="G6329" s="28" t="s">
        <v>3696</v>
      </c>
      <c r="H6329" s="28" t="s">
        <v>3488</v>
      </c>
      <c r="J6329" s="28" t="s">
        <v>4908</v>
      </c>
    </row>
    <row r="6330" spans="1:13" hidden="1" x14ac:dyDescent="0.2">
      <c r="A6330" s="27">
        <v>91113</v>
      </c>
      <c r="B6330" s="28" t="s">
        <v>4573</v>
      </c>
      <c r="C6330" s="28" t="s">
        <v>4574</v>
      </c>
      <c r="D6330" s="25">
        <v>40816</v>
      </c>
      <c r="E6330" s="28" t="s">
        <v>5097</v>
      </c>
      <c r="F6330" s="26">
        <v>465</v>
      </c>
      <c r="G6330" s="28" t="s">
        <v>5152</v>
      </c>
      <c r="H6330" s="28" t="s">
        <v>3379</v>
      </c>
      <c r="J6330" s="28" t="s">
        <v>4916</v>
      </c>
      <c r="K6330" s="29">
        <v>40816</v>
      </c>
      <c r="L6330" s="28" t="s">
        <v>7176</v>
      </c>
      <c r="M6330" s="28">
        <v>1336</v>
      </c>
    </row>
    <row r="6331" spans="1:13" hidden="1" x14ac:dyDescent="0.2">
      <c r="A6331" s="27">
        <v>91114.1</v>
      </c>
      <c r="B6331" s="28" t="s">
        <v>4573</v>
      </c>
      <c r="C6331" s="28" t="s">
        <v>4574</v>
      </c>
      <c r="D6331" s="25">
        <v>40816</v>
      </c>
      <c r="E6331" s="28" t="s">
        <v>5098</v>
      </c>
      <c r="F6331" s="26">
        <v>7.22</v>
      </c>
      <c r="G6331" s="28" t="s">
        <v>5137</v>
      </c>
      <c r="H6331" s="28" t="s">
        <v>3365</v>
      </c>
      <c r="J6331" s="28" t="s">
        <v>4911</v>
      </c>
      <c r="K6331" s="29">
        <v>40816</v>
      </c>
      <c r="L6331" s="28" t="s">
        <v>7212</v>
      </c>
      <c r="M6331" s="28" t="s">
        <v>7270</v>
      </c>
    </row>
    <row r="6332" spans="1:13" hidden="1" x14ac:dyDescent="0.2">
      <c r="A6332" s="27">
        <v>91247</v>
      </c>
      <c r="B6332" s="28" t="s">
        <v>4573</v>
      </c>
      <c r="C6332" s="28" t="s">
        <v>4580</v>
      </c>
      <c r="D6332" s="25">
        <v>40816</v>
      </c>
      <c r="E6332" s="28" t="s">
        <v>7164</v>
      </c>
      <c r="F6332" s="26">
        <v>4</v>
      </c>
      <c r="G6332" s="28" t="s">
        <v>5137</v>
      </c>
      <c r="H6332" s="28" t="s">
        <v>3365</v>
      </c>
      <c r="J6332" s="28" t="s">
        <v>4911</v>
      </c>
    </row>
    <row r="6333" spans="1:13" hidden="1" x14ac:dyDescent="0.2">
      <c r="A6333" s="27">
        <v>91306</v>
      </c>
      <c r="B6333" s="28" t="s">
        <v>4573</v>
      </c>
      <c r="C6333" s="28" t="s">
        <v>5135</v>
      </c>
      <c r="D6333" s="25">
        <v>40816</v>
      </c>
      <c r="F6333" s="26">
        <v>82.02</v>
      </c>
      <c r="G6333" s="28" t="s">
        <v>5167</v>
      </c>
      <c r="H6333" s="28" t="s">
        <v>3365</v>
      </c>
      <c r="J6333" s="28" t="s">
        <v>4909</v>
      </c>
      <c r="K6333" s="29">
        <v>40817</v>
      </c>
      <c r="L6333" s="28" t="s">
        <v>5658</v>
      </c>
      <c r="M6333" s="28" t="s">
        <v>748</v>
      </c>
    </row>
    <row r="6334" spans="1:13" hidden="1" x14ac:dyDescent="0.2">
      <c r="A6334" s="211">
        <v>91368</v>
      </c>
      <c r="B6334" s="28" t="s">
        <v>4573</v>
      </c>
      <c r="C6334" s="28" t="s">
        <v>4580</v>
      </c>
      <c r="D6334" s="25">
        <v>40817</v>
      </c>
      <c r="E6334" s="28" t="s">
        <v>2952</v>
      </c>
      <c r="F6334" s="26">
        <v>6.5</v>
      </c>
      <c r="G6334" s="28" t="s">
        <v>1556</v>
      </c>
      <c r="H6334" s="28" t="s">
        <v>7322</v>
      </c>
      <c r="J6334" s="28" t="s">
        <v>7139</v>
      </c>
    </row>
    <row r="6335" spans="1:13" hidden="1" x14ac:dyDescent="0.2">
      <c r="A6335" s="211">
        <v>91361</v>
      </c>
      <c r="B6335" s="28" t="s">
        <v>4573</v>
      </c>
      <c r="C6335" s="28" t="s">
        <v>4580</v>
      </c>
      <c r="D6335" s="25">
        <v>40817</v>
      </c>
      <c r="E6335" s="33" t="s">
        <v>2946</v>
      </c>
      <c r="F6335" s="26">
        <v>25</v>
      </c>
      <c r="G6335" s="28" t="s">
        <v>2203</v>
      </c>
      <c r="H6335" s="28" t="s">
        <v>3370</v>
      </c>
      <c r="J6335" s="28" t="s">
        <v>4911</v>
      </c>
    </row>
    <row r="6336" spans="1:13" hidden="1" x14ac:dyDescent="0.2">
      <c r="A6336" s="211">
        <v>91362</v>
      </c>
      <c r="B6336" s="28" t="s">
        <v>4573</v>
      </c>
      <c r="C6336" s="28" t="s">
        <v>4580</v>
      </c>
      <c r="D6336" s="25">
        <v>40817</v>
      </c>
      <c r="E6336" s="33" t="s">
        <v>2947</v>
      </c>
      <c r="F6336" s="26">
        <v>12</v>
      </c>
      <c r="G6336" s="28" t="s">
        <v>2203</v>
      </c>
      <c r="H6336" s="28" t="s">
        <v>4600</v>
      </c>
      <c r="J6336" s="28" t="s">
        <v>4911</v>
      </c>
    </row>
    <row r="6337" spans="1:13" hidden="1" x14ac:dyDescent="0.2">
      <c r="A6337" s="211">
        <v>91363</v>
      </c>
      <c r="B6337" s="28" t="s">
        <v>4573</v>
      </c>
      <c r="C6337" s="28" t="s">
        <v>4580</v>
      </c>
      <c r="D6337" s="25">
        <v>40817</v>
      </c>
      <c r="E6337" s="28" t="s">
        <v>2948</v>
      </c>
      <c r="F6337" s="26">
        <v>35</v>
      </c>
      <c r="G6337" s="28" t="s">
        <v>2203</v>
      </c>
      <c r="H6337" s="28" t="s">
        <v>4600</v>
      </c>
      <c r="J6337" s="28" t="s">
        <v>4905</v>
      </c>
    </row>
    <row r="6338" spans="1:13" hidden="1" x14ac:dyDescent="0.2">
      <c r="A6338" s="211">
        <v>91364</v>
      </c>
      <c r="B6338" s="33" t="s">
        <v>4573</v>
      </c>
      <c r="C6338" s="28" t="s">
        <v>4580</v>
      </c>
      <c r="D6338" s="25">
        <v>40817</v>
      </c>
      <c r="E6338" s="33" t="s">
        <v>2949</v>
      </c>
      <c r="F6338" s="26">
        <v>20</v>
      </c>
      <c r="G6338" s="28" t="s">
        <v>2203</v>
      </c>
      <c r="H6338" s="28" t="s">
        <v>4600</v>
      </c>
      <c r="J6338" s="28" t="s">
        <v>4905</v>
      </c>
    </row>
    <row r="6339" spans="1:13" hidden="1" x14ac:dyDescent="0.2">
      <c r="A6339" s="211">
        <v>91365</v>
      </c>
      <c r="B6339" s="28" t="s">
        <v>4573</v>
      </c>
      <c r="C6339" s="28" t="s">
        <v>4580</v>
      </c>
      <c r="D6339" s="25">
        <v>40817</v>
      </c>
      <c r="E6339" s="28" t="s">
        <v>2015</v>
      </c>
      <c r="F6339" s="26">
        <v>13</v>
      </c>
      <c r="G6339" s="28" t="s">
        <v>2203</v>
      </c>
      <c r="H6339" s="28" t="s">
        <v>3370</v>
      </c>
      <c r="J6339" s="28" t="s">
        <v>4905</v>
      </c>
    </row>
    <row r="6340" spans="1:13" hidden="1" x14ac:dyDescent="0.2">
      <c r="A6340" s="211">
        <v>91366</v>
      </c>
      <c r="B6340" s="28" t="s">
        <v>4573</v>
      </c>
      <c r="C6340" s="28" t="s">
        <v>4580</v>
      </c>
      <c r="D6340" s="25">
        <v>40817</v>
      </c>
      <c r="E6340" s="28" t="s">
        <v>2950</v>
      </c>
      <c r="F6340" s="26">
        <v>30</v>
      </c>
      <c r="G6340" s="28" t="s">
        <v>2203</v>
      </c>
      <c r="H6340" s="28" t="s">
        <v>4600</v>
      </c>
      <c r="J6340" s="28" t="s">
        <v>4905</v>
      </c>
    </row>
    <row r="6341" spans="1:13" hidden="1" x14ac:dyDescent="0.2">
      <c r="A6341" s="211">
        <v>91367</v>
      </c>
      <c r="B6341" s="28" t="s">
        <v>4573</v>
      </c>
      <c r="C6341" s="28" t="s">
        <v>4580</v>
      </c>
      <c r="D6341" s="25">
        <v>40817</v>
      </c>
      <c r="E6341" s="28" t="s">
        <v>2951</v>
      </c>
      <c r="F6341" s="26">
        <v>5</v>
      </c>
      <c r="G6341" s="28" t="s">
        <v>2203</v>
      </c>
      <c r="H6341" s="28" t="s">
        <v>7323</v>
      </c>
      <c r="J6341" s="28" t="s">
        <v>4912</v>
      </c>
    </row>
    <row r="6342" spans="1:13" hidden="1" x14ac:dyDescent="0.2">
      <c r="A6342" s="211">
        <v>91369</v>
      </c>
      <c r="B6342" s="28" t="s">
        <v>4573</v>
      </c>
      <c r="C6342" s="28" t="s">
        <v>4580</v>
      </c>
      <c r="D6342" s="25">
        <v>40817</v>
      </c>
      <c r="E6342" s="28" t="s">
        <v>2953</v>
      </c>
      <c r="F6342" s="26">
        <v>16</v>
      </c>
      <c r="G6342" s="28" t="s">
        <v>2203</v>
      </c>
      <c r="H6342" s="28" t="s">
        <v>3484</v>
      </c>
      <c r="J6342" s="28" t="s">
        <v>4909</v>
      </c>
    </row>
    <row r="6343" spans="1:13" hidden="1" x14ac:dyDescent="0.2">
      <c r="A6343" s="27">
        <v>91311</v>
      </c>
      <c r="B6343" s="33" t="s">
        <v>4573</v>
      </c>
      <c r="C6343" s="28" t="s">
        <v>5135</v>
      </c>
      <c r="D6343" s="25">
        <v>40817</v>
      </c>
      <c r="F6343" s="26">
        <v>30.49</v>
      </c>
      <c r="G6343" s="28" t="s">
        <v>5160</v>
      </c>
      <c r="H6343" s="28" t="s">
        <v>7322</v>
      </c>
      <c r="J6343" s="28" t="s">
        <v>7139</v>
      </c>
      <c r="K6343" s="29">
        <v>40819</v>
      </c>
      <c r="L6343" s="28" t="s">
        <v>5658</v>
      </c>
      <c r="M6343" s="28" t="s">
        <v>3390</v>
      </c>
    </row>
    <row r="6344" spans="1:13" hidden="1" x14ac:dyDescent="0.2">
      <c r="A6344" s="27">
        <v>91407</v>
      </c>
      <c r="B6344" s="28" t="s">
        <v>5150</v>
      </c>
      <c r="C6344" s="28" t="s">
        <v>4580</v>
      </c>
      <c r="D6344" s="25">
        <v>40817</v>
      </c>
      <c r="E6344" s="28" t="s">
        <v>2970</v>
      </c>
      <c r="F6344" s="26">
        <v>-660</v>
      </c>
      <c r="G6344" s="28" t="s">
        <v>4574</v>
      </c>
      <c r="H6344" s="28" t="s">
        <v>6667</v>
      </c>
    </row>
    <row r="6345" spans="1:13" hidden="1" x14ac:dyDescent="0.2">
      <c r="A6345" s="211">
        <v>91313</v>
      </c>
      <c r="B6345" s="33" t="s">
        <v>4573</v>
      </c>
      <c r="C6345" s="28" t="s">
        <v>5135</v>
      </c>
      <c r="D6345" s="25">
        <v>40818</v>
      </c>
      <c r="E6345" s="28" t="s">
        <v>6391</v>
      </c>
      <c r="F6345" s="26">
        <v>26</v>
      </c>
      <c r="G6345" s="28" t="s">
        <v>3742</v>
      </c>
      <c r="H6345" s="28" t="s">
        <v>4600</v>
      </c>
      <c r="J6345" s="28" t="s">
        <v>4905</v>
      </c>
      <c r="K6345" s="29">
        <v>40819</v>
      </c>
      <c r="L6345" s="28" t="s">
        <v>5658</v>
      </c>
      <c r="M6345" s="28" t="s">
        <v>5356</v>
      </c>
    </row>
    <row r="6346" spans="1:13" hidden="1" x14ac:dyDescent="0.2">
      <c r="A6346" s="211">
        <v>91370</v>
      </c>
      <c r="B6346" s="28" t="s">
        <v>4573</v>
      </c>
      <c r="C6346" s="28" t="s">
        <v>4580</v>
      </c>
      <c r="D6346" s="25">
        <v>40818</v>
      </c>
      <c r="E6346" s="28" t="s">
        <v>2954</v>
      </c>
      <c r="F6346" s="26">
        <v>25</v>
      </c>
      <c r="G6346" s="28" t="s">
        <v>5412</v>
      </c>
      <c r="H6346" s="28" t="s">
        <v>3484</v>
      </c>
      <c r="J6346" s="28" t="s">
        <v>4907</v>
      </c>
    </row>
    <row r="6347" spans="1:13" hidden="1" x14ac:dyDescent="0.2">
      <c r="A6347" s="27">
        <v>91371</v>
      </c>
      <c r="B6347" s="28" t="s">
        <v>4573</v>
      </c>
      <c r="C6347" s="28" t="s">
        <v>4580</v>
      </c>
      <c r="D6347" s="25">
        <v>40818</v>
      </c>
      <c r="E6347" s="28" t="s">
        <v>2955</v>
      </c>
      <c r="F6347" s="26">
        <v>10</v>
      </c>
      <c r="G6347" s="28" t="s">
        <v>5152</v>
      </c>
      <c r="H6347" s="28" t="s">
        <v>3484</v>
      </c>
      <c r="J6347" s="28" t="s">
        <v>4907</v>
      </c>
    </row>
    <row r="6348" spans="1:13" hidden="1" x14ac:dyDescent="0.2">
      <c r="A6348" s="27">
        <v>91312</v>
      </c>
      <c r="B6348" s="28" t="s">
        <v>4573</v>
      </c>
      <c r="C6348" s="28" t="s">
        <v>5135</v>
      </c>
      <c r="D6348" s="25">
        <v>40818</v>
      </c>
      <c r="F6348" s="26">
        <v>13.1</v>
      </c>
      <c r="G6348" s="28" t="s">
        <v>683</v>
      </c>
      <c r="H6348" s="28" t="s">
        <v>3365</v>
      </c>
      <c r="J6348" s="28" t="s">
        <v>4909</v>
      </c>
      <c r="K6348" s="29">
        <v>40819</v>
      </c>
      <c r="L6348" s="28" t="s">
        <v>5658</v>
      </c>
      <c r="M6348" s="28" t="s">
        <v>747</v>
      </c>
    </row>
    <row r="6349" spans="1:13" hidden="1" x14ac:dyDescent="0.2">
      <c r="A6349" s="211">
        <v>91372</v>
      </c>
      <c r="B6349" s="28" t="s">
        <v>4573</v>
      </c>
      <c r="C6349" s="28" t="s">
        <v>4580</v>
      </c>
      <c r="D6349" s="25">
        <v>40819</v>
      </c>
      <c r="E6349" s="28" t="s">
        <v>2956</v>
      </c>
      <c r="F6349" s="26">
        <v>15</v>
      </c>
      <c r="G6349" s="28" t="s">
        <v>5158</v>
      </c>
      <c r="H6349" s="28" t="s">
        <v>7154</v>
      </c>
      <c r="J6349" s="28" t="s">
        <v>4905</v>
      </c>
    </row>
    <row r="6350" spans="1:13" hidden="1" x14ac:dyDescent="0.2">
      <c r="A6350" s="211">
        <v>91302</v>
      </c>
      <c r="B6350" s="28" t="s">
        <v>4579</v>
      </c>
      <c r="C6350" s="28" t="s">
        <v>4574</v>
      </c>
      <c r="D6350" s="25">
        <v>40819</v>
      </c>
      <c r="F6350" s="26">
        <v>490.12</v>
      </c>
      <c r="G6350" s="28" t="s">
        <v>5783</v>
      </c>
      <c r="H6350" s="28" t="s">
        <v>6667</v>
      </c>
      <c r="K6350" s="29">
        <v>40819</v>
      </c>
      <c r="L6350" s="28" t="s">
        <v>7174</v>
      </c>
      <c r="M6350" s="28" t="s">
        <v>7193</v>
      </c>
    </row>
    <row r="6351" spans="1:13" hidden="1" x14ac:dyDescent="0.2">
      <c r="A6351" s="211">
        <v>91290.2</v>
      </c>
      <c r="B6351" s="33" t="s">
        <v>4579</v>
      </c>
      <c r="C6351" s="28" t="s">
        <v>4574</v>
      </c>
      <c r="D6351" s="25">
        <v>40819</v>
      </c>
      <c r="F6351" s="26">
        <v>160</v>
      </c>
      <c r="G6351" s="28" t="s">
        <v>4580</v>
      </c>
      <c r="H6351" s="28" t="s">
        <v>6667</v>
      </c>
      <c r="K6351" s="29">
        <v>40819</v>
      </c>
      <c r="L6351" s="28" t="s">
        <v>7184</v>
      </c>
      <c r="M6351" s="28" t="s">
        <v>8116</v>
      </c>
    </row>
    <row r="6352" spans="1:13" hidden="1" x14ac:dyDescent="0.2">
      <c r="A6352" s="211">
        <v>91295</v>
      </c>
      <c r="B6352" s="28" t="s">
        <v>4579</v>
      </c>
      <c r="C6352" s="28" t="s">
        <v>4574</v>
      </c>
      <c r="D6352" s="25">
        <v>40819</v>
      </c>
      <c r="F6352" s="26">
        <v>40</v>
      </c>
      <c r="G6352" s="28" t="s">
        <v>4580</v>
      </c>
      <c r="H6352" s="28" t="s">
        <v>6667</v>
      </c>
      <c r="K6352" s="29">
        <v>40819</v>
      </c>
      <c r="L6352" s="28" t="s">
        <v>7184</v>
      </c>
      <c r="M6352" s="28" t="s">
        <v>8110</v>
      </c>
    </row>
    <row r="6353" spans="1:13" hidden="1" x14ac:dyDescent="0.2">
      <c r="A6353" s="211">
        <v>91301</v>
      </c>
      <c r="B6353" s="28" t="s">
        <v>4573</v>
      </c>
      <c r="C6353" s="28" t="s">
        <v>4574</v>
      </c>
      <c r="D6353" s="25">
        <v>40819</v>
      </c>
      <c r="F6353" s="26">
        <v>5</v>
      </c>
      <c r="G6353" s="28" t="s">
        <v>5134</v>
      </c>
      <c r="H6353" s="28" t="s">
        <v>5954</v>
      </c>
      <c r="J6353" s="28" t="s">
        <v>4912</v>
      </c>
      <c r="K6353" s="29">
        <v>40819</v>
      </c>
      <c r="L6353" s="28" t="s">
        <v>7174</v>
      </c>
      <c r="M6353" s="28" t="s">
        <v>7194</v>
      </c>
    </row>
    <row r="6354" spans="1:13" hidden="1" x14ac:dyDescent="0.2">
      <c r="A6354" s="211">
        <v>91314</v>
      </c>
      <c r="B6354" s="28" t="s">
        <v>4573</v>
      </c>
      <c r="C6354" s="28" t="s">
        <v>5135</v>
      </c>
      <c r="D6354" s="25">
        <v>40819</v>
      </c>
      <c r="F6354" s="26">
        <v>14.47</v>
      </c>
      <c r="G6354" s="28" t="s">
        <v>3355</v>
      </c>
      <c r="H6354" s="28" t="s">
        <v>7324</v>
      </c>
      <c r="I6354" s="28" t="s">
        <v>713</v>
      </c>
      <c r="K6354" s="29">
        <v>40820</v>
      </c>
      <c r="L6354" s="28" t="s">
        <v>5658</v>
      </c>
      <c r="M6354" s="28" t="s">
        <v>5075</v>
      </c>
    </row>
    <row r="6355" spans="1:13" hidden="1" x14ac:dyDescent="0.2">
      <c r="A6355" s="211">
        <v>91300</v>
      </c>
      <c r="B6355" s="28" t="s">
        <v>4573</v>
      </c>
      <c r="C6355" s="28" t="s">
        <v>4574</v>
      </c>
      <c r="D6355" s="25">
        <v>40819</v>
      </c>
      <c r="F6355" s="26">
        <v>7.99</v>
      </c>
      <c r="G6355" s="28" t="s">
        <v>2742</v>
      </c>
      <c r="H6355" s="28" t="s">
        <v>3381</v>
      </c>
      <c r="J6355" s="28" t="s">
        <v>4911</v>
      </c>
      <c r="K6355" s="29">
        <v>40819</v>
      </c>
      <c r="L6355" s="28" t="s">
        <v>7174</v>
      </c>
      <c r="M6355" s="28" t="s">
        <v>8111</v>
      </c>
    </row>
    <row r="6356" spans="1:13" hidden="1" x14ac:dyDescent="0.2">
      <c r="A6356" s="211">
        <v>91307</v>
      </c>
      <c r="B6356" s="33" t="s">
        <v>4573</v>
      </c>
      <c r="C6356" s="33" t="s">
        <v>5135</v>
      </c>
      <c r="D6356" s="25">
        <v>40819</v>
      </c>
      <c r="E6356" s="28" t="s">
        <v>6388</v>
      </c>
      <c r="F6356" s="26">
        <v>74</v>
      </c>
      <c r="G6356" s="28" t="s">
        <v>1560</v>
      </c>
      <c r="H6356" s="28" t="s">
        <v>4600</v>
      </c>
      <c r="J6356" s="28" t="s">
        <v>4905</v>
      </c>
      <c r="K6356" s="29">
        <v>40820</v>
      </c>
      <c r="L6356" s="33" t="s">
        <v>5658</v>
      </c>
      <c r="M6356" s="28" t="s">
        <v>8118</v>
      </c>
    </row>
    <row r="6357" spans="1:13" hidden="1" x14ac:dyDescent="0.2">
      <c r="A6357" s="211">
        <v>91292</v>
      </c>
      <c r="B6357" s="28" t="s">
        <v>4573</v>
      </c>
      <c r="C6357" s="28" t="s">
        <v>4574</v>
      </c>
      <c r="D6357" s="25">
        <v>40819</v>
      </c>
      <c r="E6357" s="28" t="s">
        <v>3382</v>
      </c>
      <c r="F6357" s="26">
        <v>170</v>
      </c>
      <c r="G6357" s="28" t="s">
        <v>5414</v>
      </c>
      <c r="H6357" s="28" t="s">
        <v>3381</v>
      </c>
      <c r="J6357" s="28" t="s">
        <v>4909</v>
      </c>
      <c r="K6357" s="29">
        <v>40819</v>
      </c>
      <c r="L6357" s="28" t="s">
        <v>7174</v>
      </c>
      <c r="M6357" s="28" t="s">
        <v>7188</v>
      </c>
    </row>
    <row r="6358" spans="1:13" hidden="1" x14ac:dyDescent="0.2">
      <c r="A6358" s="27">
        <v>91296</v>
      </c>
      <c r="B6358" s="28" t="s">
        <v>4573</v>
      </c>
      <c r="C6358" s="28" t="s">
        <v>4574</v>
      </c>
      <c r="D6358" s="25">
        <v>40819</v>
      </c>
      <c r="F6358" s="26">
        <v>43.4</v>
      </c>
      <c r="G6358" s="28" t="s">
        <v>6752</v>
      </c>
      <c r="H6358" s="28" t="s">
        <v>3381</v>
      </c>
      <c r="J6358" s="28" t="s">
        <v>4907</v>
      </c>
      <c r="K6358" s="29">
        <v>40819</v>
      </c>
      <c r="L6358" s="28" t="s">
        <v>7174</v>
      </c>
      <c r="M6358" s="28" t="s">
        <v>6752</v>
      </c>
    </row>
    <row r="6359" spans="1:13" hidden="1" x14ac:dyDescent="0.2">
      <c r="A6359" s="27">
        <v>91303</v>
      </c>
      <c r="B6359" s="28" t="s">
        <v>4579</v>
      </c>
      <c r="C6359" s="28" t="s">
        <v>4574</v>
      </c>
      <c r="D6359" s="25">
        <v>40819</v>
      </c>
      <c r="F6359" s="26">
        <v>3232.29</v>
      </c>
      <c r="G6359" s="28" t="s">
        <v>5135</v>
      </c>
      <c r="H6359" s="28" t="s">
        <v>6667</v>
      </c>
      <c r="K6359" s="29">
        <v>40819</v>
      </c>
      <c r="L6359" s="28" t="s">
        <v>7174</v>
      </c>
      <c r="M6359" s="28" t="s">
        <v>7218</v>
      </c>
    </row>
    <row r="6360" spans="1:13" hidden="1" x14ac:dyDescent="0.2">
      <c r="A6360" s="27">
        <v>91305</v>
      </c>
      <c r="B6360" s="28" t="s">
        <v>4573</v>
      </c>
      <c r="C6360" s="28" t="s">
        <v>4574</v>
      </c>
      <c r="D6360" s="25">
        <v>40819</v>
      </c>
      <c r="E6360" s="28" t="s">
        <v>3389</v>
      </c>
      <c r="F6360" s="26">
        <v>26.95</v>
      </c>
      <c r="G6360" s="28" t="s">
        <v>5139</v>
      </c>
      <c r="H6360" s="28" t="s">
        <v>3381</v>
      </c>
      <c r="J6360" s="28" t="s">
        <v>4911</v>
      </c>
      <c r="K6360" s="29">
        <v>40819</v>
      </c>
      <c r="L6360" s="28" t="s">
        <v>7174</v>
      </c>
      <c r="M6360" s="28" t="s">
        <v>7187</v>
      </c>
    </row>
    <row r="6361" spans="1:13" hidden="1" x14ac:dyDescent="0.2">
      <c r="A6361" s="27">
        <v>91373</v>
      </c>
      <c r="B6361" s="33" t="s">
        <v>4573</v>
      </c>
      <c r="C6361" s="28" t="s">
        <v>4580</v>
      </c>
      <c r="D6361" s="25">
        <v>40819</v>
      </c>
      <c r="E6361" s="33" t="s">
        <v>3367</v>
      </c>
      <c r="F6361" s="26">
        <v>5</v>
      </c>
      <c r="G6361" s="28" t="s">
        <v>8412</v>
      </c>
      <c r="H6361" s="28" t="s">
        <v>3365</v>
      </c>
      <c r="J6361" s="28" t="s">
        <v>4906</v>
      </c>
    </row>
    <row r="6362" spans="1:13" hidden="1" x14ac:dyDescent="0.2">
      <c r="A6362" s="27">
        <v>91359.1</v>
      </c>
      <c r="B6362" s="28" t="s">
        <v>4573</v>
      </c>
      <c r="C6362" s="28" t="s">
        <v>5133</v>
      </c>
      <c r="D6362" s="25">
        <v>40819</v>
      </c>
      <c r="E6362" s="28" t="s">
        <v>729</v>
      </c>
      <c r="F6362" s="26">
        <v>6.96</v>
      </c>
      <c r="G6362" s="28" t="s">
        <v>5137</v>
      </c>
      <c r="H6362" s="28" t="s">
        <v>3488</v>
      </c>
      <c r="J6362" s="28" t="s">
        <v>4908</v>
      </c>
    </row>
    <row r="6363" spans="1:13" hidden="1" x14ac:dyDescent="0.2">
      <c r="A6363" s="27">
        <v>91359.2</v>
      </c>
      <c r="B6363" s="28" t="s">
        <v>4573</v>
      </c>
      <c r="C6363" s="28" t="s">
        <v>5133</v>
      </c>
      <c r="D6363" s="25">
        <v>40819</v>
      </c>
      <c r="F6363" s="26">
        <v>36.32</v>
      </c>
      <c r="G6363" s="28" t="s">
        <v>5137</v>
      </c>
      <c r="H6363" s="28" t="s">
        <v>3365</v>
      </c>
      <c r="J6363" s="28" t="s">
        <v>4909</v>
      </c>
    </row>
    <row r="6364" spans="1:13" hidden="1" x14ac:dyDescent="0.2">
      <c r="A6364" s="27">
        <v>91293</v>
      </c>
      <c r="B6364" s="28" t="s">
        <v>4579</v>
      </c>
      <c r="C6364" s="28" t="s">
        <v>4574</v>
      </c>
      <c r="D6364" s="25">
        <v>40819</v>
      </c>
      <c r="F6364" s="26">
        <v>300</v>
      </c>
      <c r="G6364" s="28" t="s">
        <v>5133</v>
      </c>
      <c r="H6364" s="28" t="s">
        <v>6667</v>
      </c>
      <c r="K6364" s="29">
        <v>40819</v>
      </c>
      <c r="L6364" s="28" t="s">
        <v>7174</v>
      </c>
      <c r="M6364" s="28" t="s">
        <v>2972</v>
      </c>
    </row>
    <row r="6365" spans="1:13" hidden="1" x14ac:dyDescent="0.2">
      <c r="A6365" s="27">
        <v>91299</v>
      </c>
      <c r="B6365" s="28" t="s">
        <v>4573</v>
      </c>
      <c r="C6365" s="28" t="s">
        <v>4574</v>
      </c>
      <c r="D6365" s="25">
        <v>40819</v>
      </c>
      <c r="F6365" s="26">
        <v>35.49</v>
      </c>
      <c r="G6365" s="28" t="s">
        <v>6021</v>
      </c>
      <c r="H6365" s="28" t="s">
        <v>3381</v>
      </c>
      <c r="J6365" s="28" t="s">
        <v>4909</v>
      </c>
      <c r="K6365" s="29">
        <v>40819</v>
      </c>
      <c r="L6365" s="28" t="s">
        <v>7174</v>
      </c>
      <c r="M6365" s="28" t="s">
        <v>7200</v>
      </c>
    </row>
    <row r="6366" spans="1:13" hidden="1" x14ac:dyDescent="0.2">
      <c r="A6366" s="27">
        <v>91294</v>
      </c>
      <c r="B6366" s="28" t="s">
        <v>4573</v>
      </c>
      <c r="C6366" s="28" t="s">
        <v>4574</v>
      </c>
      <c r="D6366" s="25">
        <v>40819</v>
      </c>
      <c r="E6366" s="28" t="s">
        <v>3375</v>
      </c>
      <c r="F6366" s="26">
        <v>45</v>
      </c>
      <c r="G6366" s="28" t="s">
        <v>6023</v>
      </c>
      <c r="H6366" s="28" t="s">
        <v>3379</v>
      </c>
      <c r="J6366" s="28" t="s">
        <v>4906</v>
      </c>
      <c r="K6366" s="29">
        <v>40819</v>
      </c>
      <c r="L6366" s="28" t="s">
        <v>7174</v>
      </c>
      <c r="M6366" s="28" t="s">
        <v>7196</v>
      </c>
    </row>
    <row r="6367" spans="1:13" hidden="1" x14ac:dyDescent="0.2">
      <c r="A6367" s="27">
        <v>91291</v>
      </c>
      <c r="B6367" s="28" t="s">
        <v>4573</v>
      </c>
      <c r="C6367" s="28" t="s">
        <v>4574</v>
      </c>
      <c r="D6367" s="25">
        <v>40819</v>
      </c>
      <c r="F6367" s="26">
        <v>10.62</v>
      </c>
      <c r="G6367" s="28" t="s">
        <v>6022</v>
      </c>
      <c r="H6367" s="28" t="s">
        <v>3381</v>
      </c>
      <c r="J6367" s="28" t="s">
        <v>4909</v>
      </c>
      <c r="K6367" s="29">
        <v>40819</v>
      </c>
      <c r="L6367" s="28" t="s">
        <v>7174</v>
      </c>
      <c r="M6367" s="28" t="s">
        <v>7195</v>
      </c>
    </row>
    <row r="6368" spans="1:13" hidden="1" x14ac:dyDescent="0.2">
      <c r="A6368" s="27">
        <v>91297</v>
      </c>
      <c r="B6368" s="28" t="s">
        <v>4573</v>
      </c>
      <c r="C6368" s="28" t="s">
        <v>4574</v>
      </c>
      <c r="D6368" s="25">
        <v>40819</v>
      </c>
      <c r="E6368" s="28" t="s">
        <v>7163</v>
      </c>
      <c r="F6368" s="26">
        <v>10</v>
      </c>
      <c r="G6368" s="28" t="s">
        <v>4595</v>
      </c>
      <c r="H6368" s="28" t="s">
        <v>3370</v>
      </c>
      <c r="J6368" s="28" t="s">
        <v>4905</v>
      </c>
      <c r="K6368" s="29">
        <v>40819</v>
      </c>
      <c r="L6368" s="28" t="s">
        <v>7182</v>
      </c>
      <c r="M6368" s="28" t="s">
        <v>7198</v>
      </c>
    </row>
    <row r="6369" spans="1:13" hidden="1" x14ac:dyDescent="0.2">
      <c r="A6369" s="27">
        <v>91298</v>
      </c>
      <c r="B6369" s="28" t="s">
        <v>4573</v>
      </c>
      <c r="C6369" s="28" t="s">
        <v>4574</v>
      </c>
      <c r="D6369" s="25">
        <v>40819</v>
      </c>
      <c r="E6369" s="28" t="s">
        <v>7162</v>
      </c>
      <c r="F6369" s="26">
        <v>10</v>
      </c>
      <c r="G6369" s="28" t="s">
        <v>4595</v>
      </c>
      <c r="H6369" s="28" t="s">
        <v>3370</v>
      </c>
      <c r="J6369" s="28" t="s">
        <v>4906</v>
      </c>
      <c r="K6369" s="29">
        <v>40819</v>
      </c>
      <c r="L6369" s="28" t="s">
        <v>7182</v>
      </c>
      <c r="M6369" s="28" t="s">
        <v>7199</v>
      </c>
    </row>
    <row r="6370" spans="1:13" hidden="1" x14ac:dyDescent="0.2">
      <c r="A6370" s="27">
        <v>91290.1</v>
      </c>
      <c r="B6370" s="28" t="s">
        <v>4555</v>
      </c>
      <c r="C6370" s="28" t="s">
        <v>4574</v>
      </c>
      <c r="D6370" s="25">
        <v>40819</v>
      </c>
      <c r="F6370" s="26">
        <v>1.88</v>
      </c>
      <c r="G6370" s="28" t="s">
        <v>4574</v>
      </c>
      <c r="H6370" s="28" t="s">
        <v>3381</v>
      </c>
      <c r="J6370" s="28" t="s">
        <v>4909</v>
      </c>
      <c r="K6370" s="29">
        <v>40819</v>
      </c>
      <c r="L6370" s="28" t="s">
        <v>7184</v>
      </c>
      <c r="M6370" s="28" t="s">
        <v>8116</v>
      </c>
    </row>
    <row r="6371" spans="1:13" hidden="1" x14ac:dyDescent="0.2">
      <c r="A6371" s="27">
        <v>91815</v>
      </c>
      <c r="B6371" s="28" t="s">
        <v>5150</v>
      </c>
      <c r="C6371" s="28" t="s">
        <v>5133</v>
      </c>
      <c r="D6371" s="25">
        <v>40819</v>
      </c>
      <c r="F6371" s="26">
        <v>-300</v>
      </c>
      <c r="G6371" s="28" t="s">
        <v>4574</v>
      </c>
      <c r="H6371" s="28" t="s">
        <v>6667</v>
      </c>
    </row>
    <row r="6372" spans="1:13" hidden="1" x14ac:dyDescent="0.2">
      <c r="A6372" s="27">
        <v>92841</v>
      </c>
      <c r="B6372" s="28" t="s">
        <v>5150</v>
      </c>
      <c r="C6372" s="28" t="s">
        <v>5135</v>
      </c>
      <c r="D6372" s="25">
        <v>40819</v>
      </c>
      <c r="F6372" s="26">
        <v>-3232.29</v>
      </c>
      <c r="G6372" s="28" t="s">
        <v>4574</v>
      </c>
      <c r="H6372" s="28" t="s">
        <v>6667</v>
      </c>
    </row>
    <row r="6373" spans="1:13" hidden="1" x14ac:dyDescent="0.2">
      <c r="A6373" s="27">
        <v>93440</v>
      </c>
      <c r="B6373" s="28" t="s">
        <v>5150</v>
      </c>
      <c r="C6373" s="28" t="s">
        <v>5783</v>
      </c>
      <c r="D6373" s="25">
        <v>40819</v>
      </c>
      <c r="F6373" s="26">
        <v>-490.12</v>
      </c>
      <c r="G6373" s="28" t="s">
        <v>4574</v>
      </c>
      <c r="H6373" s="28" t="s">
        <v>6667</v>
      </c>
    </row>
    <row r="6374" spans="1:13" hidden="1" x14ac:dyDescent="0.2">
      <c r="A6374" s="27">
        <v>91304</v>
      </c>
      <c r="B6374" s="28" t="s">
        <v>4573</v>
      </c>
      <c r="C6374" s="28" t="s">
        <v>4574</v>
      </c>
      <c r="D6374" s="25">
        <v>40819</v>
      </c>
      <c r="E6374" s="28" t="s">
        <v>5365</v>
      </c>
      <c r="F6374" s="26">
        <v>180</v>
      </c>
      <c r="G6374" s="28" t="s">
        <v>4597</v>
      </c>
      <c r="H6374" s="28" t="s">
        <v>3381</v>
      </c>
      <c r="J6374" s="28" t="s">
        <v>4909</v>
      </c>
      <c r="K6374" s="29">
        <v>40819</v>
      </c>
      <c r="L6374" s="28" t="s">
        <v>7174</v>
      </c>
      <c r="M6374" s="28" t="s">
        <v>7192</v>
      </c>
    </row>
    <row r="6375" spans="1:13" hidden="1" x14ac:dyDescent="0.2">
      <c r="A6375" s="211">
        <v>91289</v>
      </c>
      <c r="B6375" s="28" t="s">
        <v>4579</v>
      </c>
      <c r="C6375" s="28" t="s">
        <v>4574</v>
      </c>
      <c r="D6375" s="25">
        <v>40820</v>
      </c>
      <c r="F6375" s="26">
        <v>40</v>
      </c>
      <c r="G6375" s="28" t="s">
        <v>4580</v>
      </c>
      <c r="H6375" s="28" t="s">
        <v>6667</v>
      </c>
      <c r="K6375" s="29">
        <v>40820</v>
      </c>
      <c r="L6375" s="28" t="s">
        <v>7184</v>
      </c>
      <c r="M6375" s="28" t="s">
        <v>8109</v>
      </c>
    </row>
    <row r="6376" spans="1:13" hidden="1" x14ac:dyDescent="0.2">
      <c r="A6376" s="211">
        <v>91286</v>
      </c>
      <c r="B6376" s="28" t="s">
        <v>4573</v>
      </c>
      <c r="C6376" s="28" t="s">
        <v>4574</v>
      </c>
      <c r="D6376" s="25">
        <v>40820</v>
      </c>
      <c r="F6376" s="26">
        <v>5.99</v>
      </c>
      <c r="G6376" s="28" t="s">
        <v>5143</v>
      </c>
      <c r="H6376" s="28" t="s">
        <v>3381</v>
      </c>
      <c r="J6376" s="28" t="s">
        <v>4909</v>
      </c>
      <c r="K6376" s="29">
        <v>40820</v>
      </c>
      <c r="L6376" s="28" t="s">
        <v>7174</v>
      </c>
      <c r="M6376" s="28" t="s">
        <v>7217</v>
      </c>
    </row>
    <row r="6377" spans="1:13" hidden="1" x14ac:dyDescent="0.2">
      <c r="A6377" s="211">
        <v>91287</v>
      </c>
      <c r="B6377" s="28" t="s">
        <v>4573</v>
      </c>
      <c r="C6377" s="28" t="s">
        <v>4574</v>
      </c>
      <c r="D6377" s="25">
        <v>40820</v>
      </c>
      <c r="E6377" s="28" t="s">
        <v>7946</v>
      </c>
      <c r="F6377" s="26">
        <v>10.85</v>
      </c>
      <c r="G6377" s="28" t="s">
        <v>5151</v>
      </c>
      <c r="H6377" s="28" t="s">
        <v>277</v>
      </c>
      <c r="J6377" s="28" t="s">
        <v>4907</v>
      </c>
      <c r="K6377" s="29">
        <v>40820</v>
      </c>
      <c r="L6377" s="28" t="s">
        <v>7174</v>
      </c>
      <c r="M6377" s="28" t="s">
        <v>6682</v>
      </c>
    </row>
    <row r="6378" spans="1:13" hidden="1" x14ac:dyDescent="0.2">
      <c r="A6378" s="211">
        <v>91288</v>
      </c>
      <c r="B6378" s="28" t="s">
        <v>4573</v>
      </c>
      <c r="C6378" s="28" t="s">
        <v>4574</v>
      </c>
      <c r="D6378" s="25">
        <v>40820</v>
      </c>
      <c r="F6378" s="26">
        <v>12</v>
      </c>
      <c r="G6378" s="28" t="s">
        <v>4596</v>
      </c>
      <c r="H6378" s="28" t="s">
        <v>5954</v>
      </c>
      <c r="J6378" s="28" t="s">
        <v>4912</v>
      </c>
      <c r="K6378" s="29">
        <v>40820</v>
      </c>
      <c r="L6378" s="28" t="s">
        <v>7174</v>
      </c>
      <c r="M6378" s="28" t="s">
        <v>4596</v>
      </c>
    </row>
    <row r="6379" spans="1:13" hidden="1" x14ac:dyDescent="0.2">
      <c r="A6379" s="211">
        <v>91285</v>
      </c>
      <c r="B6379" s="28" t="s">
        <v>4592</v>
      </c>
      <c r="C6379" s="28" t="s">
        <v>4574</v>
      </c>
      <c r="D6379" s="25">
        <v>40821</v>
      </c>
      <c r="F6379" s="26">
        <v>-924.6</v>
      </c>
      <c r="G6379" s="28" t="s">
        <v>4593</v>
      </c>
      <c r="H6379" s="28" t="s">
        <v>6666</v>
      </c>
      <c r="J6379" s="28" t="s">
        <v>4911</v>
      </c>
      <c r="K6379" s="29">
        <v>40821</v>
      </c>
      <c r="L6379" s="28" t="s">
        <v>7177</v>
      </c>
      <c r="M6379" s="28" t="s">
        <v>7214</v>
      </c>
    </row>
    <row r="6380" spans="1:13" hidden="1" x14ac:dyDescent="0.2">
      <c r="A6380" s="27">
        <v>91374</v>
      </c>
      <c r="B6380" s="28" t="s">
        <v>4573</v>
      </c>
      <c r="C6380" s="28" t="s">
        <v>4580</v>
      </c>
      <c r="D6380" s="25">
        <v>40821</v>
      </c>
      <c r="E6380" s="28" t="s">
        <v>2957</v>
      </c>
      <c r="F6380" s="26">
        <v>12</v>
      </c>
      <c r="G6380" s="28" t="s">
        <v>3696</v>
      </c>
      <c r="H6380" s="28" t="s">
        <v>3488</v>
      </c>
      <c r="J6380" s="28" t="s">
        <v>4911</v>
      </c>
    </row>
    <row r="6381" spans="1:13" hidden="1" x14ac:dyDescent="0.2">
      <c r="A6381" s="27">
        <v>91816</v>
      </c>
      <c r="B6381" s="28" t="s">
        <v>7124</v>
      </c>
      <c r="C6381" s="28" t="s">
        <v>5133</v>
      </c>
      <c r="D6381" s="25">
        <v>40821</v>
      </c>
      <c r="F6381" s="26">
        <v>-0.12</v>
      </c>
      <c r="G6381" s="28" t="s">
        <v>5133</v>
      </c>
      <c r="H6381" s="28" t="s">
        <v>6666</v>
      </c>
    </row>
    <row r="6382" spans="1:13" hidden="1" x14ac:dyDescent="0.2">
      <c r="A6382" s="27">
        <v>91308</v>
      </c>
      <c r="B6382" s="28" t="s">
        <v>4573</v>
      </c>
      <c r="C6382" s="28" t="s">
        <v>5135</v>
      </c>
      <c r="D6382" s="25">
        <v>40821</v>
      </c>
      <c r="F6382" s="26">
        <v>29.66</v>
      </c>
      <c r="G6382" s="28" t="s">
        <v>5167</v>
      </c>
      <c r="H6382" s="28" t="s">
        <v>3365</v>
      </c>
      <c r="J6382" s="28" t="s">
        <v>4909</v>
      </c>
      <c r="K6382" s="29">
        <v>40822</v>
      </c>
      <c r="L6382" s="28" t="s">
        <v>5658</v>
      </c>
      <c r="M6382" s="28" t="s">
        <v>748</v>
      </c>
    </row>
    <row r="6383" spans="1:13" x14ac:dyDescent="0.2">
      <c r="A6383" s="27">
        <v>91315</v>
      </c>
      <c r="B6383" s="33" t="s">
        <v>4573</v>
      </c>
      <c r="C6383" s="28" t="s">
        <v>5135</v>
      </c>
      <c r="D6383" s="25">
        <v>40822</v>
      </c>
      <c r="F6383" s="26">
        <v>20</v>
      </c>
      <c r="G6383" s="28" t="s">
        <v>2201</v>
      </c>
      <c r="H6383" s="28" t="s">
        <v>7151</v>
      </c>
      <c r="J6383" s="28" t="s">
        <v>4911</v>
      </c>
      <c r="K6383" s="29">
        <v>40823</v>
      </c>
      <c r="L6383" s="28" t="s">
        <v>5658</v>
      </c>
      <c r="M6383" s="28" t="s">
        <v>3406</v>
      </c>
    </row>
    <row r="6384" spans="1:13" hidden="1" x14ac:dyDescent="0.2">
      <c r="A6384" s="27">
        <v>91358.1</v>
      </c>
      <c r="B6384" s="28" t="s">
        <v>4573</v>
      </c>
      <c r="C6384" s="28" t="s">
        <v>5133</v>
      </c>
      <c r="D6384" s="25">
        <v>40822</v>
      </c>
      <c r="E6384" s="28" t="s">
        <v>726</v>
      </c>
      <c r="F6384" s="26">
        <v>9</v>
      </c>
      <c r="G6384" s="28" t="s">
        <v>5137</v>
      </c>
      <c r="H6384" s="28" t="s">
        <v>3370</v>
      </c>
      <c r="J6384" s="28" t="s">
        <v>4907</v>
      </c>
    </row>
    <row r="6385" spans="1:13" hidden="1" x14ac:dyDescent="0.2">
      <c r="A6385" s="27">
        <v>91358.2</v>
      </c>
      <c r="B6385" s="28" t="s">
        <v>4573</v>
      </c>
      <c r="C6385" s="28" t="s">
        <v>5133</v>
      </c>
      <c r="D6385" s="25">
        <v>40822</v>
      </c>
      <c r="F6385" s="26">
        <v>22.02</v>
      </c>
      <c r="G6385" s="28" t="s">
        <v>5137</v>
      </c>
      <c r="H6385" s="28" t="s">
        <v>3365</v>
      </c>
      <c r="J6385" s="28" t="s">
        <v>4907</v>
      </c>
    </row>
    <row r="6386" spans="1:13" hidden="1" x14ac:dyDescent="0.2">
      <c r="A6386" s="27">
        <v>91284</v>
      </c>
      <c r="B6386" s="28" t="s">
        <v>4573</v>
      </c>
      <c r="C6386" s="28" t="s">
        <v>4574</v>
      </c>
      <c r="D6386" s="25">
        <v>40822</v>
      </c>
      <c r="E6386" s="28" t="s">
        <v>2971</v>
      </c>
      <c r="F6386" s="26">
        <v>10</v>
      </c>
      <c r="G6386" s="28" t="s">
        <v>5136</v>
      </c>
      <c r="H6386" s="28" t="s">
        <v>3381</v>
      </c>
      <c r="J6386" s="28" t="s">
        <v>4905</v>
      </c>
      <c r="K6386" s="29">
        <v>40822</v>
      </c>
      <c r="L6386" s="28" t="s">
        <v>7184</v>
      </c>
      <c r="M6386" s="28" t="s">
        <v>8108</v>
      </c>
    </row>
    <row r="6387" spans="1:13" hidden="1" x14ac:dyDescent="0.2">
      <c r="A6387" s="211">
        <v>91278</v>
      </c>
      <c r="B6387" s="28" t="s">
        <v>4579</v>
      </c>
      <c r="C6387" s="28" t="s">
        <v>4574</v>
      </c>
      <c r="D6387" s="25">
        <v>40823</v>
      </c>
      <c r="F6387" s="26">
        <v>60</v>
      </c>
      <c r="G6387" s="28" t="s">
        <v>4587</v>
      </c>
      <c r="H6387" s="28" t="s">
        <v>6667</v>
      </c>
      <c r="K6387" s="29">
        <v>40823</v>
      </c>
      <c r="L6387" s="28" t="s">
        <v>7174</v>
      </c>
      <c r="M6387" s="28" t="s">
        <v>7179</v>
      </c>
    </row>
    <row r="6388" spans="1:13" hidden="1" x14ac:dyDescent="0.2">
      <c r="A6388" s="211">
        <v>91279</v>
      </c>
      <c r="B6388" s="33" t="s">
        <v>4579</v>
      </c>
      <c r="C6388" s="28" t="s">
        <v>4574</v>
      </c>
      <c r="D6388" s="25">
        <v>40823</v>
      </c>
      <c r="F6388" s="26">
        <v>150</v>
      </c>
      <c r="G6388" s="28" t="s">
        <v>4587</v>
      </c>
      <c r="H6388" s="28" t="s">
        <v>6667</v>
      </c>
      <c r="K6388" s="29">
        <v>40823</v>
      </c>
      <c r="L6388" s="28" t="s">
        <v>7174</v>
      </c>
      <c r="M6388" s="28" t="s">
        <v>7179</v>
      </c>
    </row>
    <row r="6389" spans="1:13" hidden="1" x14ac:dyDescent="0.2">
      <c r="A6389" s="211">
        <v>91280</v>
      </c>
      <c r="B6389" s="28" t="s">
        <v>4579</v>
      </c>
      <c r="C6389" s="28" t="s">
        <v>4574</v>
      </c>
      <c r="D6389" s="25">
        <v>40823</v>
      </c>
      <c r="F6389" s="26">
        <v>500</v>
      </c>
      <c r="G6389" s="28" t="s">
        <v>4587</v>
      </c>
      <c r="H6389" s="28" t="s">
        <v>6667</v>
      </c>
      <c r="K6389" s="29">
        <v>40823</v>
      </c>
      <c r="L6389" s="28" t="s">
        <v>7174</v>
      </c>
      <c r="M6389" s="28" t="s">
        <v>7179</v>
      </c>
    </row>
    <row r="6390" spans="1:13" hidden="1" x14ac:dyDescent="0.2">
      <c r="A6390" s="211">
        <v>91283</v>
      </c>
      <c r="B6390" s="28" t="s">
        <v>4579</v>
      </c>
      <c r="C6390" s="28" t="s">
        <v>4574</v>
      </c>
      <c r="D6390" s="25">
        <v>40823</v>
      </c>
      <c r="F6390" s="26">
        <v>250</v>
      </c>
      <c r="G6390" s="28" t="s">
        <v>4587</v>
      </c>
      <c r="H6390" s="28" t="s">
        <v>6667</v>
      </c>
      <c r="K6390" s="29">
        <v>40823</v>
      </c>
      <c r="L6390" s="28" t="s">
        <v>7174</v>
      </c>
      <c r="M6390" s="28" t="s">
        <v>7179</v>
      </c>
    </row>
    <row r="6391" spans="1:13" hidden="1" x14ac:dyDescent="0.2">
      <c r="A6391" s="211">
        <v>91282</v>
      </c>
      <c r="B6391" s="33" t="s">
        <v>4573</v>
      </c>
      <c r="C6391" s="33" t="s">
        <v>4574</v>
      </c>
      <c r="D6391" s="25">
        <v>40823</v>
      </c>
      <c r="F6391" s="26">
        <v>5</v>
      </c>
      <c r="G6391" s="28" t="s">
        <v>4590</v>
      </c>
      <c r="H6391" s="28" t="s">
        <v>5954</v>
      </c>
      <c r="J6391" s="28" t="s">
        <v>4912</v>
      </c>
      <c r="K6391" s="29">
        <v>40823</v>
      </c>
      <c r="L6391" s="33" t="s">
        <v>7182</v>
      </c>
      <c r="M6391" s="28" t="s">
        <v>8115</v>
      </c>
    </row>
    <row r="6392" spans="1:13" hidden="1" x14ac:dyDescent="0.2">
      <c r="A6392" s="27">
        <v>91316</v>
      </c>
      <c r="B6392" s="28" t="s">
        <v>4573</v>
      </c>
      <c r="C6392" s="28" t="s">
        <v>5135</v>
      </c>
      <c r="D6392" s="25">
        <v>40823</v>
      </c>
      <c r="F6392" s="26">
        <v>5.65</v>
      </c>
      <c r="G6392" s="28" t="s">
        <v>7119</v>
      </c>
      <c r="H6392" s="28" t="s">
        <v>3484</v>
      </c>
      <c r="J6392" s="28" t="s">
        <v>4911</v>
      </c>
      <c r="K6392" s="29">
        <v>40824</v>
      </c>
      <c r="L6392" s="28" t="s">
        <v>5658</v>
      </c>
      <c r="M6392" s="28" t="s">
        <v>6161</v>
      </c>
    </row>
    <row r="6393" spans="1:13" hidden="1" x14ac:dyDescent="0.2">
      <c r="A6393" s="27">
        <v>91375</v>
      </c>
      <c r="B6393" s="28" t="s">
        <v>4573</v>
      </c>
      <c r="C6393" s="28" t="s">
        <v>4580</v>
      </c>
      <c r="D6393" s="25">
        <v>40823</v>
      </c>
      <c r="E6393" s="28" t="s">
        <v>2958</v>
      </c>
      <c r="F6393" s="26">
        <v>10</v>
      </c>
      <c r="G6393" s="28" t="s">
        <v>3696</v>
      </c>
      <c r="H6393" s="28" t="s">
        <v>3488</v>
      </c>
      <c r="J6393" s="28" t="s">
        <v>4908</v>
      </c>
    </row>
    <row r="6394" spans="1:13" hidden="1" x14ac:dyDescent="0.2">
      <c r="A6394" s="27">
        <v>91281</v>
      </c>
      <c r="B6394" s="28" t="s">
        <v>4573</v>
      </c>
      <c r="C6394" s="28" t="s">
        <v>4574</v>
      </c>
      <c r="D6394" s="25">
        <v>40823</v>
      </c>
      <c r="E6394" s="28" t="s">
        <v>3388</v>
      </c>
      <c r="F6394" s="26">
        <v>8.19</v>
      </c>
      <c r="G6394" s="28" t="s">
        <v>4589</v>
      </c>
      <c r="H6394" s="28" t="s">
        <v>3381</v>
      </c>
      <c r="J6394" s="28" t="s">
        <v>4907</v>
      </c>
      <c r="K6394" s="29">
        <v>40823</v>
      </c>
      <c r="L6394" s="28" t="s">
        <v>7174</v>
      </c>
      <c r="M6394" s="28" t="s">
        <v>7186</v>
      </c>
    </row>
    <row r="6395" spans="1:13" hidden="1" x14ac:dyDescent="0.2">
      <c r="A6395" s="27">
        <v>91309</v>
      </c>
      <c r="B6395" s="28" t="s">
        <v>4573</v>
      </c>
      <c r="C6395" s="28" t="s">
        <v>5135</v>
      </c>
      <c r="D6395" s="25">
        <v>40823</v>
      </c>
      <c r="F6395" s="26">
        <v>64.03</v>
      </c>
      <c r="G6395" s="28" t="s">
        <v>5167</v>
      </c>
      <c r="H6395" s="28" t="s">
        <v>3365</v>
      </c>
      <c r="J6395" s="28" t="s">
        <v>4909</v>
      </c>
      <c r="K6395" s="29">
        <v>40824</v>
      </c>
      <c r="L6395" s="28" t="s">
        <v>5658</v>
      </c>
      <c r="M6395" s="28" t="s">
        <v>748</v>
      </c>
    </row>
    <row r="6396" spans="1:13" hidden="1" x14ac:dyDescent="0.2">
      <c r="A6396" s="27">
        <v>91360.1</v>
      </c>
      <c r="B6396" s="28" t="s">
        <v>4573</v>
      </c>
      <c r="C6396" s="28" t="s">
        <v>5133</v>
      </c>
      <c r="D6396" s="25">
        <v>40824</v>
      </c>
      <c r="E6396" s="33" t="s">
        <v>2945</v>
      </c>
      <c r="F6396" s="26">
        <v>69</v>
      </c>
      <c r="G6396" s="28" t="s">
        <v>5137</v>
      </c>
      <c r="H6396" s="28" t="s">
        <v>3488</v>
      </c>
      <c r="J6396" s="28" t="s">
        <v>4908</v>
      </c>
    </row>
    <row r="6397" spans="1:13" hidden="1" x14ac:dyDescent="0.2">
      <c r="A6397" s="27">
        <v>91360.2</v>
      </c>
      <c r="B6397" s="28" t="s">
        <v>4573</v>
      </c>
      <c r="C6397" s="28" t="s">
        <v>5133</v>
      </c>
      <c r="D6397" s="25">
        <v>40824</v>
      </c>
      <c r="E6397" s="28" t="s">
        <v>2035</v>
      </c>
      <c r="F6397" s="26">
        <v>19</v>
      </c>
      <c r="G6397" s="28" t="s">
        <v>5137</v>
      </c>
      <c r="H6397" s="28" t="s">
        <v>3488</v>
      </c>
      <c r="J6397" s="28" t="s">
        <v>4908</v>
      </c>
    </row>
    <row r="6398" spans="1:13" hidden="1" x14ac:dyDescent="0.2">
      <c r="A6398" s="27">
        <v>91360.3</v>
      </c>
      <c r="B6398" s="33" t="s">
        <v>4573</v>
      </c>
      <c r="C6398" s="28" t="s">
        <v>5133</v>
      </c>
      <c r="D6398" s="25">
        <v>40824</v>
      </c>
      <c r="E6398" s="33"/>
      <c r="F6398" s="26">
        <v>51.97</v>
      </c>
      <c r="G6398" s="28" t="s">
        <v>5137</v>
      </c>
      <c r="H6398" s="28" t="s">
        <v>3365</v>
      </c>
      <c r="J6398" s="28" t="s">
        <v>4909</v>
      </c>
    </row>
    <row r="6399" spans="1:13" hidden="1" x14ac:dyDescent="0.2">
      <c r="A6399" s="211">
        <v>91376</v>
      </c>
      <c r="B6399" s="28" t="s">
        <v>4573</v>
      </c>
      <c r="C6399" s="28" t="s">
        <v>4580</v>
      </c>
      <c r="D6399" s="25">
        <v>40826</v>
      </c>
      <c r="E6399" s="28" t="s">
        <v>3041</v>
      </c>
      <c r="F6399" s="26">
        <v>20</v>
      </c>
      <c r="G6399" s="28" t="s">
        <v>5158</v>
      </c>
      <c r="H6399" s="28" t="s">
        <v>7154</v>
      </c>
      <c r="J6399" s="28" t="s">
        <v>4905</v>
      </c>
    </row>
    <row r="6400" spans="1:13" hidden="1" x14ac:dyDescent="0.2">
      <c r="A6400" s="211">
        <v>91378</v>
      </c>
      <c r="B6400" s="28" t="s">
        <v>4573</v>
      </c>
      <c r="C6400" s="28" t="s">
        <v>4580</v>
      </c>
      <c r="D6400" s="25">
        <v>40826</v>
      </c>
      <c r="E6400" s="28" t="s">
        <v>2049</v>
      </c>
      <c r="F6400" s="26">
        <v>15</v>
      </c>
      <c r="G6400" s="28" t="s">
        <v>5158</v>
      </c>
      <c r="H6400" s="28" t="s">
        <v>7154</v>
      </c>
      <c r="J6400" s="28" t="s">
        <v>4906</v>
      </c>
    </row>
    <row r="6401" spans="1:13" hidden="1" x14ac:dyDescent="0.2">
      <c r="A6401" s="211">
        <v>91324</v>
      </c>
      <c r="B6401" s="28" t="s">
        <v>4573</v>
      </c>
      <c r="C6401" s="28" t="s">
        <v>5135</v>
      </c>
      <c r="D6401" s="25">
        <v>40826</v>
      </c>
      <c r="F6401" s="26">
        <v>67.790000000000006</v>
      </c>
      <c r="G6401" s="28" t="s">
        <v>1956</v>
      </c>
      <c r="H6401" s="28" t="s">
        <v>7322</v>
      </c>
      <c r="J6401" s="28" t="s">
        <v>7139</v>
      </c>
      <c r="K6401" s="29">
        <v>40827</v>
      </c>
      <c r="L6401" s="28" t="s">
        <v>5658</v>
      </c>
      <c r="M6401" s="28" t="s">
        <v>3176</v>
      </c>
    </row>
    <row r="6402" spans="1:13" hidden="1" x14ac:dyDescent="0.2">
      <c r="A6402" s="211">
        <v>91273</v>
      </c>
      <c r="B6402" s="28" t="s">
        <v>4579</v>
      </c>
      <c r="C6402" s="28" t="s">
        <v>4574</v>
      </c>
      <c r="D6402" s="25">
        <v>40826</v>
      </c>
      <c r="F6402" s="26">
        <v>30</v>
      </c>
      <c r="G6402" s="28" t="s">
        <v>4580</v>
      </c>
      <c r="H6402" s="28" t="s">
        <v>6667</v>
      </c>
      <c r="K6402" s="29">
        <v>40826</v>
      </c>
      <c r="L6402" s="28" t="s">
        <v>7184</v>
      </c>
      <c r="M6402" s="28" t="s">
        <v>8106</v>
      </c>
    </row>
    <row r="6403" spans="1:13" hidden="1" x14ac:dyDescent="0.2">
      <c r="A6403" s="211">
        <v>91277</v>
      </c>
      <c r="B6403" s="28" t="s">
        <v>4579</v>
      </c>
      <c r="C6403" s="28" t="s">
        <v>4574</v>
      </c>
      <c r="D6403" s="25">
        <v>40826</v>
      </c>
      <c r="F6403" s="26">
        <v>40</v>
      </c>
      <c r="G6403" s="28" t="s">
        <v>4580</v>
      </c>
      <c r="H6403" s="28" t="s">
        <v>6667</v>
      </c>
      <c r="K6403" s="29">
        <v>40826</v>
      </c>
      <c r="L6403" s="28" t="s">
        <v>7184</v>
      </c>
      <c r="M6403" s="28" t="s">
        <v>8107</v>
      </c>
    </row>
    <row r="6404" spans="1:13" hidden="1" x14ac:dyDescent="0.2">
      <c r="A6404" s="211">
        <v>91274</v>
      </c>
      <c r="B6404" s="28" t="s">
        <v>4585</v>
      </c>
      <c r="C6404" s="28" t="s">
        <v>4574</v>
      </c>
      <c r="D6404" s="25">
        <v>40826</v>
      </c>
      <c r="F6404" s="26">
        <v>50</v>
      </c>
      <c r="G6404" s="28" t="s">
        <v>4586</v>
      </c>
      <c r="H6404" s="28" t="s">
        <v>5948</v>
      </c>
      <c r="J6404" s="28" t="s">
        <v>4905</v>
      </c>
      <c r="K6404" s="29">
        <v>40826</v>
      </c>
      <c r="L6404" s="28" t="s">
        <v>7174</v>
      </c>
      <c r="M6404" s="28" t="s">
        <v>7180</v>
      </c>
    </row>
    <row r="6405" spans="1:13" hidden="1" x14ac:dyDescent="0.2">
      <c r="A6405" s="211">
        <v>91275</v>
      </c>
      <c r="B6405" s="28" t="s">
        <v>4579</v>
      </c>
      <c r="C6405" s="28" t="s">
        <v>4574</v>
      </c>
      <c r="D6405" s="25">
        <v>40826</v>
      </c>
      <c r="F6405" s="26">
        <v>100</v>
      </c>
      <c r="G6405" s="28" t="s">
        <v>4587</v>
      </c>
      <c r="H6405" s="28" t="s">
        <v>6667</v>
      </c>
      <c r="K6405" s="29">
        <v>40826</v>
      </c>
      <c r="L6405" s="28" t="s">
        <v>7174</v>
      </c>
      <c r="M6405" s="28" t="s">
        <v>7179</v>
      </c>
    </row>
    <row r="6406" spans="1:13" hidden="1" x14ac:dyDescent="0.2">
      <c r="A6406" s="211">
        <v>91276</v>
      </c>
      <c r="B6406" s="28" t="s">
        <v>4579</v>
      </c>
      <c r="C6406" s="28" t="s">
        <v>4574</v>
      </c>
      <c r="D6406" s="25">
        <v>40826</v>
      </c>
      <c r="F6406" s="26">
        <v>100</v>
      </c>
      <c r="G6406" s="28" t="s">
        <v>4587</v>
      </c>
      <c r="H6406" s="28" t="s">
        <v>6667</v>
      </c>
      <c r="K6406" s="29">
        <v>40826</v>
      </c>
      <c r="L6406" s="28" t="s">
        <v>7174</v>
      </c>
      <c r="M6406" s="28" t="s">
        <v>7179</v>
      </c>
    </row>
    <row r="6407" spans="1:13" hidden="1" x14ac:dyDescent="0.2">
      <c r="A6407" s="211">
        <v>91323</v>
      </c>
      <c r="B6407" s="28" t="s">
        <v>4573</v>
      </c>
      <c r="C6407" s="28" t="s">
        <v>5135</v>
      </c>
      <c r="D6407" s="25">
        <v>40826</v>
      </c>
      <c r="E6407" s="28" t="s">
        <v>6392</v>
      </c>
      <c r="F6407" s="26">
        <v>168.81</v>
      </c>
      <c r="G6407" s="28" t="s">
        <v>1562</v>
      </c>
      <c r="H6407" s="28" t="s">
        <v>3484</v>
      </c>
      <c r="J6407" s="28" t="s">
        <v>4909</v>
      </c>
      <c r="K6407" s="29">
        <v>40827</v>
      </c>
      <c r="L6407" s="28" t="s">
        <v>5658</v>
      </c>
      <c r="M6407" s="28" t="s">
        <v>5357</v>
      </c>
    </row>
    <row r="6408" spans="1:13" hidden="1" x14ac:dyDescent="0.2">
      <c r="A6408" s="27">
        <v>91377</v>
      </c>
      <c r="B6408" s="28" t="s">
        <v>4573</v>
      </c>
      <c r="C6408" s="28" t="s">
        <v>4580</v>
      </c>
      <c r="D6408" s="25">
        <v>40826</v>
      </c>
      <c r="E6408" s="28" t="s">
        <v>3377</v>
      </c>
      <c r="F6408" s="26">
        <v>10</v>
      </c>
      <c r="G6408" s="28" t="s">
        <v>1958</v>
      </c>
      <c r="H6408" s="28" t="s">
        <v>3379</v>
      </c>
      <c r="J6408" s="28" t="s">
        <v>4906</v>
      </c>
    </row>
    <row r="6409" spans="1:13" x14ac:dyDescent="0.2">
      <c r="A6409" s="27">
        <v>91326</v>
      </c>
      <c r="B6409" s="28" t="s">
        <v>4573</v>
      </c>
      <c r="C6409" s="28" t="s">
        <v>5135</v>
      </c>
      <c r="D6409" s="25">
        <v>40826</v>
      </c>
      <c r="E6409" s="28" t="s">
        <v>2019</v>
      </c>
      <c r="F6409" s="26">
        <v>10.98</v>
      </c>
      <c r="G6409" s="28" t="s">
        <v>683</v>
      </c>
      <c r="H6409" s="28" t="s">
        <v>7151</v>
      </c>
      <c r="J6409" s="28" t="s">
        <v>4907</v>
      </c>
      <c r="K6409" s="29">
        <v>40827</v>
      </c>
      <c r="L6409" s="28" t="s">
        <v>5658</v>
      </c>
      <c r="M6409" s="28" t="s">
        <v>747</v>
      </c>
    </row>
    <row r="6410" spans="1:13" hidden="1" x14ac:dyDescent="0.2">
      <c r="A6410" s="27">
        <v>91379</v>
      </c>
      <c r="B6410" s="28" t="s">
        <v>4573</v>
      </c>
      <c r="C6410" s="28" t="s">
        <v>4580</v>
      </c>
      <c r="D6410" s="25">
        <v>40826</v>
      </c>
      <c r="E6410" s="28" t="s">
        <v>3367</v>
      </c>
      <c r="F6410" s="26">
        <v>15</v>
      </c>
      <c r="G6410" s="28" t="s">
        <v>8412</v>
      </c>
      <c r="H6410" s="28" t="s">
        <v>3365</v>
      </c>
      <c r="J6410" s="28" t="s">
        <v>4906</v>
      </c>
    </row>
    <row r="6411" spans="1:13" hidden="1" x14ac:dyDescent="0.2">
      <c r="A6411" s="27">
        <v>91325</v>
      </c>
      <c r="B6411" s="28" t="s">
        <v>4573</v>
      </c>
      <c r="C6411" s="28" t="s">
        <v>5135</v>
      </c>
      <c r="D6411" s="25">
        <v>40826</v>
      </c>
      <c r="F6411" s="26">
        <v>13.4</v>
      </c>
      <c r="G6411" s="28" t="s">
        <v>2204</v>
      </c>
      <c r="H6411" s="28" t="s">
        <v>3379</v>
      </c>
      <c r="J6411" s="28" t="s">
        <v>4907</v>
      </c>
      <c r="K6411" s="29">
        <v>40827</v>
      </c>
      <c r="L6411" s="28" t="s">
        <v>5658</v>
      </c>
      <c r="M6411" s="28" t="s">
        <v>698</v>
      </c>
    </row>
    <row r="6412" spans="1:13" hidden="1" x14ac:dyDescent="0.2">
      <c r="A6412" s="211">
        <v>91328</v>
      </c>
      <c r="B6412" s="28" t="s">
        <v>4573</v>
      </c>
      <c r="C6412" s="28" t="s">
        <v>5135</v>
      </c>
      <c r="D6412" s="25">
        <v>40827</v>
      </c>
      <c r="E6412" s="28" t="s">
        <v>2941</v>
      </c>
      <c r="F6412" s="26">
        <v>16</v>
      </c>
      <c r="G6412" s="28" t="s">
        <v>2208</v>
      </c>
      <c r="H6412" s="28" t="s">
        <v>7323</v>
      </c>
      <c r="J6412" s="28" t="s">
        <v>4912</v>
      </c>
      <c r="K6412" s="29">
        <v>40828</v>
      </c>
      <c r="L6412" s="28" t="s">
        <v>5658</v>
      </c>
      <c r="M6412" s="28" t="s">
        <v>3966</v>
      </c>
    </row>
    <row r="6413" spans="1:13" hidden="1" x14ac:dyDescent="0.2">
      <c r="A6413" s="211">
        <v>91271</v>
      </c>
      <c r="B6413" s="28" t="s">
        <v>4573</v>
      </c>
      <c r="C6413" s="28" t="s">
        <v>4574</v>
      </c>
      <c r="D6413" s="25">
        <v>40827</v>
      </c>
      <c r="F6413" s="26">
        <v>18.2</v>
      </c>
      <c r="G6413" s="28" t="s">
        <v>4577</v>
      </c>
      <c r="H6413" s="28" t="s">
        <v>3365</v>
      </c>
      <c r="J6413" s="28" t="s">
        <v>4909</v>
      </c>
      <c r="K6413" s="29">
        <v>40827</v>
      </c>
      <c r="L6413" s="28" t="s">
        <v>7176</v>
      </c>
      <c r="M6413" s="28">
        <v>1338</v>
      </c>
    </row>
    <row r="6414" spans="1:13" hidden="1" x14ac:dyDescent="0.2">
      <c r="A6414" s="27">
        <v>91382</v>
      </c>
      <c r="B6414" s="28" t="s">
        <v>4573</v>
      </c>
      <c r="C6414" s="28" t="s">
        <v>4580</v>
      </c>
      <c r="D6414" s="25">
        <v>40827</v>
      </c>
      <c r="E6414" s="28" t="s">
        <v>2960</v>
      </c>
      <c r="F6414" s="26">
        <v>10</v>
      </c>
      <c r="G6414" s="28" t="s">
        <v>3696</v>
      </c>
      <c r="H6414" s="28" t="s">
        <v>3488</v>
      </c>
      <c r="J6414" s="28" t="s">
        <v>4911</v>
      </c>
    </row>
    <row r="6415" spans="1:13" hidden="1" x14ac:dyDescent="0.2">
      <c r="A6415" s="27">
        <v>91327.1</v>
      </c>
      <c r="B6415" s="28" t="s">
        <v>4573</v>
      </c>
      <c r="C6415" s="28" t="s">
        <v>5135</v>
      </c>
      <c r="D6415" s="25">
        <v>40827</v>
      </c>
      <c r="E6415" s="28" t="s">
        <v>1331</v>
      </c>
      <c r="F6415" s="26">
        <v>17.350000000000001</v>
      </c>
      <c r="G6415" s="28" t="s">
        <v>683</v>
      </c>
      <c r="H6415" s="28" t="s">
        <v>3488</v>
      </c>
      <c r="J6415" s="28" t="s">
        <v>4908</v>
      </c>
      <c r="K6415" s="29">
        <v>40828</v>
      </c>
      <c r="L6415" s="28" t="s">
        <v>5658</v>
      </c>
      <c r="M6415" s="28" t="s">
        <v>6162</v>
      </c>
    </row>
    <row r="6416" spans="1:13" hidden="1" x14ac:dyDescent="0.2">
      <c r="A6416" s="27">
        <v>91327.2</v>
      </c>
      <c r="B6416" s="28" t="s">
        <v>4573</v>
      </c>
      <c r="C6416" s="28" t="s">
        <v>5135</v>
      </c>
      <c r="D6416" s="25">
        <v>40827</v>
      </c>
      <c r="E6416" s="28" t="s">
        <v>2940</v>
      </c>
      <c r="F6416" s="26">
        <v>12.5</v>
      </c>
      <c r="G6416" s="28" t="s">
        <v>683</v>
      </c>
      <c r="H6416" s="28" t="s">
        <v>3370</v>
      </c>
      <c r="J6416" s="28" t="s">
        <v>4909</v>
      </c>
      <c r="K6416" s="29">
        <v>40828</v>
      </c>
      <c r="L6416" s="28" t="s">
        <v>5658</v>
      </c>
      <c r="M6416" s="28" t="s">
        <v>6162</v>
      </c>
    </row>
    <row r="6417" spans="1:13" hidden="1" x14ac:dyDescent="0.2">
      <c r="A6417" s="27">
        <v>91327.3</v>
      </c>
      <c r="B6417" s="28" t="s">
        <v>4573</v>
      </c>
      <c r="C6417" s="28" t="s">
        <v>5135</v>
      </c>
      <c r="D6417" s="25">
        <v>40827</v>
      </c>
      <c r="F6417" s="26">
        <v>53.48</v>
      </c>
      <c r="G6417" s="28" t="s">
        <v>683</v>
      </c>
      <c r="H6417" s="28" t="s">
        <v>3365</v>
      </c>
      <c r="J6417" s="28" t="s">
        <v>4909</v>
      </c>
      <c r="K6417" s="29">
        <v>40828</v>
      </c>
      <c r="L6417" s="28" t="s">
        <v>5658</v>
      </c>
      <c r="M6417" s="28" t="s">
        <v>6162</v>
      </c>
    </row>
    <row r="6418" spans="1:13" hidden="1" x14ac:dyDescent="0.2">
      <c r="A6418" s="27">
        <v>91380</v>
      </c>
      <c r="B6418" s="28" t="s">
        <v>4573</v>
      </c>
      <c r="C6418" s="28" t="s">
        <v>4580</v>
      </c>
      <c r="D6418" s="25">
        <v>40827</v>
      </c>
      <c r="E6418" s="28" t="s">
        <v>2050</v>
      </c>
      <c r="F6418" s="26">
        <v>5</v>
      </c>
      <c r="G6418" s="28" t="s">
        <v>1199</v>
      </c>
      <c r="H6418" s="28" t="s">
        <v>3365</v>
      </c>
      <c r="J6418" s="28" t="s">
        <v>4909</v>
      </c>
    </row>
    <row r="6419" spans="1:13" hidden="1" x14ac:dyDescent="0.2">
      <c r="A6419" s="27">
        <v>91272</v>
      </c>
      <c r="B6419" s="28" t="s">
        <v>4573</v>
      </c>
      <c r="C6419" s="28" t="s">
        <v>4574</v>
      </c>
      <c r="D6419" s="25">
        <v>40827</v>
      </c>
      <c r="E6419" s="28" t="s">
        <v>6387</v>
      </c>
      <c r="F6419" s="26">
        <v>33</v>
      </c>
      <c r="G6419" s="28" t="s">
        <v>6023</v>
      </c>
      <c r="H6419" s="28" t="s">
        <v>3379</v>
      </c>
      <c r="J6419" s="28" t="s">
        <v>4906</v>
      </c>
      <c r="K6419" s="29">
        <v>40827</v>
      </c>
      <c r="L6419" s="28" t="s">
        <v>7176</v>
      </c>
      <c r="M6419" s="28">
        <v>1332</v>
      </c>
    </row>
    <row r="6420" spans="1:13" hidden="1" x14ac:dyDescent="0.2">
      <c r="A6420" s="27">
        <v>91381</v>
      </c>
      <c r="B6420" s="28" t="s">
        <v>4573</v>
      </c>
      <c r="C6420" s="28" t="s">
        <v>4580</v>
      </c>
      <c r="D6420" s="25">
        <v>40827</v>
      </c>
      <c r="E6420" s="28" t="s">
        <v>2959</v>
      </c>
      <c r="F6420" s="26">
        <v>20</v>
      </c>
      <c r="G6420" s="28" t="s">
        <v>4595</v>
      </c>
      <c r="H6420" s="28" t="s">
        <v>3370</v>
      </c>
      <c r="J6420" s="28" t="s">
        <v>4906</v>
      </c>
    </row>
    <row r="6421" spans="1:13" hidden="1" x14ac:dyDescent="0.2">
      <c r="A6421" s="27">
        <v>93457</v>
      </c>
      <c r="B6421" s="28" t="s">
        <v>5150</v>
      </c>
      <c r="C6421" s="28" t="s">
        <v>4587</v>
      </c>
      <c r="D6421" s="25">
        <v>40827</v>
      </c>
      <c r="F6421" s="26">
        <v>-1160</v>
      </c>
      <c r="G6421" s="28" t="s">
        <v>4574</v>
      </c>
      <c r="H6421" s="28" t="s">
        <v>6667</v>
      </c>
    </row>
    <row r="6422" spans="1:13" hidden="1" x14ac:dyDescent="0.2">
      <c r="A6422" s="211">
        <v>91329</v>
      </c>
      <c r="B6422" s="28" t="s">
        <v>4573</v>
      </c>
      <c r="C6422" s="28" t="s">
        <v>5135</v>
      </c>
      <c r="D6422" s="25">
        <v>40828</v>
      </c>
      <c r="F6422" s="26">
        <v>47.78</v>
      </c>
      <c r="G6422" s="28" t="s">
        <v>1956</v>
      </c>
      <c r="H6422" s="28" t="s">
        <v>7322</v>
      </c>
      <c r="J6422" s="28" t="s">
        <v>7139</v>
      </c>
      <c r="K6422" s="29">
        <v>40829</v>
      </c>
      <c r="L6422" s="28" t="s">
        <v>5658</v>
      </c>
      <c r="M6422" s="28" t="s">
        <v>3176</v>
      </c>
    </row>
    <row r="6423" spans="1:13" hidden="1" x14ac:dyDescent="0.2">
      <c r="A6423" s="211">
        <v>91267</v>
      </c>
      <c r="B6423" s="28" t="s">
        <v>4579</v>
      </c>
      <c r="C6423" s="28" t="s">
        <v>4574</v>
      </c>
      <c r="D6423" s="25">
        <v>40828</v>
      </c>
      <c r="F6423" s="26">
        <v>40</v>
      </c>
      <c r="G6423" s="28" t="s">
        <v>4580</v>
      </c>
      <c r="H6423" s="28" t="s">
        <v>6667</v>
      </c>
      <c r="K6423" s="29">
        <v>40828</v>
      </c>
      <c r="L6423" s="28" t="s">
        <v>7184</v>
      </c>
      <c r="M6423" s="28" t="s">
        <v>8105</v>
      </c>
    </row>
    <row r="6424" spans="1:13" hidden="1" x14ac:dyDescent="0.2">
      <c r="A6424" s="211">
        <v>91268</v>
      </c>
      <c r="B6424" s="28" t="s">
        <v>5150</v>
      </c>
      <c r="C6424" s="28" t="s">
        <v>4574</v>
      </c>
      <c r="D6424" s="25">
        <v>40828</v>
      </c>
      <c r="F6424" s="26">
        <v>-4500</v>
      </c>
      <c r="G6424" s="28" t="s">
        <v>4587</v>
      </c>
      <c r="H6424" s="28" t="s">
        <v>6667</v>
      </c>
      <c r="K6424" s="29">
        <v>40828</v>
      </c>
      <c r="L6424" s="28" t="s">
        <v>7177</v>
      </c>
      <c r="M6424" s="28" t="s">
        <v>7178</v>
      </c>
    </row>
    <row r="6425" spans="1:13" hidden="1" x14ac:dyDescent="0.2">
      <c r="A6425" s="211">
        <v>91269</v>
      </c>
      <c r="B6425" s="28" t="s">
        <v>5150</v>
      </c>
      <c r="C6425" s="28" t="s">
        <v>4574</v>
      </c>
      <c r="D6425" s="25">
        <v>40828</v>
      </c>
      <c r="F6425" s="26">
        <v>-1400</v>
      </c>
      <c r="G6425" s="28" t="s">
        <v>4587</v>
      </c>
      <c r="H6425" s="28" t="s">
        <v>6667</v>
      </c>
      <c r="K6425" s="29">
        <v>40828</v>
      </c>
      <c r="L6425" s="28" t="s">
        <v>7177</v>
      </c>
      <c r="M6425" s="28" t="s">
        <v>7178</v>
      </c>
    </row>
    <row r="6426" spans="1:13" hidden="1" x14ac:dyDescent="0.2">
      <c r="A6426" s="211">
        <v>91270</v>
      </c>
      <c r="B6426" s="28" t="s">
        <v>5150</v>
      </c>
      <c r="C6426" s="28" t="s">
        <v>4574</v>
      </c>
      <c r="D6426" s="25">
        <v>40828</v>
      </c>
      <c r="F6426" s="26">
        <v>-1000</v>
      </c>
      <c r="G6426" s="28" t="s">
        <v>4587</v>
      </c>
      <c r="H6426" s="28" t="s">
        <v>6667</v>
      </c>
      <c r="K6426" s="29">
        <v>40828</v>
      </c>
      <c r="L6426" s="28" t="s">
        <v>7177</v>
      </c>
      <c r="M6426" s="28" t="s">
        <v>7178</v>
      </c>
    </row>
    <row r="6427" spans="1:13" hidden="1" x14ac:dyDescent="0.2">
      <c r="A6427" s="27">
        <v>91383</v>
      </c>
      <c r="B6427" s="28" t="s">
        <v>4573</v>
      </c>
      <c r="C6427" s="28" t="s">
        <v>4580</v>
      </c>
      <c r="D6427" s="25">
        <v>40828</v>
      </c>
      <c r="E6427" s="28" t="s">
        <v>2961</v>
      </c>
      <c r="F6427" s="26">
        <v>22.5</v>
      </c>
      <c r="G6427" s="28" t="s">
        <v>688</v>
      </c>
      <c r="H6427" s="28" t="s">
        <v>3484</v>
      </c>
      <c r="J6427" s="28" t="s">
        <v>4907</v>
      </c>
    </row>
    <row r="6428" spans="1:13" hidden="1" x14ac:dyDescent="0.2">
      <c r="A6428" s="27">
        <v>93467</v>
      </c>
      <c r="B6428" s="28" t="s">
        <v>4579</v>
      </c>
      <c r="C6428" s="28" t="s">
        <v>4587</v>
      </c>
      <c r="D6428" s="25">
        <v>40828</v>
      </c>
      <c r="F6428" s="26">
        <v>6900</v>
      </c>
      <c r="G6428" s="28" t="s">
        <v>4574</v>
      </c>
      <c r="H6428" s="28" t="s">
        <v>6667</v>
      </c>
    </row>
    <row r="6429" spans="1:13" x14ac:dyDescent="0.2">
      <c r="A6429" s="27">
        <v>91330</v>
      </c>
      <c r="B6429" s="28" t="s">
        <v>4573</v>
      </c>
      <c r="C6429" s="28" t="s">
        <v>5135</v>
      </c>
      <c r="D6429" s="25">
        <v>40828</v>
      </c>
      <c r="F6429" s="26">
        <v>4.5</v>
      </c>
      <c r="G6429" s="28" t="s">
        <v>2205</v>
      </c>
      <c r="H6429" s="28" t="s">
        <v>7151</v>
      </c>
      <c r="J6429" s="28" t="s">
        <v>4911</v>
      </c>
      <c r="K6429" s="29">
        <v>40829</v>
      </c>
      <c r="L6429" s="28" t="s">
        <v>5658</v>
      </c>
      <c r="M6429" s="28" t="s">
        <v>755</v>
      </c>
    </row>
    <row r="6430" spans="1:13" hidden="1" x14ac:dyDescent="0.2">
      <c r="A6430" s="211">
        <v>91266</v>
      </c>
      <c r="B6430" s="28" t="s">
        <v>4579</v>
      </c>
      <c r="C6430" s="28" t="s">
        <v>4574</v>
      </c>
      <c r="D6430" s="25">
        <v>40829</v>
      </c>
      <c r="F6430" s="26">
        <v>50</v>
      </c>
      <c r="G6430" s="28" t="s">
        <v>4580</v>
      </c>
      <c r="H6430" s="28" t="s">
        <v>6667</v>
      </c>
      <c r="K6430" s="29">
        <v>40829</v>
      </c>
      <c r="L6430" s="28" t="s">
        <v>7184</v>
      </c>
      <c r="M6430" s="28" t="s">
        <v>8104</v>
      </c>
    </row>
    <row r="6431" spans="1:13" hidden="1" x14ac:dyDescent="0.2">
      <c r="A6431" s="211">
        <v>91332</v>
      </c>
      <c r="B6431" s="28" t="s">
        <v>4573</v>
      </c>
      <c r="C6431" s="28" t="s">
        <v>5135</v>
      </c>
      <c r="D6431" s="25">
        <v>40829</v>
      </c>
      <c r="F6431" s="26">
        <v>13.35</v>
      </c>
      <c r="G6431" s="28" t="s">
        <v>2208</v>
      </c>
      <c r="H6431" s="28" t="s">
        <v>3365</v>
      </c>
      <c r="J6431" s="28" t="s">
        <v>4909</v>
      </c>
      <c r="K6431" s="29">
        <v>40830</v>
      </c>
      <c r="L6431" s="28" t="s">
        <v>5658</v>
      </c>
      <c r="M6431" s="28" t="s">
        <v>3924</v>
      </c>
    </row>
    <row r="6432" spans="1:13" x14ac:dyDescent="0.2">
      <c r="A6432" s="27">
        <v>91331</v>
      </c>
      <c r="B6432" s="28" t="s">
        <v>4573</v>
      </c>
      <c r="C6432" s="28" t="s">
        <v>5135</v>
      </c>
      <c r="D6432" s="25">
        <v>40829</v>
      </c>
      <c r="F6432" s="26">
        <v>14.5</v>
      </c>
      <c r="G6432" s="28" t="s">
        <v>2205</v>
      </c>
      <c r="H6432" s="28" t="s">
        <v>7151</v>
      </c>
      <c r="J6432" s="28" t="s">
        <v>4907</v>
      </c>
      <c r="K6432" s="29">
        <v>40830</v>
      </c>
      <c r="L6432" s="28" t="s">
        <v>5658</v>
      </c>
      <c r="M6432" s="28" t="s">
        <v>755</v>
      </c>
    </row>
    <row r="6433" spans="1:13" hidden="1" x14ac:dyDescent="0.2">
      <c r="A6433" s="211">
        <v>91265</v>
      </c>
      <c r="B6433" s="28" t="s">
        <v>4573</v>
      </c>
      <c r="C6433" s="28" t="s">
        <v>4574</v>
      </c>
      <c r="D6433" s="25">
        <v>40830</v>
      </c>
      <c r="E6433" s="28" t="s">
        <v>2942</v>
      </c>
      <c r="F6433" s="26">
        <v>10</v>
      </c>
      <c r="G6433" s="28" t="s">
        <v>681</v>
      </c>
      <c r="H6433" s="28" t="s">
        <v>7165</v>
      </c>
      <c r="J6433" s="28" t="s">
        <v>4907</v>
      </c>
      <c r="K6433" s="29">
        <v>40830</v>
      </c>
      <c r="L6433" s="28" t="s">
        <v>7174</v>
      </c>
      <c r="M6433" s="28" t="s">
        <v>8114</v>
      </c>
    </row>
    <row r="6434" spans="1:13" hidden="1" x14ac:dyDescent="0.2">
      <c r="A6434" s="27">
        <v>91333</v>
      </c>
      <c r="B6434" s="28" t="s">
        <v>4573</v>
      </c>
      <c r="C6434" s="28" t="s">
        <v>5135</v>
      </c>
      <c r="D6434" s="25">
        <v>40830</v>
      </c>
      <c r="F6434" s="26">
        <v>5.65</v>
      </c>
      <c r="G6434" s="28" t="s">
        <v>7119</v>
      </c>
      <c r="H6434" s="28" t="s">
        <v>3484</v>
      </c>
      <c r="J6434" s="28" t="s">
        <v>4911</v>
      </c>
      <c r="K6434" s="29">
        <v>40831</v>
      </c>
      <c r="L6434" s="28" t="s">
        <v>5658</v>
      </c>
      <c r="M6434" s="28" t="s">
        <v>699</v>
      </c>
    </row>
    <row r="6435" spans="1:13" hidden="1" x14ac:dyDescent="0.2">
      <c r="A6435" s="27">
        <v>91334</v>
      </c>
      <c r="B6435" s="28" t="s">
        <v>4573</v>
      </c>
      <c r="C6435" s="28" t="s">
        <v>5135</v>
      </c>
      <c r="D6435" s="25">
        <v>40830</v>
      </c>
      <c r="F6435" s="26">
        <v>4.96</v>
      </c>
      <c r="G6435" s="28" t="s">
        <v>2211</v>
      </c>
      <c r="H6435" s="28" t="s">
        <v>3370</v>
      </c>
      <c r="J6435" s="28" t="s">
        <v>4909</v>
      </c>
      <c r="K6435" s="29">
        <v>40831</v>
      </c>
      <c r="L6435" s="28" t="s">
        <v>5658</v>
      </c>
      <c r="M6435" s="28" t="s">
        <v>1650</v>
      </c>
    </row>
    <row r="6436" spans="1:13" hidden="1" x14ac:dyDescent="0.2">
      <c r="A6436" s="211">
        <v>91336.1</v>
      </c>
      <c r="B6436" s="28" t="s">
        <v>4573</v>
      </c>
      <c r="C6436" s="28" t="s">
        <v>5135</v>
      </c>
      <c r="D6436" s="25">
        <v>40831</v>
      </c>
      <c r="E6436" s="28" t="s">
        <v>1202</v>
      </c>
      <c r="F6436" s="26">
        <v>12</v>
      </c>
      <c r="G6436" s="28" t="s">
        <v>3356</v>
      </c>
      <c r="H6436" s="28" t="s">
        <v>4600</v>
      </c>
      <c r="J6436" s="28" t="s">
        <v>4907</v>
      </c>
      <c r="K6436" s="29">
        <v>40833</v>
      </c>
      <c r="L6436" s="28" t="s">
        <v>5658</v>
      </c>
      <c r="M6436" s="28" t="s">
        <v>8423</v>
      </c>
    </row>
    <row r="6437" spans="1:13" hidden="1" x14ac:dyDescent="0.2">
      <c r="A6437" s="211">
        <v>91336.2</v>
      </c>
      <c r="B6437" s="28" t="s">
        <v>4573</v>
      </c>
      <c r="C6437" s="28" t="s">
        <v>5135</v>
      </c>
      <c r="D6437" s="25">
        <v>40831</v>
      </c>
      <c r="E6437" s="28" t="s">
        <v>1203</v>
      </c>
      <c r="F6437" s="26">
        <v>34.06</v>
      </c>
      <c r="G6437" s="28" t="s">
        <v>3356</v>
      </c>
      <c r="H6437" s="28" t="s">
        <v>7324</v>
      </c>
      <c r="J6437" s="28" t="s">
        <v>4909</v>
      </c>
      <c r="K6437" s="29">
        <v>40833</v>
      </c>
      <c r="L6437" s="28" t="s">
        <v>5658</v>
      </c>
      <c r="M6437" s="28" t="s">
        <v>8423</v>
      </c>
    </row>
    <row r="6438" spans="1:13" hidden="1" x14ac:dyDescent="0.2">
      <c r="A6438" s="211">
        <v>91385</v>
      </c>
      <c r="B6438" s="28" t="s">
        <v>4573</v>
      </c>
      <c r="C6438" s="28" t="s">
        <v>4580</v>
      </c>
      <c r="D6438" s="25">
        <v>40831</v>
      </c>
      <c r="F6438" s="26">
        <v>2</v>
      </c>
      <c r="G6438" s="28" t="s">
        <v>7120</v>
      </c>
      <c r="H6438" s="28" t="s">
        <v>3484</v>
      </c>
      <c r="J6438" s="28" t="s">
        <v>4907</v>
      </c>
    </row>
    <row r="6439" spans="1:13" hidden="1" x14ac:dyDescent="0.2">
      <c r="A6439" s="27">
        <v>91384</v>
      </c>
      <c r="B6439" s="28" t="s">
        <v>4573</v>
      </c>
      <c r="C6439" s="28" t="s">
        <v>4580</v>
      </c>
      <c r="D6439" s="25">
        <v>40831</v>
      </c>
      <c r="E6439" s="28" t="s">
        <v>1002</v>
      </c>
      <c r="F6439" s="26">
        <v>7</v>
      </c>
      <c r="G6439" s="28" t="s">
        <v>3696</v>
      </c>
      <c r="H6439" s="28" t="s">
        <v>3488</v>
      </c>
      <c r="J6439" s="28" t="s">
        <v>4908</v>
      </c>
    </row>
    <row r="6440" spans="1:13" hidden="1" x14ac:dyDescent="0.2">
      <c r="A6440" s="27">
        <v>91335</v>
      </c>
      <c r="B6440" s="28" t="s">
        <v>4573</v>
      </c>
      <c r="C6440" s="28" t="s">
        <v>5135</v>
      </c>
      <c r="D6440" s="25">
        <v>40831</v>
      </c>
      <c r="E6440" s="28" t="s">
        <v>6393</v>
      </c>
      <c r="F6440" s="26">
        <v>110.82</v>
      </c>
      <c r="G6440" s="28" t="s">
        <v>688</v>
      </c>
      <c r="H6440" s="28" t="s">
        <v>3484</v>
      </c>
      <c r="J6440" s="28" t="s">
        <v>4909</v>
      </c>
      <c r="K6440" s="29">
        <v>40833</v>
      </c>
      <c r="L6440" s="28" t="s">
        <v>5658</v>
      </c>
      <c r="M6440" s="28" t="s">
        <v>700</v>
      </c>
    </row>
    <row r="6441" spans="1:13" hidden="1" x14ac:dyDescent="0.2">
      <c r="A6441" s="211">
        <v>91386</v>
      </c>
      <c r="B6441" s="28" t="s">
        <v>4573</v>
      </c>
      <c r="C6441" s="28" t="s">
        <v>4580</v>
      </c>
      <c r="D6441" s="25">
        <v>40832</v>
      </c>
      <c r="E6441" s="28" t="s">
        <v>2962</v>
      </c>
      <c r="F6441" s="26">
        <v>5</v>
      </c>
      <c r="G6441" s="28" t="s">
        <v>3356</v>
      </c>
      <c r="H6441" s="28" t="s">
        <v>3484</v>
      </c>
      <c r="J6441" s="28" t="s">
        <v>4908</v>
      </c>
    </row>
    <row r="6442" spans="1:13" hidden="1" x14ac:dyDescent="0.2">
      <c r="A6442" s="211">
        <v>91318</v>
      </c>
      <c r="B6442" s="33" t="s">
        <v>4573</v>
      </c>
      <c r="C6442" s="33" t="s">
        <v>5135</v>
      </c>
      <c r="D6442" s="25">
        <v>40832</v>
      </c>
      <c r="E6442" s="28" t="s">
        <v>1214</v>
      </c>
      <c r="F6442" s="26">
        <v>40</v>
      </c>
      <c r="G6442" s="28" t="s">
        <v>1560</v>
      </c>
      <c r="H6442" s="28" t="s">
        <v>4600</v>
      </c>
      <c r="J6442" s="28" t="s">
        <v>4907</v>
      </c>
      <c r="K6442" s="29">
        <v>40833</v>
      </c>
      <c r="L6442" s="33" t="s">
        <v>5658</v>
      </c>
      <c r="M6442" s="28" t="s">
        <v>2735</v>
      </c>
    </row>
    <row r="6443" spans="1:13" hidden="1" x14ac:dyDescent="0.2">
      <c r="A6443" s="27">
        <v>91317</v>
      </c>
      <c r="B6443" s="33" t="s">
        <v>4573</v>
      </c>
      <c r="C6443" s="28" t="s">
        <v>5135</v>
      </c>
      <c r="D6443" s="25">
        <v>40832</v>
      </c>
      <c r="F6443" s="26">
        <v>54.37</v>
      </c>
      <c r="G6443" s="28" t="s">
        <v>5167</v>
      </c>
      <c r="H6443" s="28" t="s">
        <v>3365</v>
      </c>
      <c r="J6443" s="28" t="s">
        <v>4909</v>
      </c>
      <c r="K6443" s="29">
        <v>40833</v>
      </c>
      <c r="L6443" s="28" t="s">
        <v>5658</v>
      </c>
      <c r="M6443" s="28" t="s">
        <v>748</v>
      </c>
    </row>
    <row r="6444" spans="1:13" hidden="1" x14ac:dyDescent="0.2">
      <c r="A6444" s="211">
        <v>91264.1</v>
      </c>
      <c r="B6444" s="28" t="s">
        <v>4573</v>
      </c>
      <c r="C6444" s="28" t="s">
        <v>4574</v>
      </c>
      <c r="D6444" s="25">
        <v>40833</v>
      </c>
      <c r="E6444" s="28" t="s">
        <v>627</v>
      </c>
      <c r="F6444" s="26">
        <v>5.3</v>
      </c>
      <c r="G6444" s="28" t="s">
        <v>5164</v>
      </c>
      <c r="H6444" s="28" t="s">
        <v>3370</v>
      </c>
      <c r="J6444" s="28" t="s">
        <v>4909</v>
      </c>
      <c r="K6444" s="29">
        <v>40833</v>
      </c>
      <c r="L6444" s="28" t="s">
        <v>7212</v>
      </c>
      <c r="M6444" s="28" t="s">
        <v>8113</v>
      </c>
    </row>
    <row r="6445" spans="1:13" hidden="1" x14ac:dyDescent="0.2">
      <c r="A6445" s="211">
        <v>91264.2</v>
      </c>
      <c r="B6445" s="28" t="s">
        <v>4573</v>
      </c>
      <c r="C6445" s="28" t="s">
        <v>4574</v>
      </c>
      <c r="D6445" s="25">
        <v>40833</v>
      </c>
      <c r="F6445" s="26">
        <v>7.8</v>
      </c>
      <c r="G6445" s="28" t="s">
        <v>5164</v>
      </c>
      <c r="H6445" s="28" t="s">
        <v>3365</v>
      </c>
      <c r="J6445" s="28" t="s">
        <v>4909</v>
      </c>
      <c r="K6445" s="29">
        <v>40833</v>
      </c>
      <c r="L6445" s="28" t="s">
        <v>7212</v>
      </c>
      <c r="M6445" s="28" t="s">
        <v>8113</v>
      </c>
    </row>
    <row r="6446" spans="1:13" hidden="1" x14ac:dyDescent="0.2">
      <c r="A6446" s="27">
        <v>91387</v>
      </c>
      <c r="B6446" s="28" t="s">
        <v>4573</v>
      </c>
      <c r="C6446" s="28" t="s">
        <v>4580</v>
      </c>
      <c r="D6446" s="25">
        <v>40833</v>
      </c>
      <c r="E6446" s="28" t="s">
        <v>2050</v>
      </c>
      <c r="F6446" s="26">
        <v>5</v>
      </c>
      <c r="G6446" s="28" t="s">
        <v>1199</v>
      </c>
      <c r="H6446" s="28" t="s">
        <v>3365</v>
      </c>
      <c r="J6446" s="28" t="s">
        <v>4909</v>
      </c>
    </row>
    <row r="6447" spans="1:13" hidden="1" x14ac:dyDescent="0.2">
      <c r="A6447" s="27">
        <v>91263</v>
      </c>
      <c r="B6447" s="28" t="s">
        <v>4585</v>
      </c>
      <c r="C6447" s="28" t="s">
        <v>4574</v>
      </c>
      <c r="D6447" s="25">
        <v>40833</v>
      </c>
      <c r="F6447" s="26">
        <v>79.790000000000006</v>
      </c>
      <c r="G6447" s="28" t="s">
        <v>5142</v>
      </c>
      <c r="H6447" s="28" t="s">
        <v>5948</v>
      </c>
      <c r="K6447" s="29">
        <v>40833</v>
      </c>
      <c r="L6447" s="28" t="s">
        <v>7174</v>
      </c>
      <c r="M6447" s="28" t="s">
        <v>7175</v>
      </c>
    </row>
    <row r="6448" spans="1:13" hidden="1" x14ac:dyDescent="0.2">
      <c r="A6448" s="27">
        <v>91357.1</v>
      </c>
      <c r="B6448" s="28" t="s">
        <v>4573</v>
      </c>
      <c r="C6448" s="28" t="s">
        <v>5133</v>
      </c>
      <c r="D6448" s="25">
        <v>40833</v>
      </c>
      <c r="E6448" s="28" t="s">
        <v>2944</v>
      </c>
      <c r="F6448" s="26">
        <v>16</v>
      </c>
      <c r="G6448" s="28" t="s">
        <v>5137</v>
      </c>
      <c r="H6448" s="28" t="s">
        <v>3370</v>
      </c>
      <c r="J6448" s="28" t="s">
        <v>4909</v>
      </c>
    </row>
    <row r="6449" spans="1:13" hidden="1" x14ac:dyDescent="0.2">
      <c r="A6449" s="27">
        <v>91357.2</v>
      </c>
      <c r="B6449" s="28" t="s">
        <v>4573</v>
      </c>
      <c r="C6449" s="28" t="s">
        <v>5133</v>
      </c>
      <c r="D6449" s="25">
        <v>40833</v>
      </c>
      <c r="F6449" s="26">
        <v>71.28</v>
      </c>
      <c r="G6449" s="28" t="s">
        <v>5137</v>
      </c>
      <c r="H6449" s="28" t="s">
        <v>3365</v>
      </c>
      <c r="J6449" s="28" t="s">
        <v>4909</v>
      </c>
    </row>
    <row r="6450" spans="1:13" hidden="1" x14ac:dyDescent="0.2">
      <c r="A6450" s="211">
        <v>91388</v>
      </c>
      <c r="B6450" s="28" t="s">
        <v>4573</v>
      </c>
      <c r="C6450" s="28" t="s">
        <v>4580</v>
      </c>
      <c r="D6450" s="25">
        <v>40834</v>
      </c>
      <c r="E6450" s="28" t="s">
        <v>2963</v>
      </c>
      <c r="F6450" s="26">
        <v>15</v>
      </c>
      <c r="G6450" s="28" t="s">
        <v>5158</v>
      </c>
      <c r="H6450" s="28" t="s">
        <v>7154</v>
      </c>
      <c r="J6450" s="28" t="s">
        <v>4905</v>
      </c>
    </row>
    <row r="6451" spans="1:13" hidden="1" x14ac:dyDescent="0.2">
      <c r="A6451" s="211">
        <v>91389</v>
      </c>
      <c r="B6451" s="28" t="s">
        <v>4573</v>
      </c>
      <c r="C6451" s="28" t="s">
        <v>4580</v>
      </c>
      <c r="D6451" s="25">
        <v>40834</v>
      </c>
      <c r="E6451" s="28" t="s">
        <v>2963</v>
      </c>
      <c r="F6451" s="26">
        <v>20</v>
      </c>
      <c r="G6451" s="28" t="s">
        <v>5158</v>
      </c>
      <c r="H6451" s="28" t="s">
        <v>7154</v>
      </c>
      <c r="J6451" s="28" t="s">
        <v>4906</v>
      </c>
    </row>
    <row r="6452" spans="1:13" hidden="1" x14ac:dyDescent="0.2">
      <c r="A6452" s="211">
        <v>91262</v>
      </c>
      <c r="B6452" s="28" t="s">
        <v>4579</v>
      </c>
      <c r="C6452" s="28" t="s">
        <v>4574</v>
      </c>
      <c r="D6452" s="25">
        <v>40834</v>
      </c>
      <c r="F6452" s="26">
        <v>40</v>
      </c>
      <c r="G6452" s="28" t="s">
        <v>4580</v>
      </c>
      <c r="H6452" s="28" t="s">
        <v>6667</v>
      </c>
      <c r="K6452" s="29">
        <v>40834</v>
      </c>
      <c r="L6452" s="28" t="s">
        <v>7184</v>
      </c>
      <c r="M6452" s="28" t="s">
        <v>8103</v>
      </c>
    </row>
    <row r="6453" spans="1:13" hidden="1" x14ac:dyDescent="0.2">
      <c r="A6453" s="211">
        <v>91338</v>
      </c>
      <c r="B6453" s="28" t="s">
        <v>4573</v>
      </c>
      <c r="C6453" s="28" t="s">
        <v>5135</v>
      </c>
      <c r="D6453" s="25">
        <v>40834</v>
      </c>
      <c r="F6453" s="26">
        <v>15.6</v>
      </c>
      <c r="G6453" s="28" t="s">
        <v>6760</v>
      </c>
      <c r="H6453" s="28" t="s">
        <v>4600</v>
      </c>
      <c r="J6453" s="28" t="s">
        <v>4907</v>
      </c>
      <c r="K6453" s="29">
        <v>40835</v>
      </c>
      <c r="L6453" s="28" t="s">
        <v>5658</v>
      </c>
      <c r="M6453" s="28" t="s">
        <v>3186</v>
      </c>
    </row>
    <row r="6454" spans="1:13" hidden="1" x14ac:dyDescent="0.2">
      <c r="A6454" s="27">
        <v>91337</v>
      </c>
      <c r="B6454" s="28" t="s">
        <v>4573</v>
      </c>
      <c r="C6454" s="28" t="s">
        <v>5135</v>
      </c>
      <c r="D6454" s="25">
        <v>40834</v>
      </c>
      <c r="F6454" s="26">
        <v>185</v>
      </c>
      <c r="G6454" s="28" t="s">
        <v>895</v>
      </c>
      <c r="H6454" s="28" t="s">
        <v>3488</v>
      </c>
      <c r="J6454" s="28" t="s">
        <v>4908</v>
      </c>
      <c r="K6454" s="29">
        <v>40835</v>
      </c>
      <c r="L6454" s="28" t="s">
        <v>5658</v>
      </c>
      <c r="M6454" s="28" t="s">
        <v>4207</v>
      </c>
    </row>
    <row r="6455" spans="1:13" hidden="1" x14ac:dyDescent="0.2">
      <c r="A6455" s="211">
        <v>91339</v>
      </c>
      <c r="B6455" s="28" t="s">
        <v>4573</v>
      </c>
      <c r="C6455" s="28" t="s">
        <v>5135</v>
      </c>
      <c r="D6455" s="25">
        <v>40835</v>
      </c>
      <c r="E6455" s="28" t="s">
        <v>6394</v>
      </c>
      <c r="F6455" s="26">
        <v>109.99</v>
      </c>
      <c r="G6455" s="28" t="s">
        <v>2203</v>
      </c>
      <c r="H6455" s="28" t="s">
        <v>7324</v>
      </c>
      <c r="I6455" s="28" t="s">
        <v>7375</v>
      </c>
      <c r="J6455" s="28" t="s">
        <v>4909</v>
      </c>
      <c r="K6455" s="29">
        <v>40836</v>
      </c>
      <c r="L6455" s="28" t="s">
        <v>5658</v>
      </c>
      <c r="M6455" s="28" t="s">
        <v>701</v>
      </c>
    </row>
    <row r="6456" spans="1:13" hidden="1" x14ac:dyDescent="0.2">
      <c r="A6456" s="211">
        <v>91681</v>
      </c>
      <c r="B6456" s="28" t="s">
        <v>4573</v>
      </c>
      <c r="C6456" s="28" t="s">
        <v>5783</v>
      </c>
      <c r="D6456" s="25">
        <v>40835</v>
      </c>
      <c r="E6456" s="28" t="s">
        <v>5786</v>
      </c>
      <c r="F6456" s="26">
        <v>26.22</v>
      </c>
      <c r="G6456" s="28" t="s">
        <v>2203</v>
      </c>
      <c r="H6456" s="28" t="s">
        <v>3379</v>
      </c>
      <c r="J6456" s="28" t="s">
        <v>4911</v>
      </c>
      <c r="M6456" s="32" t="s">
        <v>2167</v>
      </c>
    </row>
    <row r="6457" spans="1:13" hidden="1" x14ac:dyDescent="0.2">
      <c r="A6457" s="211">
        <v>91340</v>
      </c>
      <c r="B6457" s="28" t="s">
        <v>4573</v>
      </c>
      <c r="C6457" s="28" t="s">
        <v>5135</v>
      </c>
      <c r="D6457" s="25">
        <v>40835</v>
      </c>
      <c r="F6457" s="26">
        <v>7.12</v>
      </c>
      <c r="G6457" s="28" t="s">
        <v>898</v>
      </c>
      <c r="H6457" s="28" t="s">
        <v>3365</v>
      </c>
      <c r="J6457" s="28" t="s">
        <v>4909</v>
      </c>
      <c r="K6457" s="29">
        <v>40836</v>
      </c>
      <c r="L6457" s="28" t="s">
        <v>5658</v>
      </c>
      <c r="M6457" s="28" t="s">
        <v>928</v>
      </c>
    </row>
    <row r="6458" spans="1:13" hidden="1" x14ac:dyDescent="0.2">
      <c r="A6458" s="27">
        <v>91390</v>
      </c>
      <c r="B6458" s="28" t="s">
        <v>4573</v>
      </c>
      <c r="C6458" s="28" t="s">
        <v>4580</v>
      </c>
      <c r="D6458" s="25">
        <v>40835</v>
      </c>
      <c r="F6458" s="26">
        <v>10</v>
      </c>
      <c r="G6458" s="28" t="s">
        <v>4595</v>
      </c>
      <c r="H6458" s="28" t="s">
        <v>3370</v>
      </c>
      <c r="J6458" s="28" t="s">
        <v>4906</v>
      </c>
    </row>
    <row r="6459" spans="1:13" hidden="1" x14ac:dyDescent="0.2">
      <c r="A6459" s="211">
        <v>91261</v>
      </c>
      <c r="B6459" s="28" t="s">
        <v>4579</v>
      </c>
      <c r="C6459" s="28" t="s">
        <v>4574</v>
      </c>
      <c r="D6459" s="25">
        <v>40836</v>
      </c>
      <c r="F6459" s="26">
        <v>80</v>
      </c>
      <c r="G6459" s="28" t="s">
        <v>4580</v>
      </c>
      <c r="H6459" s="28" t="s">
        <v>6667</v>
      </c>
      <c r="K6459" s="29">
        <v>40836</v>
      </c>
      <c r="L6459" s="28" t="s">
        <v>7184</v>
      </c>
      <c r="M6459" s="28" t="s">
        <v>8102</v>
      </c>
    </row>
    <row r="6460" spans="1:13" hidden="1" x14ac:dyDescent="0.2">
      <c r="A6460" s="211">
        <v>91391</v>
      </c>
      <c r="B6460" s="28" t="s">
        <v>4573</v>
      </c>
      <c r="C6460" s="28" t="s">
        <v>4580</v>
      </c>
      <c r="D6460" s="25">
        <v>40836</v>
      </c>
      <c r="E6460" s="28" t="s">
        <v>2964</v>
      </c>
      <c r="F6460" s="26">
        <v>30</v>
      </c>
      <c r="G6460" s="28" t="s">
        <v>5165</v>
      </c>
      <c r="H6460" s="28" t="s">
        <v>3370</v>
      </c>
      <c r="J6460" s="28" t="s">
        <v>4909</v>
      </c>
    </row>
    <row r="6461" spans="1:13" hidden="1" x14ac:dyDescent="0.2">
      <c r="A6461" s="211">
        <v>91341</v>
      </c>
      <c r="B6461" s="28" t="s">
        <v>4573</v>
      </c>
      <c r="C6461" s="28" t="s">
        <v>5135</v>
      </c>
      <c r="D6461" s="25">
        <v>40836</v>
      </c>
      <c r="E6461" s="33"/>
      <c r="F6461" s="26">
        <v>0.69</v>
      </c>
      <c r="G6461" s="28" t="s">
        <v>1444</v>
      </c>
      <c r="H6461" s="28" t="s">
        <v>277</v>
      </c>
      <c r="J6461" s="28" t="s">
        <v>4905</v>
      </c>
      <c r="K6461" s="29">
        <v>40836</v>
      </c>
      <c r="L6461" s="28" t="s">
        <v>5658</v>
      </c>
      <c r="M6461" s="28" t="s">
        <v>702</v>
      </c>
    </row>
    <row r="6462" spans="1:13" hidden="1" x14ac:dyDescent="0.2">
      <c r="A6462" s="27">
        <v>91393</v>
      </c>
      <c r="B6462" s="28" t="s">
        <v>4573</v>
      </c>
      <c r="C6462" s="28" t="s">
        <v>4580</v>
      </c>
      <c r="D6462" s="25">
        <v>40836</v>
      </c>
      <c r="E6462" s="28" t="s">
        <v>2965</v>
      </c>
      <c r="F6462" s="26">
        <v>10</v>
      </c>
      <c r="G6462" s="28" t="s">
        <v>3696</v>
      </c>
      <c r="H6462" s="28" t="s">
        <v>3488</v>
      </c>
      <c r="J6462" s="28" t="s">
        <v>4907</v>
      </c>
    </row>
    <row r="6463" spans="1:13" hidden="1" x14ac:dyDescent="0.2">
      <c r="A6463" s="27">
        <v>91392</v>
      </c>
      <c r="B6463" s="28" t="s">
        <v>4573</v>
      </c>
      <c r="C6463" s="28" t="s">
        <v>4580</v>
      </c>
      <c r="D6463" s="25">
        <v>40836</v>
      </c>
      <c r="F6463" s="26">
        <v>10</v>
      </c>
      <c r="G6463" s="28" t="s">
        <v>4595</v>
      </c>
      <c r="H6463" s="28" t="s">
        <v>3370</v>
      </c>
      <c r="J6463" s="28" t="s">
        <v>4905</v>
      </c>
    </row>
    <row r="6464" spans="1:13" x14ac:dyDescent="0.2">
      <c r="A6464" s="27">
        <v>91342</v>
      </c>
      <c r="B6464" s="28" t="s">
        <v>4573</v>
      </c>
      <c r="C6464" s="28" t="s">
        <v>5135</v>
      </c>
      <c r="D6464" s="25">
        <v>40837</v>
      </c>
      <c r="F6464" s="26">
        <v>226.6</v>
      </c>
      <c r="G6464" s="28" t="s">
        <v>2205</v>
      </c>
      <c r="H6464" s="28" t="s">
        <v>7151</v>
      </c>
      <c r="J6464" s="28" t="s">
        <v>4911</v>
      </c>
      <c r="K6464" s="29">
        <v>40838</v>
      </c>
      <c r="L6464" s="28" t="s">
        <v>5658</v>
      </c>
      <c r="M6464" s="28" t="s">
        <v>755</v>
      </c>
    </row>
    <row r="6465" spans="1:13" hidden="1" x14ac:dyDescent="0.2">
      <c r="A6465" s="27">
        <v>91319.1</v>
      </c>
      <c r="B6465" s="28" t="s">
        <v>4573</v>
      </c>
      <c r="C6465" s="28" t="s">
        <v>5135</v>
      </c>
      <c r="D6465" s="25">
        <v>40837</v>
      </c>
      <c r="E6465" s="28" t="s">
        <v>726</v>
      </c>
      <c r="F6465" s="26">
        <v>12</v>
      </c>
      <c r="G6465" s="28" t="s">
        <v>5167</v>
      </c>
      <c r="H6465" s="28" t="s">
        <v>3370</v>
      </c>
      <c r="J6465" s="28" t="s">
        <v>4907</v>
      </c>
      <c r="K6465" s="29">
        <v>40838</v>
      </c>
      <c r="L6465" s="28" t="s">
        <v>5658</v>
      </c>
      <c r="M6465" s="28" t="s">
        <v>748</v>
      </c>
    </row>
    <row r="6466" spans="1:13" hidden="1" x14ac:dyDescent="0.2">
      <c r="A6466" s="27">
        <v>91319.2</v>
      </c>
      <c r="B6466" s="28" t="s">
        <v>4573</v>
      </c>
      <c r="C6466" s="28" t="s">
        <v>5135</v>
      </c>
      <c r="D6466" s="25">
        <v>40837</v>
      </c>
      <c r="F6466" s="26">
        <v>25.37</v>
      </c>
      <c r="G6466" s="28" t="s">
        <v>5167</v>
      </c>
      <c r="H6466" s="28" t="s">
        <v>3365</v>
      </c>
      <c r="J6466" s="28" t="s">
        <v>4909</v>
      </c>
      <c r="K6466" s="29">
        <v>40838</v>
      </c>
      <c r="L6466" s="28" t="s">
        <v>5658</v>
      </c>
      <c r="M6466" s="28" t="s">
        <v>748</v>
      </c>
    </row>
    <row r="6467" spans="1:13" hidden="1" x14ac:dyDescent="0.2">
      <c r="A6467" s="211">
        <v>91320</v>
      </c>
      <c r="B6467" s="33" t="s">
        <v>4573</v>
      </c>
      <c r="C6467" s="33" t="s">
        <v>5135</v>
      </c>
      <c r="D6467" s="25">
        <v>40838</v>
      </c>
      <c r="E6467" s="28" t="s">
        <v>1213</v>
      </c>
      <c r="F6467" s="26">
        <v>134</v>
      </c>
      <c r="G6467" s="28" t="s">
        <v>1560</v>
      </c>
      <c r="H6467" s="28" t="s">
        <v>4600</v>
      </c>
      <c r="J6467" s="28" t="s">
        <v>4911</v>
      </c>
      <c r="K6467" s="29">
        <v>40840</v>
      </c>
      <c r="L6467" s="33" t="s">
        <v>5658</v>
      </c>
      <c r="M6467" s="28" t="s">
        <v>2735</v>
      </c>
    </row>
    <row r="6468" spans="1:13" hidden="1" x14ac:dyDescent="0.2">
      <c r="A6468" s="27">
        <v>91344</v>
      </c>
      <c r="B6468" s="28" t="s">
        <v>4573</v>
      </c>
      <c r="C6468" s="28" t="s">
        <v>5135</v>
      </c>
      <c r="D6468" s="25">
        <v>40838</v>
      </c>
      <c r="F6468" s="26">
        <v>7.08</v>
      </c>
      <c r="G6468" s="28" t="s">
        <v>683</v>
      </c>
      <c r="H6468" s="28" t="s">
        <v>3365</v>
      </c>
      <c r="J6468" s="28" t="s">
        <v>4909</v>
      </c>
      <c r="K6468" s="29">
        <v>40840</v>
      </c>
      <c r="L6468" s="28" t="s">
        <v>5658</v>
      </c>
      <c r="M6468" s="28" t="s">
        <v>747</v>
      </c>
    </row>
    <row r="6469" spans="1:13" hidden="1" x14ac:dyDescent="0.2">
      <c r="A6469" s="27">
        <v>91343</v>
      </c>
      <c r="B6469" s="28" t="s">
        <v>4573</v>
      </c>
      <c r="C6469" s="28" t="s">
        <v>5135</v>
      </c>
      <c r="D6469" s="25">
        <v>40838</v>
      </c>
      <c r="F6469" s="26">
        <v>23.74</v>
      </c>
      <c r="G6469" s="28" t="s">
        <v>2211</v>
      </c>
      <c r="H6469" s="28" t="s">
        <v>3370</v>
      </c>
      <c r="J6469" s="28" t="s">
        <v>4909</v>
      </c>
      <c r="K6469" s="29">
        <v>40840</v>
      </c>
      <c r="L6469" s="28" t="s">
        <v>5658</v>
      </c>
      <c r="M6469" s="28" t="s">
        <v>1650</v>
      </c>
    </row>
    <row r="6470" spans="1:13" hidden="1" x14ac:dyDescent="0.2">
      <c r="A6470" s="211">
        <v>91394</v>
      </c>
      <c r="B6470" s="28" t="s">
        <v>4573</v>
      </c>
      <c r="C6470" s="28" t="s">
        <v>4580</v>
      </c>
      <c r="D6470" s="25">
        <v>40839</v>
      </c>
      <c r="E6470" s="28" t="s">
        <v>7898</v>
      </c>
      <c r="F6470" s="26">
        <v>23</v>
      </c>
      <c r="G6470" s="28" t="s">
        <v>1942</v>
      </c>
      <c r="H6470" s="28" t="s">
        <v>3488</v>
      </c>
      <c r="J6470" s="28" t="s">
        <v>4909</v>
      </c>
    </row>
    <row r="6471" spans="1:13" hidden="1" x14ac:dyDescent="0.2">
      <c r="A6471" s="211">
        <v>91345</v>
      </c>
      <c r="B6471" s="28" t="s">
        <v>4573</v>
      </c>
      <c r="C6471" s="28" t="s">
        <v>5135</v>
      </c>
      <c r="D6471" s="25">
        <v>40839</v>
      </c>
      <c r="E6471" s="33"/>
      <c r="F6471" s="26">
        <v>68.39</v>
      </c>
      <c r="G6471" s="28" t="s">
        <v>3701</v>
      </c>
      <c r="H6471" s="28" t="s">
        <v>7322</v>
      </c>
      <c r="J6471" s="28" t="s">
        <v>7139</v>
      </c>
      <c r="K6471" s="29">
        <v>40840</v>
      </c>
      <c r="L6471" s="28" t="s">
        <v>5658</v>
      </c>
      <c r="M6471" s="28" t="s">
        <v>6132</v>
      </c>
    </row>
    <row r="6472" spans="1:13" hidden="1" x14ac:dyDescent="0.2">
      <c r="A6472" s="211">
        <v>91395</v>
      </c>
      <c r="B6472" s="28" t="s">
        <v>4573</v>
      </c>
      <c r="C6472" s="28" t="s">
        <v>4580</v>
      </c>
      <c r="D6472" s="25">
        <v>40840</v>
      </c>
      <c r="F6472" s="26">
        <v>15</v>
      </c>
      <c r="G6472" s="28" t="s">
        <v>5158</v>
      </c>
      <c r="H6472" s="28" t="s">
        <v>7154</v>
      </c>
      <c r="J6472" s="28" t="s">
        <v>4906</v>
      </c>
    </row>
    <row r="6473" spans="1:13" hidden="1" x14ac:dyDescent="0.2">
      <c r="A6473" s="211">
        <v>91347</v>
      </c>
      <c r="B6473" s="28" t="s">
        <v>4573</v>
      </c>
      <c r="C6473" s="28" t="s">
        <v>5135</v>
      </c>
      <c r="D6473" s="25">
        <v>40840</v>
      </c>
      <c r="F6473" s="26">
        <v>27.65</v>
      </c>
      <c r="G6473" s="28" t="s">
        <v>7996</v>
      </c>
      <c r="H6473" s="28" t="s">
        <v>3484</v>
      </c>
      <c r="J6473" s="28" t="s">
        <v>4907</v>
      </c>
      <c r="K6473" s="29">
        <v>40841</v>
      </c>
      <c r="L6473" s="28" t="s">
        <v>5658</v>
      </c>
      <c r="M6473" s="28" t="s">
        <v>704</v>
      </c>
    </row>
    <row r="6474" spans="1:13" hidden="1" x14ac:dyDescent="0.2">
      <c r="A6474" s="211">
        <v>91260</v>
      </c>
      <c r="B6474" s="28" t="s">
        <v>4579</v>
      </c>
      <c r="C6474" s="28" t="s">
        <v>4574</v>
      </c>
      <c r="D6474" s="25">
        <v>40840</v>
      </c>
      <c r="F6474" s="26">
        <v>50</v>
      </c>
      <c r="G6474" s="28" t="s">
        <v>4580</v>
      </c>
      <c r="H6474" s="28" t="s">
        <v>6667</v>
      </c>
      <c r="K6474" s="29">
        <v>40840</v>
      </c>
      <c r="L6474" s="28" t="s">
        <v>7184</v>
      </c>
      <c r="M6474" s="28" t="s">
        <v>8101</v>
      </c>
    </row>
    <row r="6475" spans="1:13" hidden="1" x14ac:dyDescent="0.2">
      <c r="A6475" s="211">
        <v>91348</v>
      </c>
      <c r="B6475" s="28" t="s">
        <v>4573</v>
      </c>
      <c r="C6475" s="28" t="s">
        <v>5135</v>
      </c>
      <c r="D6475" s="25">
        <v>40840</v>
      </c>
      <c r="F6475" s="26">
        <v>15.92</v>
      </c>
      <c r="G6475" s="28" t="s">
        <v>2208</v>
      </c>
      <c r="H6475" s="28" t="s">
        <v>3365</v>
      </c>
      <c r="J6475" s="28" t="s">
        <v>4909</v>
      </c>
      <c r="K6475" s="29">
        <v>40841</v>
      </c>
      <c r="L6475" s="28" t="s">
        <v>5658</v>
      </c>
      <c r="M6475" s="28" t="s">
        <v>705</v>
      </c>
    </row>
    <row r="6476" spans="1:13" hidden="1" x14ac:dyDescent="0.2">
      <c r="A6476" s="211">
        <v>91398</v>
      </c>
      <c r="B6476" s="28" t="s">
        <v>4573</v>
      </c>
      <c r="C6476" s="28" t="s">
        <v>4580</v>
      </c>
      <c r="D6476" s="25">
        <v>40840</v>
      </c>
      <c r="E6476" s="28" t="s">
        <v>2967</v>
      </c>
      <c r="F6476" s="26">
        <v>4</v>
      </c>
      <c r="G6476" s="28" t="s">
        <v>2203</v>
      </c>
      <c r="H6476" s="28" t="s">
        <v>3370</v>
      </c>
      <c r="J6476" s="28" t="s">
        <v>4909</v>
      </c>
    </row>
    <row r="6477" spans="1:13" hidden="1" x14ac:dyDescent="0.2">
      <c r="A6477" s="27">
        <v>91259</v>
      </c>
      <c r="B6477" s="28" t="s">
        <v>4585</v>
      </c>
      <c r="C6477" s="28" t="s">
        <v>4574</v>
      </c>
      <c r="D6477" s="25">
        <v>40840</v>
      </c>
      <c r="F6477" s="26">
        <v>20.8</v>
      </c>
      <c r="G6477" s="28" t="s">
        <v>5141</v>
      </c>
      <c r="H6477" s="28" t="s">
        <v>5948</v>
      </c>
      <c r="J6477" s="28" t="s">
        <v>4907</v>
      </c>
      <c r="K6477" s="29">
        <v>40840</v>
      </c>
      <c r="L6477" s="28" t="s">
        <v>7174</v>
      </c>
      <c r="M6477" s="28" t="s">
        <v>7211</v>
      </c>
    </row>
    <row r="6478" spans="1:13" hidden="1" x14ac:dyDescent="0.2">
      <c r="A6478" s="27">
        <v>91397</v>
      </c>
      <c r="B6478" s="28" t="s">
        <v>4573</v>
      </c>
      <c r="C6478" s="28" t="s">
        <v>4580</v>
      </c>
      <c r="D6478" s="25">
        <v>40840</v>
      </c>
      <c r="E6478" s="33" t="s">
        <v>2966</v>
      </c>
      <c r="F6478" s="26">
        <v>8</v>
      </c>
      <c r="G6478" s="28" t="s">
        <v>6624</v>
      </c>
      <c r="H6478" s="28" t="s">
        <v>3370</v>
      </c>
      <c r="J6478" s="28" t="s">
        <v>4909</v>
      </c>
    </row>
    <row r="6479" spans="1:13" hidden="1" x14ac:dyDescent="0.2">
      <c r="A6479" s="27">
        <v>91396</v>
      </c>
      <c r="B6479" s="28" t="s">
        <v>4573</v>
      </c>
      <c r="C6479" s="28" t="s">
        <v>4580</v>
      </c>
      <c r="D6479" s="25">
        <v>40840</v>
      </c>
      <c r="F6479" s="26">
        <v>15</v>
      </c>
      <c r="G6479" s="28" t="s">
        <v>4595</v>
      </c>
      <c r="H6479" s="28" t="s">
        <v>3370</v>
      </c>
      <c r="J6479" s="28" t="s">
        <v>4906</v>
      </c>
    </row>
    <row r="6480" spans="1:13" hidden="1" x14ac:dyDescent="0.2">
      <c r="A6480" s="27">
        <v>91346</v>
      </c>
      <c r="B6480" s="28" t="s">
        <v>4573</v>
      </c>
      <c r="C6480" s="28" t="s">
        <v>5135</v>
      </c>
      <c r="D6480" s="25">
        <v>40840</v>
      </c>
      <c r="E6480" s="33" t="s">
        <v>6395</v>
      </c>
      <c r="F6480" s="26">
        <v>138.99</v>
      </c>
      <c r="G6480" s="28" t="s">
        <v>3360</v>
      </c>
      <c r="H6480" s="28" t="s">
        <v>3370</v>
      </c>
      <c r="J6480" s="28" t="s">
        <v>3590</v>
      </c>
      <c r="K6480" s="29">
        <v>40841</v>
      </c>
      <c r="L6480" s="28" t="s">
        <v>5658</v>
      </c>
      <c r="M6480" s="28" t="s">
        <v>703</v>
      </c>
    </row>
    <row r="6481" spans="1:13" hidden="1" x14ac:dyDescent="0.2">
      <c r="A6481" s="211">
        <v>91502</v>
      </c>
      <c r="B6481" s="28" t="s">
        <v>4573</v>
      </c>
      <c r="C6481" s="28" t="s">
        <v>4574</v>
      </c>
      <c r="D6481" s="25">
        <v>40841</v>
      </c>
      <c r="F6481" s="26">
        <v>20</v>
      </c>
      <c r="G6481" s="28" t="s">
        <v>6547</v>
      </c>
      <c r="H6481" s="28" t="s">
        <v>3379</v>
      </c>
      <c r="J6481" s="28" t="s">
        <v>4905</v>
      </c>
      <c r="K6481" s="29">
        <v>40849</v>
      </c>
      <c r="L6481" s="28" t="s">
        <v>7176</v>
      </c>
      <c r="M6481" s="28">
        <v>1342</v>
      </c>
    </row>
    <row r="6482" spans="1:13" hidden="1" x14ac:dyDescent="0.2">
      <c r="A6482" s="27">
        <v>91349.1</v>
      </c>
      <c r="B6482" s="28" t="s">
        <v>4573</v>
      </c>
      <c r="C6482" s="28" t="s">
        <v>5135</v>
      </c>
      <c r="D6482" s="25">
        <v>40841</v>
      </c>
      <c r="E6482" s="28" t="s">
        <v>727</v>
      </c>
      <c r="F6482" s="26">
        <v>15</v>
      </c>
      <c r="G6482" s="28" t="s">
        <v>683</v>
      </c>
      <c r="H6482" s="28" t="s">
        <v>3370</v>
      </c>
      <c r="J6482" s="28" t="s">
        <v>4909</v>
      </c>
      <c r="K6482" s="29">
        <v>40842</v>
      </c>
      <c r="L6482" s="28" t="s">
        <v>5658</v>
      </c>
      <c r="M6482" s="28" t="s">
        <v>6162</v>
      </c>
    </row>
    <row r="6483" spans="1:13" hidden="1" x14ac:dyDescent="0.2">
      <c r="A6483" s="27">
        <v>91349.2</v>
      </c>
      <c r="B6483" s="28" t="s">
        <v>4573</v>
      </c>
      <c r="C6483" s="28" t="s">
        <v>5135</v>
      </c>
      <c r="D6483" s="25">
        <v>40841</v>
      </c>
      <c r="F6483" s="26">
        <v>70.55</v>
      </c>
      <c r="G6483" s="28" t="s">
        <v>683</v>
      </c>
      <c r="H6483" s="28" t="s">
        <v>3365</v>
      </c>
      <c r="J6483" s="28" t="s">
        <v>4909</v>
      </c>
      <c r="K6483" s="29">
        <v>40842</v>
      </c>
      <c r="L6483" s="28" t="s">
        <v>5658</v>
      </c>
      <c r="M6483" s="28" t="s">
        <v>6162</v>
      </c>
    </row>
    <row r="6484" spans="1:13" hidden="1" x14ac:dyDescent="0.2">
      <c r="A6484" s="27">
        <v>91350</v>
      </c>
      <c r="B6484" s="28" t="s">
        <v>4573</v>
      </c>
      <c r="C6484" s="28" t="s">
        <v>5135</v>
      </c>
      <c r="D6484" s="25">
        <v>40841</v>
      </c>
      <c r="E6484" s="33"/>
      <c r="F6484" s="26">
        <v>6.35</v>
      </c>
      <c r="G6484" s="28" t="s">
        <v>2210</v>
      </c>
      <c r="H6484" s="28" t="s">
        <v>3484</v>
      </c>
      <c r="J6484" s="28" t="s">
        <v>4907</v>
      </c>
      <c r="K6484" s="29">
        <v>40842</v>
      </c>
      <c r="L6484" s="28" t="s">
        <v>5658</v>
      </c>
      <c r="M6484" s="28" t="s">
        <v>3179</v>
      </c>
    </row>
    <row r="6485" spans="1:13" hidden="1" x14ac:dyDescent="0.2">
      <c r="A6485" s="27">
        <v>91258</v>
      </c>
      <c r="B6485" s="28" t="s">
        <v>5138</v>
      </c>
      <c r="C6485" s="28" t="s">
        <v>4574</v>
      </c>
      <c r="D6485" s="25">
        <v>40841</v>
      </c>
      <c r="F6485" s="26">
        <v>277.42</v>
      </c>
      <c r="G6485" s="28" t="s">
        <v>4574</v>
      </c>
      <c r="H6485" s="28" t="s">
        <v>3381</v>
      </c>
      <c r="J6485" s="28" t="s">
        <v>4909</v>
      </c>
      <c r="K6485" s="29">
        <v>40841</v>
      </c>
      <c r="L6485" s="28" t="s">
        <v>7206</v>
      </c>
      <c r="M6485" s="28" t="s">
        <v>8100</v>
      </c>
    </row>
    <row r="6486" spans="1:13" hidden="1" x14ac:dyDescent="0.2">
      <c r="A6486" s="211">
        <v>91257.2</v>
      </c>
      <c r="B6486" s="28" t="s">
        <v>4579</v>
      </c>
      <c r="C6486" s="28" t="s">
        <v>4574</v>
      </c>
      <c r="D6486" s="25">
        <v>40842</v>
      </c>
      <c r="F6486" s="26">
        <v>30</v>
      </c>
      <c r="G6486" s="28" t="s">
        <v>4580</v>
      </c>
      <c r="H6486" s="28" t="s">
        <v>6667</v>
      </c>
      <c r="K6486" s="29">
        <v>40842</v>
      </c>
      <c r="L6486" s="28" t="s">
        <v>7212</v>
      </c>
      <c r="M6486" s="28" t="s">
        <v>8112</v>
      </c>
    </row>
    <row r="6487" spans="1:13" hidden="1" x14ac:dyDescent="0.2">
      <c r="A6487" s="211">
        <v>91351</v>
      </c>
      <c r="B6487" s="28" t="s">
        <v>4573</v>
      </c>
      <c r="C6487" s="28" t="s">
        <v>5135</v>
      </c>
      <c r="D6487" s="25">
        <v>40842</v>
      </c>
      <c r="E6487" s="28" t="s">
        <v>4259</v>
      </c>
      <c r="F6487" s="26">
        <v>419.76</v>
      </c>
      <c r="G6487" s="28" t="s">
        <v>4258</v>
      </c>
      <c r="H6487" s="28" t="s">
        <v>7322</v>
      </c>
      <c r="J6487" s="28" t="s">
        <v>7139</v>
      </c>
      <c r="K6487" s="29">
        <v>40843</v>
      </c>
      <c r="L6487" s="28" t="s">
        <v>5658</v>
      </c>
      <c r="M6487" s="28" t="s">
        <v>706</v>
      </c>
    </row>
    <row r="6488" spans="1:13" hidden="1" x14ac:dyDescent="0.2">
      <c r="A6488" s="27">
        <v>91257.1</v>
      </c>
      <c r="B6488" s="28" t="s">
        <v>4573</v>
      </c>
      <c r="C6488" s="28" t="s">
        <v>4574</v>
      </c>
      <c r="D6488" s="25">
        <v>40842</v>
      </c>
      <c r="F6488" s="26">
        <v>5.58</v>
      </c>
      <c r="G6488" s="28" t="s">
        <v>5137</v>
      </c>
      <c r="H6488" s="28" t="s">
        <v>3365</v>
      </c>
      <c r="J6488" s="28" t="s">
        <v>4911</v>
      </c>
      <c r="K6488" s="29">
        <v>40842</v>
      </c>
      <c r="L6488" s="28" t="s">
        <v>7212</v>
      </c>
      <c r="M6488" s="28" t="s">
        <v>8112</v>
      </c>
    </row>
    <row r="6489" spans="1:13" hidden="1" x14ac:dyDescent="0.2">
      <c r="A6489" s="27">
        <v>91399</v>
      </c>
      <c r="B6489" s="28" t="s">
        <v>4573</v>
      </c>
      <c r="C6489" s="28" t="s">
        <v>4580</v>
      </c>
      <c r="D6489" s="25">
        <v>40842</v>
      </c>
      <c r="F6489" s="26">
        <v>4</v>
      </c>
      <c r="G6489" s="28" t="s">
        <v>5137</v>
      </c>
      <c r="H6489" s="28" t="s">
        <v>3365</v>
      </c>
      <c r="J6489" s="28" t="s">
        <v>4911</v>
      </c>
    </row>
    <row r="6490" spans="1:13" hidden="1" x14ac:dyDescent="0.2">
      <c r="A6490" s="211">
        <v>91256</v>
      </c>
      <c r="B6490" s="28" t="s">
        <v>4579</v>
      </c>
      <c r="C6490" s="28" t="s">
        <v>4574</v>
      </c>
      <c r="D6490" s="25">
        <v>40843</v>
      </c>
      <c r="F6490" s="26">
        <v>10</v>
      </c>
      <c r="G6490" s="28" t="s">
        <v>4580</v>
      </c>
      <c r="H6490" s="28" t="s">
        <v>6667</v>
      </c>
      <c r="K6490" s="29">
        <v>40843</v>
      </c>
      <c r="L6490" s="28" t="s">
        <v>7184</v>
      </c>
      <c r="M6490" s="28" t="s">
        <v>8099</v>
      </c>
    </row>
    <row r="6491" spans="1:13" hidden="1" x14ac:dyDescent="0.2">
      <c r="A6491" s="27">
        <v>91400</v>
      </c>
      <c r="B6491" s="28" t="s">
        <v>4573</v>
      </c>
      <c r="C6491" s="28" t="s">
        <v>4580</v>
      </c>
      <c r="D6491" s="25">
        <v>40843</v>
      </c>
      <c r="F6491" s="26">
        <v>10</v>
      </c>
      <c r="G6491" s="28" t="s">
        <v>5136</v>
      </c>
      <c r="H6491" s="28" t="s">
        <v>3381</v>
      </c>
      <c r="J6491" s="28" t="s">
        <v>4906</v>
      </c>
    </row>
    <row r="6492" spans="1:13" hidden="1" x14ac:dyDescent="0.2">
      <c r="A6492" s="27">
        <v>91352</v>
      </c>
      <c r="B6492" s="28" t="s">
        <v>4573</v>
      </c>
      <c r="C6492" s="28" t="s">
        <v>5135</v>
      </c>
      <c r="D6492" s="25">
        <v>40843</v>
      </c>
      <c r="E6492" s="28" t="s">
        <v>2043</v>
      </c>
      <c r="F6492" s="26">
        <v>7.78</v>
      </c>
      <c r="G6492" s="28" t="s">
        <v>3697</v>
      </c>
      <c r="H6492" s="28" t="s">
        <v>3370</v>
      </c>
      <c r="J6492" s="28" t="s">
        <v>4909</v>
      </c>
      <c r="K6492" s="29">
        <v>40844</v>
      </c>
      <c r="L6492" s="28" t="s">
        <v>5658</v>
      </c>
      <c r="M6492" s="28" t="s">
        <v>3967</v>
      </c>
    </row>
    <row r="6493" spans="1:13" hidden="1" x14ac:dyDescent="0.2">
      <c r="A6493" s="27">
        <v>91255</v>
      </c>
      <c r="B6493" s="28" t="s">
        <v>4573</v>
      </c>
      <c r="C6493" s="28" t="s">
        <v>4574</v>
      </c>
      <c r="D6493" s="25">
        <v>40844</v>
      </c>
      <c r="E6493" s="28" t="s">
        <v>7310</v>
      </c>
      <c r="F6493" s="26">
        <v>1000</v>
      </c>
      <c r="G6493" s="28" t="s">
        <v>5152</v>
      </c>
      <c r="H6493" s="28" t="s">
        <v>7311</v>
      </c>
      <c r="J6493" s="28" t="s">
        <v>4683</v>
      </c>
      <c r="K6493" s="29">
        <v>40844</v>
      </c>
      <c r="L6493" s="28" t="s">
        <v>7176</v>
      </c>
      <c r="M6493" s="28">
        <v>1341</v>
      </c>
    </row>
    <row r="6494" spans="1:13" hidden="1" x14ac:dyDescent="0.2">
      <c r="A6494" s="27">
        <v>91353</v>
      </c>
      <c r="B6494" s="28" t="s">
        <v>4573</v>
      </c>
      <c r="C6494" s="28" t="s">
        <v>5135</v>
      </c>
      <c r="D6494" s="25">
        <v>40844</v>
      </c>
      <c r="F6494" s="26">
        <v>37.99</v>
      </c>
      <c r="G6494" s="28" t="s">
        <v>895</v>
      </c>
      <c r="H6494" s="28" t="s">
        <v>3488</v>
      </c>
      <c r="J6494" s="28" t="s">
        <v>4908</v>
      </c>
      <c r="K6494" s="29">
        <v>40845</v>
      </c>
      <c r="L6494" s="28" t="s">
        <v>5658</v>
      </c>
      <c r="M6494" s="28" t="s">
        <v>4207</v>
      </c>
    </row>
    <row r="6495" spans="1:13" hidden="1" x14ac:dyDescent="0.2">
      <c r="A6495" s="27">
        <v>91401</v>
      </c>
      <c r="B6495" s="28" t="s">
        <v>4573</v>
      </c>
      <c r="C6495" s="28" t="s">
        <v>4580</v>
      </c>
      <c r="D6495" s="25">
        <v>40844</v>
      </c>
      <c r="E6495" s="28" t="s">
        <v>7164</v>
      </c>
      <c r="F6495" s="26">
        <v>5</v>
      </c>
      <c r="G6495" s="28" t="s">
        <v>5137</v>
      </c>
      <c r="H6495" s="28" t="s">
        <v>3365</v>
      </c>
      <c r="J6495" s="28" t="s">
        <v>4911</v>
      </c>
    </row>
    <row r="6496" spans="1:13" hidden="1" x14ac:dyDescent="0.2">
      <c r="A6496" s="27">
        <v>91254</v>
      </c>
      <c r="B6496" s="28" t="s">
        <v>4573</v>
      </c>
      <c r="C6496" s="28" t="s">
        <v>4574</v>
      </c>
      <c r="D6496" s="25">
        <v>40844</v>
      </c>
      <c r="F6496" s="26">
        <v>63.13</v>
      </c>
      <c r="G6496" s="28" t="s">
        <v>6790</v>
      </c>
      <c r="H6496" s="28" t="s">
        <v>3381</v>
      </c>
      <c r="J6496" s="28" t="s">
        <v>4909</v>
      </c>
      <c r="K6496" s="29">
        <v>40844</v>
      </c>
      <c r="L6496" s="28" t="s">
        <v>7174</v>
      </c>
      <c r="M6496" s="28" t="s">
        <v>7220</v>
      </c>
    </row>
    <row r="6497" spans="1:13" hidden="1" x14ac:dyDescent="0.2">
      <c r="A6497" s="27">
        <v>91253</v>
      </c>
      <c r="B6497" s="28" t="s">
        <v>4573</v>
      </c>
      <c r="C6497" s="28" t="s">
        <v>4574</v>
      </c>
      <c r="D6497" s="25">
        <v>40844</v>
      </c>
      <c r="F6497" s="26">
        <v>24.99</v>
      </c>
      <c r="G6497" s="28" t="s">
        <v>5136</v>
      </c>
      <c r="H6497" s="28" t="s">
        <v>3381</v>
      </c>
      <c r="J6497" s="28" t="s">
        <v>4911</v>
      </c>
      <c r="K6497" s="29">
        <v>40844</v>
      </c>
      <c r="L6497" s="28" t="s">
        <v>7174</v>
      </c>
      <c r="M6497" s="28" t="s">
        <v>7221</v>
      </c>
    </row>
    <row r="6498" spans="1:13" hidden="1" x14ac:dyDescent="0.2">
      <c r="A6498" s="27">
        <v>91321</v>
      </c>
      <c r="B6498" s="28" t="s">
        <v>4573</v>
      </c>
      <c r="C6498" s="28" t="s">
        <v>5135</v>
      </c>
      <c r="D6498" s="25">
        <v>40844</v>
      </c>
      <c r="F6498" s="26">
        <v>19.91</v>
      </c>
      <c r="G6498" s="28" t="s">
        <v>5167</v>
      </c>
      <c r="H6498" s="28" t="s">
        <v>3365</v>
      </c>
      <c r="J6498" s="28" t="s">
        <v>4909</v>
      </c>
      <c r="K6498" s="29">
        <v>40845</v>
      </c>
      <c r="L6498" s="28" t="s">
        <v>5658</v>
      </c>
      <c r="M6498" s="28" t="s">
        <v>748</v>
      </c>
    </row>
    <row r="6499" spans="1:13" hidden="1" x14ac:dyDescent="0.2">
      <c r="A6499" s="211">
        <v>91355</v>
      </c>
      <c r="B6499" s="33" t="s">
        <v>4573</v>
      </c>
      <c r="C6499" s="33" t="s">
        <v>5135</v>
      </c>
      <c r="D6499" s="25">
        <v>40845</v>
      </c>
      <c r="E6499" s="28" t="s">
        <v>2938</v>
      </c>
      <c r="F6499" s="26">
        <v>25.2</v>
      </c>
      <c r="G6499" s="28" t="s">
        <v>3054</v>
      </c>
      <c r="H6499" s="28" t="s">
        <v>3370</v>
      </c>
      <c r="J6499" s="28" t="s">
        <v>4906</v>
      </c>
      <c r="K6499" s="29">
        <v>40847</v>
      </c>
      <c r="L6499" s="33" t="s">
        <v>5658</v>
      </c>
      <c r="M6499" s="28" t="s">
        <v>708</v>
      </c>
    </row>
    <row r="6500" spans="1:13" hidden="1" x14ac:dyDescent="0.2">
      <c r="A6500" s="27">
        <v>91354</v>
      </c>
      <c r="B6500" s="28" t="s">
        <v>4573</v>
      </c>
      <c r="C6500" s="28" t="s">
        <v>5135</v>
      </c>
      <c r="D6500" s="25">
        <v>40845</v>
      </c>
      <c r="E6500" s="28" t="s">
        <v>4260</v>
      </c>
      <c r="F6500" s="26">
        <v>49.5</v>
      </c>
      <c r="G6500" s="28" t="s">
        <v>3696</v>
      </c>
      <c r="H6500" s="28" t="s">
        <v>3484</v>
      </c>
      <c r="J6500" s="28" t="s">
        <v>4907</v>
      </c>
      <c r="K6500" s="29">
        <v>40847</v>
      </c>
      <c r="L6500" s="28" t="s">
        <v>5658</v>
      </c>
      <c r="M6500" s="28" t="s">
        <v>707</v>
      </c>
    </row>
    <row r="6501" spans="1:13" hidden="1" x14ac:dyDescent="0.2">
      <c r="A6501" s="27">
        <v>91402</v>
      </c>
      <c r="B6501" s="28" t="s">
        <v>4573</v>
      </c>
      <c r="C6501" s="28" t="s">
        <v>4580</v>
      </c>
      <c r="D6501" s="25">
        <v>40845</v>
      </c>
      <c r="E6501" s="28" t="s">
        <v>2050</v>
      </c>
      <c r="F6501" s="26">
        <v>4</v>
      </c>
      <c r="G6501" s="28" t="s">
        <v>1199</v>
      </c>
      <c r="H6501" s="28" t="s">
        <v>3365</v>
      </c>
      <c r="J6501" s="28" t="s">
        <v>4909</v>
      </c>
    </row>
    <row r="6502" spans="1:13" hidden="1" x14ac:dyDescent="0.2">
      <c r="A6502" s="211">
        <v>91356</v>
      </c>
      <c r="B6502" s="28" t="s">
        <v>4573</v>
      </c>
      <c r="C6502" s="28" t="s">
        <v>5135</v>
      </c>
      <c r="D6502" s="25">
        <v>40846</v>
      </c>
      <c r="E6502" s="28" t="s">
        <v>2939</v>
      </c>
      <c r="F6502" s="26">
        <v>23.93</v>
      </c>
      <c r="G6502" s="28" t="s">
        <v>2203</v>
      </c>
      <c r="H6502" s="28" t="s">
        <v>3365</v>
      </c>
      <c r="J6502" s="28" t="s">
        <v>4909</v>
      </c>
      <c r="K6502" s="29">
        <v>40847</v>
      </c>
      <c r="L6502" s="28" t="s">
        <v>5658</v>
      </c>
      <c r="M6502" s="28" t="s">
        <v>4636</v>
      </c>
    </row>
    <row r="6503" spans="1:13" hidden="1" x14ac:dyDescent="0.2">
      <c r="A6503" s="27">
        <v>91322</v>
      </c>
      <c r="B6503" s="28" t="s">
        <v>4573</v>
      </c>
      <c r="C6503" s="28" t="s">
        <v>5135</v>
      </c>
      <c r="D6503" s="25">
        <v>40846</v>
      </c>
      <c r="F6503" s="26">
        <v>31.34</v>
      </c>
      <c r="G6503" s="28" t="s">
        <v>5167</v>
      </c>
      <c r="H6503" s="28" t="s">
        <v>3365</v>
      </c>
      <c r="J6503" s="28" t="s">
        <v>4909</v>
      </c>
      <c r="K6503" s="29">
        <v>40847</v>
      </c>
      <c r="L6503" s="28" t="s">
        <v>5658</v>
      </c>
      <c r="M6503" s="28" t="s">
        <v>748</v>
      </c>
    </row>
    <row r="6504" spans="1:13" hidden="1" x14ac:dyDescent="0.2">
      <c r="A6504" s="211">
        <v>91403</v>
      </c>
      <c r="B6504" s="28" t="s">
        <v>4573</v>
      </c>
      <c r="C6504" s="28" t="s">
        <v>4580</v>
      </c>
      <c r="D6504" s="25">
        <v>40847</v>
      </c>
      <c r="E6504" s="28" t="s">
        <v>2963</v>
      </c>
      <c r="F6504" s="26">
        <v>15</v>
      </c>
      <c r="G6504" s="28" t="s">
        <v>5158</v>
      </c>
      <c r="H6504" s="28" t="s">
        <v>7154</v>
      </c>
      <c r="J6504" s="28" t="s">
        <v>4906</v>
      </c>
    </row>
    <row r="6505" spans="1:13" hidden="1" x14ac:dyDescent="0.2">
      <c r="A6505" s="211">
        <v>91252</v>
      </c>
      <c r="B6505" s="28" t="s">
        <v>4579</v>
      </c>
      <c r="C6505" s="28" t="s">
        <v>4574</v>
      </c>
      <c r="D6505" s="25">
        <v>40847</v>
      </c>
      <c r="F6505" s="26">
        <v>50</v>
      </c>
      <c r="G6505" s="28" t="s">
        <v>4580</v>
      </c>
      <c r="H6505" s="28" t="s">
        <v>6667</v>
      </c>
      <c r="K6505" s="29">
        <v>40847</v>
      </c>
      <c r="L6505" s="28" t="s">
        <v>7184</v>
      </c>
      <c r="M6505" s="28" t="s">
        <v>8098</v>
      </c>
    </row>
    <row r="6506" spans="1:13" hidden="1" x14ac:dyDescent="0.2">
      <c r="A6506" s="211">
        <v>91483.199999999997</v>
      </c>
      <c r="B6506" s="28" t="s">
        <v>4573</v>
      </c>
      <c r="C6506" s="28" t="s">
        <v>4574</v>
      </c>
      <c r="D6506" s="25">
        <v>40847</v>
      </c>
      <c r="E6506" s="28" t="s">
        <v>2603</v>
      </c>
      <c r="F6506" s="26">
        <v>114.54</v>
      </c>
      <c r="G6506" s="28" t="s">
        <v>5180</v>
      </c>
      <c r="H6506" s="28" t="s">
        <v>4599</v>
      </c>
      <c r="I6506" s="28" t="s">
        <v>2036</v>
      </c>
      <c r="J6506" s="28" t="s">
        <v>4911</v>
      </c>
      <c r="K6506" s="29">
        <v>40856</v>
      </c>
      <c r="L6506" s="28" t="s">
        <v>7176</v>
      </c>
      <c r="M6506" s="28">
        <v>1344</v>
      </c>
    </row>
    <row r="6507" spans="1:13" hidden="1" x14ac:dyDescent="0.2">
      <c r="A6507" s="211">
        <v>91483.1</v>
      </c>
      <c r="B6507" s="28" t="s">
        <v>4573</v>
      </c>
      <c r="C6507" s="28" t="s">
        <v>4574</v>
      </c>
      <c r="D6507" s="25">
        <v>40847</v>
      </c>
      <c r="E6507" s="28" t="s">
        <v>2602</v>
      </c>
      <c r="F6507" s="26">
        <v>23.6</v>
      </c>
      <c r="G6507" s="28" t="s">
        <v>882</v>
      </c>
      <c r="H6507" s="28" t="s">
        <v>3484</v>
      </c>
      <c r="J6507" s="28" t="s">
        <v>4911</v>
      </c>
      <c r="K6507" s="29">
        <v>40856</v>
      </c>
      <c r="L6507" s="28" t="s">
        <v>7176</v>
      </c>
      <c r="M6507" s="28">
        <v>1344</v>
      </c>
    </row>
    <row r="6508" spans="1:13" hidden="1" x14ac:dyDescent="0.2">
      <c r="A6508" s="211">
        <v>91250</v>
      </c>
      <c r="B6508" s="28" t="s">
        <v>4573</v>
      </c>
      <c r="C6508" s="28" t="s">
        <v>4574</v>
      </c>
      <c r="D6508" s="25">
        <v>40847</v>
      </c>
      <c r="F6508" s="26">
        <v>27.3</v>
      </c>
      <c r="G6508" s="28" t="s">
        <v>4577</v>
      </c>
      <c r="H6508" s="28" t="s">
        <v>3365</v>
      </c>
      <c r="J6508" s="28" t="s">
        <v>4909</v>
      </c>
      <c r="K6508" s="29">
        <v>40847</v>
      </c>
      <c r="L6508" s="28" t="s">
        <v>7176</v>
      </c>
      <c r="M6508" s="28">
        <v>1343</v>
      </c>
    </row>
    <row r="6509" spans="1:13" hidden="1" x14ac:dyDescent="0.2">
      <c r="A6509" s="27">
        <v>91251</v>
      </c>
      <c r="B6509" s="33" t="s">
        <v>4573</v>
      </c>
      <c r="C6509" s="28" t="s">
        <v>4574</v>
      </c>
      <c r="D6509" s="25">
        <v>40847</v>
      </c>
      <c r="E6509" s="33"/>
      <c r="F6509" s="26">
        <v>43.77</v>
      </c>
      <c r="G6509" s="33" t="s">
        <v>6752</v>
      </c>
      <c r="H6509" s="28" t="s">
        <v>3381</v>
      </c>
      <c r="J6509" s="28" t="s">
        <v>4907</v>
      </c>
      <c r="K6509" s="29">
        <v>40847</v>
      </c>
      <c r="L6509" s="28" t="s">
        <v>7174</v>
      </c>
      <c r="M6509" s="28" t="s">
        <v>6752</v>
      </c>
    </row>
    <row r="6510" spans="1:13" x14ac:dyDescent="0.2">
      <c r="A6510" s="27">
        <v>91522</v>
      </c>
      <c r="B6510" s="33" t="s">
        <v>4573</v>
      </c>
      <c r="C6510" s="28" t="s">
        <v>5135</v>
      </c>
      <c r="D6510" s="25">
        <v>40847</v>
      </c>
      <c r="F6510" s="26">
        <v>30</v>
      </c>
      <c r="G6510" s="28" t="s">
        <v>2201</v>
      </c>
      <c r="H6510" s="28" t="s">
        <v>7151</v>
      </c>
      <c r="J6510" s="28" t="s">
        <v>4911</v>
      </c>
      <c r="K6510" s="29">
        <v>41214</v>
      </c>
      <c r="L6510" s="28" t="s">
        <v>5658</v>
      </c>
      <c r="M6510" s="28" t="s">
        <v>753</v>
      </c>
    </row>
    <row r="6511" spans="1:13" hidden="1" x14ac:dyDescent="0.2">
      <c r="A6511" s="27">
        <v>91524</v>
      </c>
      <c r="B6511" s="28" t="s">
        <v>4573</v>
      </c>
      <c r="C6511" s="28" t="s">
        <v>5135</v>
      </c>
      <c r="D6511" s="25">
        <v>40847</v>
      </c>
      <c r="F6511" s="26">
        <v>65.62</v>
      </c>
      <c r="G6511" s="28" t="s">
        <v>5160</v>
      </c>
      <c r="H6511" s="28" t="s">
        <v>7322</v>
      </c>
      <c r="J6511" s="28" t="s">
        <v>7139</v>
      </c>
      <c r="K6511" s="29">
        <v>41214</v>
      </c>
      <c r="L6511" s="28" t="s">
        <v>5658</v>
      </c>
      <c r="M6511" s="28" t="s">
        <v>3969</v>
      </c>
    </row>
    <row r="6512" spans="1:13" hidden="1" x14ac:dyDescent="0.2">
      <c r="A6512" s="27">
        <v>91406</v>
      </c>
      <c r="B6512" s="28" t="s">
        <v>4573</v>
      </c>
      <c r="C6512" s="28" t="s">
        <v>4580</v>
      </c>
      <c r="D6512" s="25">
        <v>40847</v>
      </c>
      <c r="E6512" s="28" t="s">
        <v>2969</v>
      </c>
      <c r="F6512" s="26">
        <v>6.5</v>
      </c>
      <c r="G6512" s="28" t="s">
        <v>3696</v>
      </c>
      <c r="H6512" s="28" t="s">
        <v>3484</v>
      </c>
      <c r="J6512" s="28" t="s">
        <v>4911</v>
      </c>
    </row>
    <row r="6513" spans="1:13" hidden="1" x14ac:dyDescent="0.2">
      <c r="A6513" s="27">
        <v>91523</v>
      </c>
      <c r="B6513" s="33" t="s">
        <v>4573</v>
      </c>
      <c r="C6513" s="28" t="s">
        <v>5135</v>
      </c>
      <c r="D6513" s="25">
        <v>40847</v>
      </c>
      <c r="F6513" s="26">
        <v>16.329999999999998</v>
      </c>
      <c r="G6513" s="28" t="s">
        <v>683</v>
      </c>
      <c r="H6513" s="28" t="s">
        <v>3365</v>
      </c>
      <c r="J6513" s="28" t="s">
        <v>4909</v>
      </c>
      <c r="K6513" s="29">
        <v>41214</v>
      </c>
      <c r="L6513" s="28" t="s">
        <v>5658</v>
      </c>
      <c r="M6513" s="28" t="s">
        <v>747</v>
      </c>
    </row>
    <row r="6514" spans="1:13" hidden="1" x14ac:dyDescent="0.2">
      <c r="A6514" s="27">
        <v>91404</v>
      </c>
      <c r="B6514" s="28" t="s">
        <v>4573</v>
      </c>
      <c r="C6514" s="28" t="s">
        <v>4580</v>
      </c>
      <c r="D6514" s="25">
        <v>40847</v>
      </c>
      <c r="F6514" s="26">
        <v>5</v>
      </c>
      <c r="G6514" s="28" t="s">
        <v>4595</v>
      </c>
      <c r="H6514" s="28" t="s">
        <v>3370</v>
      </c>
      <c r="J6514" s="28" t="s">
        <v>4906</v>
      </c>
    </row>
    <row r="6515" spans="1:13" hidden="1" x14ac:dyDescent="0.2">
      <c r="A6515" s="27">
        <v>91405</v>
      </c>
      <c r="B6515" s="28" t="s">
        <v>4573</v>
      </c>
      <c r="C6515" s="28" t="s">
        <v>4580</v>
      </c>
      <c r="D6515" s="25">
        <v>40847</v>
      </c>
      <c r="E6515" s="28" t="s">
        <v>2968</v>
      </c>
      <c r="F6515" s="26">
        <v>15</v>
      </c>
      <c r="G6515" s="28" t="s">
        <v>5627</v>
      </c>
      <c r="H6515" s="28" t="s">
        <v>3379</v>
      </c>
      <c r="J6515" s="28" t="s">
        <v>4911</v>
      </c>
    </row>
    <row r="6516" spans="1:13" hidden="1" x14ac:dyDescent="0.2">
      <c r="A6516" s="211">
        <v>91830</v>
      </c>
      <c r="B6516" s="33" t="s">
        <v>4573</v>
      </c>
      <c r="C6516" s="28" t="s">
        <v>4580</v>
      </c>
      <c r="D6516" s="25">
        <v>40848</v>
      </c>
      <c r="E6516" s="33" t="s">
        <v>2963</v>
      </c>
      <c r="F6516" s="26">
        <v>25</v>
      </c>
      <c r="G6516" s="28" t="s">
        <v>5158</v>
      </c>
      <c r="H6516" s="28" t="s">
        <v>7154</v>
      </c>
      <c r="J6516" s="28" t="s">
        <v>4905</v>
      </c>
    </row>
    <row r="6517" spans="1:13" hidden="1" x14ac:dyDescent="0.2">
      <c r="A6517" s="211">
        <v>91831</v>
      </c>
      <c r="B6517" s="28" t="s">
        <v>4573</v>
      </c>
      <c r="C6517" s="28" t="s">
        <v>4580</v>
      </c>
      <c r="D6517" s="25">
        <v>40848</v>
      </c>
      <c r="E6517" s="28" t="s">
        <v>2963</v>
      </c>
      <c r="F6517" s="26">
        <v>40</v>
      </c>
      <c r="G6517" s="28" t="s">
        <v>5158</v>
      </c>
      <c r="H6517" s="28" t="s">
        <v>7154</v>
      </c>
      <c r="J6517" s="28" t="s">
        <v>4906</v>
      </c>
    </row>
    <row r="6518" spans="1:13" hidden="1" x14ac:dyDescent="0.2">
      <c r="A6518" s="211">
        <v>91510</v>
      </c>
      <c r="B6518" s="33" t="s">
        <v>4573</v>
      </c>
      <c r="C6518" s="28" t="s">
        <v>4574</v>
      </c>
      <c r="D6518" s="25">
        <v>40848</v>
      </c>
      <c r="F6518" s="26">
        <v>5</v>
      </c>
      <c r="G6518" s="28" t="s">
        <v>5134</v>
      </c>
      <c r="H6518" s="28" t="s">
        <v>5954</v>
      </c>
      <c r="J6518" s="28" t="s">
        <v>4912</v>
      </c>
      <c r="K6518" s="29">
        <v>40848</v>
      </c>
      <c r="L6518" s="28" t="s">
        <v>7174</v>
      </c>
      <c r="M6518" s="28" t="s">
        <v>7194</v>
      </c>
    </row>
    <row r="6519" spans="1:13" hidden="1" x14ac:dyDescent="0.2">
      <c r="A6519" s="211">
        <v>91507</v>
      </c>
      <c r="B6519" s="28" t="s">
        <v>4573</v>
      </c>
      <c r="C6519" s="28" t="s">
        <v>4574</v>
      </c>
      <c r="D6519" s="25">
        <v>40848</v>
      </c>
      <c r="E6519" s="28" t="s">
        <v>3382</v>
      </c>
      <c r="F6519" s="26">
        <v>170</v>
      </c>
      <c r="G6519" s="28" t="s">
        <v>5414</v>
      </c>
      <c r="H6519" s="28" t="s">
        <v>3381</v>
      </c>
      <c r="J6519" s="28" t="s">
        <v>4909</v>
      </c>
      <c r="K6519" s="29">
        <v>40848</v>
      </c>
      <c r="L6519" s="28" t="s">
        <v>7174</v>
      </c>
      <c r="M6519" s="28" t="s">
        <v>7188</v>
      </c>
    </row>
    <row r="6520" spans="1:13" hidden="1" x14ac:dyDescent="0.2">
      <c r="A6520" s="27">
        <v>91844</v>
      </c>
      <c r="B6520" s="28" t="s">
        <v>4573</v>
      </c>
      <c r="C6520" s="28" t="s">
        <v>4580</v>
      </c>
      <c r="D6520" s="25">
        <v>40848</v>
      </c>
      <c r="F6520" s="26">
        <v>40</v>
      </c>
      <c r="G6520" s="28" t="s">
        <v>1958</v>
      </c>
      <c r="H6520" s="28" t="s">
        <v>3379</v>
      </c>
      <c r="J6520" s="28" t="s">
        <v>4906</v>
      </c>
    </row>
    <row r="6521" spans="1:13" hidden="1" x14ac:dyDescent="0.2">
      <c r="A6521" s="27">
        <v>91839</v>
      </c>
      <c r="B6521" s="28" t="s">
        <v>4573</v>
      </c>
      <c r="C6521" s="28" t="s">
        <v>4580</v>
      </c>
      <c r="D6521" s="25">
        <v>40848</v>
      </c>
      <c r="F6521" s="26">
        <v>40</v>
      </c>
      <c r="G6521" s="28" t="s">
        <v>7119</v>
      </c>
      <c r="H6521" s="28" t="s">
        <v>3365</v>
      </c>
      <c r="J6521" s="28" t="s">
        <v>4911</v>
      </c>
    </row>
    <row r="6522" spans="1:13" hidden="1" x14ac:dyDescent="0.2">
      <c r="A6522" s="27">
        <v>91836</v>
      </c>
      <c r="B6522" s="28" t="s">
        <v>4573</v>
      </c>
      <c r="C6522" s="28" t="s">
        <v>4580</v>
      </c>
      <c r="D6522" s="25">
        <v>40848</v>
      </c>
      <c r="E6522" s="28" t="s">
        <v>3542</v>
      </c>
      <c r="F6522" s="26">
        <v>40</v>
      </c>
      <c r="G6522" s="28" t="s">
        <v>3696</v>
      </c>
      <c r="H6522" s="28" t="s">
        <v>3488</v>
      </c>
      <c r="J6522" s="28" t="s">
        <v>4908</v>
      </c>
    </row>
    <row r="6523" spans="1:13" hidden="1" x14ac:dyDescent="0.2">
      <c r="A6523" s="27">
        <v>91847</v>
      </c>
      <c r="B6523" s="28" t="s">
        <v>4573</v>
      </c>
      <c r="C6523" s="28" t="s">
        <v>4580</v>
      </c>
      <c r="D6523" s="25">
        <v>40848</v>
      </c>
      <c r="E6523" s="33" t="s">
        <v>7164</v>
      </c>
      <c r="F6523" s="26">
        <v>80</v>
      </c>
      <c r="G6523" s="28" t="s">
        <v>8412</v>
      </c>
      <c r="H6523" s="28" t="s">
        <v>3365</v>
      </c>
      <c r="J6523" s="28" t="s">
        <v>4906</v>
      </c>
    </row>
    <row r="6524" spans="1:13" hidden="1" x14ac:dyDescent="0.2">
      <c r="A6524" s="27">
        <v>91840</v>
      </c>
      <c r="B6524" s="28" t="s">
        <v>4573</v>
      </c>
      <c r="C6524" s="28" t="s">
        <v>4580</v>
      </c>
      <c r="D6524" s="25">
        <v>40848</v>
      </c>
      <c r="F6524" s="26">
        <v>20</v>
      </c>
      <c r="G6524" s="28" t="s">
        <v>5137</v>
      </c>
      <c r="H6524" s="28" t="s">
        <v>3365</v>
      </c>
      <c r="J6524" s="28" t="s">
        <v>4911</v>
      </c>
    </row>
    <row r="6525" spans="1:13" hidden="1" x14ac:dyDescent="0.2">
      <c r="A6525" s="27">
        <v>91506</v>
      </c>
      <c r="B6525" s="28" t="s">
        <v>4579</v>
      </c>
      <c r="C6525" s="28" t="s">
        <v>4574</v>
      </c>
      <c r="D6525" s="25">
        <v>40848</v>
      </c>
      <c r="F6525" s="26">
        <v>300</v>
      </c>
      <c r="G6525" s="28" t="s">
        <v>5133</v>
      </c>
      <c r="H6525" s="28" t="s">
        <v>6667</v>
      </c>
      <c r="K6525" s="29">
        <v>40848</v>
      </c>
      <c r="L6525" s="28" t="s">
        <v>7174</v>
      </c>
      <c r="M6525" s="28" t="s">
        <v>2972</v>
      </c>
    </row>
    <row r="6526" spans="1:13" hidden="1" x14ac:dyDescent="0.2">
      <c r="A6526" s="27">
        <v>91509</v>
      </c>
      <c r="B6526" s="28" t="s">
        <v>4573</v>
      </c>
      <c r="C6526" s="28" t="s">
        <v>4574</v>
      </c>
      <c r="D6526" s="25">
        <v>40848</v>
      </c>
      <c r="F6526" s="26">
        <v>35.49</v>
      </c>
      <c r="G6526" s="28" t="s">
        <v>6021</v>
      </c>
      <c r="H6526" s="28" t="s">
        <v>3381</v>
      </c>
      <c r="J6526" s="28" t="s">
        <v>4909</v>
      </c>
      <c r="K6526" s="29">
        <v>40848</v>
      </c>
      <c r="L6526" s="28" t="s">
        <v>7174</v>
      </c>
      <c r="M6526" s="28" t="s">
        <v>7200</v>
      </c>
    </row>
    <row r="6527" spans="1:13" hidden="1" x14ac:dyDescent="0.2">
      <c r="A6527" s="27">
        <v>91505</v>
      </c>
      <c r="B6527" s="28" t="s">
        <v>4573</v>
      </c>
      <c r="C6527" s="28" t="s">
        <v>4574</v>
      </c>
      <c r="D6527" s="25">
        <v>40848</v>
      </c>
      <c r="E6527" s="28" t="s">
        <v>3375</v>
      </c>
      <c r="F6527" s="26">
        <v>45</v>
      </c>
      <c r="G6527" s="28" t="s">
        <v>6023</v>
      </c>
      <c r="H6527" s="28" t="s">
        <v>3379</v>
      </c>
      <c r="J6527" s="28" t="s">
        <v>4906</v>
      </c>
      <c r="K6527" s="29">
        <v>40848</v>
      </c>
      <c r="L6527" s="28" t="s">
        <v>7174</v>
      </c>
      <c r="M6527" s="28" t="s">
        <v>7196</v>
      </c>
    </row>
    <row r="6528" spans="1:13" hidden="1" x14ac:dyDescent="0.2">
      <c r="A6528" s="27">
        <v>91508</v>
      </c>
      <c r="B6528" s="28" t="s">
        <v>4573</v>
      </c>
      <c r="C6528" s="28" t="s">
        <v>4574</v>
      </c>
      <c r="D6528" s="25">
        <v>40848</v>
      </c>
      <c r="F6528" s="26">
        <v>12.12</v>
      </c>
      <c r="G6528" s="28" t="s">
        <v>6022</v>
      </c>
      <c r="H6528" s="28" t="s">
        <v>3381</v>
      </c>
      <c r="J6528" s="28" t="s">
        <v>4909</v>
      </c>
      <c r="K6528" s="29">
        <v>40848</v>
      </c>
      <c r="L6528" s="28" t="s">
        <v>7174</v>
      </c>
      <c r="M6528" s="28" t="s">
        <v>7195</v>
      </c>
    </row>
    <row r="6529" spans="1:13" hidden="1" x14ac:dyDescent="0.2">
      <c r="A6529" s="27">
        <v>91503</v>
      </c>
      <c r="B6529" s="28" t="s">
        <v>4573</v>
      </c>
      <c r="C6529" s="28" t="s">
        <v>4574</v>
      </c>
      <c r="D6529" s="25">
        <v>40848</v>
      </c>
      <c r="E6529" s="28" t="s">
        <v>7162</v>
      </c>
      <c r="F6529" s="26">
        <v>10</v>
      </c>
      <c r="G6529" s="28" t="s">
        <v>4595</v>
      </c>
      <c r="H6529" s="28" t="s">
        <v>3370</v>
      </c>
      <c r="J6529" s="28" t="s">
        <v>4906</v>
      </c>
      <c r="K6529" s="29">
        <v>40848</v>
      </c>
      <c r="L6529" s="28" t="s">
        <v>7182</v>
      </c>
      <c r="M6529" s="28" t="s">
        <v>7199</v>
      </c>
    </row>
    <row r="6530" spans="1:13" hidden="1" x14ac:dyDescent="0.2">
      <c r="A6530" s="27">
        <v>91504</v>
      </c>
      <c r="B6530" s="28" t="s">
        <v>4573</v>
      </c>
      <c r="C6530" s="28" t="s">
        <v>4574</v>
      </c>
      <c r="D6530" s="25">
        <v>40848</v>
      </c>
      <c r="E6530" s="28" t="s">
        <v>7163</v>
      </c>
      <c r="F6530" s="26">
        <v>10</v>
      </c>
      <c r="G6530" s="28" t="s">
        <v>4595</v>
      </c>
      <c r="H6530" s="28" t="s">
        <v>3370</v>
      </c>
      <c r="J6530" s="28" t="s">
        <v>4905</v>
      </c>
      <c r="K6530" s="29">
        <v>40848</v>
      </c>
      <c r="L6530" s="28" t="s">
        <v>7182</v>
      </c>
      <c r="M6530" s="28" t="s">
        <v>7198</v>
      </c>
    </row>
    <row r="6531" spans="1:13" hidden="1" x14ac:dyDescent="0.2">
      <c r="A6531" s="27">
        <v>91847</v>
      </c>
      <c r="B6531" s="28" t="s">
        <v>4573</v>
      </c>
      <c r="C6531" s="28" t="s">
        <v>4580</v>
      </c>
      <c r="D6531" s="25">
        <v>40848</v>
      </c>
      <c r="E6531" s="28" t="s">
        <v>2686</v>
      </c>
      <c r="F6531" s="26">
        <v>238</v>
      </c>
      <c r="G6531" s="28" t="s">
        <v>4595</v>
      </c>
      <c r="H6531" s="28" t="s">
        <v>3370</v>
      </c>
      <c r="J6531" s="28" t="s">
        <v>4909</v>
      </c>
    </row>
    <row r="6532" spans="1:13" hidden="1" x14ac:dyDescent="0.2">
      <c r="A6532" s="27">
        <v>91801</v>
      </c>
      <c r="B6532" s="28" t="s">
        <v>5150</v>
      </c>
      <c r="C6532" s="28" t="s">
        <v>4580</v>
      </c>
      <c r="D6532" s="25">
        <v>40848</v>
      </c>
      <c r="E6532" s="28" t="s">
        <v>352</v>
      </c>
      <c r="F6532" s="26">
        <v>-570</v>
      </c>
      <c r="G6532" s="28" t="s">
        <v>4574</v>
      </c>
      <c r="H6532" s="28" t="s">
        <v>6667</v>
      </c>
    </row>
    <row r="6533" spans="1:13" hidden="1" x14ac:dyDescent="0.2">
      <c r="A6533" s="27">
        <v>91817</v>
      </c>
      <c r="B6533" s="33" t="s">
        <v>5150</v>
      </c>
      <c r="C6533" s="28" t="s">
        <v>5133</v>
      </c>
      <c r="D6533" s="25">
        <v>40848</v>
      </c>
      <c r="F6533" s="26">
        <v>-300</v>
      </c>
      <c r="G6533" s="28" t="s">
        <v>4574</v>
      </c>
      <c r="H6533" s="28" t="s">
        <v>6667</v>
      </c>
    </row>
    <row r="6534" spans="1:13" hidden="1" x14ac:dyDescent="0.2">
      <c r="A6534" s="27">
        <v>91511</v>
      </c>
      <c r="B6534" s="28" t="s">
        <v>4573</v>
      </c>
      <c r="C6534" s="28" t="s">
        <v>4574</v>
      </c>
      <c r="D6534" s="25">
        <v>40848</v>
      </c>
      <c r="E6534" s="28" t="s">
        <v>5365</v>
      </c>
      <c r="F6534" s="26">
        <v>180</v>
      </c>
      <c r="G6534" s="28" t="s">
        <v>4597</v>
      </c>
      <c r="H6534" s="28" t="s">
        <v>3381</v>
      </c>
      <c r="J6534" s="28" t="s">
        <v>4909</v>
      </c>
      <c r="K6534" s="29">
        <v>40848</v>
      </c>
      <c r="L6534" s="28" t="s">
        <v>7174</v>
      </c>
      <c r="M6534" s="28" t="s">
        <v>7192</v>
      </c>
    </row>
    <row r="6535" spans="1:13" hidden="1" x14ac:dyDescent="0.2">
      <c r="A6535" s="211">
        <v>91525</v>
      </c>
      <c r="B6535" s="28" t="s">
        <v>4573</v>
      </c>
      <c r="C6535" s="28" t="s">
        <v>5135</v>
      </c>
      <c r="D6535" s="25">
        <v>40849</v>
      </c>
      <c r="F6535" s="26">
        <v>33.61</v>
      </c>
      <c r="G6535" s="28" t="s">
        <v>1956</v>
      </c>
      <c r="H6535" s="28" t="s">
        <v>3365</v>
      </c>
      <c r="J6535" s="28" t="s">
        <v>4909</v>
      </c>
      <c r="K6535" s="29">
        <v>41216</v>
      </c>
      <c r="L6535" s="28" t="s">
        <v>5658</v>
      </c>
      <c r="M6535" s="28" t="s">
        <v>3867</v>
      </c>
    </row>
    <row r="6536" spans="1:13" hidden="1" x14ac:dyDescent="0.2">
      <c r="A6536" s="211">
        <v>91499</v>
      </c>
      <c r="B6536" s="28" t="s">
        <v>4579</v>
      </c>
      <c r="C6536" s="28" t="s">
        <v>4574</v>
      </c>
      <c r="D6536" s="25">
        <v>40849</v>
      </c>
      <c r="F6536" s="26">
        <v>100</v>
      </c>
      <c r="G6536" s="28" t="s">
        <v>4580</v>
      </c>
      <c r="H6536" s="28" t="s">
        <v>6667</v>
      </c>
      <c r="K6536" s="29">
        <v>40849</v>
      </c>
      <c r="L6536" s="28" t="s">
        <v>7184</v>
      </c>
      <c r="M6536" s="28" t="s">
        <v>3657</v>
      </c>
    </row>
    <row r="6537" spans="1:13" hidden="1" x14ac:dyDescent="0.2">
      <c r="A6537" s="211">
        <v>91526.1</v>
      </c>
      <c r="B6537" s="28" t="s">
        <v>4573</v>
      </c>
      <c r="C6537" s="28" t="s">
        <v>5135</v>
      </c>
      <c r="D6537" s="25">
        <v>40849</v>
      </c>
      <c r="E6537" s="28" t="s">
        <v>1204</v>
      </c>
      <c r="F6537" s="26">
        <v>15</v>
      </c>
      <c r="G6537" s="28" t="s">
        <v>3355</v>
      </c>
      <c r="H6537" s="28" t="s">
        <v>7321</v>
      </c>
      <c r="J6537" s="28" t="s">
        <v>4907</v>
      </c>
      <c r="K6537" s="29">
        <v>41217</v>
      </c>
      <c r="L6537" s="28" t="s">
        <v>5658</v>
      </c>
      <c r="M6537" s="28" t="s">
        <v>8425</v>
      </c>
    </row>
    <row r="6538" spans="1:13" hidden="1" x14ac:dyDescent="0.2">
      <c r="A6538" s="211">
        <v>91526.2</v>
      </c>
      <c r="B6538" s="28" t="s">
        <v>4573</v>
      </c>
      <c r="C6538" s="28" t="s">
        <v>5135</v>
      </c>
      <c r="D6538" s="25">
        <v>40849</v>
      </c>
      <c r="E6538" s="28" t="s">
        <v>1205</v>
      </c>
      <c r="F6538" s="26">
        <v>5</v>
      </c>
      <c r="G6538" s="28" t="s">
        <v>3355</v>
      </c>
      <c r="H6538" s="28" t="s">
        <v>277</v>
      </c>
      <c r="I6538" s="28" t="s">
        <v>6165</v>
      </c>
      <c r="J6538" s="28" t="s">
        <v>4906</v>
      </c>
      <c r="K6538" s="29">
        <v>41217</v>
      </c>
      <c r="L6538" s="28" t="s">
        <v>5658</v>
      </c>
      <c r="M6538" s="28" t="s">
        <v>8425</v>
      </c>
    </row>
    <row r="6539" spans="1:13" hidden="1" x14ac:dyDescent="0.2">
      <c r="A6539" s="211">
        <v>91526.3</v>
      </c>
      <c r="B6539" s="28" t="s">
        <v>4573</v>
      </c>
      <c r="C6539" s="28" t="s">
        <v>5135</v>
      </c>
      <c r="D6539" s="25">
        <v>40849</v>
      </c>
      <c r="E6539" s="28" t="s">
        <v>1206</v>
      </c>
      <c r="F6539" s="26">
        <v>2.98</v>
      </c>
      <c r="G6539" s="28" t="s">
        <v>3355</v>
      </c>
      <c r="H6539" s="28" t="s">
        <v>7323</v>
      </c>
      <c r="I6539" s="28" t="s">
        <v>6165</v>
      </c>
      <c r="J6539" s="28" t="s">
        <v>4912</v>
      </c>
      <c r="K6539" s="29">
        <v>41217</v>
      </c>
      <c r="L6539" s="28" t="s">
        <v>5658</v>
      </c>
      <c r="M6539" s="28" t="s">
        <v>8425</v>
      </c>
    </row>
    <row r="6540" spans="1:13" hidden="1" x14ac:dyDescent="0.2">
      <c r="A6540" s="211">
        <v>91500</v>
      </c>
      <c r="B6540" s="28" t="s">
        <v>4579</v>
      </c>
      <c r="C6540" s="28" t="s">
        <v>4574</v>
      </c>
      <c r="D6540" s="25">
        <v>40849</v>
      </c>
      <c r="F6540" s="26">
        <v>7.99</v>
      </c>
      <c r="G6540" s="28" t="s">
        <v>2742</v>
      </c>
      <c r="H6540" s="28" t="s">
        <v>3381</v>
      </c>
      <c r="J6540" s="28" t="s">
        <v>4911</v>
      </c>
      <c r="K6540" s="29">
        <v>40849</v>
      </c>
      <c r="L6540" s="28" t="s">
        <v>7174</v>
      </c>
      <c r="M6540" s="28" t="s">
        <v>8111</v>
      </c>
    </row>
    <row r="6541" spans="1:13" hidden="1" x14ac:dyDescent="0.2">
      <c r="A6541" s="211">
        <v>91811</v>
      </c>
      <c r="B6541" s="28" t="s">
        <v>4573</v>
      </c>
      <c r="C6541" s="28" t="s">
        <v>4580</v>
      </c>
      <c r="D6541" s="25">
        <v>40849</v>
      </c>
      <c r="F6541" s="26">
        <v>5</v>
      </c>
      <c r="G6541" s="28" t="s">
        <v>5411</v>
      </c>
      <c r="H6541" s="28" t="s">
        <v>3370</v>
      </c>
      <c r="J6541" s="28" t="s">
        <v>4907</v>
      </c>
    </row>
    <row r="6542" spans="1:13" hidden="1" x14ac:dyDescent="0.2">
      <c r="A6542" s="27">
        <v>91501</v>
      </c>
      <c r="B6542" s="28" t="s">
        <v>4573</v>
      </c>
      <c r="C6542" s="28" t="s">
        <v>4574</v>
      </c>
      <c r="D6542" s="25">
        <v>40849</v>
      </c>
      <c r="E6542" s="28" t="s">
        <v>3389</v>
      </c>
      <c r="F6542" s="26">
        <v>26.95</v>
      </c>
      <c r="G6542" s="28" t="s">
        <v>5139</v>
      </c>
      <c r="H6542" s="28" t="s">
        <v>3381</v>
      </c>
      <c r="J6542" s="28" t="s">
        <v>4911</v>
      </c>
      <c r="K6542" s="29">
        <v>40849</v>
      </c>
      <c r="L6542" s="28" t="s">
        <v>7174</v>
      </c>
      <c r="M6542" s="28" t="s">
        <v>7187</v>
      </c>
    </row>
    <row r="6543" spans="1:13" hidden="1" x14ac:dyDescent="0.2">
      <c r="A6543" s="211">
        <v>91495</v>
      </c>
      <c r="B6543" s="28" t="s">
        <v>4592</v>
      </c>
      <c r="C6543" s="28" t="s">
        <v>4574</v>
      </c>
      <c r="D6543" s="25">
        <v>40850</v>
      </c>
      <c r="F6543" s="26">
        <v>-831.8</v>
      </c>
      <c r="G6543" s="28" t="s">
        <v>4593</v>
      </c>
      <c r="H6543" s="28" t="s">
        <v>6666</v>
      </c>
      <c r="J6543" s="28" t="s">
        <v>4911</v>
      </c>
      <c r="K6543" s="29">
        <v>40850</v>
      </c>
      <c r="L6543" s="28" t="s">
        <v>7177</v>
      </c>
      <c r="M6543" s="28" t="s">
        <v>7214</v>
      </c>
    </row>
    <row r="6544" spans="1:13" hidden="1" x14ac:dyDescent="0.2">
      <c r="A6544" s="211">
        <v>91498</v>
      </c>
      <c r="B6544" s="33" t="s">
        <v>4579</v>
      </c>
      <c r="C6544" s="28" t="s">
        <v>4574</v>
      </c>
      <c r="D6544" s="25">
        <v>40850</v>
      </c>
      <c r="F6544" s="26">
        <v>50</v>
      </c>
      <c r="G6544" s="28" t="s">
        <v>4580</v>
      </c>
      <c r="H6544" s="28" t="s">
        <v>6667</v>
      </c>
      <c r="K6544" s="29">
        <v>40850</v>
      </c>
      <c r="L6544" s="28" t="s">
        <v>7184</v>
      </c>
      <c r="M6544" s="28" t="s">
        <v>3656</v>
      </c>
    </row>
    <row r="6545" spans="1:13" hidden="1" x14ac:dyDescent="0.2">
      <c r="A6545" s="211">
        <v>91497</v>
      </c>
      <c r="B6545" s="28" t="s">
        <v>4573</v>
      </c>
      <c r="C6545" s="28" t="s">
        <v>4574</v>
      </c>
      <c r="D6545" s="25">
        <v>40850</v>
      </c>
      <c r="F6545" s="26">
        <v>5.99</v>
      </c>
      <c r="G6545" s="28" t="s">
        <v>5143</v>
      </c>
      <c r="H6545" s="28" t="s">
        <v>3381</v>
      </c>
      <c r="J6545" s="28" t="s">
        <v>4909</v>
      </c>
      <c r="K6545" s="29">
        <v>40850</v>
      </c>
      <c r="L6545" s="28" t="s">
        <v>7174</v>
      </c>
      <c r="M6545" s="28" t="s">
        <v>7217</v>
      </c>
    </row>
    <row r="6546" spans="1:13" hidden="1" x14ac:dyDescent="0.2">
      <c r="A6546" s="27">
        <v>91496</v>
      </c>
      <c r="B6546" s="28" t="s">
        <v>4579</v>
      </c>
      <c r="C6546" s="28" t="s">
        <v>4574</v>
      </c>
      <c r="D6546" s="25">
        <v>40850</v>
      </c>
      <c r="F6546" s="26">
        <v>1684.47</v>
      </c>
      <c r="G6546" s="28" t="s">
        <v>5135</v>
      </c>
      <c r="H6546" s="28" t="s">
        <v>6667</v>
      </c>
      <c r="K6546" s="29">
        <v>40850</v>
      </c>
      <c r="L6546" s="28" t="s">
        <v>7174</v>
      </c>
      <c r="M6546" s="28" t="s">
        <v>7218</v>
      </c>
    </row>
    <row r="6547" spans="1:13" hidden="1" x14ac:dyDescent="0.2">
      <c r="A6547" s="27">
        <v>91527.1</v>
      </c>
      <c r="B6547" s="33" t="s">
        <v>4573</v>
      </c>
      <c r="C6547" s="28" t="s">
        <v>5135</v>
      </c>
      <c r="D6547" s="25">
        <v>40850</v>
      </c>
      <c r="F6547" s="26">
        <v>9</v>
      </c>
      <c r="G6547" s="28" t="s">
        <v>683</v>
      </c>
      <c r="H6547" s="28" t="s">
        <v>3370</v>
      </c>
      <c r="J6547" s="28" t="s">
        <v>4909</v>
      </c>
      <c r="K6547" s="29">
        <v>41217</v>
      </c>
      <c r="L6547" s="28" t="s">
        <v>5658</v>
      </c>
      <c r="M6547" s="28" t="s">
        <v>6162</v>
      </c>
    </row>
    <row r="6548" spans="1:13" hidden="1" x14ac:dyDescent="0.2">
      <c r="A6548" s="27">
        <v>91527.2</v>
      </c>
      <c r="B6548" s="28" t="s">
        <v>4573</v>
      </c>
      <c r="C6548" s="28" t="s">
        <v>5135</v>
      </c>
      <c r="D6548" s="25">
        <v>40850</v>
      </c>
      <c r="F6548" s="26">
        <v>26.46</v>
      </c>
      <c r="G6548" s="28" t="s">
        <v>683</v>
      </c>
      <c r="H6548" s="28" t="s">
        <v>3365</v>
      </c>
      <c r="J6548" s="28" t="s">
        <v>4909</v>
      </c>
      <c r="K6548" s="29">
        <v>41217</v>
      </c>
      <c r="L6548" s="28" t="s">
        <v>5658</v>
      </c>
      <c r="M6548" s="28" t="s">
        <v>6162</v>
      </c>
    </row>
    <row r="6549" spans="1:13" hidden="1" x14ac:dyDescent="0.2">
      <c r="A6549" s="27">
        <v>91528</v>
      </c>
      <c r="B6549" s="28" t="s">
        <v>4573</v>
      </c>
      <c r="C6549" s="28" t="s">
        <v>5135</v>
      </c>
      <c r="D6549" s="25">
        <v>40850</v>
      </c>
      <c r="F6549" s="26">
        <v>4.03</v>
      </c>
      <c r="G6549" s="28" t="s">
        <v>683</v>
      </c>
      <c r="H6549" s="28" t="s">
        <v>3365</v>
      </c>
      <c r="J6549" s="28" t="s">
        <v>4909</v>
      </c>
      <c r="K6549" s="29">
        <v>41217</v>
      </c>
      <c r="L6549" s="28" t="s">
        <v>5658</v>
      </c>
      <c r="M6549" s="28" t="s">
        <v>6162</v>
      </c>
    </row>
    <row r="6550" spans="1:13" hidden="1" x14ac:dyDescent="0.2">
      <c r="A6550" s="27">
        <v>92840</v>
      </c>
      <c r="B6550" s="28" t="s">
        <v>5150</v>
      </c>
      <c r="C6550" s="28" t="s">
        <v>5135</v>
      </c>
      <c r="D6550" s="25">
        <v>40850</v>
      </c>
      <c r="F6550" s="26">
        <v>-1684.47</v>
      </c>
      <c r="G6550" s="28" t="s">
        <v>4574</v>
      </c>
      <c r="H6550" s="28" t="s">
        <v>6667</v>
      </c>
    </row>
    <row r="6551" spans="1:13" hidden="1" x14ac:dyDescent="0.2">
      <c r="A6551" s="211">
        <v>91529</v>
      </c>
      <c r="B6551" s="33" t="s">
        <v>4573</v>
      </c>
      <c r="C6551" s="33" t="s">
        <v>5135</v>
      </c>
      <c r="D6551" s="25">
        <v>40851</v>
      </c>
      <c r="F6551" s="26">
        <v>38.68</v>
      </c>
      <c r="G6551" s="28" t="s">
        <v>2206</v>
      </c>
      <c r="H6551" s="28" t="s">
        <v>7311</v>
      </c>
      <c r="J6551" s="28" t="s">
        <v>4683</v>
      </c>
      <c r="K6551" s="29">
        <v>41218</v>
      </c>
      <c r="L6551" s="33" t="s">
        <v>5658</v>
      </c>
      <c r="M6551" s="28" t="s">
        <v>1517</v>
      </c>
    </row>
    <row r="6552" spans="1:13" hidden="1" x14ac:dyDescent="0.2">
      <c r="A6552" s="211">
        <v>91494</v>
      </c>
      <c r="B6552" s="28" t="s">
        <v>4573</v>
      </c>
      <c r="C6552" s="28" t="s">
        <v>4574</v>
      </c>
      <c r="D6552" s="25">
        <v>40851</v>
      </c>
      <c r="F6552" s="26">
        <v>12</v>
      </c>
      <c r="G6552" s="28" t="s">
        <v>4596</v>
      </c>
      <c r="H6552" s="28" t="s">
        <v>5954</v>
      </c>
      <c r="J6552" s="28" t="s">
        <v>4912</v>
      </c>
      <c r="K6552" s="29">
        <v>40851</v>
      </c>
      <c r="L6552" s="28" t="s">
        <v>7174</v>
      </c>
      <c r="M6552" s="28" t="s">
        <v>4596</v>
      </c>
    </row>
    <row r="6553" spans="1:13" hidden="1" x14ac:dyDescent="0.2">
      <c r="A6553" s="27">
        <v>91530</v>
      </c>
      <c r="B6553" s="33" t="s">
        <v>4573</v>
      </c>
      <c r="C6553" s="28" t="s">
        <v>5135</v>
      </c>
      <c r="D6553" s="25">
        <v>40851</v>
      </c>
      <c r="F6553" s="26">
        <v>26.55</v>
      </c>
      <c r="G6553" s="28" t="s">
        <v>3970</v>
      </c>
      <c r="H6553" s="28" t="s">
        <v>3484</v>
      </c>
      <c r="J6553" s="28" t="s">
        <v>4909</v>
      </c>
      <c r="K6553" s="29">
        <v>41218</v>
      </c>
      <c r="L6553" s="28" t="s">
        <v>5658</v>
      </c>
      <c r="M6553" s="28" t="s">
        <v>1927</v>
      </c>
    </row>
    <row r="6554" spans="1:13" hidden="1" x14ac:dyDescent="0.2">
      <c r="A6554" s="27">
        <v>91531</v>
      </c>
      <c r="B6554" s="28" t="s">
        <v>4573</v>
      </c>
      <c r="C6554" s="28" t="s">
        <v>5135</v>
      </c>
      <c r="D6554" s="25">
        <v>40851</v>
      </c>
      <c r="F6554" s="26">
        <v>47.76</v>
      </c>
      <c r="G6554" s="28" t="s">
        <v>878</v>
      </c>
      <c r="H6554" s="28" t="s">
        <v>7322</v>
      </c>
      <c r="J6554" s="28" t="s">
        <v>7139</v>
      </c>
      <c r="K6554" s="29">
        <v>41218</v>
      </c>
      <c r="L6554" s="28" t="s">
        <v>5658</v>
      </c>
      <c r="M6554" s="28" t="s">
        <v>752</v>
      </c>
    </row>
    <row r="6555" spans="1:13" hidden="1" x14ac:dyDescent="0.2">
      <c r="A6555" s="27">
        <v>91521.1</v>
      </c>
      <c r="B6555" s="28" t="s">
        <v>4573</v>
      </c>
      <c r="C6555" s="28" t="s">
        <v>5135</v>
      </c>
      <c r="D6555" s="25">
        <v>40851</v>
      </c>
      <c r="E6555" s="28" t="s">
        <v>726</v>
      </c>
      <c r="F6555" s="26">
        <v>6</v>
      </c>
      <c r="G6555" s="28" t="s">
        <v>5167</v>
      </c>
      <c r="H6555" s="28" t="s">
        <v>3370</v>
      </c>
      <c r="J6555" s="28" t="s">
        <v>4909</v>
      </c>
      <c r="K6555" s="29">
        <v>41218</v>
      </c>
      <c r="L6555" s="28" t="s">
        <v>5658</v>
      </c>
      <c r="M6555" s="28" t="s">
        <v>748</v>
      </c>
    </row>
    <row r="6556" spans="1:13" hidden="1" x14ac:dyDescent="0.2">
      <c r="A6556" s="27">
        <v>91521.2</v>
      </c>
      <c r="B6556" s="28" t="s">
        <v>4573</v>
      </c>
      <c r="C6556" s="28" t="s">
        <v>5135</v>
      </c>
      <c r="D6556" s="25">
        <v>40851</v>
      </c>
      <c r="F6556" s="26">
        <v>52.9</v>
      </c>
      <c r="G6556" s="28" t="s">
        <v>5167</v>
      </c>
      <c r="H6556" s="28" t="s">
        <v>3365</v>
      </c>
      <c r="J6556" s="28" t="s">
        <v>4909</v>
      </c>
      <c r="K6556" s="29">
        <v>41218</v>
      </c>
      <c r="L6556" s="28" t="s">
        <v>5658</v>
      </c>
      <c r="M6556" s="28" t="s">
        <v>748</v>
      </c>
    </row>
    <row r="6557" spans="1:13" hidden="1" x14ac:dyDescent="0.2">
      <c r="A6557" s="211">
        <v>91532</v>
      </c>
      <c r="B6557" s="28" t="s">
        <v>4573</v>
      </c>
      <c r="C6557" s="28" t="s">
        <v>5135</v>
      </c>
      <c r="D6557" s="25">
        <v>40852</v>
      </c>
      <c r="F6557" s="26">
        <v>16.45</v>
      </c>
      <c r="G6557" s="28" t="s">
        <v>3700</v>
      </c>
      <c r="H6557" s="28" t="s">
        <v>7324</v>
      </c>
      <c r="I6557" s="28" t="s">
        <v>1210</v>
      </c>
      <c r="J6557" s="28" t="s">
        <v>4909</v>
      </c>
      <c r="K6557" s="29">
        <v>41220</v>
      </c>
      <c r="L6557" s="28" t="s">
        <v>5658</v>
      </c>
      <c r="M6557" s="28" t="s">
        <v>3821</v>
      </c>
    </row>
    <row r="6558" spans="1:13" hidden="1" x14ac:dyDescent="0.2">
      <c r="A6558" s="27">
        <v>91533</v>
      </c>
      <c r="B6558" s="28" t="s">
        <v>4573</v>
      </c>
      <c r="C6558" s="28" t="s">
        <v>5135</v>
      </c>
      <c r="D6558" s="25">
        <v>40852</v>
      </c>
      <c r="F6558" s="26">
        <v>15.36</v>
      </c>
      <c r="G6558" s="28" t="s">
        <v>5137</v>
      </c>
      <c r="H6558" s="28" t="s">
        <v>3365</v>
      </c>
      <c r="J6558" s="28" t="s">
        <v>4909</v>
      </c>
      <c r="K6558" s="29">
        <v>41220</v>
      </c>
      <c r="L6558" s="28" t="s">
        <v>5658</v>
      </c>
      <c r="M6558" s="28" t="s">
        <v>1518</v>
      </c>
    </row>
    <row r="6559" spans="1:13" hidden="1" x14ac:dyDescent="0.2">
      <c r="A6559" s="27">
        <v>91818</v>
      </c>
      <c r="B6559" s="28" t="s">
        <v>7124</v>
      </c>
      <c r="C6559" s="28" t="s">
        <v>5133</v>
      </c>
      <c r="D6559" s="25">
        <v>40852</v>
      </c>
      <c r="F6559" s="26">
        <v>-0.1</v>
      </c>
      <c r="G6559" s="28" t="s">
        <v>5133</v>
      </c>
      <c r="H6559" s="28" t="s">
        <v>6666</v>
      </c>
    </row>
    <row r="6560" spans="1:13" hidden="1" x14ac:dyDescent="0.2">
      <c r="A6560" s="211">
        <v>91491</v>
      </c>
      <c r="B6560" s="28" t="s">
        <v>4579</v>
      </c>
      <c r="C6560" s="28" t="s">
        <v>4574</v>
      </c>
      <c r="D6560" s="25">
        <v>40854</v>
      </c>
      <c r="F6560" s="26">
        <v>100</v>
      </c>
      <c r="G6560" s="28" t="s">
        <v>4580</v>
      </c>
      <c r="H6560" s="28" t="s">
        <v>6667</v>
      </c>
      <c r="K6560" s="29">
        <v>40854</v>
      </c>
      <c r="L6560" s="28" t="s">
        <v>7184</v>
      </c>
      <c r="M6560" s="28" t="s">
        <v>3655</v>
      </c>
    </row>
    <row r="6561" spans="1:13" hidden="1" x14ac:dyDescent="0.2">
      <c r="A6561" s="211">
        <v>91535</v>
      </c>
      <c r="B6561" s="33" t="s">
        <v>4573</v>
      </c>
      <c r="C6561" s="28" t="s">
        <v>5135</v>
      </c>
      <c r="D6561" s="25">
        <v>40854</v>
      </c>
      <c r="E6561" s="33"/>
      <c r="F6561" s="26">
        <v>28</v>
      </c>
      <c r="G6561" s="28" t="s">
        <v>6760</v>
      </c>
      <c r="H6561" s="28" t="s">
        <v>4600</v>
      </c>
      <c r="J6561" s="28" t="s">
        <v>4907</v>
      </c>
      <c r="K6561" s="29">
        <v>41221</v>
      </c>
      <c r="L6561" s="28" t="s">
        <v>5658</v>
      </c>
      <c r="M6561" s="28" t="s">
        <v>3186</v>
      </c>
    </row>
    <row r="6562" spans="1:13" hidden="1" x14ac:dyDescent="0.2">
      <c r="A6562" s="211">
        <v>91486</v>
      </c>
      <c r="B6562" s="28" t="s">
        <v>4579</v>
      </c>
      <c r="C6562" s="28" t="s">
        <v>4574</v>
      </c>
      <c r="D6562" s="25">
        <v>40854</v>
      </c>
      <c r="F6562" s="26">
        <v>250</v>
      </c>
      <c r="G6562" s="28" t="s">
        <v>4587</v>
      </c>
      <c r="H6562" s="28" t="s">
        <v>6667</v>
      </c>
      <c r="K6562" s="29">
        <v>40854</v>
      </c>
      <c r="L6562" s="28" t="s">
        <v>7174</v>
      </c>
      <c r="M6562" s="28" t="s">
        <v>7179</v>
      </c>
    </row>
    <row r="6563" spans="1:13" hidden="1" x14ac:dyDescent="0.2">
      <c r="A6563" s="211">
        <v>91487</v>
      </c>
      <c r="B6563" s="28" t="s">
        <v>4579</v>
      </c>
      <c r="C6563" s="28" t="s">
        <v>4574</v>
      </c>
      <c r="D6563" s="25">
        <v>40854</v>
      </c>
      <c r="F6563" s="26">
        <v>60</v>
      </c>
      <c r="G6563" s="28" t="s">
        <v>4587</v>
      </c>
      <c r="H6563" s="28" t="s">
        <v>6667</v>
      </c>
      <c r="K6563" s="29">
        <v>40854</v>
      </c>
      <c r="L6563" s="28" t="s">
        <v>7174</v>
      </c>
      <c r="M6563" s="28" t="s">
        <v>7179</v>
      </c>
    </row>
    <row r="6564" spans="1:13" hidden="1" x14ac:dyDescent="0.2">
      <c r="A6564" s="211">
        <v>91488</v>
      </c>
      <c r="B6564" s="28" t="s">
        <v>4579</v>
      </c>
      <c r="C6564" s="28" t="s">
        <v>4574</v>
      </c>
      <c r="D6564" s="25">
        <v>40854</v>
      </c>
      <c r="F6564" s="26">
        <v>150</v>
      </c>
      <c r="G6564" s="28" t="s">
        <v>4587</v>
      </c>
      <c r="H6564" s="28" t="s">
        <v>6667</v>
      </c>
      <c r="K6564" s="29">
        <v>40854</v>
      </c>
      <c r="L6564" s="28" t="s">
        <v>7174</v>
      </c>
      <c r="M6564" s="28" t="s">
        <v>7179</v>
      </c>
    </row>
    <row r="6565" spans="1:13" hidden="1" x14ac:dyDescent="0.2">
      <c r="A6565" s="211">
        <v>91489</v>
      </c>
      <c r="B6565" s="28" t="s">
        <v>4579</v>
      </c>
      <c r="C6565" s="28" t="s">
        <v>4574</v>
      </c>
      <c r="D6565" s="25">
        <v>40854</v>
      </c>
      <c r="F6565" s="26">
        <v>500</v>
      </c>
      <c r="G6565" s="28" t="s">
        <v>4587</v>
      </c>
      <c r="H6565" s="28" t="s">
        <v>6667</v>
      </c>
      <c r="K6565" s="29">
        <v>40854</v>
      </c>
      <c r="L6565" s="28" t="s">
        <v>7174</v>
      </c>
      <c r="M6565" s="28" t="s">
        <v>7179</v>
      </c>
    </row>
    <row r="6566" spans="1:13" hidden="1" x14ac:dyDescent="0.2">
      <c r="A6566" s="211">
        <v>91492</v>
      </c>
      <c r="B6566" s="28" t="s">
        <v>4573</v>
      </c>
      <c r="C6566" s="33" t="s">
        <v>4574</v>
      </c>
      <c r="D6566" s="25">
        <v>40854</v>
      </c>
      <c r="F6566" s="26">
        <v>5</v>
      </c>
      <c r="G6566" s="28" t="s">
        <v>4590</v>
      </c>
      <c r="H6566" s="28" t="s">
        <v>5954</v>
      </c>
      <c r="J6566" s="28" t="s">
        <v>4912</v>
      </c>
      <c r="K6566" s="29">
        <v>40854</v>
      </c>
      <c r="L6566" s="33" t="s">
        <v>7182</v>
      </c>
      <c r="M6566" s="28" t="s">
        <v>1514</v>
      </c>
    </row>
    <row r="6567" spans="1:13" hidden="1" x14ac:dyDescent="0.2">
      <c r="A6567" s="211">
        <v>91810</v>
      </c>
      <c r="B6567" s="28" t="s">
        <v>4573</v>
      </c>
      <c r="C6567" s="28" t="s">
        <v>4580</v>
      </c>
      <c r="D6567" s="25">
        <v>40854</v>
      </c>
      <c r="F6567" s="26">
        <v>6</v>
      </c>
      <c r="G6567" s="28" t="s">
        <v>2208</v>
      </c>
      <c r="H6567" s="28" t="s">
        <v>3365</v>
      </c>
      <c r="J6567" s="28" t="s">
        <v>4909</v>
      </c>
    </row>
    <row r="6568" spans="1:13" hidden="1" x14ac:dyDescent="0.2">
      <c r="A6568" s="27">
        <v>91493</v>
      </c>
      <c r="B6568" s="28" t="s">
        <v>4573</v>
      </c>
      <c r="C6568" s="28" t="s">
        <v>4574</v>
      </c>
      <c r="D6568" s="25">
        <v>40854</v>
      </c>
      <c r="E6568" s="28" t="s">
        <v>3389</v>
      </c>
      <c r="F6568" s="26">
        <v>44.89</v>
      </c>
      <c r="G6568" s="28" t="s">
        <v>5139</v>
      </c>
      <c r="H6568" s="28" t="s">
        <v>3381</v>
      </c>
      <c r="J6568" s="28" t="s">
        <v>4911</v>
      </c>
      <c r="K6568" s="29">
        <v>40854</v>
      </c>
      <c r="L6568" s="28" t="s">
        <v>7174</v>
      </c>
      <c r="M6568" s="28" t="s">
        <v>7209</v>
      </c>
    </row>
    <row r="6569" spans="1:13" hidden="1" x14ac:dyDescent="0.2">
      <c r="A6569" s="27">
        <v>91490</v>
      </c>
      <c r="B6569" s="28" t="s">
        <v>4573</v>
      </c>
      <c r="C6569" s="28" t="s">
        <v>4574</v>
      </c>
      <c r="D6569" s="25">
        <v>40854</v>
      </c>
      <c r="E6569" s="28" t="s">
        <v>3388</v>
      </c>
      <c r="F6569" s="26">
        <v>8.19</v>
      </c>
      <c r="G6569" s="28" t="s">
        <v>4589</v>
      </c>
      <c r="H6569" s="28" t="s">
        <v>3381</v>
      </c>
      <c r="J6569" s="28" t="s">
        <v>4907</v>
      </c>
      <c r="K6569" s="29">
        <v>40854</v>
      </c>
      <c r="L6569" s="28" t="s">
        <v>7174</v>
      </c>
      <c r="M6569" s="28" t="s">
        <v>7186</v>
      </c>
    </row>
    <row r="6570" spans="1:13" hidden="1" x14ac:dyDescent="0.2">
      <c r="A6570" s="27">
        <v>91534</v>
      </c>
      <c r="B6570" s="28" t="s">
        <v>4573</v>
      </c>
      <c r="C6570" s="28" t="s">
        <v>5135</v>
      </c>
      <c r="D6570" s="25">
        <v>40854</v>
      </c>
      <c r="F6570" s="26">
        <v>11.9</v>
      </c>
      <c r="G6570" s="28" t="s">
        <v>2204</v>
      </c>
      <c r="H6570" s="28" t="s">
        <v>3379</v>
      </c>
      <c r="J6570" s="28" t="s">
        <v>4907</v>
      </c>
      <c r="K6570" s="29">
        <v>41221</v>
      </c>
      <c r="L6570" s="28" t="s">
        <v>5658</v>
      </c>
      <c r="M6570" s="28" t="s">
        <v>698</v>
      </c>
    </row>
    <row r="6571" spans="1:13" hidden="1" x14ac:dyDescent="0.2">
      <c r="A6571" s="211">
        <v>91546</v>
      </c>
      <c r="B6571" s="28" t="s">
        <v>4573</v>
      </c>
      <c r="C6571" s="28" t="s">
        <v>5135</v>
      </c>
      <c r="D6571" s="25">
        <v>40855</v>
      </c>
      <c r="F6571" s="26">
        <v>22.17</v>
      </c>
      <c r="G6571" s="28" t="s">
        <v>3356</v>
      </c>
      <c r="H6571" s="28" t="s">
        <v>5953</v>
      </c>
      <c r="J6571" s="28" t="s">
        <v>4909</v>
      </c>
      <c r="K6571" s="29">
        <v>41223</v>
      </c>
      <c r="L6571" s="28" t="s">
        <v>5658</v>
      </c>
      <c r="M6571" s="28" t="s">
        <v>8423</v>
      </c>
    </row>
    <row r="6572" spans="1:13" hidden="1" x14ac:dyDescent="0.2">
      <c r="A6572" s="211">
        <v>91485</v>
      </c>
      <c r="B6572" s="28" t="s">
        <v>5150</v>
      </c>
      <c r="C6572" s="28" t="s">
        <v>4574</v>
      </c>
      <c r="D6572" s="25">
        <v>40855</v>
      </c>
      <c r="F6572" s="26">
        <v>-1000</v>
      </c>
      <c r="G6572" s="28" t="s">
        <v>4587</v>
      </c>
      <c r="H6572" s="28" t="s">
        <v>6667</v>
      </c>
      <c r="K6572" s="29">
        <v>40855</v>
      </c>
      <c r="L6572" s="28" t="s">
        <v>7177</v>
      </c>
      <c r="M6572" s="28" t="s">
        <v>7178</v>
      </c>
    </row>
    <row r="6573" spans="1:13" hidden="1" x14ac:dyDescent="0.2">
      <c r="A6573" s="27">
        <v>91545</v>
      </c>
      <c r="B6573" s="28" t="s">
        <v>4573</v>
      </c>
      <c r="C6573" s="28" t="s">
        <v>5135</v>
      </c>
      <c r="D6573" s="25">
        <v>40855</v>
      </c>
      <c r="F6573" s="26">
        <v>13.83</v>
      </c>
      <c r="G6573" s="28" t="s">
        <v>683</v>
      </c>
      <c r="H6573" s="28" t="s">
        <v>3365</v>
      </c>
      <c r="J6573" s="28" t="s">
        <v>4909</v>
      </c>
      <c r="K6573" s="29">
        <v>41222</v>
      </c>
      <c r="L6573" s="28" t="s">
        <v>5658</v>
      </c>
      <c r="M6573" s="28" t="s">
        <v>1519</v>
      </c>
    </row>
    <row r="6574" spans="1:13" hidden="1" x14ac:dyDescent="0.2">
      <c r="A6574" s="27">
        <v>93468</v>
      </c>
      <c r="B6574" s="28" t="s">
        <v>4579</v>
      </c>
      <c r="C6574" s="28" t="s">
        <v>4587</v>
      </c>
      <c r="D6574" s="25">
        <v>40855</v>
      </c>
      <c r="F6574" s="26">
        <v>1000</v>
      </c>
      <c r="G6574" s="28" t="s">
        <v>4574</v>
      </c>
      <c r="H6574" s="28" t="s">
        <v>6667</v>
      </c>
    </row>
    <row r="6575" spans="1:13" hidden="1" x14ac:dyDescent="0.2">
      <c r="A6575" s="211">
        <v>91484</v>
      </c>
      <c r="B6575" s="28" t="s">
        <v>4585</v>
      </c>
      <c r="C6575" s="28" t="s">
        <v>4574</v>
      </c>
      <c r="D6575" s="25">
        <v>40856</v>
      </c>
      <c r="F6575" s="26">
        <v>50</v>
      </c>
      <c r="G6575" s="28" t="s">
        <v>4586</v>
      </c>
      <c r="H6575" s="28" t="s">
        <v>5948</v>
      </c>
      <c r="J6575" s="28" t="s">
        <v>4905</v>
      </c>
      <c r="K6575" s="29">
        <v>40856</v>
      </c>
      <c r="L6575" s="28" t="s">
        <v>7174</v>
      </c>
      <c r="M6575" s="28" t="s">
        <v>7180</v>
      </c>
    </row>
    <row r="6576" spans="1:13" hidden="1" x14ac:dyDescent="0.2">
      <c r="A6576" s="211">
        <v>91547</v>
      </c>
      <c r="B6576" s="28" t="s">
        <v>4573</v>
      </c>
      <c r="C6576" s="28" t="s">
        <v>5135</v>
      </c>
      <c r="D6576" s="25">
        <v>40856</v>
      </c>
      <c r="F6576" s="26">
        <v>8.4</v>
      </c>
      <c r="G6576" s="28" t="s">
        <v>879</v>
      </c>
      <c r="H6576" s="28" t="s">
        <v>3365</v>
      </c>
      <c r="J6576" s="28" t="s">
        <v>4909</v>
      </c>
      <c r="K6576" s="29">
        <v>41223</v>
      </c>
      <c r="L6576" s="28" t="s">
        <v>5658</v>
      </c>
      <c r="M6576" s="28" t="s">
        <v>1520</v>
      </c>
    </row>
    <row r="6577" spans="1:13" hidden="1" x14ac:dyDescent="0.2">
      <c r="A6577" s="211">
        <v>91481</v>
      </c>
      <c r="B6577" s="28" t="s">
        <v>4579</v>
      </c>
      <c r="C6577" s="28" t="s">
        <v>4574</v>
      </c>
      <c r="D6577" s="25">
        <v>40856</v>
      </c>
      <c r="F6577" s="26">
        <v>100</v>
      </c>
      <c r="G6577" s="28" t="s">
        <v>4587</v>
      </c>
      <c r="H6577" s="28" t="s">
        <v>6667</v>
      </c>
      <c r="K6577" s="29">
        <v>40856</v>
      </c>
      <c r="L6577" s="28" t="s">
        <v>7174</v>
      </c>
      <c r="M6577" s="28" t="s">
        <v>7179</v>
      </c>
    </row>
    <row r="6578" spans="1:13" hidden="1" x14ac:dyDescent="0.2">
      <c r="A6578" s="211">
        <v>91482</v>
      </c>
      <c r="B6578" s="28" t="s">
        <v>4579</v>
      </c>
      <c r="C6578" s="28" t="s">
        <v>4574</v>
      </c>
      <c r="D6578" s="25">
        <v>40856</v>
      </c>
      <c r="F6578" s="26">
        <v>100</v>
      </c>
      <c r="G6578" s="28" t="s">
        <v>4587</v>
      </c>
      <c r="H6578" s="28" t="s">
        <v>6667</v>
      </c>
      <c r="K6578" s="29">
        <v>40856</v>
      </c>
      <c r="L6578" s="28" t="s">
        <v>7174</v>
      </c>
      <c r="M6578" s="28" t="s">
        <v>7179</v>
      </c>
    </row>
    <row r="6579" spans="1:13" hidden="1" x14ac:dyDescent="0.2">
      <c r="A6579" s="27">
        <v>91550</v>
      </c>
      <c r="B6579" s="28" t="s">
        <v>4573</v>
      </c>
      <c r="C6579" s="28" t="s">
        <v>5135</v>
      </c>
      <c r="D6579" s="25">
        <v>40856</v>
      </c>
      <c r="F6579" s="26">
        <v>5.44</v>
      </c>
      <c r="G6579" s="28" t="s">
        <v>7119</v>
      </c>
      <c r="H6579" s="28" t="s">
        <v>3484</v>
      </c>
      <c r="J6579" s="28" t="s">
        <v>4911</v>
      </c>
      <c r="K6579" s="29">
        <v>41223</v>
      </c>
      <c r="L6579" s="28" t="s">
        <v>5658</v>
      </c>
      <c r="M6579" s="28" t="s">
        <v>6161</v>
      </c>
    </row>
    <row r="6580" spans="1:13" hidden="1" x14ac:dyDescent="0.2">
      <c r="A6580" s="27">
        <v>91551</v>
      </c>
      <c r="B6580" s="28" t="s">
        <v>4573</v>
      </c>
      <c r="C6580" s="28" t="s">
        <v>5135</v>
      </c>
      <c r="D6580" s="25">
        <v>40856</v>
      </c>
      <c r="E6580" s="28" t="s">
        <v>989</v>
      </c>
      <c r="F6580" s="26">
        <v>12.7</v>
      </c>
      <c r="G6580" s="28" t="s">
        <v>688</v>
      </c>
      <c r="H6580" s="28" t="s">
        <v>3484</v>
      </c>
      <c r="J6580" s="28" t="s">
        <v>4907</v>
      </c>
      <c r="K6580" s="29">
        <v>41223</v>
      </c>
      <c r="L6580" s="28" t="s">
        <v>5658</v>
      </c>
      <c r="M6580" s="28" t="s">
        <v>1522</v>
      </c>
    </row>
    <row r="6581" spans="1:13" hidden="1" x14ac:dyDescent="0.2">
      <c r="A6581" s="27">
        <v>91552</v>
      </c>
      <c r="B6581" s="28" t="s">
        <v>4573</v>
      </c>
      <c r="C6581" s="28" t="s">
        <v>5135</v>
      </c>
      <c r="D6581" s="25">
        <v>40856</v>
      </c>
      <c r="E6581" s="28" t="s">
        <v>989</v>
      </c>
      <c r="F6581" s="26">
        <v>6</v>
      </c>
      <c r="G6581" s="28" t="s">
        <v>688</v>
      </c>
      <c r="H6581" s="28" t="s">
        <v>3484</v>
      </c>
      <c r="J6581" s="28" t="s">
        <v>4907</v>
      </c>
      <c r="K6581" s="29">
        <v>41223</v>
      </c>
      <c r="L6581" s="28" t="s">
        <v>5658</v>
      </c>
      <c r="M6581" s="28" t="s">
        <v>1522</v>
      </c>
    </row>
    <row r="6582" spans="1:13" hidden="1" x14ac:dyDescent="0.2">
      <c r="A6582" s="27">
        <v>91548</v>
      </c>
      <c r="B6582" s="28" t="s">
        <v>4573</v>
      </c>
      <c r="C6582" s="28" t="s">
        <v>5135</v>
      </c>
      <c r="D6582" s="25">
        <v>40856</v>
      </c>
      <c r="F6582" s="26">
        <v>1.46</v>
      </c>
      <c r="G6582" s="28" t="s">
        <v>683</v>
      </c>
      <c r="H6582" s="28" t="s">
        <v>3365</v>
      </c>
      <c r="J6582" s="28" t="s">
        <v>4909</v>
      </c>
      <c r="K6582" s="29">
        <v>41223</v>
      </c>
      <c r="L6582" s="28" t="s">
        <v>5658</v>
      </c>
      <c r="M6582" s="28" t="s">
        <v>1521</v>
      </c>
    </row>
    <row r="6583" spans="1:13" hidden="1" x14ac:dyDescent="0.2">
      <c r="A6583" s="27">
        <v>91549</v>
      </c>
      <c r="B6583" s="28" t="s">
        <v>4573</v>
      </c>
      <c r="C6583" s="28" t="s">
        <v>5135</v>
      </c>
      <c r="D6583" s="25">
        <v>40856</v>
      </c>
      <c r="F6583" s="26">
        <v>6.19</v>
      </c>
      <c r="G6583" s="28" t="s">
        <v>683</v>
      </c>
      <c r="H6583" s="28" t="s">
        <v>3365</v>
      </c>
      <c r="J6583" s="28" t="s">
        <v>4909</v>
      </c>
      <c r="K6583" s="29">
        <v>41223</v>
      </c>
      <c r="L6583" s="28" t="s">
        <v>5658</v>
      </c>
      <c r="M6583" s="28" t="s">
        <v>747</v>
      </c>
    </row>
    <row r="6584" spans="1:13" hidden="1" x14ac:dyDescent="0.2">
      <c r="A6584" s="27">
        <v>91553</v>
      </c>
      <c r="B6584" s="28" t="s">
        <v>4573</v>
      </c>
      <c r="C6584" s="28" t="s">
        <v>5135</v>
      </c>
      <c r="D6584" s="25">
        <v>40856</v>
      </c>
      <c r="F6584" s="26">
        <v>7.06</v>
      </c>
      <c r="G6584" s="28" t="s">
        <v>2211</v>
      </c>
      <c r="H6584" s="28" t="s">
        <v>3370</v>
      </c>
      <c r="J6584" s="28" t="s">
        <v>4909</v>
      </c>
      <c r="K6584" s="29">
        <v>41224</v>
      </c>
      <c r="L6584" s="28" t="s">
        <v>5658</v>
      </c>
      <c r="M6584" s="28" t="s">
        <v>1650</v>
      </c>
    </row>
    <row r="6585" spans="1:13" hidden="1" x14ac:dyDescent="0.2">
      <c r="A6585" s="211">
        <v>91480</v>
      </c>
      <c r="B6585" s="28" t="s">
        <v>4579</v>
      </c>
      <c r="C6585" s="28" t="s">
        <v>4574</v>
      </c>
      <c r="D6585" s="25">
        <v>40857</v>
      </c>
      <c r="F6585" s="26">
        <v>20</v>
      </c>
      <c r="G6585" s="28" t="s">
        <v>4580</v>
      </c>
      <c r="H6585" s="28" t="s">
        <v>6667</v>
      </c>
      <c r="K6585" s="29">
        <v>40857</v>
      </c>
      <c r="L6585" s="28" t="s">
        <v>7184</v>
      </c>
      <c r="M6585" s="28" t="s">
        <v>3654</v>
      </c>
    </row>
    <row r="6586" spans="1:13" hidden="1" x14ac:dyDescent="0.2">
      <c r="A6586" s="211">
        <v>91555</v>
      </c>
      <c r="B6586" s="28" t="s">
        <v>4573</v>
      </c>
      <c r="C6586" s="28" t="s">
        <v>5135</v>
      </c>
      <c r="D6586" s="25">
        <v>40857</v>
      </c>
      <c r="F6586" s="26">
        <v>19.62</v>
      </c>
      <c r="G6586" s="28" t="s">
        <v>2208</v>
      </c>
      <c r="H6586" s="28" t="s">
        <v>3365</v>
      </c>
      <c r="J6586" s="28" t="s">
        <v>4909</v>
      </c>
      <c r="K6586" s="29">
        <v>41224</v>
      </c>
      <c r="L6586" s="28" t="s">
        <v>5658</v>
      </c>
      <c r="M6586" s="28" t="s">
        <v>3924</v>
      </c>
    </row>
    <row r="6587" spans="1:13" x14ac:dyDescent="0.2">
      <c r="A6587" s="27">
        <v>91554</v>
      </c>
      <c r="B6587" s="28" t="s">
        <v>4573</v>
      </c>
      <c r="C6587" s="28" t="s">
        <v>5135</v>
      </c>
      <c r="D6587" s="25">
        <v>40857</v>
      </c>
      <c r="F6587" s="26">
        <v>14.5</v>
      </c>
      <c r="G6587" s="28" t="s">
        <v>2205</v>
      </c>
      <c r="H6587" s="28" t="s">
        <v>7151</v>
      </c>
      <c r="J6587" s="28" t="s">
        <v>4911</v>
      </c>
      <c r="K6587" s="29">
        <v>41224</v>
      </c>
      <c r="L6587" s="28" t="s">
        <v>5658</v>
      </c>
      <c r="M6587" s="28" t="s">
        <v>755</v>
      </c>
    </row>
    <row r="6588" spans="1:13" hidden="1" x14ac:dyDescent="0.2">
      <c r="A6588" s="211">
        <v>91479</v>
      </c>
      <c r="B6588" s="28" t="s">
        <v>4579</v>
      </c>
      <c r="C6588" s="28" t="s">
        <v>4574</v>
      </c>
      <c r="D6588" s="25">
        <v>40858</v>
      </c>
      <c r="F6588" s="26">
        <v>50</v>
      </c>
      <c r="G6588" s="28" t="s">
        <v>4580</v>
      </c>
      <c r="H6588" s="28" t="s">
        <v>6667</v>
      </c>
      <c r="K6588" s="29">
        <v>40858</v>
      </c>
      <c r="L6588" s="28" t="s">
        <v>7184</v>
      </c>
      <c r="M6588" s="28" t="s">
        <v>3653</v>
      </c>
    </row>
    <row r="6589" spans="1:13" hidden="1" x14ac:dyDescent="0.2">
      <c r="A6589" s="211">
        <v>91478</v>
      </c>
      <c r="B6589" s="28" t="s">
        <v>4573</v>
      </c>
      <c r="C6589" s="28" t="s">
        <v>4574</v>
      </c>
      <c r="D6589" s="25">
        <v>40858</v>
      </c>
      <c r="E6589" s="28" t="s">
        <v>2598</v>
      </c>
      <c r="F6589" s="26">
        <v>10</v>
      </c>
      <c r="G6589" s="28" t="s">
        <v>681</v>
      </c>
      <c r="H6589" s="28" t="s">
        <v>7165</v>
      </c>
      <c r="J6589" s="28" t="s">
        <v>4907</v>
      </c>
      <c r="K6589" s="29">
        <v>40858</v>
      </c>
      <c r="L6589" s="28" t="s">
        <v>7174</v>
      </c>
      <c r="M6589" s="28" t="s">
        <v>697</v>
      </c>
    </row>
    <row r="6590" spans="1:13" hidden="1" x14ac:dyDescent="0.2">
      <c r="A6590" s="27">
        <v>91556</v>
      </c>
      <c r="B6590" s="28" t="s">
        <v>4573</v>
      </c>
      <c r="C6590" s="28" t="s">
        <v>5135</v>
      </c>
      <c r="D6590" s="25">
        <v>40858</v>
      </c>
      <c r="F6590" s="26">
        <v>8.52</v>
      </c>
      <c r="G6590" s="28" t="s">
        <v>683</v>
      </c>
      <c r="H6590" s="28" t="s">
        <v>3365</v>
      </c>
      <c r="J6590" s="28" t="s">
        <v>4909</v>
      </c>
      <c r="K6590" s="29">
        <v>41225</v>
      </c>
      <c r="L6590" s="28" t="s">
        <v>5658</v>
      </c>
      <c r="M6590" s="28" t="s">
        <v>747</v>
      </c>
    </row>
    <row r="6591" spans="1:13" hidden="1" x14ac:dyDescent="0.2">
      <c r="A6591" s="27">
        <v>91819</v>
      </c>
      <c r="B6591" s="28" t="s">
        <v>4573</v>
      </c>
      <c r="C6591" s="28" t="s">
        <v>5133</v>
      </c>
      <c r="D6591" s="25">
        <v>40858</v>
      </c>
      <c r="F6591" s="26">
        <v>11.82</v>
      </c>
      <c r="G6591" s="28" t="s">
        <v>5137</v>
      </c>
      <c r="H6591" s="28" t="s">
        <v>3365</v>
      </c>
      <c r="J6591" s="28" t="s">
        <v>4909</v>
      </c>
    </row>
    <row r="6592" spans="1:13" hidden="1" x14ac:dyDescent="0.2">
      <c r="A6592" s="27">
        <v>91820</v>
      </c>
      <c r="B6592" s="28" t="s">
        <v>4573</v>
      </c>
      <c r="C6592" s="28" t="s">
        <v>5133</v>
      </c>
      <c r="D6592" s="25">
        <v>40858</v>
      </c>
      <c r="F6592" s="26">
        <v>5.0199999999999996</v>
      </c>
      <c r="G6592" s="28" t="s">
        <v>5137</v>
      </c>
      <c r="H6592" s="28" t="s">
        <v>3365</v>
      </c>
      <c r="J6592" s="28" t="s">
        <v>4909</v>
      </c>
    </row>
    <row r="6593" spans="1:13" hidden="1" x14ac:dyDescent="0.2">
      <c r="A6593" s="27">
        <v>93458</v>
      </c>
      <c r="B6593" s="28" t="s">
        <v>5150</v>
      </c>
      <c r="C6593" s="28" t="s">
        <v>4587</v>
      </c>
      <c r="D6593" s="25">
        <v>40858</v>
      </c>
      <c r="F6593" s="26">
        <v>-1160</v>
      </c>
      <c r="G6593" s="28" t="s">
        <v>4574</v>
      </c>
      <c r="H6593" s="28" t="s">
        <v>6667</v>
      </c>
    </row>
    <row r="6594" spans="1:13" hidden="1" x14ac:dyDescent="0.2">
      <c r="A6594" s="211">
        <v>91557</v>
      </c>
      <c r="B6594" s="28" t="s">
        <v>4573</v>
      </c>
      <c r="C6594" s="28" t="s">
        <v>5135</v>
      </c>
      <c r="D6594" s="25">
        <v>40859</v>
      </c>
      <c r="E6594" s="28" t="s">
        <v>1211</v>
      </c>
      <c r="F6594" s="26">
        <v>103.82</v>
      </c>
      <c r="G6594" s="28" t="s">
        <v>3700</v>
      </c>
      <c r="H6594" s="28" t="s">
        <v>7324</v>
      </c>
      <c r="I6594" s="28" t="s">
        <v>1210</v>
      </c>
      <c r="J6594" s="28" t="s">
        <v>4909</v>
      </c>
      <c r="K6594" s="29">
        <v>41227</v>
      </c>
      <c r="L6594" s="28" t="s">
        <v>5658</v>
      </c>
      <c r="M6594" s="28" t="s">
        <v>3821</v>
      </c>
    </row>
    <row r="6595" spans="1:13" hidden="1" x14ac:dyDescent="0.2">
      <c r="A6595" s="27">
        <v>91680</v>
      </c>
      <c r="B6595" s="28" t="s">
        <v>5150</v>
      </c>
      <c r="C6595" s="28" t="s">
        <v>5783</v>
      </c>
      <c r="D6595" s="25">
        <v>40859</v>
      </c>
      <c r="F6595" s="26">
        <v>-26.22</v>
      </c>
      <c r="G6595" s="28" t="s">
        <v>4574</v>
      </c>
      <c r="H6595" s="28" t="s">
        <v>6667</v>
      </c>
    </row>
    <row r="6596" spans="1:13" hidden="1" x14ac:dyDescent="0.2">
      <c r="A6596" s="27">
        <v>91536.1</v>
      </c>
      <c r="B6596" s="28" t="s">
        <v>4573</v>
      </c>
      <c r="C6596" s="28" t="s">
        <v>5135</v>
      </c>
      <c r="D6596" s="25">
        <v>40859</v>
      </c>
      <c r="E6596" s="28" t="s">
        <v>979</v>
      </c>
      <c r="F6596" s="26">
        <v>5.6</v>
      </c>
      <c r="G6596" s="28" t="s">
        <v>5167</v>
      </c>
      <c r="H6596" s="28" t="s">
        <v>3370</v>
      </c>
      <c r="J6596" s="28" t="s">
        <v>4907</v>
      </c>
      <c r="K6596" s="29">
        <v>41227</v>
      </c>
      <c r="L6596" s="28" t="s">
        <v>5658</v>
      </c>
      <c r="M6596" s="28" t="s">
        <v>748</v>
      </c>
    </row>
    <row r="6597" spans="1:13" hidden="1" x14ac:dyDescent="0.2">
      <c r="A6597" s="27">
        <v>91536.2</v>
      </c>
      <c r="B6597" s="33" t="s">
        <v>4573</v>
      </c>
      <c r="C6597" s="28" t="s">
        <v>5135</v>
      </c>
      <c r="D6597" s="25">
        <v>40859</v>
      </c>
      <c r="F6597" s="26">
        <v>68.930000000000007</v>
      </c>
      <c r="G6597" s="28" t="s">
        <v>5167</v>
      </c>
      <c r="H6597" s="28" t="s">
        <v>3365</v>
      </c>
      <c r="J6597" s="28" t="s">
        <v>4909</v>
      </c>
      <c r="K6597" s="29">
        <v>41227</v>
      </c>
      <c r="L6597" s="28" t="s">
        <v>5658</v>
      </c>
      <c r="M6597" s="28" t="s">
        <v>748</v>
      </c>
    </row>
    <row r="6598" spans="1:13" hidden="1" x14ac:dyDescent="0.2">
      <c r="A6598" s="211">
        <v>91477</v>
      </c>
      <c r="B6598" s="33" t="s">
        <v>4579</v>
      </c>
      <c r="C6598" s="28" t="s">
        <v>4574</v>
      </c>
      <c r="D6598" s="25">
        <v>40861</v>
      </c>
      <c r="F6598" s="26">
        <v>60</v>
      </c>
      <c r="G6598" s="28" t="s">
        <v>4580</v>
      </c>
      <c r="H6598" s="28" t="s">
        <v>6667</v>
      </c>
      <c r="K6598" s="29">
        <v>40861</v>
      </c>
      <c r="L6598" s="28" t="s">
        <v>7184</v>
      </c>
      <c r="M6598" s="28" t="s">
        <v>3652</v>
      </c>
    </row>
    <row r="6599" spans="1:13" hidden="1" x14ac:dyDescent="0.2">
      <c r="A6599" s="27">
        <v>91558</v>
      </c>
      <c r="B6599" s="28" t="s">
        <v>4573</v>
      </c>
      <c r="C6599" s="28" t="s">
        <v>5135</v>
      </c>
      <c r="D6599" s="25">
        <v>40861</v>
      </c>
      <c r="F6599" s="26">
        <v>7.48</v>
      </c>
      <c r="G6599" s="28" t="s">
        <v>683</v>
      </c>
      <c r="H6599" s="28" t="s">
        <v>3365</v>
      </c>
      <c r="J6599" s="28" t="s">
        <v>4909</v>
      </c>
      <c r="K6599" s="29">
        <v>41228</v>
      </c>
      <c r="L6599" s="28" t="s">
        <v>5658</v>
      </c>
      <c r="M6599" s="28" t="s">
        <v>747</v>
      </c>
    </row>
    <row r="6600" spans="1:13" x14ac:dyDescent="0.2">
      <c r="A6600" s="27">
        <v>91559</v>
      </c>
      <c r="B6600" s="28" t="s">
        <v>4573</v>
      </c>
      <c r="C6600" s="28" t="s">
        <v>5135</v>
      </c>
      <c r="D6600" s="25">
        <v>40861</v>
      </c>
      <c r="E6600" s="28" t="s">
        <v>2019</v>
      </c>
      <c r="F6600" s="26">
        <v>6.8</v>
      </c>
      <c r="G6600" s="28" t="s">
        <v>683</v>
      </c>
      <c r="H6600" s="28" t="s">
        <v>7151</v>
      </c>
      <c r="J6600" s="28" t="s">
        <v>4907</v>
      </c>
      <c r="K6600" s="29">
        <v>41228</v>
      </c>
      <c r="L6600" s="28" t="s">
        <v>5658</v>
      </c>
      <c r="M6600" s="28" t="s">
        <v>747</v>
      </c>
    </row>
    <row r="6601" spans="1:13" hidden="1" x14ac:dyDescent="0.2">
      <c r="A6601" s="27">
        <v>91821.1</v>
      </c>
      <c r="B6601" s="28" t="s">
        <v>4573</v>
      </c>
      <c r="C6601" s="28" t="s">
        <v>5133</v>
      </c>
      <c r="D6601" s="25">
        <v>40861</v>
      </c>
      <c r="E6601" s="28" t="s">
        <v>2673</v>
      </c>
      <c r="F6601" s="26">
        <v>9.6999999999999993</v>
      </c>
      <c r="G6601" s="28" t="s">
        <v>5137</v>
      </c>
      <c r="H6601" s="28" t="s">
        <v>3370</v>
      </c>
      <c r="J6601" s="28" t="s">
        <v>4909</v>
      </c>
    </row>
    <row r="6602" spans="1:13" hidden="1" x14ac:dyDescent="0.2">
      <c r="A6602" s="27">
        <v>91821.2</v>
      </c>
      <c r="B6602" s="28" t="s">
        <v>4573</v>
      </c>
      <c r="C6602" s="28" t="s">
        <v>5133</v>
      </c>
      <c r="D6602" s="25">
        <v>40861</v>
      </c>
      <c r="F6602" s="26">
        <v>102.32</v>
      </c>
      <c r="G6602" s="28" t="s">
        <v>5137</v>
      </c>
      <c r="H6602" s="28" t="s">
        <v>3365</v>
      </c>
      <c r="J6602" s="28" t="s">
        <v>4909</v>
      </c>
    </row>
    <row r="6603" spans="1:13" hidden="1" x14ac:dyDescent="0.2">
      <c r="A6603" s="27">
        <v>91822</v>
      </c>
      <c r="B6603" s="28" t="s">
        <v>4573</v>
      </c>
      <c r="C6603" s="28" t="s">
        <v>5133</v>
      </c>
      <c r="D6603" s="25">
        <v>40861</v>
      </c>
      <c r="F6603" s="26">
        <v>19.14</v>
      </c>
      <c r="G6603" s="28" t="s">
        <v>5137</v>
      </c>
      <c r="H6603" s="28" t="s">
        <v>3365</v>
      </c>
      <c r="J6603" s="28" t="s">
        <v>4909</v>
      </c>
    </row>
    <row r="6604" spans="1:13" hidden="1" x14ac:dyDescent="0.2">
      <c r="A6604" s="211">
        <v>91476</v>
      </c>
      <c r="B6604" s="28" t="s">
        <v>4579</v>
      </c>
      <c r="C6604" s="28" t="s">
        <v>4574</v>
      </c>
      <c r="D6604" s="25">
        <v>40862</v>
      </c>
      <c r="F6604" s="26">
        <v>50</v>
      </c>
      <c r="G6604" s="28" t="s">
        <v>4580</v>
      </c>
      <c r="H6604" s="28" t="s">
        <v>6667</v>
      </c>
      <c r="K6604" s="29">
        <v>40862</v>
      </c>
      <c r="L6604" s="28" t="s">
        <v>7184</v>
      </c>
      <c r="M6604" s="28" t="s">
        <v>3651</v>
      </c>
    </row>
    <row r="6605" spans="1:13" hidden="1" x14ac:dyDescent="0.2">
      <c r="A6605" s="211">
        <v>91560</v>
      </c>
      <c r="B6605" s="28" t="s">
        <v>4573</v>
      </c>
      <c r="C6605" s="28" t="s">
        <v>5135</v>
      </c>
      <c r="D6605" s="25">
        <v>40862</v>
      </c>
      <c r="E6605" s="28" t="s">
        <v>991</v>
      </c>
      <c r="F6605" s="26">
        <v>46</v>
      </c>
      <c r="G6605" s="28" t="s">
        <v>990</v>
      </c>
      <c r="H6605" s="28" t="s">
        <v>3379</v>
      </c>
      <c r="J6605" s="28" t="s">
        <v>4911</v>
      </c>
      <c r="K6605" s="29">
        <v>41229</v>
      </c>
      <c r="L6605" s="28" t="s">
        <v>5658</v>
      </c>
      <c r="M6605" s="28" t="s">
        <v>1523</v>
      </c>
    </row>
    <row r="6606" spans="1:13" hidden="1" x14ac:dyDescent="0.2">
      <c r="A6606" s="211">
        <v>91563</v>
      </c>
      <c r="B6606" s="28" t="s">
        <v>4573</v>
      </c>
      <c r="C6606" s="28" t="s">
        <v>5135</v>
      </c>
      <c r="D6606" s="25">
        <v>40863</v>
      </c>
      <c r="E6606" s="28" t="s">
        <v>6328</v>
      </c>
      <c r="F6606" s="26">
        <v>35</v>
      </c>
      <c r="G6606" s="28" t="s">
        <v>1947</v>
      </c>
      <c r="H6606" s="28" t="s">
        <v>7323</v>
      </c>
      <c r="J6606" s="28" t="s">
        <v>4912</v>
      </c>
      <c r="K6606" s="29">
        <v>41230</v>
      </c>
      <c r="L6606" s="28" t="s">
        <v>5658</v>
      </c>
      <c r="M6606" s="28" t="s">
        <v>1526</v>
      </c>
    </row>
    <row r="6607" spans="1:13" hidden="1" x14ac:dyDescent="0.2">
      <c r="A6607" s="211">
        <v>91561</v>
      </c>
      <c r="B6607" s="28" t="s">
        <v>4573</v>
      </c>
      <c r="C6607" s="28" t="s">
        <v>5135</v>
      </c>
      <c r="D6607" s="25">
        <v>40863</v>
      </c>
      <c r="E6607" s="28" t="s">
        <v>992</v>
      </c>
      <c r="F6607" s="26">
        <v>130.93</v>
      </c>
      <c r="G6607" s="28" t="s">
        <v>2203</v>
      </c>
      <c r="H6607" s="28" t="s">
        <v>7321</v>
      </c>
      <c r="I6607" s="28" t="s">
        <v>4192</v>
      </c>
      <c r="J6607" s="28" t="s">
        <v>4911</v>
      </c>
      <c r="K6607" s="29">
        <v>41230</v>
      </c>
      <c r="L6607" s="28" t="s">
        <v>5658</v>
      </c>
      <c r="M6607" s="28" t="s">
        <v>1524</v>
      </c>
    </row>
    <row r="6608" spans="1:13" hidden="1" x14ac:dyDescent="0.2">
      <c r="A6608" s="27">
        <v>91562.1</v>
      </c>
      <c r="B6608" s="28" t="s">
        <v>4573</v>
      </c>
      <c r="C6608" s="28" t="s">
        <v>5135</v>
      </c>
      <c r="D6608" s="25">
        <v>40863</v>
      </c>
      <c r="E6608" s="28" t="s">
        <v>726</v>
      </c>
      <c r="F6608" s="26">
        <v>8</v>
      </c>
      <c r="G6608" s="28" t="s">
        <v>683</v>
      </c>
      <c r="H6608" s="28" t="s">
        <v>3370</v>
      </c>
      <c r="J6608" s="28" t="s">
        <v>4907</v>
      </c>
      <c r="K6608" s="29">
        <v>41230</v>
      </c>
      <c r="L6608" s="28" t="s">
        <v>5658</v>
      </c>
      <c r="M6608" s="28" t="s">
        <v>1525</v>
      </c>
    </row>
    <row r="6609" spans="1:13" hidden="1" x14ac:dyDescent="0.2">
      <c r="A6609" s="27">
        <v>91562.2</v>
      </c>
      <c r="B6609" s="33" t="s">
        <v>4573</v>
      </c>
      <c r="C6609" s="28" t="s">
        <v>5135</v>
      </c>
      <c r="D6609" s="25">
        <v>40863</v>
      </c>
      <c r="F6609" s="26">
        <v>7.92</v>
      </c>
      <c r="G6609" s="28" t="s">
        <v>683</v>
      </c>
      <c r="H6609" s="28" t="s">
        <v>3365</v>
      </c>
      <c r="J6609" s="28" t="s">
        <v>4909</v>
      </c>
      <c r="K6609" s="29">
        <v>41230</v>
      </c>
      <c r="L6609" s="28" t="s">
        <v>5658</v>
      </c>
      <c r="M6609" s="28" t="s">
        <v>1525</v>
      </c>
    </row>
    <row r="6610" spans="1:13" hidden="1" x14ac:dyDescent="0.2">
      <c r="A6610" s="211">
        <v>91537</v>
      </c>
      <c r="B6610" s="33" t="s">
        <v>4573</v>
      </c>
      <c r="C6610" s="33" t="s">
        <v>5135</v>
      </c>
      <c r="D6610" s="25">
        <v>40864</v>
      </c>
      <c r="F6610" s="26">
        <v>23</v>
      </c>
      <c r="G6610" s="28" t="s">
        <v>1560</v>
      </c>
      <c r="H6610" s="28" t="s">
        <v>4600</v>
      </c>
      <c r="J6610" s="28" t="s">
        <v>4905</v>
      </c>
      <c r="K6610" s="29">
        <v>41231</v>
      </c>
      <c r="L6610" s="33" t="s">
        <v>5658</v>
      </c>
      <c r="M6610" s="28" t="s">
        <v>8118</v>
      </c>
    </row>
    <row r="6611" spans="1:13" hidden="1" x14ac:dyDescent="0.2">
      <c r="A6611" s="211">
        <v>91538</v>
      </c>
      <c r="B6611" s="33" t="s">
        <v>4573</v>
      </c>
      <c r="C6611" s="33" t="s">
        <v>5135</v>
      </c>
      <c r="D6611" s="25">
        <v>40864</v>
      </c>
      <c r="E6611" s="28" t="s">
        <v>6388</v>
      </c>
      <c r="F6611" s="26">
        <v>18</v>
      </c>
      <c r="G6611" s="28" t="s">
        <v>1560</v>
      </c>
      <c r="H6611" s="28" t="s">
        <v>4600</v>
      </c>
      <c r="J6611" s="28" t="s">
        <v>4905</v>
      </c>
      <c r="K6611" s="29">
        <v>41231</v>
      </c>
      <c r="L6611" s="33" t="s">
        <v>5658</v>
      </c>
      <c r="M6611" s="28" t="s">
        <v>8118</v>
      </c>
    </row>
    <row r="6612" spans="1:13" hidden="1" x14ac:dyDescent="0.2">
      <c r="A6612" s="211">
        <v>91806</v>
      </c>
      <c r="B6612" s="28" t="s">
        <v>4573</v>
      </c>
      <c r="C6612" s="28" t="s">
        <v>4580</v>
      </c>
      <c r="D6612" s="25">
        <v>40864</v>
      </c>
      <c r="F6612" s="26">
        <v>16</v>
      </c>
      <c r="G6612" s="28" t="s">
        <v>1564</v>
      </c>
      <c r="H6612" s="28" t="s">
        <v>4600</v>
      </c>
      <c r="J6612" s="28" t="s">
        <v>4905</v>
      </c>
    </row>
    <row r="6613" spans="1:13" hidden="1" x14ac:dyDescent="0.2">
      <c r="A6613" s="27">
        <v>91475</v>
      </c>
      <c r="B6613" s="28" t="s">
        <v>4585</v>
      </c>
      <c r="C6613" s="28" t="s">
        <v>4574</v>
      </c>
      <c r="D6613" s="25">
        <v>40864</v>
      </c>
      <c r="F6613" s="26">
        <v>79.790000000000006</v>
      </c>
      <c r="G6613" s="28" t="s">
        <v>5142</v>
      </c>
      <c r="H6613" s="28" t="s">
        <v>5948</v>
      </c>
      <c r="K6613" s="29">
        <v>40864</v>
      </c>
      <c r="L6613" s="28" t="s">
        <v>7174</v>
      </c>
      <c r="M6613" s="28" t="s">
        <v>7175</v>
      </c>
    </row>
    <row r="6614" spans="1:13" hidden="1" x14ac:dyDescent="0.2">
      <c r="A6614" s="27">
        <v>91807</v>
      </c>
      <c r="B6614" s="28" t="s">
        <v>4573</v>
      </c>
      <c r="C6614" s="28" t="s">
        <v>4580</v>
      </c>
      <c r="D6614" s="25">
        <v>40864</v>
      </c>
      <c r="F6614" s="26">
        <v>8</v>
      </c>
      <c r="G6614" s="28" t="s">
        <v>2210</v>
      </c>
      <c r="H6614" s="28" t="s">
        <v>3484</v>
      </c>
      <c r="J6614" s="28" t="s">
        <v>4907</v>
      </c>
    </row>
    <row r="6615" spans="1:13" hidden="1" x14ac:dyDescent="0.2">
      <c r="A6615" s="27">
        <v>91564</v>
      </c>
      <c r="B6615" s="28" t="s">
        <v>4573</v>
      </c>
      <c r="C6615" s="28" t="s">
        <v>5135</v>
      </c>
      <c r="D6615" s="25">
        <v>40864</v>
      </c>
      <c r="F6615" s="26">
        <v>64.87</v>
      </c>
      <c r="G6615" s="28" t="s">
        <v>878</v>
      </c>
      <c r="H6615" s="28" t="s">
        <v>7322</v>
      </c>
      <c r="J6615" s="28" t="s">
        <v>7139</v>
      </c>
      <c r="K6615" s="29">
        <v>41231</v>
      </c>
      <c r="L6615" s="28" t="s">
        <v>5658</v>
      </c>
      <c r="M6615" s="28" t="s">
        <v>752</v>
      </c>
    </row>
    <row r="6616" spans="1:13" hidden="1" x14ac:dyDescent="0.2">
      <c r="A6616" s="27">
        <v>91565.1</v>
      </c>
      <c r="B6616" s="33" t="s">
        <v>4573</v>
      </c>
      <c r="C6616" s="28" t="s">
        <v>5135</v>
      </c>
      <c r="D6616" s="25">
        <v>40865</v>
      </c>
      <c r="E6616" s="28" t="s">
        <v>1335</v>
      </c>
      <c r="F6616" s="26">
        <v>5</v>
      </c>
      <c r="G6616" s="28" t="s">
        <v>683</v>
      </c>
      <c r="H6616" s="28" t="s">
        <v>4600</v>
      </c>
      <c r="J6616" s="28" t="s">
        <v>4905</v>
      </c>
      <c r="K6616" s="29">
        <v>41232</v>
      </c>
      <c r="L6616" s="28" t="s">
        <v>5658</v>
      </c>
      <c r="M6616" s="28" t="s">
        <v>1525</v>
      </c>
    </row>
    <row r="6617" spans="1:13" hidden="1" x14ac:dyDescent="0.2">
      <c r="A6617" s="27">
        <v>91565.2</v>
      </c>
      <c r="B6617" s="33" t="s">
        <v>4573</v>
      </c>
      <c r="C6617" s="28" t="s">
        <v>5135</v>
      </c>
      <c r="D6617" s="25">
        <v>40865</v>
      </c>
      <c r="E6617" s="28" t="s">
        <v>1212</v>
      </c>
      <c r="F6617" s="26">
        <v>4</v>
      </c>
      <c r="G6617" s="28" t="s">
        <v>683</v>
      </c>
      <c r="H6617" s="28" t="s">
        <v>7323</v>
      </c>
      <c r="J6617" s="28" t="s">
        <v>4912</v>
      </c>
      <c r="K6617" s="29">
        <v>41232</v>
      </c>
      <c r="L6617" s="28" t="s">
        <v>5658</v>
      </c>
      <c r="M6617" s="28" t="s">
        <v>1525</v>
      </c>
    </row>
    <row r="6618" spans="1:13" hidden="1" x14ac:dyDescent="0.2">
      <c r="A6618" s="27">
        <v>91565.3</v>
      </c>
      <c r="B6618" s="28" t="s">
        <v>4573</v>
      </c>
      <c r="C6618" s="28" t="s">
        <v>5135</v>
      </c>
      <c r="D6618" s="25">
        <v>40865</v>
      </c>
      <c r="F6618" s="26">
        <v>21.88</v>
      </c>
      <c r="G6618" s="28" t="s">
        <v>683</v>
      </c>
      <c r="H6618" s="28" t="s">
        <v>3365</v>
      </c>
      <c r="J6618" s="28" t="s">
        <v>4909</v>
      </c>
      <c r="K6618" s="29">
        <v>41232</v>
      </c>
      <c r="L6618" s="28" t="s">
        <v>5658</v>
      </c>
      <c r="M6618" s="28" t="s">
        <v>1525</v>
      </c>
    </row>
    <row r="6619" spans="1:13" hidden="1" x14ac:dyDescent="0.2">
      <c r="A6619" s="211">
        <v>91567</v>
      </c>
      <c r="B6619" s="28" t="s">
        <v>4573</v>
      </c>
      <c r="C6619" s="28" t="s">
        <v>5135</v>
      </c>
      <c r="D6619" s="25">
        <v>40868</v>
      </c>
      <c r="E6619" s="28" t="s">
        <v>983</v>
      </c>
      <c r="F6619" s="26">
        <v>39</v>
      </c>
      <c r="G6619" s="28" t="s">
        <v>6090</v>
      </c>
      <c r="H6619" s="28" t="s">
        <v>7321</v>
      </c>
      <c r="I6619" s="28" t="s">
        <v>8224</v>
      </c>
      <c r="J6619" s="28" t="s">
        <v>4905</v>
      </c>
      <c r="K6619" s="29">
        <v>41235</v>
      </c>
      <c r="L6619" s="28" t="s">
        <v>5658</v>
      </c>
      <c r="M6619" s="28" t="s">
        <v>5015</v>
      </c>
    </row>
    <row r="6620" spans="1:13" hidden="1" x14ac:dyDescent="0.2">
      <c r="A6620" s="27">
        <v>91474</v>
      </c>
      <c r="B6620" s="28" t="s">
        <v>4573</v>
      </c>
      <c r="C6620" s="28" t="s">
        <v>4574</v>
      </c>
      <c r="D6620" s="25">
        <v>40868</v>
      </c>
      <c r="F6620" s="26">
        <v>55.67</v>
      </c>
      <c r="G6620" s="28" t="s">
        <v>683</v>
      </c>
      <c r="H6620" s="28" t="s">
        <v>3365</v>
      </c>
      <c r="J6620" s="28" t="s">
        <v>4909</v>
      </c>
      <c r="K6620" s="29">
        <v>40868</v>
      </c>
      <c r="L6620" s="28" t="s">
        <v>7212</v>
      </c>
      <c r="M6620" s="28" t="s">
        <v>1513</v>
      </c>
    </row>
    <row r="6621" spans="1:13" hidden="1" x14ac:dyDescent="0.2">
      <c r="A6621" s="27">
        <v>91566</v>
      </c>
      <c r="B6621" s="28" t="s">
        <v>4573</v>
      </c>
      <c r="C6621" s="28" t="s">
        <v>5135</v>
      </c>
      <c r="D6621" s="25">
        <v>40868</v>
      </c>
      <c r="F6621" s="26">
        <v>11.55</v>
      </c>
      <c r="G6621" s="28" t="s">
        <v>683</v>
      </c>
      <c r="H6621" s="28" t="s">
        <v>3365</v>
      </c>
      <c r="J6621" s="28" t="s">
        <v>4909</v>
      </c>
      <c r="K6621" s="29">
        <v>41235</v>
      </c>
      <c r="L6621" s="28" t="s">
        <v>5658</v>
      </c>
      <c r="M6621" s="28" t="s">
        <v>1525</v>
      </c>
    </row>
    <row r="6622" spans="1:13" hidden="1" x14ac:dyDescent="0.2">
      <c r="A6622" s="211">
        <v>91571</v>
      </c>
      <c r="B6622" s="28" t="s">
        <v>4573</v>
      </c>
      <c r="C6622" s="28" t="s">
        <v>5135</v>
      </c>
      <c r="D6622" s="25">
        <v>40869</v>
      </c>
      <c r="E6622" s="28" t="s">
        <v>994</v>
      </c>
      <c r="F6622" s="26">
        <v>6.49</v>
      </c>
      <c r="G6622" s="28" t="s">
        <v>1943</v>
      </c>
      <c r="H6622" s="28" t="s">
        <v>7323</v>
      </c>
      <c r="J6622" s="28" t="s">
        <v>4912</v>
      </c>
      <c r="K6622" s="29">
        <v>41236</v>
      </c>
      <c r="L6622" s="28" t="s">
        <v>5658</v>
      </c>
      <c r="M6622" s="28" t="s">
        <v>5017</v>
      </c>
    </row>
    <row r="6623" spans="1:13" hidden="1" x14ac:dyDescent="0.2">
      <c r="A6623" s="211">
        <v>91572</v>
      </c>
      <c r="B6623" s="28" t="s">
        <v>4573</v>
      </c>
      <c r="C6623" s="28" t="s">
        <v>5135</v>
      </c>
      <c r="D6623" s="25">
        <v>40869</v>
      </c>
      <c r="F6623" s="26">
        <v>11.31</v>
      </c>
      <c r="G6623" s="28" t="s">
        <v>1943</v>
      </c>
      <c r="H6623" s="28" t="s">
        <v>277</v>
      </c>
      <c r="J6623" s="28" t="s">
        <v>4907</v>
      </c>
      <c r="K6623" s="29">
        <v>41236</v>
      </c>
      <c r="L6623" s="28" t="s">
        <v>5658</v>
      </c>
      <c r="M6623" s="28" t="s">
        <v>4811</v>
      </c>
    </row>
    <row r="6624" spans="1:13" hidden="1" x14ac:dyDescent="0.2">
      <c r="A6624" s="211">
        <v>91472</v>
      </c>
      <c r="B6624" s="28" t="s">
        <v>4573</v>
      </c>
      <c r="C6624" s="28" t="s">
        <v>4574</v>
      </c>
      <c r="D6624" s="25">
        <v>40869</v>
      </c>
      <c r="F6624" s="26">
        <v>40</v>
      </c>
      <c r="G6624" s="28" t="s">
        <v>2597</v>
      </c>
      <c r="H6624" s="28" t="s">
        <v>3370</v>
      </c>
      <c r="J6624" s="28" t="s">
        <v>4907</v>
      </c>
      <c r="K6624" s="29">
        <v>40869</v>
      </c>
      <c r="L6624" s="28" t="s">
        <v>7176</v>
      </c>
      <c r="M6624" s="28">
        <v>1366</v>
      </c>
    </row>
    <row r="6625" spans="1:13" hidden="1" x14ac:dyDescent="0.2">
      <c r="A6625" s="211">
        <v>91570</v>
      </c>
      <c r="B6625" s="33" t="s">
        <v>4573</v>
      </c>
      <c r="C6625" s="28" t="s">
        <v>5135</v>
      </c>
      <c r="D6625" s="25">
        <v>40869</v>
      </c>
      <c r="E6625" s="28" t="s">
        <v>5562</v>
      </c>
      <c r="F6625" s="26">
        <v>119.99</v>
      </c>
      <c r="G6625" s="28" t="s">
        <v>2212</v>
      </c>
      <c r="H6625" s="28" t="s">
        <v>7311</v>
      </c>
      <c r="J6625" s="28" t="s">
        <v>4683</v>
      </c>
      <c r="K6625" s="29">
        <v>41236</v>
      </c>
      <c r="L6625" s="28" t="s">
        <v>5658</v>
      </c>
      <c r="M6625" s="28" t="s">
        <v>4090</v>
      </c>
    </row>
    <row r="6626" spans="1:13" hidden="1" x14ac:dyDescent="0.2">
      <c r="A6626" s="27">
        <v>91473</v>
      </c>
      <c r="B6626" s="28" t="s">
        <v>4585</v>
      </c>
      <c r="C6626" s="28" t="s">
        <v>4574</v>
      </c>
      <c r="D6626" s="25">
        <v>40869</v>
      </c>
      <c r="F6626" s="26">
        <v>20.8</v>
      </c>
      <c r="G6626" s="28" t="s">
        <v>5141</v>
      </c>
      <c r="H6626" s="28" t="s">
        <v>5948</v>
      </c>
      <c r="J6626" s="28" t="s">
        <v>4907</v>
      </c>
      <c r="K6626" s="29">
        <v>40869</v>
      </c>
      <c r="L6626" s="28" t="s">
        <v>7174</v>
      </c>
      <c r="M6626" s="28" t="s">
        <v>7211</v>
      </c>
    </row>
    <row r="6627" spans="1:13" hidden="1" x14ac:dyDescent="0.2">
      <c r="A6627" s="27">
        <v>91569</v>
      </c>
      <c r="B6627" s="28" t="s">
        <v>4573</v>
      </c>
      <c r="C6627" s="28" t="s">
        <v>5135</v>
      </c>
      <c r="D6627" s="25">
        <v>40869</v>
      </c>
      <c r="F6627" s="26">
        <v>5.61</v>
      </c>
      <c r="G6627" s="28" t="s">
        <v>5137</v>
      </c>
      <c r="H6627" s="28" t="s">
        <v>3365</v>
      </c>
      <c r="J6627" s="28" t="s">
        <v>4911</v>
      </c>
      <c r="K6627" s="29">
        <v>41236</v>
      </c>
      <c r="L6627" s="28" t="s">
        <v>5658</v>
      </c>
      <c r="M6627" s="28" t="s">
        <v>751</v>
      </c>
    </row>
    <row r="6628" spans="1:13" hidden="1" x14ac:dyDescent="0.2">
      <c r="A6628" s="27">
        <v>91823.1</v>
      </c>
      <c r="B6628" s="28" t="s">
        <v>4573</v>
      </c>
      <c r="C6628" s="28" t="s">
        <v>5133</v>
      </c>
      <c r="D6628" s="25">
        <v>40869</v>
      </c>
      <c r="E6628" s="28" t="s">
        <v>2677</v>
      </c>
      <c r="F6628" s="26">
        <v>5</v>
      </c>
      <c r="G6628" s="28" t="s">
        <v>5137</v>
      </c>
      <c r="H6628" s="28" t="s">
        <v>3370</v>
      </c>
      <c r="J6628" s="28" t="s">
        <v>4909</v>
      </c>
    </row>
    <row r="6629" spans="1:13" hidden="1" x14ac:dyDescent="0.2">
      <c r="A6629" s="27">
        <v>91823.2</v>
      </c>
      <c r="B6629" s="28" t="s">
        <v>4573</v>
      </c>
      <c r="C6629" s="28" t="s">
        <v>5133</v>
      </c>
      <c r="D6629" s="25">
        <v>40869</v>
      </c>
      <c r="F6629" s="26">
        <v>49.05</v>
      </c>
      <c r="G6629" s="28" t="s">
        <v>5137</v>
      </c>
      <c r="H6629" s="28" t="s">
        <v>3365</v>
      </c>
      <c r="J6629" s="28" t="s">
        <v>4909</v>
      </c>
    </row>
    <row r="6630" spans="1:13" hidden="1" x14ac:dyDescent="0.2">
      <c r="A6630" s="27">
        <v>91568</v>
      </c>
      <c r="B6630" s="28" t="s">
        <v>4573</v>
      </c>
      <c r="C6630" s="28" t="s">
        <v>5135</v>
      </c>
      <c r="D6630" s="25">
        <v>40869</v>
      </c>
      <c r="E6630" s="28" t="s">
        <v>1201</v>
      </c>
      <c r="F6630" s="26">
        <v>20.25</v>
      </c>
      <c r="G6630" s="28" t="s">
        <v>482</v>
      </c>
      <c r="H6630" s="28" t="s">
        <v>3365</v>
      </c>
      <c r="J6630" s="28" t="s">
        <v>4909</v>
      </c>
      <c r="K6630" s="29">
        <v>41236</v>
      </c>
      <c r="L6630" s="28" t="s">
        <v>5658</v>
      </c>
      <c r="M6630" s="28" t="s">
        <v>5016</v>
      </c>
    </row>
    <row r="6631" spans="1:13" hidden="1" x14ac:dyDescent="0.2">
      <c r="A6631" s="211">
        <v>91468</v>
      </c>
      <c r="B6631" s="28" t="s">
        <v>4573</v>
      </c>
      <c r="C6631" s="28" t="s">
        <v>4574</v>
      </c>
      <c r="D6631" s="25">
        <v>40870</v>
      </c>
      <c r="E6631" s="28" t="s">
        <v>2599</v>
      </c>
      <c r="F6631" s="26">
        <v>14.5</v>
      </c>
      <c r="G6631" s="28" t="s">
        <v>1942</v>
      </c>
      <c r="H6631" s="28" t="s">
        <v>3484</v>
      </c>
      <c r="J6631" s="28" t="s">
        <v>4906</v>
      </c>
      <c r="K6631" s="29">
        <v>40870</v>
      </c>
      <c r="L6631" s="28" t="s">
        <v>7176</v>
      </c>
      <c r="M6631" s="28">
        <v>1339</v>
      </c>
    </row>
    <row r="6632" spans="1:13" hidden="1" x14ac:dyDescent="0.2">
      <c r="A6632" s="211">
        <v>91575</v>
      </c>
      <c r="B6632" s="33" t="s">
        <v>4573</v>
      </c>
      <c r="C6632" s="28" t="s">
        <v>5135</v>
      </c>
      <c r="D6632" s="25">
        <v>40870</v>
      </c>
      <c r="F6632" s="26">
        <v>47.1</v>
      </c>
      <c r="G6632" s="28" t="s">
        <v>1157</v>
      </c>
      <c r="H6632" s="28" t="s">
        <v>7322</v>
      </c>
      <c r="J6632" s="28" t="s">
        <v>7139</v>
      </c>
      <c r="K6632" s="29">
        <v>41237</v>
      </c>
      <c r="L6632" s="28" t="s">
        <v>5658</v>
      </c>
      <c r="M6632" s="28" t="s">
        <v>5018</v>
      </c>
    </row>
    <row r="6633" spans="1:13" hidden="1" x14ac:dyDescent="0.2">
      <c r="A6633" s="27">
        <v>91470</v>
      </c>
      <c r="B6633" s="28" t="s">
        <v>4592</v>
      </c>
      <c r="C6633" s="28" t="s">
        <v>4574</v>
      </c>
      <c r="D6633" s="25">
        <v>40870</v>
      </c>
      <c r="F6633" s="26">
        <v>-7.65</v>
      </c>
      <c r="G6633" s="28" t="s">
        <v>2601</v>
      </c>
      <c r="H6633" s="28" t="s">
        <v>6666</v>
      </c>
      <c r="J6633" s="28" t="s">
        <v>4907</v>
      </c>
      <c r="K6633" s="29">
        <v>40870</v>
      </c>
      <c r="L6633" s="28" t="s">
        <v>7177</v>
      </c>
      <c r="M6633" s="28" t="s">
        <v>6447</v>
      </c>
    </row>
    <row r="6634" spans="1:13" hidden="1" x14ac:dyDescent="0.2">
      <c r="A6634" s="27">
        <v>91471</v>
      </c>
      <c r="B6634" s="28" t="s">
        <v>4573</v>
      </c>
      <c r="C6634" s="28" t="s">
        <v>4574</v>
      </c>
      <c r="D6634" s="25">
        <v>40870</v>
      </c>
      <c r="E6634" s="28" t="s">
        <v>3389</v>
      </c>
      <c r="F6634" s="26">
        <v>44.89</v>
      </c>
      <c r="G6634" s="28" t="s">
        <v>5139</v>
      </c>
      <c r="H6634" s="28" t="s">
        <v>3381</v>
      </c>
      <c r="J6634" s="28" t="s">
        <v>4911</v>
      </c>
      <c r="K6634" s="29">
        <v>40870</v>
      </c>
      <c r="L6634" s="28" t="s">
        <v>7174</v>
      </c>
      <c r="M6634" s="28" t="s">
        <v>7209</v>
      </c>
    </row>
    <row r="6635" spans="1:13" hidden="1" x14ac:dyDescent="0.2">
      <c r="A6635" s="27">
        <v>91573</v>
      </c>
      <c r="B6635" s="28" t="s">
        <v>4573</v>
      </c>
      <c r="C6635" s="28" t="s">
        <v>5135</v>
      </c>
      <c r="D6635" s="25">
        <v>40870</v>
      </c>
      <c r="F6635" s="26">
        <v>5.44</v>
      </c>
      <c r="G6635" s="28" t="s">
        <v>7119</v>
      </c>
      <c r="H6635" s="28" t="s">
        <v>3484</v>
      </c>
      <c r="J6635" s="28" t="s">
        <v>4911</v>
      </c>
      <c r="K6635" s="29">
        <v>41237</v>
      </c>
      <c r="L6635" s="28" t="s">
        <v>5658</v>
      </c>
      <c r="M6635" s="28" t="s">
        <v>6161</v>
      </c>
    </row>
    <row r="6636" spans="1:13" hidden="1" x14ac:dyDescent="0.2">
      <c r="A6636" s="27">
        <v>91469</v>
      </c>
      <c r="B6636" s="28" t="s">
        <v>4573</v>
      </c>
      <c r="C6636" s="28" t="s">
        <v>4574</v>
      </c>
      <c r="D6636" s="25">
        <v>40870</v>
      </c>
      <c r="E6636" s="28" t="s">
        <v>2600</v>
      </c>
      <c r="F6636" s="26">
        <v>40</v>
      </c>
      <c r="G6636" s="28" t="s">
        <v>5144</v>
      </c>
      <c r="H6636" s="28" t="s">
        <v>3379</v>
      </c>
      <c r="J6636" s="28" t="s">
        <v>4906</v>
      </c>
      <c r="K6636" s="29">
        <v>40870</v>
      </c>
      <c r="L6636" s="28" t="s">
        <v>7176</v>
      </c>
      <c r="M6636" s="28">
        <v>1340</v>
      </c>
    </row>
    <row r="6637" spans="1:13" x14ac:dyDescent="0.2">
      <c r="A6637" s="27">
        <v>91574</v>
      </c>
      <c r="B6637" s="28" t="s">
        <v>4573</v>
      </c>
      <c r="C6637" s="28" t="s">
        <v>5135</v>
      </c>
      <c r="D6637" s="25">
        <v>40870</v>
      </c>
      <c r="F6637" s="26">
        <v>226.6</v>
      </c>
      <c r="G6637" s="28" t="s">
        <v>2205</v>
      </c>
      <c r="H6637" s="28" t="s">
        <v>7151</v>
      </c>
      <c r="J6637" s="28" t="s">
        <v>4911</v>
      </c>
      <c r="K6637" s="29">
        <v>41237</v>
      </c>
      <c r="L6637" s="28" t="s">
        <v>5658</v>
      </c>
      <c r="M6637" s="28" t="s">
        <v>755</v>
      </c>
    </row>
    <row r="6638" spans="1:13" hidden="1" x14ac:dyDescent="0.2">
      <c r="A6638" s="211">
        <v>91467</v>
      </c>
      <c r="B6638" s="28" t="s">
        <v>4579</v>
      </c>
      <c r="C6638" s="28" t="s">
        <v>4574</v>
      </c>
      <c r="D6638" s="25">
        <v>40871</v>
      </c>
      <c r="F6638" s="26">
        <v>40</v>
      </c>
      <c r="G6638" s="28" t="s">
        <v>4580</v>
      </c>
      <c r="H6638" s="28" t="s">
        <v>6667</v>
      </c>
      <c r="K6638" s="29">
        <v>40871</v>
      </c>
      <c r="L6638" s="28" t="s">
        <v>7184</v>
      </c>
      <c r="M6638" s="28" t="s">
        <v>6446</v>
      </c>
    </row>
    <row r="6639" spans="1:13" hidden="1" x14ac:dyDescent="0.2">
      <c r="A6639" s="211">
        <v>91577</v>
      </c>
      <c r="B6639" s="28" t="s">
        <v>4573</v>
      </c>
      <c r="C6639" s="28" t="s">
        <v>5135</v>
      </c>
      <c r="D6639" s="25">
        <v>40871</v>
      </c>
      <c r="F6639" s="26">
        <v>0.79</v>
      </c>
      <c r="G6639" s="28" t="s">
        <v>1444</v>
      </c>
      <c r="H6639" s="28" t="s">
        <v>277</v>
      </c>
      <c r="J6639" s="28" t="s">
        <v>4905</v>
      </c>
      <c r="K6639" s="29">
        <v>41238</v>
      </c>
      <c r="L6639" s="28" t="s">
        <v>5658</v>
      </c>
      <c r="M6639" s="28" t="s">
        <v>702</v>
      </c>
    </row>
    <row r="6640" spans="1:13" hidden="1" x14ac:dyDescent="0.2">
      <c r="A6640" s="27">
        <v>91576</v>
      </c>
      <c r="B6640" s="28" t="s">
        <v>4573</v>
      </c>
      <c r="C6640" s="28" t="s">
        <v>5135</v>
      </c>
      <c r="D6640" s="25">
        <v>40871</v>
      </c>
      <c r="F6640" s="26">
        <v>70</v>
      </c>
      <c r="G6640" s="28" t="s">
        <v>3970</v>
      </c>
      <c r="H6640" s="28" t="s">
        <v>3484</v>
      </c>
      <c r="J6640" s="28" t="s">
        <v>4909</v>
      </c>
      <c r="K6640" s="29">
        <v>41238</v>
      </c>
      <c r="L6640" s="28" t="s">
        <v>5658</v>
      </c>
      <c r="M6640" s="28" t="s">
        <v>1927</v>
      </c>
    </row>
    <row r="6641" spans="1:13" hidden="1" x14ac:dyDescent="0.2">
      <c r="A6641" s="211">
        <v>91805</v>
      </c>
      <c r="B6641" s="28" t="s">
        <v>4573</v>
      </c>
      <c r="C6641" s="28" t="s">
        <v>4580</v>
      </c>
      <c r="D6641" s="25">
        <v>40872</v>
      </c>
      <c r="F6641" s="26">
        <v>4</v>
      </c>
      <c r="G6641" s="28" t="s">
        <v>1555</v>
      </c>
      <c r="H6641" s="28" t="s">
        <v>3370</v>
      </c>
      <c r="J6641" s="28" t="s">
        <v>4909</v>
      </c>
    </row>
    <row r="6642" spans="1:13" hidden="1" x14ac:dyDescent="0.2">
      <c r="A6642" s="211">
        <v>91465</v>
      </c>
      <c r="B6642" s="28" t="s">
        <v>4579</v>
      </c>
      <c r="C6642" s="28" t="s">
        <v>4574</v>
      </c>
      <c r="D6642" s="25">
        <v>40872</v>
      </c>
      <c r="F6642" s="26">
        <v>50</v>
      </c>
      <c r="G6642" s="28" t="s">
        <v>4580</v>
      </c>
      <c r="H6642" s="28" t="s">
        <v>6667</v>
      </c>
      <c r="K6642" s="29">
        <v>40872</v>
      </c>
      <c r="L6642" s="28" t="s">
        <v>7184</v>
      </c>
      <c r="M6642" s="28" t="s">
        <v>6444</v>
      </c>
    </row>
    <row r="6643" spans="1:13" hidden="1" x14ac:dyDescent="0.2">
      <c r="A6643" s="211">
        <v>91581</v>
      </c>
      <c r="B6643" s="28" t="s">
        <v>4573</v>
      </c>
      <c r="C6643" s="28" t="s">
        <v>5135</v>
      </c>
      <c r="D6643" s="25">
        <v>40872</v>
      </c>
      <c r="E6643" s="33"/>
      <c r="F6643" s="26">
        <v>17.649999999999999</v>
      </c>
      <c r="G6643" s="28" t="s">
        <v>896</v>
      </c>
      <c r="H6643" s="28" t="s">
        <v>3484</v>
      </c>
      <c r="J6643" s="28" t="s">
        <v>4907</v>
      </c>
      <c r="K6643" s="29">
        <v>41239</v>
      </c>
      <c r="L6643" s="28" t="s">
        <v>5658</v>
      </c>
      <c r="M6643" s="28" t="s">
        <v>5020</v>
      </c>
    </row>
    <row r="6644" spans="1:13" hidden="1" x14ac:dyDescent="0.2">
      <c r="A6644" s="211">
        <v>91804</v>
      </c>
      <c r="B6644" s="28" t="s">
        <v>4573</v>
      </c>
      <c r="C6644" s="28" t="s">
        <v>4580</v>
      </c>
      <c r="D6644" s="25">
        <v>40872</v>
      </c>
      <c r="E6644" s="28" t="s">
        <v>355</v>
      </c>
      <c r="F6644" s="26">
        <v>8</v>
      </c>
      <c r="G6644" s="28" t="s">
        <v>1938</v>
      </c>
      <c r="H6644" s="28" t="s">
        <v>277</v>
      </c>
      <c r="J6644" s="28" t="s">
        <v>4911</v>
      </c>
    </row>
    <row r="6645" spans="1:13" hidden="1" x14ac:dyDescent="0.2">
      <c r="A6645" s="27">
        <v>91579</v>
      </c>
      <c r="B6645" s="28" t="s">
        <v>4573</v>
      </c>
      <c r="C6645" s="28" t="s">
        <v>5135</v>
      </c>
      <c r="D6645" s="25">
        <v>40872</v>
      </c>
      <c r="F6645" s="26">
        <v>6.2</v>
      </c>
      <c r="G6645" s="28" t="s">
        <v>7119</v>
      </c>
      <c r="H6645" s="28" t="s">
        <v>3484</v>
      </c>
      <c r="J6645" s="28" t="s">
        <v>4911</v>
      </c>
      <c r="K6645" s="29">
        <v>41239</v>
      </c>
      <c r="L6645" s="28" t="s">
        <v>5658</v>
      </c>
      <c r="M6645" s="28" t="s">
        <v>6161</v>
      </c>
    </row>
    <row r="6646" spans="1:13" hidden="1" x14ac:dyDescent="0.2">
      <c r="A6646" s="27">
        <v>91578</v>
      </c>
      <c r="B6646" s="33" t="s">
        <v>4573</v>
      </c>
      <c r="C6646" s="28" t="s">
        <v>5135</v>
      </c>
      <c r="D6646" s="25">
        <v>40872</v>
      </c>
      <c r="F6646" s="26">
        <v>14.25</v>
      </c>
      <c r="G6646" s="28" t="s">
        <v>683</v>
      </c>
      <c r="H6646" s="28" t="s">
        <v>3365</v>
      </c>
      <c r="J6646" s="28" t="s">
        <v>4909</v>
      </c>
      <c r="K6646" s="29">
        <v>41239</v>
      </c>
      <c r="L6646" s="28" t="s">
        <v>5658</v>
      </c>
      <c r="M6646" s="28" t="s">
        <v>1525</v>
      </c>
    </row>
    <row r="6647" spans="1:13" hidden="1" x14ac:dyDescent="0.2">
      <c r="A6647" s="27">
        <v>91580.1</v>
      </c>
      <c r="B6647" s="28" t="s">
        <v>4573</v>
      </c>
      <c r="C6647" s="28" t="s">
        <v>5135</v>
      </c>
      <c r="D6647" s="25">
        <v>40872</v>
      </c>
      <c r="E6647" s="28" t="s">
        <v>1207</v>
      </c>
      <c r="F6647" s="26">
        <v>130</v>
      </c>
      <c r="G6647" s="28" t="s">
        <v>3358</v>
      </c>
      <c r="H6647" s="28" t="s">
        <v>4600</v>
      </c>
      <c r="J6647" s="28" t="s">
        <v>4906</v>
      </c>
      <c r="K6647" s="29">
        <v>41239</v>
      </c>
      <c r="L6647" s="28" t="s">
        <v>5658</v>
      </c>
      <c r="M6647" s="28" t="s">
        <v>5019</v>
      </c>
    </row>
    <row r="6648" spans="1:13" hidden="1" x14ac:dyDescent="0.2">
      <c r="A6648" s="27">
        <v>91580.2</v>
      </c>
      <c r="B6648" s="28" t="s">
        <v>4573</v>
      </c>
      <c r="C6648" s="28" t="s">
        <v>5135</v>
      </c>
      <c r="D6648" s="25">
        <v>40872</v>
      </c>
      <c r="E6648" s="33" t="s">
        <v>1208</v>
      </c>
      <c r="F6648" s="26">
        <v>15</v>
      </c>
      <c r="G6648" s="28" t="s">
        <v>3358</v>
      </c>
      <c r="H6648" s="28" t="s">
        <v>4600</v>
      </c>
      <c r="J6648" s="28" t="s">
        <v>4906</v>
      </c>
      <c r="K6648" s="29">
        <v>41239</v>
      </c>
      <c r="L6648" s="28" t="s">
        <v>5658</v>
      </c>
      <c r="M6648" s="28" t="s">
        <v>5019</v>
      </c>
    </row>
    <row r="6649" spans="1:13" hidden="1" x14ac:dyDescent="0.2">
      <c r="A6649" s="27">
        <v>91580.3</v>
      </c>
      <c r="B6649" s="28" t="s">
        <v>4573</v>
      </c>
      <c r="C6649" s="28" t="s">
        <v>5135</v>
      </c>
      <c r="D6649" s="25">
        <v>40872</v>
      </c>
      <c r="E6649" s="28" t="s">
        <v>1209</v>
      </c>
      <c r="F6649" s="26">
        <v>39.9</v>
      </c>
      <c r="G6649" s="28" t="s">
        <v>3358</v>
      </c>
      <c r="H6649" s="28" t="s">
        <v>3370</v>
      </c>
      <c r="J6649" s="28" t="s">
        <v>4909</v>
      </c>
      <c r="K6649" s="29">
        <v>41239</v>
      </c>
      <c r="L6649" s="28" t="s">
        <v>5658</v>
      </c>
      <c r="M6649" s="28" t="s">
        <v>5019</v>
      </c>
    </row>
    <row r="6650" spans="1:13" hidden="1" x14ac:dyDescent="0.2">
      <c r="A6650" s="27">
        <v>91466</v>
      </c>
      <c r="B6650" s="28" t="s">
        <v>5138</v>
      </c>
      <c r="C6650" s="28" t="s">
        <v>4574</v>
      </c>
      <c r="D6650" s="25">
        <v>40872</v>
      </c>
      <c r="F6650" s="26">
        <v>257.82</v>
      </c>
      <c r="G6650" s="28" t="s">
        <v>4574</v>
      </c>
      <c r="H6650" s="28" t="s">
        <v>3381</v>
      </c>
      <c r="J6650" s="28" t="s">
        <v>4909</v>
      </c>
      <c r="K6650" s="29">
        <v>40872</v>
      </c>
      <c r="L6650" s="28" t="s">
        <v>7206</v>
      </c>
      <c r="M6650" s="28" t="s">
        <v>6445</v>
      </c>
    </row>
    <row r="6651" spans="1:13" hidden="1" x14ac:dyDescent="0.2">
      <c r="A6651" s="27">
        <v>91582.1</v>
      </c>
      <c r="B6651" s="28" t="s">
        <v>4573</v>
      </c>
      <c r="C6651" s="28" t="s">
        <v>5135</v>
      </c>
      <c r="D6651" s="25">
        <v>40873</v>
      </c>
      <c r="E6651" s="28" t="s">
        <v>987</v>
      </c>
      <c r="F6651" s="26">
        <v>5</v>
      </c>
      <c r="G6651" s="28" t="s">
        <v>683</v>
      </c>
      <c r="H6651" s="28" t="s">
        <v>7323</v>
      </c>
      <c r="J6651" s="28" t="s">
        <v>4912</v>
      </c>
      <c r="K6651" s="29">
        <v>41241</v>
      </c>
      <c r="L6651" s="28" t="s">
        <v>5658</v>
      </c>
      <c r="M6651" s="28" t="s">
        <v>1525</v>
      </c>
    </row>
    <row r="6652" spans="1:13" hidden="1" x14ac:dyDescent="0.2">
      <c r="A6652" s="27">
        <v>91582.2</v>
      </c>
      <c r="B6652" s="33" t="s">
        <v>4573</v>
      </c>
      <c r="C6652" s="28" t="s">
        <v>5135</v>
      </c>
      <c r="D6652" s="25">
        <v>40873</v>
      </c>
      <c r="F6652" s="26">
        <v>8</v>
      </c>
      <c r="G6652" s="33" t="s">
        <v>683</v>
      </c>
      <c r="H6652" s="28" t="s">
        <v>3370</v>
      </c>
      <c r="J6652" s="28" t="s">
        <v>4909</v>
      </c>
      <c r="K6652" s="29">
        <v>41241</v>
      </c>
      <c r="L6652" s="28" t="s">
        <v>5658</v>
      </c>
      <c r="M6652" s="28" t="s">
        <v>1525</v>
      </c>
    </row>
    <row r="6653" spans="1:13" hidden="1" x14ac:dyDescent="0.2">
      <c r="A6653" s="27">
        <v>91582.3</v>
      </c>
      <c r="B6653" s="28" t="s">
        <v>4573</v>
      </c>
      <c r="C6653" s="28" t="s">
        <v>5135</v>
      </c>
      <c r="D6653" s="25">
        <v>40873</v>
      </c>
      <c r="F6653" s="26">
        <v>21.25</v>
      </c>
      <c r="G6653" s="28" t="s">
        <v>683</v>
      </c>
      <c r="H6653" s="28" t="s">
        <v>3365</v>
      </c>
      <c r="J6653" s="28" t="s">
        <v>4909</v>
      </c>
      <c r="K6653" s="29">
        <v>41241</v>
      </c>
      <c r="L6653" s="28" t="s">
        <v>5658</v>
      </c>
      <c r="M6653" s="28" t="s">
        <v>1525</v>
      </c>
    </row>
    <row r="6654" spans="1:13" hidden="1" x14ac:dyDescent="0.2">
      <c r="A6654" s="27">
        <v>91583</v>
      </c>
      <c r="B6654" s="28" t="s">
        <v>4573</v>
      </c>
      <c r="C6654" s="28" t="s">
        <v>5135</v>
      </c>
      <c r="D6654" s="25">
        <v>40873</v>
      </c>
      <c r="E6654" s="28" t="s">
        <v>1331</v>
      </c>
      <c r="F6654" s="26">
        <v>10</v>
      </c>
      <c r="G6654" s="28" t="s">
        <v>683</v>
      </c>
      <c r="H6654" s="28" t="s">
        <v>3488</v>
      </c>
      <c r="J6654" s="28" t="s">
        <v>4909</v>
      </c>
      <c r="K6654" s="29">
        <v>41241</v>
      </c>
      <c r="L6654" s="28" t="s">
        <v>5658</v>
      </c>
      <c r="M6654" s="28" t="s">
        <v>1525</v>
      </c>
    </row>
    <row r="6655" spans="1:13" hidden="1" x14ac:dyDescent="0.2">
      <c r="A6655" s="27">
        <v>91539</v>
      </c>
      <c r="B6655" s="28" t="s">
        <v>4573</v>
      </c>
      <c r="C6655" s="28" t="s">
        <v>5135</v>
      </c>
      <c r="D6655" s="25">
        <v>40874</v>
      </c>
      <c r="F6655" s="26">
        <v>35.26</v>
      </c>
      <c r="G6655" s="28" t="s">
        <v>5167</v>
      </c>
      <c r="H6655" s="28" t="s">
        <v>3365</v>
      </c>
      <c r="J6655" s="28" t="s">
        <v>4909</v>
      </c>
      <c r="K6655" s="29">
        <v>41241</v>
      </c>
      <c r="L6655" s="28" t="s">
        <v>5658</v>
      </c>
      <c r="M6655" s="28" t="s">
        <v>748</v>
      </c>
    </row>
    <row r="6656" spans="1:13" hidden="1" x14ac:dyDescent="0.2">
      <c r="A6656" s="211">
        <v>91585</v>
      </c>
      <c r="B6656" s="28" t="s">
        <v>4573</v>
      </c>
      <c r="C6656" s="28" t="s">
        <v>5135</v>
      </c>
      <c r="D6656" s="25">
        <v>40875</v>
      </c>
      <c r="E6656" s="28" t="s">
        <v>3568</v>
      </c>
      <c r="F6656" s="26">
        <v>19.75</v>
      </c>
      <c r="G6656" s="28" t="s">
        <v>995</v>
      </c>
      <c r="H6656" s="28" t="s">
        <v>5946</v>
      </c>
      <c r="I6656" s="28" t="s">
        <v>274</v>
      </c>
      <c r="J6656" s="28" t="s">
        <v>4905</v>
      </c>
      <c r="K6656" s="29">
        <v>41242</v>
      </c>
      <c r="L6656" s="28" t="s">
        <v>5658</v>
      </c>
      <c r="M6656" s="28" t="s">
        <v>5022</v>
      </c>
    </row>
    <row r="6657" spans="1:13" hidden="1" x14ac:dyDescent="0.2">
      <c r="A6657" s="211">
        <v>91679</v>
      </c>
      <c r="B6657" s="28" t="s">
        <v>4573</v>
      </c>
      <c r="C6657" s="28" t="s">
        <v>5783</v>
      </c>
      <c r="D6657" s="25">
        <v>40875</v>
      </c>
      <c r="E6657" s="28" t="s">
        <v>5785</v>
      </c>
      <c r="F6657" s="26">
        <v>494.77</v>
      </c>
      <c r="G6657" s="28" t="s">
        <v>5784</v>
      </c>
      <c r="H6657" s="28" t="s">
        <v>7321</v>
      </c>
      <c r="I6657" s="28" t="s">
        <v>7378</v>
      </c>
      <c r="J6657" s="28" t="s">
        <v>4909</v>
      </c>
    </row>
    <row r="6658" spans="1:13" x14ac:dyDescent="0.2">
      <c r="A6658" s="211">
        <v>91584</v>
      </c>
      <c r="B6658" s="28" t="s">
        <v>4573</v>
      </c>
      <c r="C6658" s="28" t="s">
        <v>5135</v>
      </c>
      <c r="D6658" s="25">
        <v>40875</v>
      </c>
      <c r="E6658" s="28" t="s">
        <v>2019</v>
      </c>
      <c r="F6658" s="26">
        <v>5.67</v>
      </c>
      <c r="G6658" s="28" t="s">
        <v>879</v>
      </c>
      <c r="H6658" s="28" t="s">
        <v>7151</v>
      </c>
      <c r="J6658" s="28" t="s">
        <v>4907</v>
      </c>
      <c r="K6658" s="29">
        <v>41242</v>
      </c>
      <c r="L6658" s="28" t="s">
        <v>5658</v>
      </c>
      <c r="M6658" s="28" t="s">
        <v>5021</v>
      </c>
    </row>
    <row r="6659" spans="1:13" hidden="1" x14ac:dyDescent="0.2">
      <c r="A6659" s="211">
        <v>91540</v>
      </c>
      <c r="B6659" s="33" t="s">
        <v>4573</v>
      </c>
      <c r="C6659" s="33" t="s">
        <v>5135</v>
      </c>
      <c r="D6659" s="25">
        <v>40875</v>
      </c>
      <c r="F6659" s="26">
        <v>6.25</v>
      </c>
      <c r="G6659" s="28" t="s">
        <v>1560</v>
      </c>
      <c r="H6659" s="28" t="s">
        <v>3370</v>
      </c>
      <c r="K6659" s="29">
        <v>41242</v>
      </c>
      <c r="L6659" s="33" t="s">
        <v>5658</v>
      </c>
      <c r="M6659" s="28" t="s">
        <v>2735</v>
      </c>
    </row>
    <row r="6660" spans="1:13" hidden="1" x14ac:dyDescent="0.2">
      <c r="A6660" s="211">
        <v>91586</v>
      </c>
      <c r="B6660" s="28" t="s">
        <v>4573</v>
      </c>
      <c r="C6660" s="28" t="s">
        <v>5135</v>
      </c>
      <c r="D6660" s="25">
        <v>40875</v>
      </c>
      <c r="E6660" s="28" t="s">
        <v>1215</v>
      </c>
      <c r="F6660" s="26">
        <v>28</v>
      </c>
      <c r="G6660" s="28" t="s">
        <v>1659</v>
      </c>
      <c r="H6660" s="28" t="s">
        <v>4600</v>
      </c>
      <c r="J6660" s="28" t="s">
        <v>4907</v>
      </c>
      <c r="K6660" s="29">
        <v>41242</v>
      </c>
      <c r="L6660" s="28" t="s">
        <v>5658</v>
      </c>
      <c r="M6660" s="28" t="s">
        <v>5073</v>
      </c>
    </row>
    <row r="6661" spans="1:13" hidden="1" x14ac:dyDescent="0.2">
      <c r="A6661" s="27">
        <v>91464</v>
      </c>
      <c r="B6661" s="28" t="s">
        <v>4573</v>
      </c>
      <c r="C6661" s="28" t="s">
        <v>4574</v>
      </c>
      <c r="D6661" s="25">
        <v>40875</v>
      </c>
      <c r="F6661" s="26">
        <v>10</v>
      </c>
      <c r="G6661" s="28" t="s">
        <v>6752</v>
      </c>
      <c r="H6661" s="28" t="s">
        <v>3381</v>
      </c>
      <c r="J6661" s="28" t="s">
        <v>4905</v>
      </c>
      <c r="K6661" s="29">
        <v>40875</v>
      </c>
      <c r="L6661" s="28" t="s">
        <v>7184</v>
      </c>
      <c r="M6661" s="28" t="s">
        <v>6443</v>
      </c>
    </row>
    <row r="6662" spans="1:13" hidden="1" x14ac:dyDescent="0.2">
      <c r="A6662" s="27">
        <v>91824.1</v>
      </c>
      <c r="B6662" s="28" t="s">
        <v>4573</v>
      </c>
      <c r="C6662" s="28" t="s">
        <v>5133</v>
      </c>
      <c r="D6662" s="25">
        <v>40875</v>
      </c>
      <c r="E6662" s="28" t="s">
        <v>2671</v>
      </c>
      <c r="F6662" s="26">
        <v>9.6999999999999993</v>
      </c>
      <c r="G6662" s="28" t="s">
        <v>5137</v>
      </c>
      <c r="H6662" s="28" t="s">
        <v>3370</v>
      </c>
      <c r="J6662" s="28" t="s">
        <v>4909</v>
      </c>
    </row>
    <row r="6663" spans="1:13" hidden="1" x14ac:dyDescent="0.2">
      <c r="A6663" s="27">
        <v>91824.2</v>
      </c>
      <c r="B6663" s="28" t="s">
        <v>4573</v>
      </c>
      <c r="C6663" s="28" t="s">
        <v>5133</v>
      </c>
      <c r="D6663" s="25">
        <v>40875</v>
      </c>
      <c r="E6663" s="28" t="s">
        <v>2672</v>
      </c>
      <c r="F6663" s="26">
        <v>18</v>
      </c>
      <c r="G6663" s="28" t="s">
        <v>5137</v>
      </c>
      <c r="H6663" s="28" t="s">
        <v>4600</v>
      </c>
      <c r="J6663" s="28" t="s">
        <v>4906</v>
      </c>
    </row>
    <row r="6664" spans="1:13" hidden="1" x14ac:dyDescent="0.2">
      <c r="A6664" s="27">
        <v>91824.3</v>
      </c>
      <c r="B6664" s="28" t="s">
        <v>4573</v>
      </c>
      <c r="C6664" s="28" t="s">
        <v>5133</v>
      </c>
      <c r="D6664" s="25">
        <v>40875</v>
      </c>
      <c r="E6664" s="28" t="s">
        <v>2672</v>
      </c>
      <c r="F6664" s="26">
        <v>78.290000000000006</v>
      </c>
      <c r="G6664" s="28" t="s">
        <v>5137</v>
      </c>
      <c r="H6664" s="28" t="s">
        <v>3365</v>
      </c>
      <c r="J6664" s="28" t="s">
        <v>4909</v>
      </c>
    </row>
    <row r="6665" spans="1:13" hidden="1" x14ac:dyDescent="0.2">
      <c r="A6665" s="27">
        <v>91463</v>
      </c>
      <c r="B6665" s="28" t="s">
        <v>4573</v>
      </c>
      <c r="C6665" s="28" t="s">
        <v>4574</v>
      </c>
      <c r="D6665" s="25">
        <v>40875</v>
      </c>
      <c r="F6665" s="26">
        <v>55.11</v>
      </c>
      <c r="G6665" s="28" t="s">
        <v>6790</v>
      </c>
      <c r="H6665" s="28" t="s">
        <v>3381</v>
      </c>
      <c r="J6665" s="28" t="s">
        <v>4909</v>
      </c>
      <c r="K6665" s="29">
        <v>40875</v>
      </c>
      <c r="L6665" s="28" t="s">
        <v>7174</v>
      </c>
      <c r="M6665" s="28" t="s">
        <v>7220</v>
      </c>
    </row>
    <row r="6666" spans="1:13" hidden="1" x14ac:dyDescent="0.2">
      <c r="A6666" s="211">
        <v>91589</v>
      </c>
      <c r="B6666" s="28" t="s">
        <v>4573</v>
      </c>
      <c r="C6666" s="28" t="s">
        <v>5135</v>
      </c>
      <c r="D6666" s="25">
        <v>40876</v>
      </c>
      <c r="E6666" s="28" t="s">
        <v>3569</v>
      </c>
      <c r="F6666" s="26">
        <v>63</v>
      </c>
      <c r="G6666" s="28" t="s">
        <v>1942</v>
      </c>
      <c r="H6666" s="28" t="s">
        <v>3484</v>
      </c>
      <c r="J6666" s="28" t="s">
        <v>4909</v>
      </c>
      <c r="K6666" s="29">
        <v>41244</v>
      </c>
      <c r="L6666" s="28" t="s">
        <v>5658</v>
      </c>
      <c r="M6666" s="28" t="s">
        <v>5024</v>
      </c>
    </row>
    <row r="6667" spans="1:13" hidden="1" x14ac:dyDescent="0.2">
      <c r="A6667" s="211">
        <v>91461.4</v>
      </c>
      <c r="B6667" s="28" t="s">
        <v>4582</v>
      </c>
      <c r="C6667" s="28" t="s">
        <v>4574</v>
      </c>
      <c r="D6667" s="25">
        <v>40876</v>
      </c>
      <c r="F6667" s="26">
        <v>-29.3</v>
      </c>
      <c r="G6667" s="28" t="s">
        <v>5170</v>
      </c>
      <c r="H6667" s="28" t="s">
        <v>6666</v>
      </c>
      <c r="K6667" s="29">
        <v>40876</v>
      </c>
      <c r="L6667" s="28" t="s">
        <v>7181</v>
      </c>
      <c r="M6667" s="28">
        <v>160109</v>
      </c>
    </row>
    <row r="6668" spans="1:13" hidden="1" x14ac:dyDescent="0.2">
      <c r="A6668" s="211">
        <v>91461.1</v>
      </c>
      <c r="B6668" s="28" t="s">
        <v>4573</v>
      </c>
      <c r="C6668" s="28" t="s">
        <v>4574</v>
      </c>
      <c r="D6668" s="25">
        <v>40876</v>
      </c>
      <c r="E6668" s="28" t="s">
        <v>6548</v>
      </c>
      <c r="F6668" s="26">
        <v>-55.5</v>
      </c>
      <c r="G6668" s="28" t="s">
        <v>5180</v>
      </c>
      <c r="H6668" s="28" t="s">
        <v>3484</v>
      </c>
      <c r="K6668" s="29">
        <v>40876</v>
      </c>
      <c r="L6668" s="28" t="s">
        <v>7181</v>
      </c>
      <c r="M6668" s="28">
        <v>160109</v>
      </c>
    </row>
    <row r="6669" spans="1:13" hidden="1" x14ac:dyDescent="0.2">
      <c r="A6669" s="211">
        <v>91541</v>
      </c>
      <c r="B6669" s="33" t="s">
        <v>4573</v>
      </c>
      <c r="C6669" s="33" t="s">
        <v>5135</v>
      </c>
      <c r="D6669" s="25">
        <v>40876</v>
      </c>
      <c r="F6669" s="26">
        <v>11.95</v>
      </c>
      <c r="G6669" s="28" t="s">
        <v>1560</v>
      </c>
      <c r="H6669" s="28" t="s">
        <v>3370</v>
      </c>
      <c r="K6669" s="29">
        <v>41243</v>
      </c>
      <c r="L6669" s="33" t="s">
        <v>5658</v>
      </c>
      <c r="M6669" s="28" t="s">
        <v>2735</v>
      </c>
    </row>
    <row r="6670" spans="1:13" hidden="1" x14ac:dyDescent="0.2">
      <c r="A6670" s="211">
        <v>91542.1</v>
      </c>
      <c r="B6670" s="33" t="s">
        <v>4573</v>
      </c>
      <c r="C6670" s="33" t="s">
        <v>5135</v>
      </c>
      <c r="D6670" s="25">
        <v>40876</v>
      </c>
      <c r="E6670" s="28" t="s">
        <v>981</v>
      </c>
      <c r="F6670" s="26">
        <v>17</v>
      </c>
      <c r="G6670" s="28" t="s">
        <v>1560</v>
      </c>
      <c r="H6670" s="28" t="s">
        <v>7321</v>
      </c>
      <c r="I6670" s="28" t="s">
        <v>8224</v>
      </c>
      <c r="J6670" s="28" t="s">
        <v>4905</v>
      </c>
      <c r="K6670" s="29">
        <v>41243</v>
      </c>
      <c r="L6670" s="33" t="s">
        <v>5658</v>
      </c>
      <c r="M6670" s="28" t="s">
        <v>2735</v>
      </c>
    </row>
    <row r="6671" spans="1:13" hidden="1" x14ac:dyDescent="0.2">
      <c r="A6671" s="211">
        <v>91542.2</v>
      </c>
      <c r="B6671" s="33" t="s">
        <v>4573</v>
      </c>
      <c r="C6671" s="33" t="s">
        <v>5135</v>
      </c>
      <c r="D6671" s="25">
        <v>40876</v>
      </c>
      <c r="E6671" s="28" t="s">
        <v>982</v>
      </c>
      <c r="F6671" s="26">
        <v>21</v>
      </c>
      <c r="G6671" s="28" t="s">
        <v>1560</v>
      </c>
      <c r="H6671" s="28" t="s">
        <v>7323</v>
      </c>
      <c r="I6671" s="28" t="s">
        <v>6165</v>
      </c>
      <c r="J6671" s="28" t="s">
        <v>4912</v>
      </c>
      <c r="K6671" s="29">
        <v>41243</v>
      </c>
      <c r="L6671" s="33" t="s">
        <v>5658</v>
      </c>
      <c r="M6671" s="28" t="s">
        <v>2735</v>
      </c>
    </row>
    <row r="6672" spans="1:13" hidden="1" x14ac:dyDescent="0.2">
      <c r="A6672" s="211">
        <v>91462</v>
      </c>
      <c r="B6672" s="28" t="s">
        <v>4573</v>
      </c>
      <c r="C6672" s="28" t="s">
        <v>4574</v>
      </c>
      <c r="D6672" s="25">
        <v>40876</v>
      </c>
      <c r="F6672" s="26">
        <v>22.75</v>
      </c>
      <c r="G6672" s="28" t="s">
        <v>4577</v>
      </c>
      <c r="H6672" s="28" t="s">
        <v>3365</v>
      </c>
      <c r="J6672" s="28" t="s">
        <v>4909</v>
      </c>
      <c r="K6672" s="29">
        <v>40876</v>
      </c>
      <c r="L6672" s="28" t="s">
        <v>7176</v>
      </c>
      <c r="M6672" s="28">
        <v>1346</v>
      </c>
    </row>
    <row r="6673" spans="1:13" hidden="1" x14ac:dyDescent="0.2">
      <c r="A6673" s="27">
        <v>91461.2</v>
      </c>
      <c r="B6673" s="28" t="s">
        <v>5138</v>
      </c>
      <c r="C6673" s="28" t="s">
        <v>4574</v>
      </c>
      <c r="D6673" s="25">
        <v>40876</v>
      </c>
      <c r="F6673" s="26">
        <v>-25</v>
      </c>
      <c r="G6673" s="28" t="s">
        <v>2718</v>
      </c>
      <c r="H6673" s="28" t="s">
        <v>6666</v>
      </c>
      <c r="K6673" s="29">
        <v>40876</v>
      </c>
      <c r="L6673" s="28" t="s">
        <v>7181</v>
      </c>
      <c r="M6673" s="28">
        <v>160109</v>
      </c>
    </row>
    <row r="6674" spans="1:13" hidden="1" x14ac:dyDescent="0.2">
      <c r="A6674" s="27">
        <v>91587</v>
      </c>
      <c r="B6674" s="28" t="s">
        <v>4573</v>
      </c>
      <c r="C6674" s="28" t="s">
        <v>5135</v>
      </c>
      <c r="D6674" s="25">
        <v>40876</v>
      </c>
      <c r="F6674" s="26">
        <v>5.44</v>
      </c>
      <c r="G6674" s="28" t="s">
        <v>7119</v>
      </c>
      <c r="H6674" s="28" t="s">
        <v>3484</v>
      </c>
      <c r="J6674" s="28" t="s">
        <v>4911</v>
      </c>
      <c r="K6674" s="29">
        <v>41243</v>
      </c>
      <c r="L6674" s="28" t="s">
        <v>5658</v>
      </c>
      <c r="M6674" s="28" t="s">
        <v>5023</v>
      </c>
    </row>
    <row r="6675" spans="1:13" hidden="1" x14ac:dyDescent="0.2">
      <c r="A6675" s="27">
        <v>91588</v>
      </c>
      <c r="B6675" s="33" t="s">
        <v>4573</v>
      </c>
      <c r="C6675" s="28" t="s">
        <v>5135</v>
      </c>
      <c r="D6675" s="25">
        <v>40876</v>
      </c>
      <c r="F6675" s="26">
        <v>30.2</v>
      </c>
      <c r="G6675" s="28" t="s">
        <v>878</v>
      </c>
      <c r="H6675" s="28" t="s">
        <v>7322</v>
      </c>
      <c r="J6675" s="28" t="s">
        <v>7139</v>
      </c>
      <c r="K6675" s="29">
        <v>41243</v>
      </c>
      <c r="L6675" s="28" t="s">
        <v>5658</v>
      </c>
      <c r="M6675" s="28" t="s">
        <v>752</v>
      </c>
    </row>
    <row r="6676" spans="1:13" hidden="1" x14ac:dyDescent="0.2">
      <c r="A6676" s="27">
        <v>91461.3</v>
      </c>
      <c r="B6676" s="28" t="s">
        <v>5172</v>
      </c>
      <c r="C6676" s="28" t="s">
        <v>4574</v>
      </c>
      <c r="D6676" s="25">
        <v>40876</v>
      </c>
      <c r="E6676" s="28" t="s">
        <v>6549</v>
      </c>
      <c r="F6676" s="26">
        <v>-10</v>
      </c>
      <c r="G6676" s="28" t="s">
        <v>5055</v>
      </c>
      <c r="H6676" s="28" t="s">
        <v>6666</v>
      </c>
      <c r="K6676" s="29">
        <v>40876</v>
      </c>
      <c r="L6676" s="28" t="s">
        <v>7181</v>
      </c>
      <c r="M6676" s="28">
        <v>160109</v>
      </c>
    </row>
    <row r="6677" spans="1:13" hidden="1" x14ac:dyDescent="0.2">
      <c r="A6677" s="27">
        <v>91460</v>
      </c>
      <c r="B6677" s="28" t="s">
        <v>4573</v>
      </c>
      <c r="C6677" s="28" t="s">
        <v>4574</v>
      </c>
      <c r="D6677" s="25">
        <v>40876</v>
      </c>
      <c r="F6677" s="26">
        <v>24.99</v>
      </c>
      <c r="G6677" s="28" t="s">
        <v>5136</v>
      </c>
      <c r="H6677" s="28" t="s">
        <v>3381</v>
      </c>
      <c r="J6677" s="28" t="s">
        <v>4911</v>
      </c>
      <c r="K6677" s="29">
        <v>40876</v>
      </c>
      <c r="L6677" s="28" t="s">
        <v>7174</v>
      </c>
      <c r="M6677" s="28" t="s">
        <v>7221</v>
      </c>
    </row>
    <row r="6678" spans="1:13" hidden="1" x14ac:dyDescent="0.2">
      <c r="A6678" s="211">
        <v>91459</v>
      </c>
      <c r="B6678" s="28" t="s">
        <v>4579</v>
      </c>
      <c r="C6678" s="28" t="s">
        <v>4574</v>
      </c>
      <c r="D6678" s="25">
        <v>40877</v>
      </c>
      <c r="F6678" s="26">
        <v>50</v>
      </c>
      <c r="G6678" s="28" t="s">
        <v>4580</v>
      </c>
      <c r="H6678" s="28" t="s">
        <v>6667</v>
      </c>
      <c r="K6678" s="29">
        <v>40877</v>
      </c>
      <c r="L6678" s="28" t="s">
        <v>7184</v>
      </c>
      <c r="M6678" s="28" t="s">
        <v>6442</v>
      </c>
    </row>
    <row r="6679" spans="1:13" hidden="1" x14ac:dyDescent="0.2">
      <c r="A6679" s="211">
        <v>91592</v>
      </c>
      <c r="B6679" s="28" t="s">
        <v>4573</v>
      </c>
      <c r="C6679" s="28" t="s">
        <v>5135</v>
      </c>
      <c r="D6679" s="25">
        <v>40877</v>
      </c>
      <c r="E6679" s="28" t="s">
        <v>3570</v>
      </c>
      <c r="F6679" s="26">
        <v>35.200000000000003</v>
      </c>
      <c r="G6679" s="28" t="s">
        <v>1158</v>
      </c>
      <c r="H6679" s="28" t="s">
        <v>7321</v>
      </c>
      <c r="I6679" s="28" t="s">
        <v>8224</v>
      </c>
      <c r="J6679" s="28" t="s">
        <v>4905</v>
      </c>
      <c r="K6679" s="29">
        <v>41244</v>
      </c>
      <c r="L6679" s="28" t="s">
        <v>5658</v>
      </c>
      <c r="M6679" s="28" t="s">
        <v>7236</v>
      </c>
    </row>
    <row r="6680" spans="1:13" hidden="1" x14ac:dyDescent="0.2">
      <c r="A6680" s="27">
        <v>91590</v>
      </c>
      <c r="B6680" s="28" t="s">
        <v>4573</v>
      </c>
      <c r="C6680" s="28" t="s">
        <v>5135</v>
      </c>
      <c r="D6680" s="25">
        <v>40877</v>
      </c>
      <c r="E6680" s="28" t="s">
        <v>628</v>
      </c>
      <c r="F6680" s="26">
        <v>7.56</v>
      </c>
      <c r="G6680" s="28" t="s">
        <v>7890</v>
      </c>
      <c r="H6680" s="28" t="s">
        <v>3370</v>
      </c>
      <c r="J6680" s="28" t="s">
        <v>4909</v>
      </c>
      <c r="K6680" s="29">
        <v>41244</v>
      </c>
      <c r="L6680" s="28" t="s">
        <v>5658</v>
      </c>
      <c r="M6680" s="28" t="s">
        <v>7235</v>
      </c>
    </row>
    <row r="6681" spans="1:13" hidden="1" x14ac:dyDescent="0.2">
      <c r="A6681" s="27">
        <v>91591.1</v>
      </c>
      <c r="B6681" s="28" t="s">
        <v>4573</v>
      </c>
      <c r="C6681" s="28" t="s">
        <v>5135</v>
      </c>
      <c r="D6681" s="25">
        <v>40877</v>
      </c>
      <c r="E6681" s="28" t="s">
        <v>8566</v>
      </c>
      <c r="F6681" s="26">
        <v>7</v>
      </c>
      <c r="G6681" s="28" t="s">
        <v>683</v>
      </c>
      <c r="H6681" s="28" t="s">
        <v>277</v>
      </c>
      <c r="I6681" s="28" t="s">
        <v>6165</v>
      </c>
      <c r="J6681" s="28" t="s">
        <v>4905</v>
      </c>
      <c r="K6681" s="29">
        <v>41244</v>
      </c>
      <c r="L6681" s="28" t="s">
        <v>5658</v>
      </c>
      <c r="M6681" s="28" t="s">
        <v>1525</v>
      </c>
    </row>
    <row r="6682" spans="1:13" hidden="1" x14ac:dyDescent="0.2">
      <c r="A6682" s="27">
        <v>91591.2</v>
      </c>
      <c r="B6682" s="28" t="s">
        <v>4573</v>
      </c>
      <c r="C6682" s="28" t="s">
        <v>5135</v>
      </c>
      <c r="D6682" s="25">
        <v>40877</v>
      </c>
      <c r="F6682" s="26">
        <v>4</v>
      </c>
      <c r="G6682" s="28" t="s">
        <v>683</v>
      </c>
      <c r="H6682" s="28" t="s">
        <v>3370</v>
      </c>
      <c r="J6682" s="28" t="s">
        <v>4909</v>
      </c>
      <c r="K6682" s="29">
        <v>41244</v>
      </c>
      <c r="L6682" s="28" t="s">
        <v>5658</v>
      </c>
      <c r="M6682" s="28" t="s">
        <v>1525</v>
      </c>
    </row>
    <row r="6683" spans="1:13" hidden="1" x14ac:dyDescent="0.2">
      <c r="A6683" s="27">
        <v>91591.3</v>
      </c>
      <c r="B6683" s="28" t="s">
        <v>4573</v>
      </c>
      <c r="C6683" s="28" t="s">
        <v>5135</v>
      </c>
      <c r="D6683" s="25">
        <v>40877</v>
      </c>
      <c r="F6683" s="26">
        <v>25.39</v>
      </c>
      <c r="G6683" s="28" t="s">
        <v>683</v>
      </c>
      <c r="H6683" s="28" t="s">
        <v>3365</v>
      </c>
      <c r="J6683" s="28" t="s">
        <v>4909</v>
      </c>
      <c r="K6683" s="29">
        <v>41244</v>
      </c>
      <c r="L6683" s="28" t="s">
        <v>5658</v>
      </c>
      <c r="M6683" s="28" t="s">
        <v>1525</v>
      </c>
    </row>
    <row r="6684" spans="1:13" hidden="1" x14ac:dyDescent="0.2">
      <c r="A6684" s="27">
        <v>91543</v>
      </c>
      <c r="B6684" s="28" t="s">
        <v>4573</v>
      </c>
      <c r="C6684" s="28" t="s">
        <v>5135</v>
      </c>
      <c r="D6684" s="25">
        <v>40877</v>
      </c>
      <c r="F6684" s="26">
        <v>7.16</v>
      </c>
      <c r="G6684" s="28" t="s">
        <v>5167</v>
      </c>
      <c r="H6684" s="28" t="s">
        <v>3365</v>
      </c>
      <c r="J6684" s="28" t="s">
        <v>4909</v>
      </c>
      <c r="K6684" s="29">
        <v>41244</v>
      </c>
      <c r="L6684" s="28" t="s">
        <v>5658</v>
      </c>
      <c r="M6684" s="28" t="s">
        <v>748</v>
      </c>
    </row>
    <row r="6685" spans="1:13" hidden="1" x14ac:dyDescent="0.2">
      <c r="A6685" s="211">
        <v>91832</v>
      </c>
      <c r="B6685" s="28" t="s">
        <v>4573</v>
      </c>
      <c r="C6685" s="28" t="s">
        <v>4580</v>
      </c>
      <c r="D6685" s="25">
        <v>40878</v>
      </c>
      <c r="E6685" s="28" t="s">
        <v>2963</v>
      </c>
      <c r="F6685" s="26">
        <v>25</v>
      </c>
      <c r="G6685" s="28" t="s">
        <v>5158</v>
      </c>
      <c r="H6685" s="28" t="s">
        <v>7154</v>
      </c>
      <c r="J6685" s="28" t="s">
        <v>4905</v>
      </c>
    </row>
    <row r="6686" spans="1:13" hidden="1" x14ac:dyDescent="0.2">
      <c r="A6686" s="211">
        <v>91833</v>
      </c>
      <c r="B6686" s="28" t="s">
        <v>4573</v>
      </c>
      <c r="C6686" s="28" t="s">
        <v>4580</v>
      </c>
      <c r="D6686" s="25">
        <v>40878</v>
      </c>
      <c r="E6686" s="28" t="s">
        <v>2963</v>
      </c>
      <c r="F6686" s="26">
        <v>40</v>
      </c>
      <c r="G6686" s="28" t="s">
        <v>5158</v>
      </c>
      <c r="H6686" s="28" t="s">
        <v>7154</v>
      </c>
      <c r="J6686" s="28" t="s">
        <v>4906</v>
      </c>
    </row>
    <row r="6687" spans="1:13" hidden="1" x14ac:dyDescent="0.2">
      <c r="A6687" s="211">
        <v>91594</v>
      </c>
      <c r="B6687" s="28" t="s">
        <v>4573</v>
      </c>
      <c r="C6687" s="28" t="s">
        <v>5135</v>
      </c>
      <c r="D6687" s="25">
        <v>40878</v>
      </c>
      <c r="E6687" s="28" t="s">
        <v>6559</v>
      </c>
      <c r="F6687" s="26">
        <v>85.2</v>
      </c>
      <c r="G6687" s="28" t="s">
        <v>1942</v>
      </c>
      <c r="H6687" s="28" t="s">
        <v>5946</v>
      </c>
      <c r="I6687" s="28" t="s">
        <v>274</v>
      </c>
      <c r="J6687" s="28" t="s">
        <v>4909</v>
      </c>
      <c r="K6687" s="29">
        <v>41245</v>
      </c>
      <c r="L6687" s="28" t="s">
        <v>5658</v>
      </c>
      <c r="M6687" s="28" t="s">
        <v>7237</v>
      </c>
    </row>
    <row r="6688" spans="1:13" hidden="1" x14ac:dyDescent="0.2">
      <c r="A6688" s="211">
        <v>91457</v>
      </c>
      <c r="B6688" s="28" t="s">
        <v>4573</v>
      </c>
      <c r="C6688" s="28" t="s">
        <v>4574</v>
      </c>
      <c r="D6688" s="25">
        <v>40878</v>
      </c>
      <c r="F6688" s="26">
        <v>5</v>
      </c>
      <c r="G6688" s="28" t="s">
        <v>5134</v>
      </c>
      <c r="H6688" s="28" t="s">
        <v>5954</v>
      </c>
      <c r="J6688" s="28" t="s">
        <v>4912</v>
      </c>
      <c r="K6688" s="29">
        <v>40878</v>
      </c>
      <c r="L6688" s="28" t="s">
        <v>7174</v>
      </c>
      <c r="M6688" s="28" t="s">
        <v>7194</v>
      </c>
    </row>
    <row r="6689" spans="1:13" hidden="1" x14ac:dyDescent="0.2">
      <c r="A6689" s="211">
        <v>91454</v>
      </c>
      <c r="B6689" s="28" t="s">
        <v>4573</v>
      </c>
      <c r="C6689" s="28" t="s">
        <v>4574</v>
      </c>
      <c r="D6689" s="25">
        <v>40878</v>
      </c>
      <c r="E6689" s="28" t="s">
        <v>3382</v>
      </c>
      <c r="F6689" s="26">
        <v>170</v>
      </c>
      <c r="G6689" s="28" t="s">
        <v>5414</v>
      </c>
      <c r="H6689" s="28" t="s">
        <v>3381</v>
      </c>
      <c r="J6689" s="28" t="s">
        <v>4909</v>
      </c>
      <c r="K6689" s="29">
        <v>40878</v>
      </c>
      <c r="L6689" s="28" t="s">
        <v>7174</v>
      </c>
      <c r="M6689" s="28" t="s">
        <v>7188</v>
      </c>
    </row>
    <row r="6690" spans="1:13" hidden="1" x14ac:dyDescent="0.2">
      <c r="A6690" s="27">
        <v>91451</v>
      </c>
      <c r="B6690" s="28" t="s">
        <v>4573</v>
      </c>
      <c r="C6690" s="28" t="s">
        <v>4574</v>
      </c>
      <c r="D6690" s="25">
        <v>40878</v>
      </c>
      <c r="F6690" s="26">
        <v>43.89</v>
      </c>
      <c r="G6690" s="28" t="s">
        <v>6752</v>
      </c>
      <c r="H6690" s="28" t="s">
        <v>3381</v>
      </c>
      <c r="J6690" s="28" t="s">
        <v>4907</v>
      </c>
      <c r="K6690" s="29">
        <v>40878</v>
      </c>
      <c r="L6690" s="28" t="s">
        <v>7174</v>
      </c>
      <c r="M6690" s="28" t="s">
        <v>6752</v>
      </c>
    </row>
    <row r="6691" spans="1:13" hidden="1" x14ac:dyDescent="0.2">
      <c r="A6691" s="27">
        <v>91845</v>
      </c>
      <c r="B6691" s="33" t="s">
        <v>4573</v>
      </c>
      <c r="C6691" s="28" t="s">
        <v>4580</v>
      </c>
      <c r="D6691" s="25">
        <v>40878</v>
      </c>
      <c r="F6691" s="26">
        <v>30</v>
      </c>
      <c r="G6691" s="28" t="s">
        <v>1958</v>
      </c>
      <c r="H6691" s="28" t="s">
        <v>3379</v>
      </c>
      <c r="J6691" s="28" t="s">
        <v>4906</v>
      </c>
    </row>
    <row r="6692" spans="1:13" hidden="1" x14ac:dyDescent="0.2">
      <c r="A6692" s="27">
        <v>91843</v>
      </c>
      <c r="B6692" s="28" t="s">
        <v>4573</v>
      </c>
      <c r="C6692" s="28" t="s">
        <v>4580</v>
      </c>
      <c r="D6692" s="25">
        <v>40878</v>
      </c>
      <c r="F6692" s="26">
        <v>20</v>
      </c>
      <c r="G6692" s="28" t="s">
        <v>7119</v>
      </c>
      <c r="H6692" s="28" t="s">
        <v>3365</v>
      </c>
      <c r="J6692" s="28" t="s">
        <v>4911</v>
      </c>
    </row>
    <row r="6693" spans="1:13" hidden="1" x14ac:dyDescent="0.2">
      <c r="A6693" s="27">
        <v>91837</v>
      </c>
      <c r="B6693" s="28" t="s">
        <v>4573</v>
      </c>
      <c r="C6693" s="28" t="s">
        <v>4580</v>
      </c>
      <c r="D6693" s="25">
        <v>40878</v>
      </c>
      <c r="E6693" s="28" t="s">
        <v>3542</v>
      </c>
      <c r="F6693" s="26">
        <v>40</v>
      </c>
      <c r="G6693" s="28" t="s">
        <v>3696</v>
      </c>
      <c r="H6693" s="28" t="s">
        <v>3488</v>
      </c>
      <c r="J6693" s="28" t="s">
        <v>4908</v>
      </c>
    </row>
    <row r="6694" spans="1:13" hidden="1" x14ac:dyDescent="0.2">
      <c r="A6694" s="27">
        <v>91856</v>
      </c>
      <c r="B6694" s="28" t="s">
        <v>4573</v>
      </c>
      <c r="C6694" s="28" t="s">
        <v>4580</v>
      </c>
      <c r="D6694" s="25">
        <v>40878</v>
      </c>
      <c r="E6694" s="28" t="s">
        <v>2684</v>
      </c>
      <c r="F6694" s="26">
        <v>65</v>
      </c>
      <c r="G6694" s="28" t="s">
        <v>5152</v>
      </c>
      <c r="H6694" s="28" t="s">
        <v>7311</v>
      </c>
      <c r="J6694" s="28" t="s">
        <v>4683</v>
      </c>
    </row>
    <row r="6695" spans="1:13" hidden="1" x14ac:dyDescent="0.2">
      <c r="A6695" s="27">
        <v>91595.1</v>
      </c>
      <c r="B6695" s="28" t="s">
        <v>4573</v>
      </c>
      <c r="C6695" s="28" t="s">
        <v>5135</v>
      </c>
      <c r="D6695" s="25">
        <v>40878</v>
      </c>
      <c r="E6695" s="28" t="s">
        <v>726</v>
      </c>
      <c r="F6695" s="26">
        <v>8</v>
      </c>
      <c r="G6695" s="28" t="s">
        <v>683</v>
      </c>
      <c r="H6695" s="28" t="s">
        <v>3370</v>
      </c>
      <c r="J6695" s="28" t="s">
        <v>4907</v>
      </c>
      <c r="K6695" s="29">
        <v>41245</v>
      </c>
      <c r="L6695" s="28" t="s">
        <v>5658</v>
      </c>
      <c r="M6695" s="28" t="s">
        <v>1525</v>
      </c>
    </row>
    <row r="6696" spans="1:13" hidden="1" x14ac:dyDescent="0.2">
      <c r="A6696" s="27">
        <v>91595.199999999997</v>
      </c>
      <c r="B6696" s="33" t="s">
        <v>4573</v>
      </c>
      <c r="C6696" s="28" t="s">
        <v>5135</v>
      </c>
      <c r="D6696" s="25">
        <v>40878</v>
      </c>
      <c r="E6696" s="28" t="s">
        <v>980</v>
      </c>
      <c r="F6696" s="26">
        <v>14.99</v>
      </c>
      <c r="G6696" s="28" t="s">
        <v>683</v>
      </c>
      <c r="H6696" s="28" t="s">
        <v>3488</v>
      </c>
      <c r="J6696" s="28" t="s">
        <v>4908</v>
      </c>
      <c r="K6696" s="29">
        <v>41245</v>
      </c>
      <c r="L6696" s="28" t="s">
        <v>5658</v>
      </c>
      <c r="M6696" s="28" t="s">
        <v>1525</v>
      </c>
    </row>
    <row r="6697" spans="1:13" hidden="1" x14ac:dyDescent="0.2">
      <c r="A6697" s="27">
        <v>91848</v>
      </c>
      <c r="B6697" s="28" t="s">
        <v>4573</v>
      </c>
      <c r="C6697" s="28" t="s">
        <v>4580</v>
      </c>
      <c r="D6697" s="25">
        <v>40878</v>
      </c>
      <c r="E6697" s="28" t="s">
        <v>7164</v>
      </c>
      <c r="F6697" s="26">
        <v>80</v>
      </c>
      <c r="G6697" s="28" t="s">
        <v>8412</v>
      </c>
      <c r="H6697" s="28" t="s">
        <v>3365</v>
      </c>
      <c r="J6697" s="28" t="s">
        <v>4906</v>
      </c>
    </row>
    <row r="6698" spans="1:13" hidden="1" x14ac:dyDescent="0.2">
      <c r="A6698" s="27">
        <v>91841</v>
      </c>
      <c r="B6698" s="28" t="s">
        <v>4573</v>
      </c>
      <c r="C6698" s="28" t="s">
        <v>4580</v>
      </c>
      <c r="D6698" s="25">
        <v>40878</v>
      </c>
      <c r="F6698" s="26">
        <v>40</v>
      </c>
      <c r="G6698" s="28" t="s">
        <v>5137</v>
      </c>
      <c r="H6698" s="28" t="s">
        <v>3365</v>
      </c>
      <c r="J6698" s="28" t="s">
        <v>4911</v>
      </c>
    </row>
    <row r="6699" spans="1:13" hidden="1" x14ac:dyDescent="0.2">
      <c r="A6699" s="27">
        <v>91453</v>
      </c>
      <c r="B6699" s="28" t="s">
        <v>4579</v>
      </c>
      <c r="C6699" s="28" t="s">
        <v>4574</v>
      </c>
      <c r="D6699" s="25">
        <v>40878</v>
      </c>
      <c r="F6699" s="26">
        <v>300</v>
      </c>
      <c r="G6699" s="28" t="s">
        <v>5133</v>
      </c>
      <c r="H6699" s="28" t="s">
        <v>6667</v>
      </c>
      <c r="K6699" s="29">
        <v>40878</v>
      </c>
      <c r="L6699" s="28" t="s">
        <v>7174</v>
      </c>
      <c r="M6699" s="28" t="s">
        <v>2972</v>
      </c>
    </row>
    <row r="6700" spans="1:13" hidden="1" x14ac:dyDescent="0.2">
      <c r="A6700" s="27">
        <v>91826</v>
      </c>
      <c r="B6700" s="28" t="s">
        <v>7124</v>
      </c>
      <c r="C6700" s="28" t="s">
        <v>5133</v>
      </c>
      <c r="D6700" s="25">
        <v>40878</v>
      </c>
      <c r="F6700" s="26">
        <v>-0.15</v>
      </c>
      <c r="G6700" s="28" t="s">
        <v>5133</v>
      </c>
      <c r="H6700" s="28" t="s">
        <v>6666</v>
      </c>
    </row>
    <row r="6701" spans="1:13" hidden="1" x14ac:dyDescent="0.2">
      <c r="A6701" s="27">
        <v>91456</v>
      </c>
      <c r="B6701" s="28" t="s">
        <v>4573</v>
      </c>
      <c r="C6701" s="28" t="s">
        <v>4574</v>
      </c>
      <c r="D6701" s="25">
        <v>40878</v>
      </c>
      <c r="F6701" s="26">
        <v>35.49</v>
      </c>
      <c r="G6701" s="28" t="s">
        <v>6021</v>
      </c>
      <c r="H6701" s="28" t="s">
        <v>3381</v>
      </c>
      <c r="J6701" s="28" t="s">
        <v>4909</v>
      </c>
      <c r="K6701" s="29">
        <v>40878</v>
      </c>
      <c r="L6701" s="28" t="s">
        <v>7174</v>
      </c>
      <c r="M6701" s="28" t="s">
        <v>7200</v>
      </c>
    </row>
    <row r="6702" spans="1:13" hidden="1" x14ac:dyDescent="0.2">
      <c r="A6702" s="27">
        <v>91593.1</v>
      </c>
      <c r="B6702" s="28" t="s">
        <v>4573</v>
      </c>
      <c r="C6702" s="28" t="s">
        <v>5135</v>
      </c>
      <c r="D6702" s="25">
        <v>40878</v>
      </c>
      <c r="E6702" s="28" t="s">
        <v>984</v>
      </c>
      <c r="F6702" s="26">
        <v>5</v>
      </c>
      <c r="G6702" s="28" t="s">
        <v>3358</v>
      </c>
      <c r="H6702" s="28" t="s">
        <v>3370</v>
      </c>
      <c r="J6702" s="28" t="s">
        <v>4909</v>
      </c>
      <c r="K6702" s="29">
        <v>41245</v>
      </c>
      <c r="L6702" s="28" t="s">
        <v>5658</v>
      </c>
      <c r="M6702" s="28" t="s">
        <v>5019</v>
      </c>
    </row>
    <row r="6703" spans="1:13" hidden="1" x14ac:dyDescent="0.2">
      <c r="A6703" s="27">
        <v>91593.2</v>
      </c>
      <c r="B6703" s="28" t="s">
        <v>4573</v>
      </c>
      <c r="C6703" s="28" t="s">
        <v>5135</v>
      </c>
      <c r="D6703" s="25">
        <v>40878</v>
      </c>
      <c r="E6703" s="28" t="s">
        <v>985</v>
      </c>
      <c r="F6703" s="26">
        <v>10</v>
      </c>
      <c r="G6703" s="28" t="s">
        <v>3358</v>
      </c>
      <c r="H6703" s="28" t="s">
        <v>7323</v>
      </c>
      <c r="I6703" s="28" t="s">
        <v>6165</v>
      </c>
      <c r="J6703" s="28" t="s">
        <v>4912</v>
      </c>
      <c r="K6703" s="29">
        <v>41245</v>
      </c>
      <c r="L6703" s="28" t="s">
        <v>5658</v>
      </c>
      <c r="M6703" s="28" t="s">
        <v>5019</v>
      </c>
    </row>
    <row r="6704" spans="1:13" hidden="1" x14ac:dyDescent="0.2">
      <c r="A6704" s="27">
        <v>91593.3</v>
      </c>
      <c r="B6704" s="28" t="s">
        <v>4573</v>
      </c>
      <c r="C6704" s="28" t="s">
        <v>5135</v>
      </c>
      <c r="D6704" s="25">
        <v>40878</v>
      </c>
      <c r="E6704" s="28" t="s">
        <v>986</v>
      </c>
      <c r="F6704" s="26">
        <v>16.97</v>
      </c>
      <c r="G6704" s="28" t="s">
        <v>3358</v>
      </c>
      <c r="H6704" s="28" t="s">
        <v>7321</v>
      </c>
      <c r="I6704" s="28" t="s">
        <v>6165</v>
      </c>
      <c r="J6704" s="28" t="s">
        <v>4911</v>
      </c>
      <c r="K6704" s="29">
        <v>41245</v>
      </c>
      <c r="L6704" s="28" t="s">
        <v>5658</v>
      </c>
      <c r="M6704" s="28" t="s">
        <v>5019</v>
      </c>
    </row>
    <row r="6705" spans="1:13" hidden="1" x14ac:dyDescent="0.2">
      <c r="A6705" s="27">
        <v>91452</v>
      </c>
      <c r="B6705" s="28" t="s">
        <v>4573</v>
      </c>
      <c r="C6705" s="28" t="s">
        <v>4574</v>
      </c>
      <c r="D6705" s="25">
        <v>40878</v>
      </c>
      <c r="E6705" s="28" t="s">
        <v>3375</v>
      </c>
      <c r="F6705" s="26">
        <v>46</v>
      </c>
      <c r="G6705" s="28" t="s">
        <v>6023</v>
      </c>
      <c r="H6705" s="28" t="s">
        <v>3379</v>
      </c>
      <c r="J6705" s="28" t="s">
        <v>4906</v>
      </c>
      <c r="K6705" s="29">
        <v>40878</v>
      </c>
      <c r="L6705" s="28" t="s">
        <v>7174</v>
      </c>
      <c r="M6705" s="28" t="s">
        <v>7196</v>
      </c>
    </row>
    <row r="6706" spans="1:13" hidden="1" x14ac:dyDescent="0.2">
      <c r="A6706" s="27">
        <v>91850</v>
      </c>
      <c r="B6706" s="28" t="s">
        <v>4573</v>
      </c>
      <c r="C6706" s="28" t="s">
        <v>4580</v>
      </c>
      <c r="D6706" s="25">
        <v>40878</v>
      </c>
      <c r="E6706" s="28" t="s">
        <v>2681</v>
      </c>
      <c r="F6706" s="26">
        <v>35</v>
      </c>
      <c r="G6706" s="28" t="s">
        <v>2685</v>
      </c>
      <c r="H6706" s="28" t="s">
        <v>7154</v>
      </c>
      <c r="J6706" s="28" t="s">
        <v>4906</v>
      </c>
    </row>
    <row r="6707" spans="1:13" hidden="1" x14ac:dyDescent="0.2">
      <c r="A6707" s="27">
        <v>91851</v>
      </c>
      <c r="B6707" s="28" t="s">
        <v>4573</v>
      </c>
      <c r="C6707" s="28" t="s">
        <v>4580</v>
      </c>
      <c r="D6707" s="25">
        <v>40878</v>
      </c>
      <c r="E6707" s="28" t="s">
        <v>2682</v>
      </c>
      <c r="F6707" s="26">
        <v>30</v>
      </c>
      <c r="G6707" s="28" t="s">
        <v>2685</v>
      </c>
      <c r="H6707" s="28" t="s">
        <v>7154</v>
      </c>
      <c r="J6707" s="28" t="s">
        <v>4906</v>
      </c>
    </row>
    <row r="6708" spans="1:13" hidden="1" x14ac:dyDescent="0.2">
      <c r="A6708" s="27">
        <v>91853</v>
      </c>
      <c r="B6708" s="28" t="s">
        <v>4573</v>
      </c>
      <c r="C6708" s="28" t="s">
        <v>4580</v>
      </c>
      <c r="D6708" s="25">
        <v>40878</v>
      </c>
      <c r="E6708" s="33" t="s">
        <v>2681</v>
      </c>
      <c r="F6708" s="26">
        <v>30</v>
      </c>
      <c r="G6708" s="28" t="s">
        <v>2685</v>
      </c>
      <c r="H6708" s="28" t="s">
        <v>7154</v>
      </c>
      <c r="J6708" s="28" t="s">
        <v>4906</v>
      </c>
    </row>
    <row r="6709" spans="1:13" hidden="1" x14ac:dyDescent="0.2">
      <c r="A6709" s="27">
        <v>91455</v>
      </c>
      <c r="B6709" s="28" t="s">
        <v>4573</v>
      </c>
      <c r="C6709" s="28" t="s">
        <v>4574</v>
      </c>
      <c r="D6709" s="25">
        <v>40878</v>
      </c>
      <c r="F6709" s="26">
        <v>12.12</v>
      </c>
      <c r="G6709" s="28" t="s">
        <v>6022</v>
      </c>
      <c r="H6709" s="28" t="s">
        <v>3381</v>
      </c>
      <c r="J6709" s="28" t="s">
        <v>4909</v>
      </c>
      <c r="K6709" s="29">
        <v>40878</v>
      </c>
      <c r="L6709" s="28" t="s">
        <v>7174</v>
      </c>
      <c r="M6709" s="28" t="s">
        <v>7195</v>
      </c>
    </row>
    <row r="6710" spans="1:13" hidden="1" x14ac:dyDescent="0.2">
      <c r="A6710" s="27">
        <v>91449</v>
      </c>
      <c r="B6710" s="28" t="s">
        <v>4573</v>
      </c>
      <c r="C6710" s="28" t="s">
        <v>4574</v>
      </c>
      <c r="D6710" s="25">
        <v>40878</v>
      </c>
      <c r="E6710" s="28" t="s">
        <v>7162</v>
      </c>
      <c r="F6710" s="26">
        <v>10</v>
      </c>
      <c r="G6710" s="28" t="s">
        <v>4595</v>
      </c>
      <c r="H6710" s="28" t="s">
        <v>3370</v>
      </c>
      <c r="J6710" s="28" t="s">
        <v>4906</v>
      </c>
      <c r="K6710" s="29">
        <v>40878</v>
      </c>
      <c r="L6710" s="28" t="s">
        <v>7182</v>
      </c>
      <c r="M6710" s="28" t="s">
        <v>7199</v>
      </c>
    </row>
    <row r="6711" spans="1:13" hidden="1" x14ac:dyDescent="0.2">
      <c r="A6711" s="27">
        <v>91450</v>
      </c>
      <c r="B6711" s="28" t="s">
        <v>4573</v>
      </c>
      <c r="C6711" s="28" t="s">
        <v>4574</v>
      </c>
      <c r="D6711" s="25">
        <v>40878</v>
      </c>
      <c r="E6711" s="33" t="s">
        <v>7163</v>
      </c>
      <c r="F6711" s="26">
        <v>10</v>
      </c>
      <c r="G6711" s="28" t="s">
        <v>4595</v>
      </c>
      <c r="H6711" s="28" t="s">
        <v>3370</v>
      </c>
      <c r="J6711" s="28" t="s">
        <v>4905</v>
      </c>
      <c r="K6711" s="29">
        <v>40878</v>
      </c>
      <c r="L6711" s="28" t="s">
        <v>7182</v>
      </c>
      <c r="M6711" s="28" t="s">
        <v>7198</v>
      </c>
    </row>
    <row r="6712" spans="1:13" hidden="1" x14ac:dyDescent="0.2">
      <c r="A6712" s="27">
        <v>91848</v>
      </c>
      <c r="B6712" s="28" t="s">
        <v>4573</v>
      </c>
      <c r="C6712" s="28" t="s">
        <v>4580</v>
      </c>
      <c r="D6712" s="25">
        <v>40878</v>
      </c>
      <c r="E6712" s="28" t="s">
        <v>2687</v>
      </c>
      <c r="F6712" s="26">
        <v>226.75</v>
      </c>
      <c r="G6712" s="28" t="s">
        <v>4595</v>
      </c>
      <c r="H6712" s="28" t="s">
        <v>3370</v>
      </c>
      <c r="J6712" s="28" t="s">
        <v>4909</v>
      </c>
    </row>
    <row r="6713" spans="1:13" hidden="1" x14ac:dyDescent="0.2">
      <c r="A6713" s="27">
        <v>91802</v>
      </c>
      <c r="B6713" s="28" t="s">
        <v>5150</v>
      </c>
      <c r="C6713" s="28" t="s">
        <v>4580</v>
      </c>
      <c r="D6713" s="25">
        <v>40878</v>
      </c>
      <c r="E6713" s="28" t="s">
        <v>353</v>
      </c>
      <c r="F6713" s="26">
        <v>-790</v>
      </c>
      <c r="G6713" s="28" t="s">
        <v>4574</v>
      </c>
      <c r="H6713" s="28" t="s">
        <v>6667</v>
      </c>
    </row>
    <row r="6714" spans="1:13" hidden="1" x14ac:dyDescent="0.2">
      <c r="A6714" s="27">
        <v>91825</v>
      </c>
      <c r="B6714" s="28" t="s">
        <v>5150</v>
      </c>
      <c r="C6714" s="28" t="s">
        <v>5133</v>
      </c>
      <c r="D6714" s="25">
        <v>40878</v>
      </c>
      <c r="F6714" s="26">
        <v>-300</v>
      </c>
      <c r="G6714" s="28" t="s">
        <v>4574</v>
      </c>
      <c r="H6714" s="28" t="s">
        <v>6667</v>
      </c>
    </row>
    <row r="6715" spans="1:13" hidden="1" x14ac:dyDescent="0.2">
      <c r="A6715" s="27">
        <v>91458</v>
      </c>
      <c r="B6715" s="28" t="s">
        <v>4573</v>
      </c>
      <c r="C6715" s="28" t="s">
        <v>4574</v>
      </c>
      <c r="D6715" s="25">
        <v>40878</v>
      </c>
      <c r="E6715" s="28" t="s">
        <v>5365</v>
      </c>
      <c r="F6715" s="26">
        <v>180</v>
      </c>
      <c r="G6715" s="28" t="s">
        <v>4597</v>
      </c>
      <c r="H6715" s="28" t="s">
        <v>3381</v>
      </c>
      <c r="J6715" s="28" t="s">
        <v>4909</v>
      </c>
      <c r="K6715" s="29">
        <v>40878</v>
      </c>
      <c r="L6715" s="28" t="s">
        <v>7174</v>
      </c>
      <c r="M6715" s="28" t="s">
        <v>7192</v>
      </c>
    </row>
    <row r="6716" spans="1:13" hidden="1" x14ac:dyDescent="0.2">
      <c r="A6716" s="211">
        <v>91446</v>
      </c>
      <c r="B6716" s="28" t="s">
        <v>4579</v>
      </c>
      <c r="C6716" s="28" t="s">
        <v>4574</v>
      </c>
      <c r="D6716" s="25">
        <v>40879</v>
      </c>
      <c r="F6716" s="26">
        <v>100</v>
      </c>
      <c r="G6716" s="28" t="s">
        <v>4580</v>
      </c>
      <c r="H6716" s="28" t="s">
        <v>6667</v>
      </c>
      <c r="K6716" s="29">
        <v>40879</v>
      </c>
      <c r="L6716" s="28" t="s">
        <v>7184</v>
      </c>
      <c r="M6716" s="28" t="s">
        <v>6441</v>
      </c>
    </row>
    <row r="6717" spans="1:13" hidden="1" x14ac:dyDescent="0.2">
      <c r="A6717" s="27">
        <v>91448</v>
      </c>
      <c r="B6717" s="28" t="s">
        <v>4579</v>
      </c>
      <c r="C6717" s="28" t="s">
        <v>4574</v>
      </c>
      <c r="D6717" s="25">
        <v>40879</v>
      </c>
      <c r="F6717" s="26">
        <v>2783.4</v>
      </c>
      <c r="G6717" s="28" t="s">
        <v>5135</v>
      </c>
      <c r="H6717" s="28" t="s">
        <v>6667</v>
      </c>
      <c r="K6717" s="29">
        <v>40879</v>
      </c>
      <c r="L6717" s="28" t="s">
        <v>7174</v>
      </c>
      <c r="M6717" s="28" t="s">
        <v>7218</v>
      </c>
    </row>
    <row r="6718" spans="1:13" hidden="1" x14ac:dyDescent="0.2">
      <c r="A6718" s="27">
        <v>91445</v>
      </c>
      <c r="B6718" s="28" t="s">
        <v>4573</v>
      </c>
      <c r="C6718" s="28" t="s">
        <v>4574</v>
      </c>
      <c r="D6718" s="25">
        <v>40879</v>
      </c>
      <c r="E6718" s="28" t="s">
        <v>3389</v>
      </c>
      <c r="F6718" s="26">
        <v>26.95</v>
      </c>
      <c r="G6718" s="28" t="s">
        <v>5139</v>
      </c>
      <c r="H6718" s="28" t="s">
        <v>3381</v>
      </c>
      <c r="J6718" s="28" t="s">
        <v>4911</v>
      </c>
      <c r="K6718" s="29">
        <v>40879</v>
      </c>
      <c r="L6718" s="28" t="s">
        <v>7174</v>
      </c>
      <c r="M6718" s="28" t="s">
        <v>7187</v>
      </c>
    </row>
    <row r="6719" spans="1:13" hidden="1" x14ac:dyDescent="0.2">
      <c r="A6719" s="27">
        <v>91809</v>
      </c>
      <c r="B6719" s="28" t="s">
        <v>4573</v>
      </c>
      <c r="C6719" s="28" t="s">
        <v>4580</v>
      </c>
      <c r="D6719" s="25">
        <v>40879</v>
      </c>
      <c r="F6719" s="26">
        <v>8.25</v>
      </c>
      <c r="G6719" s="28" t="s">
        <v>4511</v>
      </c>
      <c r="H6719" s="28" t="s">
        <v>3370</v>
      </c>
      <c r="J6719" s="28" t="s">
        <v>4909</v>
      </c>
    </row>
    <row r="6720" spans="1:13" hidden="1" x14ac:dyDescent="0.2">
      <c r="A6720" s="27">
        <v>91596.1</v>
      </c>
      <c r="B6720" s="28" t="s">
        <v>4573</v>
      </c>
      <c r="C6720" s="28" t="s">
        <v>5135</v>
      </c>
      <c r="D6720" s="25">
        <v>40879</v>
      </c>
      <c r="F6720" s="26">
        <v>13.3</v>
      </c>
      <c r="G6720" s="28" t="s">
        <v>683</v>
      </c>
      <c r="H6720" s="28" t="s">
        <v>3370</v>
      </c>
      <c r="J6720" s="28" t="s">
        <v>4909</v>
      </c>
      <c r="K6720" s="29">
        <v>41246</v>
      </c>
      <c r="L6720" s="28" t="s">
        <v>5658</v>
      </c>
      <c r="M6720" s="28" t="s">
        <v>1525</v>
      </c>
    </row>
    <row r="6721" spans="1:13" hidden="1" x14ac:dyDescent="0.2">
      <c r="A6721" s="27">
        <v>91596.2</v>
      </c>
      <c r="B6721" s="28" t="s">
        <v>4573</v>
      </c>
      <c r="C6721" s="28" t="s">
        <v>5135</v>
      </c>
      <c r="D6721" s="25">
        <v>40879</v>
      </c>
      <c r="F6721" s="26">
        <v>21.98</v>
      </c>
      <c r="G6721" s="28" t="s">
        <v>683</v>
      </c>
      <c r="H6721" s="28" t="s">
        <v>3365</v>
      </c>
      <c r="J6721" s="28" t="s">
        <v>4909</v>
      </c>
      <c r="K6721" s="29">
        <v>41246</v>
      </c>
      <c r="L6721" s="28" t="s">
        <v>5658</v>
      </c>
      <c r="M6721" s="28" t="s">
        <v>1525</v>
      </c>
    </row>
    <row r="6722" spans="1:13" hidden="1" x14ac:dyDescent="0.2">
      <c r="A6722" s="27">
        <v>91447</v>
      </c>
      <c r="B6722" s="28" t="s">
        <v>4573</v>
      </c>
      <c r="C6722" s="28" t="s">
        <v>4574</v>
      </c>
      <c r="D6722" s="25">
        <v>40879</v>
      </c>
      <c r="F6722" s="26">
        <v>33.51</v>
      </c>
      <c r="G6722" s="28" t="s">
        <v>5137</v>
      </c>
      <c r="H6722" s="28" t="s">
        <v>3365</v>
      </c>
      <c r="J6722" s="28" t="s">
        <v>4909</v>
      </c>
      <c r="K6722" s="29">
        <v>40879</v>
      </c>
      <c r="L6722" s="28" t="s">
        <v>7212</v>
      </c>
      <c r="M6722" s="28" t="s">
        <v>1512</v>
      </c>
    </row>
    <row r="6723" spans="1:13" hidden="1" x14ac:dyDescent="0.2">
      <c r="A6723" s="27">
        <v>92839</v>
      </c>
      <c r="B6723" s="28" t="s">
        <v>5150</v>
      </c>
      <c r="C6723" s="28" t="s">
        <v>5135</v>
      </c>
      <c r="D6723" s="25">
        <v>40879</v>
      </c>
      <c r="F6723" s="26">
        <v>-2783.4</v>
      </c>
      <c r="G6723" s="28" t="s">
        <v>4574</v>
      </c>
      <c r="H6723" s="28" t="s">
        <v>6667</v>
      </c>
    </row>
    <row r="6724" spans="1:13" hidden="1" x14ac:dyDescent="0.2">
      <c r="A6724" s="211">
        <v>91598</v>
      </c>
      <c r="B6724" s="33" t="s">
        <v>4573</v>
      </c>
      <c r="C6724" s="28" t="s">
        <v>5135</v>
      </c>
      <c r="D6724" s="25">
        <v>40880</v>
      </c>
      <c r="E6724" s="33"/>
      <c r="F6724" s="26">
        <v>67.14</v>
      </c>
      <c r="G6724" s="33" t="s">
        <v>1956</v>
      </c>
      <c r="H6724" s="28" t="s">
        <v>7322</v>
      </c>
      <c r="J6724" s="28" t="s">
        <v>7139</v>
      </c>
      <c r="K6724" s="29">
        <v>41248</v>
      </c>
      <c r="L6724" s="28" t="s">
        <v>5658</v>
      </c>
      <c r="M6724" s="28" t="s">
        <v>7239</v>
      </c>
    </row>
    <row r="6725" spans="1:13" hidden="1" x14ac:dyDescent="0.2">
      <c r="A6725" s="211">
        <v>91599</v>
      </c>
      <c r="B6725" s="28" t="s">
        <v>4573</v>
      </c>
      <c r="C6725" s="28" t="s">
        <v>5135</v>
      </c>
      <c r="D6725" s="25">
        <v>40880</v>
      </c>
      <c r="F6725" s="26">
        <v>6.05</v>
      </c>
      <c r="G6725" s="28" t="s">
        <v>896</v>
      </c>
      <c r="H6725" s="28" t="s">
        <v>3484</v>
      </c>
      <c r="J6725" s="28" t="s">
        <v>4907</v>
      </c>
      <c r="K6725" s="29">
        <v>41248</v>
      </c>
      <c r="L6725" s="28" t="s">
        <v>5658</v>
      </c>
      <c r="M6725" s="28" t="s">
        <v>7833</v>
      </c>
    </row>
    <row r="6726" spans="1:13" hidden="1" x14ac:dyDescent="0.2">
      <c r="A6726" s="211">
        <v>91600</v>
      </c>
      <c r="B6726" s="28" t="s">
        <v>4573</v>
      </c>
      <c r="C6726" s="28" t="s">
        <v>5135</v>
      </c>
      <c r="D6726" s="25">
        <v>40880</v>
      </c>
      <c r="E6726" s="28" t="s">
        <v>3571</v>
      </c>
      <c r="F6726" s="26">
        <v>49.95</v>
      </c>
      <c r="G6726" s="28" t="s">
        <v>2203</v>
      </c>
      <c r="H6726" s="28" t="s">
        <v>7323</v>
      </c>
      <c r="I6726" s="28" t="s">
        <v>6165</v>
      </c>
      <c r="J6726" s="28" t="s">
        <v>4912</v>
      </c>
      <c r="K6726" s="29">
        <v>41248</v>
      </c>
      <c r="L6726" s="28" t="s">
        <v>5658</v>
      </c>
      <c r="M6726" s="28" t="s">
        <v>7834</v>
      </c>
    </row>
    <row r="6727" spans="1:13" hidden="1" x14ac:dyDescent="0.2">
      <c r="A6727" s="27">
        <v>91597</v>
      </c>
      <c r="B6727" s="28" t="s">
        <v>4573</v>
      </c>
      <c r="C6727" s="28" t="s">
        <v>5135</v>
      </c>
      <c r="D6727" s="25">
        <v>40880</v>
      </c>
      <c r="E6727" s="28" t="s">
        <v>6559</v>
      </c>
      <c r="F6727" s="26">
        <v>51.5</v>
      </c>
      <c r="G6727" s="28" t="s">
        <v>688</v>
      </c>
      <c r="H6727" s="28" t="s">
        <v>5946</v>
      </c>
      <c r="I6727" s="28" t="s">
        <v>274</v>
      </c>
      <c r="J6727" s="28" t="s">
        <v>4905</v>
      </c>
      <c r="K6727" s="29">
        <v>41248</v>
      </c>
      <c r="L6727" s="28" t="s">
        <v>5658</v>
      </c>
      <c r="M6727" s="28" t="s">
        <v>7238</v>
      </c>
    </row>
    <row r="6728" spans="1:13" hidden="1" x14ac:dyDescent="0.2">
      <c r="A6728" s="27">
        <v>91544</v>
      </c>
      <c r="B6728" s="28" t="s">
        <v>4573</v>
      </c>
      <c r="C6728" s="28" t="s">
        <v>5135</v>
      </c>
      <c r="D6728" s="25">
        <v>40881</v>
      </c>
      <c r="F6728" s="26">
        <v>48.25</v>
      </c>
      <c r="G6728" s="28" t="s">
        <v>5167</v>
      </c>
      <c r="H6728" s="28" t="s">
        <v>3365</v>
      </c>
      <c r="J6728" s="28" t="s">
        <v>4909</v>
      </c>
      <c r="K6728" s="29">
        <v>41248</v>
      </c>
      <c r="L6728" s="28" t="s">
        <v>5658</v>
      </c>
      <c r="M6728" s="28" t="s">
        <v>748</v>
      </c>
    </row>
    <row r="6729" spans="1:13" hidden="1" x14ac:dyDescent="0.2">
      <c r="A6729" s="211">
        <v>91442</v>
      </c>
      <c r="B6729" s="28" t="s">
        <v>4592</v>
      </c>
      <c r="C6729" s="28" t="s">
        <v>4574</v>
      </c>
      <c r="D6729" s="25">
        <v>40882</v>
      </c>
      <c r="F6729" s="26">
        <v>-804.6</v>
      </c>
      <c r="G6729" s="28" t="s">
        <v>4593</v>
      </c>
      <c r="H6729" s="28" t="s">
        <v>6666</v>
      </c>
      <c r="J6729" s="28" t="s">
        <v>4911</v>
      </c>
      <c r="K6729" s="29">
        <v>40882</v>
      </c>
      <c r="L6729" s="28" t="s">
        <v>7177</v>
      </c>
      <c r="M6729" s="28" t="s">
        <v>7214</v>
      </c>
    </row>
    <row r="6730" spans="1:13" hidden="1" x14ac:dyDescent="0.2">
      <c r="A6730" s="211">
        <v>91443</v>
      </c>
      <c r="B6730" s="28" t="s">
        <v>4573</v>
      </c>
      <c r="C6730" s="28" t="s">
        <v>4574</v>
      </c>
      <c r="D6730" s="25">
        <v>40882</v>
      </c>
      <c r="F6730" s="26">
        <v>5.99</v>
      </c>
      <c r="G6730" s="28" t="s">
        <v>5143</v>
      </c>
      <c r="H6730" s="28" t="s">
        <v>3381</v>
      </c>
      <c r="J6730" s="28" t="s">
        <v>4909</v>
      </c>
      <c r="K6730" s="29">
        <v>40882</v>
      </c>
      <c r="L6730" s="28" t="s">
        <v>7174</v>
      </c>
      <c r="M6730" s="28" t="s">
        <v>7217</v>
      </c>
    </row>
    <row r="6731" spans="1:13" hidden="1" x14ac:dyDescent="0.2">
      <c r="A6731" s="211">
        <v>91444</v>
      </c>
      <c r="B6731" s="28" t="s">
        <v>4579</v>
      </c>
      <c r="C6731" s="28" t="s">
        <v>4574</v>
      </c>
      <c r="D6731" s="25">
        <v>40882</v>
      </c>
      <c r="F6731" s="26">
        <v>7.99</v>
      </c>
      <c r="G6731" s="28" t="s">
        <v>2742</v>
      </c>
      <c r="H6731" s="28" t="s">
        <v>3381</v>
      </c>
      <c r="J6731" s="28" t="s">
        <v>4911</v>
      </c>
      <c r="K6731" s="29">
        <v>40882</v>
      </c>
      <c r="L6731" s="28" t="s">
        <v>7174</v>
      </c>
      <c r="M6731" s="28" t="s">
        <v>8111</v>
      </c>
    </row>
    <row r="6732" spans="1:13" hidden="1" x14ac:dyDescent="0.2">
      <c r="A6732" s="27">
        <v>91441</v>
      </c>
      <c r="B6732" s="28" t="s">
        <v>4573</v>
      </c>
      <c r="C6732" s="28" t="s">
        <v>4574</v>
      </c>
      <c r="D6732" s="25">
        <v>40882</v>
      </c>
      <c r="F6732" s="26">
        <v>36.31</v>
      </c>
      <c r="G6732" s="28" t="s">
        <v>5137</v>
      </c>
      <c r="H6732" s="28" t="s">
        <v>3365</v>
      </c>
      <c r="J6732" s="28" t="s">
        <v>4909</v>
      </c>
      <c r="K6732" s="29">
        <v>40882</v>
      </c>
      <c r="L6732" s="28" t="s">
        <v>7212</v>
      </c>
      <c r="M6732" s="28" t="s">
        <v>1511</v>
      </c>
    </row>
    <row r="6733" spans="1:13" hidden="1" x14ac:dyDescent="0.2">
      <c r="A6733" s="27">
        <v>91827.1</v>
      </c>
      <c r="B6733" s="28" t="s">
        <v>4573</v>
      </c>
      <c r="C6733" s="28" t="s">
        <v>5133</v>
      </c>
      <c r="D6733" s="25">
        <v>40882</v>
      </c>
      <c r="E6733" s="28" t="s">
        <v>2669</v>
      </c>
      <c r="F6733" s="26">
        <v>13</v>
      </c>
      <c r="G6733" s="28" t="s">
        <v>5137</v>
      </c>
      <c r="H6733" s="28" t="s">
        <v>277</v>
      </c>
      <c r="J6733" s="28" t="s">
        <v>4909</v>
      </c>
    </row>
    <row r="6734" spans="1:13" hidden="1" x14ac:dyDescent="0.2">
      <c r="A6734" s="27">
        <v>91827.199999999997</v>
      </c>
      <c r="B6734" s="28" t="s">
        <v>4573</v>
      </c>
      <c r="C6734" s="28" t="s">
        <v>5133</v>
      </c>
      <c r="D6734" s="25">
        <v>40882</v>
      </c>
      <c r="E6734" s="28" t="s">
        <v>2670</v>
      </c>
      <c r="F6734" s="26">
        <v>3.2</v>
      </c>
      <c r="G6734" s="28" t="s">
        <v>5137</v>
      </c>
      <c r="H6734" s="28" t="s">
        <v>3488</v>
      </c>
      <c r="J6734" s="28" t="s">
        <v>4909</v>
      </c>
    </row>
    <row r="6735" spans="1:13" hidden="1" x14ac:dyDescent="0.2">
      <c r="A6735" s="27">
        <v>91827.3</v>
      </c>
      <c r="B6735" s="28" t="s">
        <v>4573</v>
      </c>
      <c r="C6735" s="28" t="s">
        <v>5133</v>
      </c>
      <c r="D6735" s="25">
        <v>40882</v>
      </c>
      <c r="E6735" s="28" t="s">
        <v>2670</v>
      </c>
      <c r="F6735" s="26">
        <v>30.53</v>
      </c>
      <c r="G6735" s="28" t="s">
        <v>5137</v>
      </c>
      <c r="H6735" s="28" t="s">
        <v>3365</v>
      </c>
      <c r="J6735" s="28" t="s">
        <v>4909</v>
      </c>
    </row>
    <row r="6736" spans="1:13" hidden="1" x14ac:dyDescent="0.2">
      <c r="A6736" s="211">
        <v>91438</v>
      </c>
      <c r="B6736" s="28" t="s">
        <v>4573</v>
      </c>
      <c r="C6736" s="28" t="s">
        <v>4574</v>
      </c>
      <c r="D6736" s="25">
        <v>40883</v>
      </c>
      <c r="F6736" s="26">
        <v>91.76</v>
      </c>
      <c r="G6736" s="28" t="s">
        <v>5164</v>
      </c>
      <c r="H6736" s="28" t="s">
        <v>3365</v>
      </c>
      <c r="J6736" s="28" t="s">
        <v>4909</v>
      </c>
      <c r="K6736" s="29">
        <v>40883</v>
      </c>
      <c r="L6736" s="28" t="s">
        <v>7212</v>
      </c>
      <c r="M6736" s="28" t="s">
        <v>3661</v>
      </c>
    </row>
    <row r="6737" spans="1:13" hidden="1" x14ac:dyDescent="0.2">
      <c r="A6737" s="211">
        <v>91440</v>
      </c>
      <c r="B6737" s="28" t="s">
        <v>4573</v>
      </c>
      <c r="C6737" s="28" t="s">
        <v>4574</v>
      </c>
      <c r="D6737" s="25">
        <v>40883</v>
      </c>
      <c r="F6737" s="26">
        <v>12</v>
      </c>
      <c r="G6737" s="28" t="s">
        <v>4596</v>
      </c>
      <c r="H6737" s="28" t="s">
        <v>5954</v>
      </c>
      <c r="J6737" s="28" t="s">
        <v>4912</v>
      </c>
      <c r="K6737" s="29">
        <v>40883</v>
      </c>
      <c r="L6737" s="28" t="s">
        <v>7174</v>
      </c>
      <c r="M6737" s="28" t="s">
        <v>4596</v>
      </c>
    </row>
    <row r="6738" spans="1:13" hidden="1" x14ac:dyDescent="0.2">
      <c r="A6738" s="27">
        <v>91439</v>
      </c>
      <c r="B6738" s="28" t="s">
        <v>4573</v>
      </c>
      <c r="C6738" s="28" t="s">
        <v>4574</v>
      </c>
      <c r="D6738" s="25">
        <v>40883</v>
      </c>
      <c r="F6738" s="26">
        <v>34.61</v>
      </c>
      <c r="G6738" s="28" t="s">
        <v>5137</v>
      </c>
      <c r="H6738" s="28" t="s">
        <v>3365</v>
      </c>
      <c r="J6738" s="28" t="s">
        <v>4909</v>
      </c>
      <c r="K6738" s="29">
        <v>40883</v>
      </c>
      <c r="L6738" s="28" t="s">
        <v>7212</v>
      </c>
      <c r="M6738" s="28" t="s">
        <v>3662</v>
      </c>
    </row>
    <row r="6739" spans="1:13" hidden="1" x14ac:dyDescent="0.2">
      <c r="A6739" s="211">
        <v>91432</v>
      </c>
      <c r="B6739" s="28" t="s">
        <v>4579</v>
      </c>
      <c r="C6739" s="28" t="s">
        <v>4574</v>
      </c>
      <c r="D6739" s="25">
        <v>40884</v>
      </c>
      <c r="F6739" s="26">
        <v>250</v>
      </c>
      <c r="G6739" s="28" t="s">
        <v>4587</v>
      </c>
      <c r="H6739" s="28" t="s">
        <v>6667</v>
      </c>
      <c r="K6739" s="29">
        <v>40884</v>
      </c>
      <c r="L6739" s="28" t="s">
        <v>7174</v>
      </c>
      <c r="M6739" s="28" t="s">
        <v>7179</v>
      </c>
    </row>
    <row r="6740" spans="1:13" hidden="1" x14ac:dyDescent="0.2">
      <c r="A6740" s="211">
        <v>91433</v>
      </c>
      <c r="B6740" s="28" t="s">
        <v>4579</v>
      </c>
      <c r="C6740" s="28" t="s">
        <v>4574</v>
      </c>
      <c r="D6740" s="25">
        <v>40884</v>
      </c>
      <c r="F6740" s="26">
        <v>150</v>
      </c>
      <c r="G6740" s="28" t="s">
        <v>4587</v>
      </c>
      <c r="H6740" s="28" t="s">
        <v>6667</v>
      </c>
      <c r="K6740" s="29">
        <v>40884</v>
      </c>
      <c r="L6740" s="28" t="s">
        <v>7174</v>
      </c>
      <c r="M6740" s="28" t="s">
        <v>7179</v>
      </c>
    </row>
    <row r="6741" spans="1:13" hidden="1" x14ac:dyDescent="0.2">
      <c r="A6741" s="211">
        <v>91434</v>
      </c>
      <c r="B6741" s="28" t="s">
        <v>4579</v>
      </c>
      <c r="C6741" s="28" t="s">
        <v>4574</v>
      </c>
      <c r="D6741" s="25">
        <v>40884</v>
      </c>
      <c r="F6741" s="26">
        <v>500</v>
      </c>
      <c r="G6741" s="28" t="s">
        <v>4587</v>
      </c>
      <c r="H6741" s="28" t="s">
        <v>6667</v>
      </c>
      <c r="K6741" s="29">
        <v>40884</v>
      </c>
      <c r="L6741" s="28" t="s">
        <v>7174</v>
      </c>
      <c r="M6741" s="28" t="s">
        <v>7179</v>
      </c>
    </row>
    <row r="6742" spans="1:13" hidden="1" x14ac:dyDescent="0.2">
      <c r="A6742" s="211">
        <v>91437</v>
      </c>
      <c r="B6742" s="33" t="s">
        <v>4579</v>
      </c>
      <c r="C6742" s="28" t="s">
        <v>4574</v>
      </c>
      <c r="D6742" s="25">
        <v>40884</v>
      </c>
      <c r="E6742" s="33"/>
      <c r="F6742" s="26">
        <v>60</v>
      </c>
      <c r="G6742" s="28" t="s">
        <v>4587</v>
      </c>
      <c r="H6742" s="28" t="s">
        <v>6667</v>
      </c>
      <c r="K6742" s="29">
        <v>40884</v>
      </c>
      <c r="L6742" s="28" t="s">
        <v>7174</v>
      </c>
      <c r="M6742" s="28" t="s">
        <v>7179</v>
      </c>
    </row>
    <row r="6743" spans="1:13" hidden="1" x14ac:dyDescent="0.2">
      <c r="A6743" s="211">
        <v>91601</v>
      </c>
      <c r="B6743" s="28" t="s">
        <v>4573</v>
      </c>
      <c r="C6743" s="28" t="s">
        <v>5135</v>
      </c>
      <c r="D6743" s="25">
        <v>40884</v>
      </c>
      <c r="F6743" s="26">
        <v>1.99</v>
      </c>
      <c r="G6743" s="28" t="s">
        <v>1444</v>
      </c>
      <c r="H6743" s="28" t="s">
        <v>277</v>
      </c>
      <c r="J6743" s="28" t="s">
        <v>4905</v>
      </c>
      <c r="K6743" s="29">
        <v>41250</v>
      </c>
      <c r="L6743" s="28" t="s">
        <v>5658</v>
      </c>
      <c r="M6743" s="28" t="s">
        <v>702</v>
      </c>
    </row>
    <row r="6744" spans="1:13" hidden="1" x14ac:dyDescent="0.2">
      <c r="A6744" s="211">
        <v>91436</v>
      </c>
      <c r="B6744" s="28" t="s">
        <v>4573</v>
      </c>
      <c r="C6744" s="33" t="s">
        <v>4574</v>
      </c>
      <c r="D6744" s="25">
        <v>40884</v>
      </c>
      <c r="F6744" s="26">
        <v>5</v>
      </c>
      <c r="G6744" s="28" t="s">
        <v>4590</v>
      </c>
      <c r="H6744" s="28" t="s">
        <v>5954</v>
      </c>
      <c r="J6744" s="28" t="s">
        <v>4912</v>
      </c>
      <c r="K6744" s="29">
        <v>40884</v>
      </c>
      <c r="L6744" s="33" t="s">
        <v>7182</v>
      </c>
      <c r="M6744" s="28" t="s">
        <v>3660</v>
      </c>
    </row>
    <row r="6745" spans="1:13" hidden="1" x14ac:dyDescent="0.2">
      <c r="A6745" s="27">
        <v>91602</v>
      </c>
      <c r="B6745" s="28" t="s">
        <v>4573</v>
      </c>
      <c r="C6745" s="28" t="s">
        <v>5135</v>
      </c>
      <c r="D6745" s="25">
        <v>40884</v>
      </c>
      <c r="F6745" s="26">
        <v>6.42</v>
      </c>
      <c r="G6745" s="28" t="s">
        <v>683</v>
      </c>
      <c r="H6745" s="28" t="s">
        <v>3365</v>
      </c>
      <c r="J6745" s="28" t="s">
        <v>4909</v>
      </c>
      <c r="K6745" s="29">
        <v>41251</v>
      </c>
      <c r="L6745" s="28" t="s">
        <v>5658</v>
      </c>
      <c r="M6745" s="28" t="s">
        <v>1525</v>
      </c>
    </row>
    <row r="6746" spans="1:13" hidden="1" x14ac:dyDescent="0.2">
      <c r="A6746" s="27">
        <v>91435</v>
      </c>
      <c r="B6746" s="28" t="s">
        <v>4573</v>
      </c>
      <c r="C6746" s="28" t="s">
        <v>4574</v>
      </c>
      <c r="D6746" s="25">
        <v>40884</v>
      </c>
      <c r="E6746" s="28" t="s">
        <v>3388</v>
      </c>
      <c r="F6746" s="26">
        <v>8.19</v>
      </c>
      <c r="G6746" s="28" t="s">
        <v>4589</v>
      </c>
      <c r="H6746" s="28" t="s">
        <v>3381</v>
      </c>
      <c r="J6746" s="28" t="s">
        <v>4907</v>
      </c>
      <c r="K6746" s="29">
        <v>40884</v>
      </c>
      <c r="L6746" s="28" t="s">
        <v>7174</v>
      </c>
      <c r="M6746" s="28" t="s">
        <v>7186</v>
      </c>
    </row>
    <row r="6747" spans="1:13" hidden="1" x14ac:dyDescent="0.2">
      <c r="A6747" s="211">
        <v>91605</v>
      </c>
      <c r="B6747" s="28" t="s">
        <v>4573</v>
      </c>
      <c r="C6747" s="28" t="s">
        <v>5135</v>
      </c>
      <c r="D6747" s="25">
        <v>40885</v>
      </c>
      <c r="F6747" s="26">
        <v>8.14</v>
      </c>
      <c r="G6747" s="28" t="s">
        <v>1555</v>
      </c>
      <c r="H6747" s="28" t="s">
        <v>3370</v>
      </c>
      <c r="J6747" s="28" t="s">
        <v>4909</v>
      </c>
      <c r="K6747" s="29">
        <v>41252</v>
      </c>
      <c r="L6747" s="28" t="s">
        <v>5658</v>
      </c>
      <c r="M6747" s="28" t="s">
        <v>5076</v>
      </c>
    </row>
    <row r="6748" spans="1:13" hidden="1" x14ac:dyDescent="0.2">
      <c r="A6748" s="211">
        <v>91430</v>
      </c>
      <c r="B6748" s="28" t="s">
        <v>4585</v>
      </c>
      <c r="C6748" s="28" t="s">
        <v>4574</v>
      </c>
      <c r="D6748" s="25">
        <v>40886</v>
      </c>
      <c r="E6748" s="33"/>
      <c r="F6748" s="26">
        <v>50</v>
      </c>
      <c r="G6748" s="33" t="s">
        <v>4586</v>
      </c>
      <c r="H6748" s="28" t="s">
        <v>5948</v>
      </c>
      <c r="J6748" s="28" t="s">
        <v>4905</v>
      </c>
      <c r="K6748" s="29">
        <v>40886</v>
      </c>
      <c r="L6748" s="28" t="s">
        <v>7174</v>
      </c>
      <c r="M6748" s="28" t="s">
        <v>7180</v>
      </c>
    </row>
    <row r="6749" spans="1:13" hidden="1" x14ac:dyDescent="0.2">
      <c r="A6749" s="211">
        <v>91607</v>
      </c>
      <c r="B6749" s="28" t="s">
        <v>4573</v>
      </c>
      <c r="C6749" s="28" t="s">
        <v>5135</v>
      </c>
      <c r="D6749" s="25">
        <v>40886</v>
      </c>
      <c r="F6749" s="26">
        <v>8.7799999999999994</v>
      </c>
      <c r="G6749" s="28" t="s">
        <v>879</v>
      </c>
      <c r="H6749" s="28" t="s">
        <v>3365</v>
      </c>
      <c r="J6749" s="28" t="s">
        <v>4909</v>
      </c>
      <c r="K6749" s="29">
        <v>41253</v>
      </c>
      <c r="L6749" s="28" t="s">
        <v>5658</v>
      </c>
      <c r="M6749" s="28" t="s">
        <v>1520</v>
      </c>
    </row>
    <row r="6750" spans="1:13" hidden="1" x14ac:dyDescent="0.2">
      <c r="A6750" s="211">
        <v>91428</v>
      </c>
      <c r="B6750" s="28" t="s">
        <v>4579</v>
      </c>
      <c r="C6750" s="28" t="s">
        <v>4574</v>
      </c>
      <c r="D6750" s="25">
        <v>40886</v>
      </c>
      <c r="F6750" s="26">
        <v>100</v>
      </c>
      <c r="G6750" s="28" t="s">
        <v>4587</v>
      </c>
      <c r="H6750" s="28" t="s">
        <v>6667</v>
      </c>
      <c r="K6750" s="29">
        <v>40886</v>
      </c>
      <c r="L6750" s="28" t="s">
        <v>7174</v>
      </c>
      <c r="M6750" s="28" t="s">
        <v>7179</v>
      </c>
    </row>
    <row r="6751" spans="1:13" hidden="1" x14ac:dyDescent="0.2">
      <c r="A6751" s="211">
        <v>91431</v>
      </c>
      <c r="B6751" s="28" t="s">
        <v>4579</v>
      </c>
      <c r="C6751" s="28" t="s">
        <v>4574</v>
      </c>
      <c r="D6751" s="25">
        <v>40886</v>
      </c>
      <c r="F6751" s="26">
        <v>100</v>
      </c>
      <c r="G6751" s="28" t="s">
        <v>4587</v>
      </c>
      <c r="H6751" s="28" t="s">
        <v>6667</v>
      </c>
      <c r="K6751" s="29">
        <v>40886</v>
      </c>
      <c r="L6751" s="28" t="s">
        <v>7174</v>
      </c>
      <c r="M6751" s="28" t="s">
        <v>7179</v>
      </c>
    </row>
    <row r="6752" spans="1:13" hidden="1" x14ac:dyDescent="0.2">
      <c r="A6752" s="211">
        <v>91429</v>
      </c>
      <c r="B6752" s="28" t="s">
        <v>4573</v>
      </c>
      <c r="C6752" s="28" t="s">
        <v>4574</v>
      </c>
      <c r="D6752" s="25">
        <v>40886</v>
      </c>
      <c r="E6752" s="28" t="s">
        <v>2598</v>
      </c>
      <c r="F6752" s="26">
        <v>12.5</v>
      </c>
      <c r="G6752" s="28" t="s">
        <v>681</v>
      </c>
      <c r="H6752" s="28" t="s">
        <v>7165</v>
      </c>
      <c r="J6752" s="28" t="s">
        <v>4907</v>
      </c>
      <c r="K6752" s="29">
        <v>40886</v>
      </c>
      <c r="L6752" s="28" t="s">
        <v>7174</v>
      </c>
      <c r="M6752" s="28" t="s">
        <v>697</v>
      </c>
    </row>
    <row r="6753" spans="1:13" hidden="1" x14ac:dyDescent="0.2">
      <c r="A6753" s="27">
        <v>91606.1</v>
      </c>
      <c r="B6753" s="28" t="s">
        <v>4573</v>
      </c>
      <c r="C6753" s="28" t="s">
        <v>5135</v>
      </c>
      <c r="D6753" s="25">
        <v>40886</v>
      </c>
      <c r="E6753" s="28" t="s">
        <v>635</v>
      </c>
      <c r="F6753" s="26">
        <v>19</v>
      </c>
      <c r="G6753" s="28" t="s">
        <v>683</v>
      </c>
      <c r="H6753" s="28" t="s">
        <v>277</v>
      </c>
      <c r="J6753" s="28" t="s">
        <v>4909</v>
      </c>
      <c r="K6753" s="29">
        <v>41253</v>
      </c>
      <c r="L6753" s="28" t="s">
        <v>5658</v>
      </c>
      <c r="M6753" s="28" t="s">
        <v>1525</v>
      </c>
    </row>
    <row r="6754" spans="1:13" hidden="1" x14ac:dyDescent="0.2">
      <c r="A6754" s="27">
        <v>91606.2</v>
      </c>
      <c r="B6754" s="28" t="s">
        <v>4573</v>
      </c>
      <c r="C6754" s="28" t="s">
        <v>5135</v>
      </c>
      <c r="D6754" s="25">
        <v>40886</v>
      </c>
      <c r="F6754" s="26">
        <v>12.34</v>
      </c>
      <c r="G6754" s="28" t="s">
        <v>683</v>
      </c>
      <c r="H6754" s="28" t="s">
        <v>3365</v>
      </c>
      <c r="J6754" s="28" t="s">
        <v>4909</v>
      </c>
      <c r="K6754" s="29">
        <v>41253</v>
      </c>
      <c r="L6754" s="28" t="s">
        <v>5658</v>
      </c>
      <c r="M6754" s="28" t="s">
        <v>1525</v>
      </c>
    </row>
    <row r="6755" spans="1:13" hidden="1" x14ac:dyDescent="0.2">
      <c r="A6755" s="211">
        <v>91609</v>
      </c>
      <c r="B6755" s="28" t="s">
        <v>4573</v>
      </c>
      <c r="C6755" s="28" t="s">
        <v>5135</v>
      </c>
      <c r="D6755" s="25">
        <v>40887</v>
      </c>
      <c r="F6755" s="26">
        <v>11</v>
      </c>
      <c r="G6755" s="28" t="s">
        <v>7120</v>
      </c>
      <c r="H6755" s="28" t="s">
        <v>3484</v>
      </c>
      <c r="J6755" s="28" t="s">
        <v>4907</v>
      </c>
      <c r="K6755" s="29">
        <v>41255</v>
      </c>
      <c r="L6755" s="28" t="s">
        <v>5658</v>
      </c>
      <c r="M6755" s="28" t="s">
        <v>7835</v>
      </c>
    </row>
    <row r="6756" spans="1:13" hidden="1" x14ac:dyDescent="0.2">
      <c r="A6756" s="27">
        <v>91608</v>
      </c>
      <c r="B6756" s="28" t="s">
        <v>4573</v>
      </c>
      <c r="C6756" s="28" t="s">
        <v>5135</v>
      </c>
      <c r="D6756" s="25">
        <v>40887</v>
      </c>
      <c r="F6756" s="26">
        <v>56</v>
      </c>
      <c r="G6756" s="28" t="s">
        <v>3865</v>
      </c>
      <c r="H6756" s="28" t="s">
        <v>4600</v>
      </c>
      <c r="J6756" s="28" t="s">
        <v>4905</v>
      </c>
      <c r="K6756" s="29">
        <v>41255</v>
      </c>
      <c r="L6756" s="28" t="s">
        <v>5658</v>
      </c>
      <c r="M6756" s="28" t="s">
        <v>3229</v>
      </c>
    </row>
    <row r="6757" spans="1:13" hidden="1" x14ac:dyDescent="0.2">
      <c r="A6757" s="211">
        <v>91614</v>
      </c>
      <c r="B6757" s="28" t="s">
        <v>4573</v>
      </c>
      <c r="C6757" s="28" t="s">
        <v>5135</v>
      </c>
      <c r="D6757" s="25">
        <v>40888</v>
      </c>
      <c r="E6757" s="28" t="s">
        <v>3572</v>
      </c>
      <c r="F6757" s="26">
        <v>21.38</v>
      </c>
      <c r="G6757" s="28" t="s">
        <v>1943</v>
      </c>
      <c r="H6757" s="28" t="s">
        <v>7323</v>
      </c>
      <c r="I6757" s="28" t="s">
        <v>6165</v>
      </c>
      <c r="J6757" s="28" t="s">
        <v>4912</v>
      </c>
      <c r="K6757" s="29">
        <v>41255</v>
      </c>
      <c r="L6757" s="28" t="s">
        <v>5658</v>
      </c>
      <c r="M6757" s="28" t="s">
        <v>7840</v>
      </c>
    </row>
    <row r="6758" spans="1:13" hidden="1" x14ac:dyDescent="0.2">
      <c r="A6758" s="211">
        <v>91618</v>
      </c>
      <c r="B6758" s="28" t="s">
        <v>4573</v>
      </c>
      <c r="C6758" s="28" t="s">
        <v>5135</v>
      </c>
      <c r="D6758" s="25">
        <v>40888</v>
      </c>
      <c r="F6758" s="26">
        <v>6.5</v>
      </c>
      <c r="G6758" s="28" t="s">
        <v>896</v>
      </c>
      <c r="H6758" s="28" t="s">
        <v>3484</v>
      </c>
      <c r="J6758" s="28" t="s">
        <v>4909</v>
      </c>
      <c r="K6758" s="29">
        <v>41255</v>
      </c>
      <c r="L6758" s="28" t="s">
        <v>5658</v>
      </c>
      <c r="M6758" s="28" t="s">
        <v>7844</v>
      </c>
    </row>
    <row r="6759" spans="1:13" hidden="1" x14ac:dyDescent="0.2">
      <c r="A6759" s="211">
        <v>91610</v>
      </c>
      <c r="B6759" s="28" t="s">
        <v>4573</v>
      </c>
      <c r="C6759" s="28" t="s">
        <v>5135</v>
      </c>
      <c r="D6759" s="25">
        <v>40888</v>
      </c>
      <c r="F6759" s="26">
        <v>61.05</v>
      </c>
      <c r="G6759" s="28" t="s">
        <v>1157</v>
      </c>
      <c r="H6759" s="28" t="s">
        <v>7322</v>
      </c>
      <c r="J6759" s="28" t="s">
        <v>7139</v>
      </c>
      <c r="K6759" s="29">
        <v>41255</v>
      </c>
      <c r="L6759" s="28" t="s">
        <v>5658</v>
      </c>
      <c r="M6759" s="28" t="s">
        <v>7836</v>
      </c>
    </row>
    <row r="6760" spans="1:13" hidden="1" x14ac:dyDescent="0.2">
      <c r="A6760" s="211">
        <v>91612</v>
      </c>
      <c r="B6760" s="28" t="s">
        <v>4573</v>
      </c>
      <c r="C6760" s="28" t="s">
        <v>5135</v>
      </c>
      <c r="D6760" s="25">
        <v>40888</v>
      </c>
      <c r="E6760" s="28" t="s">
        <v>3573</v>
      </c>
      <c r="F6760" s="26">
        <v>30.54</v>
      </c>
      <c r="G6760" s="28" t="s">
        <v>882</v>
      </c>
      <c r="H6760" s="28" t="s">
        <v>3484</v>
      </c>
      <c r="J6760" s="28" t="s">
        <v>4909</v>
      </c>
      <c r="K6760" s="29">
        <v>41255</v>
      </c>
      <c r="L6760" s="28" t="s">
        <v>5658</v>
      </c>
      <c r="M6760" s="28" t="s">
        <v>7838</v>
      </c>
    </row>
    <row r="6761" spans="1:13" hidden="1" x14ac:dyDescent="0.2">
      <c r="A6761" s="211">
        <v>91615</v>
      </c>
      <c r="B6761" s="28" t="s">
        <v>4573</v>
      </c>
      <c r="C6761" s="28" t="s">
        <v>5135</v>
      </c>
      <c r="D6761" s="25">
        <v>40888</v>
      </c>
      <c r="E6761" s="28" t="s">
        <v>630</v>
      </c>
      <c r="F6761" s="26">
        <v>13.25</v>
      </c>
      <c r="G6761" s="28" t="s">
        <v>2203</v>
      </c>
      <c r="H6761" s="28" t="s">
        <v>7321</v>
      </c>
      <c r="I6761" s="28" t="s">
        <v>6165</v>
      </c>
      <c r="J6761" s="28" t="s">
        <v>4907</v>
      </c>
      <c r="K6761" s="29">
        <v>41255</v>
      </c>
      <c r="L6761" s="28" t="s">
        <v>5658</v>
      </c>
      <c r="M6761" s="28" t="s">
        <v>7841</v>
      </c>
    </row>
    <row r="6762" spans="1:13" hidden="1" x14ac:dyDescent="0.2">
      <c r="A6762" s="211">
        <v>91616</v>
      </c>
      <c r="B6762" s="28" t="s">
        <v>4573</v>
      </c>
      <c r="C6762" s="28" t="s">
        <v>5135</v>
      </c>
      <c r="D6762" s="25">
        <v>40888</v>
      </c>
      <c r="E6762" s="28" t="s">
        <v>6325</v>
      </c>
      <c r="F6762" s="26">
        <v>11.98</v>
      </c>
      <c r="G6762" s="28" t="s">
        <v>2203</v>
      </c>
      <c r="H6762" s="28" t="s">
        <v>7323</v>
      </c>
      <c r="J6762" s="28" t="s">
        <v>4912</v>
      </c>
      <c r="K6762" s="29">
        <v>41255</v>
      </c>
      <c r="L6762" s="28" t="s">
        <v>5658</v>
      </c>
      <c r="M6762" s="28" t="s">
        <v>7842</v>
      </c>
    </row>
    <row r="6763" spans="1:13" hidden="1" x14ac:dyDescent="0.2">
      <c r="A6763" s="27">
        <v>91617</v>
      </c>
      <c r="B6763" s="28" t="s">
        <v>4573</v>
      </c>
      <c r="C6763" s="28" t="s">
        <v>5135</v>
      </c>
      <c r="D6763" s="25">
        <v>40888</v>
      </c>
      <c r="E6763" s="28" t="s">
        <v>6329</v>
      </c>
      <c r="F6763" s="26">
        <v>7</v>
      </c>
      <c r="G6763" s="28" t="s">
        <v>3865</v>
      </c>
      <c r="H6763" s="28" t="s">
        <v>7323</v>
      </c>
      <c r="J6763" s="28" t="s">
        <v>4912</v>
      </c>
      <c r="K6763" s="29">
        <v>41255</v>
      </c>
      <c r="L6763" s="28" t="s">
        <v>5658</v>
      </c>
      <c r="M6763" s="28" t="s">
        <v>7843</v>
      </c>
    </row>
    <row r="6764" spans="1:13" hidden="1" x14ac:dyDescent="0.2">
      <c r="A6764" s="27">
        <v>91613</v>
      </c>
      <c r="B6764" s="28" t="s">
        <v>4573</v>
      </c>
      <c r="C6764" s="28" t="s">
        <v>5135</v>
      </c>
      <c r="D6764" s="25">
        <v>40888</v>
      </c>
      <c r="E6764" s="28" t="s">
        <v>631</v>
      </c>
      <c r="F6764" s="26">
        <v>23.46</v>
      </c>
      <c r="G6764" s="28" t="s">
        <v>2040</v>
      </c>
      <c r="H6764" s="28" t="s">
        <v>7154</v>
      </c>
      <c r="J6764" s="28" t="s">
        <v>4905</v>
      </c>
      <c r="K6764" s="29">
        <v>41255</v>
      </c>
      <c r="L6764" s="28" t="s">
        <v>5658</v>
      </c>
      <c r="M6764" s="28" t="s">
        <v>7839</v>
      </c>
    </row>
    <row r="6765" spans="1:13" hidden="1" x14ac:dyDescent="0.2">
      <c r="A6765" s="27">
        <v>91808</v>
      </c>
      <c r="B6765" s="28" t="s">
        <v>4573</v>
      </c>
      <c r="C6765" s="28" t="s">
        <v>4580</v>
      </c>
      <c r="D6765" s="25">
        <v>40888</v>
      </c>
      <c r="F6765" s="26">
        <v>10</v>
      </c>
      <c r="G6765" s="28" t="s">
        <v>683</v>
      </c>
      <c r="H6765" s="28" t="s">
        <v>3365</v>
      </c>
      <c r="J6765" s="28" t="s">
        <v>4909</v>
      </c>
    </row>
    <row r="6766" spans="1:13" hidden="1" x14ac:dyDescent="0.2">
      <c r="A6766" s="27">
        <v>91611</v>
      </c>
      <c r="B6766" s="28" t="s">
        <v>4573</v>
      </c>
      <c r="C6766" s="28" t="s">
        <v>5135</v>
      </c>
      <c r="D6766" s="25">
        <v>40888</v>
      </c>
      <c r="F6766" s="26">
        <v>40</v>
      </c>
      <c r="G6766" s="28" t="s">
        <v>4030</v>
      </c>
      <c r="H6766" s="28" t="s">
        <v>4600</v>
      </c>
      <c r="J6766" s="28" t="s">
        <v>4905</v>
      </c>
      <c r="K6766" s="29">
        <v>41255</v>
      </c>
      <c r="L6766" s="28" t="s">
        <v>5658</v>
      </c>
      <c r="M6766" s="28" t="s">
        <v>7837</v>
      </c>
    </row>
    <row r="6767" spans="1:13" hidden="1" x14ac:dyDescent="0.2">
      <c r="A6767" s="27">
        <v>93459</v>
      </c>
      <c r="B6767" s="28" t="s">
        <v>5150</v>
      </c>
      <c r="C6767" s="28" t="s">
        <v>4587</v>
      </c>
      <c r="D6767" s="25">
        <v>40888</v>
      </c>
      <c r="F6767" s="26">
        <v>-1160</v>
      </c>
      <c r="G6767" s="28" t="s">
        <v>4574</v>
      </c>
      <c r="H6767" s="28" t="s">
        <v>6667</v>
      </c>
    </row>
    <row r="6768" spans="1:13" hidden="1" x14ac:dyDescent="0.2">
      <c r="A6768" s="211">
        <v>91620</v>
      </c>
      <c r="B6768" s="28" t="s">
        <v>4573</v>
      </c>
      <c r="C6768" s="28" t="s">
        <v>5135</v>
      </c>
      <c r="D6768" s="25">
        <v>40889</v>
      </c>
      <c r="F6768" s="26">
        <v>97.64</v>
      </c>
      <c r="G6768" s="28" t="s">
        <v>1943</v>
      </c>
      <c r="H6768" s="28" t="s">
        <v>7321</v>
      </c>
      <c r="J6768" s="28" t="s">
        <v>4907</v>
      </c>
      <c r="K6768" s="29">
        <v>41256</v>
      </c>
      <c r="L6768" s="28" t="s">
        <v>5658</v>
      </c>
      <c r="M6768" s="28" t="s">
        <v>4811</v>
      </c>
    </row>
    <row r="6769" spans="1:13" hidden="1" x14ac:dyDescent="0.2">
      <c r="A6769" s="211">
        <v>91621</v>
      </c>
      <c r="B6769" s="28" t="s">
        <v>4573</v>
      </c>
      <c r="C6769" s="28" t="s">
        <v>5135</v>
      </c>
      <c r="D6769" s="25">
        <v>40889</v>
      </c>
      <c r="E6769" s="28" t="s">
        <v>3575</v>
      </c>
      <c r="F6769" s="26">
        <v>74.94</v>
      </c>
      <c r="G6769" s="28" t="s">
        <v>1943</v>
      </c>
      <c r="H6769" s="28" t="s">
        <v>7323</v>
      </c>
      <c r="I6769" s="28" t="s">
        <v>6165</v>
      </c>
      <c r="J6769" s="28" t="s">
        <v>4912</v>
      </c>
      <c r="K6769" s="29">
        <v>41256</v>
      </c>
      <c r="L6769" s="28" t="s">
        <v>5658</v>
      </c>
      <c r="M6769" s="28" t="s">
        <v>7840</v>
      </c>
    </row>
    <row r="6770" spans="1:13" hidden="1" x14ac:dyDescent="0.2">
      <c r="A6770" s="211">
        <v>91624</v>
      </c>
      <c r="B6770" s="28" t="s">
        <v>4573</v>
      </c>
      <c r="C6770" s="28" t="s">
        <v>5135</v>
      </c>
      <c r="D6770" s="25">
        <v>40889</v>
      </c>
      <c r="F6770" s="26">
        <v>12.97</v>
      </c>
      <c r="G6770" s="28" t="s">
        <v>1943</v>
      </c>
      <c r="H6770" s="28" t="s">
        <v>7323</v>
      </c>
      <c r="I6770" s="28" t="s">
        <v>6165</v>
      </c>
      <c r="J6770" s="28" t="s">
        <v>4912</v>
      </c>
      <c r="K6770" s="29">
        <v>41256</v>
      </c>
      <c r="L6770" s="28" t="s">
        <v>5658</v>
      </c>
      <c r="M6770" s="28" t="s">
        <v>5017</v>
      </c>
    </row>
    <row r="6771" spans="1:13" hidden="1" x14ac:dyDescent="0.2">
      <c r="A6771" s="211">
        <v>91626</v>
      </c>
      <c r="B6771" s="28" t="s">
        <v>4573</v>
      </c>
      <c r="C6771" s="28" t="s">
        <v>5135</v>
      </c>
      <c r="D6771" s="25">
        <v>40889</v>
      </c>
      <c r="F6771" s="26">
        <v>4.99</v>
      </c>
      <c r="G6771" s="28" t="s">
        <v>1943</v>
      </c>
      <c r="H6771" s="28" t="s">
        <v>7323</v>
      </c>
      <c r="I6771" s="28" t="s">
        <v>6165</v>
      </c>
      <c r="J6771" s="28" t="s">
        <v>4912</v>
      </c>
      <c r="K6771" s="29">
        <v>41256</v>
      </c>
      <c r="L6771" s="28" t="s">
        <v>5658</v>
      </c>
      <c r="M6771" s="28" t="s">
        <v>5017</v>
      </c>
    </row>
    <row r="6772" spans="1:13" hidden="1" x14ac:dyDescent="0.2">
      <c r="A6772" s="211">
        <v>91426</v>
      </c>
      <c r="B6772" s="28" t="s">
        <v>4579</v>
      </c>
      <c r="C6772" s="28" t="s">
        <v>4574</v>
      </c>
      <c r="D6772" s="25">
        <v>40889</v>
      </c>
      <c r="F6772" s="26">
        <v>26.22</v>
      </c>
      <c r="G6772" s="28" t="s">
        <v>5783</v>
      </c>
      <c r="H6772" s="28" t="s">
        <v>6667</v>
      </c>
      <c r="K6772" s="29">
        <v>40889</v>
      </c>
      <c r="L6772" s="28" t="s">
        <v>7174</v>
      </c>
      <c r="M6772" s="28" t="s">
        <v>3659</v>
      </c>
    </row>
    <row r="6773" spans="1:13" hidden="1" x14ac:dyDescent="0.2">
      <c r="A6773" s="211">
        <v>91427</v>
      </c>
      <c r="B6773" s="28" t="s">
        <v>4579</v>
      </c>
      <c r="C6773" s="28" t="s">
        <v>4574</v>
      </c>
      <c r="D6773" s="25">
        <v>40889</v>
      </c>
      <c r="F6773" s="26">
        <v>50</v>
      </c>
      <c r="G6773" s="28" t="s">
        <v>4580</v>
      </c>
      <c r="H6773" s="28" t="s">
        <v>6667</v>
      </c>
      <c r="K6773" s="29">
        <v>40889</v>
      </c>
      <c r="L6773" s="28" t="s">
        <v>7184</v>
      </c>
      <c r="M6773" s="28" t="s">
        <v>696</v>
      </c>
    </row>
    <row r="6774" spans="1:13" hidden="1" x14ac:dyDescent="0.2">
      <c r="A6774" s="211">
        <v>91603</v>
      </c>
      <c r="B6774" s="33" t="s">
        <v>4573</v>
      </c>
      <c r="C6774" s="33" t="s">
        <v>5135</v>
      </c>
      <c r="D6774" s="25">
        <v>40889</v>
      </c>
      <c r="E6774" s="28" t="s">
        <v>6552</v>
      </c>
      <c r="F6774" s="26">
        <v>52.5</v>
      </c>
      <c r="G6774" s="28" t="s">
        <v>1560</v>
      </c>
      <c r="H6774" s="28" t="s">
        <v>7323</v>
      </c>
      <c r="I6774" s="28" t="s">
        <v>6165</v>
      </c>
      <c r="K6774" s="29">
        <v>41256</v>
      </c>
      <c r="L6774" s="33" t="s">
        <v>5658</v>
      </c>
      <c r="M6774" s="28" t="s">
        <v>2735</v>
      </c>
    </row>
    <row r="6775" spans="1:13" hidden="1" x14ac:dyDescent="0.2">
      <c r="A6775" s="211">
        <v>91619</v>
      </c>
      <c r="B6775" s="28" t="s">
        <v>4573</v>
      </c>
      <c r="C6775" s="28" t="s">
        <v>5135</v>
      </c>
      <c r="D6775" s="25">
        <v>40889</v>
      </c>
      <c r="E6775" s="28" t="s">
        <v>3574</v>
      </c>
      <c r="F6775" s="26">
        <v>125</v>
      </c>
      <c r="G6775" s="28" t="s">
        <v>2203</v>
      </c>
      <c r="H6775" s="28" t="s">
        <v>7321</v>
      </c>
      <c r="I6775" s="28" t="s">
        <v>6165</v>
      </c>
      <c r="J6775" s="28" t="s">
        <v>4907</v>
      </c>
      <c r="K6775" s="29">
        <v>41256</v>
      </c>
      <c r="L6775" s="28" t="s">
        <v>5658</v>
      </c>
      <c r="M6775" s="28" t="s">
        <v>7845</v>
      </c>
    </row>
    <row r="6776" spans="1:13" hidden="1" x14ac:dyDescent="0.2">
      <c r="A6776" s="27">
        <v>91627</v>
      </c>
      <c r="B6776" s="28" t="s">
        <v>4573</v>
      </c>
      <c r="C6776" s="28" t="s">
        <v>5135</v>
      </c>
      <c r="D6776" s="25">
        <v>40889</v>
      </c>
      <c r="F6776" s="26">
        <v>4.59</v>
      </c>
      <c r="G6776" s="28" t="s">
        <v>7119</v>
      </c>
      <c r="H6776" s="28" t="s">
        <v>3484</v>
      </c>
      <c r="J6776" s="28" t="s">
        <v>4911</v>
      </c>
      <c r="K6776" s="29">
        <v>41256</v>
      </c>
      <c r="L6776" s="28" t="s">
        <v>5658</v>
      </c>
      <c r="M6776" s="28" t="s">
        <v>6161</v>
      </c>
    </row>
    <row r="6777" spans="1:13" hidden="1" x14ac:dyDescent="0.2">
      <c r="A6777" s="27">
        <v>91622.1</v>
      </c>
      <c r="B6777" s="28" t="s">
        <v>4573</v>
      </c>
      <c r="C6777" s="28" t="s">
        <v>5135</v>
      </c>
      <c r="D6777" s="25">
        <v>40889</v>
      </c>
      <c r="E6777" s="28" t="s">
        <v>8567</v>
      </c>
      <c r="F6777" s="26">
        <v>9.08</v>
      </c>
      <c r="G6777" s="28" t="s">
        <v>683</v>
      </c>
      <c r="H6777" s="28" t="s">
        <v>3488</v>
      </c>
      <c r="J6777" s="28" t="s">
        <v>4911</v>
      </c>
      <c r="K6777" s="29">
        <v>41256</v>
      </c>
      <c r="L6777" s="28" t="s">
        <v>5658</v>
      </c>
      <c r="M6777" s="28" t="s">
        <v>1525</v>
      </c>
    </row>
    <row r="6778" spans="1:13" hidden="1" x14ac:dyDescent="0.2">
      <c r="A6778" s="27">
        <v>91622.2</v>
      </c>
      <c r="B6778" s="28" t="s">
        <v>4573</v>
      </c>
      <c r="C6778" s="28" t="s">
        <v>5135</v>
      </c>
      <c r="D6778" s="25">
        <v>40889</v>
      </c>
      <c r="E6778" s="28" t="s">
        <v>6324</v>
      </c>
      <c r="F6778" s="26">
        <v>12.25</v>
      </c>
      <c r="G6778" s="28" t="s">
        <v>683</v>
      </c>
      <c r="H6778" s="28" t="s">
        <v>3365</v>
      </c>
      <c r="J6778" s="28" t="s">
        <v>4911</v>
      </c>
      <c r="K6778" s="29">
        <v>41256</v>
      </c>
      <c r="L6778" s="28" t="s">
        <v>5658</v>
      </c>
      <c r="M6778" s="28" t="s">
        <v>1525</v>
      </c>
    </row>
    <row r="6779" spans="1:13" hidden="1" x14ac:dyDescent="0.2">
      <c r="A6779" s="27">
        <v>91623</v>
      </c>
      <c r="B6779" s="28" t="s">
        <v>4573</v>
      </c>
      <c r="C6779" s="28" t="s">
        <v>5135</v>
      </c>
      <c r="D6779" s="25">
        <v>40889</v>
      </c>
      <c r="F6779" s="26">
        <v>20.47</v>
      </c>
      <c r="G6779" s="28" t="s">
        <v>683</v>
      </c>
      <c r="H6779" s="28" t="s">
        <v>3365</v>
      </c>
      <c r="J6779" s="28" t="s">
        <v>4909</v>
      </c>
      <c r="K6779" s="29">
        <v>41256</v>
      </c>
      <c r="L6779" s="28" t="s">
        <v>5658</v>
      </c>
      <c r="M6779" s="28" t="s">
        <v>1525</v>
      </c>
    </row>
    <row r="6780" spans="1:13" x14ac:dyDescent="0.2">
      <c r="A6780" s="27">
        <v>91625</v>
      </c>
      <c r="B6780" s="28" t="s">
        <v>4573</v>
      </c>
      <c r="C6780" s="28" t="s">
        <v>5135</v>
      </c>
      <c r="D6780" s="25">
        <v>40889</v>
      </c>
      <c r="E6780" s="28" t="s">
        <v>2019</v>
      </c>
      <c r="F6780" s="26">
        <v>9.99</v>
      </c>
      <c r="G6780" s="28" t="s">
        <v>683</v>
      </c>
      <c r="H6780" s="28" t="s">
        <v>7151</v>
      </c>
      <c r="J6780" s="28" t="s">
        <v>4907</v>
      </c>
      <c r="K6780" s="29">
        <v>41256</v>
      </c>
      <c r="L6780" s="28" t="s">
        <v>5658</v>
      </c>
      <c r="M6780" s="28" t="s">
        <v>1525</v>
      </c>
    </row>
    <row r="6781" spans="1:13" hidden="1" x14ac:dyDescent="0.2">
      <c r="A6781" s="27">
        <v>91828.1</v>
      </c>
      <c r="B6781" s="28" t="s">
        <v>4573</v>
      </c>
      <c r="C6781" s="28" t="s">
        <v>5133</v>
      </c>
      <c r="D6781" s="25">
        <v>40889</v>
      </c>
      <c r="E6781" s="28" t="s">
        <v>2678</v>
      </c>
      <c r="F6781" s="26">
        <v>41</v>
      </c>
      <c r="G6781" s="28" t="s">
        <v>5137</v>
      </c>
      <c r="H6781" s="28" t="s">
        <v>3488</v>
      </c>
      <c r="J6781" s="28" t="s">
        <v>4909</v>
      </c>
    </row>
    <row r="6782" spans="1:13" hidden="1" x14ac:dyDescent="0.2">
      <c r="A6782" s="27">
        <v>91828.2</v>
      </c>
      <c r="B6782" s="28" t="s">
        <v>4573</v>
      </c>
      <c r="C6782" s="28" t="s">
        <v>5133</v>
      </c>
      <c r="D6782" s="25">
        <v>40889</v>
      </c>
      <c r="E6782" s="33" t="s">
        <v>1803</v>
      </c>
      <c r="F6782" s="26">
        <v>2.2999999999999998</v>
      </c>
      <c r="G6782" s="28" t="s">
        <v>5137</v>
      </c>
      <c r="H6782" s="28" t="s">
        <v>277</v>
      </c>
      <c r="J6782" s="28" t="s">
        <v>4909</v>
      </c>
    </row>
    <row r="6783" spans="1:13" hidden="1" x14ac:dyDescent="0.2">
      <c r="A6783" s="27">
        <v>91828.3</v>
      </c>
      <c r="B6783" s="28" t="s">
        <v>4573</v>
      </c>
      <c r="C6783" s="28" t="s">
        <v>5133</v>
      </c>
      <c r="D6783" s="25">
        <v>40889</v>
      </c>
      <c r="E6783" s="28" t="s">
        <v>2679</v>
      </c>
      <c r="F6783" s="26">
        <v>13.5</v>
      </c>
      <c r="G6783" s="28" t="s">
        <v>5137</v>
      </c>
      <c r="H6783" s="28" t="s">
        <v>3365</v>
      </c>
      <c r="J6783" s="28" t="s">
        <v>4909</v>
      </c>
    </row>
    <row r="6784" spans="1:13" hidden="1" x14ac:dyDescent="0.2">
      <c r="A6784" s="27">
        <v>91828.4</v>
      </c>
      <c r="B6784" s="33" t="s">
        <v>4573</v>
      </c>
      <c r="C6784" s="28" t="s">
        <v>5133</v>
      </c>
      <c r="D6784" s="25">
        <v>40889</v>
      </c>
      <c r="E6784" s="28" t="s">
        <v>2676</v>
      </c>
      <c r="F6784" s="26">
        <v>9</v>
      </c>
      <c r="G6784" s="28" t="s">
        <v>5137</v>
      </c>
      <c r="H6784" s="28" t="s">
        <v>3370</v>
      </c>
      <c r="J6784" s="28" t="s">
        <v>4909</v>
      </c>
    </row>
    <row r="6785" spans="1:13" hidden="1" x14ac:dyDescent="0.2">
      <c r="A6785" s="27">
        <v>91828.5</v>
      </c>
      <c r="B6785" s="28" t="s">
        <v>4573</v>
      </c>
      <c r="C6785" s="28" t="s">
        <v>5133</v>
      </c>
      <c r="D6785" s="25">
        <v>40889</v>
      </c>
      <c r="E6785" s="33"/>
      <c r="F6785" s="26">
        <v>78.02</v>
      </c>
      <c r="G6785" s="28" t="s">
        <v>5137</v>
      </c>
      <c r="H6785" s="28" t="s">
        <v>3365</v>
      </c>
      <c r="J6785" s="28" t="s">
        <v>4909</v>
      </c>
    </row>
    <row r="6786" spans="1:13" hidden="1" x14ac:dyDescent="0.2">
      <c r="A6786" s="211">
        <v>91631</v>
      </c>
      <c r="B6786" s="28" t="s">
        <v>4573</v>
      </c>
      <c r="C6786" s="28" t="s">
        <v>5135</v>
      </c>
      <c r="D6786" s="25">
        <v>40890</v>
      </c>
      <c r="F6786" s="26">
        <v>8.35</v>
      </c>
      <c r="G6786" s="28" t="s">
        <v>1943</v>
      </c>
      <c r="H6786" s="28" t="s">
        <v>7323</v>
      </c>
      <c r="I6786" s="28" t="s">
        <v>6165</v>
      </c>
      <c r="J6786" s="28" t="s">
        <v>4912</v>
      </c>
      <c r="K6786" s="29">
        <v>41257</v>
      </c>
      <c r="L6786" s="28" t="s">
        <v>5658</v>
      </c>
      <c r="M6786" s="28" t="s">
        <v>7840</v>
      </c>
    </row>
    <row r="6787" spans="1:13" hidden="1" x14ac:dyDescent="0.2">
      <c r="A6787" s="211">
        <v>91425</v>
      </c>
      <c r="B6787" s="28" t="s">
        <v>4573</v>
      </c>
      <c r="C6787" s="28" t="s">
        <v>4574</v>
      </c>
      <c r="D6787" s="25">
        <v>40890</v>
      </c>
      <c r="F6787" s="26">
        <v>40</v>
      </c>
      <c r="G6787" s="28" t="s">
        <v>2597</v>
      </c>
      <c r="H6787" s="28" t="s">
        <v>3370</v>
      </c>
      <c r="J6787" s="28" t="s">
        <v>4907</v>
      </c>
      <c r="K6787" s="29">
        <v>40890</v>
      </c>
      <c r="L6787" s="28" t="s">
        <v>7176</v>
      </c>
      <c r="M6787" s="28">
        <v>1347</v>
      </c>
    </row>
    <row r="6788" spans="1:13" hidden="1" x14ac:dyDescent="0.2">
      <c r="A6788" s="211">
        <v>91629</v>
      </c>
      <c r="B6788" s="28" t="s">
        <v>4573</v>
      </c>
      <c r="C6788" s="28" t="s">
        <v>5135</v>
      </c>
      <c r="D6788" s="25">
        <v>40890</v>
      </c>
      <c r="E6788" s="28" t="s">
        <v>632</v>
      </c>
      <c r="F6788" s="26">
        <v>31.98</v>
      </c>
      <c r="G6788" s="28" t="s">
        <v>2203</v>
      </c>
      <c r="H6788" s="28" t="s">
        <v>3370</v>
      </c>
      <c r="I6788" s="28" t="s">
        <v>6165</v>
      </c>
      <c r="J6788" s="28" t="s">
        <v>4909</v>
      </c>
      <c r="K6788" s="29">
        <v>41257</v>
      </c>
      <c r="L6788" s="28" t="s">
        <v>5658</v>
      </c>
      <c r="M6788" s="28" t="s">
        <v>7846</v>
      </c>
    </row>
    <row r="6789" spans="1:13" x14ac:dyDescent="0.2">
      <c r="A6789" s="27">
        <v>91630</v>
      </c>
      <c r="B6789" s="28" t="s">
        <v>4573</v>
      </c>
      <c r="C6789" s="28" t="s">
        <v>5135</v>
      </c>
      <c r="D6789" s="25">
        <v>40890</v>
      </c>
      <c r="E6789" s="28" t="s">
        <v>6327</v>
      </c>
      <c r="F6789" s="26">
        <v>8.98</v>
      </c>
      <c r="G6789" s="28" t="s">
        <v>2040</v>
      </c>
      <c r="H6789" s="28" t="s">
        <v>7151</v>
      </c>
      <c r="J6789" s="28" t="s">
        <v>4907</v>
      </c>
      <c r="K6789" s="29">
        <v>41257</v>
      </c>
      <c r="L6789" s="28" t="s">
        <v>5658</v>
      </c>
      <c r="M6789" s="28" t="s">
        <v>3233</v>
      </c>
    </row>
    <row r="6790" spans="1:13" hidden="1" x14ac:dyDescent="0.2">
      <c r="A6790" s="27">
        <v>91628.1</v>
      </c>
      <c r="B6790" s="28" t="s">
        <v>4573</v>
      </c>
      <c r="C6790" s="28" t="s">
        <v>5135</v>
      </c>
      <c r="D6790" s="25">
        <v>40890</v>
      </c>
      <c r="E6790" s="28" t="s">
        <v>1331</v>
      </c>
      <c r="F6790" s="26">
        <v>40</v>
      </c>
      <c r="G6790" s="28" t="s">
        <v>683</v>
      </c>
      <c r="H6790" s="28" t="s">
        <v>3488</v>
      </c>
      <c r="J6790" s="28" t="s">
        <v>4908</v>
      </c>
      <c r="K6790" s="29">
        <v>41257</v>
      </c>
      <c r="L6790" s="28" t="s">
        <v>5658</v>
      </c>
      <c r="M6790" s="28" t="s">
        <v>6162</v>
      </c>
    </row>
    <row r="6791" spans="1:13" hidden="1" x14ac:dyDescent="0.2">
      <c r="A6791" s="27">
        <v>91628.2</v>
      </c>
      <c r="B6791" s="28" t="s">
        <v>4573</v>
      </c>
      <c r="C6791" s="28" t="s">
        <v>5135</v>
      </c>
      <c r="D6791" s="25">
        <v>40890</v>
      </c>
      <c r="E6791" s="28" t="s">
        <v>1212</v>
      </c>
      <c r="F6791" s="26">
        <v>2.5</v>
      </c>
      <c r="G6791" s="28" t="s">
        <v>683</v>
      </c>
      <c r="H6791" s="28" t="s">
        <v>3370</v>
      </c>
      <c r="I6791" s="28" t="s">
        <v>6165</v>
      </c>
      <c r="J6791" s="28" t="s">
        <v>4909</v>
      </c>
      <c r="K6791" s="29">
        <v>41257</v>
      </c>
      <c r="L6791" s="28" t="s">
        <v>5658</v>
      </c>
      <c r="M6791" s="28" t="s">
        <v>6162</v>
      </c>
    </row>
    <row r="6792" spans="1:13" hidden="1" x14ac:dyDescent="0.2">
      <c r="A6792" s="27">
        <v>91628.3</v>
      </c>
      <c r="B6792" s="28" t="s">
        <v>4573</v>
      </c>
      <c r="C6792" s="28" t="s">
        <v>5135</v>
      </c>
      <c r="D6792" s="25">
        <v>40890</v>
      </c>
      <c r="E6792" s="28" t="s">
        <v>6326</v>
      </c>
      <c r="F6792" s="26">
        <v>6</v>
      </c>
      <c r="G6792" s="28" t="s">
        <v>683</v>
      </c>
      <c r="H6792" s="28" t="s">
        <v>3370</v>
      </c>
      <c r="J6792" s="28" t="s">
        <v>4909</v>
      </c>
      <c r="K6792" s="29">
        <v>41257</v>
      </c>
      <c r="L6792" s="28" t="s">
        <v>5658</v>
      </c>
      <c r="M6792" s="28" t="s">
        <v>6162</v>
      </c>
    </row>
    <row r="6793" spans="1:13" hidden="1" x14ac:dyDescent="0.2">
      <c r="A6793" s="27">
        <v>91628.4</v>
      </c>
      <c r="B6793" s="28" t="s">
        <v>4573</v>
      </c>
      <c r="C6793" s="28" t="s">
        <v>5135</v>
      </c>
      <c r="D6793" s="25">
        <v>40890</v>
      </c>
      <c r="E6793" s="33"/>
      <c r="F6793" s="26">
        <v>25.28</v>
      </c>
      <c r="G6793" s="28" t="s">
        <v>683</v>
      </c>
      <c r="H6793" s="28" t="s">
        <v>3365</v>
      </c>
      <c r="J6793" s="28" t="s">
        <v>4909</v>
      </c>
      <c r="K6793" s="29">
        <v>41257</v>
      </c>
      <c r="L6793" s="28" t="s">
        <v>5658</v>
      </c>
      <c r="M6793" s="28" t="s">
        <v>6162</v>
      </c>
    </row>
    <row r="6794" spans="1:13" hidden="1" x14ac:dyDescent="0.2">
      <c r="A6794" s="27">
        <v>91632</v>
      </c>
      <c r="B6794" s="28" t="s">
        <v>4573</v>
      </c>
      <c r="C6794" s="28" t="s">
        <v>5135</v>
      </c>
      <c r="D6794" s="25">
        <v>40890</v>
      </c>
      <c r="F6794" s="26">
        <v>2.62</v>
      </c>
      <c r="G6794" s="28" t="s">
        <v>5137</v>
      </c>
      <c r="H6794" s="28" t="s">
        <v>3365</v>
      </c>
      <c r="J6794" s="28" t="s">
        <v>4911</v>
      </c>
      <c r="K6794" s="29">
        <v>41257</v>
      </c>
      <c r="L6794" s="28" t="s">
        <v>5658</v>
      </c>
      <c r="M6794" s="28" t="s">
        <v>751</v>
      </c>
    </row>
    <row r="6795" spans="1:13" hidden="1" x14ac:dyDescent="0.2">
      <c r="A6795" s="211">
        <v>91424</v>
      </c>
      <c r="B6795" s="28" t="s">
        <v>4579</v>
      </c>
      <c r="C6795" s="28" t="s">
        <v>4574</v>
      </c>
      <c r="D6795" s="25">
        <v>40891</v>
      </c>
      <c r="F6795" s="26">
        <v>40</v>
      </c>
      <c r="G6795" s="28" t="s">
        <v>4580</v>
      </c>
      <c r="H6795" s="28" t="s">
        <v>6667</v>
      </c>
      <c r="K6795" s="29">
        <v>40891</v>
      </c>
      <c r="L6795" s="28" t="s">
        <v>7184</v>
      </c>
      <c r="M6795" s="28" t="s">
        <v>694</v>
      </c>
    </row>
    <row r="6796" spans="1:13" hidden="1" x14ac:dyDescent="0.2">
      <c r="A6796" s="211">
        <v>91634</v>
      </c>
      <c r="B6796" s="28" t="s">
        <v>4573</v>
      </c>
      <c r="C6796" s="28" t="s">
        <v>5135</v>
      </c>
      <c r="D6796" s="25">
        <v>40891</v>
      </c>
      <c r="F6796" s="26">
        <v>19.5</v>
      </c>
      <c r="G6796" s="28" t="s">
        <v>6760</v>
      </c>
      <c r="H6796" s="28" t="s">
        <v>4600</v>
      </c>
      <c r="J6796" s="28" t="s">
        <v>4907</v>
      </c>
      <c r="K6796" s="29">
        <v>41258</v>
      </c>
      <c r="L6796" s="28" t="s">
        <v>5658</v>
      </c>
      <c r="M6796" s="28" t="s">
        <v>3186</v>
      </c>
    </row>
    <row r="6797" spans="1:13" hidden="1" x14ac:dyDescent="0.2">
      <c r="A6797" s="211">
        <v>91633</v>
      </c>
      <c r="B6797" s="28" t="s">
        <v>4573</v>
      </c>
      <c r="C6797" s="28" t="s">
        <v>5135</v>
      </c>
      <c r="D6797" s="25">
        <v>40891</v>
      </c>
      <c r="E6797" s="28" t="s">
        <v>6551</v>
      </c>
      <c r="F6797" s="26">
        <v>39.99</v>
      </c>
      <c r="G6797" s="28" t="s">
        <v>2203</v>
      </c>
      <c r="H6797" s="28" t="s">
        <v>7321</v>
      </c>
      <c r="J6797" s="28" t="s">
        <v>4911</v>
      </c>
      <c r="K6797" s="29">
        <v>41258</v>
      </c>
      <c r="L6797" s="28" t="s">
        <v>5658</v>
      </c>
      <c r="M6797" s="28" t="s">
        <v>7847</v>
      </c>
    </row>
    <row r="6798" spans="1:13" hidden="1" x14ac:dyDescent="0.2">
      <c r="A6798" s="211">
        <v>91420</v>
      </c>
      <c r="B6798" s="28" t="s">
        <v>4573</v>
      </c>
      <c r="C6798" s="28" t="s">
        <v>4574</v>
      </c>
      <c r="D6798" s="25">
        <v>40892</v>
      </c>
      <c r="E6798" s="28" t="s">
        <v>2596</v>
      </c>
      <c r="F6798" s="26">
        <v>105</v>
      </c>
      <c r="G6798" s="28" t="s">
        <v>2595</v>
      </c>
      <c r="H6798" s="28" t="s">
        <v>7324</v>
      </c>
      <c r="I6798" s="28" t="s">
        <v>1210</v>
      </c>
      <c r="J6798" s="28" t="s">
        <v>4909</v>
      </c>
      <c r="K6798" s="29">
        <v>40896</v>
      </c>
      <c r="L6798" s="28" t="s">
        <v>7176</v>
      </c>
      <c r="M6798" s="28">
        <v>1348</v>
      </c>
    </row>
    <row r="6799" spans="1:13" hidden="1" x14ac:dyDescent="0.2">
      <c r="A6799" s="211">
        <v>91635</v>
      </c>
      <c r="B6799" s="28" t="s">
        <v>4573</v>
      </c>
      <c r="C6799" s="28" t="s">
        <v>5135</v>
      </c>
      <c r="D6799" s="25">
        <v>40892</v>
      </c>
      <c r="F6799" s="26">
        <v>9.48</v>
      </c>
      <c r="G6799" s="28" t="s">
        <v>3700</v>
      </c>
      <c r="H6799" s="28" t="s">
        <v>7324</v>
      </c>
      <c r="I6799" s="28" t="s">
        <v>1210</v>
      </c>
      <c r="J6799" s="28" t="s">
        <v>4909</v>
      </c>
      <c r="K6799" s="29">
        <v>41259</v>
      </c>
      <c r="L6799" s="28" t="s">
        <v>5658</v>
      </c>
      <c r="M6799" s="28" t="s">
        <v>3821</v>
      </c>
    </row>
    <row r="6800" spans="1:13" hidden="1" x14ac:dyDescent="0.2">
      <c r="A6800" s="211">
        <v>91422</v>
      </c>
      <c r="B6800" s="33" t="s">
        <v>4579</v>
      </c>
      <c r="C6800" s="28" t="s">
        <v>4574</v>
      </c>
      <c r="D6800" s="25">
        <v>40892</v>
      </c>
      <c r="F6800" s="26">
        <v>70</v>
      </c>
      <c r="G6800" s="28" t="s">
        <v>4580</v>
      </c>
      <c r="H6800" s="28" t="s">
        <v>6667</v>
      </c>
      <c r="K6800" s="29">
        <v>40892</v>
      </c>
      <c r="L6800" s="28" t="s">
        <v>7184</v>
      </c>
      <c r="M6800" s="28" t="s">
        <v>693</v>
      </c>
    </row>
    <row r="6801" spans="1:13" hidden="1" x14ac:dyDescent="0.2">
      <c r="A6801" s="211">
        <v>91423.2</v>
      </c>
      <c r="B6801" s="28" t="s">
        <v>4579</v>
      </c>
      <c r="C6801" s="28" t="s">
        <v>4574</v>
      </c>
      <c r="D6801" s="25">
        <v>40892</v>
      </c>
      <c r="F6801" s="26">
        <v>30</v>
      </c>
      <c r="G6801" s="28" t="s">
        <v>4580</v>
      </c>
      <c r="H6801" s="28" t="s">
        <v>6667</v>
      </c>
      <c r="K6801" s="29">
        <v>40892</v>
      </c>
      <c r="L6801" s="28" t="s">
        <v>7212</v>
      </c>
      <c r="M6801" s="28" t="s">
        <v>3658</v>
      </c>
    </row>
    <row r="6802" spans="1:13" hidden="1" x14ac:dyDescent="0.2">
      <c r="A6802" s="27">
        <v>91423.1</v>
      </c>
      <c r="B6802" s="28" t="s">
        <v>4573</v>
      </c>
      <c r="C6802" s="28" t="s">
        <v>4574</v>
      </c>
      <c r="D6802" s="25">
        <v>40892</v>
      </c>
      <c r="E6802" s="28" t="s">
        <v>7164</v>
      </c>
      <c r="F6802" s="26">
        <v>2.86</v>
      </c>
      <c r="G6802" s="28" t="s">
        <v>5137</v>
      </c>
      <c r="H6802" s="28" t="s">
        <v>3365</v>
      </c>
      <c r="J6802" s="28" t="s">
        <v>4911</v>
      </c>
      <c r="K6802" s="29">
        <v>40892</v>
      </c>
      <c r="L6802" s="28" t="s">
        <v>7212</v>
      </c>
      <c r="M6802" s="28" t="s">
        <v>3658</v>
      </c>
    </row>
    <row r="6803" spans="1:13" hidden="1" x14ac:dyDescent="0.2">
      <c r="A6803" s="211">
        <v>91636</v>
      </c>
      <c r="B6803" s="28" t="s">
        <v>4573</v>
      </c>
      <c r="C6803" s="28" t="s">
        <v>5135</v>
      </c>
      <c r="D6803" s="25">
        <v>40893</v>
      </c>
      <c r="E6803" s="28" t="s">
        <v>6553</v>
      </c>
      <c r="F6803" s="26">
        <v>21.48</v>
      </c>
      <c r="G6803" s="28" t="s">
        <v>2203</v>
      </c>
      <c r="H6803" s="28" t="s">
        <v>7321</v>
      </c>
      <c r="I6803" s="28" t="s">
        <v>6165</v>
      </c>
      <c r="J6803" s="28" t="s">
        <v>4911</v>
      </c>
      <c r="K6803" s="29">
        <v>41260</v>
      </c>
      <c r="L6803" s="28" t="s">
        <v>5658</v>
      </c>
      <c r="M6803" s="28" t="s">
        <v>7848</v>
      </c>
    </row>
    <row r="6804" spans="1:13" x14ac:dyDescent="0.2">
      <c r="A6804" s="27">
        <v>91637</v>
      </c>
      <c r="B6804" s="28" t="s">
        <v>4573</v>
      </c>
      <c r="C6804" s="28" t="s">
        <v>5135</v>
      </c>
      <c r="D6804" s="25">
        <v>40893</v>
      </c>
      <c r="E6804" s="28" t="s">
        <v>6555</v>
      </c>
      <c r="F6804" s="26">
        <v>16.95</v>
      </c>
      <c r="G6804" s="28" t="s">
        <v>482</v>
      </c>
      <c r="H6804" s="28" t="s">
        <v>7151</v>
      </c>
      <c r="J6804" s="28" t="s">
        <v>4907</v>
      </c>
      <c r="K6804" s="29">
        <v>41260</v>
      </c>
      <c r="L6804" s="28" t="s">
        <v>5658</v>
      </c>
      <c r="M6804" s="28" t="s">
        <v>5016</v>
      </c>
    </row>
    <row r="6805" spans="1:13" hidden="1" x14ac:dyDescent="0.2">
      <c r="A6805" s="211">
        <v>91638</v>
      </c>
      <c r="B6805" s="28" t="s">
        <v>4573</v>
      </c>
      <c r="C6805" s="28" t="s">
        <v>5135</v>
      </c>
      <c r="D6805" s="25">
        <v>40894</v>
      </c>
      <c r="E6805" s="28" t="s">
        <v>8213</v>
      </c>
      <c r="F6805" s="26">
        <v>37</v>
      </c>
      <c r="G6805" s="28" t="s">
        <v>6674</v>
      </c>
      <c r="H6805" s="28" t="s">
        <v>7323</v>
      </c>
      <c r="I6805" s="28" t="s">
        <v>6165</v>
      </c>
      <c r="J6805" s="28" t="s">
        <v>4912</v>
      </c>
      <c r="K6805" s="29">
        <v>41262</v>
      </c>
      <c r="L6805" s="28" t="s">
        <v>5658</v>
      </c>
      <c r="M6805" s="28" t="s">
        <v>5356</v>
      </c>
    </row>
    <row r="6806" spans="1:13" hidden="1" x14ac:dyDescent="0.2">
      <c r="A6806" s="211">
        <v>91640</v>
      </c>
      <c r="B6806" s="33" t="s">
        <v>4573</v>
      </c>
      <c r="C6806" s="28" t="s">
        <v>5135</v>
      </c>
      <c r="D6806" s="25">
        <v>40894</v>
      </c>
      <c r="E6806" s="28" t="s">
        <v>6556</v>
      </c>
      <c r="F6806" s="26">
        <v>14</v>
      </c>
      <c r="G6806" s="28" t="s">
        <v>3350</v>
      </c>
      <c r="H6806" s="28" t="s">
        <v>277</v>
      </c>
      <c r="I6806" s="28" t="s">
        <v>6165</v>
      </c>
      <c r="J6806" s="28" t="s">
        <v>4907</v>
      </c>
      <c r="K6806" s="29">
        <v>41262</v>
      </c>
      <c r="L6806" s="28" t="s">
        <v>5658</v>
      </c>
      <c r="M6806" s="28" t="s">
        <v>8140</v>
      </c>
    </row>
    <row r="6807" spans="1:13" hidden="1" x14ac:dyDescent="0.2">
      <c r="A6807" s="211">
        <v>91642</v>
      </c>
      <c r="B6807" s="28" t="s">
        <v>4573</v>
      </c>
      <c r="C6807" s="28" t="s">
        <v>5135</v>
      </c>
      <c r="D6807" s="25">
        <v>40894</v>
      </c>
      <c r="E6807" s="28" t="s">
        <v>3577</v>
      </c>
      <c r="F6807" s="26">
        <v>12</v>
      </c>
      <c r="G6807" s="28" t="s">
        <v>2207</v>
      </c>
      <c r="H6807" s="28" t="s">
        <v>7323</v>
      </c>
      <c r="I6807" s="28" t="s">
        <v>6165</v>
      </c>
      <c r="J6807" s="28" t="s">
        <v>4912</v>
      </c>
      <c r="K6807" s="29">
        <v>41263</v>
      </c>
      <c r="L6807" s="28" t="s">
        <v>5658</v>
      </c>
      <c r="M6807" s="28" t="s">
        <v>5759</v>
      </c>
    </row>
    <row r="6808" spans="1:13" hidden="1" x14ac:dyDescent="0.2">
      <c r="A6808" s="27">
        <v>91639</v>
      </c>
      <c r="B6808" s="28" t="s">
        <v>4573</v>
      </c>
      <c r="C6808" s="28" t="s">
        <v>5135</v>
      </c>
      <c r="D6808" s="25">
        <v>40894</v>
      </c>
      <c r="F6808" s="26">
        <v>16.29</v>
      </c>
      <c r="G6808" s="28" t="s">
        <v>683</v>
      </c>
      <c r="H6808" s="28" t="s">
        <v>3365</v>
      </c>
      <c r="J6808" s="28" t="s">
        <v>4909</v>
      </c>
      <c r="K6808" s="29">
        <v>41262</v>
      </c>
      <c r="L6808" s="28" t="s">
        <v>5658</v>
      </c>
      <c r="M6808" s="28" t="s">
        <v>1525</v>
      </c>
    </row>
    <row r="6809" spans="1:13" hidden="1" x14ac:dyDescent="0.2">
      <c r="A6809" s="27">
        <v>91641</v>
      </c>
      <c r="B6809" s="28" t="s">
        <v>4573</v>
      </c>
      <c r="C6809" s="28" t="s">
        <v>5135</v>
      </c>
      <c r="D6809" s="25">
        <v>40894</v>
      </c>
      <c r="E6809" s="28" t="s">
        <v>3576</v>
      </c>
      <c r="F6809" s="26">
        <v>10</v>
      </c>
      <c r="G6809" s="28" t="s">
        <v>886</v>
      </c>
      <c r="H6809" s="28" t="s">
        <v>7323</v>
      </c>
      <c r="I6809" s="28" t="s">
        <v>6165</v>
      </c>
      <c r="J6809" s="28" t="s">
        <v>4912</v>
      </c>
      <c r="K6809" s="29">
        <v>41262</v>
      </c>
      <c r="L6809" s="28" t="s">
        <v>5658</v>
      </c>
      <c r="M6809" s="28" t="s">
        <v>8141</v>
      </c>
    </row>
    <row r="6810" spans="1:13" hidden="1" x14ac:dyDescent="0.2">
      <c r="A6810" s="27">
        <v>91838</v>
      </c>
      <c r="B6810" s="28" t="s">
        <v>4573</v>
      </c>
      <c r="C6810" s="28" t="s">
        <v>4580</v>
      </c>
      <c r="D6810" s="25">
        <v>40895</v>
      </c>
      <c r="E6810" s="28" t="s">
        <v>2680</v>
      </c>
      <c r="F6810" s="26">
        <v>80</v>
      </c>
      <c r="G6810" s="28" t="s">
        <v>688</v>
      </c>
      <c r="H6810" s="28" t="s">
        <v>3484</v>
      </c>
      <c r="J6810" s="28" t="s">
        <v>4911</v>
      </c>
    </row>
    <row r="6811" spans="1:13" hidden="1" x14ac:dyDescent="0.2">
      <c r="A6811" s="211">
        <v>91651</v>
      </c>
      <c r="B6811" s="28" t="s">
        <v>4573</v>
      </c>
      <c r="C6811" s="28" t="s">
        <v>5135</v>
      </c>
      <c r="D6811" s="25">
        <v>40896</v>
      </c>
      <c r="E6811" s="28" t="s">
        <v>8217</v>
      </c>
      <c r="F6811" s="26">
        <v>40</v>
      </c>
      <c r="G6811" s="28" t="s">
        <v>6735</v>
      </c>
      <c r="H6811" s="28" t="s">
        <v>7321</v>
      </c>
      <c r="J6811" s="28" t="s">
        <v>4909</v>
      </c>
      <c r="K6811" s="29">
        <v>41264</v>
      </c>
      <c r="L6811" s="28" t="s">
        <v>5658</v>
      </c>
      <c r="M6811" s="28" t="s">
        <v>5767</v>
      </c>
    </row>
    <row r="6812" spans="1:13" hidden="1" x14ac:dyDescent="0.2">
      <c r="A6812" s="211">
        <v>91419</v>
      </c>
      <c r="B6812" s="28" t="s">
        <v>4579</v>
      </c>
      <c r="C6812" s="28" t="s">
        <v>4574</v>
      </c>
      <c r="D6812" s="25">
        <v>40896</v>
      </c>
      <c r="F6812" s="26">
        <v>50</v>
      </c>
      <c r="G6812" s="28" t="s">
        <v>4580</v>
      </c>
      <c r="H6812" s="28" t="s">
        <v>6667</v>
      </c>
      <c r="K6812" s="29">
        <v>40896</v>
      </c>
      <c r="L6812" s="28" t="s">
        <v>7184</v>
      </c>
      <c r="M6812" s="28" t="s">
        <v>692</v>
      </c>
    </row>
    <row r="6813" spans="1:13" hidden="1" x14ac:dyDescent="0.2">
      <c r="A6813" s="211">
        <v>91643.1</v>
      </c>
      <c r="B6813" s="28" t="s">
        <v>4573</v>
      </c>
      <c r="C6813" s="28" t="s">
        <v>5135</v>
      </c>
      <c r="D6813" s="25">
        <v>40896</v>
      </c>
      <c r="E6813" s="28" t="s">
        <v>8220</v>
      </c>
      <c r="F6813" s="26">
        <v>12</v>
      </c>
      <c r="G6813" s="28" t="s">
        <v>1947</v>
      </c>
      <c r="H6813" s="28" t="s">
        <v>7321</v>
      </c>
      <c r="I6813" s="28" t="s">
        <v>6165</v>
      </c>
      <c r="J6813" s="28" t="s">
        <v>4905</v>
      </c>
      <c r="K6813" s="29">
        <v>41263</v>
      </c>
      <c r="L6813" s="28" t="s">
        <v>5658</v>
      </c>
      <c r="M6813" s="28" t="s">
        <v>5760</v>
      </c>
    </row>
    <row r="6814" spans="1:13" hidden="1" x14ac:dyDescent="0.2">
      <c r="A6814" s="211">
        <v>91643.199999999997</v>
      </c>
      <c r="B6814" s="28" t="s">
        <v>4573</v>
      </c>
      <c r="C6814" s="28" t="s">
        <v>5135</v>
      </c>
      <c r="D6814" s="25">
        <v>40896</v>
      </c>
      <c r="E6814" s="28" t="s">
        <v>8221</v>
      </c>
      <c r="F6814" s="26">
        <v>50</v>
      </c>
      <c r="G6814" s="28" t="s">
        <v>1947</v>
      </c>
      <c r="H6814" s="28" t="s">
        <v>7321</v>
      </c>
      <c r="J6814" s="28" t="s">
        <v>4907</v>
      </c>
      <c r="K6814" s="29">
        <v>41263</v>
      </c>
      <c r="L6814" s="28" t="s">
        <v>5658</v>
      </c>
      <c r="M6814" s="28" t="s">
        <v>5760</v>
      </c>
    </row>
    <row r="6815" spans="1:13" hidden="1" x14ac:dyDescent="0.2">
      <c r="A6815" s="211">
        <v>91644</v>
      </c>
      <c r="B6815" s="28" t="s">
        <v>4573</v>
      </c>
      <c r="C6815" s="28" t="s">
        <v>5135</v>
      </c>
      <c r="D6815" s="25">
        <v>40896</v>
      </c>
      <c r="F6815" s="26">
        <v>40</v>
      </c>
      <c r="G6815" s="28" t="s">
        <v>2203</v>
      </c>
      <c r="H6815" s="28" t="s">
        <v>7321</v>
      </c>
      <c r="I6815" s="28" t="s">
        <v>6165</v>
      </c>
      <c r="J6815" s="28" t="s">
        <v>4911</v>
      </c>
      <c r="K6815" s="29">
        <v>41263</v>
      </c>
      <c r="L6815" s="28" t="s">
        <v>5658</v>
      </c>
      <c r="M6815" s="28" t="s">
        <v>5761</v>
      </c>
    </row>
    <row r="6816" spans="1:13" hidden="1" x14ac:dyDescent="0.2">
      <c r="A6816" s="211">
        <v>91648</v>
      </c>
      <c r="B6816" s="28" t="s">
        <v>4573</v>
      </c>
      <c r="C6816" s="28" t="s">
        <v>5135</v>
      </c>
      <c r="D6816" s="25">
        <v>40896</v>
      </c>
      <c r="F6816" s="26">
        <v>30</v>
      </c>
      <c r="G6816" s="28" t="s">
        <v>2203</v>
      </c>
      <c r="H6816" s="28" t="s">
        <v>277</v>
      </c>
      <c r="I6816" s="28" t="s">
        <v>6165</v>
      </c>
      <c r="J6816" s="28" t="s">
        <v>4911</v>
      </c>
      <c r="K6816" s="29">
        <v>41263</v>
      </c>
      <c r="L6816" s="28" t="s">
        <v>5658</v>
      </c>
      <c r="M6816" s="28" t="s">
        <v>5764</v>
      </c>
    </row>
    <row r="6817" spans="1:13" hidden="1" x14ac:dyDescent="0.2">
      <c r="A6817" s="27">
        <v>91645</v>
      </c>
      <c r="B6817" s="28" t="s">
        <v>4573</v>
      </c>
      <c r="C6817" s="28" t="s">
        <v>5135</v>
      </c>
      <c r="D6817" s="25">
        <v>40896</v>
      </c>
      <c r="E6817" s="28" t="s">
        <v>8216</v>
      </c>
      <c r="F6817" s="26">
        <v>35</v>
      </c>
      <c r="G6817" s="28" t="s">
        <v>6614</v>
      </c>
      <c r="H6817" s="28" t="s">
        <v>7311</v>
      </c>
      <c r="J6817" s="28" t="s">
        <v>4905</v>
      </c>
      <c r="K6817" s="29">
        <v>41263</v>
      </c>
      <c r="L6817" s="28" t="s">
        <v>5658</v>
      </c>
      <c r="M6817" s="28" t="s">
        <v>5762</v>
      </c>
    </row>
    <row r="6818" spans="1:13" hidden="1" x14ac:dyDescent="0.2">
      <c r="A6818" s="27">
        <v>91646</v>
      </c>
      <c r="B6818" s="28" t="s">
        <v>4573</v>
      </c>
      <c r="C6818" s="28" t="s">
        <v>5135</v>
      </c>
      <c r="D6818" s="25">
        <v>40896</v>
      </c>
      <c r="E6818" s="28" t="s">
        <v>8215</v>
      </c>
      <c r="F6818" s="26">
        <v>35</v>
      </c>
      <c r="G6818" s="28" t="s">
        <v>6614</v>
      </c>
      <c r="H6818" s="28" t="s">
        <v>7311</v>
      </c>
      <c r="J6818" s="28" t="s">
        <v>4912</v>
      </c>
      <c r="K6818" s="29">
        <v>41263</v>
      </c>
      <c r="L6818" s="28" t="s">
        <v>5658</v>
      </c>
      <c r="M6818" s="28" t="s">
        <v>5762</v>
      </c>
    </row>
    <row r="6819" spans="1:13" hidden="1" x14ac:dyDescent="0.2">
      <c r="A6819" s="27">
        <v>91647</v>
      </c>
      <c r="B6819" s="28" t="s">
        <v>4573</v>
      </c>
      <c r="C6819" s="28" t="s">
        <v>5135</v>
      </c>
      <c r="D6819" s="25">
        <v>40896</v>
      </c>
      <c r="F6819" s="26">
        <v>31.9</v>
      </c>
      <c r="G6819" s="28" t="s">
        <v>6614</v>
      </c>
      <c r="H6819" s="28" t="s">
        <v>7311</v>
      </c>
      <c r="J6819" s="28" t="s">
        <v>4907</v>
      </c>
      <c r="K6819" s="29">
        <v>41263</v>
      </c>
      <c r="L6819" s="28" t="s">
        <v>5658</v>
      </c>
      <c r="M6819" s="28" t="s">
        <v>5763</v>
      </c>
    </row>
    <row r="6820" spans="1:13" hidden="1" x14ac:dyDescent="0.2">
      <c r="A6820" s="27">
        <v>91649</v>
      </c>
      <c r="B6820" s="33" t="s">
        <v>4573</v>
      </c>
      <c r="C6820" s="28" t="s">
        <v>5135</v>
      </c>
      <c r="D6820" s="25">
        <v>40896</v>
      </c>
      <c r="E6820" s="33" t="s">
        <v>8214</v>
      </c>
      <c r="F6820" s="26">
        <v>12.9</v>
      </c>
      <c r="G6820" s="28" t="s">
        <v>6614</v>
      </c>
      <c r="H6820" s="28" t="s">
        <v>7311</v>
      </c>
      <c r="J6820" s="28" t="s">
        <v>4907</v>
      </c>
      <c r="K6820" s="29">
        <v>41263</v>
      </c>
      <c r="L6820" s="28" t="s">
        <v>5658</v>
      </c>
      <c r="M6820" s="28" t="s">
        <v>5765</v>
      </c>
    </row>
    <row r="6821" spans="1:13" hidden="1" x14ac:dyDescent="0.2">
      <c r="A6821" s="27">
        <v>91421</v>
      </c>
      <c r="B6821" s="28" t="s">
        <v>4585</v>
      </c>
      <c r="C6821" s="28" t="s">
        <v>4574</v>
      </c>
      <c r="D6821" s="25">
        <v>40896</v>
      </c>
      <c r="F6821" s="26">
        <v>79.790000000000006</v>
      </c>
      <c r="G6821" s="28" t="s">
        <v>5142</v>
      </c>
      <c r="H6821" s="28" t="s">
        <v>5948</v>
      </c>
      <c r="K6821" s="29">
        <v>40896</v>
      </c>
      <c r="L6821" s="28" t="s">
        <v>7174</v>
      </c>
      <c r="M6821" s="28" t="s">
        <v>7175</v>
      </c>
    </row>
    <row r="6822" spans="1:13" hidden="1" x14ac:dyDescent="0.2">
      <c r="A6822" s="27">
        <v>91650</v>
      </c>
      <c r="B6822" s="33" t="s">
        <v>4573</v>
      </c>
      <c r="C6822" s="28" t="s">
        <v>5135</v>
      </c>
      <c r="D6822" s="25">
        <v>40896</v>
      </c>
      <c r="F6822" s="26">
        <v>9.2200000000000006</v>
      </c>
      <c r="G6822" s="28" t="s">
        <v>5137</v>
      </c>
      <c r="H6822" s="28" t="s">
        <v>3365</v>
      </c>
      <c r="J6822" s="28" t="s">
        <v>4909</v>
      </c>
      <c r="K6822" s="29">
        <v>41263</v>
      </c>
      <c r="L6822" s="28" t="s">
        <v>5658</v>
      </c>
      <c r="M6822" s="28" t="s">
        <v>5766</v>
      </c>
    </row>
    <row r="6823" spans="1:13" x14ac:dyDescent="0.2">
      <c r="A6823" s="27">
        <v>91652</v>
      </c>
      <c r="B6823" s="33" t="s">
        <v>4573</v>
      </c>
      <c r="C6823" s="28" t="s">
        <v>5135</v>
      </c>
      <c r="D6823" s="25">
        <v>40896</v>
      </c>
      <c r="F6823" s="26">
        <v>33</v>
      </c>
      <c r="G6823" s="28" t="s">
        <v>2205</v>
      </c>
      <c r="H6823" s="28" t="s">
        <v>7151</v>
      </c>
      <c r="J6823" s="28" t="s">
        <v>4911</v>
      </c>
      <c r="K6823" s="29">
        <v>41264</v>
      </c>
      <c r="L6823" s="28" t="s">
        <v>5658</v>
      </c>
      <c r="M6823" s="28" t="s">
        <v>755</v>
      </c>
    </row>
    <row r="6824" spans="1:13" hidden="1" x14ac:dyDescent="0.2">
      <c r="A6824" s="211">
        <v>91653</v>
      </c>
      <c r="B6824" s="28" t="s">
        <v>4573</v>
      </c>
      <c r="C6824" s="28" t="s">
        <v>5135</v>
      </c>
      <c r="D6824" s="25">
        <v>40897</v>
      </c>
      <c r="E6824" s="28" t="s">
        <v>8218</v>
      </c>
      <c r="F6824" s="26">
        <v>195</v>
      </c>
      <c r="G6824" s="28" t="s">
        <v>1947</v>
      </c>
      <c r="H6824" s="28" t="s">
        <v>7321</v>
      </c>
      <c r="I6824" s="28" t="s">
        <v>6165</v>
      </c>
      <c r="J6824" s="28" t="s">
        <v>4911</v>
      </c>
      <c r="K6824" s="29">
        <v>41264</v>
      </c>
      <c r="L6824" s="28" t="s">
        <v>5658</v>
      </c>
      <c r="M6824" s="28" t="s">
        <v>5768</v>
      </c>
    </row>
    <row r="6825" spans="1:13" hidden="1" x14ac:dyDescent="0.2">
      <c r="A6825" s="211">
        <v>91657</v>
      </c>
      <c r="B6825" s="28" t="s">
        <v>4573</v>
      </c>
      <c r="C6825" s="28" t="s">
        <v>5135</v>
      </c>
      <c r="D6825" s="25">
        <v>40897</v>
      </c>
      <c r="E6825" s="28" t="s">
        <v>8219</v>
      </c>
      <c r="F6825" s="26">
        <v>12.73</v>
      </c>
      <c r="G6825" s="28" t="s">
        <v>7130</v>
      </c>
      <c r="H6825" s="28" t="s">
        <v>3370</v>
      </c>
      <c r="J6825" s="28" t="s">
        <v>4907</v>
      </c>
      <c r="K6825" s="29">
        <v>41265</v>
      </c>
      <c r="L6825" s="28" t="s">
        <v>5658</v>
      </c>
      <c r="M6825" s="28" t="s">
        <v>5769</v>
      </c>
    </row>
    <row r="6826" spans="1:13" hidden="1" x14ac:dyDescent="0.2">
      <c r="A6826" s="211">
        <v>91418</v>
      </c>
      <c r="B6826" s="28" t="s">
        <v>4573</v>
      </c>
      <c r="C6826" s="28" t="s">
        <v>4574</v>
      </c>
      <c r="D6826" s="25">
        <v>40897</v>
      </c>
      <c r="E6826" s="28" t="s">
        <v>1134</v>
      </c>
      <c r="F6826" s="26">
        <v>35.75</v>
      </c>
      <c r="G6826" s="28" t="s">
        <v>5145</v>
      </c>
      <c r="H6826" s="28" t="s">
        <v>277</v>
      </c>
      <c r="J6826" s="28" t="s">
        <v>4909</v>
      </c>
      <c r="K6826" s="29">
        <v>40897</v>
      </c>
      <c r="L6826" s="28" t="s">
        <v>7174</v>
      </c>
      <c r="M6826" s="28" t="s">
        <v>5372</v>
      </c>
    </row>
    <row r="6827" spans="1:13" hidden="1" x14ac:dyDescent="0.2">
      <c r="A6827" s="27">
        <v>91654</v>
      </c>
      <c r="B6827" s="28" t="s">
        <v>4573</v>
      </c>
      <c r="C6827" s="28" t="s">
        <v>5135</v>
      </c>
      <c r="D6827" s="25">
        <v>40897</v>
      </c>
      <c r="F6827" s="26">
        <v>60.07</v>
      </c>
      <c r="G6827" s="28" t="s">
        <v>683</v>
      </c>
      <c r="H6827" s="28" t="s">
        <v>7322</v>
      </c>
      <c r="J6827" s="28" t="s">
        <v>7139</v>
      </c>
      <c r="K6827" s="29">
        <v>41264</v>
      </c>
      <c r="L6827" s="28" t="s">
        <v>5658</v>
      </c>
      <c r="M6827" s="28" t="s">
        <v>4093</v>
      </c>
    </row>
    <row r="6828" spans="1:13" hidden="1" x14ac:dyDescent="0.2">
      <c r="A6828" s="27">
        <v>91655</v>
      </c>
      <c r="B6828" s="28" t="s">
        <v>4573</v>
      </c>
      <c r="C6828" s="28" t="s">
        <v>5135</v>
      </c>
      <c r="D6828" s="25">
        <v>40897</v>
      </c>
      <c r="F6828" s="26">
        <v>32.619999999999997</v>
      </c>
      <c r="G6828" s="28" t="s">
        <v>683</v>
      </c>
      <c r="H6828" s="28" t="s">
        <v>3365</v>
      </c>
      <c r="J6828" s="28" t="s">
        <v>4909</v>
      </c>
      <c r="K6828" s="29">
        <v>41264</v>
      </c>
      <c r="L6828" s="28" t="s">
        <v>5658</v>
      </c>
      <c r="M6828" s="28" t="s">
        <v>6162</v>
      </c>
    </row>
    <row r="6829" spans="1:13" hidden="1" x14ac:dyDescent="0.2">
      <c r="A6829" s="27">
        <v>91656</v>
      </c>
      <c r="B6829" s="28" t="s">
        <v>4573</v>
      </c>
      <c r="C6829" s="28" t="s">
        <v>5135</v>
      </c>
      <c r="D6829" s="25">
        <v>40897</v>
      </c>
      <c r="F6829" s="26">
        <v>6</v>
      </c>
      <c r="G6829" s="28" t="s">
        <v>683</v>
      </c>
      <c r="H6829" s="28" t="s">
        <v>3365</v>
      </c>
      <c r="J6829" s="28" t="s">
        <v>4909</v>
      </c>
      <c r="K6829" s="29">
        <v>41264</v>
      </c>
      <c r="L6829" s="28" t="s">
        <v>5658</v>
      </c>
      <c r="M6829" s="28" t="s">
        <v>6162</v>
      </c>
    </row>
    <row r="6830" spans="1:13" hidden="1" x14ac:dyDescent="0.2">
      <c r="A6830" s="211">
        <v>91660</v>
      </c>
      <c r="B6830" s="28" t="s">
        <v>4573</v>
      </c>
      <c r="C6830" s="28" t="s">
        <v>5135</v>
      </c>
      <c r="D6830" s="25">
        <v>40898</v>
      </c>
      <c r="F6830" s="26">
        <v>7</v>
      </c>
      <c r="G6830" s="28" t="s">
        <v>2200</v>
      </c>
      <c r="H6830" s="28" t="s">
        <v>277</v>
      </c>
      <c r="I6830" s="28" t="s">
        <v>6165</v>
      </c>
      <c r="J6830" s="28" t="s">
        <v>4907</v>
      </c>
      <c r="K6830" s="29">
        <v>41265</v>
      </c>
      <c r="L6830" s="28" t="s">
        <v>5658</v>
      </c>
      <c r="M6830" s="28" t="s">
        <v>3173</v>
      </c>
    </row>
    <row r="6831" spans="1:13" hidden="1" x14ac:dyDescent="0.2">
      <c r="A6831" s="211">
        <v>91658</v>
      </c>
      <c r="B6831" s="28" t="s">
        <v>4573</v>
      </c>
      <c r="C6831" s="28" t="s">
        <v>5135</v>
      </c>
      <c r="D6831" s="25">
        <v>40898</v>
      </c>
      <c r="E6831" s="28" t="s">
        <v>6557</v>
      </c>
      <c r="F6831" s="26">
        <v>155.97999999999999</v>
      </c>
      <c r="G6831" s="28" t="s">
        <v>4045</v>
      </c>
      <c r="H6831" s="28" t="s">
        <v>7321</v>
      </c>
      <c r="I6831" s="28" t="s">
        <v>6165</v>
      </c>
      <c r="J6831" s="28" t="s">
        <v>4906</v>
      </c>
      <c r="K6831" s="29">
        <v>41265</v>
      </c>
      <c r="L6831" s="28" t="s">
        <v>5658</v>
      </c>
      <c r="M6831" s="28" t="s">
        <v>5770</v>
      </c>
    </row>
    <row r="6832" spans="1:13" x14ac:dyDescent="0.2">
      <c r="A6832" s="27">
        <v>91659</v>
      </c>
      <c r="B6832" s="28" t="s">
        <v>4573</v>
      </c>
      <c r="C6832" s="28" t="s">
        <v>5135</v>
      </c>
      <c r="D6832" s="25">
        <v>40898</v>
      </c>
      <c r="F6832" s="26">
        <v>10</v>
      </c>
      <c r="G6832" s="28" t="s">
        <v>2201</v>
      </c>
      <c r="H6832" s="28" t="s">
        <v>7151</v>
      </c>
      <c r="J6832" s="28" t="s">
        <v>4911</v>
      </c>
      <c r="K6832" s="29">
        <v>41265</v>
      </c>
      <c r="L6832" s="28" t="s">
        <v>5658</v>
      </c>
      <c r="M6832" s="28" t="s">
        <v>753</v>
      </c>
    </row>
    <row r="6833" spans="1:13" hidden="1" x14ac:dyDescent="0.2">
      <c r="A6833" s="211">
        <v>91661</v>
      </c>
      <c r="B6833" s="33" t="s">
        <v>4573</v>
      </c>
      <c r="C6833" s="28" t="s">
        <v>5135</v>
      </c>
      <c r="D6833" s="25">
        <v>40899</v>
      </c>
      <c r="E6833" s="28" t="s">
        <v>7164</v>
      </c>
      <c r="F6833" s="26">
        <v>7.84</v>
      </c>
      <c r="G6833" s="28" t="s">
        <v>1176</v>
      </c>
      <c r="H6833" s="28" t="s">
        <v>3488</v>
      </c>
      <c r="J6833" s="28" t="s">
        <v>4907</v>
      </c>
      <c r="K6833" s="29">
        <v>41266</v>
      </c>
      <c r="L6833" s="28" t="s">
        <v>5658</v>
      </c>
      <c r="M6833" s="28" t="s">
        <v>1655</v>
      </c>
    </row>
    <row r="6834" spans="1:13" hidden="1" x14ac:dyDescent="0.2">
      <c r="A6834" s="27">
        <v>91417</v>
      </c>
      <c r="B6834" s="28" t="s">
        <v>4585</v>
      </c>
      <c r="C6834" s="28" t="s">
        <v>4574</v>
      </c>
      <c r="D6834" s="25">
        <v>40899</v>
      </c>
      <c r="F6834" s="26">
        <v>20.8</v>
      </c>
      <c r="G6834" s="28" t="s">
        <v>5141</v>
      </c>
      <c r="H6834" s="28" t="s">
        <v>5948</v>
      </c>
      <c r="J6834" s="28" t="s">
        <v>4907</v>
      </c>
      <c r="K6834" s="29">
        <v>40899</v>
      </c>
      <c r="L6834" s="28" t="s">
        <v>7174</v>
      </c>
      <c r="M6834" s="28" t="s">
        <v>7211</v>
      </c>
    </row>
    <row r="6835" spans="1:13" hidden="1" x14ac:dyDescent="0.2">
      <c r="A6835" s="27">
        <v>91829.1</v>
      </c>
      <c r="B6835" s="28" t="s">
        <v>4573</v>
      </c>
      <c r="C6835" s="28" t="s">
        <v>5133</v>
      </c>
      <c r="D6835" s="25">
        <v>40899</v>
      </c>
      <c r="E6835" s="28" t="s">
        <v>2674</v>
      </c>
      <c r="F6835" s="26">
        <v>27</v>
      </c>
      <c r="G6835" s="28" t="s">
        <v>5137</v>
      </c>
      <c r="H6835" s="28" t="s">
        <v>3488</v>
      </c>
      <c r="J6835" s="28" t="s">
        <v>4909</v>
      </c>
    </row>
    <row r="6836" spans="1:13" hidden="1" x14ac:dyDescent="0.2">
      <c r="A6836" s="27">
        <v>91829.2</v>
      </c>
      <c r="B6836" s="28" t="s">
        <v>4573</v>
      </c>
      <c r="C6836" s="28" t="s">
        <v>5133</v>
      </c>
      <c r="D6836" s="25">
        <v>40899</v>
      </c>
      <c r="E6836" s="28" t="s">
        <v>2675</v>
      </c>
      <c r="F6836" s="26">
        <v>4</v>
      </c>
      <c r="G6836" s="28" t="s">
        <v>5137</v>
      </c>
      <c r="H6836" s="28" t="s">
        <v>3370</v>
      </c>
      <c r="J6836" s="28" t="s">
        <v>4909</v>
      </c>
    </row>
    <row r="6837" spans="1:13" hidden="1" x14ac:dyDescent="0.2">
      <c r="A6837" s="27">
        <v>91829.3</v>
      </c>
      <c r="B6837" s="28" t="s">
        <v>4573</v>
      </c>
      <c r="C6837" s="28" t="s">
        <v>5133</v>
      </c>
      <c r="D6837" s="25">
        <v>40899</v>
      </c>
      <c r="F6837" s="26">
        <v>116.16</v>
      </c>
      <c r="G6837" s="28" t="s">
        <v>5137</v>
      </c>
      <c r="H6837" s="28" t="s">
        <v>3365</v>
      </c>
      <c r="J6837" s="28" t="s">
        <v>4909</v>
      </c>
    </row>
    <row r="6838" spans="1:13" hidden="1" x14ac:dyDescent="0.2">
      <c r="A6838" s="211">
        <v>91668</v>
      </c>
      <c r="B6838" s="28" t="s">
        <v>4573</v>
      </c>
      <c r="C6838" s="28" t="s">
        <v>5135</v>
      </c>
      <c r="D6838" s="25">
        <v>40900</v>
      </c>
      <c r="F6838" s="26">
        <v>6.65</v>
      </c>
      <c r="G6838" s="28" t="s">
        <v>7996</v>
      </c>
      <c r="H6838" s="28" t="s">
        <v>3484</v>
      </c>
      <c r="J6838" s="28" t="s">
        <v>4907</v>
      </c>
      <c r="K6838" s="29">
        <v>41267</v>
      </c>
      <c r="L6838" s="28" t="s">
        <v>5658</v>
      </c>
      <c r="M6838" s="28" t="s">
        <v>5777</v>
      </c>
    </row>
    <row r="6839" spans="1:13" hidden="1" x14ac:dyDescent="0.2">
      <c r="A6839" s="211">
        <v>91416</v>
      </c>
      <c r="B6839" s="28" t="s">
        <v>4579</v>
      </c>
      <c r="C6839" s="28" t="s">
        <v>4574</v>
      </c>
      <c r="D6839" s="25">
        <v>40900</v>
      </c>
      <c r="F6839" s="26">
        <v>450</v>
      </c>
      <c r="G6839" s="28" t="s">
        <v>4580</v>
      </c>
      <c r="H6839" s="28" t="s">
        <v>6667</v>
      </c>
      <c r="K6839" s="29">
        <v>40900</v>
      </c>
      <c r="L6839" s="28" t="s">
        <v>7184</v>
      </c>
      <c r="M6839" s="28" t="s">
        <v>691</v>
      </c>
    </row>
    <row r="6840" spans="1:13" hidden="1" x14ac:dyDescent="0.2">
      <c r="A6840" s="211">
        <v>91663</v>
      </c>
      <c r="B6840" s="28" t="s">
        <v>4573</v>
      </c>
      <c r="C6840" s="28" t="s">
        <v>5135</v>
      </c>
      <c r="D6840" s="25">
        <v>40900</v>
      </c>
      <c r="F6840" s="26">
        <v>44.38</v>
      </c>
      <c r="G6840" s="28" t="s">
        <v>4910</v>
      </c>
      <c r="H6840" s="28" t="s">
        <v>4600</v>
      </c>
      <c r="J6840" s="28" t="s">
        <v>4907</v>
      </c>
      <c r="K6840" s="29">
        <v>41267</v>
      </c>
      <c r="L6840" s="28" t="s">
        <v>5658</v>
      </c>
      <c r="M6840" s="28" t="s">
        <v>5772</v>
      </c>
    </row>
    <row r="6841" spans="1:13" hidden="1" x14ac:dyDescent="0.2">
      <c r="A6841" s="211">
        <v>91665</v>
      </c>
      <c r="B6841" s="28" t="s">
        <v>4573</v>
      </c>
      <c r="C6841" s="28" t="s">
        <v>5135</v>
      </c>
      <c r="D6841" s="25">
        <v>40900</v>
      </c>
      <c r="E6841" s="28" t="s">
        <v>8222</v>
      </c>
      <c r="F6841" s="26">
        <v>20</v>
      </c>
      <c r="G6841" s="28" t="s">
        <v>1938</v>
      </c>
      <c r="H6841" s="28" t="s">
        <v>277</v>
      </c>
      <c r="I6841" s="28" t="s">
        <v>6165</v>
      </c>
      <c r="J6841" s="28" t="s">
        <v>4916</v>
      </c>
      <c r="K6841" s="29">
        <v>41267</v>
      </c>
      <c r="L6841" s="28" t="s">
        <v>5658</v>
      </c>
      <c r="M6841" s="28" t="s">
        <v>5774</v>
      </c>
    </row>
    <row r="6842" spans="1:13" hidden="1" x14ac:dyDescent="0.2">
      <c r="A6842" s="211">
        <v>91667</v>
      </c>
      <c r="B6842" s="28" t="s">
        <v>4573</v>
      </c>
      <c r="C6842" s="28" t="s">
        <v>5135</v>
      </c>
      <c r="D6842" s="25">
        <v>40900</v>
      </c>
      <c r="F6842" s="26">
        <v>7.03</v>
      </c>
      <c r="G6842" s="28" t="s">
        <v>6754</v>
      </c>
      <c r="H6842" s="28" t="s">
        <v>3365</v>
      </c>
      <c r="J6842" s="28" t="s">
        <v>4907</v>
      </c>
      <c r="K6842" s="29">
        <v>41267</v>
      </c>
      <c r="L6842" s="28" t="s">
        <v>5658</v>
      </c>
      <c r="M6842" s="28" t="s">
        <v>5776</v>
      </c>
    </row>
    <row r="6843" spans="1:13" hidden="1" x14ac:dyDescent="0.2">
      <c r="A6843" s="211">
        <v>91662</v>
      </c>
      <c r="B6843" s="28" t="s">
        <v>4573</v>
      </c>
      <c r="C6843" s="28" t="s">
        <v>5135</v>
      </c>
      <c r="D6843" s="25">
        <v>40900</v>
      </c>
      <c r="E6843" s="28" t="s">
        <v>6554</v>
      </c>
      <c r="F6843" s="26">
        <v>67.989999999999995</v>
      </c>
      <c r="G6843" s="28" t="s">
        <v>2203</v>
      </c>
      <c r="H6843" s="28" t="s">
        <v>4600</v>
      </c>
      <c r="J6843" s="28" t="s">
        <v>4906</v>
      </c>
      <c r="K6843" s="29">
        <v>41267</v>
      </c>
      <c r="L6843" s="28" t="s">
        <v>5658</v>
      </c>
      <c r="M6843" s="28" t="s">
        <v>5771</v>
      </c>
    </row>
    <row r="6844" spans="1:13" hidden="1" x14ac:dyDescent="0.2">
      <c r="A6844" s="211">
        <v>91666</v>
      </c>
      <c r="B6844" s="28" t="s">
        <v>4573</v>
      </c>
      <c r="C6844" s="28" t="s">
        <v>5135</v>
      </c>
      <c r="D6844" s="25">
        <v>40900</v>
      </c>
      <c r="E6844" s="28" t="s">
        <v>634</v>
      </c>
      <c r="F6844" s="26">
        <v>19.989999999999998</v>
      </c>
      <c r="G6844" s="28" t="s">
        <v>2203</v>
      </c>
      <c r="H6844" s="28" t="s">
        <v>3370</v>
      </c>
      <c r="J6844" s="28" t="s">
        <v>4909</v>
      </c>
      <c r="K6844" s="29">
        <v>41267</v>
      </c>
      <c r="L6844" s="28" t="s">
        <v>5658</v>
      </c>
      <c r="M6844" s="28" t="s">
        <v>5775</v>
      </c>
    </row>
    <row r="6845" spans="1:13" hidden="1" x14ac:dyDescent="0.2">
      <c r="A6845" s="27">
        <v>91414</v>
      </c>
      <c r="B6845" s="28" t="s">
        <v>4582</v>
      </c>
      <c r="C6845" s="28" t="s">
        <v>4574</v>
      </c>
      <c r="D6845" s="25">
        <v>40900</v>
      </c>
      <c r="F6845" s="26">
        <v>-285.17</v>
      </c>
      <c r="G6845" s="28" t="s">
        <v>875</v>
      </c>
      <c r="H6845" s="28" t="s">
        <v>6666</v>
      </c>
      <c r="K6845" s="29">
        <v>40900</v>
      </c>
      <c r="L6845" s="28" t="s">
        <v>2984</v>
      </c>
      <c r="M6845" s="28" t="s">
        <v>2985</v>
      </c>
    </row>
    <row r="6846" spans="1:13" hidden="1" x14ac:dyDescent="0.2">
      <c r="A6846" s="27">
        <v>91604.1</v>
      </c>
      <c r="B6846" s="28" t="s">
        <v>4573</v>
      </c>
      <c r="C6846" s="28" t="s">
        <v>5135</v>
      </c>
      <c r="D6846" s="25">
        <v>40900</v>
      </c>
      <c r="E6846" s="28" t="s">
        <v>6550</v>
      </c>
      <c r="F6846" s="26">
        <v>8.25</v>
      </c>
      <c r="G6846" s="28" t="s">
        <v>5167</v>
      </c>
      <c r="H6846" s="28" t="s">
        <v>3370</v>
      </c>
      <c r="J6846" s="28" t="s">
        <v>4909</v>
      </c>
      <c r="K6846" s="29">
        <v>41267</v>
      </c>
      <c r="L6846" s="28" t="s">
        <v>5658</v>
      </c>
      <c r="M6846" s="28" t="s">
        <v>748</v>
      </c>
    </row>
    <row r="6847" spans="1:13" hidden="1" x14ac:dyDescent="0.2">
      <c r="A6847" s="27">
        <v>91604.2</v>
      </c>
      <c r="B6847" s="28" t="s">
        <v>4573</v>
      </c>
      <c r="C6847" s="28" t="s">
        <v>5135</v>
      </c>
      <c r="D6847" s="25">
        <v>40900</v>
      </c>
      <c r="E6847" s="33"/>
      <c r="F6847" s="26">
        <v>107.42</v>
      </c>
      <c r="G6847" s="28" t="s">
        <v>5167</v>
      </c>
      <c r="H6847" s="28" t="s">
        <v>3365</v>
      </c>
      <c r="J6847" s="28" t="s">
        <v>4909</v>
      </c>
      <c r="K6847" s="29">
        <v>41267</v>
      </c>
      <c r="L6847" s="28" t="s">
        <v>5658</v>
      </c>
      <c r="M6847" s="28" t="s">
        <v>748</v>
      </c>
    </row>
    <row r="6848" spans="1:13" hidden="1" x14ac:dyDescent="0.2">
      <c r="A6848" s="27">
        <v>91664</v>
      </c>
      <c r="B6848" s="28" t="s">
        <v>4573</v>
      </c>
      <c r="C6848" s="28" t="s">
        <v>5135</v>
      </c>
      <c r="D6848" s="25">
        <v>40900</v>
      </c>
      <c r="F6848" s="26">
        <v>41.48</v>
      </c>
      <c r="G6848" s="28" t="s">
        <v>1563</v>
      </c>
      <c r="H6848" s="28" t="s">
        <v>277</v>
      </c>
      <c r="J6848" s="28" t="s">
        <v>4907</v>
      </c>
      <c r="K6848" s="29">
        <v>41267</v>
      </c>
      <c r="L6848" s="28" t="s">
        <v>5658</v>
      </c>
      <c r="M6848" s="28" t="s">
        <v>5773</v>
      </c>
    </row>
    <row r="6849" spans="1:13" hidden="1" x14ac:dyDescent="0.2">
      <c r="A6849" s="27">
        <v>91415</v>
      </c>
      <c r="B6849" s="28" t="s">
        <v>4592</v>
      </c>
      <c r="C6849" s="28" t="s">
        <v>4574</v>
      </c>
      <c r="D6849" s="25">
        <v>40900</v>
      </c>
      <c r="F6849" s="26">
        <v>-438.69</v>
      </c>
      <c r="G6849" s="28" t="s">
        <v>2594</v>
      </c>
      <c r="H6849" s="28" t="s">
        <v>6666</v>
      </c>
      <c r="J6849" s="28" t="s">
        <v>4907</v>
      </c>
      <c r="K6849" s="29">
        <v>40900</v>
      </c>
      <c r="L6849" s="28" t="s">
        <v>7177</v>
      </c>
      <c r="M6849" s="28" t="s">
        <v>690</v>
      </c>
    </row>
    <row r="6850" spans="1:13" hidden="1" x14ac:dyDescent="0.2">
      <c r="A6850" s="27">
        <v>91669.1</v>
      </c>
      <c r="B6850" s="28" t="s">
        <v>4573</v>
      </c>
      <c r="C6850" s="28" t="s">
        <v>5135</v>
      </c>
      <c r="D6850" s="25">
        <v>40901</v>
      </c>
      <c r="E6850" s="28" t="s">
        <v>633</v>
      </c>
      <c r="F6850" s="26">
        <v>10</v>
      </c>
      <c r="G6850" s="28" t="s">
        <v>683</v>
      </c>
      <c r="H6850" s="28" t="s">
        <v>3488</v>
      </c>
      <c r="J6850" s="28" t="s">
        <v>4908</v>
      </c>
      <c r="K6850" s="29">
        <v>41271</v>
      </c>
      <c r="L6850" s="28" t="s">
        <v>5658</v>
      </c>
      <c r="M6850" s="28" t="s">
        <v>1525</v>
      </c>
    </row>
    <row r="6851" spans="1:13" hidden="1" x14ac:dyDescent="0.2">
      <c r="A6851" s="27">
        <v>91669.2</v>
      </c>
      <c r="B6851" s="28" t="s">
        <v>4573</v>
      </c>
      <c r="C6851" s="28" t="s">
        <v>5135</v>
      </c>
      <c r="D6851" s="25">
        <v>40901</v>
      </c>
      <c r="F6851" s="26">
        <v>10.68</v>
      </c>
      <c r="G6851" s="28" t="s">
        <v>683</v>
      </c>
      <c r="H6851" s="28" t="s">
        <v>3365</v>
      </c>
      <c r="J6851" s="28" t="s">
        <v>4909</v>
      </c>
      <c r="K6851" s="29">
        <v>41271</v>
      </c>
      <c r="L6851" s="28" t="s">
        <v>5658</v>
      </c>
      <c r="M6851" s="28" t="s">
        <v>1525</v>
      </c>
    </row>
    <row r="6852" spans="1:13" hidden="1" x14ac:dyDescent="0.2">
      <c r="A6852" s="211">
        <v>91670</v>
      </c>
      <c r="B6852" s="28" t="s">
        <v>4573</v>
      </c>
      <c r="C6852" s="28" t="s">
        <v>5135</v>
      </c>
      <c r="D6852" s="25">
        <v>40905</v>
      </c>
      <c r="F6852" s="26">
        <v>11.47</v>
      </c>
      <c r="G6852" s="28" t="s">
        <v>6755</v>
      </c>
      <c r="H6852" s="28" t="s">
        <v>277</v>
      </c>
      <c r="J6852" s="28" t="s">
        <v>4909</v>
      </c>
      <c r="K6852" s="29">
        <v>41272</v>
      </c>
      <c r="L6852" s="28" t="s">
        <v>5658</v>
      </c>
      <c r="M6852" s="28" t="s">
        <v>5070</v>
      </c>
    </row>
    <row r="6853" spans="1:13" hidden="1" x14ac:dyDescent="0.2">
      <c r="A6853" s="27">
        <v>91854</v>
      </c>
      <c r="B6853" s="28" t="s">
        <v>4573</v>
      </c>
      <c r="C6853" s="28" t="s">
        <v>4580</v>
      </c>
      <c r="D6853" s="25">
        <v>40905</v>
      </c>
      <c r="E6853" s="28" t="s">
        <v>2683</v>
      </c>
      <c r="F6853" s="26">
        <v>30</v>
      </c>
      <c r="G6853" s="28" t="s">
        <v>2685</v>
      </c>
      <c r="H6853" s="28" t="s">
        <v>7154</v>
      </c>
      <c r="J6853" s="28" t="s">
        <v>4906</v>
      </c>
    </row>
    <row r="6854" spans="1:13" hidden="1" x14ac:dyDescent="0.2">
      <c r="A6854" s="27">
        <v>91413</v>
      </c>
      <c r="B6854" s="28" t="s">
        <v>4573</v>
      </c>
      <c r="C6854" s="28" t="s">
        <v>4574</v>
      </c>
      <c r="D6854" s="25">
        <v>40905</v>
      </c>
      <c r="F6854" s="26">
        <v>50</v>
      </c>
      <c r="G6854" s="28" t="s">
        <v>6790</v>
      </c>
      <c r="H6854" s="28" t="s">
        <v>3381</v>
      </c>
      <c r="J6854" s="28" t="s">
        <v>4909</v>
      </c>
      <c r="K6854" s="29">
        <v>40905</v>
      </c>
      <c r="L6854" s="28" t="s">
        <v>7174</v>
      </c>
      <c r="M6854" s="28" t="s">
        <v>7220</v>
      </c>
    </row>
    <row r="6855" spans="1:13" hidden="1" x14ac:dyDescent="0.2">
      <c r="A6855" s="27">
        <v>91412</v>
      </c>
      <c r="B6855" s="28" t="s">
        <v>5138</v>
      </c>
      <c r="C6855" s="28" t="s">
        <v>4574</v>
      </c>
      <c r="D6855" s="25">
        <v>40905</v>
      </c>
      <c r="F6855" s="26">
        <v>272.72000000000003</v>
      </c>
      <c r="G6855" s="28" t="s">
        <v>4574</v>
      </c>
      <c r="H6855" s="28" t="s">
        <v>3381</v>
      </c>
      <c r="J6855" s="28" t="s">
        <v>4909</v>
      </c>
      <c r="K6855" s="29">
        <v>40905</v>
      </c>
      <c r="L6855" s="28" t="s">
        <v>7206</v>
      </c>
      <c r="M6855" s="28" t="s">
        <v>689</v>
      </c>
    </row>
    <row r="6856" spans="1:13" hidden="1" x14ac:dyDescent="0.2">
      <c r="A6856" s="211">
        <v>91674</v>
      </c>
      <c r="B6856" s="28" t="s">
        <v>4573</v>
      </c>
      <c r="C6856" s="28" t="s">
        <v>5135</v>
      </c>
      <c r="D6856" s="25">
        <v>40906</v>
      </c>
      <c r="E6856" s="28" t="s">
        <v>2217</v>
      </c>
      <c r="F6856" s="26">
        <v>10.49</v>
      </c>
      <c r="G6856" s="28" t="s">
        <v>880</v>
      </c>
      <c r="H6856" s="28" t="s">
        <v>277</v>
      </c>
      <c r="J6856" s="28" t="s">
        <v>4909</v>
      </c>
      <c r="K6856" s="29">
        <v>41273</v>
      </c>
      <c r="L6856" s="28" t="s">
        <v>5658</v>
      </c>
      <c r="M6856" s="28" t="s">
        <v>5779</v>
      </c>
    </row>
    <row r="6857" spans="1:13" hidden="1" x14ac:dyDescent="0.2">
      <c r="A6857" s="211">
        <v>91671</v>
      </c>
      <c r="B6857" s="28" t="s">
        <v>4573</v>
      </c>
      <c r="C6857" s="28" t="s">
        <v>5135</v>
      </c>
      <c r="D6857" s="25">
        <v>40906</v>
      </c>
      <c r="E6857" s="28" t="s">
        <v>8223</v>
      </c>
      <c r="F6857" s="26">
        <v>295</v>
      </c>
      <c r="G6857" s="28" t="s">
        <v>6678</v>
      </c>
      <c r="H6857" s="28" t="s">
        <v>7321</v>
      </c>
      <c r="I6857" s="28" t="s">
        <v>934</v>
      </c>
      <c r="J6857" s="28" t="s">
        <v>4905</v>
      </c>
      <c r="K6857" s="29">
        <v>41273</v>
      </c>
      <c r="L6857" s="28" t="s">
        <v>5658</v>
      </c>
      <c r="M6857" s="28" t="s">
        <v>5778</v>
      </c>
    </row>
    <row r="6858" spans="1:13" hidden="1" x14ac:dyDescent="0.2">
      <c r="A6858" s="27">
        <v>91411</v>
      </c>
      <c r="B6858" s="28" t="s">
        <v>4573</v>
      </c>
      <c r="C6858" s="28" t="s">
        <v>4574</v>
      </c>
      <c r="D6858" s="25">
        <v>40906</v>
      </c>
      <c r="E6858" s="28" t="s">
        <v>3389</v>
      </c>
      <c r="F6858" s="26">
        <v>44.89</v>
      </c>
      <c r="G6858" s="28" t="s">
        <v>5139</v>
      </c>
      <c r="H6858" s="28" t="s">
        <v>3381</v>
      </c>
      <c r="J6858" s="28" t="s">
        <v>4911</v>
      </c>
      <c r="K6858" s="29">
        <v>40906</v>
      </c>
      <c r="L6858" s="28" t="s">
        <v>7174</v>
      </c>
      <c r="M6858" s="28" t="s">
        <v>7209</v>
      </c>
    </row>
    <row r="6859" spans="1:13" hidden="1" x14ac:dyDescent="0.2">
      <c r="A6859" s="27">
        <v>91672.1</v>
      </c>
      <c r="B6859" s="28" t="s">
        <v>4573</v>
      </c>
      <c r="C6859" s="28" t="s">
        <v>5135</v>
      </c>
      <c r="D6859" s="25">
        <v>40906</v>
      </c>
      <c r="E6859" s="28" t="s">
        <v>1331</v>
      </c>
      <c r="F6859" s="26">
        <v>12</v>
      </c>
      <c r="G6859" s="28" t="s">
        <v>683</v>
      </c>
      <c r="H6859" s="28" t="s">
        <v>3488</v>
      </c>
      <c r="J6859" s="28" t="s">
        <v>4909</v>
      </c>
      <c r="K6859" s="29">
        <v>41273</v>
      </c>
      <c r="L6859" s="28" t="s">
        <v>5658</v>
      </c>
      <c r="M6859" s="28" t="s">
        <v>1525</v>
      </c>
    </row>
    <row r="6860" spans="1:13" hidden="1" x14ac:dyDescent="0.2">
      <c r="A6860" s="27">
        <v>91672.2</v>
      </c>
      <c r="B6860" s="28" t="s">
        <v>4573</v>
      </c>
      <c r="C6860" s="28" t="s">
        <v>5135</v>
      </c>
      <c r="D6860" s="25">
        <v>40906</v>
      </c>
      <c r="F6860" s="26">
        <v>8.7200000000000006</v>
      </c>
      <c r="G6860" s="28" t="s">
        <v>683</v>
      </c>
      <c r="H6860" s="28" t="s">
        <v>3365</v>
      </c>
      <c r="J6860" s="28" t="s">
        <v>4909</v>
      </c>
      <c r="K6860" s="29">
        <v>41273</v>
      </c>
      <c r="L6860" s="28" t="s">
        <v>5658</v>
      </c>
      <c r="M6860" s="28" t="s">
        <v>1525</v>
      </c>
    </row>
    <row r="6861" spans="1:13" hidden="1" x14ac:dyDescent="0.2">
      <c r="A6861" s="27">
        <v>91675</v>
      </c>
      <c r="B6861" s="28" t="s">
        <v>4573</v>
      </c>
      <c r="C6861" s="28" t="s">
        <v>5135</v>
      </c>
      <c r="D6861" s="25">
        <v>40906</v>
      </c>
      <c r="F6861" s="26">
        <v>5.55</v>
      </c>
      <c r="G6861" s="28" t="s">
        <v>2210</v>
      </c>
      <c r="H6861" s="28" t="s">
        <v>3484</v>
      </c>
      <c r="J6861" s="28" t="s">
        <v>4907</v>
      </c>
      <c r="K6861" s="29">
        <v>41273</v>
      </c>
      <c r="L6861" s="28" t="s">
        <v>5658</v>
      </c>
      <c r="M6861" s="28" t="s">
        <v>5780</v>
      </c>
    </row>
    <row r="6862" spans="1:13" hidden="1" x14ac:dyDescent="0.2">
      <c r="A6862" s="27">
        <v>91676</v>
      </c>
      <c r="B6862" s="28" t="s">
        <v>4573</v>
      </c>
      <c r="C6862" s="28" t="s">
        <v>5135</v>
      </c>
      <c r="D6862" s="25">
        <v>40906</v>
      </c>
      <c r="E6862" s="33" t="s">
        <v>1200</v>
      </c>
      <c r="F6862" s="26">
        <v>9.99</v>
      </c>
      <c r="G6862" s="28" t="s">
        <v>3352</v>
      </c>
      <c r="H6862" s="28" t="s">
        <v>7323</v>
      </c>
      <c r="J6862" s="28" t="s">
        <v>4912</v>
      </c>
      <c r="K6862" s="29">
        <v>41274</v>
      </c>
      <c r="L6862" s="28" t="s">
        <v>5658</v>
      </c>
      <c r="M6862" s="28" t="s">
        <v>5781</v>
      </c>
    </row>
    <row r="6863" spans="1:13" x14ac:dyDescent="0.2">
      <c r="A6863" s="27">
        <v>91673</v>
      </c>
      <c r="B6863" s="28" t="s">
        <v>4573</v>
      </c>
      <c r="C6863" s="28" t="s">
        <v>5135</v>
      </c>
      <c r="D6863" s="25">
        <v>40906</v>
      </c>
      <c r="F6863" s="26">
        <v>18.5</v>
      </c>
      <c r="G6863" s="28" t="s">
        <v>2205</v>
      </c>
      <c r="H6863" s="28" t="s">
        <v>7151</v>
      </c>
      <c r="J6863" s="28" t="s">
        <v>4911</v>
      </c>
      <c r="K6863" s="29">
        <v>41273</v>
      </c>
      <c r="L6863" s="28" t="s">
        <v>5658</v>
      </c>
      <c r="M6863" s="28" t="s">
        <v>755</v>
      </c>
    </row>
    <row r="6864" spans="1:13" hidden="1" x14ac:dyDescent="0.2">
      <c r="A6864" s="27">
        <v>91410.1</v>
      </c>
      <c r="B6864" s="33" t="s">
        <v>4573</v>
      </c>
      <c r="C6864" s="28" t="s">
        <v>4574</v>
      </c>
      <c r="D6864" s="25">
        <v>40906</v>
      </c>
      <c r="E6864" s="28" t="s">
        <v>7371</v>
      </c>
      <c r="F6864" s="26">
        <v>804</v>
      </c>
      <c r="G6864" s="28" t="s">
        <v>2168</v>
      </c>
      <c r="H6864" s="28" t="s">
        <v>7324</v>
      </c>
      <c r="I6864" s="28" t="s">
        <v>1210</v>
      </c>
      <c r="J6864" s="28" t="s">
        <v>4909</v>
      </c>
      <c r="K6864" s="29">
        <v>40906</v>
      </c>
      <c r="L6864" s="28" t="s">
        <v>7176</v>
      </c>
      <c r="M6864" s="28">
        <v>1367</v>
      </c>
    </row>
    <row r="6865" spans="1:13" hidden="1" x14ac:dyDescent="0.2">
      <c r="A6865" s="27">
        <v>91410.2</v>
      </c>
      <c r="B6865" s="28" t="s">
        <v>4573</v>
      </c>
      <c r="C6865" s="28" t="s">
        <v>4574</v>
      </c>
      <c r="D6865" s="25">
        <v>40906</v>
      </c>
      <c r="E6865" s="28" t="s">
        <v>7372</v>
      </c>
      <c r="F6865" s="26">
        <v>348</v>
      </c>
      <c r="G6865" s="28" t="s">
        <v>2168</v>
      </c>
      <c r="H6865" s="28" t="s">
        <v>7324</v>
      </c>
      <c r="I6865" s="28" t="s">
        <v>6137</v>
      </c>
      <c r="J6865" s="28" t="s">
        <v>4909</v>
      </c>
      <c r="K6865" s="29">
        <v>40906</v>
      </c>
      <c r="L6865" s="28" t="s">
        <v>7176</v>
      </c>
      <c r="M6865" s="28">
        <v>1367</v>
      </c>
    </row>
    <row r="6866" spans="1:13" hidden="1" x14ac:dyDescent="0.2">
      <c r="A6866" s="27">
        <v>91410.3</v>
      </c>
      <c r="B6866" s="33" t="s">
        <v>4573</v>
      </c>
      <c r="C6866" s="28" t="s">
        <v>4574</v>
      </c>
      <c r="D6866" s="25">
        <v>40906</v>
      </c>
      <c r="E6866" s="28" t="s">
        <v>7374</v>
      </c>
      <c r="F6866" s="26">
        <v>158</v>
      </c>
      <c r="G6866" s="28" t="s">
        <v>2168</v>
      </c>
      <c r="H6866" s="28" t="s">
        <v>7324</v>
      </c>
      <c r="I6866" s="28" t="s">
        <v>3585</v>
      </c>
      <c r="J6866" s="28" t="s">
        <v>4909</v>
      </c>
      <c r="K6866" s="29">
        <v>40906</v>
      </c>
      <c r="L6866" s="28" t="s">
        <v>7176</v>
      </c>
      <c r="M6866" s="28">
        <v>1367</v>
      </c>
    </row>
    <row r="6867" spans="1:13" hidden="1" x14ac:dyDescent="0.2">
      <c r="A6867" s="27">
        <v>91410.4</v>
      </c>
      <c r="B6867" s="28" t="s">
        <v>4573</v>
      </c>
      <c r="C6867" s="28" t="s">
        <v>4574</v>
      </c>
      <c r="D6867" s="25">
        <v>40906</v>
      </c>
      <c r="E6867" s="28" t="s">
        <v>7373</v>
      </c>
      <c r="F6867" s="26">
        <v>200</v>
      </c>
      <c r="G6867" s="28" t="s">
        <v>2168</v>
      </c>
      <c r="H6867" s="28" t="s">
        <v>7324</v>
      </c>
      <c r="J6867" s="28" t="s">
        <v>4909</v>
      </c>
      <c r="K6867" s="29">
        <v>40906</v>
      </c>
      <c r="L6867" s="28" t="s">
        <v>7176</v>
      </c>
      <c r="M6867" s="28">
        <v>1367</v>
      </c>
    </row>
    <row r="6868" spans="1:13" hidden="1" x14ac:dyDescent="0.2">
      <c r="A6868" s="27">
        <v>91409</v>
      </c>
      <c r="B6868" s="28" t="s">
        <v>4579</v>
      </c>
      <c r="C6868" s="28" t="s">
        <v>4574</v>
      </c>
      <c r="D6868" s="25">
        <v>40907</v>
      </c>
      <c r="F6868" s="26">
        <v>2215.0700000000002</v>
      </c>
      <c r="G6868" s="28" t="s">
        <v>5135</v>
      </c>
      <c r="H6868" s="28" t="s">
        <v>6667</v>
      </c>
      <c r="K6868" s="29">
        <v>40907</v>
      </c>
      <c r="L6868" s="28" t="s">
        <v>7174</v>
      </c>
      <c r="M6868" s="28" t="s">
        <v>7218</v>
      </c>
    </row>
    <row r="6869" spans="1:13" hidden="1" x14ac:dyDescent="0.2">
      <c r="A6869" s="27">
        <v>91677</v>
      </c>
      <c r="B6869" s="28" t="s">
        <v>4573</v>
      </c>
      <c r="C6869" s="28" t="s">
        <v>5135</v>
      </c>
      <c r="D6869" s="25">
        <v>40907</v>
      </c>
      <c r="F6869" s="26">
        <v>64.989999999999995</v>
      </c>
      <c r="G6869" s="28" t="s">
        <v>683</v>
      </c>
      <c r="H6869" s="28" t="s">
        <v>7322</v>
      </c>
      <c r="J6869" s="28" t="s">
        <v>7139</v>
      </c>
      <c r="K6869" s="29">
        <v>41274</v>
      </c>
      <c r="L6869" s="28" t="s">
        <v>5658</v>
      </c>
      <c r="M6869" s="28" t="s">
        <v>4093</v>
      </c>
    </row>
    <row r="6870" spans="1:13" hidden="1" x14ac:dyDescent="0.2">
      <c r="A6870" s="27">
        <v>91678</v>
      </c>
      <c r="B6870" s="28" t="s">
        <v>4573</v>
      </c>
      <c r="C6870" s="28" t="s">
        <v>5135</v>
      </c>
      <c r="D6870" s="25">
        <v>40907</v>
      </c>
      <c r="F6870" s="26">
        <v>57.46</v>
      </c>
      <c r="G6870" s="28" t="s">
        <v>5137</v>
      </c>
      <c r="H6870" s="28" t="s">
        <v>3365</v>
      </c>
      <c r="J6870" s="28" t="s">
        <v>4909</v>
      </c>
      <c r="K6870" s="29">
        <v>41274</v>
      </c>
      <c r="L6870" s="28" t="s">
        <v>5658</v>
      </c>
      <c r="M6870" s="28" t="s">
        <v>5782</v>
      </c>
    </row>
    <row r="6871" spans="1:13" hidden="1" x14ac:dyDescent="0.2">
      <c r="A6871" s="27">
        <v>92838</v>
      </c>
      <c r="B6871" s="28" t="s">
        <v>5150</v>
      </c>
      <c r="C6871" s="28" t="s">
        <v>5135</v>
      </c>
      <c r="D6871" s="25">
        <v>40907</v>
      </c>
      <c r="F6871" s="26">
        <v>-2215.0700000000002</v>
      </c>
      <c r="G6871" s="28" t="s">
        <v>4574</v>
      </c>
      <c r="H6871" s="28" t="s">
        <v>6667</v>
      </c>
    </row>
    <row r="6872" spans="1:13" hidden="1" x14ac:dyDescent="0.2">
      <c r="A6872" s="27">
        <v>91408</v>
      </c>
      <c r="B6872" s="33" t="s">
        <v>4573</v>
      </c>
      <c r="C6872" s="28" t="s">
        <v>4574</v>
      </c>
      <c r="D6872" s="25">
        <v>40907</v>
      </c>
      <c r="F6872" s="26">
        <v>24.99</v>
      </c>
      <c r="G6872" s="33" t="s">
        <v>5136</v>
      </c>
      <c r="H6872" s="28" t="s">
        <v>3381</v>
      </c>
      <c r="J6872" s="28" t="s">
        <v>4911</v>
      </c>
      <c r="K6872" s="29">
        <v>40907</v>
      </c>
      <c r="L6872" s="28" t="s">
        <v>7174</v>
      </c>
      <c r="M6872" s="28" t="s">
        <v>7221</v>
      </c>
    </row>
    <row r="6873" spans="1:13" hidden="1" x14ac:dyDescent="0.2">
      <c r="A6873" s="211">
        <v>91834</v>
      </c>
      <c r="B6873" s="28" t="s">
        <v>4573</v>
      </c>
      <c r="C6873" s="28" t="s">
        <v>4580</v>
      </c>
      <c r="D6873" s="25">
        <v>40909</v>
      </c>
      <c r="E6873" s="28" t="s">
        <v>2963</v>
      </c>
      <c r="F6873" s="26">
        <v>25</v>
      </c>
      <c r="G6873" s="28" t="s">
        <v>5158</v>
      </c>
      <c r="H6873" s="28" t="s">
        <v>7154</v>
      </c>
      <c r="J6873" s="28" t="s">
        <v>4905</v>
      </c>
    </row>
    <row r="6874" spans="1:13" hidden="1" x14ac:dyDescent="0.2">
      <c r="A6874" s="211">
        <v>91835</v>
      </c>
      <c r="B6874" s="28" t="s">
        <v>4573</v>
      </c>
      <c r="C6874" s="28" t="s">
        <v>4580</v>
      </c>
      <c r="D6874" s="25">
        <v>40909</v>
      </c>
      <c r="E6874" s="28" t="s">
        <v>2963</v>
      </c>
      <c r="F6874" s="26">
        <v>40</v>
      </c>
      <c r="G6874" s="28" t="s">
        <v>5158</v>
      </c>
      <c r="H6874" s="28" t="s">
        <v>7154</v>
      </c>
      <c r="J6874" s="28" t="s">
        <v>4906</v>
      </c>
    </row>
    <row r="6875" spans="1:13" hidden="1" x14ac:dyDescent="0.2">
      <c r="A6875" s="27">
        <v>91846</v>
      </c>
      <c r="B6875" s="28" t="s">
        <v>4573</v>
      </c>
      <c r="C6875" s="28" t="s">
        <v>4580</v>
      </c>
      <c r="D6875" s="25">
        <v>40909</v>
      </c>
      <c r="F6875" s="26">
        <v>10</v>
      </c>
      <c r="G6875" s="28" t="s">
        <v>1958</v>
      </c>
      <c r="H6875" s="28" t="s">
        <v>3379</v>
      </c>
      <c r="J6875" s="28" t="s">
        <v>4906</v>
      </c>
    </row>
    <row r="6876" spans="1:13" hidden="1" x14ac:dyDescent="0.2">
      <c r="A6876" s="27">
        <v>91838</v>
      </c>
      <c r="B6876" s="28" t="s">
        <v>4573</v>
      </c>
      <c r="C6876" s="28" t="s">
        <v>4580</v>
      </c>
      <c r="D6876" s="25">
        <v>40909</v>
      </c>
      <c r="E6876" s="28" t="s">
        <v>3542</v>
      </c>
      <c r="F6876" s="26">
        <v>60</v>
      </c>
      <c r="G6876" s="28" t="s">
        <v>3696</v>
      </c>
      <c r="H6876" s="28" t="s">
        <v>3488</v>
      </c>
      <c r="J6876" s="28" t="s">
        <v>4908</v>
      </c>
    </row>
    <row r="6877" spans="1:13" hidden="1" x14ac:dyDescent="0.2">
      <c r="A6877" s="27">
        <v>91787</v>
      </c>
      <c r="B6877" s="28" t="s">
        <v>4573</v>
      </c>
      <c r="C6877" s="28" t="s">
        <v>5135</v>
      </c>
      <c r="D6877" s="25">
        <v>40909</v>
      </c>
      <c r="F6877" s="26">
        <v>36.78</v>
      </c>
      <c r="G6877" s="28" t="s">
        <v>683</v>
      </c>
      <c r="H6877" s="28" t="s">
        <v>3365</v>
      </c>
      <c r="J6877" s="28" t="s">
        <v>4909</v>
      </c>
      <c r="K6877" s="29">
        <v>40911</v>
      </c>
      <c r="L6877" s="28" t="s">
        <v>5658</v>
      </c>
      <c r="M6877" s="28" t="s">
        <v>1525</v>
      </c>
    </row>
    <row r="6878" spans="1:13" hidden="1" x14ac:dyDescent="0.2">
      <c r="A6878" s="27">
        <v>91849</v>
      </c>
      <c r="B6878" s="28" t="s">
        <v>4573</v>
      </c>
      <c r="C6878" s="28" t="s">
        <v>4580</v>
      </c>
      <c r="D6878" s="25">
        <v>40909</v>
      </c>
      <c r="E6878" s="28" t="s">
        <v>7164</v>
      </c>
      <c r="F6878" s="26">
        <v>80</v>
      </c>
      <c r="G6878" s="28" t="s">
        <v>8412</v>
      </c>
      <c r="H6878" s="28" t="s">
        <v>3365</v>
      </c>
      <c r="J6878" s="28" t="s">
        <v>4906</v>
      </c>
    </row>
    <row r="6879" spans="1:13" hidden="1" x14ac:dyDescent="0.2">
      <c r="A6879" s="27">
        <v>91786</v>
      </c>
      <c r="B6879" s="28" t="s">
        <v>4573</v>
      </c>
      <c r="C6879" s="28" t="s">
        <v>5135</v>
      </c>
      <c r="D6879" s="25">
        <v>40909</v>
      </c>
      <c r="F6879" s="26">
        <v>6.49</v>
      </c>
      <c r="G6879" s="28" t="s">
        <v>2211</v>
      </c>
      <c r="H6879" s="28" t="s">
        <v>3370</v>
      </c>
      <c r="J6879" s="28" t="s">
        <v>4909</v>
      </c>
      <c r="K6879" s="29">
        <v>40911</v>
      </c>
      <c r="L6879" s="28" t="s">
        <v>5658</v>
      </c>
      <c r="M6879" s="28" t="s">
        <v>1650</v>
      </c>
    </row>
    <row r="6880" spans="1:13" hidden="1" x14ac:dyDescent="0.2">
      <c r="A6880" s="27">
        <v>91842</v>
      </c>
      <c r="B6880" s="33" t="s">
        <v>4573</v>
      </c>
      <c r="C6880" s="28" t="s">
        <v>4580</v>
      </c>
      <c r="D6880" s="25">
        <v>40909</v>
      </c>
      <c r="F6880" s="26">
        <v>25</v>
      </c>
      <c r="G6880" s="28" t="s">
        <v>5137</v>
      </c>
      <c r="H6880" s="28" t="s">
        <v>3365</v>
      </c>
      <c r="J6880" s="28" t="s">
        <v>4911</v>
      </c>
    </row>
    <row r="6881" spans="1:13" hidden="1" x14ac:dyDescent="0.2">
      <c r="A6881" s="27">
        <v>91852</v>
      </c>
      <c r="B6881" s="33" t="s">
        <v>4573</v>
      </c>
      <c r="C6881" s="28" t="s">
        <v>4580</v>
      </c>
      <c r="D6881" s="25">
        <v>40909</v>
      </c>
      <c r="E6881" s="28" t="s">
        <v>2682</v>
      </c>
      <c r="F6881" s="26">
        <v>30</v>
      </c>
      <c r="G6881" s="28" t="s">
        <v>2685</v>
      </c>
      <c r="H6881" s="28" t="s">
        <v>7154</v>
      </c>
      <c r="J6881" s="28" t="s">
        <v>4906</v>
      </c>
    </row>
    <row r="6882" spans="1:13" hidden="1" x14ac:dyDescent="0.2">
      <c r="A6882" s="27">
        <v>91855</v>
      </c>
      <c r="B6882" s="28" t="s">
        <v>4573</v>
      </c>
      <c r="C6882" s="28" t="s">
        <v>4580</v>
      </c>
      <c r="D6882" s="25">
        <v>40909</v>
      </c>
      <c r="E6882" s="28" t="s">
        <v>2683</v>
      </c>
      <c r="F6882" s="26">
        <v>90</v>
      </c>
      <c r="G6882" s="28" t="s">
        <v>2685</v>
      </c>
      <c r="H6882" s="28" t="s">
        <v>7154</v>
      </c>
      <c r="J6882" s="28" t="s">
        <v>4906</v>
      </c>
    </row>
    <row r="6883" spans="1:13" hidden="1" x14ac:dyDescent="0.2">
      <c r="A6883" s="27">
        <v>91849</v>
      </c>
      <c r="B6883" s="28" t="s">
        <v>4573</v>
      </c>
      <c r="C6883" s="28" t="s">
        <v>4580</v>
      </c>
      <c r="D6883" s="25">
        <v>40909</v>
      </c>
      <c r="E6883" s="28" t="s">
        <v>742</v>
      </c>
      <c r="F6883" s="26">
        <v>140</v>
      </c>
      <c r="G6883" s="28" t="s">
        <v>4595</v>
      </c>
      <c r="H6883" s="28" t="s">
        <v>3370</v>
      </c>
      <c r="J6883" s="28" t="s">
        <v>4909</v>
      </c>
    </row>
    <row r="6884" spans="1:13" hidden="1" x14ac:dyDescent="0.2">
      <c r="A6884" s="27">
        <v>91803</v>
      </c>
      <c r="B6884" s="28" t="s">
        <v>5150</v>
      </c>
      <c r="C6884" s="28" t="s">
        <v>4580</v>
      </c>
      <c r="D6884" s="25">
        <v>40909</v>
      </c>
      <c r="E6884" s="28" t="s">
        <v>354</v>
      </c>
      <c r="F6884" s="26">
        <v>-500</v>
      </c>
      <c r="G6884" s="28" t="s">
        <v>4574</v>
      </c>
      <c r="H6884" s="28" t="s">
        <v>6667</v>
      </c>
    </row>
    <row r="6885" spans="1:13" hidden="1" x14ac:dyDescent="0.2">
      <c r="A6885" s="27">
        <v>91790</v>
      </c>
      <c r="B6885" s="28" t="s">
        <v>4573</v>
      </c>
      <c r="C6885" s="28" t="s">
        <v>5135</v>
      </c>
      <c r="D6885" s="25">
        <v>40910</v>
      </c>
      <c r="E6885" s="28" t="s">
        <v>347</v>
      </c>
      <c r="F6885" s="26">
        <v>60.81</v>
      </c>
      <c r="G6885" s="28" t="s">
        <v>6614</v>
      </c>
      <c r="H6885" s="28" t="s">
        <v>7311</v>
      </c>
      <c r="J6885" s="28" t="s">
        <v>4905</v>
      </c>
      <c r="K6885" s="29">
        <v>40911</v>
      </c>
      <c r="L6885" s="28" t="s">
        <v>5658</v>
      </c>
      <c r="M6885" s="28" t="s">
        <v>6466</v>
      </c>
    </row>
    <row r="6886" spans="1:13" hidden="1" x14ac:dyDescent="0.2">
      <c r="A6886" s="27">
        <v>91788</v>
      </c>
      <c r="B6886" s="33" t="s">
        <v>4573</v>
      </c>
      <c r="C6886" s="28" t="s">
        <v>5135</v>
      </c>
      <c r="D6886" s="25">
        <v>40910</v>
      </c>
      <c r="F6886" s="26">
        <v>36.380000000000003</v>
      </c>
      <c r="G6886" s="28" t="s">
        <v>683</v>
      </c>
      <c r="H6886" s="28" t="s">
        <v>3365</v>
      </c>
      <c r="J6886" s="28" t="s">
        <v>4909</v>
      </c>
      <c r="K6886" s="29">
        <v>40911</v>
      </c>
      <c r="L6886" s="28" t="s">
        <v>5658</v>
      </c>
      <c r="M6886" s="28" t="s">
        <v>1525</v>
      </c>
    </row>
    <row r="6887" spans="1:13" x14ac:dyDescent="0.2">
      <c r="A6887" s="27">
        <v>91789</v>
      </c>
      <c r="B6887" s="33" t="s">
        <v>4573</v>
      </c>
      <c r="C6887" s="28" t="s">
        <v>5135</v>
      </c>
      <c r="D6887" s="25">
        <v>40910</v>
      </c>
      <c r="F6887" s="26">
        <v>240</v>
      </c>
      <c r="G6887" s="28" t="s">
        <v>2205</v>
      </c>
      <c r="H6887" s="28" t="s">
        <v>7151</v>
      </c>
      <c r="J6887" s="28" t="s">
        <v>4911</v>
      </c>
      <c r="K6887" s="29">
        <v>40911</v>
      </c>
      <c r="L6887" s="28" t="s">
        <v>5658</v>
      </c>
      <c r="M6887" s="28" t="s">
        <v>755</v>
      </c>
    </row>
    <row r="6888" spans="1:13" hidden="1" x14ac:dyDescent="0.2">
      <c r="A6888" s="211">
        <v>91736</v>
      </c>
      <c r="B6888" s="28" t="s">
        <v>4573</v>
      </c>
      <c r="C6888" s="28" t="s">
        <v>4574</v>
      </c>
      <c r="D6888" s="25">
        <v>40911</v>
      </c>
      <c r="F6888" s="26">
        <v>5</v>
      </c>
      <c r="G6888" s="28" t="s">
        <v>5134</v>
      </c>
      <c r="H6888" s="28" t="s">
        <v>5954</v>
      </c>
      <c r="J6888" s="28" t="s">
        <v>4912</v>
      </c>
      <c r="K6888" s="29">
        <v>40911</v>
      </c>
      <c r="L6888" s="28" t="s">
        <v>7174</v>
      </c>
      <c r="M6888" s="28" t="s">
        <v>7194</v>
      </c>
    </row>
    <row r="6889" spans="1:13" hidden="1" x14ac:dyDescent="0.2">
      <c r="A6889" s="211">
        <v>91738</v>
      </c>
      <c r="B6889" s="33" t="s">
        <v>4573</v>
      </c>
      <c r="C6889" s="28" t="s">
        <v>4574</v>
      </c>
      <c r="D6889" s="25">
        <v>40911</v>
      </c>
      <c r="F6889" s="26">
        <v>7.99</v>
      </c>
      <c r="G6889" s="28" t="s">
        <v>2742</v>
      </c>
      <c r="H6889" s="28" t="s">
        <v>3381</v>
      </c>
      <c r="J6889" s="28" t="s">
        <v>4911</v>
      </c>
      <c r="K6889" s="29">
        <v>40911</v>
      </c>
      <c r="L6889" s="28" t="s">
        <v>7174</v>
      </c>
      <c r="M6889" s="28" t="s">
        <v>8111</v>
      </c>
    </row>
    <row r="6890" spans="1:13" hidden="1" x14ac:dyDescent="0.2">
      <c r="A6890" s="211">
        <v>91747</v>
      </c>
      <c r="B6890" s="28" t="s">
        <v>5150</v>
      </c>
      <c r="C6890" s="28" t="s">
        <v>4574</v>
      </c>
      <c r="D6890" s="25">
        <v>40911</v>
      </c>
      <c r="F6890" s="26">
        <v>-1000</v>
      </c>
      <c r="G6890" s="28" t="s">
        <v>4587</v>
      </c>
      <c r="H6890" s="28" t="s">
        <v>6667</v>
      </c>
      <c r="K6890" s="29">
        <v>40911</v>
      </c>
      <c r="L6890" s="28" t="s">
        <v>7177</v>
      </c>
      <c r="M6890" s="28" t="s">
        <v>4395</v>
      </c>
    </row>
    <row r="6891" spans="1:13" hidden="1" x14ac:dyDescent="0.2">
      <c r="A6891" s="211">
        <v>91748</v>
      </c>
      <c r="B6891" s="28" t="s">
        <v>4573</v>
      </c>
      <c r="C6891" s="28" t="s">
        <v>4574</v>
      </c>
      <c r="D6891" s="25">
        <v>40911</v>
      </c>
      <c r="F6891" s="26">
        <v>-1400</v>
      </c>
      <c r="G6891" s="28" t="s">
        <v>4587</v>
      </c>
      <c r="H6891" s="28" t="s">
        <v>6667</v>
      </c>
      <c r="K6891" s="29">
        <v>40911</v>
      </c>
      <c r="L6891" s="28" t="s">
        <v>7177</v>
      </c>
      <c r="M6891" s="28" t="s">
        <v>4396</v>
      </c>
    </row>
    <row r="6892" spans="1:13" hidden="1" x14ac:dyDescent="0.2">
      <c r="A6892" s="211">
        <v>91749</v>
      </c>
      <c r="B6892" s="28" t="s">
        <v>4573</v>
      </c>
      <c r="C6892" s="28" t="s">
        <v>4574</v>
      </c>
      <c r="D6892" s="25">
        <v>40911</v>
      </c>
      <c r="F6892" s="26">
        <v>-640</v>
      </c>
      <c r="G6892" s="28" t="s">
        <v>4587</v>
      </c>
      <c r="H6892" s="28" t="s">
        <v>6667</v>
      </c>
      <c r="K6892" s="29">
        <v>40911</v>
      </c>
      <c r="L6892" s="28" t="s">
        <v>7177</v>
      </c>
      <c r="M6892" s="28" t="s">
        <v>4397</v>
      </c>
    </row>
    <row r="6893" spans="1:13" x14ac:dyDescent="0.2">
      <c r="A6893" s="211">
        <v>91792</v>
      </c>
      <c r="B6893" s="33" t="s">
        <v>4573</v>
      </c>
      <c r="C6893" s="33" t="s">
        <v>5135</v>
      </c>
      <c r="D6893" s="25">
        <v>40911</v>
      </c>
      <c r="E6893" s="28" t="s">
        <v>5390</v>
      </c>
      <c r="F6893" s="26">
        <v>106.7</v>
      </c>
      <c r="G6893" s="28" t="s">
        <v>348</v>
      </c>
      <c r="H6893" s="28" t="s">
        <v>7151</v>
      </c>
      <c r="J6893" s="28" t="s">
        <v>4907</v>
      </c>
      <c r="K6893" s="29">
        <v>40912</v>
      </c>
      <c r="L6893" s="33" t="s">
        <v>5658</v>
      </c>
      <c r="M6893" s="28" t="s">
        <v>6467</v>
      </c>
    </row>
    <row r="6894" spans="1:13" hidden="1" x14ac:dyDescent="0.2">
      <c r="A6894" s="211">
        <v>91741</v>
      </c>
      <c r="B6894" s="33" t="s">
        <v>4573</v>
      </c>
      <c r="C6894" s="28" t="s">
        <v>4574</v>
      </c>
      <c r="D6894" s="25">
        <v>40911</v>
      </c>
      <c r="E6894" s="28" t="s">
        <v>3382</v>
      </c>
      <c r="F6894" s="26">
        <v>170</v>
      </c>
      <c r="G6894" s="28" t="s">
        <v>5414</v>
      </c>
      <c r="H6894" s="28" t="s">
        <v>3381</v>
      </c>
      <c r="J6894" s="28" t="s">
        <v>4909</v>
      </c>
      <c r="K6894" s="29">
        <v>40911</v>
      </c>
      <c r="L6894" s="28" t="s">
        <v>7174</v>
      </c>
      <c r="M6894" s="28" t="s">
        <v>7188</v>
      </c>
    </row>
    <row r="6895" spans="1:13" hidden="1" x14ac:dyDescent="0.2">
      <c r="A6895" s="27">
        <v>91744</v>
      </c>
      <c r="B6895" s="28" t="s">
        <v>4573</v>
      </c>
      <c r="C6895" s="28" t="s">
        <v>4574</v>
      </c>
      <c r="D6895" s="25">
        <v>40911</v>
      </c>
      <c r="F6895" s="26">
        <v>43.4</v>
      </c>
      <c r="G6895" s="28" t="s">
        <v>6752</v>
      </c>
      <c r="H6895" s="28" t="s">
        <v>3381</v>
      </c>
      <c r="J6895" s="28" t="s">
        <v>4907</v>
      </c>
      <c r="K6895" s="29">
        <v>40911</v>
      </c>
      <c r="L6895" s="28" t="s">
        <v>7174</v>
      </c>
      <c r="M6895" s="28" t="s">
        <v>6752</v>
      </c>
    </row>
    <row r="6896" spans="1:13" hidden="1" x14ac:dyDescent="0.2">
      <c r="A6896" s="27">
        <v>91791</v>
      </c>
      <c r="B6896" s="28" t="s">
        <v>4573</v>
      </c>
      <c r="C6896" s="28" t="s">
        <v>5135</v>
      </c>
      <c r="D6896" s="25">
        <v>40911</v>
      </c>
      <c r="F6896" s="26">
        <v>6.45</v>
      </c>
      <c r="G6896" s="28" t="s">
        <v>2210</v>
      </c>
      <c r="H6896" s="28" t="s">
        <v>3484</v>
      </c>
      <c r="J6896" s="28" t="s">
        <v>4907</v>
      </c>
      <c r="K6896" s="29">
        <v>40912</v>
      </c>
      <c r="L6896" s="28" t="s">
        <v>5658</v>
      </c>
      <c r="M6896" s="28" t="s">
        <v>3179</v>
      </c>
    </row>
    <row r="6897" spans="1:13" hidden="1" x14ac:dyDescent="0.2">
      <c r="A6897" s="27">
        <v>91742</v>
      </c>
      <c r="B6897" s="28" t="s">
        <v>4579</v>
      </c>
      <c r="C6897" s="28" t="s">
        <v>4574</v>
      </c>
      <c r="D6897" s="25">
        <v>40911</v>
      </c>
      <c r="F6897" s="26">
        <v>300</v>
      </c>
      <c r="G6897" s="28" t="s">
        <v>5133</v>
      </c>
      <c r="H6897" s="28" t="s">
        <v>6667</v>
      </c>
      <c r="K6897" s="29">
        <v>40911</v>
      </c>
      <c r="L6897" s="28" t="s">
        <v>7174</v>
      </c>
      <c r="M6897" s="28" t="s">
        <v>2972</v>
      </c>
    </row>
    <row r="6898" spans="1:13" hidden="1" x14ac:dyDescent="0.2">
      <c r="A6898" s="27">
        <v>91739</v>
      </c>
      <c r="B6898" s="28" t="s">
        <v>4573</v>
      </c>
      <c r="C6898" s="28" t="s">
        <v>4574</v>
      </c>
      <c r="D6898" s="25">
        <v>40911</v>
      </c>
      <c r="F6898" s="26">
        <v>35.49</v>
      </c>
      <c r="G6898" s="28" t="s">
        <v>6021</v>
      </c>
      <c r="H6898" s="28" t="s">
        <v>3381</v>
      </c>
      <c r="J6898" s="28" t="s">
        <v>4909</v>
      </c>
      <c r="K6898" s="29">
        <v>40911</v>
      </c>
      <c r="L6898" s="28" t="s">
        <v>7174</v>
      </c>
      <c r="M6898" s="28" t="s">
        <v>7200</v>
      </c>
    </row>
    <row r="6899" spans="1:13" hidden="1" x14ac:dyDescent="0.2">
      <c r="A6899" s="27">
        <v>91743</v>
      </c>
      <c r="B6899" s="33" t="s">
        <v>4573</v>
      </c>
      <c r="C6899" s="28" t="s">
        <v>4574</v>
      </c>
      <c r="D6899" s="25">
        <v>40911</v>
      </c>
      <c r="E6899" s="28" t="s">
        <v>3375</v>
      </c>
      <c r="F6899" s="26">
        <v>46</v>
      </c>
      <c r="G6899" s="28" t="s">
        <v>6023</v>
      </c>
      <c r="H6899" s="28" t="s">
        <v>3379</v>
      </c>
      <c r="J6899" s="28" t="s">
        <v>4906</v>
      </c>
      <c r="K6899" s="29">
        <v>40911</v>
      </c>
      <c r="L6899" s="28" t="s">
        <v>7174</v>
      </c>
      <c r="M6899" s="28" t="s">
        <v>7196</v>
      </c>
    </row>
    <row r="6900" spans="1:13" hidden="1" x14ac:dyDescent="0.2">
      <c r="A6900" s="27">
        <v>91740</v>
      </c>
      <c r="B6900" s="28" t="s">
        <v>4573</v>
      </c>
      <c r="C6900" s="28" t="s">
        <v>4574</v>
      </c>
      <c r="D6900" s="25">
        <v>40911</v>
      </c>
      <c r="F6900" s="26">
        <v>12.12</v>
      </c>
      <c r="G6900" s="28" t="s">
        <v>6022</v>
      </c>
      <c r="H6900" s="28" t="s">
        <v>3381</v>
      </c>
      <c r="J6900" s="28" t="s">
        <v>4909</v>
      </c>
      <c r="K6900" s="29">
        <v>40911</v>
      </c>
      <c r="L6900" s="28" t="s">
        <v>7174</v>
      </c>
      <c r="M6900" s="28" t="s">
        <v>7195</v>
      </c>
    </row>
    <row r="6901" spans="1:13" hidden="1" x14ac:dyDescent="0.2">
      <c r="A6901" s="27">
        <v>91745</v>
      </c>
      <c r="B6901" s="28" t="s">
        <v>4573</v>
      </c>
      <c r="C6901" s="28" t="s">
        <v>4574</v>
      </c>
      <c r="D6901" s="25">
        <v>40911</v>
      </c>
      <c r="E6901" s="28" t="s">
        <v>7162</v>
      </c>
      <c r="F6901" s="26">
        <v>10</v>
      </c>
      <c r="G6901" s="28" t="s">
        <v>4595</v>
      </c>
      <c r="H6901" s="28" t="s">
        <v>3370</v>
      </c>
      <c r="J6901" s="28" t="s">
        <v>4906</v>
      </c>
      <c r="K6901" s="29">
        <v>40911</v>
      </c>
      <c r="L6901" s="28" t="s">
        <v>7182</v>
      </c>
      <c r="M6901" s="28" t="s">
        <v>4518</v>
      </c>
    </row>
    <row r="6902" spans="1:13" hidden="1" x14ac:dyDescent="0.2">
      <c r="A6902" s="27">
        <v>91746</v>
      </c>
      <c r="B6902" s="28" t="s">
        <v>4573</v>
      </c>
      <c r="C6902" s="28" t="s">
        <v>4574</v>
      </c>
      <c r="D6902" s="25">
        <v>40911</v>
      </c>
      <c r="E6902" s="28" t="s">
        <v>7163</v>
      </c>
      <c r="F6902" s="26">
        <v>10</v>
      </c>
      <c r="G6902" s="28" t="s">
        <v>4595</v>
      </c>
      <c r="H6902" s="28" t="s">
        <v>3370</v>
      </c>
      <c r="J6902" s="28" t="s">
        <v>4905</v>
      </c>
      <c r="K6902" s="29">
        <v>40911</v>
      </c>
      <c r="L6902" s="28" t="s">
        <v>7182</v>
      </c>
      <c r="M6902" s="28" t="s">
        <v>4519</v>
      </c>
    </row>
    <row r="6903" spans="1:13" hidden="1" x14ac:dyDescent="0.2">
      <c r="A6903" s="27">
        <v>92829</v>
      </c>
      <c r="B6903" s="28" t="s">
        <v>5150</v>
      </c>
      <c r="C6903" s="28" t="s">
        <v>5133</v>
      </c>
      <c r="D6903" s="25">
        <v>40911</v>
      </c>
      <c r="F6903" s="26">
        <v>-300</v>
      </c>
      <c r="G6903" s="28" t="s">
        <v>4574</v>
      </c>
      <c r="H6903" s="28" t="s">
        <v>6667</v>
      </c>
    </row>
    <row r="6904" spans="1:13" hidden="1" x14ac:dyDescent="0.2">
      <c r="A6904" s="27">
        <v>93469</v>
      </c>
      <c r="B6904" s="28" t="s">
        <v>4579</v>
      </c>
      <c r="C6904" s="28" t="s">
        <v>4587</v>
      </c>
      <c r="D6904" s="25">
        <v>40911</v>
      </c>
      <c r="F6904" s="26">
        <v>3040</v>
      </c>
      <c r="G6904" s="28" t="s">
        <v>4574</v>
      </c>
      <c r="H6904" s="28" t="s">
        <v>6667</v>
      </c>
    </row>
    <row r="6905" spans="1:13" hidden="1" x14ac:dyDescent="0.2">
      <c r="A6905" s="27">
        <v>91737</v>
      </c>
      <c r="B6905" s="28" t="s">
        <v>4573</v>
      </c>
      <c r="C6905" s="28" t="s">
        <v>4574</v>
      </c>
      <c r="D6905" s="25">
        <v>40911</v>
      </c>
      <c r="E6905" s="28" t="s">
        <v>5365</v>
      </c>
      <c r="F6905" s="26">
        <v>180</v>
      </c>
      <c r="G6905" s="28" t="s">
        <v>4597</v>
      </c>
      <c r="H6905" s="28" t="s">
        <v>3381</v>
      </c>
      <c r="J6905" s="28" t="s">
        <v>4909</v>
      </c>
      <c r="K6905" s="29">
        <v>40911</v>
      </c>
      <c r="L6905" s="28" t="s">
        <v>7174</v>
      </c>
      <c r="M6905" s="28" t="s">
        <v>7192</v>
      </c>
    </row>
    <row r="6906" spans="1:13" hidden="1" x14ac:dyDescent="0.2">
      <c r="A6906" s="211">
        <v>91731</v>
      </c>
      <c r="B6906" s="28" t="s">
        <v>4592</v>
      </c>
      <c r="C6906" s="28" t="s">
        <v>4574</v>
      </c>
      <c r="D6906" s="25">
        <v>40912</v>
      </c>
      <c r="F6906" s="26">
        <v>-804.6</v>
      </c>
      <c r="G6906" s="28" t="s">
        <v>4593</v>
      </c>
      <c r="H6906" s="28" t="s">
        <v>6666</v>
      </c>
      <c r="J6906" s="28" t="s">
        <v>4911</v>
      </c>
      <c r="K6906" s="29">
        <v>40912</v>
      </c>
      <c r="L6906" s="28" t="s">
        <v>7177</v>
      </c>
      <c r="M6906" s="28" t="s">
        <v>4517</v>
      </c>
    </row>
    <row r="6907" spans="1:13" hidden="1" x14ac:dyDescent="0.2">
      <c r="A6907" s="211">
        <v>91730</v>
      </c>
      <c r="B6907" s="33" t="s">
        <v>4582</v>
      </c>
      <c r="C6907" s="28" t="s">
        <v>4574</v>
      </c>
      <c r="D6907" s="25">
        <v>40912</v>
      </c>
      <c r="E6907" s="33"/>
      <c r="F6907" s="26">
        <v>-10000</v>
      </c>
      <c r="G6907" s="28" t="s">
        <v>6070</v>
      </c>
      <c r="H6907" s="28" t="s">
        <v>5948</v>
      </c>
      <c r="J6907" s="28" t="s">
        <v>4911</v>
      </c>
      <c r="K6907" s="29">
        <v>40912</v>
      </c>
      <c r="L6907" s="28" t="s">
        <v>7177</v>
      </c>
      <c r="M6907" s="28" t="s">
        <v>4516</v>
      </c>
    </row>
    <row r="6908" spans="1:13" hidden="1" x14ac:dyDescent="0.2">
      <c r="A6908" s="211">
        <v>91728</v>
      </c>
      <c r="B6908" s="28" t="s">
        <v>4579</v>
      </c>
      <c r="C6908" s="28" t="s">
        <v>4574</v>
      </c>
      <c r="D6908" s="25">
        <v>40912</v>
      </c>
      <c r="F6908" s="26">
        <v>50</v>
      </c>
      <c r="G6908" s="28" t="s">
        <v>4580</v>
      </c>
      <c r="H6908" s="28" t="s">
        <v>6667</v>
      </c>
      <c r="K6908" s="29">
        <v>40912</v>
      </c>
      <c r="L6908" s="28" t="s">
        <v>7184</v>
      </c>
      <c r="M6908" s="28" t="s">
        <v>7197</v>
      </c>
    </row>
    <row r="6909" spans="1:13" hidden="1" x14ac:dyDescent="0.2">
      <c r="A6909" s="211">
        <v>91735</v>
      </c>
      <c r="B6909" s="28" t="s">
        <v>4573</v>
      </c>
      <c r="C6909" s="28" t="s">
        <v>4574</v>
      </c>
      <c r="D6909" s="25">
        <v>40912</v>
      </c>
      <c r="F6909" s="26">
        <v>5.99</v>
      </c>
      <c r="G6909" s="28" t="s">
        <v>5143</v>
      </c>
      <c r="H6909" s="28" t="s">
        <v>3381</v>
      </c>
      <c r="J6909" s="28" t="s">
        <v>4909</v>
      </c>
      <c r="K6909" s="29">
        <v>40912</v>
      </c>
      <c r="L6909" s="28" t="s">
        <v>7174</v>
      </c>
      <c r="M6909" s="28" t="s">
        <v>7217</v>
      </c>
    </row>
    <row r="6910" spans="1:13" hidden="1" x14ac:dyDescent="0.2">
      <c r="A6910" s="211">
        <v>91794</v>
      </c>
      <c r="B6910" s="33" t="s">
        <v>4573</v>
      </c>
      <c r="C6910" s="33" t="s">
        <v>5135</v>
      </c>
      <c r="D6910" s="25">
        <v>40912</v>
      </c>
      <c r="F6910" s="26">
        <v>48</v>
      </c>
      <c r="G6910" s="28" t="s">
        <v>2206</v>
      </c>
      <c r="H6910" s="28" t="s">
        <v>7311</v>
      </c>
      <c r="J6910" s="28" t="s">
        <v>4683</v>
      </c>
      <c r="K6910" s="29">
        <v>40913</v>
      </c>
      <c r="L6910" s="33" t="s">
        <v>5658</v>
      </c>
      <c r="M6910" s="28" t="s">
        <v>1517</v>
      </c>
    </row>
    <row r="6911" spans="1:13" hidden="1" x14ac:dyDescent="0.2">
      <c r="A6911" s="211">
        <v>91732</v>
      </c>
      <c r="B6911" s="28" t="s">
        <v>4573</v>
      </c>
      <c r="C6911" s="28" t="s">
        <v>4574</v>
      </c>
      <c r="D6911" s="25">
        <v>40912</v>
      </c>
      <c r="E6911" s="28" t="s">
        <v>7946</v>
      </c>
      <c r="F6911" s="26">
        <v>10.85</v>
      </c>
      <c r="G6911" s="28" t="s">
        <v>5151</v>
      </c>
      <c r="H6911" s="28" t="s">
        <v>277</v>
      </c>
      <c r="J6911" s="28" t="s">
        <v>4907</v>
      </c>
      <c r="K6911" s="29">
        <v>40912</v>
      </c>
      <c r="L6911" s="28" t="s">
        <v>7174</v>
      </c>
      <c r="M6911" s="28" t="s">
        <v>6682</v>
      </c>
    </row>
    <row r="6912" spans="1:13" hidden="1" x14ac:dyDescent="0.2">
      <c r="A6912" s="211">
        <v>91729</v>
      </c>
      <c r="B6912" s="28" t="s">
        <v>4573</v>
      </c>
      <c r="C6912" s="28" t="s">
        <v>4574</v>
      </c>
      <c r="D6912" s="25">
        <v>40912</v>
      </c>
      <c r="F6912" s="26">
        <v>6.89</v>
      </c>
      <c r="G6912" s="28" t="s">
        <v>1564</v>
      </c>
      <c r="H6912" s="28" t="s">
        <v>4600</v>
      </c>
      <c r="J6912" s="28" t="s">
        <v>4906</v>
      </c>
      <c r="K6912" s="29">
        <v>40912</v>
      </c>
      <c r="L6912" s="28" t="s">
        <v>7212</v>
      </c>
      <c r="M6912" s="28" t="s">
        <v>1452</v>
      </c>
    </row>
    <row r="6913" spans="1:13" hidden="1" x14ac:dyDescent="0.2">
      <c r="A6913" s="211">
        <v>91734</v>
      </c>
      <c r="B6913" s="28" t="s">
        <v>4573</v>
      </c>
      <c r="C6913" s="28" t="s">
        <v>4574</v>
      </c>
      <c r="D6913" s="25">
        <v>40912</v>
      </c>
      <c r="F6913" s="26">
        <v>12</v>
      </c>
      <c r="G6913" s="28" t="s">
        <v>4596</v>
      </c>
      <c r="H6913" s="28" t="s">
        <v>5954</v>
      </c>
      <c r="J6913" s="28" t="s">
        <v>4912</v>
      </c>
      <c r="K6913" s="29">
        <v>40912</v>
      </c>
      <c r="L6913" s="28" t="s">
        <v>7174</v>
      </c>
      <c r="M6913" s="28" t="s">
        <v>4596</v>
      </c>
    </row>
    <row r="6914" spans="1:13" hidden="1" x14ac:dyDescent="0.2">
      <c r="A6914" s="27">
        <v>91733</v>
      </c>
      <c r="B6914" s="33" t="s">
        <v>4573</v>
      </c>
      <c r="C6914" s="28" t="s">
        <v>4574</v>
      </c>
      <c r="D6914" s="25">
        <v>40912</v>
      </c>
      <c r="E6914" s="28" t="s">
        <v>3389</v>
      </c>
      <c r="F6914" s="26">
        <v>26.95</v>
      </c>
      <c r="G6914" s="28" t="s">
        <v>5139</v>
      </c>
      <c r="H6914" s="28" t="s">
        <v>3381</v>
      </c>
      <c r="J6914" s="28" t="s">
        <v>4911</v>
      </c>
      <c r="K6914" s="29">
        <v>40912</v>
      </c>
      <c r="L6914" s="28" t="s">
        <v>7174</v>
      </c>
      <c r="M6914" s="28" t="s">
        <v>7187</v>
      </c>
    </row>
    <row r="6915" spans="1:13" hidden="1" x14ac:dyDescent="0.2">
      <c r="A6915" s="27">
        <v>91793</v>
      </c>
      <c r="B6915" s="28" t="s">
        <v>4573</v>
      </c>
      <c r="C6915" s="28" t="s">
        <v>5135</v>
      </c>
      <c r="D6915" s="25">
        <v>40912</v>
      </c>
      <c r="F6915" s="26">
        <v>10</v>
      </c>
      <c r="G6915" s="28" t="s">
        <v>683</v>
      </c>
      <c r="H6915" s="28" t="s">
        <v>3365</v>
      </c>
      <c r="J6915" s="28" t="s">
        <v>4909</v>
      </c>
      <c r="K6915" s="29">
        <v>40913</v>
      </c>
      <c r="L6915" s="28" t="s">
        <v>5658</v>
      </c>
      <c r="M6915" s="28" t="s">
        <v>1525</v>
      </c>
    </row>
    <row r="6916" spans="1:13" hidden="1" x14ac:dyDescent="0.2">
      <c r="A6916" s="211">
        <v>91797</v>
      </c>
      <c r="B6916" s="28" t="s">
        <v>4573</v>
      </c>
      <c r="C6916" s="28" t="s">
        <v>5135</v>
      </c>
      <c r="D6916" s="25">
        <v>40913</v>
      </c>
      <c r="E6916" s="28" t="s">
        <v>349</v>
      </c>
      <c r="F6916" s="26">
        <v>20.13</v>
      </c>
      <c r="G6916" s="28" t="s">
        <v>1943</v>
      </c>
      <c r="H6916" s="28" t="s">
        <v>7311</v>
      </c>
      <c r="J6916" s="28" t="s">
        <v>4907</v>
      </c>
      <c r="K6916" s="29">
        <v>40914</v>
      </c>
      <c r="L6916" s="28" t="s">
        <v>5658</v>
      </c>
      <c r="M6916" s="28" t="s">
        <v>7840</v>
      </c>
    </row>
    <row r="6917" spans="1:13" hidden="1" x14ac:dyDescent="0.2">
      <c r="A6917" s="211">
        <v>91795</v>
      </c>
      <c r="B6917" s="28" t="s">
        <v>4573</v>
      </c>
      <c r="C6917" s="28" t="s">
        <v>5135</v>
      </c>
      <c r="D6917" s="25">
        <v>40913</v>
      </c>
      <c r="F6917" s="26">
        <v>6.29</v>
      </c>
      <c r="G6917" s="28" t="s">
        <v>1956</v>
      </c>
      <c r="H6917" s="28" t="s">
        <v>3365</v>
      </c>
      <c r="J6917" s="28" t="s">
        <v>4909</v>
      </c>
      <c r="K6917" s="29">
        <v>40914</v>
      </c>
      <c r="L6917" s="28" t="s">
        <v>5658</v>
      </c>
      <c r="M6917" s="28" t="s">
        <v>3867</v>
      </c>
    </row>
    <row r="6918" spans="1:13" hidden="1" x14ac:dyDescent="0.2">
      <c r="A6918" s="211">
        <v>91726</v>
      </c>
      <c r="B6918" s="28" t="s">
        <v>4579</v>
      </c>
      <c r="C6918" s="28" t="s">
        <v>4574</v>
      </c>
      <c r="D6918" s="25">
        <v>40913</v>
      </c>
      <c r="F6918" s="26">
        <v>50</v>
      </c>
      <c r="G6918" s="28" t="s">
        <v>4580</v>
      </c>
      <c r="H6918" s="28" t="s">
        <v>6667</v>
      </c>
      <c r="K6918" s="29">
        <v>40913</v>
      </c>
      <c r="L6918" s="28" t="s">
        <v>7184</v>
      </c>
      <c r="M6918" s="28" t="s">
        <v>2731</v>
      </c>
    </row>
    <row r="6919" spans="1:13" hidden="1" x14ac:dyDescent="0.2">
      <c r="A6919" s="211">
        <v>91727</v>
      </c>
      <c r="B6919" s="28" t="s">
        <v>4579</v>
      </c>
      <c r="C6919" s="28" t="s">
        <v>4574</v>
      </c>
      <c r="D6919" s="25">
        <v>40913</v>
      </c>
      <c r="F6919" s="26">
        <v>10</v>
      </c>
      <c r="G6919" s="28" t="s">
        <v>4580</v>
      </c>
      <c r="H6919" s="28" t="s">
        <v>6667</v>
      </c>
      <c r="K6919" s="29">
        <v>40913</v>
      </c>
      <c r="L6919" s="28" t="s">
        <v>7184</v>
      </c>
      <c r="M6919" s="28" t="s">
        <v>2732</v>
      </c>
    </row>
    <row r="6920" spans="1:13" hidden="1" x14ac:dyDescent="0.2">
      <c r="A6920" s="27">
        <v>91796</v>
      </c>
      <c r="B6920" s="33" t="s">
        <v>4573</v>
      </c>
      <c r="C6920" s="28" t="s">
        <v>5135</v>
      </c>
      <c r="D6920" s="25">
        <v>40913</v>
      </c>
      <c r="E6920" s="33"/>
      <c r="F6920" s="26">
        <v>3.99</v>
      </c>
      <c r="G6920" s="28" t="s">
        <v>683</v>
      </c>
      <c r="H6920" s="28" t="s">
        <v>3365</v>
      </c>
      <c r="J6920" s="28" t="s">
        <v>4909</v>
      </c>
      <c r="K6920" s="29">
        <v>40914</v>
      </c>
      <c r="L6920" s="28" t="s">
        <v>5658</v>
      </c>
      <c r="M6920" s="28" t="s">
        <v>1525</v>
      </c>
    </row>
    <row r="6921" spans="1:13" hidden="1" x14ac:dyDescent="0.2">
      <c r="A6921" s="211">
        <v>91725</v>
      </c>
      <c r="B6921" s="28" t="s">
        <v>4573</v>
      </c>
      <c r="C6921" s="28" t="s">
        <v>4574</v>
      </c>
      <c r="D6921" s="25">
        <v>40914</v>
      </c>
      <c r="F6921" s="26">
        <v>23.81</v>
      </c>
      <c r="G6921" s="28" t="s">
        <v>1956</v>
      </c>
      <c r="H6921" s="28" t="s">
        <v>3365</v>
      </c>
      <c r="J6921" s="28" t="s">
        <v>4909</v>
      </c>
      <c r="K6921" s="29">
        <v>40914</v>
      </c>
      <c r="L6921" s="28" t="s">
        <v>7212</v>
      </c>
      <c r="M6921" s="28" t="s">
        <v>5031</v>
      </c>
    </row>
    <row r="6922" spans="1:13" hidden="1" x14ac:dyDescent="0.2">
      <c r="A6922" s="27">
        <v>91798</v>
      </c>
      <c r="B6922" s="28" t="s">
        <v>4573</v>
      </c>
      <c r="C6922" s="28" t="s">
        <v>5135</v>
      </c>
      <c r="D6922" s="25">
        <v>40914</v>
      </c>
      <c r="E6922" s="28" t="s">
        <v>1323</v>
      </c>
      <c r="F6922" s="26">
        <v>14.53</v>
      </c>
      <c r="G6922" s="28" t="s">
        <v>3697</v>
      </c>
      <c r="H6922" s="28" t="s">
        <v>3370</v>
      </c>
      <c r="J6922" s="28" t="s">
        <v>4909</v>
      </c>
      <c r="K6922" s="29">
        <v>40915</v>
      </c>
      <c r="L6922" s="28" t="s">
        <v>5658</v>
      </c>
      <c r="M6922" s="28" t="s">
        <v>6468</v>
      </c>
    </row>
    <row r="6923" spans="1:13" hidden="1" x14ac:dyDescent="0.2">
      <c r="A6923" s="27">
        <v>91753</v>
      </c>
      <c r="B6923" s="28" t="s">
        <v>4573</v>
      </c>
      <c r="C6923" s="28" t="s">
        <v>5135</v>
      </c>
      <c r="D6923" s="25">
        <v>40915</v>
      </c>
      <c r="F6923" s="26">
        <v>20.32</v>
      </c>
      <c r="G6923" s="28" t="s">
        <v>683</v>
      </c>
      <c r="H6923" s="28" t="s">
        <v>3365</v>
      </c>
      <c r="J6923" s="28" t="s">
        <v>4909</v>
      </c>
      <c r="K6923" s="29">
        <v>40917</v>
      </c>
      <c r="L6923" s="28" t="s">
        <v>5658</v>
      </c>
      <c r="M6923" s="28" t="s">
        <v>1525</v>
      </c>
    </row>
    <row r="6924" spans="1:13" hidden="1" x14ac:dyDescent="0.2">
      <c r="A6924" s="27">
        <v>91754</v>
      </c>
      <c r="B6924" s="28" t="s">
        <v>4573</v>
      </c>
      <c r="C6924" s="28" t="s">
        <v>5135</v>
      </c>
      <c r="D6924" s="25">
        <v>40915</v>
      </c>
      <c r="F6924" s="26">
        <v>18.25</v>
      </c>
      <c r="G6924" s="28" t="s">
        <v>2211</v>
      </c>
      <c r="H6924" s="28" t="s">
        <v>3370</v>
      </c>
      <c r="J6924" s="28" t="s">
        <v>4909</v>
      </c>
      <c r="K6924" s="29">
        <v>40917</v>
      </c>
      <c r="L6924" s="28" t="s">
        <v>5658</v>
      </c>
      <c r="M6924" s="28" t="s">
        <v>1650</v>
      </c>
    </row>
    <row r="6925" spans="1:13" hidden="1" x14ac:dyDescent="0.2">
      <c r="A6925" s="211">
        <v>91755</v>
      </c>
      <c r="B6925" s="28" t="s">
        <v>4573</v>
      </c>
      <c r="C6925" s="28" t="s">
        <v>5135</v>
      </c>
      <c r="D6925" s="25">
        <v>40916</v>
      </c>
      <c r="E6925" s="28" t="s">
        <v>6391</v>
      </c>
      <c r="F6925" s="26">
        <v>59.99</v>
      </c>
      <c r="G6925" s="28" t="s">
        <v>7128</v>
      </c>
      <c r="H6925" s="28" t="s">
        <v>4600</v>
      </c>
      <c r="J6925" s="28" t="s">
        <v>4906</v>
      </c>
      <c r="K6925" s="29">
        <v>40917</v>
      </c>
      <c r="L6925" s="28" t="s">
        <v>5658</v>
      </c>
      <c r="M6925" s="28" t="s">
        <v>4398</v>
      </c>
    </row>
    <row r="6926" spans="1:13" hidden="1" x14ac:dyDescent="0.2">
      <c r="A6926" s="27">
        <v>91756</v>
      </c>
      <c r="B6926" s="28" t="s">
        <v>4573</v>
      </c>
      <c r="C6926" s="28" t="s">
        <v>5135</v>
      </c>
      <c r="D6926" s="25">
        <v>40916</v>
      </c>
      <c r="F6926" s="26">
        <v>19.59</v>
      </c>
      <c r="G6926" s="28" t="s">
        <v>683</v>
      </c>
      <c r="H6926" s="28" t="s">
        <v>3365</v>
      </c>
      <c r="J6926" s="28" t="s">
        <v>4909</v>
      </c>
      <c r="K6926" s="29">
        <v>40917</v>
      </c>
      <c r="L6926" s="28" t="s">
        <v>5658</v>
      </c>
      <c r="M6926" s="28" t="s">
        <v>1525</v>
      </c>
    </row>
    <row r="6927" spans="1:13" hidden="1" x14ac:dyDescent="0.2">
      <c r="A6927" s="211">
        <v>91716</v>
      </c>
      <c r="B6927" s="28" t="s">
        <v>4579</v>
      </c>
      <c r="C6927" s="28" t="s">
        <v>4574</v>
      </c>
      <c r="D6927" s="25">
        <v>40917</v>
      </c>
      <c r="F6927" s="26">
        <v>50</v>
      </c>
      <c r="G6927" s="28" t="s">
        <v>4580</v>
      </c>
      <c r="H6927" s="28" t="s">
        <v>6667</v>
      </c>
      <c r="K6927" s="29">
        <v>40917</v>
      </c>
      <c r="L6927" s="28" t="s">
        <v>7184</v>
      </c>
      <c r="M6927" s="28" t="s">
        <v>2730</v>
      </c>
    </row>
    <row r="6928" spans="1:13" hidden="1" x14ac:dyDescent="0.2">
      <c r="A6928" s="211">
        <v>91717</v>
      </c>
      <c r="B6928" s="28" t="s">
        <v>4585</v>
      </c>
      <c r="C6928" s="28" t="s">
        <v>4574</v>
      </c>
      <c r="D6928" s="25">
        <v>40917</v>
      </c>
      <c r="F6928" s="26">
        <v>50</v>
      </c>
      <c r="G6928" s="28" t="s">
        <v>4586</v>
      </c>
      <c r="H6928" s="28" t="s">
        <v>5948</v>
      </c>
      <c r="J6928" s="28" t="s">
        <v>4905</v>
      </c>
      <c r="K6928" s="29">
        <v>40917</v>
      </c>
      <c r="L6928" s="28" t="s">
        <v>7174</v>
      </c>
      <c r="M6928" s="28" t="s">
        <v>7180</v>
      </c>
    </row>
    <row r="6929" spans="1:13" hidden="1" x14ac:dyDescent="0.2">
      <c r="A6929" s="211">
        <v>91719</v>
      </c>
      <c r="B6929" s="28" t="s">
        <v>4579</v>
      </c>
      <c r="C6929" s="28" t="s">
        <v>4574</v>
      </c>
      <c r="D6929" s="25">
        <v>40917</v>
      </c>
      <c r="F6929" s="26">
        <v>500</v>
      </c>
      <c r="G6929" s="28" t="s">
        <v>4587</v>
      </c>
      <c r="H6929" s="28" t="s">
        <v>6667</v>
      </c>
      <c r="K6929" s="29">
        <v>40917</v>
      </c>
      <c r="L6929" s="28" t="s">
        <v>7174</v>
      </c>
      <c r="M6929" s="28" t="s">
        <v>7179</v>
      </c>
    </row>
    <row r="6930" spans="1:13" hidden="1" x14ac:dyDescent="0.2">
      <c r="A6930" s="211">
        <v>91720</v>
      </c>
      <c r="B6930" s="28" t="s">
        <v>4579</v>
      </c>
      <c r="C6930" s="28" t="s">
        <v>4574</v>
      </c>
      <c r="D6930" s="25">
        <v>40917</v>
      </c>
      <c r="F6930" s="26">
        <v>100</v>
      </c>
      <c r="G6930" s="28" t="s">
        <v>4587</v>
      </c>
      <c r="H6930" s="28" t="s">
        <v>6667</v>
      </c>
      <c r="K6930" s="29">
        <v>40917</v>
      </c>
      <c r="L6930" s="28" t="s">
        <v>7174</v>
      </c>
      <c r="M6930" s="28" t="s">
        <v>7179</v>
      </c>
    </row>
    <row r="6931" spans="1:13" hidden="1" x14ac:dyDescent="0.2">
      <c r="A6931" s="211">
        <v>91721</v>
      </c>
      <c r="B6931" s="28" t="s">
        <v>4579</v>
      </c>
      <c r="C6931" s="28" t="s">
        <v>4574</v>
      </c>
      <c r="D6931" s="25">
        <v>40917</v>
      </c>
      <c r="F6931" s="26">
        <v>100</v>
      </c>
      <c r="G6931" s="28" t="s">
        <v>4587</v>
      </c>
      <c r="H6931" s="28" t="s">
        <v>6667</v>
      </c>
      <c r="K6931" s="29">
        <v>40917</v>
      </c>
      <c r="L6931" s="28" t="s">
        <v>7174</v>
      </c>
      <c r="M6931" s="28" t="s">
        <v>7179</v>
      </c>
    </row>
    <row r="6932" spans="1:13" hidden="1" x14ac:dyDescent="0.2">
      <c r="A6932" s="211">
        <v>91722</v>
      </c>
      <c r="B6932" s="28" t="s">
        <v>4579</v>
      </c>
      <c r="C6932" s="28" t="s">
        <v>4574</v>
      </c>
      <c r="D6932" s="25">
        <v>40917</v>
      </c>
      <c r="F6932" s="26">
        <v>150</v>
      </c>
      <c r="G6932" s="28" t="s">
        <v>4587</v>
      </c>
      <c r="H6932" s="28" t="s">
        <v>6667</v>
      </c>
      <c r="K6932" s="29">
        <v>40917</v>
      </c>
      <c r="L6932" s="28" t="s">
        <v>7174</v>
      </c>
      <c r="M6932" s="28" t="s">
        <v>7179</v>
      </c>
    </row>
    <row r="6933" spans="1:13" hidden="1" x14ac:dyDescent="0.2">
      <c r="A6933" s="211">
        <v>91723</v>
      </c>
      <c r="B6933" s="28" t="s">
        <v>4579</v>
      </c>
      <c r="C6933" s="28" t="s">
        <v>4574</v>
      </c>
      <c r="D6933" s="25">
        <v>40917</v>
      </c>
      <c r="F6933" s="26">
        <v>60</v>
      </c>
      <c r="G6933" s="28" t="s">
        <v>4587</v>
      </c>
      <c r="H6933" s="28" t="s">
        <v>6667</v>
      </c>
      <c r="K6933" s="29">
        <v>40917</v>
      </c>
      <c r="L6933" s="28" t="s">
        <v>7174</v>
      </c>
      <c r="M6933" s="28" t="s">
        <v>7179</v>
      </c>
    </row>
    <row r="6934" spans="1:13" hidden="1" x14ac:dyDescent="0.2">
      <c r="A6934" s="211">
        <v>91724</v>
      </c>
      <c r="B6934" s="28" t="s">
        <v>4579</v>
      </c>
      <c r="C6934" s="28" t="s">
        <v>4574</v>
      </c>
      <c r="D6934" s="25">
        <v>40917</v>
      </c>
      <c r="F6934" s="26">
        <v>250</v>
      </c>
      <c r="G6934" s="28" t="s">
        <v>4587</v>
      </c>
      <c r="H6934" s="28" t="s">
        <v>6667</v>
      </c>
      <c r="K6934" s="29">
        <v>40917</v>
      </c>
      <c r="L6934" s="28" t="s">
        <v>7174</v>
      </c>
      <c r="M6934" s="28" t="s">
        <v>7179</v>
      </c>
    </row>
    <row r="6935" spans="1:13" hidden="1" x14ac:dyDescent="0.2">
      <c r="A6935" s="211">
        <v>91715</v>
      </c>
      <c r="B6935" s="28" t="s">
        <v>4573</v>
      </c>
      <c r="C6935" s="33" t="s">
        <v>4574</v>
      </c>
      <c r="D6935" s="25">
        <v>40917</v>
      </c>
      <c r="F6935" s="26">
        <v>5</v>
      </c>
      <c r="G6935" s="28" t="s">
        <v>4590</v>
      </c>
      <c r="H6935" s="28" t="s">
        <v>5954</v>
      </c>
      <c r="J6935" s="28" t="s">
        <v>4912</v>
      </c>
      <c r="K6935" s="29">
        <v>40917</v>
      </c>
      <c r="L6935" s="33" t="s">
        <v>7182</v>
      </c>
      <c r="M6935" s="28" t="s">
        <v>5030</v>
      </c>
    </row>
    <row r="6936" spans="1:13" hidden="1" x14ac:dyDescent="0.2">
      <c r="A6936" s="27">
        <v>91757</v>
      </c>
      <c r="B6936" s="28" t="s">
        <v>4573</v>
      </c>
      <c r="C6936" s="28" t="s">
        <v>5135</v>
      </c>
      <c r="D6936" s="25">
        <v>40917</v>
      </c>
      <c r="F6936" s="26">
        <v>64.05</v>
      </c>
      <c r="G6936" s="28" t="s">
        <v>683</v>
      </c>
      <c r="H6936" s="28" t="s">
        <v>7322</v>
      </c>
      <c r="J6936" s="28" t="s">
        <v>7139</v>
      </c>
      <c r="K6936" s="29">
        <v>40918</v>
      </c>
      <c r="L6936" s="28" t="s">
        <v>5658</v>
      </c>
      <c r="M6936" s="28" t="s">
        <v>4093</v>
      </c>
    </row>
    <row r="6937" spans="1:13" hidden="1" x14ac:dyDescent="0.2">
      <c r="A6937" s="27">
        <v>91718</v>
      </c>
      <c r="B6937" s="28" t="s">
        <v>4573</v>
      </c>
      <c r="C6937" s="28" t="s">
        <v>4574</v>
      </c>
      <c r="D6937" s="25">
        <v>40917</v>
      </c>
      <c r="E6937" s="28" t="s">
        <v>3388</v>
      </c>
      <c r="F6937" s="26">
        <v>8.19</v>
      </c>
      <c r="G6937" s="28" t="s">
        <v>4589</v>
      </c>
      <c r="H6937" s="28" t="s">
        <v>3381</v>
      </c>
      <c r="J6937" s="28" t="s">
        <v>4907</v>
      </c>
      <c r="K6937" s="29">
        <v>40917</v>
      </c>
      <c r="L6937" s="28" t="s">
        <v>7174</v>
      </c>
      <c r="M6937" s="28" t="s">
        <v>7186</v>
      </c>
    </row>
    <row r="6938" spans="1:13" hidden="1" x14ac:dyDescent="0.2">
      <c r="A6938" s="211">
        <v>91713</v>
      </c>
      <c r="B6938" s="28" t="s">
        <v>4579</v>
      </c>
      <c r="C6938" s="28" t="s">
        <v>4574</v>
      </c>
      <c r="D6938" s="25">
        <v>40918</v>
      </c>
      <c r="F6938" s="26">
        <v>50</v>
      </c>
      <c r="G6938" s="28" t="s">
        <v>4580</v>
      </c>
      <c r="H6938" s="28" t="s">
        <v>6667</v>
      </c>
      <c r="K6938" s="29">
        <v>40918</v>
      </c>
      <c r="L6938" s="28" t="s">
        <v>7184</v>
      </c>
      <c r="M6938" s="28" t="s">
        <v>2728</v>
      </c>
    </row>
    <row r="6939" spans="1:13" hidden="1" x14ac:dyDescent="0.2">
      <c r="A6939" s="211">
        <v>91714</v>
      </c>
      <c r="B6939" s="28" t="s">
        <v>4579</v>
      </c>
      <c r="C6939" s="28" t="s">
        <v>4574</v>
      </c>
      <c r="D6939" s="25">
        <v>40918</v>
      </c>
      <c r="F6939" s="26">
        <v>30</v>
      </c>
      <c r="G6939" s="28" t="s">
        <v>4580</v>
      </c>
      <c r="H6939" s="28" t="s">
        <v>6667</v>
      </c>
      <c r="K6939" s="29">
        <v>40918</v>
      </c>
      <c r="L6939" s="28" t="s">
        <v>7184</v>
      </c>
      <c r="M6939" s="28" t="s">
        <v>2729</v>
      </c>
    </row>
    <row r="6940" spans="1:13" hidden="1" x14ac:dyDescent="0.2">
      <c r="A6940" s="211">
        <v>91750</v>
      </c>
      <c r="B6940" s="33" t="s">
        <v>4573</v>
      </c>
      <c r="C6940" s="33" t="s">
        <v>5135</v>
      </c>
      <c r="D6940" s="25">
        <v>40918</v>
      </c>
      <c r="E6940" s="28" t="s">
        <v>733</v>
      </c>
      <c r="F6940" s="26">
        <v>24.95</v>
      </c>
      <c r="G6940" s="28" t="s">
        <v>1560</v>
      </c>
      <c r="H6940" s="28" t="s">
        <v>3370</v>
      </c>
      <c r="J6940" s="28" t="s">
        <v>4909</v>
      </c>
      <c r="K6940" s="29">
        <v>40919</v>
      </c>
      <c r="L6940" s="33" t="s">
        <v>5658</v>
      </c>
      <c r="M6940" s="28" t="s">
        <v>2735</v>
      </c>
    </row>
    <row r="6941" spans="1:13" hidden="1" x14ac:dyDescent="0.2">
      <c r="A6941" s="211">
        <v>91712</v>
      </c>
      <c r="B6941" s="28" t="s">
        <v>4573</v>
      </c>
      <c r="C6941" s="28" t="s">
        <v>4574</v>
      </c>
      <c r="D6941" s="25">
        <v>40918</v>
      </c>
      <c r="F6941" s="26">
        <v>24.7</v>
      </c>
      <c r="G6941" s="28" t="s">
        <v>4577</v>
      </c>
      <c r="H6941" s="28" t="s">
        <v>3365</v>
      </c>
      <c r="J6941" s="28" t="s">
        <v>4909</v>
      </c>
      <c r="K6941" s="29">
        <v>40918</v>
      </c>
      <c r="L6941" s="28" t="s">
        <v>7176</v>
      </c>
      <c r="M6941" s="28">
        <v>1368</v>
      </c>
    </row>
    <row r="6942" spans="1:13" hidden="1" x14ac:dyDescent="0.2">
      <c r="A6942" s="27">
        <v>91758</v>
      </c>
      <c r="B6942" s="28" t="s">
        <v>4573</v>
      </c>
      <c r="C6942" s="28" t="s">
        <v>5135</v>
      </c>
      <c r="D6942" s="25">
        <v>40918</v>
      </c>
      <c r="F6942" s="26">
        <v>93.29</v>
      </c>
      <c r="G6942" s="28" t="s">
        <v>683</v>
      </c>
      <c r="H6942" s="28" t="s">
        <v>3365</v>
      </c>
      <c r="J6942" s="28" t="s">
        <v>4909</v>
      </c>
      <c r="K6942" s="29">
        <v>40919</v>
      </c>
      <c r="L6942" s="28" t="s">
        <v>5658</v>
      </c>
      <c r="M6942" s="28" t="s">
        <v>6162</v>
      </c>
    </row>
    <row r="6943" spans="1:13" hidden="1" x14ac:dyDescent="0.2">
      <c r="A6943" s="211">
        <v>91711</v>
      </c>
      <c r="B6943" s="33" t="s">
        <v>4573</v>
      </c>
      <c r="C6943" s="28" t="s">
        <v>4574</v>
      </c>
      <c r="D6943" s="25">
        <v>40919</v>
      </c>
      <c r="E6943" s="28" t="s">
        <v>338</v>
      </c>
      <c r="F6943" s="26">
        <v>50</v>
      </c>
      <c r="G6943" s="28" t="s">
        <v>4584</v>
      </c>
      <c r="H6943" s="28" t="s">
        <v>4599</v>
      </c>
      <c r="I6943" s="28" t="s">
        <v>7298</v>
      </c>
      <c r="J6943" s="28" t="s">
        <v>4905</v>
      </c>
      <c r="K6943" s="29">
        <v>40919</v>
      </c>
      <c r="L6943" s="28" t="s">
        <v>7176</v>
      </c>
      <c r="M6943" s="28">
        <v>1345</v>
      </c>
    </row>
    <row r="6944" spans="1:13" hidden="1" x14ac:dyDescent="0.2">
      <c r="A6944" s="27">
        <v>93460</v>
      </c>
      <c r="B6944" s="28" t="s">
        <v>5150</v>
      </c>
      <c r="C6944" s="28" t="s">
        <v>4587</v>
      </c>
      <c r="D6944" s="25">
        <v>40919</v>
      </c>
      <c r="F6944" s="26">
        <v>-1160</v>
      </c>
      <c r="G6944" s="28" t="s">
        <v>4574</v>
      </c>
      <c r="H6944" s="28" t="s">
        <v>6667</v>
      </c>
    </row>
    <row r="6945" spans="1:13" hidden="1" x14ac:dyDescent="0.2">
      <c r="A6945" s="211">
        <v>91710</v>
      </c>
      <c r="B6945" s="33" t="s">
        <v>4579</v>
      </c>
      <c r="C6945" s="28" t="s">
        <v>4574</v>
      </c>
      <c r="D6945" s="25">
        <v>40920</v>
      </c>
      <c r="F6945" s="26">
        <v>100</v>
      </c>
      <c r="G6945" s="28" t="s">
        <v>4580</v>
      </c>
      <c r="H6945" s="28" t="s">
        <v>6667</v>
      </c>
      <c r="K6945" s="29">
        <v>40920</v>
      </c>
      <c r="L6945" s="28" t="s">
        <v>7184</v>
      </c>
      <c r="M6945" s="28" t="s">
        <v>2727</v>
      </c>
    </row>
    <row r="6946" spans="1:13" x14ac:dyDescent="0.2">
      <c r="A6946" s="27">
        <v>91759</v>
      </c>
      <c r="B6946" s="28" t="s">
        <v>4573</v>
      </c>
      <c r="C6946" s="28" t="s">
        <v>5135</v>
      </c>
      <c r="D6946" s="25">
        <v>40920</v>
      </c>
      <c r="F6946" s="26">
        <v>10</v>
      </c>
      <c r="G6946" s="28" t="s">
        <v>2201</v>
      </c>
      <c r="H6946" s="28" t="s">
        <v>7151</v>
      </c>
      <c r="J6946" s="28" t="s">
        <v>4911</v>
      </c>
      <c r="K6946" s="29">
        <v>40921</v>
      </c>
      <c r="L6946" s="28" t="s">
        <v>5658</v>
      </c>
      <c r="M6946" s="28" t="s">
        <v>4399</v>
      </c>
    </row>
    <row r="6947" spans="1:13" hidden="1" x14ac:dyDescent="0.2">
      <c r="A6947" s="211">
        <v>91800</v>
      </c>
      <c r="B6947" s="33" t="s">
        <v>4573</v>
      </c>
      <c r="C6947" s="28" t="s">
        <v>5783</v>
      </c>
      <c r="D6947" s="25">
        <v>40921</v>
      </c>
      <c r="E6947" s="28" t="s">
        <v>351</v>
      </c>
      <c r="F6947" s="26">
        <v>74.91</v>
      </c>
      <c r="G6947" s="28" t="s">
        <v>3700</v>
      </c>
      <c r="H6947" s="28" t="s">
        <v>7324</v>
      </c>
      <c r="I6947" s="28" t="s">
        <v>713</v>
      </c>
      <c r="J6947" s="28" t="s">
        <v>4909</v>
      </c>
    </row>
    <row r="6948" spans="1:13" hidden="1" x14ac:dyDescent="0.2">
      <c r="A6948" s="211">
        <v>91708</v>
      </c>
      <c r="B6948" s="28" t="s">
        <v>4579</v>
      </c>
      <c r="C6948" s="28" t="s">
        <v>4574</v>
      </c>
      <c r="D6948" s="25">
        <v>40921</v>
      </c>
      <c r="F6948" s="26">
        <v>494.77</v>
      </c>
      <c r="G6948" s="28" t="s">
        <v>5783</v>
      </c>
      <c r="H6948" s="28" t="s">
        <v>6667</v>
      </c>
      <c r="K6948" s="29">
        <v>40921</v>
      </c>
      <c r="L6948" s="28" t="s">
        <v>7174</v>
      </c>
      <c r="M6948" s="28" t="s">
        <v>695</v>
      </c>
    </row>
    <row r="6949" spans="1:13" hidden="1" x14ac:dyDescent="0.2">
      <c r="A6949" s="211">
        <v>91761</v>
      </c>
      <c r="B6949" s="28" t="s">
        <v>4573</v>
      </c>
      <c r="C6949" s="28" t="s">
        <v>5135</v>
      </c>
      <c r="D6949" s="25">
        <v>40921</v>
      </c>
      <c r="F6949" s="26">
        <v>20.55</v>
      </c>
      <c r="G6949" s="28" t="s">
        <v>3701</v>
      </c>
      <c r="H6949" s="28" t="s">
        <v>7322</v>
      </c>
      <c r="J6949" s="28" t="s">
        <v>7139</v>
      </c>
      <c r="K6949" s="29">
        <v>40922</v>
      </c>
      <c r="L6949" s="28" t="s">
        <v>5658</v>
      </c>
      <c r="M6949" s="28" t="s">
        <v>6132</v>
      </c>
    </row>
    <row r="6950" spans="1:13" hidden="1" x14ac:dyDescent="0.2">
      <c r="A6950" s="211">
        <v>91706</v>
      </c>
      <c r="B6950" s="28" t="s">
        <v>4573</v>
      </c>
      <c r="C6950" s="28" t="s">
        <v>4574</v>
      </c>
      <c r="D6950" s="25">
        <v>40921</v>
      </c>
      <c r="E6950" s="28" t="s">
        <v>2598</v>
      </c>
      <c r="F6950" s="26">
        <v>10</v>
      </c>
      <c r="G6950" s="28" t="s">
        <v>681</v>
      </c>
      <c r="H6950" s="28" t="s">
        <v>7165</v>
      </c>
      <c r="J6950" s="28" t="s">
        <v>4907</v>
      </c>
      <c r="K6950" s="29">
        <v>40921</v>
      </c>
      <c r="L6950" s="28" t="s">
        <v>7174</v>
      </c>
      <c r="M6950" s="28" t="s">
        <v>697</v>
      </c>
    </row>
    <row r="6951" spans="1:13" hidden="1" x14ac:dyDescent="0.2">
      <c r="A6951" s="211">
        <v>91762</v>
      </c>
      <c r="B6951" s="28" t="s">
        <v>4573</v>
      </c>
      <c r="C6951" s="33" t="s">
        <v>5135</v>
      </c>
      <c r="D6951" s="25">
        <v>40921</v>
      </c>
      <c r="F6951" s="26">
        <v>44</v>
      </c>
      <c r="G6951" s="28" t="s">
        <v>3055</v>
      </c>
      <c r="H6951" s="28" t="s">
        <v>4600</v>
      </c>
      <c r="J6951" s="28" t="s">
        <v>4907</v>
      </c>
      <c r="K6951" s="29">
        <v>40924</v>
      </c>
      <c r="L6951" s="28" t="s">
        <v>5658</v>
      </c>
      <c r="M6951" s="28" t="s">
        <v>4400</v>
      </c>
    </row>
    <row r="6952" spans="1:13" hidden="1" x14ac:dyDescent="0.2">
      <c r="A6952" s="211">
        <v>91707</v>
      </c>
      <c r="B6952" s="28" t="s">
        <v>4573</v>
      </c>
      <c r="C6952" s="28" t="s">
        <v>4574</v>
      </c>
      <c r="D6952" s="25">
        <v>40921</v>
      </c>
      <c r="E6952" s="28" t="s">
        <v>337</v>
      </c>
      <c r="F6952" s="26">
        <v>50</v>
      </c>
      <c r="G6952" s="28" t="s">
        <v>1562</v>
      </c>
      <c r="H6952" s="28" t="s">
        <v>3484</v>
      </c>
      <c r="J6952" s="28" t="s">
        <v>4907</v>
      </c>
      <c r="K6952" s="29">
        <v>40921</v>
      </c>
      <c r="L6952" s="28" t="s">
        <v>7176</v>
      </c>
      <c r="M6952" s="28">
        <v>1349</v>
      </c>
    </row>
    <row r="6953" spans="1:13" hidden="1" x14ac:dyDescent="0.2">
      <c r="A6953" s="211">
        <v>91709</v>
      </c>
      <c r="B6953" s="28" t="s">
        <v>5150</v>
      </c>
      <c r="C6953" s="28" t="s">
        <v>4574</v>
      </c>
      <c r="D6953" s="25">
        <v>40921</v>
      </c>
      <c r="F6953" s="26">
        <v>-6000</v>
      </c>
      <c r="G6953" s="28" t="s">
        <v>7875</v>
      </c>
      <c r="H6953" s="28" t="s">
        <v>5948</v>
      </c>
      <c r="I6953" s="28" t="s">
        <v>7370</v>
      </c>
      <c r="K6953" s="29">
        <v>40921</v>
      </c>
      <c r="L6953" s="28" t="s">
        <v>7181</v>
      </c>
      <c r="M6953" s="28">
        <v>163024</v>
      </c>
    </row>
    <row r="6954" spans="1:13" hidden="1" x14ac:dyDescent="0.2">
      <c r="A6954" s="27">
        <v>91705</v>
      </c>
      <c r="B6954" s="28" t="s">
        <v>4592</v>
      </c>
      <c r="C6954" s="28" t="s">
        <v>4574</v>
      </c>
      <c r="D6954" s="25">
        <v>40921</v>
      </c>
      <c r="F6954" s="26">
        <v>-84.99</v>
      </c>
      <c r="G6954" s="28" t="s">
        <v>2601</v>
      </c>
      <c r="H6954" s="28" t="s">
        <v>6666</v>
      </c>
      <c r="J6954" s="28" t="s">
        <v>4907</v>
      </c>
      <c r="K6954" s="29">
        <v>40921</v>
      </c>
      <c r="L6954" s="28" t="s">
        <v>7177</v>
      </c>
      <c r="M6954" s="28" t="s">
        <v>2726</v>
      </c>
    </row>
    <row r="6955" spans="1:13" hidden="1" x14ac:dyDescent="0.2">
      <c r="A6955" s="27">
        <v>91760</v>
      </c>
      <c r="B6955" s="28" t="s">
        <v>4573</v>
      </c>
      <c r="C6955" s="28" t="s">
        <v>5135</v>
      </c>
      <c r="D6955" s="25">
        <v>40921</v>
      </c>
      <c r="F6955" s="26">
        <v>30.4</v>
      </c>
      <c r="G6955" s="28" t="s">
        <v>3970</v>
      </c>
      <c r="H6955" s="28" t="s">
        <v>3484</v>
      </c>
      <c r="J6955" s="28" t="s">
        <v>4909</v>
      </c>
      <c r="K6955" s="29">
        <v>40922</v>
      </c>
      <c r="L6955" s="28" t="s">
        <v>5658</v>
      </c>
      <c r="M6955" s="28" t="s">
        <v>1927</v>
      </c>
    </row>
    <row r="6956" spans="1:13" hidden="1" x14ac:dyDescent="0.2">
      <c r="A6956" s="27">
        <v>91799</v>
      </c>
      <c r="B6956" s="28" t="s">
        <v>5150</v>
      </c>
      <c r="C6956" s="28" t="s">
        <v>5783</v>
      </c>
      <c r="D6956" s="25">
        <v>40921</v>
      </c>
      <c r="F6956" s="26">
        <v>-494.77</v>
      </c>
      <c r="G6956" s="28" t="s">
        <v>4574</v>
      </c>
      <c r="H6956" s="28" t="s">
        <v>6667</v>
      </c>
    </row>
    <row r="6957" spans="1:13" hidden="1" x14ac:dyDescent="0.2">
      <c r="A6957" s="211">
        <v>91763</v>
      </c>
      <c r="B6957" s="28" t="s">
        <v>4573</v>
      </c>
      <c r="C6957" s="28" t="s">
        <v>5135</v>
      </c>
      <c r="D6957" s="25">
        <v>40922</v>
      </c>
      <c r="F6957" s="26">
        <v>15.75</v>
      </c>
      <c r="G6957" s="28" t="s">
        <v>1943</v>
      </c>
      <c r="H6957" s="28" t="s">
        <v>277</v>
      </c>
      <c r="J6957" s="28" t="s">
        <v>4907</v>
      </c>
      <c r="K6957" s="29">
        <v>40924</v>
      </c>
      <c r="L6957" s="28" t="s">
        <v>5658</v>
      </c>
      <c r="M6957" s="28" t="s">
        <v>4811</v>
      </c>
    </row>
    <row r="6958" spans="1:13" hidden="1" x14ac:dyDescent="0.2">
      <c r="A6958" s="211">
        <v>91751</v>
      </c>
      <c r="B6958" s="33" t="s">
        <v>4573</v>
      </c>
      <c r="C6958" s="33" t="s">
        <v>5135</v>
      </c>
      <c r="D6958" s="25">
        <v>40922</v>
      </c>
      <c r="E6958" s="28" t="s">
        <v>339</v>
      </c>
      <c r="F6958" s="26">
        <v>749</v>
      </c>
      <c r="G6958" s="28" t="s">
        <v>1560</v>
      </c>
      <c r="H6958" s="28" t="s">
        <v>7321</v>
      </c>
      <c r="I6958" s="28" t="s">
        <v>339</v>
      </c>
      <c r="J6958" s="28" t="s">
        <v>4909</v>
      </c>
      <c r="K6958" s="29">
        <v>40924</v>
      </c>
      <c r="L6958" s="33" t="s">
        <v>5658</v>
      </c>
      <c r="M6958" s="28" t="s">
        <v>8118</v>
      </c>
    </row>
    <row r="6959" spans="1:13" hidden="1" x14ac:dyDescent="0.2">
      <c r="A6959" s="27">
        <v>91764</v>
      </c>
      <c r="B6959" s="28" t="s">
        <v>4573</v>
      </c>
      <c r="C6959" s="28" t="s">
        <v>5135</v>
      </c>
      <c r="D6959" s="25">
        <v>40923</v>
      </c>
      <c r="F6959" s="26">
        <v>29.11</v>
      </c>
      <c r="G6959" s="28" t="s">
        <v>683</v>
      </c>
      <c r="H6959" s="28" t="s">
        <v>3365</v>
      </c>
      <c r="J6959" s="28" t="s">
        <v>4909</v>
      </c>
      <c r="K6959" s="29">
        <v>40924</v>
      </c>
      <c r="L6959" s="28" t="s">
        <v>5658</v>
      </c>
      <c r="M6959" s="28" t="s">
        <v>1525</v>
      </c>
    </row>
    <row r="6960" spans="1:13" hidden="1" x14ac:dyDescent="0.2">
      <c r="A6960" s="27">
        <v>91765</v>
      </c>
      <c r="B6960" s="28" t="s">
        <v>4573</v>
      </c>
      <c r="C6960" s="28" t="s">
        <v>5135</v>
      </c>
      <c r="D6960" s="25">
        <v>40924</v>
      </c>
      <c r="F6960" s="26">
        <v>20.89</v>
      </c>
      <c r="G6960" s="28" t="s">
        <v>683</v>
      </c>
      <c r="H6960" s="28" t="s">
        <v>3365</v>
      </c>
      <c r="J6960" s="28" t="s">
        <v>4909</v>
      </c>
      <c r="K6960" s="29">
        <v>40925</v>
      </c>
      <c r="L6960" s="28" t="s">
        <v>5658</v>
      </c>
      <c r="M6960" s="28" t="s">
        <v>1525</v>
      </c>
    </row>
    <row r="6961" spans="1:13" x14ac:dyDescent="0.2">
      <c r="A6961" s="27">
        <v>91766</v>
      </c>
      <c r="B6961" s="33" t="s">
        <v>4573</v>
      </c>
      <c r="C6961" s="28" t="s">
        <v>5135</v>
      </c>
      <c r="D6961" s="25">
        <v>40924</v>
      </c>
      <c r="F6961" s="26">
        <v>11.1</v>
      </c>
      <c r="G6961" s="28" t="s">
        <v>2205</v>
      </c>
      <c r="H6961" s="28" t="s">
        <v>7151</v>
      </c>
      <c r="J6961" s="28" t="s">
        <v>4911</v>
      </c>
      <c r="K6961" s="29">
        <v>40925</v>
      </c>
      <c r="L6961" s="28" t="s">
        <v>5658</v>
      </c>
      <c r="M6961" s="28" t="s">
        <v>755</v>
      </c>
    </row>
    <row r="6962" spans="1:13" hidden="1" x14ac:dyDescent="0.2">
      <c r="A6962" s="211">
        <v>91702.2</v>
      </c>
      <c r="B6962" s="28" t="s">
        <v>4579</v>
      </c>
      <c r="C6962" s="28" t="s">
        <v>4574</v>
      </c>
      <c r="D6962" s="25">
        <v>40925</v>
      </c>
      <c r="F6962" s="26">
        <v>30</v>
      </c>
      <c r="G6962" s="28" t="s">
        <v>4580</v>
      </c>
      <c r="H6962" s="28" t="s">
        <v>6667</v>
      </c>
      <c r="K6962" s="29">
        <v>40925</v>
      </c>
      <c r="L6962" s="28" t="s">
        <v>7212</v>
      </c>
      <c r="M6962" s="28" t="s">
        <v>5029</v>
      </c>
    </row>
    <row r="6963" spans="1:13" hidden="1" x14ac:dyDescent="0.2">
      <c r="A6963" s="211">
        <v>91703</v>
      </c>
      <c r="B6963" s="28" t="s">
        <v>4579</v>
      </c>
      <c r="C6963" s="28" t="s">
        <v>4574</v>
      </c>
      <c r="D6963" s="25">
        <v>40925</v>
      </c>
      <c r="F6963" s="26">
        <v>40</v>
      </c>
      <c r="G6963" s="28" t="s">
        <v>4580</v>
      </c>
      <c r="H6963" s="28" t="s">
        <v>6667</v>
      </c>
      <c r="K6963" s="29">
        <v>40925</v>
      </c>
      <c r="L6963" s="28" t="s">
        <v>7184</v>
      </c>
      <c r="M6963" s="28" t="s">
        <v>2725</v>
      </c>
    </row>
    <row r="6964" spans="1:13" hidden="1" x14ac:dyDescent="0.2">
      <c r="A6964" s="211">
        <v>91768</v>
      </c>
      <c r="B6964" s="28" t="s">
        <v>4573</v>
      </c>
      <c r="C6964" s="28" t="s">
        <v>5135</v>
      </c>
      <c r="D6964" s="25">
        <v>40925</v>
      </c>
      <c r="E6964" s="28" t="s">
        <v>341</v>
      </c>
      <c r="F6964" s="26">
        <v>16.89</v>
      </c>
      <c r="G6964" s="28" t="s">
        <v>2203</v>
      </c>
      <c r="H6964" s="28" t="s">
        <v>7323</v>
      </c>
      <c r="J6964" s="28" t="s">
        <v>4912</v>
      </c>
      <c r="K6964" s="29">
        <v>40926</v>
      </c>
      <c r="L6964" s="28" t="s">
        <v>5658</v>
      </c>
      <c r="M6964" s="28" t="s">
        <v>7365</v>
      </c>
    </row>
    <row r="6965" spans="1:13" hidden="1" x14ac:dyDescent="0.2">
      <c r="A6965" s="27">
        <v>91704</v>
      </c>
      <c r="B6965" s="28" t="s">
        <v>4585</v>
      </c>
      <c r="C6965" s="28" t="s">
        <v>4574</v>
      </c>
      <c r="D6965" s="25">
        <v>40925</v>
      </c>
      <c r="F6965" s="26">
        <v>79.790000000000006</v>
      </c>
      <c r="G6965" s="28" t="s">
        <v>5142</v>
      </c>
      <c r="H6965" s="28" t="s">
        <v>5948</v>
      </c>
      <c r="K6965" s="29">
        <v>40925</v>
      </c>
      <c r="L6965" s="28" t="s">
        <v>7174</v>
      </c>
      <c r="M6965" s="28" t="s">
        <v>7175</v>
      </c>
    </row>
    <row r="6966" spans="1:13" hidden="1" x14ac:dyDescent="0.2">
      <c r="A6966" s="27">
        <v>91702.1</v>
      </c>
      <c r="B6966" s="28" t="s">
        <v>4573</v>
      </c>
      <c r="C6966" s="28" t="s">
        <v>4574</v>
      </c>
      <c r="D6966" s="25">
        <v>40925</v>
      </c>
      <c r="E6966" s="28" t="s">
        <v>7164</v>
      </c>
      <c r="F6966" s="26">
        <v>4.3499999999999996</v>
      </c>
      <c r="G6966" s="28" t="s">
        <v>5137</v>
      </c>
      <c r="H6966" s="28" t="s">
        <v>3365</v>
      </c>
      <c r="J6966" s="28" t="s">
        <v>4911</v>
      </c>
      <c r="K6966" s="29">
        <v>40925</v>
      </c>
      <c r="L6966" s="28" t="s">
        <v>7212</v>
      </c>
      <c r="M6966" s="28" t="s">
        <v>5029</v>
      </c>
    </row>
    <row r="6967" spans="1:13" hidden="1" x14ac:dyDescent="0.2">
      <c r="A6967" s="27">
        <v>91767</v>
      </c>
      <c r="B6967" s="28" t="s">
        <v>4573</v>
      </c>
      <c r="C6967" s="28" t="s">
        <v>5135</v>
      </c>
      <c r="D6967" s="25">
        <v>40925</v>
      </c>
      <c r="F6967" s="26">
        <v>19.39</v>
      </c>
      <c r="G6967" s="28" t="s">
        <v>6789</v>
      </c>
      <c r="H6967" s="28" t="s">
        <v>3381</v>
      </c>
      <c r="J6967" s="28" t="s">
        <v>4905</v>
      </c>
      <c r="K6967" s="29">
        <v>40926</v>
      </c>
      <c r="L6967" s="28" t="s">
        <v>5658</v>
      </c>
      <c r="M6967" s="28" t="s">
        <v>7364</v>
      </c>
    </row>
    <row r="6968" spans="1:13" hidden="1" x14ac:dyDescent="0.2">
      <c r="A6968" s="211">
        <v>91701</v>
      </c>
      <c r="B6968" s="28" t="s">
        <v>4573</v>
      </c>
      <c r="C6968" s="28" t="s">
        <v>4574</v>
      </c>
      <c r="D6968" s="25">
        <v>40926</v>
      </c>
      <c r="E6968" s="28" t="s">
        <v>336</v>
      </c>
      <c r="F6968" s="26">
        <v>1098.02</v>
      </c>
      <c r="G6968" s="28" t="s">
        <v>681</v>
      </c>
      <c r="H6968" s="28" t="s">
        <v>7165</v>
      </c>
      <c r="J6968" s="28" t="s">
        <v>4911</v>
      </c>
      <c r="K6968" s="29">
        <v>40926</v>
      </c>
      <c r="L6968" s="28" t="s">
        <v>7212</v>
      </c>
      <c r="M6968" s="28" t="s">
        <v>5028</v>
      </c>
    </row>
    <row r="6969" spans="1:13" hidden="1" x14ac:dyDescent="0.2">
      <c r="A6969" s="211">
        <v>91700</v>
      </c>
      <c r="B6969" s="28" t="s">
        <v>4573</v>
      </c>
      <c r="C6969" s="28" t="s">
        <v>4574</v>
      </c>
      <c r="D6969" s="25">
        <v>40927</v>
      </c>
      <c r="E6969" s="28" t="s">
        <v>5655</v>
      </c>
      <c r="F6969" s="26">
        <v>77</v>
      </c>
      <c r="G6969" s="28" t="s">
        <v>7118</v>
      </c>
      <c r="H6969" s="28" t="s">
        <v>3379</v>
      </c>
      <c r="J6969" s="28" t="s">
        <v>4916</v>
      </c>
      <c r="K6969" s="29">
        <v>40927</v>
      </c>
      <c r="L6969" s="28" t="s">
        <v>7176</v>
      </c>
      <c r="M6969" s="28">
        <v>1370</v>
      </c>
    </row>
    <row r="6970" spans="1:13" hidden="1" x14ac:dyDescent="0.2">
      <c r="A6970" s="211">
        <v>91769</v>
      </c>
      <c r="B6970" s="28" t="s">
        <v>4573</v>
      </c>
      <c r="C6970" s="28" t="s">
        <v>5135</v>
      </c>
      <c r="D6970" s="25">
        <v>40927</v>
      </c>
      <c r="E6970" s="28" t="s">
        <v>342</v>
      </c>
      <c r="F6970" s="26">
        <v>270.42</v>
      </c>
      <c r="G6970" s="28" t="s">
        <v>2203</v>
      </c>
      <c r="H6970" s="28" t="s">
        <v>7324</v>
      </c>
      <c r="I6970" s="28" t="s">
        <v>713</v>
      </c>
      <c r="J6970" s="28" t="s">
        <v>4909</v>
      </c>
      <c r="K6970" s="29">
        <v>40928</v>
      </c>
      <c r="L6970" s="28" t="s">
        <v>5658</v>
      </c>
      <c r="M6970" s="28" t="s">
        <v>7366</v>
      </c>
    </row>
    <row r="6971" spans="1:13" hidden="1" x14ac:dyDescent="0.2">
      <c r="A6971" s="27">
        <v>91770</v>
      </c>
      <c r="B6971" s="28" t="s">
        <v>4573</v>
      </c>
      <c r="C6971" s="28" t="s">
        <v>5135</v>
      </c>
      <c r="D6971" s="25">
        <v>40928</v>
      </c>
      <c r="F6971" s="26">
        <v>92.2</v>
      </c>
      <c r="G6971" s="28" t="s">
        <v>4529</v>
      </c>
      <c r="H6971" s="28" t="s">
        <v>3484</v>
      </c>
      <c r="J6971" s="28" t="s">
        <v>4909</v>
      </c>
      <c r="K6971" s="29">
        <v>40929</v>
      </c>
      <c r="L6971" s="28" t="s">
        <v>5658</v>
      </c>
      <c r="M6971" s="28" t="s">
        <v>7367</v>
      </c>
    </row>
    <row r="6972" spans="1:13" hidden="1" x14ac:dyDescent="0.2">
      <c r="A6972" s="27">
        <v>91772</v>
      </c>
      <c r="B6972" s="28" t="s">
        <v>4573</v>
      </c>
      <c r="C6972" s="28" t="s">
        <v>5135</v>
      </c>
      <c r="D6972" s="25">
        <v>40928</v>
      </c>
      <c r="F6972" s="26">
        <v>5.7</v>
      </c>
      <c r="G6972" s="28" t="s">
        <v>7119</v>
      </c>
      <c r="H6972" s="28" t="s">
        <v>3484</v>
      </c>
      <c r="J6972" s="28" t="s">
        <v>4911</v>
      </c>
      <c r="K6972" s="29">
        <v>40929</v>
      </c>
      <c r="L6972" s="28" t="s">
        <v>5658</v>
      </c>
      <c r="M6972" s="28" t="s">
        <v>6161</v>
      </c>
    </row>
    <row r="6973" spans="1:13" hidden="1" x14ac:dyDescent="0.2">
      <c r="A6973" s="27">
        <v>91771</v>
      </c>
      <c r="B6973" s="28" t="s">
        <v>4573</v>
      </c>
      <c r="C6973" s="28" t="s">
        <v>5135</v>
      </c>
      <c r="D6973" s="25">
        <v>40928</v>
      </c>
      <c r="F6973" s="26">
        <v>86.22</v>
      </c>
      <c r="G6973" s="28" t="s">
        <v>683</v>
      </c>
      <c r="H6973" s="28" t="s">
        <v>3365</v>
      </c>
      <c r="J6973" s="28" t="s">
        <v>4909</v>
      </c>
      <c r="K6973" s="29">
        <v>40929</v>
      </c>
      <c r="L6973" s="28" t="s">
        <v>5658</v>
      </c>
      <c r="M6973" s="28" t="s">
        <v>6162</v>
      </c>
    </row>
    <row r="6974" spans="1:13" hidden="1" x14ac:dyDescent="0.2">
      <c r="A6974" s="27">
        <v>91773</v>
      </c>
      <c r="B6974" s="28" t="s">
        <v>4573</v>
      </c>
      <c r="C6974" s="28" t="s">
        <v>5135</v>
      </c>
      <c r="D6974" s="25">
        <v>40929</v>
      </c>
      <c r="F6974" s="26">
        <v>48.83</v>
      </c>
      <c r="G6974" s="28" t="s">
        <v>878</v>
      </c>
      <c r="H6974" s="28" t="s">
        <v>7322</v>
      </c>
      <c r="J6974" s="28" t="s">
        <v>4549</v>
      </c>
      <c r="K6974" s="29">
        <v>40931</v>
      </c>
      <c r="L6974" s="28" t="s">
        <v>5658</v>
      </c>
      <c r="M6974" s="28" t="s">
        <v>752</v>
      </c>
    </row>
    <row r="6975" spans="1:13" hidden="1" x14ac:dyDescent="0.2">
      <c r="A6975" s="27">
        <v>91774</v>
      </c>
      <c r="B6975" s="28" t="s">
        <v>4573</v>
      </c>
      <c r="C6975" s="28" t="s">
        <v>5135</v>
      </c>
      <c r="D6975" s="25">
        <v>40930</v>
      </c>
      <c r="F6975" s="26">
        <v>23.11</v>
      </c>
      <c r="G6975" s="28" t="s">
        <v>5160</v>
      </c>
      <c r="H6975" s="28" t="s">
        <v>7322</v>
      </c>
      <c r="J6975" s="28" t="s">
        <v>7139</v>
      </c>
      <c r="K6975" s="29">
        <v>40931</v>
      </c>
      <c r="L6975" s="28" t="s">
        <v>5658</v>
      </c>
      <c r="M6975" s="28" t="s">
        <v>8355</v>
      </c>
    </row>
    <row r="6976" spans="1:13" hidden="1" x14ac:dyDescent="0.2">
      <c r="A6976" s="211">
        <v>91777</v>
      </c>
      <c r="B6976" s="28" t="s">
        <v>4573</v>
      </c>
      <c r="C6976" s="28" t="s">
        <v>5135</v>
      </c>
      <c r="D6976" s="25">
        <v>40931</v>
      </c>
      <c r="E6976" s="28" t="s">
        <v>343</v>
      </c>
      <c r="F6976" s="26">
        <v>40</v>
      </c>
      <c r="G6976" s="28" t="s">
        <v>2207</v>
      </c>
      <c r="H6976" s="28" t="s">
        <v>4600</v>
      </c>
      <c r="J6976" s="28" t="s">
        <v>4907</v>
      </c>
      <c r="K6976" s="29">
        <v>40933</v>
      </c>
      <c r="L6976" s="28" t="s">
        <v>5658</v>
      </c>
      <c r="M6976" s="28" t="s">
        <v>5759</v>
      </c>
    </row>
    <row r="6977" spans="1:13" hidden="1" x14ac:dyDescent="0.2">
      <c r="A6977" s="27">
        <v>91776</v>
      </c>
      <c r="B6977" s="28" t="s">
        <v>4573</v>
      </c>
      <c r="C6977" s="28" t="s">
        <v>5135</v>
      </c>
      <c r="D6977" s="25">
        <v>40931</v>
      </c>
      <c r="F6977" s="26">
        <v>9.86</v>
      </c>
      <c r="G6977" s="28" t="s">
        <v>5137</v>
      </c>
      <c r="H6977" s="28" t="s">
        <v>3365</v>
      </c>
      <c r="J6977" s="28" t="s">
        <v>4911</v>
      </c>
      <c r="K6977" s="29">
        <v>40932</v>
      </c>
      <c r="L6977" s="28" t="s">
        <v>5658</v>
      </c>
      <c r="M6977" s="28" t="s">
        <v>751</v>
      </c>
    </row>
    <row r="6978" spans="1:13" x14ac:dyDescent="0.2">
      <c r="A6978" s="27">
        <v>91775</v>
      </c>
      <c r="B6978" s="28" t="s">
        <v>4573</v>
      </c>
      <c r="C6978" s="28" t="s">
        <v>5135</v>
      </c>
      <c r="D6978" s="25">
        <v>40931</v>
      </c>
      <c r="F6978" s="26">
        <v>13.8</v>
      </c>
      <c r="G6978" s="28" t="s">
        <v>2205</v>
      </c>
      <c r="H6978" s="28" t="s">
        <v>7151</v>
      </c>
      <c r="J6978" s="28" t="s">
        <v>4911</v>
      </c>
      <c r="K6978" s="29">
        <v>40932</v>
      </c>
      <c r="L6978" s="28" t="s">
        <v>5658</v>
      </c>
      <c r="M6978" s="28" t="s">
        <v>755</v>
      </c>
    </row>
    <row r="6979" spans="1:13" hidden="1" x14ac:dyDescent="0.2">
      <c r="A6979" s="211">
        <v>91778</v>
      </c>
      <c r="B6979" s="28" t="s">
        <v>4573</v>
      </c>
      <c r="C6979" s="28" t="s">
        <v>5135</v>
      </c>
      <c r="D6979" s="25">
        <v>40932</v>
      </c>
      <c r="E6979" s="28" t="s">
        <v>344</v>
      </c>
      <c r="F6979" s="26">
        <v>30.98</v>
      </c>
      <c r="G6979" s="28" t="s">
        <v>2203</v>
      </c>
      <c r="H6979" s="28" t="s">
        <v>3370</v>
      </c>
      <c r="J6979" s="28" t="s">
        <v>4909</v>
      </c>
      <c r="K6979" s="29">
        <v>40933</v>
      </c>
      <c r="L6979" s="28" t="s">
        <v>5658</v>
      </c>
      <c r="M6979" s="28" t="s">
        <v>7368</v>
      </c>
    </row>
    <row r="6980" spans="1:13" hidden="1" x14ac:dyDescent="0.2">
      <c r="A6980" s="27">
        <v>91699</v>
      </c>
      <c r="B6980" s="28" t="s">
        <v>4573</v>
      </c>
      <c r="C6980" s="28" t="s">
        <v>4574</v>
      </c>
      <c r="D6980" s="25">
        <v>40932</v>
      </c>
      <c r="E6980" s="28" t="s">
        <v>3389</v>
      </c>
      <c r="F6980" s="26">
        <v>44.89</v>
      </c>
      <c r="G6980" s="28" t="s">
        <v>5139</v>
      </c>
      <c r="H6980" s="28" t="s">
        <v>3381</v>
      </c>
      <c r="J6980" s="28" t="s">
        <v>4911</v>
      </c>
      <c r="K6980" s="29">
        <v>40932</v>
      </c>
      <c r="L6980" s="28" t="s">
        <v>7174</v>
      </c>
      <c r="M6980" s="28" t="s">
        <v>7209</v>
      </c>
    </row>
    <row r="6981" spans="1:13" hidden="1" x14ac:dyDescent="0.2">
      <c r="A6981" s="27">
        <v>91698</v>
      </c>
      <c r="B6981" s="28" t="s">
        <v>4585</v>
      </c>
      <c r="C6981" s="28" t="s">
        <v>4574</v>
      </c>
      <c r="D6981" s="25">
        <v>40932</v>
      </c>
      <c r="F6981" s="26">
        <v>20.8</v>
      </c>
      <c r="G6981" s="28" t="s">
        <v>5141</v>
      </c>
      <c r="H6981" s="28" t="s">
        <v>5948</v>
      </c>
      <c r="J6981" s="28" t="s">
        <v>4907</v>
      </c>
      <c r="K6981" s="29">
        <v>40932</v>
      </c>
      <c r="L6981" s="28" t="s">
        <v>7174</v>
      </c>
      <c r="M6981" s="28" t="s">
        <v>7211</v>
      </c>
    </row>
    <row r="6982" spans="1:13" hidden="1" x14ac:dyDescent="0.2">
      <c r="A6982" s="27">
        <v>91697</v>
      </c>
      <c r="B6982" s="28" t="s">
        <v>5138</v>
      </c>
      <c r="C6982" s="28" t="s">
        <v>4574</v>
      </c>
      <c r="D6982" s="25">
        <v>40932</v>
      </c>
      <c r="F6982" s="26">
        <v>318.58</v>
      </c>
      <c r="G6982" s="28" t="s">
        <v>4574</v>
      </c>
      <c r="H6982" s="28" t="s">
        <v>3381</v>
      </c>
      <c r="J6982" s="28" t="s">
        <v>4909</v>
      </c>
      <c r="K6982" s="29">
        <v>40932</v>
      </c>
      <c r="L6982" s="28" t="s">
        <v>7206</v>
      </c>
      <c r="M6982" s="28" t="s">
        <v>2724</v>
      </c>
    </row>
    <row r="6983" spans="1:13" hidden="1" x14ac:dyDescent="0.2">
      <c r="A6983" s="27">
        <v>91752</v>
      </c>
      <c r="B6983" s="28" t="s">
        <v>4573</v>
      </c>
      <c r="C6983" s="28" t="s">
        <v>5135</v>
      </c>
      <c r="D6983" s="25">
        <v>40932</v>
      </c>
      <c r="F6983" s="26">
        <v>46</v>
      </c>
      <c r="G6983" s="28" t="s">
        <v>5167</v>
      </c>
      <c r="H6983" s="28" t="s">
        <v>3365</v>
      </c>
      <c r="J6983" s="28" t="s">
        <v>4909</v>
      </c>
      <c r="K6983" s="29">
        <v>40933</v>
      </c>
      <c r="L6983" s="28" t="s">
        <v>5658</v>
      </c>
      <c r="M6983" s="28" t="s">
        <v>748</v>
      </c>
    </row>
    <row r="6984" spans="1:13" x14ac:dyDescent="0.2">
      <c r="A6984" s="211">
        <v>91780</v>
      </c>
      <c r="B6984" s="28" t="s">
        <v>4573</v>
      </c>
      <c r="C6984" s="28" t="s">
        <v>5135</v>
      </c>
      <c r="D6984" s="25">
        <v>40933</v>
      </c>
      <c r="E6984" s="28" t="s">
        <v>346</v>
      </c>
      <c r="F6984" s="26">
        <v>11.99</v>
      </c>
      <c r="G6984" s="28" t="s">
        <v>1943</v>
      </c>
      <c r="H6984" s="28" t="s">
        <v>7151</v>
      </c>
      <c r="J6984" s="28" t="s">
        <v>4907</v>
      </c>
      <c r="K6984" s="29">
        <v>40934</v>
      </c>
      <c r="L6984" s="28" t="s">
        <v>5658</v>
      </c>
      <c r="M6984" s="28" t="s">
        <v>4811</v>
      </c>
    </row>
    <row r="6985" spans="1:13" hidden="1" x14ac:dyDescent="0.2">
      <c r="A6985" s="211">
        <v>91694.1</v>
      </c>
      <c r="B6985" s="28" t="s">
        <v>4573</v>
      </c>
      <c r="C6985" s="28" t="s">
        <v>4574</v>
      </c>
      <c r="D6985" s="25">
        <v>40933</v>
      </c>
      <c r="E6985" s="28" t="s">
        <v>7376</v>
      </c>
      <c r="F6985" s="26">
        <v>600</v>
      </c>
      <c r="G6985" s="28" t="s">
        <v>2595</v>
      </c>
      <c r="H6985" s="28" t="s">
        <v>7324</v>
      </c>
      <c r="I6985" s="28" t="s">
        <v>7375</v>
      </c>
      <c r="J6985" s="28" t="s">
        <v>4909</v>
      </c>
      <c r="K6985" s="29">
        <v>40933</v>
      </c>
      <c r="L6985" s="28" t="s">
        <v>7176</v>
      </c>
      <c r="M6985" s="28">
        <v>1372</v>
      </c>
    </row>
    <row r="6986" spans="1:13" hidden="1" x14ac:dyDescent="0.2">
      <c r="A6986" s="211">
        <v>91694.2</v>
      </c>
      <c r="B6986" s="28" t="s">
        <v>4573</v>
      </c>
      <c r="C6986" s="28" t="s">
        <v>4574</v>
      </c>
      <c r="D6986" s="25">
        <v>40933</v>
      </c>
      <c r="E6986" s="28" t="s">
        <v>7377</v>
      </c>
      <c r="F6986" s="26">
        <v>583.20000000000005</v>
      </c>
      <c r="G6986" s="28" t="s">
        <v>2595</v>
      </c>
      <c r="H6986" s="28" t="s">
        <v>7324</v>
      </c>
      <c r="I6986" s="28" t="s">
        <v>3586</v>
      </c>
      <c r="J6986" s="28" t="s">
        <v>4909</v>
      </c>
      <c r="K6986" s="29">
        <v>40933</v>
      </c>
      <c r="L6986" s="28" t="s">
        <v>7176</v>
      </c>
      <c r="M6986" s="28">
        <v>1372</v>
      </c>
    </row>
    <row r="6987" spans="1:13" hidden="1" x14ac:dyDescent="0.2">
      <c r="A6987" s="211">
        <v>91696</v>
      </c>
      <c r="B6987" s="28" t="s">
        <v>4579</v>
      </c>
      <c r="C6987" s="28" t="s">
        <v>4574</v>
      </c>
      <c r="D6987" s="25">
        <v>40933</v>
      </c>
      <c r="F6987" s="26">
        <v>30</v>
      </c>
      <c r="G6987" s="28" t="s">
        <v>4580</v>
      </c>
      <c r="H6987" s="28" t="s">
        <v>6667</v>
      </c>
      <c r="K6987" s="29">
        <v>40933</v>
      </c>
      <c r="L6987" s="28" t="s">
        <v>7184</v>
      </c>
      <c r="M6987" s="28" t="s">
        <v>2723</v>
      </c>
    </row>
    <row r="6988" spans="1:13" hidden="1" x14ac:dyDescent="0.2">
      <c r="A6988" s="27">
        <v>91695</v>
      </c>
      <c r="B6988" s="28" t="s">
        <v>4573</v>
      </c>
      <c r="C6988" s="28" t="s">
        <v>4574</v>
      </c>
      <c r="D6988" s="25">
        <v>40933</v>
      </c>
      <c r="E6988" s="28" t="s">
        <v>335</v>
      </c>
      <c r="F6988" s="26">
        <v>50</v>
      </c>
      <c r="G6988" s="28" t="s">
        <v>5144</v>
      </c>
      <c r="H6988" s="28" t="s">
        <v>4599</v>
      </c>
      <c r="I6988" s="28" t="s">
        <v>709</v>
      </c>
      <c r="J6988" s="28" t="s">
        <v>4906</v>
      </c>
      <c r="K6988" s="29">
        <v>40933</v>
      </c>
      <c r="L6988" s="28" t="s">
        <v>7176</v>
      </c>
      <c r="M6988" s="28">
        <v>1369</v>
      </c>
    </row>
    <row r="6989" spans="1:13" hidden="1" x14ac:dyDescent="0.2">
      <c r="A6989" s="27">
        <v>91781</v>
      </c>
      <c r="B6989" s="28" t="s">
        <v>4573</v>
      </c>
      <c r="C6989" s="28" t="s">
        <v>5135</v>
      </c>
      <c r="D6989" s="25">
        <v>40933</v>
      </c>
      <c r="F6989" s="26">
        <v>7.71</v>
      </c>
      <c r="G6989" s="28" t="s">
        <v>5137</v>
      </c>
      <c r="H6989" s="28" t="s">
        <v>3365</v>
      </c>
      <c r="J6989" s="28" t="s">
        <v>4911</v>
      </c>
      <c r="K6989" s="29">
        <v>40934</v>
      </c>
      <c r="L6989" s="28" t="s">
        <v>5658</v>
      </c>
      <c r="M6989" s="28" t="s">
        <v>751</v>
      </c>
    </row>
    <row r="6990" spans="1:13" hidden="1" x14ac:dyDescent="0.2">
      <c r="A6990" s="27">
        <v>91779</v>
      </c>
      <c r="B6990" s="28" t="s">
        <v>4573</v>
      </c>
      <c r="C6990" s="28" t="s">
        <v>5135</v>
      </c>
      <c r="D6990" s="25">
        <v>40933</v>
      </c>
      <c r="F6990" s="26">
        <v>60.03</v>
      </c>
      <c r="G6990" s="28" t="s">
        <v>878</v>
      </c>
      <c r="H6990" s="28" t="s">
        <v>7322</v>
      </c>
      <c r="J6990" s="28" t="s">
        <v>7139</v>
      </c>
      <c r="K6990" s="29">
        <v>40934</v>
      </c>
      <c r="L6990" s="28" t="s">
        <v>5658</v>
      </c>
      <c r="M6990" s="28" t="s">
        <v>752</v>
      </c>
    </row>
    <row r="6991" spans="1:13" x14ac:dyDescent="0.2">
      <c r="A6991" s="27">
        <v>91782</v>
      </c>
      <c r="B6991" s="28" t="s">
        <v>4573</v>
      </c>
      <c r="C6991" s="28" t="s">
        <v>5135</v>
      </c>
      <c r="D6991" s="25">
        <v>40933</v>
      </c>
      <c r="F6991" s="26">
        <v>4.2</v>
      </c>
      <c r="G6991" s="28" t="s">
        <v>2205</v>
      </c>
      <c r="H6991" s="28" t="s">
        <v>7151</v>
      </c>
      <c r="J6991" s="28" t="s">
        <v>4911</v>
      </c>
      <c r="K6991" s="29">
        <v>40934</v>
      </c>
      <c r="L6991" s="28" t="s">
        <v>5658</v>
      </c>
      <c r="M6991" s="28" t="s">
        <v>7369</v>
      </c>
    </row>
    <row r="6992" spans="1:13" hidden="1" x14ac:dyDescent="0.2">
      <c r="A6992" s="211">
        <v>91693</v>
      </c>
      <c r="B6992" s="28" t="s">
        <v>4573</v>
      </c>
      <c r="C6992" s="28" t="s">
        <v>4574</v>
      </c>
      <c r="D6992" s="25">
        <v>40934</v>
      </c>
      <c r="E6992" s="28" t="s">
        <v>334</v>
      </c>
      <c r="F6992" s="26">
        <v>37.5</v>
      </c>
      <c r="G6992" s="28" t="s">
        <v>4584</v>
      </c>
      <c r="H6992" s="28" t="s">
        <v>7154</v>
      </c>
      <c r="J6992" s="28" t="s">
        <v>4905</v>
      </c>
      <c r="K6992" s="29">
        <v>40934</v>
      </c>
      <c r="L6992" s="28" t="s">
        <v>7176</v>
      </c>
      <c r="M6992" s="28">
        <v>1371</v>
      </c>
    </row>
    <row r="6993" spans="1:13" hidden="1" x14ac:dyDescent="0.2">
      <c r="A6993" s="211">
        <v>91784</v>
      </c>
      <c r="B6993" s="28" t="s">
        <v>4573</v>
      </c>
      <c r="C6993" s="28" t="s">
        <v>5135</v>
      </c>
      <c r="D6993" s="25">
        <v>40934</v>
      </c>
      <c r="E6993" s="28" t="s">
        <v>345</v>
      </c>
      <c r="F6993" s="26">
        <v>-4.97</v>
      </c>
      <c r="G6993" s="28" t="s">
        <v>2203</v>
      </c>
      <c r="H6993" s="28" t="s">
        <v>7324</v>
      </c>
      <c r="I6993" s="28" t="s">
        <v>713</v>
      </c>
      <c r="J6993" s="28" t="s">
        <v>4909</v>
      </c>
      <c r="K6993" s="29">
        <v>40935</v>
      </c>
      <c r="L6993" s="28" t="s">
        <v>5658</v>
      </c>
      <c r="M6993" s="28" t="s">
        <v>7366</v>
      </c>
    </row>
    <row r="6994" spans="1:13" hidden="1" x14ac:dyDescent="0.2">
      <c r="A6994" s="27">
        <v>91783</v>
      </c>
      <c r="B6994" s="28" t="s">
        <v>4573</v>
      </c>
      <c r="C6994" s="28" t="s">
        <v>5135</v>
      </c>
      <c r="D6994" s="25">
        <v>40934</v>
      </c>
      <c r="F6994" s="26">
        <v>10.06</v>
      </c>
      <c r="G6994" s="28" t="s">
        <v>683</v>
      </c>
      <c r="H6994" s="28" t="s">
        <v>3365</v>
      </c>
      <c r="J6994" s="28" t="s">
        <v>4909</v>
      </c>
      <c r="K6994" s="29">
        <v>40935</v>
      </c>
      <c r="L6994" s="28" t="s">
        <v>5658</v>
      </c>
      <c r="M6994" s="28" t="s">
        <v>1525</v>
      </c>
    </row>
    <row r="6995" spans="1:13" hidden="1" x14ac:dyDescent="0.2">
      <c r="A6995" s="211">
        <v>91785</v>
      </c>
      <c r="B6995" s="28" t="s">
        <v>4573</v>
      </c>
      <c r="C6995" s="28" t="s">
        <v>5135</v>
      </c>
      <c r="D6995" s="25">
        <v>40935</v>
      </c>
      <c r="E6995" s="28" t="s">
        <v>350</v>
      </c>
      <c r="F6995" s="26">
        <v>23.99</v>
      </c>
      <c r="G6995" s="28" t="s">
        <v>1943</v>
      </c>
      <c r="H6995" s="28" t="s">
        <v>7321</v>
      </c>
      <c r="J6995" s="28" t="s">
        <v>4906</v>
      </c>
      <c r="K6995" s="29">
        <v>40936</v>
      </c>
      <c r="L6995" s="28" t="s">
        <v>5658</v>
      </c>
      <c r="M6995" s="28" t="s">
        <v>7840</v>
      </c>
    </row>
    <row r="6996" spans="1:13" hidden="1" x14ac:dyDescent="0.2">
      <c r="A6996" s="27">
        <v>91692</v>
      </c>
      <c r="B6996" s="28" t="s">
        <v>4573</v>
      </c>
      <c r="C6996" s="28" t="s">
        <v>4574</v>
      </c>
      <c r="D6996" s="25">
        <v>40935</v>
      </c>
      <c r="F6996" s="26">
        <v>39.979999999999997</v>
      </c>
      <c r="G6996" s="28" t="s">
        <v>3360</v>
      </c>
      <c r="H6996" s="28" t="s">
        <v>3370</v>
      </c>
      <c r="J6996" s="28" t="s">
        <v>3590</v>
      </c>
      <c r="K6996" s="29">
        <v>40935</v>
      </c>
      <c r="L6996" s="28" t="s">
        <v>7212</v>
      </c>
      <c r="M6996" s="28" t="s">
        <v>5027</v>
      </c>
    </row>
    <row r="6997" spans="1:13" hidden="1" x14ac:dyDescent="0.2">
      <c r="A6997" s="211">
        <v>91685</v>
      </c>
      <c r="B6997" s="28" t="s">
        <v>4579</v>
      </c>
      <c r="C6997" s="28" t="s">
        <v>4574</v>
      </c>
      <c r="D6997" s="25">
        <v>40938</v>
      </c>
      <c r="F6997" s="26">
        <v>30</v>
      </c>
      <c r="G6997" s="28" t="s">
        <v>4580</v>
      </c>
      <c r="H6997" s="28" t="s">
        <v>6667</v>
      </c>
      <c r="K6997" s="29">
        <v>40938</v>
      </c>
      <c r="L6997" s="28" t="s">
        <v>7184</v>
      </c>
      <c r="M6997" s="28" t="s">
        <v>2722</v>
      </c>
    </row>
    <row r="6998" spans="1:13" hidden="1" x14ac:dyDescent="0.2">
      <c r="A6998" s="211">
        <v>91688</v>
      </c>
      <c r="B6998" s="28" t="s">
        <v>4573</v>
      </c>
      <c r="C6998" s="28" t="s">
        <v>4574</v>
      </c>
      <c r="D6998" s="25">
        <v>40938</v>
      </c>
      <c r="F6998" s="26">
        <v>16.5</v>
      </c>
      <c r="G6998" s="28" t="s">
        <v>4577</v>
      </c>
      <c r="H6998" s="28" t="s">
        <v>3365</v>
      </c>
      <c r="J6998" s="28" t="s">
        <v>4909</v>
      </c>
      <c r="K6998" s="29">
        <v>40938</v>
      </c>
      <c r="L6998" s="28" t="s">
        <v>7176</v>
      </c>
      <c r="M6998" s="28">
        <v>1373</v>
      </c>
    </row>
    <row r="6999" spans="1:13" hidden="1" x14ac:dyDescent="0.2">
      <c r="A6999" s="211">
        <v>91686</v>
      </c>
      <c r="B6999" s="28" t="s">
        <v>4573</v>
      </c>
      <c r="C6999" s="28" t="s">
        <v>4574</v>
      </c>
      <c r="D6999" s="25">
        <v>40938</v>
      </c>
      <c r="F6999" s="26">
        <v>10</v>
      </c>
      <c r="G6999" s="28" t="s">
        <v>2203</v>
      </c>
      <c r="H6999" s="28" t="s">
        <v>7311</v>
      </c>
      <c r="J6999" s="28" t="s">
        <v>4683</v>
      </c>
      <c r="K6999" s="29">
        <v>40938</v>
      </c>
      <c r="L6999" s="28" t="s">
        <v>7212</v>
      </c>
      <c r="M6999" s="28" t="s">
        <v>2733</v>
      </c>
    </row>
    <row r="7000" spans="1:13" hidden="1" x14ac:dyDescent="0.2">
      <c r="A7000" s="27">
        <v>91687.1</v>
      </c>
      <c r="B7000" s="33" t="s">
        <v>4573</v>
      </c>
      <c r="C7000" s="28" t="s">
        <v>4574</v>
      </c>
      <c r="D7000" s="25">
        <v>40938</v>
      </c>
      <c r="E7000" s="28" t="s">
        <v>2219</v>
      </c>
      <c r="F7000" s="26">
        <v>7.1</v>
      </c>
      <c r="G7000" s="28" t="s">
        <v>683</v>
      </c>
      <c r="H7000" s="28" t="s">
        <v>3370</v>
      </c>
      <c r="J7000" s="28" t="s">
        <v>4909</v>
      </c>
      <c r="K7000" s="29">
        <v>40938</v>
      </c>
      <c r="L7000" s="28" t="s">
        <v>7212</v>
      </c>
      <c r="M7000" s="28" t="s">
        <v>5025</v>
      </c>
    </row>
    <row r="7001" spans="1:13" hidden="1" x14ac:dyDescent="0.2">
      <c r="A7001" s="27">
        <v>91687.2</v>
      </c>
      <c r="B7001" s="28" t="s">
        <v>4573</v>
      </c>
      <c r="C7001" s="28" t="s">
        <v>4574</v>
      </c>
      <c r="D7001" s="25">
        <v>40938</v>
      </c>
      <c r="F7001" s="26">
        <v>23.51</v>
      </c>
      <c r="G7001" s="28" t="s">
        <v>683</v>
      </c>
      <c r="H7001" s="28" t="s">
        <v>3365</v>
      </c>
      <c r="J7001" s="28" t="s">
        <v>4909</v>
      </c>
      <c r="K7001" s="29">
        <v>40938</v>
      </c>
      <c r="L7001" s="28" t="s">
        <v>7212</v>
      </c>
      <c r="M7001" s="28" t="s">
        <v>5025</v>
      </c>
    </row>
    <row r="7002" spans="1:13" hidden="1" x14ac:dyDescent="0.2">
      <c r="A7002" s="27">
        <v>91690</v>
      </c>
      <c r="B7002" s="28" t="s">
        <v>4573</v>
      </c>
      <c r="C7002" s="28" t="s">
        <v>4574</v>
      </c>
      <c r="D7002" s="25">
        <v>40938</v>
      </c>
      <c r="F7002" s="26">
        <v>60.36</v>
      </c>
      <c r="G7002" s="28" t="s">
        <v>6790</v>
      </c>
      <c r="H7002" s="28" t="s">
        <v>3381</v>
      </c>
      <c r="J7002" s="28" t="s">
        <v>4909</v>
      </c>
      <c r="K7002" s="29">
        <v>40938</v>
      </c>
      <c r="L7002" s="28" t="s">
        <v>7174</v>
      </c>
      <c r="M7002" s="28" t="s">
        <v>7220</v>
      </c>
    </row>
    <row r="7003" spans="1:13" hidden="1" x14ac:dyDescent="0.2">
      <c r="A7003" s="27">
        <v>91689</v>
      </c>
      <c r="B7003" s="28" t="s">
        <v>4573</v>
      </c>
      <c r="C7003" s="28" t="s">
        <v>4574</v>
      </c>
      <c r="D7003" s="25">
        <v>40938</v>
      </c>
      <c r="F7003" s="26">
        <v>26.07</v>
      </c>
      <c r="G7003" s="28" t="s">
        <v>5136</v>
      </c>
      <c r="H7003" s="28" t="s">
        <v>3381</v>
      </c>
      <c r="J7003" s="28" t="s">
        <v>4911</v>
      </c>
      <c r="K7003" s="29">
        <v>40938</v>
      </c>
      <c r="L7003" s="28" t="s">
        <v>7174</v>
      </c>
      <c r="M7003" s="28" t="s">
        <v>7221</v>
      </c>
    </row>
    <row r="7004" spans="1:13" hidden="1" x14ac:dyDescent="0.2">
      <c r="A7004" s="27">
        <v>91691</v>
      </c>
      <c r="B7004" s="28" t="s">
        <v>4573</v>
      </c>
      <c r="C7004" s="28" t="s">
        <v>4574</v>
      </c>
      <c r="D7004" s="25">
        <v>40938</v>
      </c>
      <c r="F7004" s="26">
        <v>40.06</v>
      </c>
      <c r="G7004" s="28" t="s">
        <v>5167</v>
      </c>
      <c r="H7004" s="28" t="s">
        <v>3365</v>
      </c>
      <c r="J7004" s="28" t="s">
        <v>4909</v>
      </c>
      <c r="K7004" s="29">
        <v>40938</v>
      </c>
      <c r="L7004" s="28" t="s">
        <v>7212</v>
      </c>
      <c r="M7004" s="28" t="s">
        <v>5026</v>
      </c>
    </row>
    <row r="7005" spans="1:13" hidden="1" x14ac:dyDescent="0.2">
      <c r="A7005" s="211">
        <v>91682.3</v>
      </c>
      <c r="B7005" s="28" t="s">
        <v>4582</v>
      </c>
      <c r="C7005" s="28" t="s">
        <v>4574</v>
      </c>
      <c r="D7005" s="25">
        <v>40939</v>
      </c>
      <c r="F7005" s="26">
        <v>-0.32</v>
      </c>
      <c r="G7005" s="28" t="s">
        <v>4583</v>
      </c>
      <c r="H7005" s="28" t="s">
        <v>6666</v>
      </c>
      <c r="K7005" s="29">
        <v>40939</v>
      </c>
      <c r="L7005" s="28" t="s">
        <v>7181</v>
      </c>
      <c r="M7005" s="28">
        <v>160109</v>
      </c>
    </row>
    <row r="7006" spans="1:13" hidden="1" x14ac:dyDescent="0.2">
      <c r="A7006" s="211">
        <v>91684</v>
      </c>
      <c r="B7006" s="28" t="s">
        <v>4579</v>
      </c>
      <c r="C7006" s="28" t="s">
        <v>4574</v>
      </c>
      <c r="D7006" s="25">
        <v>40939</v>
      </c>
      <c r="F7006" s="26">
        <v>30</v>
      </c>
      <c r="G7006" s="28" t="s">
        <v>4580</v>
      </c>
      <c r="H7006" s="28" t="s">
        <v>6667</v>
      </c>
      <c r="K7006" s="29">
        <v>40939</v>
      </c>
      <c r="L7006" s="28" t="s">
        <v>7184</v>
      </c>
      <c r="M7006" s="28" t="s">
        <v>8427</v>
      </c>
    </row>
    <row r="7007" spans="1:13" hidden="1" x14ac:dyDescent="0.2">
      <c r="A7007" s="211">
        <v>91682.2</v>
      </c>
      <c r="B7007" s="28" t="s">
        <v>4573</v>
      </c>
      <c r="C7007" s="28" t="s">
        <v>4574</v>
      </c>
      <c r="D7007" s="25">
        <v>40939</v>
      </c>
      <c r="E7007" s="28" t="s">
        <v>331</v>
      </c>
      <c r="F7007" s="26">
        <v>-27.5</v>
      </c>
      <c r="G7007" s="28" t="s">
        <v>5180</v>
      </c>
      <c r="H7007" s="28" t="s">
        <v>7323</v>
      </c>
      <c r="I7007" s="28" t="s">
        <v>6165</v>
      </c>
      <c r="J7007" s="28" t="s">
        <v>4912</v>
      </c>
      <c r="K7007" s="29">
        <v>40939</v>
      </c>
      <c r="L7007" s="28" t="s">
        <v>7181</v>
      </c>
      <c r="M7007" s="28">
        <v>160109</v>
      </c>
    </row>
    <row r="7008" spans="1:13" hidden="1" x14ac:dyDescent="0.2">
      <c r="A7008" s="211">
        <v>91682.4</v>
      </c>
      <c r="B7008" s="28" t="s">
        <v>4573</v>
      </c>
      <c r="C7008" s="28" t="s">
        <v>4574</v>
      </c>
      <c r="D7008" s="25">
        <v>40939</v>
      </c>
      <c r="E7008" s="28" t="s">
        <v>333</v>
      </c>
      <c r="F7008" s="26">
        <v>-406.25</v>
      </c>
      <c r="G7008" s="28" t="s">
        <v>332</v>
      </c>
      <c r="H7008" s="28" t="s">
        <v>7311</v>
      </c>
      <c r="J7008" s="28" t="s">
        <v>4550</v>
      </c>
      <c r="K7008" s="29">
        <v>40939</v>
      </c>
      <c r="L7008" s="28" t="s">
        <v>7181</v>
      </c>
      <c r="M7008" s="28">
        <v>160109</v>
      </c>
    </row>
    <row r="7009" spans="1:13" hidden="1" x14ac:dyDescent="0.2">
      <c r="A7009" s="27">
        <v>91683</v>
      </c>
      <c r="B7009" s="28" t="s">
        <v>4573</v>
      </c>
      <c r="C7009" s="28" t="s">
        <v>4574</v>
      </c>
      <c r="D7009" s="25">
        <v>40939</v>
      </c>
      <c r="F7009" s="26">
        <v>43.52</v>
      </c>
      <c r="G7009" s="28" t="s">
        <v>6752</v>
      </c>
      <c r="H7009" s="28" t="s">
        <v>3381</v>
      </c>
      <c r="J7009" s="28" t="s">
        <v>4907</v>
      </c>
      <c r="K7009" s="29">
        <v>40939</v>
      </c>
      <c r="L7009" s="28" t="s">
        <v>7174</v>
      </c>
      <c r="M7009" s="28" t="s">
        <v>6752</v>
      </c>
    </row>
    <row r="7010" spans="1:13" x14ac:dyDescent="0.2">
      <c r="A7010" s="27">
        <v>91682.1</v>
      </c>
      <c r="B7010" s="28" t="s">
        <v>4573</v>
      </c>
      <c r="C7010" s="28" t="s">
        <v>4574</v>
      </c>
      <c r="D7010" s="25">
        <v>40939</v>
      </c>
      <c r="E7010" s="28" t="s">
        <v>7927</v>
      </c>
      <c r="F7010" s="26">
        <v>-8.7799999999999994</v>
      </c>
      <c r="G7010" s="28" t="s">
        <v>6469</v>
      </c>
      <c r="H7010" s="28" t="s">
        <v>7151</v>
      </c>
      <c r="J7010" s="28" t="s">
        <v>4907</v>
      </c>
      <c r="K7010" s="29">
        <v>40939</v>
      </c>
      <c r="L7010" s="28" t="s">
        <v>7181</v>
      </c>
      <c r="M7010" s="28">
        <v>160109</v>
      </c>
    </row>
    <row r="7011" spans="1:13" hidden="1" x14ac:dyDescent="0.2">
      <c r="A7011" s="211">
        <v>91972</v>
      </c>
      <c r="B7011" s="28" t="s">
        <v>4573</v>
      </c>
      <c r="C7011" s="28" t="s">
        <v>4580</v>
      </c>
      <c r="D7011" s="25">
        <v>40940</v>
      </c>
      <c r="E7011" s="28" t="s">
        <v>2963</v>
      </c>
      <c r="F7011" s="26">
        <v>25</v>
      </c>
      <c r="G7011" s="28" t="s">
        <v>5158</v>
      </c>
      <c r="H7011" s="28" t="s">
        <v>7154</v>
      </c>
      <c r="J7011" s="28" t="s">
        <v>4905</v>
      </c>
    </row>
    <row r="7012" spans="1:13" hidden="1" x14ac:dyDescent="0.2">
      <c r="A7012" s="211">
        <v>91975</v>
      </c>
      <c r="B7012" s="33" t="s">
        <v>4573</v>
      </c>
      <c r="C7012" s="28" t="s">
        <v>4580</v>
      </c>
      <c r="D7012" s="25">
        <v>40940</v>
      </c>
      <c r="E7012" s="28" t="s">
        <v>2963</v>
      </c>
      <c r="F7012" s="26">
        <v>60</v>
      </c>
      <c r="G7012" s="28" t="s">
        <v>5158</v>
      </c>
      <c r="H7012" s="28" t="s">
        <v>7154</v>
      </c>
      <c r="J7012" s="28" t="s">
        <v>4906</v>
      </c>
    </row>
    <row r="7013" spans="1:13" hidden="1" x14ac:dyDescent="0.2">
      <c r="A7013" s="211">
        <v>91979</v>
      </c>
      <c r="B7013" s="33" t="s">
        <v>4573</v>
      </c>
      <c r="C7013" s="28" t="s">
        <v>4580</v>
      </c>
      <c r="D7013" s="25">
        <v>40940</v>
      </c>
      <c r="E7013" s="28" t="s">
        <v>7164</v>
      </c>
      <c r="F7013" s="26">
        <v>50</v>
      </c>
      <c r="G7013" s="28" t="s">
        <v>4584</v>
      </c>
      <c r="H7013" s="28" t="s">
        <v>3365</v>
      </c>
      <c r="J7013" s="28" t="s">
        <v>4905</v>
      </c>
    </row>
    <row r="7014" spans="1:13" hidden="1" x14ac:dyDescent="0.2">
      <c r="A7014" s="211">
        <v>91909</v>
      </c>
      <c r="B7014" s="28" t="s">
        <v>4573</v>
      </c>
      <c r="C7014" s="28" t="s">
        <v>4574</v>
      </c>
      <c r="D7014" s="25">
        <v>40940</v>
      </c>
      <c r="F7014" s="26">
        <v>8.9700000000000006</v>
      </c>
      <c r="G7014" s="28" t="s">
        <v>1566</v>
      </c>
      <c r="H7014" s="28" t="s">
        <v>3370</v>
      </c>
      <c r="J7014" s="28" t="s">
        <v>4909</v>
      </c>
      <c r="K7014" s="29">
        <v>40940</v>
      </c>
      <c r="L7014" s="28" t="s">
        <v>7212</v>
      </c>
      <c r="M7014" s="28" t="s">
        <v>2583</v>
      </c>
    </row>
    <row r="7015" spans="1:13" hidden="1" x14ac:dyDescent="0.2">
      <c r="A7015" s="211">
        <v>91906</v>
      </c>
      <c r="B7015" s="28" t="s">
        <v>4573</v>
      </c>
      <c r="C7015" s="28" t="s">
        <v>4574</v>
      </c>
      <c r="D7015" s="25">
        <v>40940</v>
      </c>
      <c r="F7015" s="26">
        <v>5</v>
      </c>
      <c r="G7015" s="28" t="s">
        <v>5134</v>
      </c>
      <c r="H7015" s="28" t="s">
        <v>5954</v>
      </c>
      <c r="J7015" s="28" t="s">
        <v>4912</v>
      </c>
      <c r="K7015" s="29">
        <v>40940</v>
      </c>
      <c r="L7015" s="28" t="s">
        <v>7174</v>
      </c>
      <c r="M7015" s="28" t="s">
        <v>7194</v>
      </c>
    </row>
    <row r="7016" spans="1:13" hidden="1" x14ac:dyDescent="0.2">
      <c r="A7016" s="211">
        <v>91910</v>
      </c>
      <c r="B7016" s="33" t="s">
        <v>4573</v>
      </c>
      <c r="C7016" s="33" t="s">
        <v>4574</v>
      </c>
      <c r="D7016" s="25">
        <v>40940</v>
      </c>
      <c r="F7016" s="26">
        <v>4.17</v>
      </c>
      <c r="G7016" s="28" t="s">
        <v>4052</v>
      </c>
      <c r="H7016" s="28" t="s">
        <v>3370</v>
      </c>
      <c r="J7016" s="28" t="s">
        <v>4907</v>
      </c>
      <c r="K7016" s="29">
        <v>40940</v>
      </c>
      <c r="L7016" s="33" t="s">
        <v>7212</v>
      </c>
      <c r="M7016" s="28" t="s">
        <v>2584</v>
      </c>
    </row>
    <row r="7017" spans="1:13" hidden="1" x14ac:dyDescent="0.2">
      <c r="A7017" s="211">
        <v>91903</v>
      </c>
      <c r="B7017" s="28" t="s">
        <v>4573</v>
      </c>
      <c r="C7017" s="28" t="s">
        <v>4574</v>
      </c>
      <c r="D7017" s="25">
        <v>40940</v>
      </c>
      <c r="E7017" s="28" t="s">
        <v>3382</v>
      </c>
      <c r="F7017" s="26">
        <v>170</v>
      </c>
      <c r="G7017" s="28" t="s">
        <v>5414</v>
      </c>
      <c r="H7017" s="28" t="s">
        <v>3381</v>
      </c>
      <c r="J7017" s="28" t="s">
        <v>4909</v>
      </c>
      <c r="K7017" s="29">
        <v>40940</v>
      </c>
      <c r="L7017" s="28" t="s">
        <v>7174</v>
      </c>
      <c r="M7017" s="28" t="s">
        <v>7188</v>
      </c>
    </row>
    <row r="7018" spans="1:13" hidden="1" x14ac:dyDescent="0.2">
      <c r="A7018" s="27">
        <v>91977</v>
      </c>
      <c r="B7018" s="28" t="s">
        <v>4573</v>
      </c>
      <c r="C7018" s="28" t="s">
        <v>4580</v>
      </c>
      <c r="D7018" s="25">
        <v>40940</v>
      </c>
      <c r="F7018" s="26">
        <v>20</v>
      </c>
      <c r="G7018" s="28" t="s">
        <v>1958</v>
      </c>
      <c r="H7018" s="28" t="s">
        <v>3379</v>
      </c>
      <c r="J7018" s="28" t="s">
        <v>4906</v>
      </c>
    </row>
    <row r="7019" spans="1:13" hidden="1" x14ac:dyDescent="0.2">
      <c r="A7019" s="27">
        <v>91955</v>
      </c>
      <c r="B7019" s="28" t="s">
        <v>4573</v>
      </c>
      <c r="C7019" s="28" t="s">
        <v>5135</v>
      </c>
      <c r="D7019" s="25">
        <v>40940</v>
      </c>
      <c r="F7019" s="26">
        <v>3.25</v>
      </c>
      <c r="G7019" s="28" t="s">
        <v>7119</v>
      </c>
      <c r="H7019" s="28" t="s">
        <v>3484</v>
      </c>
      <c r="J7019" s="28" t="s">
        <v>4911</v>
      </c>
      <c r="K7019" s="29">
        <v>40941</v>
      </c>
      <c r="L7019" s="28" t="s">
        <v>5658</v>
      </c>
      <c r="M7019" s="28" t="s">
        <v>6161</v>
      </c>
    </row>
    <row r="7020" spans="1:13" hidden="1" x14ac:dyDescent="0.2">
      <c r="A7020" s="27">
        <v>91976</v>
      </c>
      <c r="B7020" s="28" t="s">
        <v>4573</v>
      </c>
      <c r="C7020" s="28" t="s">
        <v>4580</v>
      </c>
      <c r="D7020" s="25">
        <v>40940</v>
      </c>
      <c r="E7020" s="28" t="s">
        <v>3542</v>
      </c>
      <c r="F7020" s="26">
        <v>50</v>
      </c>
      <c r="G7020" s="28" t="s">
        <v>3696</v>
      </c>
      <c r="H7020" s="28" t="s">
        <v>3488</v>
      </c>
      <c r="J7020" s="28" t="s">
        <v>4908</v>
      </c>
    </row>
    <row r="7021" spans="1:13" hidden="1" x14ac:dyDescent="0.2">
      <c r="A7021" s="27">
        <v>91978</v>
      </c>
      <c r="B7021" s="28" t="s">
        <v>4573</v>
      </c>
      <c r="C7021" s="28" t="s">
        <v>4580</v>
      </c>
      <c r="D7021" s="25">
        <v>40940</v>
      </c>
      <c r="E7021" s="28" t="s">
        <v>7164</v>
      </c>
      <c r="F7021" s="26">
        <v>80</v>
      </c>
      <c r="G7021" s="28" t="s">
        <v>8412</v>
      </c>
      <c r="H7021" s="28" t="s">
        <v>3365</v>
      </c>
      <c r="J7021" s="28" t="s">
        <v>4906</v>
      </c>
    </row>
    <row r="7022" spans="1:13" hidden="1" x14ac:dyDescent="0.2">
      <c r="A7022" s="27">
        <v>91973</v>
      </c>
      <c r="B7022" s="28" t="s">
        <v>4573</v>
      </c>
      <c r="C7022" s="28" t="s">
        <v>4580</v>
      </c>
      <c r="D7022" s="25">
        <v>40940</v>
      </c>
      <c r="F7022" s="26">
        <v>20</v>
      </c>
      <c r="G7022" s="28" t="s">
        <v>5137</v>
      </c>
      <c r="H7022" s="28" t="s">
        <v>3365</v>
      </c>
      <c r="J7022" s="28" t="s">
        <v>4911</v>
      </c>
    </row>
    <row r="7023" spans="1:13" hidden="1" x14ac:dyDescent="0.2">
      <c r="A7023" s="27">
        <v>91908</v>
      </c>
      <c r="B7023" s="28" t="s">
        <v>4579</v>
      </c>
      <c r="C7023" s="28" t="s">
        <v>4574</v>
      </c>
      <c r="D7023" s="25">
        <v>40940</v>
      </c>
      <c r="F7023" s="26">
        <v>300</v>
      </c>
      <c r="G7023" s="28" t="s">
        <v>5133</v>
      </c>
      <c r="H7023" s="28" t="s">
        <v>6667</v>
      </c>
      <c r="K7023" s="29">
        <v>40940</v>
      </c>
      <c r="L7023" s="28" t="s">
        <v>7174</v>
      </c>
      <c r="M7023" s="28" t="s">
        <v>2972</v>
      </c>
    </row>
    <row r="7024" spans="1:13" hidden="1" x14ac:dyDescent="0.2">
      <c r="A7024" s="27">
        <v>91907</v>
      </c>
      <c r="B7024" s="28" t="s">
        <v>4573</v>
      </c>
      <c r="C7024" s="28" t="s">
        <v>4574</v>
      </c>
      <c r="D7024" s="25">
        <v>40940</v>
      </c>
      <c r="E7024" s="28" t="s">
        <v>3375</v>
      </c>
      <c r="F7024" s="26">
        <v>46</v>
      </c>
      <c r="G7024" s="28" t="s">
        <v>6023</v>
      </c>
      <c r="H7024" s="28" t="s">
        <v>3379</v>
      </c>
      <c r="J7024" s="28" t="s">
        <v>4906</v>
      </c>
      <c r="K7024" s="29">
        <v>40940</v>
      </c>
      <c r="L7024" s="28" t="s">
        <v>7174</v>
      </c>
      <c r="M7024" s="28" t="s">
        <v>7196</v>
      </c>
    </row>
    <row r="7025" spans="1:13" hidden="1" x14ac:dyDescent="0.2">
      <c r="A7025" s="27">
        <v>91974</v>
      </c>
      <c r="B7025" s="28" t="s">
        <v>4573</v>
      </c>
      <c r="C7025" s="28" t="s">
        <v>4580</v>
      </c>
      <c r="D7025" s="25">
        <v>40940</v>
      </c>
      <c r="E7025" s="28" t="s">
        <v>2682</v>
      </c>
      <c r="F7025" s="26">
        <v>30</v>
      </c>
      <c r="G7025" s="28" t="s">
        <v>2685</v>
      </c>
      <c r="H7025" s="28" t="s">
        <v>7154</v>
      </c>
      <c r="J7025" s="28" t="s">
        <v>4906</v>
      </c>
    </row>
    <row r="7026" spans="1:13" hidden="1" x14ac:dyDescent="0.2">
      <c r="A7026" s="27">
        <v>91902</v>
      </c>
      <c r="B7026" s="28" t="s">
        <v>4573</v>
      </c>
      <c r="C7026" s="28" t="s">
        <v>4574</v>
      </c>
      <c r="D7026" s="25">
        <v>40940</v>
      </c>
      <c r="F7026" s="26">
        <v>12.12</v>
      </c>
      <c r="G7026" s="28" t="s">
        <v>6022</v>
      </c>
      <c r="H7026" s="28" t="s">
        <v>3381</v>
      </c>
      <c r="J7026" s="28" t="s">
        <v>4909</v>
      </c>
      <c r="K7026" s="29">
        <v>40940</v>
      </c>
      <c r="L7026" s="28" t="s">
        <v>7174</v>
      </c>
      <c r="M7026" s="28" t="s">
        <v>7195</v>
      </c>
    </row>
    <row r="7027" spans="1:13" hidden="1" x14ac:dyDescent="0.2">
      <c r="A7027" s="27">
        <v>91904</v>
      </c>
      <c r="B7027" s="28" t="s">
        <v>4573</v>
      </c>
      <c r="C7027" s="28" t="s">
        <v>4574</v>
      </c>
      <c r="D7027" s="25">
        <v>40940</v>
      </c>
      <c r="E7027" s="28" t="s">
        <v>7163</v>
      </c>
      <c r="F7027" s="26">
        <v>10</v>
      </c>
      <c r="G7027" s="28" t="s">
        <v>4595</v>
      </c>
      <c r="H7027" s="28" t="s">
        <v>3370</v>
      </c>
      <c r="J7027" s="28" t="s">
        <v>4905</v>
      </c>
      <c r="K7027" s="29">
        <v>40940</v>
      </c>
      <c r="L7027" s="28" t="s">
        <v>7182</v>
      </c>
      <c r="M7027" s="28" t="s">
        <v>2581</v>
      </c>
    </row>
    <row r="7028" spans="1:13" hidden="1" x14ac:dyDescent="0.2">
      <c r="A7028" s="27">
        <v>91905</v>
      </c>
      <c r="B7028" s="33" t="s">
        <v>4573</v>
      </c>
      <c r="C7028" s="28" t="s">
        <v>4574</v>
      </c>
      <c r="D7028" s="25">
        <v>40940</v>
      </c>
      <c r="E7028" s="28" t="s">
        <v>7162</v>
      </c>
      <c r="F7028" s="26">
        <v>10</v>
      </c>
      <c r="G7028" s="28" t="s">
        <v>4595</v>
      </c>
      <c r="H7028" s="28" t="s">
        <v>3370</v>
      </c>
      <c r="J7028" s="28" t="s">
        <v>4906</v>
      </c>
      <c r="K7028" s="29">
        <v>40940</v>
      </c>
      <c r="L7028" s="28" t="s">
        <v>7182</v>
      </c>
      <c r="M7028" s="28" t="s">
        <v>2582</v>
      </c>
    </row>
    <row r="7029" spans="1:13" hidden="1" x14ac:dyDescent="0.2">
      <c r="A7029" s="27">
        <v>91980</v>
      </c>
      <c r="B7029" s="28" t="s">
        <v>4573</v>
      </c>
      <c r="C7029" s="28" t="s">
        <v>4580</v>
      </c>
      <c r="D7029" s="25">
        <v>40940</v>
      </c>
      <c r="E7029" s="28" t="s">
        <v>718</v>
      </c>
      <c r="F7029" s="26">
        <v>165</v>
      </c>
      <c r="G7029" s="28" t="s">
        <v>4595</v>
      </c>
      <c r="H7029" s="28" t="s">
        <v>3370</v>
      </c>
    </row>
    <row r="7030" spans="1:13" hidden="1" x14ac:dyDescent="0.2">
      <c r="A7030" s="27">
        <v>91966</v>
      </c>
      <c r="B7030" s="33" t="s">
        <v>5150</v>
      </c>
      <c r="C7030" s="28" t="s">
        <v>5133</v>
      </c>
      <c r="D7030" s="25">
        <v>40940</v>
      </c>
      <c r="F7030" s="26">
        <v>-300</v>
      </c>
      <c r="G7030" s="28" t="s">
        <v>4574</v>
      </c>
      <c r="H7030" s="28" t="s">
        <v>6667</v>
      </c>
    </row>
    <row r="7031" spans="1:13" hidden="1" x14ac:dyDescent="0.2">
      <c r="A7031" s="27">
        <v>91971</v>
      </c>
      <c r="B7031" s="28" t="s">
        <v>5150</v>
      </c>
      <c r="C7031" s="28" t="s">
        <v>4580</v>
      </c>
      <c r="D7031" s="25">
        <v>40940</v>
      </c>
      <c r="E7031" s="28" t="s">
        <v>2259</v>
      </c>
      <c r="F7031" s="26">
        <v>-500</v>
      </c>
      <c r="G7031" s="28" t="s">
        <v>4574</v>
      </c>
      <c r="H7031" s="28" t="s">
        <v>6667</v>
      </c>
    </row>
    <row r="7032" spans="1:13" hidden="1" x14ac:dyDescent="0.2">
      <c r="A7032" s="27">
        <v>91911</v>
      </c>
      <c r="B7032" s="28" t="s">
        <v>4573</v>
      </c>
      <c r="C7032" s="28" t="s">
        <v>4574</v>
      </c>
      <c r="D7032" s="25">
        <v>40940</v>
      </c>
      <c r="F7032" s="26">
        <v>82.23</v>
      </c>
      <c r="G7032" s="28" t="s">
        <v>5167</v>
      </c>
      <c r="H7032" s="28" t="s">
        <v>3365</v>
      </c>
      <c r="J7032" s="28" t="s">
        <v>4909</v>
      </c>
      <c r="K7032" s="29">
        <v>40940</v>
      </c>
      <c r="L7032" s="28" t="s">
        <v>7212</v>
      </c>
      <c r="M7032" s="28" t="s">
        <v>2585</v>
      </c>
    </row>
    <row r="7033" spans="1:13" hidden="1" x14ac:dyDescent="0.2">
      <c r="A7033" s="211">
        <v>91895</v>
      </c>
      <c r="B7033" s="28" t="s">
        <v>4592</v>
      </c>
      <c r="C7033" s="28" t="s">
        <v>4574</v>
      </c>
      <c r="D7033" s="25">
        <v>40941</v>
      </c>
      <c r="F7033" s="26">
        <v>-804.6</v>
      </c>
      <c r="G7033" s="28" t="s">
        <v>4593</v>
      </c>
      <c r="H7033" s="28" t="s">
        <v>6666</v>
      </c>
      <c r="J7033" s="28" t="s">
        <v>4911</v>
      </c>
      <c r="K7033" s="29">
        <v>40941</v>
      </c>
      <c r="L7033" s="28" t="s">
        <v>7177</v>
      </c>
      <c r="M7033" s="28" t="s">
        <v>2578</v>
      </c>
    </row>
    <row r="7034" spans="1:13" hidden="1" x14ac:dyDescent="0.2">
      <c r="A7034" s="211">
        <v>91897</v>
      </c>
      <c r="B7034" s="28" t="s">
        <v>4579</v>
      </c>
      <c r="C7034" s="28" t="s">
        <v>4574</v>
      </c>
      <c r="D7034" s="25">
        <v>40941</v>
      </c>
      <c r="F7034" s="26">
        <v>50</v>
      </c>
      <c r="G7034" s="28" t="s">
        <v>4580</v>
      </c>
      <c r="H7034" s="28" t="s">
        <v>6667</v>
      </c>
      <c r="K7034" s="29">
        <v>40941</v>
      </c>
      <c r="L7034" s="28" t="s">
        <v>7184</v>
      </c>
      <c r="M7034" s="28" t="s">
        <v>3598</v>
      </c>
    </row>
    <row r="7035" spans="1:13" hidden="1" x14ac:dyDescent="0.2">
      <c r="A7035" s="211">
        <v>91899</v>
      </c>
      <c r="B7035" s="28" t="s">
        <v>4573</v>
      </c>
      <c r="C7035" s="28" t="s">
        <v>4574</v>
      </c>
      <c r="D7035" s="25">
        <v>40941</v>
      </c>
      <c r="F7035" s="26">
        <v>7.99</v>
      </c>
      <c r="G7035" s="28" t="s">
        <v>2742</v>
      </c>
      <c r="H7035" s="28" t="s">
        <v>3381</v>
      </c>
      <c r="J7035" s="28" t="s">
        <v>4911</v>
      </c>
      <c r="K7035" s="29">
        <v>40941</v>
      </c>
      <c r="L7035" s="28" t="s">
        <v>7174</v>
      </c>
      <c r="M7035" s="28" t="s">
        <v>8111</v>
      </c>
    </row>
    <row r="7036" spans="1:13" hidden="1" x14ac:dyDescent="0.2">
      <c r="A7036" s="27">
        <v>91900</v>
      </c>
      <c r="B7036" s="28" t="s">
        <v>4579</v>
      </c>
      <c r="C7036" s="28" t="s">
        <v>4574</v>
      </c>
      <c r="D7036" s="25">
        <v>40941</v>
      </c>
      <c r="F7036" s="26">
        <v>3328.09</v>
      </c>
      <c r="G7036" s="28" t="s">
        <v>5135</v>
      </c>
      <c r="H7036" s="28" t="s">
        <v>6667</v>
      </c>
      <c r="K7036" s="29">
        <v>40941</v>
      </c>
      <c r="L7036" s="28" t="s">
        <v>7174</v>
      </c>
      <c r="M7036" s="28" t="s">
        <v>7218</v>
      </c>
    </row>
    <row r="7037" spans="1:13" hidden="1" x14ac:dyDescent="0.2">
      <c r="A7037" s="27">
        <v>91896</v>
      </c>
      <c r="B7037" s="28" t="s">
        <v>4573</v>
      </c>
      <c r="C7037" s="28" t="s">
        <v>4574</v>
      </c>
      <c r="D7037" s="25">
        <v>40941</v>
      </c>
      <c r="F7037" s="26">
        <v>17.34</v>
      </c>
      <c r="G7037" s="28" t="s">
        <v>5160</v>
      </c>
      <c r="H7037" s="28" t="s">
        <v>7322</v>
      </c>
      <c r="J7037" s="28" t="s">
        <v>7139</v>
      </c>
      <c r="K7037" s="29">
        <v>40941</v>
      </c>
      <c r="L7037" s="28" t="s">
        <v>7212</v>
      </c>
      <c r="M7037" s="28" t="s">
        <v>2579</v>
      </c>
    </row>
    <row r="7038" spans="1:13" hidden="1" x14ac:dyDescent="0.2">
      <c r="A7038" s="27">
        <v>91898</v>
      </c>
      <c r="B7038" s="28" t="s">
        <v>4573</v>
      </c>
      <c r="C7038" s="28" t="s">
        <v>4574</v>
      </c>
      <c r="D7038" s="25">
        <v>40941</v>
      </c>
      <c r="E7038" s="28" t="s">
        <v>3389</v>
      </c>
      <c r="F7038" s="26">
        <v>26.95</v>
      </c>
      <c r="G7038" s="28" t="s">
        <v>5139</v>
      </c>
      <c r="H7038" s="28" t="s">
        <v>3381</v>
      </c>
      <c r="J7038" s="28" t="s">
        <v>4911</v>
      </c>
      <c r="K7038" s="29">
        <v>40941</v>
      </c>
      <c r="L7038" s="28" t="s">
        <v>7174</v>
      </c>
      <c r="M7038" s="28" t="s">
        <v>7187</v>
      </c>
    </row>
    <row r="7039" spans="1:13" hidden="1" x14ac:dyDescent="0.2">
      <c r="A7039" s="27">
        <v>91901</v>
      </c>
      <c r="B7039" s="28" t="s">
        <v>4573</v>
      </c>
      <c r="C7039" s="28" t="s">
        <v>4574</v>
      </c>
      <c r="D7039" s="25">
        <v>40941</v>
      </c>
      <c r="F7039" s="26">
        <v>4.04</v>
      </c>
      <c r="G7039" s="28" t="s">
        <v>683</v>
      </c>
      <c r="H7039" s="28" t="s">
        <v>3365</v>
      </c>
      <c r="J7039" s="28" t="s">
        <v>4909</v>
      </c>
      <c r="K7039" s="29">
        <v>40941</v>
      </c>
      <c r="L7039" s="28" t="s">
        <v>7212</v>
      </c>
      <c r="M7039" s="28" t="s">
        <v>2580</v>
      </c>
    </row>
    <row r="7040" spans="1:13" hidden="1" x14ac:dyDescent="0.2">
      <c r="A7040" s="27">
        <v>92837</v>
      </c>
      <c r="B7040" s="28" t="s">
        <v>5150</v>
      </c>
      <c r="C7040" s="28" t="s">
        <v>5135</v>
      </c>
      <c r="D7040" s="25">
        <v>40941</v>
      </c>
      <c r="F7040" s="26">
        <v>-3328.09</v>
      </c>
      <c r="G7040" s="28" t="s">
        <v>4574</v>
      </c>
      <c r="H7040" s="28" t="s">
        <v>6667</v>
      </c>
    </row>
    <row r="7041" spans="1:13" hidden="1" x14ac:dyDescent="0.2">
      <c r="A7041" s="211">
        <v>91893</v>
      </c>
      <c r="B7041" s="28" t="s">
        <v>4579</v>
      </c>
      <c r="C7041" s="28" t="s">
        <v>4574</v>
      </c>
      <c r="D7041" s="25">
        <v>40942</v>
      </c>
      <c r="F7041" s="26">
        <v>50</v>
      </c>
      <c r="G7041" s="28" t="s">
        <v>4580</v>
      </c>
      <c r="H7041" s="28" t="s">
        <v>6667</v>
      </c>
      <c r="K7041" s="29">
        <v>40942</v>
      </c>
      <c r="L7041" s="28" t="s">
        <v>7184</v>
      </c>
      <c r="M7041" s="28" t="s">
        <v>3597</v>
      </c>
    </row>
    <row r="7042" spans="1:13" hidden="1" x14ac:dyDescent="0.2">
      <c r="A7042" s="211">
        <v>91894</v>
      </c>
      <c r="B7042" s="33" t="s">
        <v>4573</v>
      </c>
      <c r="C7042" s="28" t="s">
        <v>4574</v>
      </c>
      <c r="D7042" s="25">
        <v>40942</v>
      </c>
      <c r="F7042" s="26">
        <v>89</v>
      </c>
      <c r="G7042" s="28" t="s">
        <v>1162</v>
      </c>
      <c r="H7042" s="28" t="s">
        <v>4600</v>
      </c>
      <c r="J7042" s="28" t="s">
        <v>4907</v>
      </c>
      <c r="K7042" s="29">
        <v>40942</v>
      </c>
      <c r="L7042" s="28" t="s">
        <v>7212</v>
      </c>
      <c r="M7042" s="28" t="s">
        <v>2577</v>
      </c>
    </row>
    <row r="7043" spans="1:13" hidden="1" x14ac:dyDescent="0.2">
      <c r="A7043" s="211">
        <v>91890</v>
      </c>
      <c r="B7043" s="28" t="s">
        <v>4573</v>
      </c>
      <c r="C7043" s="28" t="s">
        <v>4574</v>
      </c>
      <c r="D7043" s="25">
        <v>40942</v>
      </c>
      <c r="F7043" s="26">
        <v>10.51</v>
      </c>
      <c r="G7043" s="28" t="s">
        <v>5143</v>
      </c>
      <c r="H7043" s="28" t="s">
        <v>3381</v>
      </c>
      <c r="J7043" s="28" t="s">
        <v>4909</v>
      </c>
      <c r="K7043" s="29">
        <v>40942</v>
      </c>
      <c r="L7043" s="28" t="s">
        <v>7174</v>
      </c>
      <c r="M7043" s="28" t="s">
        <v>7217</v>
      </c>
    </row>
    <row r="7044" spans="1:13" hidden="1" x14ac:dyDescent="0.2">
      <c r="A7044" s="211">
        <v>91958</v>
      </c>
      <c r="B7044" s="28" t="s">
        <v>4573</v>
      </c>
      <c r="C7044" s="28" t="s">
        <v>5135</v>
      </c>
      <c r="D7044" s="25">
        <v>40942</v>
      </c>
      <c r="E7044" s="28" t="s">
        <v>717</v>
      </c>
      <c r="F7044" s="26">
        <v>16.95</v>
      </c>
      <c r="G7044" s="28" t="s">
        <v>2203</v>
      </c>
      <c r="H7044" s="28" t="s">
        <v>277</v>
      </c>
      <c r="J7044" s="28" t="s">
        <v>4906</v>
      </c>
      <c r="K7044" s="29">
        <v>40943</v>
      </c>
      <c r="L7044" s="28" t="s">
        <v>5658</v>
      </c>
      <c r="M7044" s="28" t="s">
        <v>7296</v>
      </c>
    </row>
    <row r="7045" spans="1:13" x14ac:dyDescent="0.2">
      <c r="A7045" s="27">
        <v>91889</v>
      </c>
      <c r="B7045" s="28" t="s">
        <v>4573</v>
      </c>
      <c r="C7045" s="28" t="s">
        <v>4574</v>
      </c>
      <c r="D7045" s="25">
        <v>40942</v>
      </c>
      <c r="F7045" s="26">
        <v>20</v>
      </c>
      <c r="G7045" s="28" t="s">
        <v>2201</v>
      </c>
      <c r="H7045" s="28" t="s">
        <v>7151</v>
      </c>
      <c r="J7045" s="28" t="s">
        <v>4911</v>
      </c>
      <c r="K7045" s="29">
        <v>40942</v>
      </c>
      <c r="L7045" s="28" t="s">
        <v>7212</v>
      </c>
      <c r="M7045" s="28" t="s">
        <v>2574</v>
      </c>
    </row>
    <row r="7046" spans="1:13" hidden="1" x14ac:dyDescent="0.2">
      <c r="A7046" s="27">
        <v>91892</v>
      </c>
      <c r="B7046" s="28" t="s">
        <v>4573</v>
      </c>
      <c r="C7046" s="28" t="s">
        <v>4574</v>
      </c>
      <c r="D7046" s="25">
        <v>40942</v>
      </c>
      <c r="F7046" s="26">
        <v>20</v>
      </c>
      <c r="G7046" s="28" t="s">
        <v>2201</v>
      </c>
      <c r="H7046" s="28" t="s">
        <v>3381</v>
      </c>
      <c r="J7046" s="28" t="s">
        <v>4907</v>
      </c>
      <c r="K7046" s="29">
        <v>40942</v>
      </c>
      <c r="L7046" s="28" t="s">
        <v>7212</v>
      </c>
      <c r="M7046" s="28" t="s">
        <v>2576</v>
      </c>
    </row>
    <row r="7047" spans="1:13" hidden="1" x14ac:dyDescent="0.2">
      <c r="A7047" s="27">
        <v>91956.1</v>
      </c>
      <c r="B7047" s="28" t="s">
        <v>4573</v>
      </c>
      <c r="C7047" s="28" t="s">
        <v>5135</v>
      </c>
      <c r="D7047" s="25">
        <v>40942</v>
      </c>
      <c r="E7047" s="28" t="s">
        <v>726</v>
      </c>
      <c r="F7047" s="26">
        <v>7</v>
      </c>
      <c r="G7047" s="28" t="s">
        <v>683</v>
      </c>
      <c r="H7047" s="28" t="s">
        <v>3370</v>
      </c>
      <c r="J7047" s="28" t="s">
        <v>4909</v>
      </c>
      <c r="K7047" s="29">
        <v>40943</v>
      </c>
      <c r="L7047" s="28" t="s">
        <v>5658</v>
      </c>
      <c r="M7047" s="28" t="s">
        <v>6162</v>
      </c>
    </row>
    <row r="7048" spans="1:13" hidden="1" x14ac:dyDescent="0.2">
      <c r="A7048" s="27">
        <v>91956.1</v>
      </c>
      <c r="B7048" s="33" t="s">
        <v>4573</v>
      </c>
      <c r="C7048" s="28" t="s">
        <v>5135</v>
      </c>
      <c r="D7048" s="25">
        <v>40942</v>
      </c>
      <c r="E7048" s="28" t="s">
        <v>726</v>
      </c>
      <c r="F7048" s="26">
        <v>76.09</v>
      </c>
      <c r="G7048" s="28" t="s">
        <v>683</v>
      </c>
      <c r="H7048" s="28" t="s">
        <v>3365</v>
      </c>
      <c r="J7048" s="28" t="s">
        <v>4909</v>
      </c>
      <c r="K7048" s="29">
        <v>40943</v>
      </c>
      <c r="L7048" s="28" t="s">
        <v>5658</v>
      </c>
      <c r="M7048" s="28" t="s">
        <v>6162</v>
      </c>
    </row>
    <row r="7049" spans="1:13" hidden="1" x14ac:dyDescent="0.2">
      <c r="A7049" s="27">
        <v>91957</v>
      </c>
      <c r="B7049" s="28" t="s">
        <v>4573</v>
      </c>
      <c r="C7049" s="28" t="s">
        <v>5135</v>
      </c>
      <c r="D7049" s="25">
        <v>40942</v>
      </c>
      <c r="F7049" s="26">
        <v>62.05</v>
      </c>
      <c r="G7049" s="28" t="s">
        <v>683</v>
      </c>
      <c r="H7049" s="28" t="s">
        <v>7322</v>
      </c>
      <c r="J7049" s="28" t="s">
        <v>7139</v>
      </c>
      <c r="K7049" s="29">
        <v>40943</v>
      </c>
      <c r="L7049" s="28" t="s">
        <v>5658</v>
      </c>
      <c r="M7049" s="28" t="s">
        <v>4093</v>
      </c>
    </row>
    <row r="7050" spans="1:13" hidden="1" x14ac:dyDescent="0.2">
      <c r="A7050" s="27">
        <v>91891</v>
      </c>
      <c r="B7050" s="28" t="s">
        <v>4573</v>
      </c>
      <c r="C7050" s="28" t="s">
        <v>4574</v>
      </c>
      <c r="D7050" s="25">
        <v>40942</v>
      </c>
      <c r="E7050" s="28" t="s">
        <v>2607</v>
      </c>
      <c r="F7050" s="26">
        <v>11.1</v>
      </c>
      <c r="G7050" s="28" t="s">
        <v>2205</v>
      </c>
      <c r="H7050" s="28" t="s">
        <v>3484</v>
      </c>
      <c r="J7050" s="28" t="s">
        <v>4907</v>
      </c>
      <c r="K7050" s="29">
        <v>40942</v>
      </c>
      <c r="L7050" s="28" t="s">
        <v>7212</v>
      </c>
      <c r="M7050" s="28" t="s">
        <v>2575</v>
      </c>
    </row>
    <row r="7051" spans="1:13" x14ac:dyDescent="0.2">
      <c r="A7051" s="27">
        <v>91959</v>
      </c>
      <c r="B7051" s="28" t="s">
        <v>4573</v>
      </c>
      <c r="C7051" s="28" t="s">
        <v>5135</v>
      </c>
      <c r="D7051" s="25">
        <v>40942</v>
      </c>
      <c r="F7051" s="26">
        <v>240</v>
      </c>
      <c r="G7051" s="28" t="s">
        <v>2205</v>
      </c>
      <c r="H7051" s="28" t="s">
        <v>7151</v>
      </c>
      <c r="J7051" s="28" t="s">
        <v>4911</v>
      </c>
      <c r="K7051" s="29">
        <v>40943</v>
      </c>
      <c r="L7051" s="28" t="s">
        <v>5658</v>
      </c>
      <c r="M7051" s="28" t="s">
        <v>755</v>
      </c>
    </row>
    <row r="7052" spans="1:13" x14ac:dyDescent="0.2">
      <c r="A7052" s="211">
        <v>91961</v>
      </c>
      <c r="B7052" s="28" t="s">
        <v>4573</v>
      </c>
      <c r="C7052" s="28" t="s">
        <v>5135</v>
      </c>
      <c r="D7052" s="25">
        <v>40943</v>
      </c>
      <c r="F7052" s="26">
        <v>18</v>
      </c>
      <c r="G7052" s="28" t="s">
        <v>3349</v>
      </c>
      <c r="H7052" s="28" t="s">
        <v>7151</v>
      </c>
      <c r="J7052" s="28" t="s">
        <v>4911</v>
      </c>
      <c r="K7052" s="29">
        <v>40945</v>
      </c>
      <c r="L7052" s="28" t="s">
        <v>5658</v>
      </c>
      <c r="M7052" s="28" t="s">
        <v>6131</v>
      </c>
    </row>
    <row r="7053" spans="1:13" hidden="1" x14ac:dyDescent="0.2">
      <c r="A7053" s="27">
        <v>91960</v>
      </c>
      <c r="B7053" s="33" t="s">
        <v>4573</v>
      </c>
      <c r="C7053" s="28" t="s">
        <v>5135</v>
      </c>
      <c r="D7053" s="25">
        <v>40943</v>
      </c>
      <c r="F7053" s="26">
        <v>27.62</v>
      </c>
      <c r="G7053" s="28" t="s">
        <v>2040</v>
      </c>
      <c r="H7053" s="28" t="s">
        <v>3370</v>
      </c>
      <c r="J7053" s="28" t="s">
        <v>4909</v>
      </c>
      <c r="K7053" s="29">
        <v>40945</v>
      </c>
      <c r="L7053" s="28" t="s">
        <v>5658</v>
      </c>
      <c r="M7053" s="28" t="s">
        <v>3404</v>
      </c>
    </row>
    <row r="7054" spans="1:13" hidden="1" x14ac:dyDescent="0.2">
      <c r="A7054" s="27">
        <v>91967</v>
      </c>
      <c r="B7054" s="28" t="s">
        <v>4573</v>
      </c>
      <c r="C7054" s="28" t="s">
        <v>5133</v>
      </c>
      <c r="D7054" s="25">
        <v>40943</v>
      </c>
      <c r="F7054" s="26">
        <v>12.93</v>
      </c>
      <c r="G7054" s="28" t="s">
        <v>5137</v>
      </c>
      <c r="H7054" s="28" t="s">
        <v>3365</v>
      </c>
      <c r="J7054" s="28" t="s">
        <v>4909</v>
      </c>
    </row>
    <row r="7055" spans="1:13" hidden="1" x14ac:dyDescent="0.2">
      <c r="A7055" s="211">
        <v>91953</v>
      </c>
      <c r="B7055" s="33" t="s">
        <v>4573</v>
      </c>
      <c r="C7055" s="33" t="s">
        <v>5135</v>
      </c>
      <c r="D7055" s="25">
        <v>40944</v>
      </c>
      <c r="E7055" s="28" t="s">
        <v>2213</v>
      </c>
      <c r="F7055" s="26">
        <v>6.55</v>
      </c>
      <c r="G7055" s="28" t="s">
        <v>1560</v>
      </c>
      <c r="H7055" s="28" t="s">
        <v>3370</v>
      </c>
      <c r="J7055" s="28" t="s">
        <v>4911</v>
      </c>
      <c r="K7055" s="29">
        <v>40945</v>
      </c>
      <c r="L7055" s="33" t="s">
        <v>5658</v>
      </c>
      <c r="M7055" s="28" t="s">
        <v>2735</v>
      </c>
    </row>
    <row r="7056" spans="1:13" hidden="1" x14ac:dyDescent="0.2">
      <c r="A7056" s="27">
        <v>91968</v>
      </c>
      <c r="B7056" s="33" t="s">
        <v>7124</v>
      </c>
      <c r="C7056" s="28" t="s">
        <v>5133</v>
      </c>
      <c r="D7056" s="25">
        <v>40944</v>
      </c>
      <c r="F7056" s="26">
        <v>0.14000000000000001</v>
      </c>
      <c r="G7056" s="28" t="s">
        <v>5133</v>
      </c>
      <c r="H7056" s="28" t="s">
        <v>6666</v>
      </c>
    </row>
    <row r="7057" spans="1:13" hidden="1" x14ac:dyDescent="0.2">
      <c r="A7057" s="27">
        <v>91954.1</v>
      </c>
      <c r="B7057" s="28" t="s">
        <v>4573</v>
      </c>
      <c r="C7057" s="28" t="s">
        <v>5135</v>
      </c>
      <c r="D7057" s="25">
        <v>40944</v>
      </c>
      <c r="E7057" s="28" t="s">
        <v>726</v>
      </c>
      <c r="F7057" s="26">
        <v>6</v>
      </c>
      <c r="G7057" s="28" t="s">
        <v>5167</v>
      </c>
      <c r="H7057" s="28" t="s">
        <v>3370</v>
      </c>
      <c r="J7057" s="28" t="s">
        <v>4909</v>
      </c>
      <c r="K7057" s="29">
        <v>40945</v>
      </c>
      <c r="L7057" s="28" t="s">
        <v>5658</v>
      </c>
      <c r="M7057" s="28" t="s">
        <v>748</v>
      </c>
    </row>
    <row r="7058" spans="1:13" hidden="1" x14ac:dyDescent="0.2">
      <c r="A7058" s="27">
        <v>91954.2</v>
      </c>
      <c r="B7058" s="33" t="s">
        <v>4573</v>
      </c>
      <c r="C7058" s="28" t="s">
        <v>5135</v>
      </c>
      <c r="D7058" s="25">
        <v>40944</v>
      </c>
      <c r="E7058" s="28" t="s">
        <v>7380</v>
      </c>
      <c r="F7058" s="26">
        <v>11.6</v>
      </c>
      <c r="G7058" s="28" t="s">
        <v>5167</v>
      </c>
      <c r="H7058" s="28" t="s">
        <v>3370</v>
      </c>
      <c r="J7058" s="28" t="s">
        <v>4909</v>
      </c>
      <c r="K7058" s="29">
        <v>40945</v>
      </c>
      <c r="L7058" s="28" t="s">
        <v>5658</v>
      </c>
      <c r="M7058" s="28" t="s">
        <v>748</v>
      </c>
    </row>
    <row r="7059" spans="1:13" hidden="1" x14ac:dyDescent="0.2">
      <c r="A7059" s="27">
        <v>91954.3</v>
      </c>
      <c r="B7059" s="28" t="s">
        <v>4573</v>
      </c>
      <c r="C7059" s="28" t="s">
        <v>5135</v>
      </c>
      <c r="D7059" s="25">
        <v>40944</v>
      </c>
      <c r="F7059" s="26">
        <v>14.93</v>
      </c>
      <c r="G7059" s="28" t="s">
        <v>5167</v>
      </c>
      <c r="H7059" s="28" t="s">
        <v>3365</v>
      </c>
      <c r="J7059" s="28" t="s">
        <v>4909</v>
      </c>
      <c r="K7059" s="29">
        <v>40945</v>
      </c>
      <c r="L7059" s="28" t="s">
        <v>5658</v>
      </c>
      <c r="M7059" s="28" t="s">
        <v>748</v>
      </c>
    </row>
    <row r="7060" spans="1:13" hidden="1" x14ac:dyDescent="0.2">
      <c r="A7060" s="211">
        <v>91888</v>
      </c>
      <c r="B7060" s="28" t="s">
        <v>4579</v>
      </c>
      <c r="C7060" s="28" t="s">
        <v>4574</v>
      </c>
      <c r="D7060" s="25">
        <v>40945</v>
      </c>
      <c r="F7060" s="26">
        <v>40</v>
      </c>
      <c r="G7060" s="28" t="s">
        <v>4580</v>
      </c>
      <c r="H7060" s="28" t="s">
        <v>6667</v>
      </c>
      <c r="K7060" s="29">
        <v>40945</v>
      </c>
      <c r="L7060" s="28" t="s">
        <v>7184</v>
      </c>
      <c r="M7060" s="28" t="s">
        <v>3596</v>
      </c>
    </row>
    <row r="7061" spans="1:13" hidden="1" x14ac:dyDescent="0.2">
      <c r="A7061" s="211">
        <v>91887</v>
      </c>
      <c r="B7061" s="33" t="s">
        <v>4573</v>
      </c>
      <c r="C7061" s="28" t="s">
        <v>4574</v>
      </c>
      <c r="D7061" s="25">
        <v>40945</v>
      </c>
      <c r="F7061" s="26">
        <v>12</v>
      </c>
      <c r="G7061" s="28" t="s">
        <v>4596</v>
      </c>
      <c r="H7061" s="28" t="s">
        <v>5954</v>
      </c>
      <c r="J7061" s="28" t="s">
        <v>4912</v>
      </c>
      <c r="K7061" s="29">
        <v>40945</v>
      </c>
      <c r="L7061" s="28" t="s">
        <v>7174</v>
      </c>
      <c r="M7061" s="28" t="s">
        <v>4596</v>
      </c>
    </row>
    <row r="7062" spans="1:13" x14ac:dyDescent="0.2">
      <c r="A7062" s="27">
        <v>91962</v>
      </c>
      <c r="B7062" s="28" t="s">
        <v>4573</v>
      </c>
      <c r="C7062" s="28" t="s">
        <v>5135</v>
      </c>
      <c r="D7062" s="25">
        <v>40945</v>
      </c>
      <c r="F7062" s="26">
        <v>13.8</v>
      </c>
      <c r="G7062" s="28" t="s">
        <v>2205</v>
      </c>
      <c r="H7062" s="28" t="s">
        <v>7151</v>
      </c>
      <c r="J7062" s="28" t="s">
        <v>4911</v>
      </c>
      <c r="K7062" s="29">
        <v>40946</v>
      </c>
      <c r="L7062" s="28" t="s">
        <v>5658</v>
      </c>
      <c r="M7062" s="28" t="s">
        <v>755</v>
      </c>
    </row>
    <row r="7063" spans="1:13" hidden="1" x14ac:dyDescent="0.2">
      <c r="A7063" s="211">
        <v>91886</v>
      </c>
      <c r="B7063" s="28" t="s">
        <v>4592</v>
      </c>
      <c r="C7063" s="28" t="s">
        <v>4574</v>
      </c>
      <c r="D7063" s="25">
        <v>40946</v>
      </c>
      <c r="F7063" s="26">
        <v>-316.58999999999997</v>
      </c>
      <c r="G7063" s="28" t="s">
        <v>4593</v>
      </c>
      <c r="H7063" s="28" t="s">
        <v>6666</v>
      </c>
      <c r="J7063" s="28" t="s">
        <v>4911</v>
      </c>
      <c r="K7063" s="29">
        <v>40946</v>
      </c>
      <c r="L7063" s="28" t="s">
        <v>7177</v>
      </c>
      <c r="M7063" s="28" t="s">
        <v>2573</v>
      </c>
    </row>
    <row r="7064" spans="1:13" hidden="1" x14ac:dyDescent="0.2">
      <c r="A7064" s="211">
        <v>91879</v>
      </c>
      <c r="B7064" s="28" t="s">
        <v>4579</v>
      </c>
      <c r="C7064" s="28" t="s">
        <v>4574</v>
      </c>
      <c r="D7064" s="25">
        <v>40946</v>
      </c>
      <c r="F7064" s="26">
        <v>10</v>
      </c>
      <c r="G7064" s="28" t="s">
        <v>4580</v>
      </c>
      <c r="H7064" s="28" t="s">
        <v>6667</v>
      </c>
      <c r="K7064" s="29">
        <v>40946</v>
      </c>
      <c r="L7064" s="28" t="s">
        <v>7184</v>
      </c>
      <c r="M7064" s="28" t="s">
        <v>3595</v>
      </c>
    </row>
    <row r="7065" spans="1:13" hidden="1" x14ac:dyDescent="0.2">
      <c r="A7065" s="211">
        <v>91880</v>
      </c>
      <c r="B7065" s="28" t="s">
        <v>4579</v>
      </c>
      <c r="C7065" s="28" t="s">
        <v>4574</v>
      </c>
      <c r="D7065" s="25">
        <v>40946</v>
      </c>
      <c r="F7065" s="26">
        <v>250</v>
      </c>
      <c r="G7065" s="28" t="s">
        <v>4587</v>
      </c>
      <c r="H7065" s="28" t="s">
        <v>6667</v>
      </c>
      <c r="K7065" s="29">
        <v>40946</v>
      </c>
      <c r="L7065" s="28" t="s">
        <v>7174</v>
      </c>
      <c r="M7065" s="28" t="s">
        <v>7179</v>
      </c>
    </row>
    <row r="7066" spans="1:13" hidden="1" x14ac:dyDescent="0.2">
      <c r="A7066" s="211">
        <v>91881</v>
      </c>
      <c r="B7066" s="28" t="s">
        <v>4579</v>
      </c>
      <c r="C7066" s="28" t="s">
        <v>4574</v>
      </c>
      <c r="D7066" s="25">
        <v>40946</v>
      </c>
      <c r="F7066" s="26">
        <v>60</v>
      </c>
      <c r="G7066" s="28" t="s">
        <v>4587</v>
      </c>
      <c r="H7066" s="28" t="s">
        <v>6667</v>
      </c>
      <c r="K7066" s="29">
        <v>40946</v>
      </c>
      <c r="L7066" s="28" t="s">
        <v>7174</v>
      </c>
      <c r="M7066" s="28" t="s">
        <v>7179</v>
      </c>
    </row>
    <row r="7067" spans="1:13" hidden="1" x14ac:dyDescent="0.2">
      <c r="A7067" s="211">
        <v>91882</v>
      </c>
      <c r="B7067" s="28" t="s">
        <v>4579</v>
      </c>
      <c r="C7067" s="28" t="s">
        <v>4574</v>
      </c>
      <c r="D7067" s="25">
        <v>40946</v>
      </c>
      <c r="F7067" s="26">
        <v>150</v>
      </c>
      <c r="G7067" s="28" t="s">
        <v>4587</v>
      </c>
      <c r="H7067" s="28" t="s">
        <v>6667</v>
      </c>
      <c r="K7067" s="29">
        <v>40946</v>
      </c>
      <c r="L7067" s="28" t="s">
        <v>7174</v>
      </c>
      <c r="M7067" s="28" t="s">
        <v>7179</v>
      </c>
    </row>
    <row r="7068" spans="1:13" hidden="1" x14ac:dyDescent="0.2">
      <c r="A7068" s="211">
        <v>91883</v>
      </c>
      <c r="B7068" s="28" t="s">
        <v>4579</v>
      </c>
      <c r="C7068" s="28" t="s">
        <v>4574</v>
      </c>
      <c r="D7068" s="25">
        <v>40946</v>
      </c>
      <c r="F7068" s="26">
        <v>500</v>
      </c>
      <c r="G7068" s="28" t="s">
        <v>4587</v>
      </c>
      <c r="H7068" s="28" t="s">
        <v>6667</v>
      </c>
      <c r="K7068" s="29">
        <v>40946</v>
      </c>
      <c r="L7068" s="28" t="s">
        <v>7174</v>
      </c>
      <c r="M7068" s="28" t="s">
        <v>7179</v>
      </c>
    </row>
    <row r="7069" spans="1:13" hidden="1" x14ac:dyDescent="0.2">
      <c r="A7069" s="211">
        <v>91885</v>
      </c>
      <c r="B7069" s="28" t="s">
        <v>4573</v>
      </c>
      <c r="C7069" s="33" t="s">
        <v>4574</v>
      </c>
      <c r="D7069" s="25">
        <v>40946</v>
      </c>
      <c r="F7069" s="26">
        <v>5</v>
      </c>
      <c r="G7069" s="28" t="s">
        <v>4590</v>
      </c>
      <c r="H7069" s="28" t="s">
        <v>5954</v>
      </c>
      <c r="J7069" s="28" t="s">
        <v>4912</v>
      </c>
      <c r="K7069" s="29">
        <v>40946</v>
      </c>
      <c r="L7069" s="33" t="s">
        <v>7182</v>
      </c>
      <c r="M7069" s="28" t="s">
        <v>2572</v>
      </c>
    </row>
    <row r="7070" spans="1:13" hidden="1" x14ac:dyDescent="0.2">
      <c r="A7070" s="27">
        <v>91963</v>
      </c>
      <c r="B7070" s="28" t="s">
        <v>4573</v>
      </c>
      <c r="C7070" s="28" t="s">
        <v>5135</v>
      </c>
      <c r="D7070" s="25">
        <v>40946</v>
      </c>
      <c r="F7070" s="26">
        <v>21.9</v>
      </c>
      <c r="G7070" s="28" t="s">
        <v>683</v>
      </c>
      <c r="H7070" s="28" t="s">
        <v>3365</v>
      </c>
      <c r="J7070" s="28" t="s">
        <v>4909</v>
      </c>
      <c r="K7070" s="29">
        <v>40947</v>
      </c>
      <c r="L7070" s="28" t="s">
        <v>5658</v>
      </c>
      <c r="M7070" s="28" t="s">
        <v>1519</v>
      </c>
    </row>
    <row r="7071" spans="1:13" hidden="1" x14ac:dyDescent="0.2">
      <c r="A7071" s="27">
        <v>91964</v>
      </c>
      <c r="B7071" s="28" t="s">
        <v>4573</v>
      </c>
      <c r="C7071" s="28" t="s">
        <v>5135</v>
      </c>
      <c r="D7071" s="25">
        <v>40946</v>
      </c>
      <c r="F7071" s="26">
        <v>2.29</v>
      </c>
      <c r="G7071" s="28" t="s">
        <v>683</v>
      </c>
      <c r="H7071" s="28" t="s">
        <v>3365</v>
      </c>
      <c r="J7071" s="28" t="s">
        <v>4909</v>
      </c>
      <c r="K7071" s="29">
        <v>40947</v>
      </c>
      <c r="L7071" s="28" t="s">
        <v>5658</v>
      </c>
      <c r="M7071" s="28" t="s">
        <v>1519</v>
      </c>
    </row>
    <row r="7072" spans="1:13" hidden="1" x14ac:dyDescent="0.2">
      <c r="A7072" s="27">
        <v>91884</v>
      </c>
      <c r="B7072" s="28" t="s">
        <v>4573</v>
      </c>
      <c r="C7072" s="28" t="s">
        <v>4574</v>
      </c>
      <c r="D7072" s="25">
        <v>40946</v>
      </c>
      <c r="E7072" s="28" t="s">
        <v>3388</v>
      </c>
      <c r="F7072" s="26">
        <v>8.19</v>
      </c>
      <c r="G7072" s="28" t="s">
        <v>4589</v>
      </c>
      <c r="H7072" s="28" t="s">
        <v>3381</v>
      </c>
      <c r="J7072" s="28" t="s">
        <v>4907</v>
      </c>
      <c r="K7072" s="29">
        <v>40946</v>
      </c>
      <c r="L7072" s="28" t="s">
        <v>7174</v>
      </c>
      <c r="M7072" s="28" t="s">
        <v>7186</v>
      </c>
    </row>
    <row r="7073" spans="1:13" hidden="1" x14ac:dyDescent="0.2">
      <c r="A7073" s="27">
        <v>91965</v>
      </c>
      <c r="B7073" s="28" t="s">
        <v>4573</v>
      </c>
      <c r="C7073" s="28" t="s">
        <v>5135</v>
      </c>
      <c r="D7073" s="25">
        <v>40946</v>
      </c>
      <c r="E7073" s="33"/>
      <c r="F7073" s="26">
        <v>6.45</v>
      </c>
      <c r="G7073" s="28" t="s">
        <v>2210</v>
      </c>
      <c r="H7073" s="28" t="s">
        <v>3484</v>
      </c>
      <c r="J7073" s="28" t="s">
        <v>4907</v>
      </c>
      <c r="K7073" s="29">
        <v>40947</v>
      </c>
      <c r="L7073" s="28" t="s">
        <v>5658</v>
      </c>
      <c r="M7073" s="28" t="s">
        <v>7297</v>
      </c>
    </row>
    <row r="7074" spans="1:13" hidden="1" x14ac:dyDescent="0.2">
      <c r="A7074" s="27">
        <v>91912</v>
      </c>
      <c r="B7074" s="28" t="s">
        <v>4573</v>
      </c>
      <c r="C7074" s="28" t="s">
        <v>5135</v>
      </c>
      <c r="D7074" s="25">
        <v>40947</v>
      </c>
      <c r="F7074" s="26">
        <v>52.83</v>
      </c>
      <c r="G7074" s="28" t="s">
        <v>5160</v>
      </c>
      <c r="H7074" s="28" t="s">
        <v>7322</v>
      </c>
      <c r="J7074" s="28" t="s">
        <v>7139</v>
      </c>
      <c r="K7074" s="29">
        <v>40948</v>
      </c>
      <c r="L7074" s="28" t="s">
        <v>5658</v>
      </c>
      <c r="M7074" s="28" t="s">
        <v>2586</v>
      </c>
    </row>
    <row r="7075" spans="1:13" hidden="1" x14ac:dyDescent="0.2">
      <c r="A7075" s="211">
        <v>91877.2</v>
      </c>
      <c r="B7075" s="28" t="s">
        <v>4579</v>
      </c>
      <c r="C7075" s="28" t="s">
        <v>4574</v>
      </c>
      <c r="D7075" s="25">
        <v>40948</v>
      </c>
      <c r="F7075" s="26">
        <v>30</v>
      </c>
      <c r="G7075" s="28" t="s">
        <v>4580</v>
      </c>
      <c r="H7075" s="28" t="s">
        <v>6667</v>
      </c>
      <c r="K7075" s="29">
        <v>40948</v>
      </c>
      <c r="L7075" s="28" t="s">
        <v>7212</v>
      </c>
      <c r="M7075" s="28" t="s">
        <v>2571</v>
      </c>
    </row>
    <row r="7076" spans="1:13" hidden="1" x14ac:dyDescent="0.2">
      <c r="A7076" s="211">
        <v>91876</v>
      </c>
      <c r="B7076" s="33" t="s">
        <v>4585</v>
      </c>
      <c r="C7076" s="28" t="s">
        <v>4574</v>
      </c>
      <c r="D7076" s="25">
        <v>40948</v>
      </c>
      <c r="F7076" s="26">
        <v>50</v>
      </c>
      <c r="G7076" s="28" t="s">
        <v>4586</v>
      </c>
      <c r="H7076" s="28" t="s">
        <v>5948</v>
      </c>
      <c r="J7076" s="28" t="s">
        <v>4905</v>
      </c>
      <c r="K7076" s="29">
        <v>40948</v>
      </c>
      <c r="L7076" s="28" t="s">
        <v>7174</v>
      </c>
      <c r="M7076" s="28" t="s">
        <v>7180</v>
      </c>
    </row>
    <row r="7077" spans="1:13" hidden="1" x14ac:dyDescent="0.2">
      <c r="A7077" s="211">
        <v>91875</v>
      </c>
      <c r="B7077" s="28" t="s">
        <v>4579</v>
      </c>
      <c r="C7077" s="28" t="s">
        <v>4574</v>
      </c>
      <c r="D7077" s="25">
        <v>40948</v>
      </c>
      <c r="F7077" s="26">
        <v>100</v>
      </c>
      <c r="G7077" s="28" t="s">
        <v>4587</v>
      </c>
      <c r="H7077" s="28" t="s">
        <v>6667</v>
      </c>
      <c r="K7077" s="29">
        <v>40948</v>
      </c>
      <c r="L7077" s="28" t="s">
        <v>7174</v>
      </c>
      <c r="M7077" s="28" t="s">
        <v>7179</v>
      </c>
    </row>
    <row r="7078" spans="1:13" hidden="1" x14ac:dyDescent="0.2">
      <c r="A7078" s="211">
        <v>91878</v>
      </c>
      <c r="B7078" s="28" t="s">
        <v>4579</v>
      </c>
      <c r="C7078" s="28" t="s">
        <v>4574</v>
      </c>
      <c r="D7078" s="25">
        <v>40948</v>
      </c>
      <c r="F7078" s="26">
        <v>100</v>
      </c>
      <c r="G7078" s="28" t="s">
        <v>4587</v>
      </c>
      <c r="H7078" s="28" t="s">
        <v>6667</v>
      </c>
      <c r="K7078" s="29">
        <v>40948</v>
      </c>
      <c r="L7078" s="28" t="s">
        <v>7174</v>
      </c>
      <c r="M7078" s="28" t="s">
        <v>7179</v>
      </c>
    </row>
    <row r="7079" spans="1:13" hidden="1" x14ac:dyDescent="0.2">
      <c r="A7079" s="27">
        <v>91913</v>
      </c>
      <c r="B7079" s="28" t="s">
        <v>4573</v>
      </c>
      <c r="C7079" s="28" t="s">
        <v>5135</v>
      </c>
      <c r="D7079" s="25">
        <v>40948</v>
      </c>
      <c r="F7079" s="26">
        <v>24.73</v>
      </c>
      <c r="G7079" s="28" t="s">
        <v>683</v>
      </c>
      <c r="H7079" s="28" t="s">
        <v>3365</v>
      </c>
      <c r="J7079" s="28" t="s">
        <v>4909</v>
      </c>
      <c r="K7079" s="29">
        <v>40949</v>
      </c>
      <c r="L7079" s="28" t="s">
        <v>5658</v>
      </c>
      <c r="M7079" s="28" t="s">
        <v>1525</v>
      </c>
    </row>
    <row r="7080" spans="1:13" hidden="1" x14ac:dyDescent="0.2">
      <c r="A7080" s="27">
        <v>91877.1</v>
      </c>
      <c r="B7080" s="33" t="s">
        <v>4573</v>
      </c>
      <c r="C7080" s="28" t="s">
        <v>4574</v>
      </c>
      <c r="D7080" s="25">
        <v>40948</v>
      </c>
      <c r="E7080" s="28" t="s">
        <v>7164</v>
      </c>
      <c r="F7080" s="26">
        <v>3.84</v>
      </c>
      <c r="G7080" s="28" t="s">
        <v>5137</v>
      </c>
      <c r="H7080" s="28" t="s">
        <v>3365</v>
      </c>
      <c r="J7080" s="28" t="s">
        <v>4911</v>
      </c>
      <c r="K7080" s="29">
        <v>40948</v>
      </c>
      <c r="L7080" s="28" t="s">
        <v>7212</v>
      </c>
      <c r="M7080" s="28" t="s">
        <v>2571</v>
      </c>
    </row>
    <row r="7081" spans="1:13" hidden="1" x14ac:dyDescent="0.2">
      <c r="A7081" s="211">
        <v>91917</v>
      </c>
      <c r="B7081" s="28" t="s">
        <v>4573</v>
      </c>
      <c r="C7081" s="28" t="s">
        <v>5135</v>
      </c>
      <c r="D7081" s="25">
        <v>40949</v>
      </c>
      <c r="F7081" s="26">
        <v>8.6</v>
      </c>
      <c r="G7081" s="28" t="s">
        <v>896</v>
      </c>
      <c r="H7081" s="28" t="s">
        <v>3484</v>
      </c>
      <c r="J7081" s="28" t="s">
        <v>4907</v>
      </c>
      <c r="K7081" s="29">
        <v>40950</v>
      </c>
      <c r="L7081" s="28" t="s">
        <v>5658</v>
      </c>
      <c r="M7081" s="28" t="s">
        <v>5020</v>
      </c>
    </row>
    <row r="7082" spans="1:13" hidden="1" x14ac:dyDescent="0.2">
      <c r="A7082" s="211">
        <v>91874</v>
      </c>
      <c r="B7082" s="28" t="s">
        <v>4573</v>
      </c>
      <c r="C7082" s="28" t="s">
        <v>4574</v>
      </c>
      <c r="D7082" s="25">
        <v>40949</v>
      </c>
      <c r="E7082" s="28" t="s">
        <v>2598</v>
      </c>
      <c r="F7082" s="26">
        <v>10</v>
      </c>
      <c r="G7082" s="28" t="s">
        <v>681</v>
      </c>
      <c r="H7082" s="28" t="s">
        <v>7165</v>
      </c>
      <c r="J7082" s="28" t="s">
        <v>4907</v>
      </c>
      <c r="K7082" s="29">
        <v>40949</v>
      </c>
      <c r="L7082" s="28" t="s">
        <v>7174</v>
      </c>
      <c r="M7082" s="28" t="s">
        <v>697</v>
      </c>
    </row>
    <row r="7083" spans="1:13" hidden="1" x14ac:dyDescent="0.2">
      <c r="A7083" s="211">
        <v>91918</v>
      </c>
      <c r="B7083" s="28" t="s">
        <v>4573</v>
      </c>
      <c r="C7083" s="28" t="s">
        <v>5135</v>
      </c>
      <c r="D7083" s="25">
        <v>40949</v>
      </c>
      <c r="E7083" s="28" t="s">
        <v>710</v>
      </c>
      <c r="F7083" s="26">
        <v>60.45</v>
      </c>
      <c r="G7083" s="28" t="s">
        <v>6747</v>
      </c>
      <c r="H7083" s="28" t="s">
        <v>4600</v>
      </c>
      <c r="I7083" s="28" t="s">
        <v>709</v>
      </c>
      <c r="J7083" s="28" t="s">
        <v>4906</v>
      </c>
      <c r="K7083" s="29">
        <v>40950</v>
      </c>
      <c r="L7083" s="28" t="s">
        <v>5658</v>
      </c>
      <c r="M7083" s="28" t="s">
        <v>2588</v>
      </c>
    </row>
    <row r="7084" spans="1:13" hidden="1" x14ac:dyDescent="0.2">
      <c r="A7084" s="27">
        <v>91914</v>
      </c>
      <c r="B7084" s="28" t="s">
        <v>4573</v>
      </c>
      <c r="C7084" s="28" t="s">
        <v>5135</v>
      </c>
      <c r="D7084" s="25">
        <v>40949</v>
      </c>
      <c r="F7084" s="26">
        <v>42.52</v>
      </c>
      <c r="G7084" s="28" t="s">
        <v>683</v>
      </c>
      <c r="H7084" s="28" t="s">
        <v>3365</v>
      </c>
      <c r="J7084" s="28" t="s">
        <v>4909</v>
      </c>
      <c r="K7084" s="29">
        <v>40950</v>
      </c>
      <c r="L7084" s="28" t="s">
        <v>5658</v>
      </c>
      <c r="M7084" s="28" t="s">
        <v>1525</v>
      </c>
    </row>
    <row r="7085" spans="1:13" hidden="1" x14ac:dyDescent="0.2">
      <c r="A7085" s="27">
        <v>91915</v>
      </c>
      <c r="B7085" s="28" t="s">
        <v>4573</v>
      </c>
      <c r="C7085" s="28" t="s">
        <v>5135</v>
      </c>
      <c r="D7085" s="25">
        <v>40949</v>
      </c>
      <c r="F7085" s="26">
        <v>4.49</v>
      </c>
      <c r="G7085" s="28" t="s">
        <v>2608</v>
      </c>
      <c r="H7085" s="28" t="s">
        <v>4600</v>
      </c>
      <c r="J7085" s="28" t="s">
        <v>4906</v>
      </c>
      <c r="K7085" s="29">
        <v>40950</v>
      </c>
      <c r="L7085" s="28" t="s">
        <v>5658</v>
      </c>
      <c r="M7085" s="28" t="s">
        <v>2587</v>
      </c>
    </row>
    <row r="7086" spans="1:13" hidden="1" x14ac:dyDescent="0.2">
      <c r="A7086" s="27">
        <v>91916</v>
      </c>
      <c r="B7086" s="28" t="s">
        <v>4573</v>
      </c>
      <c r="C7086" s="28" t="s">
        <v>5135</v>
      </c>
      <c r="D7086" s="25">
        <v>40949</v>
      </c>
      <c r="E7086" s="28" t="s">
        <v>2214</v>
      </c>
      <c r="F7086" s="26">
        <v>15.98</v>
      </c>
      <c r="G7086" s="28" t="s">
        <v>1563</v>
      </c>
      <c r="H7086" s="28" t="s">
        <v>277</v>
      </c>
      <c r="J7086" s="28" t="s">
        <v>4907</v>
      </c>
      <c r="K7086" s="29">
        <v>40950</v>
      </c>
      <c r="L7086" s="28" t="s">
        <v>5658</v>
      </c>
      <c r="M7086" s="28" t="s">
        <v>5773</v>
      </c>
    </row>
    <row r="7087" spans="1:13" hidden="1" x14ac:dyDescent="0.2">
      <c r="A7087" s="211">
        <v>91920</v>
      </c>
      <c r="B7087" s="28" t="s">
        <v>4573</v>
      </c>
      <c r="C7087" s="28" t="s">
        <v>5135</v>
      </c>
      <c r="D7087" s="25">
        <v>40950</v>
      </c>
      <c r="F7087" s="26">
        <v>167.29</v>
      </c>
      <c r="G7087" s="28" t="s">
        <v>879</v>
      </c>
      <c r="H7087" s="28" t="s">
        <v>3381</v>
      </c>
      <c r="J7087" s="28" t="s">
        <v>4909</v>
      </c>
      <c r="K7087" s="29">
        <v>40952</v>
      </c>
      <c r="L7087" s="28" t="s">
        <v>5658</v>
      </c>
      <c r="M7087" s="28" t="s">
        <v>2589</v>
      </c>
    </row>
    <row r="7088" spans="1:13" hidden="1" x14ac:dyDescent="0.2">
      <c r="A7088" s="27">
        <v>91919</v>
      </c>
      <c r="B7088" s="28" t="s">
        <v>4573</v>
      </c>
      <c r="C7088" s="28" t="s">
        <v>5135</v>
      </c>
      <c r="D7088" s="25">
        <v>40950</v>
      </c>
      <c r="F7088" s="26">
        <v>15.05</v>
      </c>
      <c r="G7088" s="28" t="s">
        <v>3970</v>
      </c>
      <c r="H7088" s="28" t="s">
        <v>3484</v>
      </c>
      <c r="J7088" s="28" t="s">
        <v>4909</v>
      </c>
      <c r="K7088" s="29">
        <v>40952</v>
      </c>
      <c r="L7088" s="28" t="s">
        <v>5658</v>
      </c>
      <c r="M7088" s="28" t="s">
        <v>1927</v>
      </c>
    </row>
    <row r="7089" spans="1:13" hidden="1" x14ac:dyDescent="0.2">
      <c r="A7089" s="27">
        <v>93461</v>
      </c>
      <c r="B7089" s="28" t="s">
        <v>5150</v>
      </c>
      <c r="C7089" s="28" t="s">
        <v>4587</v>
      </c>
      <c r="D7089" s="25">
        <v>40950</v>
      </c>
      <c r="F7089" s="26">
        <v>-1160</v>
      </c>
      <c r="G7089" s="28" t="s">
        <v>4574</v>
      </c>
      <c r="H7089" s="28" t="s">
        <v>6667</v>
      </c>
    </row>
    <row r="7090" spans="1:13" hidden="1" x14ac:dyDescent="0.2">
      <c r="A7090" s="27">
        <v>91921</v>
      </c>
      <c r="B7090" s="28" t="s">
        <v>4573</v>
      </c>
      <c r="C7090" s="28" t="s">
        <v>5135</v>
      </c>
      <c r="D7090" s="25">
        <v>40951</v>
      </c>
      <c r="F7090" s="26">
        <v>97.29</v>
      </c>
      <c r="G7090" s="28" t="s">
        <v>683</v>
      </c>
      <c r="H7090" s="28" t="s">
        <v>3365</v>
      </c>
      <c r="J7090" s="28" t="s">
        <v>4909</v>
      </c>
      <c r="K7090" s="29">
        <v>40952</v>
      </c>
      <c r="L7090" s="28" t="s">
        <v>5658</v>
      </c>
      <c r="M7090" s="28" t="s">
        <v>6162</v>
      </c>
    </row>
    <row r="7091" spans="1:13" hidden="1" x14ac:dyDescent="0.2">
      <c r="A7091" s="27">
        <v>91922</v>
      </c>
      <c r="B7091" s="33" t="s">
        <v>4573</v>
      </c>
      <c r="C7091" s="28" t="s">
        <v>5135</v>
      </c>
      <c r="D7091" s="25">
        <v>40951</v>
      </c>
      <c r="F7091" s="26">
        <v>98</v>
      </c>
      <c r="G7091" s="28" t="s">
        <v>4030</v>
      </c>
      <c r="H7091" s="28" t="s">
        <v>4600</v>
      </c>
      <c r="J7091" s="28" t="s">
        <v>4905</v>
      </c>
      <c r="K7091" s="29">
        <v>40952</v>
      </c>
      <c r="L7091" s="28" t="s">
        <v>5658</v>
      </c>
      <c r="M7091" s="28" t="s">
        <v>2590</v>
      </c>
    </row>
    <row r="7092" spans="1:13" hidden="1" x14ac:dyDescent="0.2">
      <c r="A7092" s="211">
        <v>91924</v>
      </c>
      <c r="B7092" s="28" t="s">
        <v>4573</v>
      </c>
      <c r="C7092" s="28" t="s">
        <v>5135</v>
      </c>
      <c r="D7092" s="25">
        <v>40953</v>
      </c>
      <c r="F7092" s="26">
        <v>5.78</v>
      </c>
      <c r="G7092" s="28" t="s">
        <v>1555</v>
      </c>
      <c r="H7092" s="28" t="s">
        <v>3370</v>
      </c>
      <c r="J7092" s="28" t="s">
        <v>4909</v>
      </c>
      <c r="K7092" s="29">
        <v>40954</v>
      </c>
      <c r="L7092" s="28" t="s">
        <v>5658</v>
      </c>
      <c r="M7092" s="28" t="s">
        <v>5076</v>
      </c>
    </row>
    <row r="7093" spans="1:13" hidden="1" x14ac:dyDescent="0.2">
      <c r="A7093" s="211">
        <v>91927</v>
      </c>
      <c r="B7093" s="28" t="s">
        <v>4573</v>
      </c>
      <c r="C7093" s="28" t="s">
        <v>5135</v>
      </c>
      <c r="D7093" s="25">
        <v>40953</v>
      </c>
      <c r="F7093" s="26">
        <v>66.77</v>
      </c>
      <c r="G7093" s="28" t="s">
        <v>1157</v>
      </c>
      <c r="H7093" s="28" t="s">
        <v>7322</v>
      </c>
      <c r="J7093" s="28" t="s">
        <v>7139</v>
      </c>
      <c r="K7093" s="29">
        <v>40954</v>
      </c>
      <c r="L7093" s="28" t="s">
        <v>5658</v>
      </c>
      <c r="M7093" s="28" t="s">
        <v>5018</v>
      </c>
    </row>
    <row r="7094" spans="1:13" hidden="1" x14ac:dyDescent="0.2">
      <c r="A7094" s="211">
        <v>91923</v>
      </c>
      <c r="B7094" s="28" t="s">
        <v>4573</v>
      </c>
      <c r="C7094" s="28" t="s">
        <v>5135</v>
      </c>
      <c r="D7094" s="25">
        <v>40953</v>
      </c>
      <c r="F7094" s="26">
        <v>86.01</v>
      </c>
      <c r="G7094" s="28" t="s">
        <v>2208</v>
      </c>
      <c r="H7094" s="28" t="s">
        <v>4600</v>
      </c>
      <c r="J7094" s="28" t="s">
        <v>4909</v>
      </c>
      <c r="K7094" s="29">
        <v>40954</v>
      </c>
      <c r="L7094" s="28" t="s">
        <v>5658</v>
      </c>
      <c r="M7094" s="28" t="s">
        <v>3924</v>
      </c>
    </row>
    <row r="7095" spans="1:13" hidden="1" x14ac:dyDescent="0.2">
      <c r="A7095" s="27">
        <v>91925</v>
      </c>
      <c r="B7095" s="28" t="s">
        <v>4573</v>
      </c>
      <c r="C7095" s="28" t="s">
        <v>5135</v>
      </c>
      <c r="D7095" s="25">
        <v>40953</v>
      </c>
      <c r="F7095" s="26">
        <v>10.28</v>
      </c>
      <c r="G7095" s="28" t="s">
        <v>683</v>
      </c>
      <c r="H7095" s="28" t="s">
        <v>3365</v>
      </c>
      <c r="J7095" s="28" t="s">
        <v>4909</v>
      </c>
      <c r="K7095" s="29">
        <v>40954</v>
      </c>
      <c r="L7095" s="28" t="s">
        <v>5658</v>
      </c>
      <c r="M7095" s="28" t="s">
        <v>1525</v>
      </c>
    </row>
    <row r="7096" spans="1:13" hidden="1" x14ac:dyDescent="0.2">
      <c r="A7096" s="27">
        <v>91926</v>
      </c>
      <c r="B7096" s="33" t="s">
        <v>4573</v>
      </c>
      <c r="C7096" s="28" t="s">
        <v>5135</v>
      </c>
      <c r="D7096" s="25">
        <v>40953</v>
      </c>
      <c r="E7096" s="33"/>
      <c r="F7096" s="26">
        <v>6.38</v>
      </c>
      <c r="G7096" s="28" t="s">
        <v>683</v>
      </c>
      <c r="H7096" s="28" t="s">
        <v>3365</v>
      </c>
      <c r="J7096" s="28" t="s">
        <v>4909</v>
      </c>
      <c r="K7096" s="29">
        <v>40954</v>
      </c>
      <c r="L7096" s="28" t="s">
        <v>5658</v>
      </c>
      <c r="M7096" s="28" t="s">
        <v>1525</v>
      </c>
    </row>
    <row r="7097" spans="1:13" hidden="1" x14ac:dyDescent="0.2">
      <c r="A7097" s="211">
        <v>91928.1</v>
      </c>
      <c r="B7097" s="28" t="s">
        <v>4573</v>
      </c>
      <c r="C7097" s="28" t="s">
        <v>5135</v>
      </c>
      <c r="D7097" s="25">
        <v>40954</v>
      </c>
      <c r="E7097" s="28" t="s">
        <v>2218</v>
      </c>
      <c r="F7097" s="26">
        <v>7</v>
      </c>
      <c r="G7097" s="28" t="s">
        <v>898</v>
      </c>
      <c r="H7097" s="28" t="s">
        <v>3370</v>
      </c>
      <c r="J7097" s="28" t="s">
        <v>4909</v>
      </c>
      <c r="K7097" s="29">
        <v>40955</v>
      </c>
      <c r="L7097" s="28" t="s">
        <v>5658</v>
      </c>
      <c r="M7097" s="28" t="s">
        <v>928</v>
      </c>
    </row>
    <row r="7098" spans="1:13" hidden="1" x14ac:dyDescent="0.2">
      <c r="A7098" s="211">
        <v>91928.2</v>
      </c>
      <c r="B7098" s="28" t="s">
        <v>4573</v>
      </c>
      <c r="C7098" s="28" t="s">
        <v>5135</v>
      </c>
      <c r="D7098" s="25">
        <v>40954</v>
      </c>
      <c r="F7098" s="26">
        <v>42.69</v>
      </c>
      <c r="G7098" s="28" t="s">
        <v>898</v>
      </c>
      <c r="H7098" s="28" t="s">
        <v>3365</v>
      </c>
      <c r="J7098" s="28" t="s">
        <v>4909</v>
      </c>
      <c r="K7098" s="29">
        <v>40955</v>
      </c>
      <c r="L7098" s="28" t="s">
        <v>5658</v>
      </c>
      <c r="M7098" s="28" t="s">
        <v>928</v>
      </c>
    </row>
    <row r="7099" spans="1:13" hidden="1" x14ac:dyDescent="0.2">
      <c r="A7099" s="27">
        <v>91929</v>
      </c>
      <c r="B7099" s="28" t="s">
        <v>4573</v>
      </c>
      <c r="C7099" s="28" t="s">
        <v>5135</v>
      </c>
      <c r="D7099" s="25">
        <v>40954</v>
      </c>
      <c r="F7099" s="26">
        <v>4.59</v>
      </c>
      <c r="G7099" s="28" t="s">
        <v>7119</v>
      </c>
      <c r="H7099" s="28" t="s">
        <v>3484</v>
      </c>
      <c r="J7099" s="28" t="s">
        <v>4911</v>
      </c>
      <c r="K7099" s="29">
        <v>40955</v>
      </c>
      <c r="L7099" s="28" t="s">
        <v>5658</v>
      </c>
      <c r="M7099" s="28" t="s">
        <v>6161</v>
      </c>
    </row>
    <row r="7100" spans="1:13" hidden="1" x14ac:dyDescent="0.2">
      <c r="A7100" s="27">
        <v>91873</v>
      </c>
      <c r="B7100" s="28" t="s">
        <v>4573</v>
      </c>
      <c r="C7100" s="28" t="s">
        <v>4574</v>
      </c>
      <c r="D7100" s="25">
        <v>40954</v>
      </c>
      <c r="E7100" s="28" t="s">
        <v>2606</v>
      </c>
      <c r="F7100" s="26">
        <v>425</v>
      </c>
      <c r="G7100" s="28" t="s">
        <v>5417</v>
      </c>
      <c r="H7100" s="28" t="s">
        <v>4599</v>
      </c>
      <c r="I7100" s="28" t="s">
        <v>2605</v>
      </c>
      <c r="J7100" s="28" t="s">
        <v>4906</v>
      </c>
      <c r="K7100" s="29">
        <v>40954</v>
      </c>
      <c r="L7100" s="28" t="s">
        <v>7176</v>
      </c>
      <c r="M7100" s="28">
        <v>1374</v>
      </c>
    </row>
    <row r="7101" spans="1:13" hidden="1" x14ac:dyDescent="0.2">
      <c r="A7101" s="211">
        <v>91930</v>
      </c>
      <c r="B7101" s="28" t="s">
        <v>4573</v>
      </c>
      <c r="C7101" s="28" t="s">
        <v>5135</v>
      </c>
      <c r="D7101" s="25">
        <v>40955</v>
      </c>
      <c r="E7101" s="28" t="s">
        <v>712</v>
      </c>
      <c r="F7101" s="26">
        <v>140.44999999999999</v>
      </c>
      <c r="G7101" s="28" t="s">
        <v>899</v>
      </c>
      <c r="H7101" s="28" t="s">
        <v>4600</v>
      </c>
      <c r="I7101" s="28" t="s">
        <v>709</v>
      </c>
      <c r="J7101" s="28" t="s">
        <v>4906</v>
      </c>
      <c r="K7101" s="29">
        <v>40956</v>
      </c>
      <c r="L7101" s="28" t="s">
        <v>5658</v>
      </c>
      <c r="M7101" s="28" t="s">
        <v>2591</v>
      </c>
    </row>
    <row r="7102" spans="1:13" hidden="1" x14ac:dyDescent="0.2">
      <c r="A7102" s="211">
        <v>91932</v>
      </c>
      <c r="B7102" s="33" t="s">
        <v>4573</v>
      </c>
      <c r="C7102" s="33" t="s">
        <v>5135</v>
      </c>
      <c r="D7102" s="25">
        <v>40955</v>
      </c>
      <c r="F7102" s="26">
        <v>27.22</v>
      </c>
      <c r="G7102" s="28" t="s">
        <v>6753</v>
      </c>
      <c r="H7102" s="28" t="s">
        <v>3484</v>
      </c>
      <c r="J7102" s="28" t="s">
        <v>4909</v>
      </c>
      <c r="K7102" s="29">
        <v>40956</v>
      </c>
      <c r="L7102" s="28" t="s">
        <v>5658</v>
      </c>
      <c r="M7102" s="28" t="s">
        <v>3813</v>
      </c>
    </row>
    <row r="7103" spans="1:13" hidden="1" x14ac:dyDescent="0.2">
      <c r="A7103" s="27">
        <v>91931.1</v>
      </c>
      <c r="B7103" s="28" t="s">
        <v>4573</v>
      </c>
      <c r="C7103" s="28" t="s">
        <v>5135</v>
      </c>
      <c r="D7103" s="25">
        <v>40955</v>
      </c>
      <c r="E7103" s="28" t="s">
        <v>4525</v>
      </c>
      <c r="F7103" s="26">
        <v>4.5</v>
      </c>
      <c r="G7103" s="28" t="s">
        <v>683</v>
      </c>
      <c r="H7103" s="28" t="s">
        <v>3370</v>
      </c>
      <c r="J7103" s="28" t="s">
        <v>4909</v>
      </c>
      <c r="K7103" s="29">
        <v>40956</v>
      </c>
      <c r="L7103" s="28" t="s">
        <v>5658</v>
      </c>
      <c r="M7103" s="28" t="s">
        <v>1525</v>
      </c>
    </row>
    <row r="7104" spans="1:13" hidden="1" x14ac:dyDescent="0.2">
      <c r="A7104" s="27">
        <v>91931.199999999997</v>
      </c>
      <c r="B7104" s="28" t="s">
        <v>4573</v>
      </c>
      <c r="C7104" s="28" t="s">
        <v>5135</v>
      </c>
      <c r="D7104" s="25">
        <v>40955</v>
      </c>
      <c r="F7104" s="26">
        <v>2.69</v>
      </c>
      <c r="G7104" s="28" t="s">
        <v>683</v>
      </c>
      <c r="H7104" s="28" t="s">
        <v>3365</v>
      </c>
      <c r="J7104" s="28" t="s">
        <v>4909</v>
      </c>
      <c r="K7104" s="29">
        <v>40956</v>
      </c>
      <c r="L7104" s="28" t="s">
        <v>5658</v>
      </c>
      <c r="M7104" s="28" t="s">
        <v>1525</v>
      </c>
    </row>
    <row r="7105" spans="1:13" hidden="1" x14ac:dyDescent="0.2">
      <c r="A7105" s="27">
        <v>91934</v>
      </c>
      <c r="B7105" s="28" t="s">
        <v>4573</v>
      </c>
      <c r="C7105" s="28" t="s">
        <v>5135</v>
      </c>
      <c r="D7105" s="25">
        <v>40956</v>
      </c>
      <c r="F7105" s="26">
        <v>4.5</v>
      </c>
      <c r="G7105" s="28" t="s">
        <v>7119</v>
      </c>
      <c r="H7105" s="28" t="s">
        <v>3484</v>
      </c>
      <c r="J7105" s="28" t="s">
        <v>4911</v>
      </c>
      <c r="K7105" s="29">
        <v>40957</v>
      </c>
      <c r="L7105" s="28" t="s">
        <v>5658</v>
      </c>
      <c r="M7105" s="28" t="s">
        <v>6161</v>
      </c>
    </row>
    <row r="7106" spans="1:13" hidden="1" x14ac:dyDescent="0.2">
      <c r="A7106" s="27">
        <v>91933</v>
      </c>
      <c r="B7106" s="28" t="s">
        <v>4573</v>
      </c>
      <c r="C7106" s="28" t="s">
        <v>5135</v>
      </c>
      <c r="D7106" s="25">
        <v>40956</v>
      </c>
      <c r="F7106" s="26">
        <v>46.5</v>
      </c>
      <c r="G7106" s="28" t="s">
        <v>683</v>
      </c>
      <c r="H7106" s="28" t="s">
        <v>3365</v>
      </c>
      <c r="J7106" s="28" t="s">
        <v>4909</v>
      </c>
      <c r="K7106" s="29">
        <v>40957</v>
      </c>
      <c r="L7106" s="28" t="s">
        <v>5658</v>
      </c>
      <c r="M7106" s="28" t="s">
        <v>1525</v>
      </c>
    </row>
    <row r="7107" spans="1:13" hidden="1" x14ac:dyDescent="0.2">
      <c r="A7107" s="27">
        <v>91872</v>
      </c>
      <c r="B7107" s="28" t="s">
        <v>4585</v>
      </c>
      <c r="C7107" s="28" t="s">
        <v>4574</v>
      </c>
      <c r="D7107" s="25">
        <v>40956</v>
      </c>
      <c r="F7107" s="26">
        <v>79.790000000000006</v>
      </c>
      <c r="G7107" s="28" t="s">
        <v>5142</v>
      </c>
      <c r="H7107" s="28" t="s">
        <v>5948</v>
      </c>
      <c r="K7107" s="29">
        <v>40956</v>
      </c>
      <c r="L7107" s="28" t="s">
        <v>7174</v>
      </c>
      <c r="M7107" s="28" t="s">
        <v>7175</v>
      </c>
    </row>
    <row r="7108" spans="1:13" hidden="1" x14ac:dyDescent="0.2">
      <c r="A7108" s="211">
        <v>91935</v>
      </c>
      <c r="B7108" s="28" t="s">
        <v>4573</v>
      </c>
      <c r="C7108" s="28" t="s">
        <v>5135</v>
      </c>
      <c r="D7108" s="25">
        <v>40957</v>
      </c>
      <c r="E7108" s="28" t="s">
        <v>714</v>
      </c>
      <c r="F7108" s="26">
        <v>32.799999999999997</v>
      </c>
      <c r="G7108" s="28" t="s">
        <v>3700</v>
      </c>
      <c r="H7108" s="28" t="s">
        <v>7324</v>
      </c>
      <c r="I7108" s="28" t="s">
        <v>713</v>
      </c>
      <c r="J7108" s="28" t="s">
        <v>4909</v>
      </c>
      <c r="K7108" s="29">
        <v>40959</v>
      </c>
      <c r="L7108" s="28" t="s">
        <v>5658</v>
      </c>
      <c r="M7108" s="28" t="s">
        <v>3821</v>
      </c>
    </row>
    <row r="7109" spans="1:13" hidden="1" x14ac:dyDescent="0.2">
      <c r="A7109" s="27">
        <v>91936</v>
      </c>
      <c r="B7109" s="28" t="s">
        <v>4573</v>
      </c>
      <c r="C7109" s="28" t="s">
        <v>5135</v>
      </c>
      <c r="D7109" s="25">
        <v>40957</v>
      </c>
      <c r="F7109" s="26">
        <v>40.07</v>
      </c>
      <c r="G7109" s="28" t="s">
        <v>683</v>
      </c>
      <c r="H7109" s="28" t="s">
        <v>3365</v>
      </c>
      <c r="J7109" s="28" t="s">
        <v>4909</v>
      </c>
      <c r="K7109" s="29">
        <v>40959</v>
      </c>
      <c r="L7109" s="28" t="s">
        <v>5658</v>
      </c>
      <c r="M7109" s="28" t="s">
        <v>1525</v>
      </c>
    </row>
    <row r="7110" spans="1:13" hidden="1" x14ac:dyDescent="0.2">
      <c r="A7110" s="211">
        <v>91870</v>
      </c>
      <c r="B7110" s="28" t="s">
        <v>4579</v>
      </c>
      <c r="C7110" s="28" t="s">
        <v>4574</v>
      </c>
      <c r="D7110" s="25">
        <v>40959</v>
      </c>
      <c r="F7110" s="26">
        <v>50</v>
      </c>
      <c r="G7110" s="28" t="s">
        <v>4580</v>
      </c>
      <c r="H7110" s="28" t="s">
        <v>6667</v>
      </c>
      <c r="K7110" s="29">
        <v>40959</v>
      </c>
      <c r="L7110" s="28" t="s">
        <v>7184</v>
      </c>
      <c r="M7110" s="28" t="s">
        <v>3594</v>
      </c>
    </row>
    <row r="7111" spans="1:13" hidden="1" x14ac:dyDescent="0.2">
      <c r="A7111" s="211">
        <v>91871</v>
      </c>
      <c r="B7111" s="28" t="s">
        <v>4579</v>
      </c>
      <c r="C7111" s="28" t="s">
        <v>4574</v>
      </c>
      <c r="D7111" s="25">
        <v>40959</v>
      </c>
      <c r="F7111" s="26">
        <v>50</v>
      </c>
      <c r="G7111" s="28" t="s">
        <v>4580</v>
      </c>
      <c r="H7111" s="28" t="s">
        <v>6667</v>
      </c>
      <c r="K7111" s="29">
        <v>40959</v>
      </c>
      <c r="L7111" s="28" t="s">
        <v>7184</v>
      </c>
      <c r="M7111" s="28" t="s">
        <v>3594</v>
      </c>
    </row>
    <row r="7112" spans="1:13" hidden="1" x14ac:dyDescent="0.2">
      <c r="A7112" s="27">
        <v>91969</v>
      </c>
      <c r="B7112" s="28" t="s">
        <v>4573</v>
      </c>
      <c r="C7112" s="28" t="s">
        <v>5133</v>
      </c>
      <c r="D7112" s="25">
        <v>40959</v>
      </c>
      <c r="F7112" s="26">
        <v>74.41</v>
      </c>
      <c r="G7112" s="28" t="s">
        <v>5137</v>
      </c>
      <c r="H7112" s="28" t="s">
        <v>3365</v>
      </c>
      <c r="J7112" s="28" t="s">
        <v>4909</v>
      </c>
    </row>
    <row r="7113" spans="1:13" hidden="1" x14ac:dyDescent="0.2">
      <c r="A7113" s="211">
        <v>91869</v>
      </c>
      <c r="B7113" s="28" t="s">
        <v>4579</v>
      </c>
      <c r="C7113" s="28" t="s">
        <v>4574</v>
      </c>
      <c r="D7113" s="25">
        <v>40960</v>
      </c>
      <c r="F7113" s="26">
        <v>100</v>
      </c>
      <c r="G7113" s="28" t="s">
        <v>4580</v>
      </c>
      <c r="H7113" s="28" t="s">
        <v>6667</v>
      </c>
      <c r="K7113" s="29">
        <v>40960</v>
      </c>
      <c r="L7113" s="28" t="s">
        <v>7184</v>
      </c>
      <c r="M7113" s="28" t="s">
        <v>3593</v>
      </c>
    </row>
    <row r="7114" spans="1:13" hidden="1" x14ac:dyDescent="0.2">
      <c r="A7114" s="27">
        <v>91938</v>
      </c>
      <c r="B7114" s="28" t="s">
        <v>4573</v>
      </c>
      <c r="C7114" s="28" t="s">
        <v>5135</v>
      </c>
      <c r="D7114" s="25">
        <v>40960</v>
      </c>
      <c r="F7114" s="26">
        <v>3.84</v>
      </c>
      <c r="G7114" s="28" t="s">
        <v>7119</v>
      </c>
      <c r="H7114" s="28" t="s">
        <v>3484</v>
      </c>
      <c r="J7114" s="28" t="s">
        <v>4911</v>
      </c>
      <c r="K7114" s="29">
        <v>40961</v>
      </c>
      <c r="L7114" s="28" t="s">
        <v>5658</v>
      </c>
      <c r="M7114" s="28" t="s">
        <v>6161</v>
      </c>
    </row>
    <row r="7115" spans="1:13" hidden="1" x14ac:dyDescent="0.2">
      <c r="A7115" s="27">
        <v>91937</v>
      </c>
      <c r="B7115" s="28" t="s">
        <v>4573</v>
      </c>
      <c r="C7115" s="28" t="s">
        <v>5135</v>
      </c>
      <c r="D7115" s="25">
        <v>40960</v>
      </c>
      <c r="F7115" s="26">
        <v>4.12</v>
      </c>
      <c r="G7115" s="28" t="s">
        <v>683</v>
      </c>
      <c r="H7115" s="28" t="s">
        <v>3365</v>
      </c>
      <c r="J7115" s="28" t="s">
        <v>4909</v>
      </c>
      <c r="K7115" s="29">
        <v>40961</v>
      </c>
      <c r="L7115" s="28" t="s">
        <v>5658</v>
      </c>
      <c r="M7115" s="28" t="s">
        <v>1519</v>
      </c>
    </row>
    <row r="7116" spans="1:13" hidden="1" x14ac:dyDescent="0.2">
      <c r="A7116" s="27">
        <v>91939</v>
      </c>
      <c r="B7116" s="28" t="s">
        <v>4573</v>
      </c>
      <c r="C7116" s="28" t="s">
        <v>5135</v>
      </c>
      <c r="D7116" s="25">
        <v>40960</v>
      </c>
      <c r="F7116" s="26">
        <v>6.05</v>
      </c>
      <c r="G7116" s="28" t="s">
        <v>2210</v>
      </c>
      <c r="H7116" s="28" t="s">
        <v>3484</v>
      </c>
      <c r="J7116" s="28" t="s">
        <v>4907</v>
      </c>
      <c r="K7116" s="29">
        <v>40961</v>
      </c>
      <c r="L7116" s="28" t="s">
        <v>5658</v>
      </c>
      <c r="M7116" s="28" t="s">
        <v>3179</v>
      </c>
    </row>
    <row r="7117" spans="1:13" hidden="1" x14ac:dyDescent="0.2">
      <c r="A7117" s="27">
        <v>91940</v>
      </c>
      <c r="B7117" s="28" t="s">
        <v>4573</v>
      </c>
      <c r="C7117" s="28" t="s">
        <v>5135</v>
      </c>
      <c r="D7117" s="25">
        <v>40960</v>
      </c>
      <c r="F7117" s="26">
        <v>64.31</v>
      </c>
      <c r="G7117" s="28" t="s">
        <v>878</v>
      </c>
      <c r="H7117" s="28" t="s">
        <v>7322</v>
      </c>
      <c r="J7117" s="28" t="s">
        <v>7139</v>
      </c>
      <c r="K7117" s="29">
        <v>40961</v>
      </c>
      <c r="L7117" s="28" t="s">
        <v>5658</v>
      </c>
      <c r="M7117" s="28" t="s">
        <v>752</v>
      </c>
    </row>
    <row r="7118" spans="1:13" hidden="1" x14ac:dyDescent="0.2">
      <c r="A7118" s="211">
        <v>91866</v>
      </c>
      <c r="B7118" s="28" t="s">
        <v>4579</v>
      </c>
      <c r="C7118" s="28" t="s">
        <v>4574</v>
      </c>
      <c r="D7118" s="25">
        <v>40961</v>
      </c>
      <c r="F7118" s="26">
        <v>100</v>
      </c>
      <c r="G7118" s="28" t="s">
        <v>4580</v>
      </c>
      <c r="H7118" s="28" t="s">
        <v>6667</v>
      </c>
      <c r="K7118" s="29">
        <v>40961</v>
      </c>
      <c r="L7118" s="28" t="s">
        <v>7184</v>
      </c>
      <c r="M7118" s="28" t="s">
        <v>3591</v>
      </c>
    </row>
    <row r="7119" spans="1:13" hidden="1" x14ac:dyDescent="0.2">
      <c r="A7119" s="211">
        <v>91868</v>
      </c>
      <c r="B7119" s="28" t="s">
        <v>4579</v>
      </c>
      <c r="C7119" s="28" t="s">
        <v>4574</v>
      </c>
      <c r="D7119" s="25">
        <v>40961</v>
      </c>
      <c r="F7119" s="26">
        <v>20</v>
      </c>
      <c r="G7119" s="28" t="s">
        <v>4580</v>
      </c>
      <c r="H7119" s="28" t="s">
        <v>6667</v>
      </c>
      <c r="K7119" s="29">
        <v>40961</v>
      </c>
      <c r="L7119" s="28" t="s">
        <v>7184</v>
      </c>
      <c r="M7119" s="28" t="s">
        <v>3592</v>
      </c>
    </row>
    <row r="7120" spans="1:13" hidden="1" x14ac:dyDescent="0.2">
      <c r="A7120" s="27">
        <v>91942</v>
      </c>
      <c r="B7120" s="28" t="s">
        <v>4573</v>
      </c>
      <c r="C7120" s="28" t="s">
        <v>5135</v>
      </c>
      <c r="D7120" s="25">
        <v>40961</v>
      </c>
      <c r="F7120" s="26">
        <v>4.1500000000000004</v>
      </c>
      <c r="G7120" s="28" t="s">
        <v>7119</v>
      </c>
      <c r="H7120" s="28" t="s">
        <v>3484</v>
      </c>
      <c r="J7120" s="28" t="s">
        <v>4911</v>
      </c>
      <c r="K7120" s="29">
        <v>40962</v>
      </c>
      <c r="L7120" s="28" t="s">
        <v>5658</v>
      </c>
      <c r="M7120" s="28" t="s">
        <v>6161</v>
      </c>
    </row>
    <row r="7121" spans="1:13" hidden="1" x14ac:dyDescent="0.2">
      <c r="A7121" s="27">
        <v>91941</v>
      </c>
      <c r="B7121" s="28" t="s">
        <v>4573</v>
      </c>
      <c r="C7121" s="28" t="s">
        <v>5135</v>
      </c>
      <c r="D7121" s="25">
        <v>40961</v>
      </c>
      <c r="F7121" s="26">
        <v>9.34</v>
      </c>
      <c r="G7121" s="28" t="s">
        <v>683</v>
      </c>
      <c r="H7121" s="28" t="s">
        <v>3365</v>
      </c>
      <c r="J7121" s="28" t="s">
        <v>4909</v>
      </c>
      <c r="K7121" s="29">
        <v>40962</v>
      </c>
      <c r="L7121" s="28" t="s">
        <v>5658</v>
      </c>
      <c r="M7121" s="28" t="s">
        <v>1525</v>
      </c>
    </row>
    <row r="7122" spans="1:13" hidden="1" x14ac:dyDescent="0.2">
      <c r="A7122" s="27">
        <v>91867</v>
      </c>
      <c r="B7122" s="28" t="s">
        <v>4585</v>
      </c>
      <c r="C7122" s="28" t="s">
        <v>4574</v>
      </c>
      <c r="D7122" s="25">
        <v>40961</v>
      </c>
      <c r="F7122" s="26">
        <v>20.8</v>
      </c>
      <c r="G7122" s="28" t="s">
        <v>5141</v>
      </c>
      <c r="H7122" s="28" t="s">
        <v>5948</v>
      </c>
      <c r="J7122" s="28" t="s">
        <v>4907</v>
      </c>
      <c r="K7122" s="29">
        <v>40961</v>
      </c>
      <c r="L7122" s="28" t="s">
        <v>7174</v>
      </c>
      <c r="M7122" s="28" t="s">
        <v>7211</v>
      </c>
    </row>
    <row r="7123" spans="1:13" hidden="1" x14ac:dyDescent="0.2">
      <c r="A7123" s="27">
        <v>91865</v>
      </c>
      <c r="B7123" s="28" t="s">
        <v>4573</v>
      </c>
      <c r="C7123" s="28" t="s">
        <v>4574</v>
      </c>
      <c r="D7123" s="25">
        <v>40962</v>
      </c>
      <c r="E7123" s="28" t="s">
        <v>3389</v>
      </c>
      <c r="F7123" s="26">
        <v>44.89</v>
      </c>
      <c r="G7123" s="28" t="s">
        <v>5139</v>
      </c>
      <c r="H7123" s="28" t="s">
        <v>3381</v>
      </c>
      <c r="J7123" s="28" t="s">
        <v>4911</v>
      </c>
      <c r="K7123" s="29">
        <v>40962</v>
      </c>
      <c r="L7123" s="28" t="s">
        <v>7174</v>
      </c>
      <c r="M7123" s="28" t="s">
        <v>7209</v>
      </c>
    </row>
    <row r="7124" spans="1:13" hidden="1" x14ac:dyDescent="0.2">
      <c r="A7124" s="27">
        <v>91944</v>
      </c>
      <c r="B7124" s="28" t="s">
        <v>4573</v>
      </c>
      <c r="C7124" s="28" t="s">
        <v>5135</v>
      </c>
      <c r="D7124" s="25">
        <v>40963</v>
      </c>
      <c r="F7124" s="26">
        <v>6.6</v>
      </c>
      <c r="G7124" s="28" t="s">
        <v>7119</v>
      </c>
      <c r="H7124" s="28" t="s">
        <v>3484</v>
      </c>
      <c r="J7124" s="28" t="s">
        <v>4911</v>
      </c>
      <c r="K7124" s="29">
        <v>40964</v>
      </c>
      <c r="L7124" s="28" t="s">
        <v>5658</v>
      </c>
      <c r="M7124" s="28" t="s">
        <v>6161</v>
      </c>
    </row>
    <row r="7125" spans="1:13" hidden="1" x14ac:dyDescent="0.2">
      <c r="A7125" s="27">
        <v>91943</v>
      </c>
      <c r="B7125" s="28" t="s">
        <v>4573</v>
      </c>
      <c r="C7125" s="28" t="s">
        <v>5135</v>
      </c>
      <c r="D7125" s="25">
        <v>40963</v>
      </c>
      <c r="F7125" s="26">
        <v>12.52</v>
      </c>
      <c r="G7125" s="28" t="s">
        <v>683</v>
      </c>
      <c r="H7125" s="28" t="s">
        <v>3365</v>
      </c>
      <c r="J7125" s="28" t="s">
        <v>4909</v>
      </c>
      <c r="K7125" s="29">
        <v>40964</v>
      </c>
      <c r="L7125" s="28" t="s">
        <v>5658</v>
      </c>
      <c r="M7125" s="28" t="s">
        <v>1525</v>
      </c>
    </row>
    <row r="7126" spans="1:13" x14ac:dyDescent="0.2">
      <c r="A7126" s="27">
        <v>91945</v>
      </c>
      <c r="B7126" s="33" t="s">
        <v>4573</v>
      </c>
      <c r="C7126" s="28" t="s">
        <v>5135</v>
      </c>
      <c r="D7126" s="25">
        <v>40963</v>
      </c>
      <c r="F7126" s="26">
        <v>13.8</v>
      </c>
      <c r="G7126" s="28" t="s">
        <v>2205</v>
      </c>
      <c r="H7126" s="28" t="s">
        <v>7151</v>
      </c>
      <c r="J7126" s="28" t="s">
        <v>4911</v>
      </c>
      <c r="K7126" s="29">
        <v>40964</v>
      </c>
      <c r="L7126" s="28" t="s">
        <v>5658</v>
      </c>
      <c r="M7126" s="28" t="s">
        <v>755</v>
      </c>
    </row>
    <row r="7127" spans="1:13" hidden="1" x14ac:dyDescent="0.2">
      <c r="A7127" s="211">
        <v>91863.1</v>
      </c>
      <c r="B7127" s="33" t="s">
        <v>4573</v>
      </c>
      <c r="C7127" s="33" t="s">
        <v>4574</v>
      </c>
      <c r="D7127" s="25">
        <v>40966</v>
      </c>
      <c r="E7127" s="28" t="s">
        <v>7379</v>
      </c>
      <c r="F7127" s="26">
        <v>12</v>
      </c>
      <c r="G7127" s="28" t="s">
        <v>7301</v>
      </c>
      <c r="H7127" s="28" t="s">
        <v>7311</v>
      </c>
      <c r="J7127" s="28" t="s">
        <v>4683</v>
      </c>
      <c r="K7127" s="29">
        <v>40966</v>
      </c>
      <c r="L7127" s="28" t="s">
        <v>7212</v>
      </c>
      <c r="M7127" s="28" t="s">
        <v>3599</v>
      </c>
    </row>
    <row r="7128" spans="1:13" hidden="1" x14ac:dyDescent="0.2">
      <c r="A7128" s="211">
        <v>91863.2</v>
      </c>
      <c r="B7128" s="33" t="s">
        <v>4573</v>
      </c>
      <c r="C7128" s="33" t="s">
        <v>4574</v>
      </c>
      <c r="D7128" s="25">
        <v>40966</v>
      </c>
      <c r="F7128" s="26">
        <v>1.67</v>
      </c>
      <c r="G7128" s="28" t="s">
        <v>7301</v>
      </c>
      <c r="H7128" s="28" t="s">
        <v>3365</v>
      </c>
      <c r="J7128" s="28" t="s">
        <v>4909</v>
      </c>
      <c r="K7128" s="29">
        <v>40966</v>
      </c>
      <c r="L7128" s="28" t="s">
        <v>7212</v>
      </c>
      <c r="M7128" s="28" t="s">
        <v>3599</v>
      </c>
    </row>
    <row r="7129" spans="1:13" hidden="1" x14ac:dyDescent="0.2">
      <c r="A7129" s="211">
        <v>91946</v>
      </c>
      <c r="B7129" s="28" t="s">
        <v>4573</v>
      </c>
      <c r="C7129" s="28" t="s">
        <v>5135</v>
      </c>
      <c r="D7129" s="25">
        <v>40966</v>
      </c>
      <c r="E7129" s="28" t="s">
        <v>715</v>
      </c>
      <c r="F7129" s="26">
        <v>42.99</v>
      </c>
      <c r="G7129" s="28" t="s">
        <v>2203</v>
      </c>
      <c r="H7129" s="28" t="s">
        <v>7311</v>
      </c>
      <c r="J7129" s="28" t="s">
        <v>4683</v>
      </c>
      <c r="K7129" s="29">
        <v>40967</v>
      </c>
      <c r="L7129" s="28" t="s">
        <v>5658</v>
      </c>
      <c r="M7129" s="28" t="s">
        <v>2592</v>
      </c>
    </row>
    <row r="7130" spans="1:13" hidden="1" x14ac:dyDescent="0.2">
      <c r="A7130" s="27">
        <v>91947</v>
      </c>
      <c r="B7130" s="28" t="s">
        <v>4573</v>
      </c>
      <c r="C7130" s="28" t="s">
        <v>5135</v>
      </c>
      <c r="D7130" s="25">
        <v>40966</v>
      </c>
      <c r="F7130" s="26">
        <v>55.58</v>
      </c>
      <c r="G7130" s="28" t="s">
        <v>683</v>
      </c>
      <c r="H7130" s="28" t="s">
        <v>3365</v>
      </c>
      <c r="J7130" s="28" t="s">
        <v>4909</v>
      </c>
      <c r="K7130" s="29">
        <v>40967</v>
      </c>
      <c r="L7130" s="28" t="s">
        <v>5658</v>
      </c>
      <c r="M7130" s="28" t="s">
        <v>6162</v>
      </c>
    </row>
    <row r="7131" spans="1:13" hidden="1" x14ac:dyDescent="0.2">
      <c r="A7131" s="27">
        <v>91864</v>
      </c>
      <c r="B7131" s="28" t="s">
        <v>4573</v>
      </c>
      <c r="C7131" s="28" t="s">
        <v>4574</v>
      </c>
      <c r="D7131" s="25">
        <v>40966</v>
      </c>
      <c r="E7131" s="28" t="s">
        <v>2604</v>
      </c>
      <c r="F7131" s="26">
        <v>30</v>
      </c>
      <c r="G7131" s="28" t="s">
        <v>6023</v>
      </c>
      <c r="H7131" s="28" t="s">
        <v>3379</v>
      </c>
      <c r="J7131" s="28" t="s">
        <v>4906</v>
      </c>
      <c r="K7131" s="29">
        <v>40966</v>
      </c>
      <c r="L7131" s="28" t="s">
        <v>7176</v>
      </c>
      <c r="M7131" s="28">
        <v>1350</v>
      </c>
    </row>
    <row r="7132" spans="1:13" hidden="1" x14ac:dyDescent="0.2">
      <c r="A7132" s="27">
        <v>91862</v>
      </c>
      <c r="B7132" s="28" t="s">
        <v>5138</v>
      </c>
      <c r="C7132" s="28" t="s">
        <v>4574</v>
      </c>
      <c r="D7132" s="25">
        <v>40966</v>
      </c>
      <c r="F7132" s="26">
        <v>253.63</v>
      </c>
      <c r="G7132" s="28" t="s">
        <v>4574</v>
      </c>
      <c r="H7132" s="28" t="s">
        <v>3381</v>
      </c>
      <c r="J7132" s="28" t="s">
        <v>4909</v>
      </c>
      <c r="K7132" s="29">
        <v>40966</v>
      </c>
      <c r="L7132" s="28" t="s">
        <v>7206</v>
      </c>
      <c r="M7132" s="28" t="s">
        <v>7207</v>
      </c>
    </row>
    <row r="7133" spans="1:13" hidden="1" x14ac:dyDescent="0.2">
      <c r="A7133" s="211">
        <v>91859</v>
      </c>
      <c r="B7133" s="28" t="s">
        <v>4573</v>
      </c>
      <c r="C7133" s="28" t="s">
        <v>4574</v>
      </c>
      <c r="D7133" s="25">
        <v>40967</v>
      </c>
      <c r="E7133" s="28" t="s">
        <v>7299</v>
      </c>
      <c r="F7133" s="26">
        <v>700</v>
      </c>
      <c r="G7133" s="28" t="s">
        <v>4584</v>
      </c>
      <c r="H7133" s="28" t="s">
        <v>4599</v>
      </c>
      <c r="I7133" s="28" t="s">
        <v>7298</v>
      </c>
      <c r="J7133" s="28" t="s">
        <v>4905</v>
      </c>
      <c r="K7133" s="29">
        <v>40967</v>
      </c>
      <c r="L7133" s="28" t="s">
        <v>7176</v>
      </c>
      <c r="M7133" s="28">
        <v>1352</v>
      </c>
    </row>
    <row r="7134" spans="1:13" hidden="1" x14ac:dyDescent="0.2">
      <c r="A7134" s="211">
        <v>91860</v>
      </c>
      <c r="B7134" s="28" t="s">
        <v>4573</v>
      </c>
      <c r="C7134" s="28" t="s">
        <v>4574</v>
      </c>
      <c r="D7134" s="25">
        <v>40967</v>
      </c>
      <c r="E7134" s="28" t="s">
        <v>7300</v>
      </c>
      <c r="F7134" s="26">
        <v>37.5</v>
      </c>
      <c r="G7134" s="28" t="s">
        <v>4584</v>
      </c>
      <c r="H7134" s="28" t="s">
        <v>7154</v>
      </c>
      <c r="J7134" s="28" t="s">
        <v>4905</v>
      </c>
      <c r="K7134" s="29">
        <v>40967</v>
      </c>
      <c r="L7134" s="28" t="s">
        <v>7176</v>
      </c>
      <c r="M7134" s="28">
        <v>1351</v>
      </c>
    </row>
    <row r="7135" spans="1:13" hidden="1" x14ac:dyDescent="0.2">
      <c r="A7135" s="27">
        <v>91948</v>
      </c>
      <c r="B7135" s="28" t="s">
        <v>4573</v>
      </c>
      <c r="C7135" s="28" t="s">
        <v>5135</v>
      </c>
      <c r="D7135" s="25">
        <v>40967</v>
      </c>
      <c r="F7135" s="26">
        <v>18.89</v>
      </c>
      <c r="G7135" s="28" t="s">
        <v>683</v>
      </c>
      <c r="H7135" s="28" t="s">
        <v>3365</v>
      </c>
      <c r="J7135" s="28" t="s">
        <v>4909</v>
      </c>
      <c r="K7135" s="29">
        <v>40968</v>
      </c>
      <c r="L7135" s="28" t="s">
        <v>5658</v>
      </c>
      <c r="M7135" s="28" t="s">
        <v>1519</v>
      </c>
    </row>
    <row r="7136" spans="1:13" hidden="1" x14ac:dyDescent="0.2">
      <c r="A7136" s="27">
        <v>91949</v>
      </c>
      <c r="B7136" s="28" t="s">
        <v>4573</v>
      </c>
      <c r="C7136" s="28" t="s">
        <v>5135</v>
      </c>
      <c r="D7136" s="25">
        <v>40967</v>
      </c>
      <c r="F7136" s="26">
        <v>4.41</v>
      </c>
      <c r="G7136" s="28" t="s">
        <v>683</v>
      </c>
      <c r="H7136" s="28" t="s">
        <v>3365</v>
      </c>
      <c r="J7136" s="28" t="s">
        <v>4909</v>
      </c>
      <c r="K7136" s="29">
        <v>40968</v>
      </c>
      <c r="L7136" s="28" t="s">
        <v>5658</v>
      </c>
      <c r="M7136" s="28" t="s">
        <v>1519</v>
      </c>
    </row>
    <row r="7137" spans="1:13" hidden="1" x14ac:dyDescent="0.2">
      <c r="A7137" s="27">
        <v>91950</v>
      </c>
      <c r="B7137" s="28" t="s">
        <v>4573</v>
      </c>
      <c r="C7137" s="28" t="s">
        <v>5135</v>
      </c>
      <c r="D7137" s="25">
        <v>40967</v>
      </c>
      <c r="F7137" s="26">
        <v>20</v>
      </c>
      <c r="G7137" s="28" t="s">
        <v>2210</v>
      </c>
      <c r="H7137" s="28" t="s">
        <v>3484</v>
      </c>
      <c r="J7137" s="28" t="s">
        <v>4907</v>
      </c>
      <c r="K7137" s="29">
        <v>40968</v>
      </c>
      <c r="L7137" s="28" t="s">
        <v>5658</v>
      </c>
      <c r="M7137" s="28" t="s">
        <v>3179</v>
      </c>
    </row>
    <row r="7138" spans="1:13" hidden="1" x14ac:dyDescent="0.2">
      <c r="A7138" s="27">
        <v>91861</v>
      </c>
      <c r="B7138" s="28" t="s">
        <v>4573</v>
      </c>
      <c r="C7138" s="28" t="s">
        <v>4574</v>
      </c>
      <c r="D7138" s="25">
        <v>40967</v>
      </c>
      <c r="F7138" s="26">
        <v>48.92</v>
      </c>
      <c r="G7138" s="28" t="s">
        <v>6790</v>
      </c>
      <c r="H7138" s="28" t="s">
        <v>3381</v>
      </c>
      <c r="J7138" s="28" t="s">
        <v>4909</v>
      </c>
      <c r="K7138" s="29">
        <v>40967</v>
      </c>
      <c r="L7138" s="28" t="s">
        <v>7174</v>
      </c>
      <c r="M7138" s="28" t="s">
        <v>7220</v>
      </c>
    </row>
    <row r="7139" spans="1:13" hidden="1" x14ac:dyDescent="0.2">
      <c r="A7139" s="27">
        <v>91858</v>
      </c>
      <c r="B7139" s="28" t="s">
        <v>4573</v>
      </c>
      <c r="C7139" s="28" t="s">
        <v>4574</v>
      </c>
      <c r="D7139" s="25">
        <v>40967</v>
      </c>
      <c r="F7139" s="26">
        <v>24.99</v>
      </c>
      <c r="G7139" s="28" t="s">
        <v>5136</v>
      </c>
      <c r="H7139" s="28" t="s">
        <v>3381</v>
      </c>
      <c r="J7139" s="28" t="s">
        <v>4911</v>
      </c>
      <c r="K7139" s="29">
        <v>40967</v>
      </c>
      <c r="L7139" s="28" t="s">
        <v>7174</v>
      </c>
      <c r="M7139" s="28" t="s">
        <v>7221</v>
      </c>
    </row>
    <row r="7140" spans="1:13" hidden="1" x14ac:dyDescent="0.2">
      <c r="A7140" s="27">
        <v>92342</v>
      </c>
      <c r="B7140" s="28" t="s">
        <v>4573</v>
      </c>
      <c r="C7140" s="28" t="s">
        <v>5135</v>
      </c>
      <c r="D7140" s="25">
        <v>40968</v>
      </c>
      <c r="F7140" s="26">
        <v>11.38</v>
      </c>
      <c r="G7140" s="28" t="s">
        <v>683</v>
      </c>
      <c r="H7140" s="28" t="s">
        <v>3365</v>
      </c>
      <c r="J7140" s="28" t="s">
        <v>4909</v>
      </c>
      <c r="K7140" s="29">
        <v>40969</v>
      </c>
      <c r="L7140" s="28" t="s">
        <v>5658</v>
      </c>
      <c r="M7140" s="28" t="s">
        <v>6403</v>
      </c>
    </row>
    <row r="7141" spans="1:13" hidden="1" x14ac:dyDescent="0.2">
      <c r="A7141" s="27">
        <v>92343</v>
      </c>
      <c r="B7141" s="28" t="s">
        <v>4573</v>
      </c>
      <c r="C7141" s="28" t="s">
        <v>5135</v>
      </c>
      <c r="D7141" s="25">
        <v>40968</v>
      </c>
      <c r="F7141" s="26">
        <v>18.34</v>
      </c>
      <c r="G7141" s="28" t="s">
        <v>683</v>
      </c>
      <c r="H7141" s="28" t="s">
        <v>3365</v>
      </c>
      <c r="J7141" s="28" t="s">
        <v>4909</v>
      </c>
      <c r="K7141" s="29">
        <v>40969</v>
      </c>
      <c r="L7141" s="28" t="s">
        <v>5658</v>
      </c>
      <c r="M7141" s="28" t="s">
        <v>6403</v>
      </c>
    </row>
    <row r="7142" spans="1:13" hidden="1" x14ac:dyDescent="0.2">
      <c r="A7142" s="27">
        <v>92344</v>
      </c>
      <c r="B7142" s="28" t="s">
        <v>4573</v>
      </c>
      <c r="C7142" s="28" t="s">
        <v>5135</v>
      </c>
      <c r="D7142" s="25">
        <v>40968</v>
      </c>
      <c r="E7142" s="33"/>
      <c r="F7142" s="26">
        <v>62.8</v>
      </c>
      <c r="G7142" s="28" t="s">
        <v>878</v>
      </c>
      <c r="H7142" s="28" t="s">
        <v>7322</v>
      </c>
      <c r="J7142" s="28" t="s">
        <v>7139</v>
      </c>
      <c r="K7142" s="29">
        <v>40969</v>
      </c>
      <c r="L7142" s="28" t="s">
        <v>5658</v>
      </c>
      <c r="M7142" s="28" t="s">
        <v>752</v>
      </c>
    </row>
    <row r="7143" spans="1:13" hidden="1" x14ac:dyDescent="0.2">
      <c r="A7143" s="27">
        <v>91857</v>
      </c>
      <c r="B7143" s="28" t="s">
        <v>4592</v>
      </c>
      <c r="C7143" s="28" t="s">
        <v>4574</v>
      </c>
      <c r="D7143" s="25">
        <v>40968</v>
      </c>
      <c r="F7143" s="26">
        <v>-262.27999999999997</v>
      </c>
      <c r="G7143" s="28" t="s">
        <v>2594</v>
      </c>
      <c r="H7143" s="28" t="s">
        <v>6666</v>
      </c>
      <c r="J7143" s="28" t="s">
        <v>4907</v>
      </c>
      <c r="K7143" s="29">
        <v>40968</v>
      </c>
      <c r="L7143" s="28" t="s">
        <v>7177</v>
      </c>
      <c r="M7143" s="28" t="s">
        <v>690</v>
      </c>
    </row>
    <row r="7144" spans="1:13" hidden="1" x14ac:dyDescent="0.2">
      <c r="A7144" s="211">
        <v>92375</v>
      </c>
      <c r="B7144" s="28" t="s">
        <v>4573</v>
      </c>
      <c r="C7144" s="28" t="s">
        <v>4580</v>
      </c>
      <c r="D7144" s="25">
        <v>40969</v>
      </c>
      <c r="E7144" s="28" t="s">
        <v>2963</v>
      </c>
      <c r="F7144" s="26">
        <v>25</v>
      </c>
      <c r="G7144" s="28" t="s">
        <v>5158</v>
      </c>
      <c r="H7144" s="28" t="s">
        <v>7154</v>
      </c>
      <c r="J7144" s="28" t="s">
        <v>4905</v>
      </c>
    </row>
    <row r="7145" spans="1:13" hidden="1" x14ac:dyDescent="0.2">
      <c r="A7145" s="211">
        <v>92376</v>
      </c>
      <c r="B7145" s="28" t="s">
        <v>4573</v>
      </c>
      <c r="C7145" s="28" t="s">
        <v>4580</v>
      </c>
      <c r="D7145" s="25">
        <v>40969</v>
      </c>
      <c r="E7145" s="28" t="s">
        <v>2963</v>
      </c>
      <c r="F7145" s="26">
        <v>45</v>
      </c>
      <c r="G7145" s="28" t="s">
        <v>5158</v>
      </c>
      <c r="H7145" s="28" t="s">
        <v>7154</v>
      </c>
      <c r="J7145" s="28" t="s">
        <v>4906</v>
      </c>
    </row>
    <row r="7146" spans="1:13" hidden="1" x14ac:dyDescent="0.2">
      <c r="A7146" s="211">
        <v>92390</v>
      </c>
      <c r="B7146" s="28" t="s">
        <v>4573</v>
      </c>
      <c r="C7146" s="28" t="s">
        <v>4580</v>
      </c>
      <c r="D7146" s="25">
        <v>40969</v>
      </c>
      <c r="E7146" s="28" t="s">
        <v>7164</v>
      </c>
      <c r="F7146" s="26">
        <v>50</v>
      </c>
      <c r="G7146" s="28" t="s">
        <v>4584</v>
      </c>
      <c r="H7146" s="28" t="s">
        <v>3365</v>
      </c>
      <c r="J7146" s="28" t="s">
        <v>4905</v>
      </c>
    </row>
    <row r="7147" spans="1:13" hidden="1" x14ac:dyDescent="0.2">
      <c r="A7147" s="211">
        <v>92137</v>
      </c>
      <c r="B7147" s="33" t="s">
        <v>4579</v>
      </c>
      <c r="C7147" s="28" t="s">
        <v>4574</v>
      </c>
      <c r="D7147" s="25">
        <v>40969</v>
      </c>
      <c r="F7147" s="26">
        <v>40</v>
      </c>
      <c r="G7147" s="28" t="s">
        <v>4580</v>
      </c>
      <c r="H7147" s="28" t="s">
        <v>6667</v>
      </c>
      <c r="K7147" s="29">
        <v>40969</v>
      </c>
      <c r="L7147" s="28" t="s">
        <v>7184</v>
      </c>
      <c r="M7147" s="28" t="s">
        <v>5047</v>
      </c>
    </row>
    <row r="7148" spans="1:13" hidden="1" x14ac:dyDescent="0.2">
      <c r="A7148" s="211">
        <v>92136</v>
      </c>
      <c r="B7148" s="28" t="s">
        <v>4573</v>
      </c>
      <c r="C7148" s="28" t="s">
        <v>4574</v>
      </c>
      <c r="D7148" s="25">
        <v>40969</v>
      </c>
      <c r="F7148" s="26">
        <v>5</v>
      </c>
      <c r="G7148" s="28" t="s">
        <v>5134</v>
      </c>
      <c r="H7148" s="28" t="s">
        <v>5954</v>
      </c>
      <c r="J7148" s="28" t="s">
        <v>4912</v>
      </c>
      <c r="K7148" s="29">
        <v>40969</v>
      </c>
      <c r="L7148" s="28" t="s">
        <v>7174</v>
      </c>
      <c r="M7148" s="28" t="s">
        <v>7194</v>
      </c>
    </row>
    <row r="7149" spans="1:13" hidden="1" x14ac:dyDescent="0.2">
      <c r="A7149" s="211">
        <v>92134</v>
      </c>
      <c r="B7149" s="28" t="s">
        <v>4573</v>
      </c>
      <c r="C7149" s="28" t="s">
        <v>4574</v>
      </c>
      <c r="D7149" s="25">
        <v>40969</v>
      </c>
      <c r="F7149" s="26">
        <v>18.2</v>
      </c>
      <c r="G7149" s="28" t="s">
        <v>4577</v>
      </c>
      <c r="H7149" s="28" t="s">
        <v>3365</v>
      </c>
      <c r="J7149" s="28" t="s">
        <v>4909</v>
      </c>
      <c r="K7149" s="29">
        <v>40969</v>
      </c>
      <c r="L7149" s="28" t="s">
        <v>7176</v>
      </c>
      <c r="M7149" s="28">
        <v>1375</v>
      </c>
    </row>
    <row r="7150" spans="1:13" hidden="1" x14ac:dyDescent="0.2">
      <c r="A7150" s="211">
        <v>92133</v>
      </c>
      <c r="B7150" s="28" t="s">
        <v>4573</v>
      </c>
      <c r="C7150" s="28" t="s">
        <v>4574</v>
      </c>
      <c r="D7150" s="25">
        <v>40969</v>
      </c>
      <c r="E7150" s="28" t="s">
        <v>3382</v>
      </c>
      <c r="F7150" s="26">
        <v>170</v>
      </c>
      <c r="G7150" s="28" t="s">
        <v>5414</v>
      </c>
      <c r="H7150" s="28" t="s">
        <v>3381</v>
      </c>
      <c r="J7150" s="28" t="s">
        <v>4909</v>
      </c>
      <c r="K7150" s="29">
        <v>40969</v>
      </c>
      <c r="L7150" s="28" t="s">
        <v>7174</v>
      </c>
      <c r="M7150" s="28" t="s">
        <v>7188</v>
      </c>
    </row>
    <row r="7151" spans="1:13" hidden="1" x14ac:dyDescent="0.2">
      <c r="A7151" s="27">
        <v>92373</v>
      </c>
      <c r="B7151" s="33" t="s">
        <v>4573</v>
      </c>
      <c r="C7151" s="28" t="s">
        <v>4580</v>
      </c>
      <c r="D7151" s="25">
        <v>40969</v>
      </c>
      <c r="F7151" s="26">
        <v>40</v>
      </c>
      <c r="G7151" s="28" t="s">
        <v>1958</v>
      </c>
      <c r="H7151" s="28" t="s">
        <v>3379</v>
      </c>
      <c r="J7151" s="28" t="s">
        <v>4906</v>
      </c>
    </row>
    <row r="7152" spans="1:13" hidden="1" x14ac:dyDescent="0.2">
      <c r="A7152" s="27">
        <v>92384</v>
      </c>
      <c r="B7152" s="28" t="s">
        <v>4573</v>
      </c>
      <c r="C7152" s="28" t="s">
        <v>4580</v>
      </c>
      <c r="D7152" s="25">
        <v>40969</v>
      </c>
      <c r="E7152" s="28" t="s">
        <v>7164</v>
      </c>
      <c r="F7152" s="26">
        <v>20</v>
      </c>
      <c r="G7152" s="28" t="s">
        <v>7119</v>
      </c>
      <c r="H7152" s="28" t="s">
        <v>3365</v>
      </c>
      <c r="J7152" s="28" t="s">
        <v>4911</v>
      </c>
    </row>
    <row r="7153" spans="1:13" hidden="1" x14ac:dyDescent="0.2">
      <c r="A7153" s="27">
        <v>92381</v>
      </c>
      <c r="B7153" s="28" t="s">
        <v>4573</v>
      </c>
      <c r="C7153" s="28" t="s">
        <v>4580</v>
      </c>
      <c r="D7153" s="25">
        <v>40969</v>
      </c>
      <c r="E7153" s="28" t="s">
        <v>3542</v>
      </c>
      <c r="F7153" s="26">
        <v>80</v>
      </c>
      <c r="G7153" s="28" t="s">
        <v>3696</v>
      </c>
      <c r="H7153" s="28" t="s">
        <v>3488</v>
      </c>
      <c r="J7153" s="28" t="s">
        <v>4908</v>
      </c>
    </row>
    <row r="7154" spans="1:13" hidden="1" x14ac:dyDescent="0.2">
      <c r="A7154" s="27">
        <v>92345</v>
      </c>
      <c r="B7154" s="28" t="s">
        <v>4573</v>
      </c>
      <c r="C7154" s="28" t="s">
        <v>5135</v>
      </c>
      <c r="D7154" s="25">
        <v>40969</v>
      </c>
      <c r="F7154" s="26">
        <v>14.22</v>
      </c>
      <c r="G7154" s="28" t="s">
        <v>683</v>
      </c>
      <c r="H7154" s="28" t="s">
        <v>3365</v>
      </c>
      <c r="J7154" s="28" t="s">
        <v>4909</v>
      </c>
      <c r="K7154" s="29">
        <v>40970</v>
      </c>
      <c r="L7154" s="28" t="s">
        <v>5658</v>
      </c>
      <c r="M7154" s="28" t="s">
        <v>1525</v>
      </c>
    </row>
    <row r="7155" spans="1:13" hidden="1" x14ac:dyDescent="0.2">
      <c r="A7155" s="27">
        <v>92346</v>
      </c>
      <c r="B7155" s="28" t="s">
        <v>4573</v>
      </c>
      <c r="C7155" s="28" t="s">
        <v>5135</v>
      </c>
      <c r="D7155" s="25">
        <v>40969</v>
      </c>
      <c r="F7155" s="26">
        <v>10</v>
      </c>
      <c r="G7155" s="28" t="s">
        <v>683</v>
      </c>
      <c r="H7155" s="28" t="s">
        <v>3365</v>
      </c>
      <c r="J7155" s="28" t="s">
        <v>4909</v>
      </c>
      <c r="K7155" s="29">
        <v>40970</v>
      </c>
      <c r="L7155" s="28" t="s">
        <v>5658</v>
      </c>
      <c r="M7155" s="28" t="s">
        <v>1525</v>
      </c>
    </row>
    <row r="7156" spans="1:13" hidden="1" x14ac:dyDescent="0.2">
      <c r="A7156" s="27">
        <v>92393</v>
      </c>
      <c r="B7156" s="28" t="s">
        <v>4573</v>
      </c>
      <c r="C7156" s="28" t="s">
        <v>4580</v>
      </c>
      <c r="D7156" s="25">
        <v>40969</v>
      </c>
      <c r="E7156" s="33" t="s">
        <v>7164</v>
      </c>
      <c r="F7156" s="26">
        <v>50</v>
      </c>
      <c r="G7156" s="28" t="s">
        <v>8412</v>
      </c>
      <c r="H7156" s="28" t="s">
        <v>3365</v>
      </c>
      <c r="J7156" s="28" t="s">
        <v>4906</v>
      </c>
    </row>
    <row r="7157" spans="1:13" hidden="1" x14ac:dyDescent="0.2">
      <c r="A7157" s="27">
        <v>92385</v>
      </c>
      <c r="B7157" s="28" t="s">
        <v>4573</v>
      </c>
      <c r="C7157" s="28" t="s">
        <v>4580</v>
      </c>
      <c r="D7157" s="25">
        <v>40969</v>
      </c>
      <c r="E7157" s="28" t="s">
        <v>7164</v>
      </c>
      <c r="F7157" s="26">
        <v>20</v>
      </c>
      <c r="G7157" s="28" t="s">
        <v>5137</v>
      </c>
      <c r="H7157" s="28" t="s">
        <v>3365</v>
      </c>
      <c r="J7157" s="28" t="s">
        <v>4911</v>
      </c>
    </row>
    <row r="7158" spans="1:13" hidden="1" x14ac:dyDescent="0.2">
      <c r="A7158" s="27">
        <v>92135</v>
      </c>
      <c r="B7158" s="33" t="s">
        <v>4579</v>
      </c>
      <c r="C7158" s="28" t="s">
        <v>4574</v>
      </c>
      <c r="D7158" s="25">
        <v>40969</v>
      </c>
      <c r="F7158" s="26">
        <v>300</v>
      </c>
      <c r="G7158" s="28" t="s">
        <v>5133</v>
      </c>
      <c r="H7158" s="28" t="s">
        <v>6667</v>
      </c>
      <c r="K7158" s="29">
        <v>40969</v>
      </c>
      <c r="L7158" s="28" t="s">
        <v>7174</v>
      </c>
      <c r="M7158" s="28" t="s">
        <v>2972</v>
      </c>
    </row>
    <row r="7159" spans="1:13" hidden="1" x14ac:dyDescent="0.2">
      <c r="A7159" s="27">
        <v>92140</v>
      </c>
      <c r="B7159" s="28" t="s">
        <v>4573</v>
      </c>
      <c r="C7159" s="28" t="s">
        <v>4574</v>
      </c>
      <c r="D7159" s="25">
        <v>40969</v>
      </c>
      <c r="E7159" s="28" t="s">
        <v>3375</v>
      </c>
      <c r="F7159" s="26">
        <v>30.75</v>
      </c>
      <c r="G7159" s="28" t="s">
        <v>6023</v>
      </c>
      <c r="H7159" s="28" t="s">
        <v>3379</v>
      </c>
      <c r="J7159" s="28" t="s">
        <v>4906</v>
      </c>
      <c r="K7159" s="29">
        <v>40969</v>
      </c>
      <c r="L7159" s="28" t="s">
        <v>7174</v>
      </c>
      <c r="M7159" s="28" t="s">
        <v>7196</v>
      </c>
    </row>
    <row r="7160" spans="1:13" hidden="1" x14ac:dyDescent="0.2">
      <c r="A7160" s="27">
        <v>92132</v>
      </c>
      <c r="B7160" s="28" t="s">
        <v>4573</v>
      </c>
      <c r="C7160" s="28" t="s">
        <v>4574</v>
      </c>
      <c r="D7160" s="25">
        <v>40969</v>
      </c>
      <c r="F7160" s="26">
        <v>12.12</v>
      </c>
      <c r="G7160" s="28" t="s">
        <v>6022</v>
      </c>
      <c r="H7160" s="28" t="s">
        <v>3381</v>
      </c>
      <c r="J7160" s="28" t="s">
        <v>4909</v>
      </c>
      <c r="K7160" s="29">
        <v>40969</v>
      </c>
      <c r="L7160" s="28" t="s">
        <v>7174</v>
      </c>
      <c r="M7160" s="28" t="s">
        <v>7195</v>
      </c>
    </row>
    <row r="7161" spans="1:13" hidden="1" x14ac:dyDescent="0.2">
      <c r="A7161" s="27">
        <v>92138</v>
      </c>
      <c r="B7161" s="28" t="s">
        <v>4573</v>
      </c>
      <c r="C7161" s="28" t="s">
        <v>4574</v>
      </c>
      <c r="D7161" s="25">
        <v>40969</v>
      </c>
      <c r="E7161" s="28" t="s">
        <v>7162</v>
      </c>
      <c r="F7161" s="26">
        <v>10</v>
      </c>
      <c r="G7161" s="28" t="s">
        <v>4595</v>
      </c>
      <c r="H7161" s="28" t="s">
        <v>3370</v>
      </c>
      <c r="J7161" s="28" t="s">
        <v>4906</v>
      </c>
      <c r="K7161" s="29">
        <v>40969</v>
      </c>
      <c r="L7161" s="28" t="s">
        <v>7182</v>
      </c>
      <c r="M7161" s="28" t="s">
        <v>8024</v>
      </c>
    </row>
    <row r="7162" spans="1:13" hidden="1" x14ac:dyDescent="0.2">
      <c r="A7162" s="27">
        <v>92139</v>
      </c>
      <c r="B7162" s="28" t="s">
        <v>4573</v>
      </c>
      <c r="C7162" s="28" t="s">
        <v>4574</v>
      </c>
      <c r="D7162" s="25">
        <v>40969</v>
      </c>
      <c r="E7162" s="28" t="s">
        <v>7163</v>
      </c>
      <c r="F7162" s="26">
        <v>10</v>
      </c>
      <c r="G7162" s="28" t="s">
        <v>4595</v>
      </c>
      <c r="H7162" s="28" t="s">
        <v>3370</v>
      </c>
      <c r="J7162" s="28" t="s">
        <v>4905</v>
      </c>
      <c r="K7162" s="29">
        <v>40969</v>
      </c>
      <c r="L7162" s="28" t="s">
        <v>7182</v>
      </c>
      <c r="M7162" s="28" t="s">
        <v>8025</v>
      </c>
    </row>
    <row r="7163" spans="1:13" hidden="1" x14ac:dyDescent="0.2">
      <c r="A7163" s="27">
        <v>92398</v>
      </c>
      <c r="B7163" s="28" t="s">
        <v>4573</v>
      </c>
      <c r="C7163" s="28" t="s">
        <v>4580</v>
      </c>
      <c r="D7163" s="25">
        <v>40969</v>
      </c>
      <c r="E7163" s="28" t="s">
        <v>4999</v>
      </c>
      <c r="F7163" s="26">
        <v>220</v>
      </c>
      <c r="G7163" s="28" t="s">
        <v>4595</v>
      </c>
      <c r="H7163" s="28" t="s">
        <v>3370</v>
      </c>
    </row>
    <row r="7164" spans="1:13" hidden="1" x14ac:dyDescent="0.2">
      <c r="A7164" s="27">
        <v>91970</v>
      </c>
      <c r="B7164" s="28" t="s">
        <v>5150</v>
      </c>
      <c r="C7164" s="28" t="s">
        <v>5133</v>
      </c>
      <c r="D7164" s="25">
        <v>40969</v>
      </c>
      <c r="F7164" s="26">
        <v>-300</v>
      </c>
      <c r="G7164" s="28" t="s">
        <v>4574</v>
      </c>
      <c r="H7164" s="28" t="s">
        <v>6667</v>
      </c>
    </row>
    <row r="7165" spans="1:13" hidden="1" x14ac:dyDescent="0.2">
      <c r="A7165" s="27">
        <v>92370</v>
      </c>
      <c r="B7165" s="28" t="s">
        <v>5150</v>
      </c>
      <c r="C7165" s="28" t="s">
        <v>4580</v>
      </c>
      <c r="D7165" s="25">
        <v>40969</v>
      </c>
      <c r="E7165" s="28" t="s">
        <v>2260</v>
      </c>
      <c r="F7165" s="26">
        <v>-550</v>
      </c>
      <c r="G7165" s="28" t="s">
        <v>4574</v>
      </c>
      <c r="H7165" s="28" t="s">
        <v>6667</v>
      </c>
    </row>
    <row r="7166" spans="1:13" x14ac:dyDescent="0.2">
      <c r="A7166" s="27">
        <v>92347</v>
      </c>
      <c r="B7166" s="28" t="s">
        <v>4573</v>
      </c>
      <c r="C7166" s="28" t="s">
        <v>5135</v>
      </c>
      <c r="D7166" s="25">
        <v>40969</v>
      </c>
      <c r="F7166" s="26">
        <v>13.8</v>
      </c>
      <c r="G7166" s="28" t="s">
        <v>2205</v>
      </c>
      <c r="H7166" s="28" t="s">
        <v>7151</v>
      </c>
      <c r="J7166" s="28" t="s">
        <v>4911</v>
      </c>
      <c r="K7166" s="29">
        <v>40970</v>
      </c>
      <c r="L7166" s="28" t="s">
        <v>5658</v>
      </c>
      <c r="M7166" s="28" t="s">
        <v>755</v>
      </c>
    </row>
    <row r="7167" spans="1:13" hidden="1" x14ac:dyDescent="0.2">
      <c r="A7167" s="211">
        <v>92129</v>
      </c>
      <c r="B7167" s="28" t="s">
        <v>4592</v>
      </c>
      <c r="C7167" s="28" t="s">
        <v>4574</v>
      </c>
      <c r="D7167" s="25">
        <v>40970</v>
      </c>
      <c r="F7167" s="26">
        <v>-804.8</v>
      </c>
      <c r="G7167" s="28" t="s">
        <v>4593</v>
      </c>
      <c r="H7167" s="28" t="s">
        <v>6666</v>
      </c>
      <c r="J7167" s="28" t="s">
        <v>4911</v>
      </c>
      <c r="K7167" s="29">
        <v>40970</v>
      </c>
      <c r="L7167" s="28" t="s">
        <v>7177</v>
      </c>
      <c r="M7167" s="28" t="s">
        <v>8023</v>
      </c>
    </row>
    <row r="7168" spans="1:13" hidden="1" x14ac:dyDescent="0.2">
      <c r="A7168" s="27">
        <v>92131</v>
      </c>
      <c r="B7168" s="28" t="s">
        <v>4579</v>
      </c>
      <c r="C7168" s="28" t="s">
        <v>4574</v>
      </c>
      <c r="D7168" s="25">
        <v>40970</v>
      </c>
      <c r="F7168" s="26">
        <v>2582.13</v>
      </c>
      <c r="G7168" s="28" t="s">
        <v>5135</v>
      </c>
      <c r="H7168" s="28" t="s">
        <v>6667</v>
      </c>
      <c r="K7168" s="29">
        <v>40970</v>
      </c>
      <c r="L7168" s="28" t="s">
        <v>7174</v>
      </c>
      <c r="M7168" s="28" t="s">
        <v>7218</v>
      </c>
    </row>
    <row r="7169" spans="1:13" hidden="1" x14ac:dyDescent="0.2">
      <c r="A7169" s="27">
        <v>92130</v>
      </c>
      <c r="B7169" s="28" t="s">
        <v>4573</v>
      </c>
      <c r="C7169" s="28" t="s">
        <v>4574</v>
      </c>
      <c r="D7169" s="25">
        <v>40970</v>
      </c>
      <c r="E7169" s="28" t="s">
        <v>3389</v>
      </c>
      <c r="F7169" s="26">
        <v>26.95</v>
      </c>
      <c r="G7169" s="28" t="s">
        <v>5139</v>
      </c>
      <c r="H7169" s="28" t="s">
        <v>3381</v>
      </c>
      <c r="J7169" s="28" t="s">
        <v>4911</v>
      </c>
      <c r="K7169" s="29">
        <v>40970</v>
      </c>
      <c r="L7169" s="28" t="s">
        <v>7174</v>
      </c>
      <c r="M7169" s="28" t="s">
        <v>7187</v>
      </c>
    </row>
    <row r="7170" spans="1:13" hidden="1" x14ac:dyDescent="0.2">
      <c r="A7170" s="27">
        <v>92349</v>
      </c>
      <c r="B7170" s="28" t="s">
        <v>4573</v>
      </c>
      <c r="C7170" s="28" t="s">
        <v>5135</v>
      </c>
      <c r="D7170" s="25">
        <v>40970</v>
      </c>
      <c r="F7170" s="26">
        <v>5.44</v>
      </c>
      <c r="G7170" s="28" t="s">
        <v>7119</v>
      </c>
      <c r="H7170" s="28" t="s">
        <v>3365</v>
      </c>
      <c r="J7170" s="28" t="s">
        <v>4911</v>
      </c>
      <c r="K7170" s="29">
        <v>40971</v>
      </c>
      <c r="L7170" s="28" t="s">
        <v>5658</v>
      </c>
      <c r="M7170" s="28" t="s">
        <v>6161</v>
      </c>
    </row>
    <row r="7171" spans="1:13" hidden="1" x14ac:dyDescent="0.2">
      <c r="A7171" s="27">
        <v>92348.1</v>
      </c>
      <c r="B7171" s="28" t="s">
        <v>4573</v>
      </c>
      <c r="C7171" s="28" t="s">
        <v>5135</v>
      </c>
      <c r="D7171" s="25">
        <v>40970</v>
      </c>
      <c r="E7171" s="28" t="s">
        <v>1331</v>
      </c>
      <c r="F7171" s="26">
        <v>18</v>
      </c>
      <c r="G7171" s="28" t="s">
        <v>683</v>
      </c>
      <c r="H7171" s="28" t="s">
        <v>3488</v>
      </c>
      <c r="J7171" s="28" t="s">
        <v>4908</v>
      </c>
      <c r="K7171" s="29">
        <v>40971</v>
      </c>
      <c r="L7171" s="28" t="s">
        <v>5658</v>
      </c>
      <c r="M7171" s="28" t="s">
        <v>1525</v>
      </c>
    </row>
    <row r="7172" spans="1:13" hidden="1" x14ac:dyDescent="0.2">
      <c r="A7172" s="27">
        <v>92348.2</v>
      </c>
      <c r="B7172" s="28" t="s">
        <v>4573</v>
      </c>
      <c r="C7172" s="28" t="s">
        <v>5135</v>
      </c>
      <c r="D7172" s="25">
        <v>40970</v>
      </c>
      <c r="F7172" s="26">
        <v>15.76</v>
      </c>
      <c r="G7172" s="28" t="s">
        <v>683</v>
      </c>
      <c r="H7172" s="28" t="s">
        <v>3365</v>
      </c>
      <c r="J7172" s="28" t="s">
        <v>4909</v>
      </c>
      <c r="K7172" s="29">
        <v>40971</v>
      </c>
      <c r="L7172" s="28" t="s">
        <v>5658</v>
      </c>
      <c r="M7172" s="28" t="s">
        <v>1525</v>
      </c>
    </row>
    <row r="7173" spans="1:13" hidden="1" x14ac:dyDescent="0.2">
      <c r="A7173" s="27">
        <v>92836</v>
      </c>
      <c r="B7173" s="28" t="s">
        <v>5150</v>
      </c>
      <c r="C7173" s="28" t="s">
        <v>5135</v>
      </c>
      <c r="D7173" s="25">
        <v>40970</v>
      </c>
      <c r="F7173" s="26">
        <v>-2582.13</v>
      </c>
      <c r="G7173" s="28" t="s">
        <v>4574</v>
      </c>
      <c r="H7173" s="28" t="s">
        <v>6667</v>
      </c>
    </row>
    <row r="7174" spans="1:13" hidden="1" x14ac:dyDescent="0.2">
      <c r="A7174" s="211">
        <v>92350</v>
      </c>
      <c r="B7174" s="28" t="s">
        <v>4573</v>
      </c>
      <c r="C7174" s="28" t="s">
        <v>5135</v>
      </c>
      <c r="D7174" s="25">
        <v>40971</v>
      </c>
      <c r="F7174" s="26">
        <v>65.73</v>
      </c>
      <c r="G7174" s="28" t="s">
        <v>3701</v>
      </c>
      <c r="H7174" s="28" t="s">
        <v>7322</v>
      </c>
      <c r="J7174" s="28" t="s">
        <v>7139</v>
      </c>
      <c r="K7174" s="29">
        <v>40973</v>
      </c>
      <c r="L7174" s="28" t="s">
        <v>5658</v>
      </c>
      <c r="M7174" s="28" t="s">
        <v>6132</v>
      </c>
    </row>
    <row r="7175" spans="1:13" hidden="1" x14ac:dyDescent="0.2">
      <c r="A7175" s="211">
        <v>92351</v>
      </c>
      <c r="B7175" s="28" t="s">
        <v>4573</v>
      </c>
      <c r="C7175" s="28" t="s">
        <v>5135</v>
      </c>
      <c r="D7175" s="25">
        <v>40971</v>
      </c>
      <c r="E7175" s="28" t="s">
        <v>1555</v>
      </c>
      <c r="F7175" s="26">
        <v>131.75</v>
      </c>
      <c r="G7175" s="28" t="s">
        <v>899</v>
      </c>
      <c r="H7175" s="28" t="s">
        <v>7321</v>
      </c>
      <c r="I7175" s="28" t="s">
        <v>709</v>
      </c>
      <c r="J7175" s="28" t="s">
        <v>4906</v>
      </c>
      <c r="K7175" s="29">
        <v>40973</v>
      </c>
      <c r="L7175" s="28" t="s">
        <v>5658</v>
      </c>
      <c r="M7175" s="28" t="s">
        <v>2591</v>
      </c>
    </row>
    <row r="7176" spans="1:13" hidden="1" x14ac:dyDescent="0.2">
      <c r="A7176" s="211">
        <v>91951</v>
      </c>
      <c r="B7176" s="33" t="s">
        <v>4573</v>
      </c>
      <c r="C7176" s="33" t="s">
        <v>5135</v>
      </c>
      <c r="D7176" s="25">
        <v>40972</v>
      </c>
      <c r="E7176" s="28" t="s">
        <v>716</v>
      </c>
      <c r="F7176" s="26">
        <v>-749</v>
      </c>
      <c r="G7176" s="28" t="s">
        <v>1560</v>
      </c>
      <c r="H7176" s="28" t="s">
        <v>7321</v>
      </c>
      <c r="I7176" s="28" t="s">
        <v>339</v>
      </c>
      <c r="J7176" s="28" t="s">
        <v>4909</v>
      </c>
      <c r="K7176" s="29">
        <v>40973</v>
      </c>
      <c r="L7176" s="33" t="s">
        <v>5658</v>
      </c>
      <c r="M7176" s="28" t="s">
        <v>8118</v>
      </c>
    </row>
    <row r="7177" spans="1:13" hidden="1" x14ac:dyDescent="0.2">
      <c r="A7177" s="211">
        <v>91952</v>
      </c>
      <c r="B7177" s="33" t="s">
        <v>4573</v>
      </c>
      <c r="C7177" s="33" t="s">
        <v>5135</v>
      </c>
      <c r="D7177" s="25">
        <v>40972</v>
      </c>
      <c r="F7177" s="26">
        <v>749</v>
      </c>
      <c r="G7177" s="28" t="s">
        <v>1560</v>
      </c>
      <c r="H7177" s="28" t="s">
        <v>7321</v>
      </c>
      <c r="I7177" s="28" t="s">
        <v>339</v>
      </c>
      <c r="J7177" s="28" t="s">
        <v>4909</v>
      </c>
      <c r="K7177" s="29">
        <v>40973</v>
      </c>
      <c r="L7177" s="33" t="s">
        <v>5658</v>
      </c>
      <c r="M7177" s="28" t="s">
        <v>8118</v>
      </c>
    </row>
    <row r="7178" spans="1:13" hidden="1" x14ac:dyDescent="0.2">
      <c r="A7178" s="211">
        <v>92352</v>
      </c>
      <c r="B7178" s="28" t="s">
        <v>4573</v>
      </c>
      <c r="C7178" s="28" t="s">
        <v>5135</v>
      </c>
      <c r="D7178" s="25">
        <v>40972</v>
      </c>
      <c r="F7178" s="26">
        <v>10.45</v>
      </c>
      <c r="G7178" s="28" t="s">
        <v>2203</v>
      </c>
      <c r="H7178" s="28" t="s">
        <v>3365</v>
      </c>
      <c r="J7178" s="28" t="s">
        <v>4909</v>
      </c>
      <c r="K7178" s="29">
        <v>40973</v>
      </c>
      <c r="L7178" s="28" t="s">
        <v>5658</v>
      </c>
      <c r="M7178" s="28" t="s">
        <v>6404</v>
      </c>
    </row>
    <row r="7179" spans="1:13" hidden="1" x14ac:dyDescent="0.2">
      <c r="A7179" s="27">
        <v>92357</v>
      </c>
      <c r="B7179" s="33" t="s">
        <v>4573</v>
      </c>
      <c r="C7179" s="28" t="s">
        <v>5133</v>
      </c>
      <c r="D7179" s="25">
        <v>40972</v>
      </c>
      <c r="F7179" s="26">
        <v>130.34</v>
      </c>
      <c r="G7179" s="28" t="s">
        <v>5137</v>
      </c>
      <c r="H7179" s="28" t="s">
        <v>3365</v>
      </c>
      <c r="J7179" s="28" t="s">
        <v>4909</v>
      </c>
    </row>
    <row r="7180" spans="1:13" hidden="1" x14ac:dyDescent="0.2">
      <c r="A7180" s="211">
        <v>92128</v>
      </c>
      <c r="B7180" s="28" t="s">
        <v>4579</v>
      </c>
      <c r="C7180" s="28" t="s">
        <v>4574</v>
      </c>
      <c r="D7180" s="25">
        <v>40973</v>
      </c>
      <c r="F7180" s="26">
        <v>50</v>
      </c>
      <c r="G7180" s="28" t="s">
        <v>4580</v>
      </c>
      <c r="H7180" s="28" t="s">
        <v>6667</v>
      </c>
      <c r="K7180" s="29">
        <v>40973</v>
      </c>
      <c r="L7180" s="28" t="s">
        <v>7184</v>
      </c>
      <c r="M7180" s="28" t="s">
        <v>5046</v>
      </c>
    </row>
    <row r="7181" spans="1:13" hidden="1" x14ac:dyDescent="0.2">
      <c r="A7181" s="211">
        <v>92127</v>
      </c>
      <c r="B7181" s="28" t="s">
        <v>4573</v>
      </c>
      <c r="C7181" s="28" t="s">
        <v>4574</v>
      </c>
      <c r="D7181" s="25">
        <v>40973</v>
      </c>
      <c r="F7181" s="26">
        <v>10.48</v>
      </c>
      <c r="G7181" s="28" t="s">
        <v>5143</v>
      </c>
      <c r="H7181" s="28" t="s">
        <v>3381</v>
      </c>
      <c r="J7181" s="28" t="s">
        <v>4909</v>
      </c>
      <c r="K7181" s="29">
        <v>40973</v>
      </c>
      <c r="L7181" s="28" t="s">
        <v>7174</v>
      </c>
      <c r="M7181" s="28" t="s">
        <v>7217</v>
      </c>
    </row>
    <row r="7182" spans="1:13" hidden="1" x14ac:dyDescent="0.2">
      <c r="A7182" s="211">
        <v>92126</v>
      </c>
      <c r="B7182" s="28" t="s">
        <v>4573</v>
      </c>
      <c r="C7182" s="28" t="s">
        <v>4574</v>
      </c>
      <c r="D7182" s="25">
        <v>40973</v>
      </c>
      <c r="F7182" s="26">
        <v>7.99</v>
      </c>
      <c r="G7182" s="28" t="s">
        <v>2742</v>
      </c>
      <c r="H7182" s="28" t="s">
        <v>3381</v>
      </c>
      <c r="J7182" s="28" t="s">
        <v>4911</v>
      </c>
      <c r="K7182" s="29">
        <v>40973</v>
      </c>
      <c r="L7182" s="28" t="s">
        <v>7174</v>
      </c>
      <c r="M7182" s="28" t="s">
        <v>8111</v>
      </c>
    </row>
    <row r="7183" spans="1:13" hidden="1" x14ac:dyDescent="0.2">
      <c r="A7183" s="27">
        <v>92358</v>
      </c>
      <c r="B7183" s="28" t="s">
        <v>7124</v>
      </c>
      <c r="C7183" s="28" t="s">
        <v>5133</v>
      </c>
      <c r="D7183" s="25">
        <v>40973</v>
      </c>
      <c r="F7183" s="26">
        <v>-0.21</v>
      </c>
      <c r="G7183" s="28" t="s">
        <v>5133</v>
      </c>
      <c r="H7183" s="28" t="s">
        <v>6666</v>
      </c>
    </row>
    <row r="7184" spans="1:13" x14ac:dyDescent="0.2">
      <c r="A7184" s="27">
        <v>92353</v>
      </c>
      <c r="B7184" s="28" t="s">
        <v>4573</v>
      </c>
      <c r="C7184" s="28" t="s">
        <v>5135</v>
      </c>
      <c r="D7184" s="25">
        <v>40973</v>
      </c>
      <c r="F7184" s="26">
        <v>240</v>
      </c>
      <c r="G7184" s="28" t="s">
        <v>2205</v>
      </c>
      <c r="H7184" s="28" t="s">
        <v>7151</v>
      </c>
      <c r="J7184" s="28" t="s">
        <v>4911</v>
      </c>
      <c r="K7184" s="29">
        <v>40974</v>
      </c>
      <c r="L7184" s="28" t="s">
        <v>5658</v>
      </c>
      <c r="M7184" s="28" t="s">
        <v>755</v>
      </c>
    </row>
    <row r="7185" spans="1:13" hidden="1" x14ac:dyDescent="0.2">
      <c r="A7185" s="211">
        <v>92124</v>
      </c>
      <c r="B7185" s="28" t="s">
        <v>4579</v>
      </c>
      <c r="C7185" s="28" t="s">
        <v>4574</v>
      </c>
      <c r="D7185" s="25">
        <v>40974</v>
      </c>
      <c r="F7185" s="26">
        <v>30</v>
      </c>
      <c r="G7185" s="28" t="s">
        <v>4580</v>
      </c>
      <c r="H7185" s="28" t="s">
        <v>6667</v>
      </c>
      <c r="K7185" s="29">
        <v>40974</v>
      </c>
      <c r="L7185" s="28" t="s">
        <v>7184</v>
      </c>
      <c r="M7185" s="28" t="s">
        <v>5045</v>
      </c>
    </row>
    <row r="7186" spans="1:13" hidden="1" x14ac:dyDescent="0.2">
      <c r="A7186" s="211">
        <v>92125</v>
      </c>
      <c r="B7186" s="28" t="s">
        <v>4573</v>
      </c>
      <c r="C7186" s="28" t="s">
        <v>4574</v>
      </c>
      <c r="D7186" s="25">
        <v>40974</v>
      </c>
      <c r="F7186" s="26">
        <v>12</v>
      </c>
      <c r="G7186" s="28" t="s">
        <v>4596</v>
      </c>
      <c r="H7186" s="28" t="s">
        <v>5954</v>
      </c>
      <c r="J7186" s="28" t="s">
        <v>4912</v>
      </c>
      <c r="K7186" s="29">
        <v>40974</v>
      </c>
      <c r="L7186" s="28" t="s">
        <v>7174</v>
      </c>
      <c r="M7186" s="28" t="s">
        <v>4596</v>
      </c>
    </row>
    <row r="7187" spans="1:13" hidden="1" x14ac:dyDescent="0.2">
      <c r="A7187" s="27">
        <v>92354</v>
      </c>
      <c r="B7187" s="28" t="s">
        <v>4573</v>
      </c>
      <c r="C7187" s="28" t="s">
        <v>5135</v>
      </c>
      <c r="D7187" s="25">
        <v>40974</v>
      </c>
      <c r="F7187" s="26">
        <v>13.73</v>
      </c>
      <c r="G7187" s="28" t="s">
        <v>5137</v>
      </c>
      <c r="H7187" s="28" t="s">
        <v>3365</v>
      </c>
      <c r="J7187" s="28" t="s">
        <v>4911</v>
      </c>
      <c r="K7187" s="29">
        <v>40975</v>
      </c>
      <c r="L7187" s="28" t="s">
        <v>5658</v>
      </c>
      <c r="M7187" s="28" t="s">
        <v>751</v>
      </c>
    </row>
    <row r="7188" spans="1:13" hidden="1" x14ac:dyDescent="0.2">
      <c r="A7188" s="211">
        <v>92121</v>
      </c>
      <c r="B7188" s="28" t="s">
        <v>4579</v>
      </c>
      <c r="C7188" s="28" t="s">
        <v>4574</v>
      </c>
      <c r="D7188" s="25">
        <v>40975</v>
      </c>
      <c r="F7188" s="26">
        <v>10</v>
      </c>
      <c r="G7188" s="28" t="s">
        <v>4580</v>
      </c>
      <c r="H7188" s="28" t="s">
        <v>6667</v>
      </c>
      <c r="K7188" s="29">
        <v>40975</v>
      </c>
      <c r="L7188" s="28" t="s">
        <v>7184</v>
      </c>
      <c r="M7188" s="28" t="s">
        <v>5044</v>
      </c>
    </row>
    <row r="7189" spans="1:13" hidden="1" x14ac:dyDescent="0.2">
      <c r="A7189" s="211">
        <v>92120</v>
      </c>
      <c r="B7189" s="28" t="s">
        <v>4573</v>
      </c>
      <c r="C7189" s="28" t="s">
        <v>4574</v>
      </c>
      <c r="D7189" s="25">
        <v>40975</v>
      </c>
      <c r="F7189" s="26">
        <v>22</v>
      </c>
      <c r="G7189" s="28" t="s">
        <v>5165</v>
      </c>
      <c r="H7189" s="28" t="s">
        <v>3370</v>
      </c>
      <c r="J7189" s="28" t="s">
        <v>4909</v>
      </c>
      <c r="K7189" s="29">
        <v>40975</v>
      </c>
      <c r="L7189" s="28" t="s">
        <v>7176</v>
      </c>
      <c r="M7189" s="28">
        <v>1377</v>
      </c>
    </row>
    <row r="7190" spans="1:13" hidden="1" x14ac:dyDescent="0.2">
      <c r="A7190" s="211">
        <v>92116</v>
      </c>
      <c r="B7190" s="28" t="s">
        <v>4579</v>
      </c>
      <c r="C7190" s="28" t="s">
        <v>4574</v>
      </c>
      <c r="D7190" s="25">
        <v>40975</v>
      </c>
      <c r="F7190" s="26">
        <v>150</v>
      </c>
      <c r="G7190" s="28" t="s">
        <v>4587</v>
      </c>
      <c r="H7190" s="28" t="s">
        <v>6667</v>
      </c>
      <c r="K7190" s="29">
        <v>40975</v>
      </c>
      <c r="L7190" s="28" t="s">
        <v>7174</v>
      </c>
      <c r="M7190" s="28" t="s">
        <v>7179</v>
      </c>
    </row>
    <row r="7191" spans="1:13" hidden="1" x14ac:dyDescent="0.2">
      <c r="A7191" s="211">
        <v>92117</v>
      </c>
      <c r="B7191" s="28" t="s">
        <v>4579</v>
      </c>
      <c r="C7191" s="28" t="s">
        <v>4574</v>
      </c>
      <c r="D7191" s="25">
        <v>40975</v>
      </c>
      <c r="F7191" s="26">
        <v>60</v>
      </c>
      <c r="G7191" s="28" t="s">
        <v>4587</v>
      </c>
      <c r="H7191" s="28" t="s">
        <v>6667</v>
      </c>
      <c r="K7191" s="29">
        <v>40975</v>
      </c>
      <c r="L7191" s="28" t="s">
        <v>7174</v>
      </c>
      <c r="M7191" s="28" t="s">
        <v>7179</v>
      </c>
    </row>
    <row r="7192" spans="1:13" hidden="1" x14ac:dyDescent="0.2">
      <c r="A7192" s="211">
        <v>92118</v>
      </c>
      <c r="B7192" s="28" t="s">
        <v>4579</v>
      </c>
      <c r="C7192" s="28" t="s">
        <v>4574</v>
      </c>
      <c r="D7192" s="25">
        <v>40975</v>
      </c>
      <c r="F7192" s="26">
        <v>500</v>
      </c>
      <c r="G7192" s="28" t="s">
        <v>4587</v>
      </c>
      <c r="H7192" s="28" t="s">
        <v>6667</v>
      </c>
      <c r="K7192" s="29">
        <v>40975</v>
      </c>
      <c r="L7192" s="28" t="s">
        <v>7174</v>
      </c>
      <c r="M7192" s="28" t="s">
        <v>7179</v>
      </c>
    </row>
    <row r="7193" spans="1:13" hidden="1" x14ac:dyDescent="0.2">
      <c r="A7193" s="211">
        <v>92122</v>
      </c>
      <c r="B7193" s="28" t="s">
        <v>4579</v>
      </c>
      <c r="C7193" s="28" t="s">
        <v>4574</v>
      </c>
      <c r="D7193" s="25">
        <v>40975</v>
      </c>
      <c r="F7193" s="26">
        <v>250</v>
      </c>
      <c r="G7193" s="28" t="s">
        <v>4587</v>
      </c>
      <c r="H7193" s="28" t="s">
        <v>6667</v>
      </c>
      <c r="K7193" s="29">
        <v>40975</v>
      </c>
      <c r="L7193" s="28" t="s">
        <v>7174</v>
      </c>
      <c r="M7193" s="28" t="s">
        <v>7179</v>
      </c>
    </row>
    <row r="7194" spans="1:13" hidden="1" x14ac:dyDescent="0.2">
      <c r="A7194" s="211">
        <v>92123</v>
      </c>
      <c r="B7194" s="33" t="s">
        <v>4573</v>
      </c>
      <c r="C7194" s="33" t="s">
        <v>4574</v>
      </c>
      <c r="D7194" s="25">
        <v>40975</v>
      </c>
      <c r="F7194" s="26">
        <v>5</v>
      </c>
      <c r="G7194" s="28" t="s">
        <v>4590</v>
      </c>
      <c r="H7194" s="33" t="s">
        <v>5954</v>
      </c>
      <c r="J7194" s="28" t="s">
        <v>4912</v>
      </c>
      <c r="K7194" s="29">
        <v>40975</v>
      </c>
      <c r="L7194" s="33" t="s">
        <v>7182</v>
      </c>
      <c r="M7194" s="28" t="s">
        <v>8022</v>
      </c>
    </row>
    <row r="7195" spans="1:13" x14ac:dyDescent="0.2">
      <c r="A7195" s="211">
        <v>92355</v>
      </c>
      <c r="B7195" s="28" t="s">
        <v>4573</v>
      </c>
      <c r="C7195" s="28" t="s">
        <v>5135</v>
      </c>
      <c r="D7195" s="25">
        <v>40975</v>
      </c>
      <c r="F7195" s="26">
        <v>10</v>
      </c>
      <c r="G7195" s="28" t="s">
        <v>5713</v>
      </c>
      <c r="H7195" s="28" t="s">
        <v>7151</v>
      </c>
      <c r="J7195" s="28" t="s">
        <v>4907</v>
      </c>
      <c r="K7195" s="29">
        <v>40976</v>
      </c>
      <c r="L7195" s="28" t="s">
        <v>5658</v>
      </c>
      <c r="M7195" s="28" t="s">
        <v>6405</v>
      </c>
    </row>
    <row r="7196" spans="1:13" hidden="1" x14ac:dyDescent="0.2">
      <c r="A7196" s="27">
        <v>92119</v>
      </c>
      <c r="B7196" s="28" t="s">
        <v>4573</v>
      </c>
      <c r="C7196" s="28" t="s">
        <v>4574</v>
      </c>
      <c r="D7196" s="25">
        <v>40975</v>
      </c>
      <c r="E7196" s="28" t="s">
        <v>3388</v>
      </c>
      <c r="F7196" s="26">
        <v>8.19</v>
      </c>
      <c r="G7196" s="28" t="s">
        <v>4589</v>
      </c>
      <c r="H7196" s="28" t="s">
        <v>3381</v>
      </c>
      <c r="J7196" s="28" t="s">
        <v>4907</v>
      </c>
      <c r="K7196" s="29">
        <v>40975</v>
      </c>
      <c r="L7196" s="28" t="s">
        <v>7174</v>
      </c>
      <c r="M7196" s="28" t="s">
        <v>7186</v>
      </c>
    </row>
    <row r="7197" spans="1:13" x14ac:dyDescent="0.2">
      <c r="A7197" s="27">
        <v>92356</v>
      </c>
      <c r="B7197" s="28" t="s">
        <v>4573</v>
      </c>
      <c r="C7197" s="28" t="s">
        <v>5135</v>
      </c>
      <c r="D7197" s="25">
        <v>40975</v>
      </c>
      <c r="F7197" s="26">
        <v>26.2</v>
      </c>
      <c r="G7197" s="28" t="s">
        <v>2205</v>
      </c>
      <c r="H7197" s="28" t="s">
        <v>7151</v>
      </c>
      <c r="J7197" s="28" t="s">
        <v>4911</v>
      </c>
      <c r="K7197" s="29">
        <v>40976</v>
      </c>
      <c r="L7197" s="28" t="s">
        <v>5658</v>
      </c>
      <c r="M7197" s="28" t="s">
        <v>6406</v>
      </c>
    </row>
    <row r="7198" spans="1:13" hidden="1" x14ac:dyDescent="0.2">
      <c r="A7198" s="211">
        <v>92264</v>
      </c>
      <c r="B7198" s="28" t="s">
        <v>4573</v>
      </c>
      <c r="C7198" s="28" t="s">
        <v>5135</v>
      </c>
      <c r="D7198" s="25">
        <v>40976</v>
      </c>
      <c r="E7198" s="28" t="s">
        <v>7933</v>
      </c>
      <c r="F7198" s="26">
        <v>9.1999999999999993</v>
      </c>
      <c r="G7198" s="28" t="s">
        <v>2203</v>
      </c>
      <c r="H7198" s="28" t="s">
        <v>3484</v>
      </c>
      <c r="J7198" s="28" t="s">
        <v>4907</v>
      </c>
      <c r="K7198" s="29">
        <v>40977</v>
      </c>
      <c r="L7198" s="28" t="s">
        <v>5658</v>
      </c>
      <c r="M7198" s="28" t="s">
        <v>5729</v>
      </c>
    </row>
    <row r="7199" spans="1:13" hidden="1" x14ac:dyDescent="0.2">
      <c r="A7199" s="27">
        <v>92263.1</v>
      </c>
      <c r="B7199" s="28" t="s">
        <v>4573</v>
      </c>
      <c r="C7199" s="28" t="s">
        <v>5135</v>
      </c>
      <c r="D7199" s="25">
        <v>40976</v>
      </c>
      <c r="E7199" s="28" t="s">
        <v>1331</v>
      </c>
      <c r="F7199" s="26">
        <v>6</v>
      </c>
      <c r="G7199" s="28" t="s">
        <v>683</v>
      </c>
      <c r="H7199" s="28" t="s">
        <v>3488</v>
      </c>
      <c r="J7199" s="28" t="s">
        <v>4908</v>
      </c>
      <c r="K7199" s="29">
        <v>40977</v>
      </c>
      <c r="L7199" s="28" t="s">
        <v>5658</v>
      </c>
      <c r="M7199" s="28" t="s">
        <v>6162</v>
      </c>
    </row>
    <row r="7200" spans="1:13" hidden="1" x14ac:dyDescent="0.2">
      <c r="A7200" s="27">
        <v>92263.2</v>
      </c>
      <c r="B7200" s="28" t="s">
        <v>4573</v>
      </c>
      <c r="C7200" s="28" t="s">
        <v>5135</v>
      </c>
      <c r="D7200" s="25">
        <v>40976</v>
      </c>
      <c r="F7200" s="26">
        <v>53.3</v>
      </c>
      <c r="G7200" s="28" t="s">
        <v>683</v>
      </c>
      <c r="H7200" s="28" t="s">
        <v>3365</v>
      </c>
      <c r="J7200" s="28" t="s">
        <v>4909</v>
      </c>
      <c r="K7200" s="29">
        <v>40977</v>
      </c>
      <c r="L7200" s="28" t="s">
        <v>5658</v>
      </c>
      <c r="M7200" s="28" t="s">
        <v>6162</v>
      </c>
    </row>
    <row r="7201" spans="1:13" hidden="1" x14ac:dyDescent="0.2">
      <c r="A7201" s="27">
        <v>92265</v>
      </c>
      <c r="B7201" s="28" t="s">
        <v>4573</v>
      </c>
      <c r="C7201" s="28" t="s">
        <v>5135</v>
      </c>
      <c r="D7201" s="25">
        <v>40976</v>
      </c>
      <c r="F7201" s="26">
        <v>64.69</v>
      </c>
      <c r="G7201" s="28" t="s">
        <v>878</v>
      </c>
      <c r="H7201" s="28" t="s">
        <v>7322</v>
      </c>
      <c r="J7201" s="28" t="s">
        <v>7139</v>
      </c>
      <c r="K7201" s="29">
        <v>40977</v>
      </c>
      <c r="L7201" s="28" t="s">
        <v>5658</v>
      </c>
      <c r="M7201" s="28" t="s">
        <v>752</v>
      </c>
    </row>
    <row r="7202" spans="1:13" hidden="1" x14ac:dyDescent="0.2">
      <c r="A7202" s="211">
        <v>92115</v>
      </c>
      <c r="B7202" s="28" t="s">
        <v>4579</v>
      </c>
      <c r="C7202" s="28" t="s">
        <v>4574</v>
      </c>
      <c r="D7202" s="25">
        <v>40977</v>
      </c>
      <c r="F7202" s="26">
        <v>100</v>
      </c>
      <c r="G7202" s="28" t="s">
        <v>4580</v>
      </c>
      <c r="H7202" s="28" t="s">
        <v>6667</v>
      </c>
      <c r="K7202" s="29">
        <v>40977</v>
      </c>
      <c r="L7202" s="28" t="s">
        <v>7184</v>
      </c>
      <c r="M7202" s="28" t="s">
        <v>5043</v>
      </c>
    </row>
    <row r="7203" spans="1:13" hidden="1" x14ac:dyDescent="0.2">
      <c r="A7203" s="211">
        <v>92113</v>
      </c>
      <c r="B7203" s="28" t="s">
        <v>4585</v>
      </c>
      <c r="C7203" s="28" t="s">
        <v>4574</v>
      </c>
      <c r="D7203" s="25">
        <v>40977</v>
      </c>
      <c r="F7203" s="26">
        <v>50</v>
      </c>
      <c r="G7203" s="28" t="s">
        <v>4586</v>
      </c>
      <c r="H7203" s="28" t="s">
        <v>5948</v>
      </c>
      <c r="J7203" s="28" t="s">
        <v>4905</v>
      </c>
      <c r="K7203" s="29">
        <v>40977</v>
      </c>
      <c r="L7203" s="28" t="s">
        <v>7174</v>
      </c>
      <c r="M7203" s="28" t="s">
        <v>7180</v>
      </c>
    </row>
    <row r="7204" spans="1:13" hidden="1" x14ac:dyDescent="0.2">
      <c r="A7204" s="211">
        <v>92114</v>
      </c>
      <c r="B7204" s="28" t="s">
        <v>4573</v>
      </c>
      <c r="C7204" s="28" t="s">
        <v>4574</v>
      </c>
      <c r="D7204" s="25">
        <v>40977</v>
      </c>
      <c r="E7204" s="28" t="s">
        <v>2598</v>
      </c>
      <c r="F7204" s="26">
        <v>12.5</v>
      </c>
      <c r="G7204" s="28" t="s">
        <v>681</v>
      </c>
      <c r="H7204" s="28" t="s">
        <v>7165</v>
      </c>
      <c r="J7204" s="28" t="s">
        <v>4907</v>
      </c>
      <c r="K7204" s="29">
        <v>40977</v>
      </c>
      <c r="L7204" s="28" t="s">
        <v>7174</v>
      </c>
      <c r="M7204" s="28" t="s">
        <v>697</v>
      </c>
    </row>
    <row r="7205" spans="1:13" hidden="1" x14ac:dyDescent="0.2">
      <c r="A7205" s="27">
        <v>92266</v>
      </c>
      <c r="B7205" s="28" t="s">
        <v>4573</v>
      </c>
      <c r="C7205" s="28" t="s">
        <v>5135</v>
      </c>
      <c r="D7205" s="25">
        <v>40977</v>
      </c>
      <c r="F7205" s="26">
        <v>5.44</v>
      </c>
      <c r="G7205" s="28" t="s">
        <v>7119</v>
      </c>
      <c r="H7205" s="28" t="s">
        <v>3365</v>
      </c>
      <c r="J7205" s="28" t="s">
        <v>4911</v>
      </c>
      <c r="K7205" s="29">
        <v>40978</v>
      </c>
      <c r="L7205" s="28" t="s">
        <v>5658</v>
      </c>
      <c r="M7205" s="28" t="s">
        <v>6161</v>
      </c>
    </row>
    <row r="7206" spans="1:13" hidden="1" x14ac:dyDescent="0.2">
      <c r="A7206" s="211">
        <v>92269</v>
      </c>
      <c r="B7206" s="28" t="s">
        <v>4573</v>
      </c>
      <c r="C7206" s="28" t="s">
        <v>5135</v>
      </c>
      <c r="D7206" s="25">
        <v>40978</v>
      </c>
      <c r="E7206" s="28" t="s">
        <v>2051</v>
      </c>
      <c r="F7206" s="26">
        <v>8.9499999999999993</v>
      </c>
      <c r="G7206" s="28" t="s">
        <v>7934</v>
      </c>
      <c r="H7206" s="28" t="s">
        <v>3484</v>
      </c>
      <c r="J7206" s="28" t="s">
        <v>4907</v>
      </c>
      <c r="K7206" s="29">
        <v>40980</v>
      </c>
      <c r="L7206" s="28" t="s">
        <v>5658</v>
      </c>
      <c r="M7206" s="28" t="s">
        <v>6051</v>
      </c>
    </row>
    <row r="7207" spans="1:13" hidden="1" x14ac:dyDescent="0.2">
      <c r="A7207" s="211">
        <v>92259</v>
      </c>
      <c r="B7207" s="33" t="s">
        <v>4573</v>
      </c>
      <c r="C7207" s="33" t="s">
        <v>5135</v>
      </c>
      <c r="D7207" s="25">
        <v>40978</v>
      </c>
      <c r="E7207" s="28" t="s">
        <v>735</v>
      </c>
      <c r="F7207" s="26">
        <v>17.95</v>
      </c>
      <c r="G7207" s="28" t="s">
        <v>1560</v>
      </c>
      <c r="H7207" s="28" t="s">
        <v>7323</v>
      </c>
      <c r="J7207" s="28" t="s">
        <v>4912</v>
      </c>
      <c r="K7207" s="29">
        <v>40980</v>
      </c>
      <c r="L7207" s="33" t="s">
        <v>5658</v>
      </c>
      <c r="M7207" s="28" t="s">
        <v>2735</v>
      </c>
    </row>
    <row r="7208" spans="1:13" hidden="1" x14ac:dyDescent="0.2">
      <c r="A7208" s="27">
        <v>92268</v>
      </c>
      <c r="B7208" s="28" t="s">
        <v>4573</v>
      </c>
      <c r="C7208" s="28" t="s">
        <v>5135</v>
      </c>
      <c r="D7208" s="25">
        <v>40978</v>
      </c>
      <c r="F7208" s="26">
        <v>37.46</v>
      </c>
      <c r="G7208" s="28" t="s">
        <v>683</v>
      </c>
      <c r="H7208" s="28" t="s">
        <v>3365</v>
      </c>
      <c r="J7208" s="28" t="s">
        <v>4909</v>
      </c>
      <c r="K7208" s="29">
        <v>40980</v>
      </c>
      <c r="L7208" s="28" t="s">
        <v>5658</v>
      </c>
      <c r="M7208" s="28" t="s">
        <v>1525</v>
      </c>
    </row>
    <row r="7209" spans="1:13" hidden="1" x14ac:dyDescent="0.2">
      <c r="A7209" s="27">
        <v>92267.1</v>
      </c>
      <c r="B7209" s="28" t="s">
        <v>4573</v>
      </c>
      <c r="C7209" s="28" t="s">
        <v>5135</v>
      </c>
      <c r="D7209" s="25">
        <v>40978</v>
      </c>
      <c r="E7209" s="28" t="s">
        <v>731</v>
      </c>
      <c r="F7209" s="26">
        <v>5.99</v>
      </c>
      <c r="G7209" s="28" t="s">
        <v>3697</v>
      </c>
      <c r="H7209" s="28" t="s">
        <v>7154</v>
      </c>
      <c r="J7209" s="28" t="s">
        <v>4905</v>
      </c>
      <c r="K7209" s="29">
        <v>40980</v>
      </c>
      <c r="L7209" s="28" t="s">
        <v>5658</v>
      </c>
      <c r="M7209" s="28" t="s">
        <v>3967</v>
      </c>
    </row>
    <row r="7210" spans="1:13" hidden="1" x14ac:dyDescent="0.2">
      <c r="A7210" s="27">
        <v>92267.199999999997</v>
      </c>
      <c r="B7210" s="28" t="s">
        <v>4573</v>
      </c>
      <c r="C7210" s="28" t="s">
        <v>5135</v>
      </c>
      <c r="D7210" s="25">
        <v>40978</v>
      </c>
      <c r="E7210" s="28" t="s">
        <v>732</v>
      </c>
      <c r="F7210" s="26">
        <v>8.25</v>
      </c>
      <c r="G7210" s="28" t="s">
        <v>3697</v>
      </c>
      <c r="H7210" s="28" t="s">
        <v>3379</v>
      </c>
      <c r="J7210" s="28" t="s">
        <v>4911</v>
      </c>
      <c r="K7210" s="29">
        <v>40980</v>
      </c>
      <c r="L7210" s="28" t="s">
        <v>5658</v>
      </c>
      <c r="M7210" s="28" t="s">
        <v>3967</v>
      </c>
    </row>
    <row r="7211" spans="1:13" hidden="1" x14ac:dyDescent="0.2">
      <c r="A7211" s="27">
        <v>93462</v>
      </c>
      <c r="B7211" s="28" t="s">
        <v>5150</v>
      </c>
      <c r="C7211" s="28" t="s">
        <v>4587</v>
      </c>
      <c r="D7211" s="25">
        <v>40979</v>
      </c>
      <c r="F7211" s="26">
        <v>-960</v>
      </c>
      <c r="G7211" s="28" t="s">
        <v>4574</v>
      </c>
      <c r="H7211" s="28" t="s">
        <v>6667</v>
      </c>
    </row>
    <row r="7212" spans="1:13" hidden="1" x14ac:dyDescent="0.2">
      <c r="A7212" s="27">
        <v>92270</v>
      </c>
      <c r="B7212" s="28" t="s">
        <v>4573</v>
      </c>
      <c r="C7212" s="28" t="s">
        <v>5135</v>
      </c>
      <c r="D7212" s="25">
        <v>40980</v>
      </c>
      <c r="F7212" s="26">
        <v>34.340000000000003</v>
      </c>
      <c r="G7212" s="28" t="s">
        <v>683</v>
      </c>
      <c r="H7212" s="28" t="s">
        <v>3365</v>
      </c>
      <c r="J7212" s="28" t="s">
        <v>4909</v>
      </c>
      <c r="K7212" s="29">
        <v>40981</v>
      </c>
      <c r="L7212" s="28" t="s">
        <v>5658</v>
      </c>
      <c r="M7212" s="28" t="s">
        <v>1525</v>
      </c>
    </row>
    <row r="7213" spans="1:13" hidden="1" x14ac:dyDescent="0.2">
      <c r="A7213" s="27">
        <v>92112</v>
      </c>
      <c r="B7213" s="28" t="s">
        <v>4573</v>
      </c>
      <c r="C7213" s="28" t="s">
        <v>4574</v>
      </c>
      <c r="D7213" s="25">
        <v>40980</v>
      </c>
      <c r="F7213" s="26">
        <v>6.5</v>
      </c>
      <c r="G7213" s="28" t="s">
        <v>4823</v>
      </c>
      <c r="H7213" s="28" t="s">
        <v>3381</v>
      </c>
      <c r="J7213" s="28" t="s">
        <v>4905</v>
      </c>
      <c r="K7213" s="29">
        <v>40980</v>
      </c>
      <c r="L7213" s="28" t="s">
        <v>7174</v>
      </c>
      <c r="M7213" s="28" t="s">
        <v>8127</v>
      </c>
    </row>
    <row r="7214" spans="1:13" hidden="1" x14ac:dyDescent="0.2">
      <c r="A7214" s="211">
        <v>92111</v>
      </c>
      <c r="B7214" s="28" t="s">
        <v>4579</v>
      </c>
      <c r="C7214" s="28" t="s">
        <v>4574</v>
      </c>
      <c r="D7214" s="25">
        <v>40981</v>
      </c>
      <c r="F7214" s="26">
        <v>230.77</v>
      </c>
      <c r="G7214" s="28" t="s">
        <v>5783</v>
      </c>
      <c r="H7214" s="28" t="s">
        <v>6667</v>
      </c>
      <c r="K7214" s="29">
        <v>40981</v>
      </c>
      <c r="L7214" s="28" t="s">
        <v>7174</v>
      </c>
      <c r="M7214" s="28" t="s">
        <v>695</v>
      </c>
    </row>
    <row r="7215" spans="1:13" hidden="1" x14ac:dyDescent="0.2">
      <c r="A7215" s="211">
        <v>92272</v>
      </c>
      <c r="B7215" s="28" t="s">
        <v>4573</v>
      </c>
      <c r="C7215" s="28" t="s">
        <v>5135</v>
      </c>
      <c r="D7215" s="25">
        <v>40981</v>
      </c>
      <c r="F7215" s="26">
        <v>15.19</v>
      </c>
      <c r="G7215" s="28" t="s">
        <v>889</v>
      </c>
      <c r="H7215" s="28" t="s">
        <v>3484</v>
      </c>
      <c r="J7215" s="28" t="s">
        <v>4908</v>
      </c>
      <c r="K7215" s="29">
        <v>40982</v>
      </c>
      <c r="L7215" s="28" t="s">
        <v>5658</v>
      </c>
      <c r="M7215" s="28" t="s">
        <v>6053</v>
      </c>
    </row>
    <row r="7216" spans="1:13" hidden="1" x14ac:dyDescent="0.2">
      <c r="A7216" s="27">
        <v>92271</v>
      </c>
      <c r="B7216" s="28" t="s">
        <v>4573</v>
      </c>
      <c r="C7216" s="28" t="s">
        <v>5135</v>
      </c>
      <c r="D7216" s="25">
        <v>40981</v>
      </c>
      <c r="F7216" s="26">
        <v>54.7</v>
      </c>
      <c r="G7216" s="28" t="s">
        <v>688</v>
      </c>
      <c r="H7216" s="28" t="s">
        <v>3484</v>
      </c>
      <c r="J7216" s="28" t="s">
        <v>4908</v>
      </c>
      <c r="K7216" s="29">
        <v>40982</v>
      </c>
      <c r="L7216" s="28" t="s">
        <v>5658</v>
      </c>
      <c r="M7216" s="28" t="s">
        <v>6052</v>
      </c>
    </row>
    <row r="7217" spans="1:13" hidden="1" x14ac:dyDescent="0.2">
      <c r="A7217" s="27">
        <v>93441</v>
      </c>
      <c r="B7217" s="28" t="s">
        <v>5150</v>
      </c>
      <c r="C7217" s="28" t="s">
        <v>5783</v>
      </c>
      <c r="D7217" s="25">
        <v>40981</v>
      </c>
      <c r="F7217" s="26">
        <v>-230.77</v>
      </c>
      <c r="G7217" s="28" t="s">
        <v>4574</v>
      </c>
      <c r="H7217" s="28" t="s">
        <v>6667</v>
      </c>
    </row>
    <row r="7218" spans="1:13" x14ac:dyDescent="0.2">
      <c r="A7218" s="27">
        <v>92273</v>
      </c>
      <c r="B7218" s="28" t="s">
        <v>4573</v>
      </c>
      <c r="C7218" s="28" t="s">
        <v>5135</v>
      </c>
      <c r="D7218" s="25">
        <v>40981</v>
      </c>
      <c r="E7218" s="33"/>
      <c r="F7218" s="26">
        <v>18.5</v>
      </c>
      <c r="G7218" s="33" t="s">
        <v>2205</v>
      </c>
      <c r="H7218" s="28" t="s">
        <v>7151</v>
      </c>
      <c r="J7218" s="28" t="s">
        <v>4911</v>
      </c>
      <c r="K7218" s="29">
        <v>40982</v>
      </c>
      <c r="L7218" s="28" t="s">
        <v>5658</v>
      </c>
      <c r="M7218" s="28" t="s">
        <v>755</v>
      </c>
    </row>
    <row r="7219" spans="1:13" hidden="1" x14ac:dyDescent="0.2">
      <c r="A7219" s="27">
        <v>92275</v>
      </c>
      <c r="B7219" s="28" t="s">
        <v>4573</v>
      </c>
      <c r="C7219" s="28" t="s">
        <v>5135</v>
      </c>
      <c r="D7219" s="25">
        <v>40982</v>
      </c>
      <c r="F7219" s="26">
        <v>4.5</v>
      </c>
      <c r="G7219" s="28" t="s">
        <v>7119</v>
      </c>
      <c r="H7219" s="28" t="s">
        <v>3365</v>
      </c>
      <c r="J7219" s="28" t="s">
        <v>4911</v>
      </c>
      <c r="K7219" s="29">
        <v>40983</v>
      </c>
      <c r="L7219" s="28" t="s">
        <v>5658</v>
      </c>
      <c r="M7219" s="28" t="s">
        <v>6161</v>
      </c>
    </row>
    <row r="7220" spans="1:13" hidden="1" x14ac:dyDescent="0.2">
      <c r="A7220" s="27">
        <v>92109</v>
      </c>
      <c r="B7220" s="28" t="s">
        <v>4573</v>
      </c>
      <c r="C7220" s="28" t="s">
        <v>4574</v>
      </c>
      <c r="D7220" s="25">
        <v>40982</v>
      </c>
      <c r="E7220" s="28" t="s">
        <v>4830</v>
      </c>
      <c r="F7220" s="26">
        <v>49</v>
      </c>
      <c r="G7220" s="28" t="s">
        <v>683</v>
      </c>
      <c r="H7220" s="28" t="s">
        <v>3365</v>
      </c>
      <c r="J7220" s="28" t="s">
        <v>4909</v>
      </c>
      <c r="K7220" s="29">
        <v>40982</v>
      </c>
      <c r="L7220" s="28" t="s">
        <v>7176</v>
      </c>
      <c r="M7220" s="28">
        <v>1379</v>
      </c>
    </row>
    <row r="7221" spans="1:13" hidden="1" x14ac:dyDescent="0.2">
      <c r="A7221" s="27">
        <v>92274</v>
      </c>
      <c r="B7221" s="28" t="s">
        <v>4573</v>
      </c>
      <c r="C7221" s="28" t="s">
        <v>5135</v>
      </c>
      <c r="D7221" s="25">
        <v>40982</v>
      </c>
      <c r="F7221" s="26">
        <v>5.45</v>
      </c>
      <c r="G7221" s="28" t="s">
        <v>683</v>
      </c>
      <c r="H7221" s="28" t="s">
        <v>3365</v>
      </c>
      <c r="J7221" s="28" t="s">
        <v>4909</v>
      </c>
      <c r="K7221" s="29">
        <v>40983</v>
      </c>
      <c r="L7221" s="28" t="s">
        <v>5658</v>
      </c>
      <c r="M7221" s="28" t="s">
        <v>1525</v>
      </c>
    </row>
    <row r="7222" spans="1:13" hidden="1" x14ac:dyDescent="0.2">
      <c r="A7222" s="27">
        <v>92110</v>
      </c>
      <c r="B7222" s="28" t="s">
        <v>4573</v>
      </c>
      <c r="C7222" s="28" t="s">
        <v>4574</v>
      </c>
      <c r="D7222" s="25">
        <v>40982</v>
      </c>
      <c r="F7222" s="26">
        <v>322</v>
      </c>
      <c r="G7222" s="28" t="s">
        <v>7952</v>
      </c>
      <c r="H7222" s="28" t="s">
        <v>7324</v>
      </c>
      <c r="I7222" s="28" t="s">
        <v>713</v>
      </c>
      <c r="J7222" s="28" t="s">
        <v>4909</v>
      </c>
      <c r="K7222" s="29">
        <v>40982</v>
      </c>
      <c r="L7222" s="28" t="s">
        <v>7176</v>
      </c>
      <c r="M7222" s="28">
        <v>1378</v>
      </c>
    </row>
    <row r="7223" spans="1:13" hidden="1" x14ac:dyDescent="0.2">
      <c r="A7223" s="27">
        <v>92108</v>
      </c>
      <c r="B7223" s="28" t="s">
        <v>4573</v>
      </c>
      <c r="C7223" s="28" t="s">
        <v>4574</v>
      </c>
      <c r="D7223" s="25">
        <v>40982</v>
      </c>
      <c r="F7223" s="26">
        <v>32.78</v>
      </c>
      <c r="G7223" s="28" t="s">
        <v>5137</v>
      </c>
      <c r="H7223" s="28" t="s">
        <v>3365</v>
      </c>
      <c r="J7223" s="28" t="s">
        <v>4909</v>
      </c>
      <c r="K7223" s="29">
        <v>40982</v>
      </c>
      <c r="L7223" s="28" t="s">
        <v>7212</v>
      </c>
      <c r="M7223" s="28" t="s">
        <v>8126</v>
      </c>
    </row>
    <row r="7224" spans="1:13" hidden="1" x14ac:dyDescent="0.2">
      <c r="A7224" s="211">
        <v>92278</v>
      </c>
      <c r="B7224" s="28" t="s">
        <v>4573</v>
      </c>
      <c r="C7224" s="28" t="s">
        <v>5135</v>
      </c>
      <c r="D7224" s="25">
        <v>40983</v>
      </c>
      <c r="E7224" s="28" t="s">
        <v>2216</v>
      </c>
      <c r="F7224" s="26">
        <v>20</v>
      </c>
      <c r="G7224" s="28" t="s">
        <v>1938</v>
      </c>
      <c r="H7224" s="28" t="s">
        <v>277</v>
      </c>
      <c r="J7224" s="28" t="s">
        <v>4911</v>
      </c>
      <c r="K7224" s="29">
        <v>40984</v>
      </c>
      <c r="L7224" s="28" t="s">
        <v>5658</v>
      </c>
      <c r="M7224" s="28" t="s">
        <v>6055</v>
      </c>
    </row>
    <row r="7225" spans="1:13" hidden="1" x14ac:dyDescent="0.2">
      <c r="A7225" s="211">
        <v>92277</v>
      </c>
      <c r="B7225" s="28" t="s">
        <v>4573</v>
      </c>
      <c r="C7225" s="28" t="s">
        <v>5135</v>
      </c>
      <c r="D7225" s="25">
        <v>40983</v>
      </c>
      <c r="F7225" s="26">
        <v>59.5</v>
      </c>
      <c r="G7225" s="28" t="s">
        <v>3351</v>
      </c>
      <c r="H7225" s="28" t="s">
        <v>3484</v>
      </c>
      <c r="J7225" s="28" t="s">
        <v>4909</v>
      </c>
      <c r="K7225" s="29">
        <v>40984</v>
      </c>
      <c r="L7225" s="28" t="s">
        <v>5658</v>
      </c>
      <c r="M7225" s="28" t="s">
        <v>6054</v>
      </c>
    </row>
    <row r="7226" spans="1:13" hidden="1" x14ac:dyDescent="0.2">
      <c r="A7226" s="211">
        <v>92260</v>
      </c>
      <c r="B7226" s="33" t="s">
        <v>4573</v>
      </c>
      <c r="C7226" s="33" t="s">
        <v>5135</v>
      </c>
      <c r="D7226" s="25">
        <v>40983</v>
      </c>
      <c r="E7226" s="28" t="s">
        <v>734</v>
      </c>
      <c r="F7226" s="26">
        <v>264.5</v>
      </c>
      <c r="G7226" s="28" t="s">
        <v>1560</v>
      </c>
      <c r="H7226" s="28" t="s">
        <v>4600</v>
      </c>
      <c r="J7226" s="28" t="s">
        <v>4907</v>
      </c>
      <c r="K7226" s="29">
        <v>40984</v>
      </c>
      <c r="L7226" s="33" t="s">
        <v>5658</v>
      </c>
      <c r="M7226" s="28" t="s">
        <v>2735</v>
      </c>
    </row>
    <row r="7227" spans="1:13" hidden="1" x14ac:dyDescent="0.2">
      <c r="A7227" s="27">
        <v>92276</v>
      </c>
      <c r="B7227" s="33" t="s">
        <v>4573</v>
      </c>
      <c r="C7227" s="28" t="s">
        <v>5135</v>
      </c>
      <c r="D7227" s="25">
        <v>40983</v>
      </c>
      <c r="F7227" s="26">
        <v>3.34</v>
      </c>
      <c r="G7227" s="28" t="s">
        <v>7119</v>
      </c>
      <c r="H7227" s="28" t="s">
        <v>3365</v>
      </c>
      <c r="J7227" s="28" t="s">
        <v>4911</v>
      </c>
      <c r="K7227" s="29">
        <v>40984</v>
      </c>
      <c r="L7227" s="28" t="s">
        <v>5658</v>
      </c>
      <c r="M7227" s="28" t="s">
        <v>6161</v>
      </c>
    </row>
    <row r="7228" spans="1:13" hidden="1" x14ac:dyDescent="0.2">
      <c r="A7228" s="27">
        <v>92359</v>
      </c>
      <c r="B7228" s="28" t="s">
        <v>4573</v>
      </c>
      <c r="C7228" s="28" t="s">
        <v>5133</v>
      </c>
      <c r="D7228" s="25">
        <v>40983</v>
      </c>
      <c r="F7228" s="26">
        <v>10</v>
      </c>
      <c r="G7228" s="28" t="s">
        <v>5137</v>
      </c>
      <c r="H7228" s="28" t="s">
        <v>3365</v>
      </c>
      <c r="J7228" s="28" t="s">
        <v>4909</v>
      </c>
    </row>
    <row r="7229" spans="1:13" hidden="1" x14ac:dyDescent="0.2">
      <c r="A7229" s="27">
        <v>92261</v>
      </c>
      <c r="B7229" s="28" t="s">
        <v>4573</v>
      </c>
      <c r="C7229" s="28" t="s">
        <v>5135</v>
      </c>
      <c r="D7229" s="25">
        <v>40983</v>
      </c>
      <c r="F7229" s="26">
        <v>19.45</v>
      </c>
      <c r="G7229" s="28" t="s">
        <v>5167</v>
      </c>
      <c r="H7229" s="28" t="s">
        <v>3365</v>
      </c>
      <c r="J7229" s="28" t="s">
        <v>4909</v>
      </c>
      <c r="K7229" s="29">
        <v>40984</v>
      </c>
      <c r="L7229" s="28" t="s">
        <v>5658</v>
      </c>
      <c r="M7229" s="28" t="s">
        <v>748</v>
      </c>
    </row>
    <row r="7230" spans="1:13" hidden="1" x14ac:dyDescent="0.2">
      <c r="A7230" s="211">
        <v>92107</v>
      </c>
      <c r="B7230" s="28" t="s">
        <v>4579</v>
      </c>
      <c r="C7230" s="28" t="s">
        <v>4574</v>
      </c>
      <c r="D7230" s="25">
        <v>40984</v>
      </c>
      <c r="E7230" s="33"/>
      <c r="F7230" s="26">
        <v>50</v>
      </c>
      <c r="G7230" s="33" t="s">
        <v>4580</v>
      </c>
      <c r="H7230" s="28" t="s">
        <v>6667</v>
      </c>
      <c r="K7230" s="29">
        <v>40984</v>
      </c>
      <c r="L7230" s="28" t="s">
        <v>7184</v>
      </c>
      <c r="M7230" s="28" t="s">
        <v>5042</v>
      </c>
    </row>
    <row r="7231" spans="1:13" hidden="1" x14ac:dyDescent="0.2">
      <c r="A7231" s="211">
        <v>92283</v>
      </c>
      <c r="B7231" s="33" t="s">
        <v>4573</v>
      </c>
      <c r="C7231" s="28" t="s">
        <v>5135</v>
      </c>
      <c r="D7231" s="25">
        <v>40984</v>
      </c>
      <c r="F7231" s="26">
        <v>136.59</v>
      </c>
      <c r="G7231" s="28" t="s">
        <v>2212</v>
      </c>
      <c r="H7231" s="28" t="s">
        <v>7311</v>
      </c>
      <c r="J7231" s="28" t="s">
        <v>4683</v>
      </c>
      <c r="K7231" s="29">
        <v>40985</v>
      </c>
      <c r="L7231" s="28" t="s">
        <v>5658</v>
      </c>
      <c r="M7231" s="28" t="s">
        <v>4090</v>
      </c>
    </row>
    <row r="7232" spans="1:13" hidden="1" x14ac:dyDescent="0.2">
      <c r="A7232" s="211">
        <v>92280</v>
      </c>
      <c r="B7232" s="28" t="s">
        <v>4573</v>
      </c>
      <c r="C7232" s="28" t="s">
        <v>5135</v>
      </c>
      <c r="D7232" s="25">
        <v>40984</v>
      </c>
      <c r="F7232" s="26">
        <v>27.76</v>
      </c>
      <c r="G7232" s="28" t="s">
        <v>2208</v>
      </c>
      <c r="H7232" s="28" t="s">
        <v>3365</v>
      </c>
      <c r="K7232" s="29">
        <v>40985</v>
      </c>
      <c r="L7232" s="28" t="s">
        <v>5658</v>
      </c>
      <c r="M7232" s="28" t="s">
        <v>3924</v>
      </c>
    </row>
    <row r="7233" spans="1:13" hidden="1" x14ac:dyDescent="0.2">
      <c r="A7233" s="211">
        <v>92284</v>
      </c>
      <c r="B7233" s="28" t="s">
        <v>4573</v>
      </c>
      <c r="C7233" s="28" t="s">
        <v>5135</v>
      </c>
      <c r="D7233" s="25">
        <v>40984</v>
      </c>
      <c r="F7233" s="26">
        <v>5.99</v>
      </c>
      <c r="G7233" s="28" t="s">
        <v>5710</v>
      </c>
      <c r="H7233" s="28" t="s">
        <v>3484</v>
      </c>
      <c r="J7233" s="28" t="s">
        <v>4909</v>
      </c>
      <c r="K7233" s="29">
        <v>40985</v>
      </c>
      <c r="L7233" s="28" t="s">
        <v>5658</v>
      </c>
      <c r="M7233" s="28" t="s">
        <v>6056</v>
      </c>
    </row>
    <row r="7234" spans="1:13" hidden="1" x14ac:dyDescent="0.2">
      <c r="A7234" s="27">
        <v>92285</v>
      </c>
      <c r="B7234" s="28" t="s">
        <v>4573</v>
      </c>
      <c r="C7234" s="28" t="s">
        <v>5135</v>
      </c>
      <c r="D7234" s="25">
        <v>40984</v>
      </c>
      <c r="F7234" s="26">
        <v>20.3</v>
      </c>
      <c r="G7234" s="28" t="s">
        <v>688</v>
      </c>
      <c r="H7234" s="28" t="s">
        <v>3484</v>
      </c>
      <c r="J7234" s="28" t="s">
        <v>4909</v>
      </c>
      <c r="K7234" s="29">
        <v>40987</v>
      </c>
      <c r="L7234" s="28" t="s">
        <v>5658</v>
      </c>
      <c r="M7234" s="28" t="s">
        <v>6057</v>
      </c>
    </row>
    <row r="7235" spans="1:13" hidden="1" x14ac:dyDescent="0.2">
      <c r="A7235" s="27">
        <v>92281</v>
      </c>
      <c r="B7235" s="28" t="s">
        <v>4573</v>
      </c>
      <c r="C7235" s="28" t="s">
        <v>5135</v>
      </c>
      <c r="D7235" s="25">
        <v>40984</v>
      </c>
      <c r="F7235" s="26">
        <v>17.53</v>
      </c>
      <c r="G7235" s="28" t="s">
        <v>2211</v>
      </c>
      <c r="H7235" s="28" t="s">
        <v>3370</v>
      </c>
      <c r="J7235" s="28" t="s">
        <v>4909</v>
      </c>
      <c r="K7235" s="29">
        <v>40985</v>
      </c>
      <c r="L7235" s="28" t="s">
        <v>5658</v>
      </c>
      <c r="M7235" s="28" t="s">
        <v>1650</v>
      </c>
    </row>
    <row r="7236" spans="1:13" hidden="1" x14ac:dyDescent="0.2">
      <c r="A7236" s="27">
        <v>92279</v>
      </c>
      <c r="B7236" s="28" t="s">
        <v>4573</v>
      </c>
      <c r="C7236" s="28" t="s">
        <v>5135</v>
      </c>
      <c r="D7236" s="25">
        <v>40984</v>
      </c>
      <c r="F7236" s="26">
        <v>4.99</v>
      </c>
      <c r="G7236" s="28" t="s">
        <v>5137</v>
      </c>
      <c r="H7236" s="28" t="s">
        <v>3365</v>
      </c>
      <c r="J7236" s="28" t="s">
        <v>4911</v>
      </c>
      <c r="K7236" s="29">
        <v>40985</v>
      </c>
      <c r="L7236" s="28" t="s">
        <v>5658</v>
      </c>
      <c r="M7236" s="28" t="s">
        <v>751</v>
      </c>
    </row>
    <row r="7237" spans="1:13" hidden="1" x14ac:dyDescent="0.2">
      <c r="A7237" s="27">
        <v>92282</v>
      </c>
      <c r="B7237" s="28" t="s">
        <v>4573</v>
      </c>
      <c r="C7237" s="28" t="s">
        <v>5135</v>
      </c>
      <c r="D7237" s="25">
        <v>40984</v>
      </c>
      <c r="F7237" s="26">
        <v>66.739999999999995</v>
      </c>
      <c r="G7237" s="28" t="s">
        <v>878</v>
      </c>
      <c r="H7237" s="28" t="s">
        <v>7322</v>
      </c>
      <c r="J7237" s="28" t="s">
        <v>7139</v>
      </c>
      <c r="K7237" s="29">
        <v>40985</v>
      </c>
      <c r="L7237" s="28" t="s">
        <v>5658</v>
      </c>
      <c r="M7237" s="28" t="s">
        <v>752</v>
      </c>
    </row>
    <row r="7238" spans="1:13" hidden="1" x14ac:dyDescent="0.2">
      <c r="A7238" s="27">
        <v>92287</v>
      </c>
      <c r="B7238" s="28" t="s">
        <v>4573</v>
      </c>
      <c r="C7238" s="28" t="s">
        <v>5135</v>
      </c>
      <c r="D7238" s="25">
        <v>40985</v>
      </c>
      <c r="E7238" s="28" t="s">
        <v>2051</v>
      </c>
      <c r="F7238" s="26">
        <v>3.99</v>
      </c>
      <c r="G7238" s="28" t="s">
        <v>5160</v>
      </c>
      <c r="H7238" s="28" t="s">
        <v>3484</v>
      </c>
      <c r="J7238" s="28" t="s">
        <v>4907</v>
      </c>
      <c r="K7238" s="29">
        <v>40987</v>
      </c>
      <c r="L7238" s="28" t="s">
        <v>5658</v>
      </c>
      <c r="M7238" s="28" t="s">
        <v>6058</v>
      </c>
    </row>
    <row r="7239" spans="1:13" hidden="1" x14ac:dyDescent="0.2">
      <c r="A7239" s="27">
        <v>92286</v>
      </c>
      <c r="B7239" s="28" t="s">
        <v>4573</v>
      </c>
      <c r="C7239" s="28" t="s">
        <v>5135</v>
      </c>
      <c r="D7239" s="25">
        <v>40985</v>
      </c>
      <c r="F7239" s="26">
        <v>22.34</v>
      </c>
      <c r="G7239" s="28" t="s">
        <v>683</v>
      </c>
      <c r="H7239" s="28" t="s">
        <v>3365</v>
      </c>
      <c r="J7239" s="28" t="s">
        <v>4909</v>
      </c>
      <c r="K7239" s="29">
        <v>40987</v>
      </c>
      <c r="L7239" s="28" t="s">
        <v>5658</v>
      </c>
      <c r="M7239" s="28" t="s">
        <v>1525</v>
      </c>
    </row>
    <row r="7240" spans="1:13" hidden="1" x14ac:dyDescent="0.2">
      <c r="A7240" s="211">
        <v>92289</v>
      </c>
      <c r="B7240" s="33" t="s">
        <v>4573</v>
      </c>
      <c r="C7240" s="28" t="s">
        <v>5135</v>
      </c>
      <c r="D7240" s="25">
        <v>40986</v>
      </c>
      <c r="F7240" s="26">
        <v>71.52</v>
      </c>
      <c r="G7240" s="28" t="s">
        <v>1157</v>
      </c>
      <c r="H7240" s="28" t="s">
        <v>7322</v>
      </c>
      <c r="J7240" s="28" t="s">
        <v>7139</v>
      </c>
      <c r="K7240" s="29">
        <v>40987</v>
      </c>
      <c r="L7240" s="28" t="s">
        <v>5658</v>
      </c>
      <c r="M7240" s="28" t="s">
        <v>2276</v>
      </c>
    </row>
    <row r="7241" spans="1:13" hidden="1" x14ac:dyDescent="0.2">
      <c r="A7241" s="27">
        <v>92288</v>
      </c>
      <c r="B7241" s="28" t="s">
        <v>4573</v>
      </c>
      <c r="C7241" s="28" t="s">
        <v>5135</v>
      </c>
      <c r="D7241" s="25">
        <v>40986</v>
      </c>
      <c r="F7241" s="26">
        <v>42.2</v>
      </c>
      <c r="G7241" s="28" t="s">
        <v>688</v>
      </c>
      <c r="H7241" s="28" t="s">
        <v>3484</v>
      </c>
      <c r="J7241" s="28" t="s">
        <v>4909</v>
      </c>
      <c r="K7241" s="29">
        <v>40987</v>
      </c>
      <c r="L7241" s="28" t="s">
        <v>5658</v>
      </c>
      <c r="M7241" s="28" t="s">
        <v>2275</v>
      </c>
    </row>
    <row r="7242" spans="1:13" hidden="1" x14ac:dyDescent="0.2">
      <c r="A7242" s="211">
        <v>92104</v>
      </c>
      <c r="B7242" s="28" t="s">
        <v>4579</v>
      </c>
      <c r="C7242" s="28" t="s">
        <v>4574</v>
      </c>
      <c r="D7242" s="25">
        <v>40987</v>
      </c>
      <c r="F7242" s="26">
        <v>50</v>
      </c>
      <c r="G7242" s="28" t="s">
        <v>4580</v>
      </c>
      <c r="H7242" s="28" t="s">
        <v>6667</v>
      </c>
      <c r="K7242" s="29">
        <v>40987</v>
      </c>
      <c r="L7242" s="28" t="s">
        <v>7184</v>
      </c>
      <c r="M7242" s="28" t="s">
        <v>5041</v>
      </c>
    </row>
    <row r="7243" spans="1:13" hidden="1" x14ac:dyDescent="0.2">
      <c r="A7243" s="27">
        <v>92105</v>
      </c>
      <c r="B7243" s="28" t="s">
        <v>4585</v>
      </c>
      <c r="C7243" s="28" t="s">
        <v>4574</v>
      </c>
      <c r="D7243" s="25">
        <v>40987</v>
      </c>
      <c r="F7243" s="26">
        <v>3000</v>
      </c>
      <c r="G7243" s="28" t="s">
        <v>8021</v>
      </c>
      <c r="H7243" s="28" t="s">
        <v>5948</v>
      </c>
      <c r="I7243" s="28" t="s">
        <v>7370</v>
      </c>
      <c r="K7243" s="29">
        <v>40987</v>
      </c>
      <c r="L7243" s="28" t="s">
        <v>7176</v>
      </c>
      <c r="M7243" s="28">
        <v>1381</v>
      </c>
    </row>
    <row r="7244" spans="1:13" x14ac:dyDescent="0.2">
      <c r="A7244" s="27">
        <v>92291</v>
      </c>
      <c r="B7244" s="33" t="s">
        <v>4573</v>
      </c>
      <c r="C7244" s="28" t="s">
        <v>5135</v>
      </c>
      <c r="D7244" s="25">
        <v>40987</v>
      </c>
      <c r="F7244" s="26">
        <v>20</v>
      </c>
      <c r="G7244" s="28" t="s">
        <v>2201</v>
      </c>
      <c r="H7244" s="28" t="s">
        <v>7151</v>
      </c>
      <c r="J7244" s="28" t="s">
        <v>4911</v>
      </c>
      <c r="K7244" s="29">
        <v>40988</v>
      </c>
      <c r="L7244" s="28" t="s">
        <v>5658</v>
      </c>
      <c r="M7244" s="28" t="s">
        <v>4092</v>
      </c>
    </row>
    <row r="7245" spans="1:13" hidden="1" x14ac:dyDescent="0.2">
      <c r="A7245" s="27">
        <v>92293</v>
      </c>
      <c r="B7245" s="28" t="s">
        <v>4573</v>
      </c>
      <c r="C7245" s="28" t="s">
        <v>5135</v>
      </c>
      <c r="D7245" s="25">
        <v>40987</v>
      </c>
      <c r="F7245" s="26">
        <v>5.34</v>
      </c>
      <c r="G7245" s="28" t="s">
        <v>7119</v>
      </c>
      <c r="H7245" s="28" t="s">
        <v>3365</v>
      </c>
      <c r="J7245" s="28" t="s">
        <v>4911</v>
      </c>
      <c r="K7245" s="29">
        <v>40988</v>
      </c>
      <c r="L7245" s="28" t="s">
        <v>5658</v>
      </c>
      <c r="M7245" s="28" t="s">
        <v>6161</v>
      </c>
    </row>
    <row r="7246" spans="1:13" hidden="1" x14ac:dyDescent="0.2">
      <c r="A7246" s="27">
        <v>92290</v>
      </c>
      <c r="B7246" s="28" t="s">
        <v>4573</v>
      </c>
      <c r="C7246" s="28" t="s">
        <v>5135</v>
      </c>
      <c r="D7246" s="25">
        <v>40987</v>
      </c>
      <c r="F7246" s="26">
        <v>16.600000000000001</v>
      </c>
      <c r="G7246" s="28" t="s">
        <v>688</v>
      </c>
      <c r="H7246" s="28" t="s">
        <v>3484</v>
      </c>
      <c r="J7246" s="28" t="s">
        <v>4909</v>
      </c>
      <c r="K7246" s="29">
        <v>40988</v>
      </c>
      <c r="L7246" s="28" t="s">
        <v>5658</v>
      </c>
      <c r="M7246" s="28" t="s">
        <v>2277</v>
      </c>
    </row>
    <row r="7247" spans="1:13" hidden="1" x14ac:dyDescent="0.2">
      <c r="A7247" s="27">
        <v>92294</v>
      </c>
      <c r="B7247" s="33" t="s">
        <v>4573</v>
      </c>
      <c r="C7247" s="28" t="s">
        <v>5135</v>
      </c>
      <c r="D7247" s="25">
        <v>40987</v>
      </c>
      <c r="F7247" s="26">
        <v>15.5</v>
      </c>
      <c r="G7247" s="28" t="s">
        <v>688</v>
      </c>
      <c r="H7247" s="28" t="s">
        <v>3484</v>
      </c>
      <c r="J7247" s="28" t="s">
        <v>4909</v>
      </c>
      <c r="K7247" s="29">
        <v>40988</v>
      </c>
      <c r="L7247" s="28" t="s">
        <v>5658</v>
      </c>
      <c r="M7247" s="28" t="s">
        <v>2278</v>
      </c>
    </row>
    <row r="7248" spans="1:13" hidden="1" x14ac:dyDescent="0.2">
      <c r="A7248" s="27">
        <v>92292.1</v>
      </c>
      <c r="B7248" s="28" t="s">
        <v>4573</v>
      </c>
      <c r="C7248" s="28" t="s">
        <v>5135</v>
      </c>
      <c r="D7248" s="25">
        <v>40987</v>
      </c>
      <c r="E7248" s="28" t="s">
        <v>5555</v>
      </c>
      <c r="F7248" s="26">
        <v>5.5</v>
      </c>
      <c r="G7248" s="28" t="s">
        <v>683</v>
      </c>
      <c r="H7248" s="28" t="s">
        <v>3370</v>
      </c>
      <c r="J7248" s="28" t="s">
        <v>4909</v>
      </c>
      <c r="K7248" s="29">
        <v>40988</v>
      </c>
      <c r="L7248" s="28" t="s">
        <v>5658</v>
      </c>
      <c r="M7248" s="28" t="s">
        <v>6162</v>
      </c>
    </row>
    <row r="7249" spans="1:13" hidden="1" x14ac:dyDescent="0.2">
      <c r="A7249" s="27">
        <v>92292.2</v>
      </c>
      <c r="B7249" s="28" t="s">
        <v>4573</v>
      </c>
      <c r="C7249" s="28" t="s">
        <v>5135</v>
      </c>
      <c r="D7249" s="25">
        <v>40987</v>
      </c>
      <c r="E7249" s="28" t="s">
        <v>4523</v>
      </c>
      <c r="F7249" s="26">
        <v>12</v>
      </c>
      <c r="G7249" s="28" t="s">
        <v>683</v>
      </c>
      <c r="H7249" s="28" t="s">
        <v>277</v>
      </c>
      <c r="J7249" s="28" t="s">
        <v>4909</v>
      </c>
      <c r="K7249" s="29">
        <v>40988</v>
      </c>
      <c r="L7249" s="28" t="s">
        <v>5658</v>
      </c>
      <c r="M7249" s="28" t="s">
        <v>6162</v>
      </c>
    </row>
    <row r="7250" spans="1:13" hidden="1" x14ac:dyDescent="0.2">
      <c r="A7250" s="27">
        <v>92292.3</v>
      </c>
      <c r="B7250" s="28" t="s">
        <v>4573</v>
      </c>
      <c r="C7250" s="28" t="s">
        <v>5135</v>
      </c>
      <c r="D7250" s="25">
        <v>40987</v>
      </c>
      <c r="E7250" s="28" t="s">
        <v>4524</v>
      </c>
      <c r="F7250" s="26">
        <v>31</v>
      </c>
      <c r="G7250" s="28" t="s">
        <v>683</v>
      </c>
      <c r="H7250" s="28" t="s">
        <v>3365</v>
      </c>
      <c r="J7250" s="28" t="s">
        <v>4908</v>
      </c>
      <c r="K7250" s="29">
        <v>40988</v>
      </c>
      <c r="L7250" s="28" t="s">
        <v>5658</v>
      </c>
      <c r="M7250" s="28" t="s">
        <v>6162</v>
      </c>
    </row>
    <row r="7251" spans="1:13" hidden="1" x14ac:dyDescent="0.2">
      <c r="A7251" s="27">
        <v>92292.4</v>
      </c>
      <c r="B7251" s="28" t="s">
        <v>4573</v>
      </c>
      <c r="C7251" s="28" t="s">
        <v>5135</v>
      </c>
      <c r="D7251" s="25">
        <v>40987</v>
      </c>
      <c r="E7251" s="28" t="s">
        <v>726</v>
      </c>
      <c r="F7251" s="26">
        <v>5</v>
      </c>
      <c r="G7251" s="28" t="s">
        <v>683</v>
      </c>
      <c r="H7251" s="28" t="s">
        <v>3370</v>
      </c>
      <c r="J7251" s="28" t="s">
        <v>4909</v>
      </c>
      <c r="K7251" s="29">
        <v>40988</v>
      </c>
      <c r="L7251" s="28" t="s">
        <v>5658</v>
      </c>
      <c r="M7251" s="28" t="s">
        <v>6162</v>
      </c>
    </row>
    <row r="7252" spans="1:13" hidden="1" x14ac:dyDescent="0.2">
      <c r="A7252" s="27">
        <v>92292.5</v>
      </c>
      <c r="B7252" s="28" t="s">
        <v>4573</v>
      </c>
      <c r="C7252" s="28" t="s">
        <v>5135</v>
      </c>
      <c r="D7252" s="25">
        <v>40987</v>
      </c>
      <c r="F7252" s="26">
        <v>75.959999999999994</v>
      </c>
      <c r="G7252" s="28" t="s">
        <v>683</v>
      </c>
      <c r="H7252" s="28" t="s">
        <v>3365</v>
      </c>
      <c r="J7252" s="28" t="s">
        <v>4909</v>
      </c>
      <c r="K7252" s="29">
        <v>40988</v>
      </c>
      <c r="L7252" s="28" t="s">
        <v>5658</v>
      </c>
      <c r="M7252" s="28" t="s">
        <v>6162</v>
      </c>
    </row>
    <row r="7253" spans="1:13" hidden="1" x14ac:dyDescent="0.2">
      <c r="A7253" s="27">
        <v>92106</v>
      </c>
      <c r="B7253" s="28" t="s">
        <v>4585</v>
      </c>
      <c r="C7253" s="28" t="s">
        <v>4574</v>
      </c>
      <c r="D7253" s="25">
        <v>40987</v>
      </c>
      <c r="F7253" s="26">
        <v>79.790000000000006</v>
      </c>
      <c r="G7253" s="28" t="s">
        <v>5142</v>
      </c>
      <c r="H7253" s="28" t="s">
        <v>5948</v>
      </c>
      <c r="K7253" s="29">
        <v>40987</v>
      </c>
      <c r="L7253" s="28" t="s">
        <v>7174</v>
      </c>
      <c r="M7253" s="28" t="s">
        <v>7175</v>
      </c>
    </row>
    <row r="7254" spans="1:13" hidden="1" x14ac:dyDescent="0.2">
      <c r="A7254" s="211">
        <v>92100</v>
      </c>
      <c r="B7254" s="28" t="s">
        <v>4579</v>
      </c>
      <c r="C7254" s="28" t="s">
        <v>4574</v>
      </c>
      <c r="D7254" s="25">
        <v>40988</v>
      </c>
      <c r="F7254" s="26">
        <v>40</v>
      </c>
      <c r="G7254" s="28" t="s">
        <v>4580</v>
      </c>
      <c r="H7254" s="28" t="s">
        <v>6667</v>
      </c>
      <c r="K7254" s="29">
        <v>40988</v>
      </c>
      <c r="L7254" s="28" t="s">
        <v>7184</v>
      </c>
      <c r="M7254" s="28" t="s">
        <v>7263</v>
      </c>
    </row>
    <row r="7255" spans="1:13" hidden="1" x14ac:dyDescent="0.2">
      <c r="A7255" s="211">
        <v>92103</v>
      </c>
      <c r="B7255" s="28" t="s">
        <v>4585</v>
      </c>
      <c r="C7255" s="28" t="s">
        <v>4574</v>
      </c>
      <c r="D7255" s="25">
        <v>40988</v>
      </c>
      <c r="F7255" s="26">
        <v>5000</v>
      </c>
      <c r="G7255" s="28" t="s">
        <v>4829</v>
      </c>
      <c r="H7255" s="28" t="s">
        <v>5948</v>
      </c>
      <c r="I7255" s="28" t="s">
        <v>7370</v>
      </c>
      <c r="K7255" s="29">
        <v>40988</v>
      </c>
      <c r="L7255" s="28" t="s">
        <v>7176</v>
      </c>
      <c r="M7255" s="28">
        <v>1382</v>
      </c>
    </row>
    <row r="7256" spans="1:13" hidden="1" x14ac:dyDescent="0.2">
      <c r="A7256" s="211">
        <v>92102</v>
      </c>
      <c r="B7256" s="28" t="s">
        <v>4573</v>
      </c>
      <c r="C7256" s="28" t="s">
        <v>4574</v>
      </c>
      <c r="D7256" s="25">
        <v>40988</v>
      </c>
      <c r="E7256" s="28" t="s">
        <v>1134</v>
      </c>
      <c r="F7256" s="26">
        <v>35.75</v>
      </c>
      <c r="G7256" s="28" t="s">
        <v>5145</v>
      </c>
      <c r="H7256" s="28" t="s">
        <v>277</v>
      </c>
      <c r="J7256" s="28" t="s">
        <v>4911</v>
      </c>
      <c r="K7256" s="29">
        <v>40988</v>
      </c>
      <c r="L7256" s="28" t="s">
        <v>7174</v>
      </c>
      <c r="M7256" s="28" t="s">
        <v>5372</v>
      </c>
    </row>
    <row r="7257" spans="1:13" hidden="1" x14ac:dyDescent="0.2">
      <c r="A7257" s="27">
        <v>92101</v>
      </c>
      <c r="B7257" s="28" t="s">
        <v>4573</v>
      </c>
      <c r="C7257" s="28" t="s">
        <v>4574</v>
      </c>
      <c r="D7257" s="25">
        <v>40988</v>
      </c>
      <c r="E7257" s="28" t="s">
        <v>4828</v>
      </c>
      <c r="F7257" s="26">
        <v>150</v>
      </c>
      <c r="G7257" s="28" t="s">
        <v>5144</v>
      </c>
      <c r="H7257" s="28" t="s">
        <v>4599</v>
      </c>
      <c r="I7257" s="28" t="s">
        <v>709</v>
      </c>
      <c r="J7257" s="28" t="s">
        <v>4906</v>
      </c>
      <c r="K7257" s="29">
        <v>40988</v>
      </c>
      <c r="L7257" s="28" t="s">
        <v>7176</v>
      </c>
      <c r="M7257" s="28">
        <v>1376</v>
      </c>
    </row>
    <row r="7258" spans="1:13" hidden="1" x14ac:dyDescent="0.2">
      <c r="A7258" s="27">
        <v>92099</v>
      </c>
      <c r="B7258" s="33" t="s">
        <v>4585</v>
      </c>
      <c r="C7258" s="28" t="s">
        <v>4574</v>
      </c>
      <c r="D7258" s="25">
        <v>40988</v>
      </c>
      <c r="E7258" s="28" t="s">
        <v>4827</v>
      </c>
      <c r="F7258" s="26">
        <v>10000</v>
      </c>
      <c r="G7258" s="28" t="s">
        <v>4826</v>
      </c>
      <c r="H7258" s="28" t="s">
        <v>5948</v>
      </c>
      <c r="I7258" s="28" t="s">
        <v>7370</v>
      </c>
      <c r="J7258" s="28" t="s">
        <v>4911</v>
      </c>
      <c r="K7258" s="29">
        <v>40988</v>
      </c>
      <c r="L7258" s="28" t="s">
        <v>7212</v>
      </c>
      <c r="M7258" s="28" t="s">
        <v>8125</v>
      </c>
    </row>
    <row r="7259" spans="1:13" x14ac:dyDescent="0.2">
      <c r="A7259" s="27">
        <v>92295</v>
      </c>
      <c r="B7259" s="28" t="s">
        <v>4573</v>
      </c>
      <c r="C7259" s="28" t="s">
        <v>5135</v>
      </c>
      <c r="D7259" s="25">
        <v>40988</v>
      </c>
      <c r="F7259" s="26">
        <v>9</v>
      </c>
      <c r="G7259" s="28" t="s">
        <v>2205</v>
      </c>
      <c r="H7259" s="28" t="s">
        <v>7151</v>
      </c>
      <c r="J7259" s="28" t="s">
        <v>4911</v>
      </c>
      <c r="K7259" s="29">
        <v>40989</v>
      </c>
      <c r="L7259" s="28" t="s">
        <v>5658</v>
      </c>
      <c r="M7259" s="28" t="s">
        <v>755</v>
      </c>
    </row>
    <row r="7260" spans="1:13" hidden="1" x14ac:dyDescent="0.2">
      <c r="A7260" s="211">
        <v>92300</v>
      </c>
      <c r="B7260" s="28" t="s">
        <v>4573</v>
      </c>
      <c r="C7260" s="28" t="s">
        <v>5135</v>
      </c>
      <c r="D7260" s="25">
        <v>40989</v>
      </c>
      <c r="F7260" s="26">
        <v>45.42</v>
      </c>
      <c r="G7260" s="28" t="s">
        <v>1943</v>
      </c>
      <c r="H7260" s="28" t="s">
        <v>277</v>
      </c>
      <c r="J7260" s="28" t="s">
        <v>4907</v>
      </c>
      <c r="K7260" s="29">
        <v>40990</v>
      </c>
      <c r="L7260" s="28" t="s">
        <v>5658</v>
      </c>
      <c r="M7260" s="28" t="s">
        <v>4811</v>
      </c>
    </row>
    <row r="7261" spans="1:13" hidden="1" x14ac:dyDescent="0.2">
      <c r="A7261" s="211">
        <v>92299</v>
      </c>
      <c r="B7261" s="28" t="s">
        <v>4573</v>
      </c>
      <c r="C7261" s="28" t="s">
        <v>5135</v>
      </c>
      <c r="D7261" s="25">
        <v>40989</v>
      </c>
      <c r="F7261" s="26">
        <v>19.72</v>
      </c>
      <c r="G7261" s="28" t="s">
        <v>1444</v>
      </c>
      <c r="H7261" s="28" t="s">
        <v>277</v>
      </c>
      <c r="J7261" s="28" t="s">
        <v>4905</v>
      </c>
      <c r="K7261" s="29">
        <v>40990</v>
      </c>
      <c r="L7261" s="28" t="s">
        <v>5658</v>
      </c>
      <c r="M7261" s="28" t="s">
        <v>702</v>
      </c>
    </row>
    <row r="7262" spans="1:13" hidden="1" x14ac:dyDescent="0.2">
      <c r="A7262" s="27">
        <v>92296</v>
      </c>
      <c r="B7262" s="28" t="s">
        <v>4573</v>
      </c>
      <c r="C7262" s="28" t="s">
        <v>5135</v>
      </c>
      <c r="D7262" s="25">
        <v>40989</v>
      </c>
      <c r="F7262" s="26">
        <v>59.73</v>
      </c>
      <c r="G7262" s="28" t="s">
        <v>683</v>
      </c>
      <c r="H7262" s="28" t="s">
        <v>7322</v>
      </c>
      <c r="J7262" s="28" t="s">
        <v>7139</v>
      </c>
      <c r="K7262" s="29">
        <v>40990</v>
      </c>
      <c r="L7262" s="28" t="s">
        <v>5658</v>
      </c>
      <c r="M7262" s="28" t="s">
        <v>4093</v>
      </c>
    </row>
    <row r="7263" spans="1:13" hidden="1" x14ac:dyDescent="0.2">
      <c r="A7263" s="27">
        <v>92297</v>
      </c>
      <c r="B7263" s="28" t="s">
        <v>4573</v>
      </c>
      <c r="C7263" s="28" t="s">
        <v>5135</v>
      </c>
      <c r="D7263" s="25">
        <v>40989</v>
      </c>
      <c r="F7263" s="26">
        <v>4.97</v>
      </c>
      <c r="G7263" s="28" t="s">
        <v>5137</v>
      </c>
      <c r="H7263" s="28" t="s">
        <v>3365</v>
      </c>
      <c r="J7263" s="28" t="s">
        <v>4911</v>
      </c>
      <c r="K7263" s="29">
        <v>40990</v>
      </c>
      <c r="L7263" s="28" t="s">
        <v>5658</v>
      </c>
      <c r="M7263" s="28" t="s">
        <v>751</v>
      </c>
    </row>
    <row r="7264" spans="1:13" hidden="1" x14ac:dyDescent="0.2">
      <c r="A7264" s="27">
        <v>92298</v>
      </c>
      <c r="B7264" s="28" t="s">
        <v>4573</v>
      </c>
      <c r="C7264" s="28" t="s">
        <v>5135</v>
      </c>
      <c r="D7264" s="25">
        <v>40989</v>
      </c>
      <c r="E7264" s="28" t="s">
        <v>730</v>
      </c>
      <c r="F7264" s="26">
        <v>9.99</v>
      </c>
      <c r="G7264" s="28" t="s">
        <v>3697</v>
      </c>
      <c r="H7264" s="28" t="s">
        <v>277</v>
      </c>
      <c r="J7264" s="28" t="s">
        <v>4909</v>
      </c>
      <c r="K7264" s="29">
        <v>40990</v>
      </c>
      <c r="L7264" s="28" t="s">
        <v>5658</v>
      </c>
      <c r="M7264" s="28" t="s">
        <v>3967</v>
      </c>
    </row>
    <row r="7265" spans="1:13" hidden="1" x14ac:dyDescent="0.2">
      <c r="A7265" s="211">
        <v>92097</v>
      </c>
      <c r="B7265" s="28" t="s">
        <v>4579</v>
      </c>
      <c r="C7265" s="28" t="s">
        <v>4574</v>
      </c>
      <c r="D7265" s="25">
        <v>40990</v>
      </c>
      <c r="F7265" s="26">
        <v>100</v>
      </c>
      <c r="G7265" s="28" t="s">
        <v>4580</v>
      </c>
      <c r="H7265" s="28" t="s">
        <v>6667</v>
      </c>
      <c r="K7265" s="29">
        <v>40990</v>
      </c>
      <c r="L7265" s="28" t="s">
        <v>7184</v>
      </c>
      <c r="M7265" s="28" t="s">
        <v>7262</v>
      </c>
    </row>
    <row r="7266" spans="1:13" hidden="1" x14ac:dyDescent="0.2">
      <c r="A7266" s="27">
        <v>92301</v>
      </c>
      <c r="B7266" s="28" t="s">
        <v>4573</v>
      </c>
      <c r="C7266" s="28" t="s">
        <v>5135</v>
      </c>
      <c r="D7266" s="25">
        <v>40990</v>
      </c>
      <c r="F7266" s="26">
        <v>16.239999999999998</v>
      </c>
      <c r="G7266" s="28" t="s">
        <v>683</v>
      </c>
      <c r="H7266" s="28" t="s">
        <v>3365</v>
      </c>
      <c r="J7266" s="28" t="s">
        <v>4909</v>
      </c>
      <c r="K7266" s="29">
        <v>40991</v>
      </c>
      <c r="L7266" s="28" t="s">
        <v>5658</v>
      </c>
      <c r="M7266" s="28" t="s">
        <v>1519</v>
      </c>
    </row>
    <row r="7267" spans="1:13" hidden="1" x14ac:dyDescent="0.2">
      <c r="A7267" s="27">
        <v>92098</v>
      </c>
      <c r="B7267" s="28" t="s">
        <v>4585</v>
      </c>
      <c r="C7267" s="28" t="s">
        <v>4574</v>
      </c>
      <c r="D7267" s="25">
        <v>40990</v>
      </c>
      <c r="F7267" s="26">
        <v>20.8</v>
      </c>
      <c r="G7267" s="28" t="s">
        <v>5141</v>
      </c>
      <c r="H7267" s="28" t="s">
        <v>5948</v>
      </c>
      <c r="J7267" s="28" t="s">
        <v>4907</v>
      </c>
      <c r="K7267" s="29">
        <v>40990</v>
      </c>
      <c r="L7267" s="28" t="s">
        <v>7174</v>
      </c>
      <c r="M7267" s="28" t="s">
        <v>5035</v>
      </c>
    </row>
    <row r="7268" spans="1:13" hidden="1" x14ac:dyDescent="0.2">
      <c r="A7268" s="211">
        <v>92302</v>
      </c>
      <c r="B7268" s="28" t="s">
        <v>4573</v>
      </c>
      <c r="C7268" s="28" t="s">
        <v>5135</v>
      </c>
      <c r="D7268" s="25">
        <v>40991</v>
      </c>
      <c r="E7268" s="28" t="s">
        <v>2215</v>
      </c>
      <c r="F7268" s="26">
        <v>27.88</v>
      </c>
      <c r="G7268" s="28" t="s">
        <v>3356</v>
      </c>
      <c r="H7268" s="28" t="s">
        <v>5953</v>
      </c>
      <c r="J7268" s="28" t="s">
        <v>4909</v>
      </c>
      <c r="K7268" s="29">
        <v>40992</v>
      </c>
      <c r="L7268" s="28" t="s">
        <v>5658</v>
      </c>
      <c r="M7268" s="28" t="s">
        <v>8423</v>
      </c>
    </row>
    <row r="7269" spans="1:13" hidden="1" x14ac:dyDescent="0.2">
      <c r="A7269" s="27">
        <v>92303</v>
      </c>
      <c r="B7269" s="28" t="s">
        <v>4573</v>
      </c>
      <c r="C7269" s="28" t="s">
        <v>5135</v>
      </c>
      <c r="D7269" s="25">
        <v>40991</v>
      </c>
      <c r="F7269" s="26">
        <v>30.45</v>
      </c>
      <c r="G7269" s="28" t="s">
        <v>3696</v>
      </c>
      <c r="H7269" s="28" t="s">
        <v>3484</v>
      </c>
      <c r="J7269" s="28" t="s">
        <v>4908</v>
      </c>
      <c r="K7269" s="29">
        <v>40992</v>
      </c>
      <c r="L7269" s="28" t="s">
        <v>5658</v>
      </c>
      <c r="M7269" s="28" t="s">
        <v>2279</v>
      </c>
    </row>
    <row r="7270" spans="1:13" hidden="1" x14ac:dyDescent="0.2">
      <c r="A7270" s="211">
        <v>92307</v>
      </c>
      <c r="B7270" s="28" t="s">
        <v>4573</v>
      </c>
      <c r="C7270" s="28" t="s">
        <v>5135</v>
      </c>
      <c r="D7270" s="25">
        <v>40992</v>
      </c>
      <c r="F7270" s="26">
        <v>49.71</v>
      </c>
      <c r="G7270" s="28" t="s">
        <v>2203</v>
      </c>
      <c r="H7270" s="28" t="s">
        <v>3365</v>
      </c>
      <c r="J7270" s="28" t="s">
        <v>4909</v>
      </c>
      <c r="K7270" s="29">
        <v>40994</v>
      </c>
      <c r="L7270" s="28" t="s">
        <v>5658</v>
      </c>
      <c r="M7270" s="28" t="s">
        <v>2283</v>
      </c>
    </row>
    <row r="7271" spans="1:13" hidden="1" x14ac:dyDescent="0.2">
      <c r="A7271" s="27">
        <v>92306</v>
      </c>
      <c r="B7271" s="28" t="s">
        <v>4573</v>
      </c>
      <c r="C7271" s="28" t="s">
        <v>5135</v>
      </c>
      <c r="D7271" s="25">
        <v>40992</v>
      </c>
      <c r="F7271" s="26">
        <v>20.12</v>
      </c>
      <c r="G7271" s="28" t="s">
        <v>7119</v>
      </c>
      <c r="H7271" s="28" t="s">
        <v>3484</v>
      </c>
      <c r="J7271" s="28" t="s">
        <v>4911</v>
      </c>
      <c r="K7271" s="29">
        <v>40994</v>
      </c>
      <c r="L7271" s="28" t="s">
        <v>5658</v>
      </c>
      <c r="M7271" s="28" t="s">
        <v>2282</v>
      </c>
    </row>
    <row r="7272" spans="1:13" hidden="1" x14ac:dyDescent="0.2">
      <c r="A7272" s="27">
        <v>92305</v>
      </c>
      <c r="B7272" s="28" t="s">
        <v>4573</v>
      </c>
      <c r="C7272" s="28" t="s">
        <v>5135</v>
      </c>
      <c r="D7272" s="25">
        <v>40992</v>
      </c>
      <c r="F7272" s="26">
        <v>79.42</v>
      </c>
      <c r="G7272" s="28" t="s">
        <v>688</v>
      </c>
      <c r="H7272" s="28" t="s">
        <v>3484</v>
      </c>
      <c r="J7272" s="28" t="s">
        <v>4909</v>
      </c>
      <c r="K7272" s="29">
        <v>40994</v>
      </c>
      <c r="L7272" s="28" t="s">
        <v>5658</v>
      </c>
      <c r="M7272" s="28" t="s">
        <v>2281</v>
      </c>
    </row>
    <row r="7273" spans="1:13" hidden="1" x14ac:dyDescent="0.2">
      <c r="A7273" s="27">
        <v>92304</v>
      </c>
      <c r="B7273" s="33" t="s">
        <v>4573</v>
      </c>
      <c r="C7273" s="28" t="s">
        <v>5135</v>
      </c>
      <c r="D7273" s="25">
        <v>40992</v>
      </c>
      <c r="E7273" s="33"/>
      <c r="F7273" s="26">
        <v>35</v>
      </c>
      <c r="G7273" s="28" t="s">
        <v>4095</v>
      </c>
      <c r="H7273" s="28" t="s">
        <v>4600</v>
      </c>
      <c r="J7273" s="28" t="s">
        <v>4905</v>
      </c>
      <c r="K7273" s="29">
        <v>40994</v>
      </c>
      <c r="L7273" s="28" t="s">
        <v>5658</v>
      </c>
      <c r="M7273" s="28" t="s">
        <v>2280</v>
      </c>
    </row>
    <row r="7274" spans="1:13" x14ac:dyDescent="0.2">
      <c r="A7274" s="27">
        <v>92308</v>
      </c>
      <c r="B7274" s="28" t="s">
        <v>4573</v>
      </c>
      <c r="C7274" s="28" t="s">
        <v>5135</v>
      </c>
      <c r="D7274" s="25">
        <v>40992</v>
      </c>
      <c r="F7274" s="26">
        <v>25.8</v>
      </c>
      <c r="G7274" s="28" t="s">
        <v>2205</v>
      </c>
      <c r="H7274" s="28" t="s">
        <v>7151</v>
      </c>
      <c r="J7274" s="28" t="s">
        <v>4911</v>
      </c>
      <c r="K7274" s="29">
        <v>40994</v>
      </c>
      <c r="L7274" s="28" t="s">
        <v>5658</v>
      </c>
      <c r="M7274" s="28" t="s">
        <v>755</v>
      </c>
    </row>
    <row r="7275" spans="1:13" hidden="1" x14ac:dyDescent="0.2">
      <c r="A7275" s="211">
        <v>92311</v>
      </c>
      <c r="B7275" s="28" t="s">
        <v>4573</v>
      </c>
      <c r="C7275" s="28" t="s">
        <v>5135</v>
      </c>
      <c r="D7275" s="25">
        <v>40993</v>
      </c>
      <c r="E7275" s="28" t="s">
        <v>1035</v>
      </c>
      <c r="F7275" s="26">
        <v>311.39999999999998</v>
      </c>
      <c r="G7275" s="28" t="s">
        <v>1034</v>
      </c>
      <c r="H7275" s="28" t="s">
        <v>7324</v>
      </c>
      <c r="I7275" s="28" t="s">
        <v>4190</v>
      </c>
      <c r="J7275" s="28" t="s">
        <v>4909</v>
      </c>
      <c r="K7275" s="29">
        <v>40994</v>
      </c>
      <c r="L7275" s="28" t="s">
        <v>5658</v>
      </c>
      <c r="M7275" s="28" t="s">
        <v>6396</v>
      </c>
    </row>
    <row r="7276" spans="1:13" hidden="1" x14ac:dyDescent="0.2">
      <c r="A7276" s="211">
        <v>92310</v>
      </c>
      <c r="B7276" s="28" t="s">
        <v>4573</v>
      </c>
      <c r="C7276" s="28" t="s">
        <v>5135</v>
      </c>
      <c r="D7276" s="25">
        <v>40993</v>
      </c>
      <c r="F7276" s="26">
        <v>15.45</v>
      </c>
      <c r="G7276" s="28" t="s">
        <v>2203</v>
      </c>
      <c r="H7276" s="28" t="s">
        <v>7311</v>
      </c>
      <c r="J7276" s="28" t="s">
        <v>4683</v>
      </c>
      <c r="K7276" s="29">
        <v>40994</v>
      </c>
      <c r="L7276" s="28" t="s">
        <v>5658</v>
      </c>
      <c r="M7276" s="28" t="s">
        <v>2284</v>
      </c>
    </row>
    <row r="7277" spans="1:13" hidden="1" x14ac:dyDescent="0.2">
      <c r="A7277" s="27">
        <v>92309</v>
      </c>
      <c r="B7277" s="28" t="s">
        <v>4573</v>
      </c>
      <c r="C7277" s="28" t="s">
        <v>5135</v>
      </c>
      <c r="D7277" s="25">
        <v>40993</v>
      </c>
      <c r="F7277" s="26">
        <v>109.92</v>
      </c>
      <c r="G7277" s="28" t="s">
        <v>683</v>
      </c>
      <c r="H7277" s="28" t="s">
        <v>3365</v>
      </c>
      <c r="J7277" s="28" t="s">
        <v>4909</v>
      </c>
      <c r="K7277" s="29">
        <v>40994</v>
      </c>
      <c r="L7277" s="28" t="s">
        <v>5658</v>
      </c>
      <c r="M7277" s="28" t="s">
        <v>6162</v>
      </c>
    </row>
    <row r="7278" spans="1:13" hidden="1" x14ac:dyDescent="0.2">
      <c r="A7278" s="211">
        <v>92094</v>
      </c>
      <c r="B7278" s="28" t="s">
        <v>4573</v>
      </c>
      <c r="C7278" s="28" t="s">
        <v>4574</v>
      </c>
      <c r="D7278" s="25">
        <v>40994</v>
      </c>
      <c r="E7278" s="28" t="s">
        <v>7949</v>
      </c>
      <c r="F7278" s="26">
        <v>24</v>
      </c>
      <c r="G7278" s="28" t="s">
        <v>8039</v>
      </c>
      <c r="H7278" s="28" t="s">
        <v>5954</v>
      </c>
      <c r="J7278" s="28" t="s">
        <v>4912</v>
      </c>
      <c r="K7278" s="29">
        <v>40994</v>
      </c>
      <c r="L7278" s="28" t="s">
        <v>7174</v>
      </c>
      <c r="M7278" s="28" t="s">
        <v>5369</v>
      </c>
    </row>
    <row r="7279" spans="1:13" hidden="1" x14ac:dyDescent="0.2">
      <c r="A7279" s="211">
        <v>92093</v>
      </c>
      <c r="B7279" s="28" t="s">
        <v>4573</v>
      </c>
      <c r="C7279" s="28" t="s">
        <v>4574</v>
      </c>
      <c r="D7279" s="25">
        <v>40994</v>
      </c>
      <c r="E7279" s="28" t="s">
        <v>7950</v>
      </c>
      <c r="F7279" s="26">
        <v>52</v>
      </c>
      <c r="G7279" s="28" t="s">
        <v>686</v>
      </c>
      <c r="H7279" s="28" t="s">
        <v>5954</v>
      </c>
      <c r="J7279" s="28" t="s">
        <v>4912</v>
      </c>
      <c r="K7279" s="29">
        <v>40994</v>
      </c>
      <c r="L7279" s="28" t="s">
        <v>7182</v>
      </c>
      <c r="M7279" s="28" t="s">
        <v>8124</v>
      </c>
    </row>
    <row r="7280" spans="1:13" hidden="1" x14ac:dyDescent="0.2">
      <c r="A7280" s="27">
        <v>92312</v>
      </c>
      <c r="B7280" s="33" t="s">
        <v>4573</v>
      </c>
      <c r="C7280" s="28" t="s">
        <v>5135</v>
      </c>
      <c r="D7280" s="25">
        <v>40994</v>
      </c>
      <c r="F7280" s="26">
        <v>4.0999999999999996</v>
      </c>
      <c r="G7280" s="28" t="s">
        <v>7119</v>
      </c>
      <c r="H7280" s="28" t="s">
        <v>3365</v>
      </c>
      <c r="J7280" s="28" t="s">
        <v>4911</v>
      </c>
      <c r="K7280" s="29">
        <v>40995</v>
      </c>
      <c r="L7280" s="28" t="s">
        <v>5658</v>
      </c>
      <c r="M7280" s="28" t="s">
        <v>6161</v>
      </c>
    </row>
    <row r="7281" spans="1:13" hidden="1" x14ac:dyDescent="0.2">
      <c r="A7281" s="27">
        <v>92095</v>
      </c>
      <c r="B7281" s="28" t="s">
        <v>4573</v>
      </c>
      <c r="C7281" s="28" t="s">
        <v>4574</v>
      </c>
      <c r="D7281" s="25">
        <v>40994</v>
      </c>
      <c r="E7281" s="28" t="s">
        <v>4824</v>
      </c>
      <c r="F7281" s="26">
        <v>12.5</v>
      </c>
      <c r="G7281" s="28" t="s">
        <v>8412</v>
      </c>
      <c r="H7281" s="28" t="s">
        <v>7154</v>
      </c>
      <c r="J7281" s="28" t="s">
        <v>4906</v>
      </c>
      <c r="K7281" s="29">
        <v>40994</v>
      </c>
      <c r="L7281" s="28" t="s">
        <v>7176</v>
      </c>
      <c r="M7281" s="28">
        <v>1384</v>
      </c>
    </row>
    <row r="7282" spans="1:13" hidden="1" x14ac:dyDescent="0.2">
      <c r="A7282" s="27">
        <v>92096</v>
      </c>
      <c r="B7282" s="28" t="s">
        <v>4573</v>
      </c>
      <c r="C7282" s="28" t="s">
        <v>4574</v>
      </c>
      <c r="D7282" s="25">
        <v>40994</v>
      </c>
      <c r="E7282" s="28" t="s">
        <v>4825</v>
      </c>
      <c r="F7282" s="26">
        <v>20</v>
      </c>
      <c r="G7282" s="28" t="s">
        <v>8412</v>
      </c>
      <c r="H7282" s="28" t="s">
        <v>7154</v>
      </c>
      <c r="J7282" s="28" t="s">
        <v>4906</v>
      </c>
      <c r="K7282" s="29">
        <v>40994</v>
      </c>
      <c r="L7282" s="28" t="s">
        <v>7176</v>
      </c>
      <c r="M7282" s="28">
        <v>1383</v>
      </c>
    </row>
    <row r="7283" spans="1:13" hidden="1" x14ac:dyDescent="0.2">
      <c r="A7283" s="27">
        <v>92313</v>
      </c>
      <c r="B7283" s="28" t="s">
        <v>4573</v>
      </c>
      <c r="C7283" s="28" t="s">
        <v>5135</v>
      </c>
      <c r="D7283" s="25">
        <v>40994</v>
      </c>
      <c r="F7283" s="26">
        <v>10</v>
      </c>
      <c r="G7283" s="28" t="s">
        <v>4595</v>
      </c>
      <c r="H7283" s="28" t="s">
        <v>3370</v>
      </c>
      <c r="K7283" s="29">
        <v>40996</v>
      </c>
      <c r="L7283" s="28" t="s">
        <v>5658</v>
      </c>
      <c r="M7283" s="28" t="s">
        <v>6397</v>
      </c>
    </row>
    <row r="7284" spans="1:13" hidden="1" x14ac:dyDescent="0.2">
      <c r="A7284" s="27">
        <v>92092</v>
      </c>
      <c r="B7284" s="28" t="s">
        <v>5138</v>
      </c>
      <c r="C7284" s="28" t="s">
        <v>4574</v>
      </c>
      <c r="D7284" s="25">
        <v>40994</v>
      </c>
      <c r="F7284" s="26">
        <v>264.26</v>
      </c>
      <c r="G7284" s="28" t="s">
        <v>4574</v>
      </c>
      <c r="H7284" s="28" t="s">
        <v>3381</v>
      </c>
      <c r="J7284" s="28" t="s">
        <v>4909</v>
      </c>
      <c r="K7284" s="29">
        <v>40994</v>
      </c>
      <c r="L7284" s="28" t="s">
        <v>7206</v>
      </c>
      <c r="M7284" s="28" t="s">
        <v>7261</v>
      </c>
    </row>
    <row r="7285" spans="1:13" hidden="1" x14ac:dyDescent="0.2">
      <c r="A7285" s="211">
        <v>92314</v>
      </c>
      <c r="B7285" s="28" t="s">
        <v>4573</v>
      </c>
      <c r="C7285" s="28" t="s">
        <v>5135</v>
      </c>
      <c r="D7285" s="25">
        <v>40995</v>
      </c>
      <c r="E7285" s="28" t="s">
        <v>5711</v>
      </c>
      <c r="F7285" s="26">
        <v>24.99</v>
      </c>
      <c r="G7285" s="28" t="s">
        <v>3354</v>
      </c>
      <c r="H7285" s="28" t="s">
        <v>277</v>
      </c>
      <c r="J7285" s="28" t="s">
        <v>4906</v>
      </c>
      <c r="K7285" s="29">
        <v>40996</v>
      </c>
      <c r="L7285" s="28" t="s">
        <v>5658</v>
      </c>
      <c r="M7285" s="28" t="s">
        <v>5724</v>
      </c>
    </row>
    <row r="7286" spans="1:13" hidden="1" x14ac:dyDescent="0.2">
      <c r="A7286" s="211">
        <v>92316</v>
      </c>
      <c r="B7286" s="28" t="s">
        <v>4573</v>
      </c>
      <c r="C7286" s="28" t="s">
        <v>5135</v>
      </c>
      <c r="D7286" s="25">
        <v>40995</v>
      </c>
      <c r="F7286" s="26">
        <v>6.99</v>
      </c>
      <c r="G7286" s="28" t="s">
        <v>2203</v>
      </c>
      <c r="H7286" s="28" t="s">
        <v>4599</v>
      </c>
      <c r="I7286" s="28" t="s">
        <v>709</v>
      </c>
      <c r="J7286" s="28" t="s">
        <v>4906</v>
      </c>
      <c r="K7286" s="29">
        <v>40996</v>
      </c>
      <c r="L7286" s="28" t="s">
        <v>5658</v>
      </c>
      <c r="M7286" s="28" t="s">
        <v>3793</v>
      </c>
    </row>
    <row r="7287" spans="1:13" hidden="1" x14ac:dyDescent="0.2">
      <c r="A7287" s="27">
        <v>92091</v>
      </c>
      <c r="B7287" s="28" t="s">
        <v>4573</v>
      </c>
      <c r="C7287" s="28" t="s">
        <v>4574</v>
      </c>
      <c r="D7287" s="25">
        <v>40995</v>
      </c>
      <c r="E7287" s="28" t="s">
        <v>3389</v>
      </c>
      <c r="F7287" s="26">
        <v>44.89</v>
      </c>
      <c r="G7287" s="28" t="s">
        <v>5139</v>
      </c>
      <c r="H7287" s="28" t="s">
        <v>3381</v>
      </c>
      <c r="J7287" s="28" t="s">
        <v>4911</v>
      </c>
      <c r="K7287" s="29">
        <v>40995</v>
      </c>
      <c r="L7287" s="28" t="s">
        <v>7174</v>
      </c>
      <c r="M7287" s="28" t="s">
        <v>7209</v>
      </c>
    </row>
    <row r="7288" spans="1:13" hidden="1" x14ac:dyDescent="0.2">
      <c r="A7288" s="27">
        <v>92315</v>
      </c>
      <c r="B7288" s="28" t="s">
        <v>4573</v>
      </c>
      <c r="C7288" s="28" t="s">
        <v>5135</v>
      </c>
      <c r="D7288" s="25">
        <v>40995</v>
      </c>
      <c r="F7288" s="26">
        <v>24.72</v>
      </c>
      <c r="G7288" s="28" t="s">
        <v>683</v>
      </c>
      <c r="H7288" s="28" t="s">
        <v>3365</v>
      </c>
      <c r="J7288" s="28" t="s">
        <v>4909</v>
      </c>
      <c r="K7288" s="29">
        <v>40996</v>
      </c>
      <c r="L7288" s="28" t="s">
        <v>5658</v>
      </c>
      <c r="M7288" s="28" t="s">
        <v>1525</v>
      </c>
    </row>
    <row r="7289" spans="1:13" hidden="1" x14ac:dyDescent="0.2">
      <c r="A7289" s="211">
        <v>92089</v>
      </c>
      <c r="B7289" s="28" t="s">
        <v>4579</v>
      </c>
      <c r="C7289" s="28" t="s">
        <v>4574</v>
      </c>
      <c r="D7289" s="25">
        <v>40996</v>
      </c>
      <c r="F7289" s="26">
        <v>50</v>
      </c>
      <c r="G7289" s="28" t="s">
        <v>4580</v>
      </c>
      <c r="H7289" s="28" t="s">
        <v>6667</v>
      </c>
      <c r="K7289" s="29">
        <v>40996</v>
      </c>
      <c r="L7289" s="28" t="s">
        <v>7184</v>
      </c>
      <c r="M7289" s="28" t="s">
        <v>7260</v>
      </c>
    </row>
    <row r="7290" spans="1:13" hidden="1" x14ac:dyDescent="0.2">
      <c r="A7290" s="27">
        <v>92317</v>
      </c>
      <c r="B7290" s="28" t="s">
        <v>4573</v>
      </c>
      <c r="C7290" s="28" t="s">
        <v>5135</v>
      </c>
      <c r="D7290" s="25">
        <v>40996</v>
      </c>
      <c r="F7290" s="26">
        <v>12.65</v>
      </c>
      <c r="G7290" s="28" t="s">
        <v>3696</v>
      </c>
      <c r="H7290" s="28" t="s">
        <v>3484</v>
      </c>
      <c r="J7290" s="28" t="s">
        <v>4907</v>
      </c>
      <c r="K7290" s="29">
        <v>40997</v>
      </c>
      <c r="L7290" s="28" t="s">
        <v>5658</v>
      </c>
      <c r="M7290" s="28" t="s">
        <v>6398</v>
      </c>
    </row>
    <row r="7291" spans="1:13" hidden="1" x14ac:dyDescent="0.2">
      <c r="A7291" s="27">
        <v>92318</v>
      </c>
      <c r="B7291" s="28" t="s">
        <v>4573</v>
      </c>
      <c r="C7291" s="28" t="s">
        <v>5135</v>
      </c>
      <c r="D7291" s="25">
        <v>40996</v>
      </c>
      <c r="F7291" s="26">
        <v>67.52</v>
      </c>
      <c r="G7291" s="28" t="s">
        <v>878</v>
      </c>
      <c r="H7291" s="28" t="s">
        <v>7322</v>
      </c>
      <c r="J7291" s="28" t="s">
        <v>7139</v>
      </c>
      <c r="K7291" s="29">
        <v>40997</v>
      </c>
      <c r="L7291" s="28" t="s">
        <v>5658</v>
      </c>
      <c r="M7291" s="28" t="s">
        <v>752</v>
      </c>
    </row>
    <row r="7292" spans="1:13" hidden="1" x14ac:dyDescent="0.2">
      <c r="A7292" s="27">
        <v>92088</v>
      </c>
      <c r="B7292" s="28" t="s">
        <v>4573</v>
      </c>
      <c r="C7292" s="28" t="s">
        <v>4574</v>
      </c>
      <c r="D7292" s="25">
        <v>40996</v>
      </c>
      <c r="F7292" s="26">
        <v>53.94</v>
      </c>
      <c r="G7292" s="28" t="s">
        <v>6790</v>
      </c>
      <c r="H7292" s="28" t="s">
        <v>3381</v>
      </c>
      <c r="J7292" s="28" t="s">
        <v>4909</v>
      </c>
      <c r="K7292" s="29">
        <v>40996</v>
      </c>
      <c r="L7292" s="28" t="s">
        <v>7174</v>
      </c>
      <c r="M7292" s="28" t="s">
        <v>7220</v>
      </c>
    </row>
    <row r="7293" spans="1:13" hidden="1" x14ac:dyDescent="0.2">
      <c r="A7293" s="27">
        <v>92090</v>
      </c>
      <c r="B7293" s="28" t="s">
        <v>4573</v>
      </c>
      <c r="C7293" s="28" t="s">
        <v>4574</v>
      </c>
      <c r="D7293" s="25">
        <v>40996</v>
      </c>
      <c r="F7293" s="26">
        <v>24.99</v>
      </c>
      <c r="G7293" s="28" t="s">
        <v>5136</v>
      </c>
      <c r="H7293" s="28" t="s">
        <v>3381</v>
      </c>
      <c r="J7293" s="28" t="s">
        <v>4911</v>
      </c>
      <c r="K7293" s="29">
        <v>40996</v>
      </c>
      <c r="L7293" s="28" t="s">
        <v>7174</v>
      </c>
      <c r="M7293" s="28" t="s">
        <v>7221</v>
      </c>
    </row>
    <row r="7294" spans="1:13" hidden="1" x14ac:dyDescent="0.2">
      <c r="A7294" s="211">
        <v>92321</v>
      </c>
      <c r="B7294" s="28" t="s">
        <v>4573</v>
      </c>
      <c r="C7294" s="28" t="s">
        <v>5135</v>
      </c>
      <c r="D7294" s="25">
        <v>40997</v>
      </c>
      <c r="F7294" s="26">
        <v>35.89</v>
      </c>
      <c r="G7294" s="28" t="s">
        <v>1943</v>
      </c>
      <c r="H7294" s="28" t="s">
        <v>277</v>
      </c>
      <c r="J7294" s="28" t="s">
        <v>4907</v>
      </c>
      <c r="K7294" s="29">
        <v>40998</v>
      </c>
      <c r="L7294" s="28" t="s">
        <v>5658</v>
      </c>
      <c r="M7294" s="28" t="s">
        <v>4811</v>
      </c>
    </row>
    <row r="7295" spans="1:13" hidden="1" x14ac:dyDescent="0.2">
      <c r="A7295" s="211">
        <v>92087</v>
      </c>
      <c r="B7295" s="28" t="s">
        <v>4579</v>
      </c>
      <c r="C7295" s="28" t="s">
        <v>4574</v>
      </c>
      <c r="D7295" s="25">
        <v>40997</v>
      </c>
      <c r="F7295" s="26">
        <v>30</v>
      </c>
      <c r="G7295" s="28" t="s">
        <v>4580</v>
      </c>
      <c r="H7295" s="28" t="s">
        <v>6667</v>
      </c>
      <c r="K7295" s="29">
        <v>40997</v>
      </c>
      <c r="L7295" s="28" t="s">
        <v>7184</v>
      </c>
      <c r="M7295" s="28" t="s">
        <v>7259</v>
      </c>
    </row>
    <row r="7296" spans="1:13" hidden="1" x14ac:dyDescent="0.2">
      <c r="A7296" s="27">
        <v>92319.1</v>
      </c>
      <c r="B7296" s="28" t="s">
        <v>4573</v>
      </c>
      <c r="C7296" s="28" t="s">
        <v>5135</v>
      </c>
      <c r="D7296" s="25">
        <v>40997</v>
      </c>
      <c r="E7296" s="28" t="s">
        <v>726</v>
      </c>
      <c r="F7296" s="26">
        <v>13.5</v>
      </c>
      <c r="G7296" s="28" t="s">
        <v>683</v>
      </c>
      <c r="H7296" s="28" t="s">
        <v>3370</v>
      </c>
      <c r="J7296" s="28" t="s">
        <v>4909</v>
      </c>
      <c r="K7296" s="29">
        <v>40998</v>
      </c>
      <c r="L7296" s="28" t="s">
        <v>5658</v>
      </c>
      <c r="M7296" s="28" t="s">
        <v>1525</v>
      </c>
    </row>
    <row r="7297" spans="1:13" hidden="1" x14ac:dyDescent="0.2">
      <c r="A7297" s="27">
        <v>92319.2</v>
      </c>
      <c r="B7297" s="28" t="s">
        <v>4573</v>
      </c>
      <c r="C7297" s="28" t="s">
        <v>5135</v>
      </c>
      <c r="D7297" s="25">
        <v>40997</v>
      </c>
      <c r="E7297" s="28" t="s">
        <v>6550</v>
      </c>
      <c r="F7297" s="26">
        <v>3.5</v>
      </c>
      <c r="G7297" s="28" t="s">
        <v>683</v>
      </c>
      <c r="H7297" s="28" t="s">
        <v>3370</v>
      </c>
      <c r="J7297" s="28" t="s">
        <v>4909</v>
      </c>
      <c r="K7297" s="29">
        <v>40998</v>
      </c>
      <c r="L7297" s="28" t="s">
        <v>5658</v>
      </c>
      <c r="M7297" s="28" t="s">
        <v>1525</v>
      </c>
    </row>
    <row r="7298" spans="1:13" hidden="1" x14ac:dyDescent="0.2">
      <c r="A7298" s="27">
        <v>92319.3</v>
      </c>
      <c r="B7298" s="28" t="s">
        <v>4573</v>
      </c>
      <c r="C7298" s="28" t="s">
        <v>5135</v>
      </c>
      <c r="D7298" s="25">
        <v>40997</v>
      </c>
      <c r="F7298" s="26">
        <v>34.979999999999997</v>
      </c>
      <c r="G7298" s="28" t="s">
        <v>683</v>
      </c>
      <c r="H7298" s="28" t="s">
        <v>3365</v>
      </c>
      <c r="J7298" s="28" t="s">
        <v>4909</v>
      </c>
      <c r="K7298" s="29">
        <v>40998</v>
      </c>
      <c r="L7298" s="28" t="s">
        <v>5658</v>
      </c>
      <c r="M7298" s="28" t="s">
        <v>1525</v>
      </c>
    </row>
    <row r="7299" spans="1:13" hidden="1" x14ac:dyDescent="0.2">
      <c r="A7299" s="27">
        <v>92320</v>
      </c>
      <c r="B7299" s="28" t="s">
        <v>4573</v>
      </c>
      <c r="C7299" s="28" t="s">
        <v>5135</v>
      </c>
      <c r="D7299" s="25">
        <v>40997</v>
      </c>
      <c r="F7299" s="26">
        <v>24.05</v>
      </c>
      <c r="G7299" s="28" t="s">
        <v>2210</v>
      </c>
      <c r="H7299" s="28" t="s">
        <v>3484</v>
      </c>
      <c r="J7299" s="28" t="s">
        <v>4907</v>
      </c>
      <c r="K7299" s="29">
        <v>40998</v>
      </c>
      <c r="L7299" s="28" t="s">
        <v>5658</v>
      </c>
      <c r="M7299" s="28" t="s">
        <v>3179</v>
      </c>
    </row>
    <row r="7300" spans="1:13" hidden="1" x14ac:dyDescent="0.2">
      <c r="A7300" s="211">
        <v>92323</v>
      </c>
      <c r="B7300" s="28" t="s">
        <v>4573</v>
      </c>
      <c r="C7300" s="28" t="s">
        <v>5135</v>
      </c>
      <c r="D7300" s="25">
        <v>40998</v>
      </c>
      <c r="F7300" s="26">
        <v>6.28</v>
      </c>
      <c r="G7300" s="28" t="s">
        <v>2208</v>
      </c>
      <c r="H7300" s="28" t="s">
        <v>3365</v>
      </c>
      <c r="J7300" s="28" t="s">
        <v>4909</v>
      </c>
      <c r="K7300" s="29">
        <v>40999</v>
      </c>
      <c r="L7300" s="28" t="s">
        <v>5658</v>
      </c>
      <c r="M7300" s="28" t="s">
        <v>6399</v>
      </c>
    </row>
    <row r="7301" spans="1:13" hidden="1" x14ac:dyDescent="0.2">
      <c r="A7301" s="27">
        <v>92322</v>
      </c>
      <c r="B7301" s="28" t="s">
        <v>4573</v>
      </c>
      <c r="C7301" s="28" t="s">
        <v>5135</v>
      </c>
      <c r="D7301" s="25">
        <v>40998</v>
      </c>
      <c r="F7301" s="26">
        <v>4.3499999999999996</v>
      </c>
      <c r="G7301" s="28" t="s">
        <v>7119</v>
      </c>
      <c r="H7301" s="28" t="s">
        <v>3365</v>
      </c>
      <c r="J7301" s="28" t="s">
        <v>4911</v>
      </c>
      <c r="K7301" s="29">
        <v>40999</v>
      </c>
      <c r="L7301" s="28" t="s">
        <v>5658</v>
      </c>
      <c r="M7301" s="28" t="s">
        <v>6161</v>
      </c>
    </row>
    <row r="7302" spans="1:13" x14ac:dyDescent="0.2">
      <c r="A7302" s="27">
        <v>92325</v>
      </c>
      <c r="B7302" s="28" t="s">
        <v>4573</v>
      </c>
      <c r="C7302" s="28" t="s">
        <v>5135</v>
      </c>
      <c r="D7302" s="25">
        <v>40999</v>
      </c>
      <c r="F7302" s="26">
        <v>20</v>
      </c>
      <c r="G7302" s="28" t="s">
        <v>2201</v>
      </c>
      <c r="H7302" s="28" t="s">
        <v>7151</v>
      </c>
      <c r="J7302" s="28" t="s">
        <v>4911</v>
      </c>
      <c r="K7302" s="29">
        <v>41001</v>
      </c>
      <c r="L7302" s="28" t="s">
        <v>5658</v>
      </c>
      <c r="M7302" s="28" t="s">
        <v>3817</v>
      </c>
    </row>
    <row r="7303" spans="1:13" hidden="1" x14ac:dyDescent="0.2">
      <c r="A7303" s="27">
        <v>92324</v>
      </c>
      <c r="B7303" s="28" t="s">
        <v>4573</v>
      </c>
      <c r="C7303" s="28" t="s">
        <v>5135</v>
      </c>
      <c r="D7303" s="25">
        <v>40999</v>
      </c>
      <c r="F7303" s="26">
        <v>27.3</v>
      </c>
      <c r="G7303" s="28" t="s">
        <v>3696</v>
      </c>
      <c r="H7303" s="28" t="s">
        <v>3484</v>
      </c>
      <c r="J7303" s="28" t="s">
        <v>4908</v>
      </c>
      <c r="K7303" s="29">
        <v>41001</v>
      </c>
      <c r="L7303" s="28" t="s">
        <v>5658</v>
      </c>
      <c r="M7303" s="28" t="s">
        <v>6400</v>
      </c>
    </row>
    <row r="7304" spans="1:13" hidden="1" x14ac:dyDescent="0.2">
      <c r="A7304" s="211">
        <v>92377</v>
      </c>
      <c r="B7304" s="28" t="s">
        <v>4573</v>
      </c>
      <c r="C7304" s="28" t="s">
        <v>4580</v>
      </c>
      <c r="D7304" s="25">
        <v>41000</v>
      </c>
      <c r="E7304" s="28" t="s">
        <v>2963</v>
      </c>
      <c r="F7304" s="26">
        <v>25</v>
      </c>
      <c r="G7304" s="28" t="s">
        <v>5158</v>
      </c>
      <c r="H7304" s="28" t="s">
        <v>7154</v>
      </c>
      <c r="J7304" s="28" t="s">
        <v>4905</v>
      </c>
    </row>
    <row r="7305" spans="1:13" hidden="1" x14ac:dyDescent="0.2">
      <c r="A7305" s="211">
        <v>92378</v>
      </c>
      <c r="B7305" s="28" t="s">
        <v>4573</v>
      </c>
      <c r="C7305" s="28" t="s">
        <v>4580</v>
      </c>
      <c r="D7305" s="25">
        <v>41000</v>
      </c>
      <c r="E7305" s="28" t="s">
        <v>2963</v>
      </c>
      <c r="F7305" s="26">
        <v>30</v>
      </c>
      <c r="G7305" s="28" t="s">
        <v>5158</v>
      </c>
      <c r="H7305" s="28" t="s">
        <v>7154</v>
      </c>
      <c r="J7305" s="28" t="s">
        <v>4906</v>
      </c>
    </row>
    <row r="7306" spans="1:13" hidden="1" x14ac:dyDescent="0.2">
      <c r="A7306" s="211">
        <v>92391</v>
      </c>
      <c r="B7306" s="28" t="s">
        <v>4573</v>
      </c>
      <c r="C7306" s="28" t="s">
        <v>4580</v>
      </c>
      <c r="D7306" s="25">
        <v>41000</v>
      </c>
      <c r="E7306" s="28" t="s">
        <v>7164</v>
      </c>
      <c r="F7306" s="26">
        <v>50</v>
      </c>
      <c r="G7306" s="28" t="s">
        <v>4584</v>
      </c>
      <c r="H7306" s="28" t="s">
        <v>3365</v>
      </c>
      <c r="J7306" s="28" t="s">
        <v>4905</v>
      </c>
    </row>
    <row r="7307" spans="1:13" hidden="1" x14ac:dyDescent="0.2">
      <c r="A7307" s="27">
        <v>92374</v>
      </c>
      <c r="B7307" s="28" t="s">
        <v>4573</v>
      </c>
      <c r="C7307" s="28" t="s">
        <v>4580</v>
      </c>
      <c r="D7307" s="25">
        <v>41000</v>
      </c>
      <c r="F7307" s="26">
        <v>30</v>
      </c>
      <c r="G7307" s="28" t="s">
        <v>1958</v>
      </c>
      <c r="H7307" s="28" t="s">
        <v>3379</v>
      </c>
      <c r="J7307" s="28" t="s">
        <v>4906</v>
      </c>
    </row>
    <row r="7308" spans="1:13" hidden="1" x14ac:dyDescent="0.2">
      <c r="A7308" s="27">
        <v>92386</v>
      </c>
      <c r="B7308" s="28" t="s">
        <v>4573</v>
      </c>
      <c r="C7308" s="28" t="s">
        <v>4580</v>
      </c>
      <c r="D7308" s="25">
        <v>41000</v>
      </c>
      <c r="E7308" s="28" t="s">
        <v>7164</v>
      </c>
      <c r="F7308" s="26">
        <v>20</v>
      </c>
      <c r="G7308" s="28" t="s">
        <v>7119</v>
      </c>
      <c r="H7308" s="28" t="s">
        <v>3365</v>
      </c>
      <c r="J7308" s="28" t="s">
        <v>4911</v>
      </c>
    </row>
    <row r="7309" spans="1:13" hidden="1" x14ac:dyDescent="0.2">
      <c r="A7309" s="27">
        <v>92382</v>
      </c>
      <c r="B7309" s="28" t="s">
        <v>4573</v>
      </c>
      <c r="C7309" s="28" t="s">
        <v>4580</v>
      </c>
      <c r="D7309" s="25">
        <v>41000</v>
      </c>
      <c r="E7309" s="28" t="s">
        <v>3542</v>
      </c>
      <c r="F7309" s="26">
        <v>80</v>
      </c>
      <c r="G7309" s="28" t="s">
        <v>3696</v>
      </c>
      <c r="H7309" s="28" t="s">
        <v>3488</v>
      </c>
      <c r="J7309" s="28" t="s">
        <v>4908</v>
      </c>
    </row>
    <row r="7310" spans="1:13" hidden="1" x14ac:dyDescent="0.2">
      <c r="A7310" s="27">
        <v>92326</v>
      </c>
      <c r="B7310" s="28" t="s">
        <v>4573</v>
      </c>
      <c r="C7310" s="28" t="s">
        <v>5135</v>
      </c>
      <c r="D7310" s="25">
        <v>41000</v>
      </c>
      <c r="F7310" s="26">
        <v>32.950000000000003</v>
      </c>
      <c r="G7310" s="28" t="s">
        <v>683</v>
      </c>
      <c r="H7310" s="28" t="s">
        <v>3365</v>
      </c>
      <c r="J7310" s="28" t="s">
        <v>4909</v>
      </c>
      <c r="K7310" s="29">
        <v>41001</v>
      </c>
      <c r="L7310" s="28" t="s">
        <v>5658</v>
      </c>
      <c r="M7310" s="28" t="s">
        <v>1525</v>
      </c>
    </row>
    <row r="7311" spans="1:13" hidden="1" x14ac:dyDescent="0.2">
      <c r="A7311" s="27">
        <v>92394</v>
      </c>
      <c r="B7311" s="33" t="s">
        <v>4573</v>
      </c>
      <c r="C7311" s="28" t="s">
        <v>4580</v>
      </c>
      <c r="D7311" s="25">
        <v>41000</v>
      </c>
      <c r="E7311" s="28" t="s">
        <v>7164</v>
      </c>
      <c r="F7311" s="26">
        <v>50</v>
      </c>
      <c r="G7311" s="28" t="s">
        <v>8412</v>
      </c>
      <c r="H7311" s="28" t="s">
        <v>3365</v>
      </c>
      <c r="J7311" s="28" t="s">
        <v>4906</v>
      </c>
    </row>
    <row r="7312" spans="1:13" hidden="1" x14ac:dyDescent="0.2">
      <c r="A7312" s="27">
        <v>92387</v>
      </c>
      <c r="B7312" s="33" t="s">
        <v>4573</v>
      </c>
      <c r="C7312" s="28" t="s">
        <v>4580</v>
      </c>
      <c r="D7312" s="25">
        <v>41000</v>
      </c>
      <c r="E7312" s="28" t="s">
        <v>7164</v>
      </c>
      <c r="F7312" s="26">
        <v>20</v>
      </c>
      <c r="G7312" s="28" t="s">
        <v>5137</v>
      </c>
      <c r="H7312" s="28" t="s">
        <v>3365</v>
      </c>
      <c r="J7312" s="28" t="s">
        <v>4911</v>
      </c>
    </row>
    <row r="7313" spans="1:13" hidden="1" x14ac:dyDescent="0.2">
      <c r="A7313" s="27">
        <v>92397</v>
      </c>
      <c r="B7313" s="28" t="s">
        <v>4573</v>
      </c>
      <c r="C7313" s="28" t="s">
        <v>4580</v>
      </c>
      <c r="D7313" s="25">
        <v>41000</v>
      </c>
      <c r="E7313" s="28" t="s">
        <v>4998</v>
      </c>
      <c r="F7313" s="26">
        <v>115</v>
      </c>
      <c r="G7313" s="28" t="s">
        <v>4595</v>
      </c>
      <c r="H7313" s="28" t="s">
        <v>3370</v>
      </c>
    </row>
    <row r="7314" spans="1:13" hidden="1" x14ac:dyDescent="0.2">
      <c r="A7314" s="27">
        <v>92371</v>
      </c>
      <c r="B7314" s="28" t="s">
        <v>5150</v>
      </c>
      <c r="C7314" s="28" t="s">
        <v>4580</v>
      </c>
      <c r="D7314" s="25">
        <v>41000</v>
      </c>
      <c r="E7314" s="28" t="s">
        <v>3536</v>
      </c>
      <c r="F7314" s="26">
        <v>-420</v>
      </c>
      <c r="G7314" s="28" t="s">
        <v>4574</v>
      </c>
      <c r="H7314" s="28" t="s">
        <v>6667</v>
      </c>
    </row>
    <row r="7315" spans="1:13" hidden="1" x14ac:dyDescent="0.2">
      <c r="A7315" s="211">
        <v>92329</v>
      </c>
      <c r="B7315" s="33" t="s">
        <v>4573</v>
      </c>
      <c r="C7315" s="28" t="s">
        <v>5135</v>
      </c>
      <c r="D7315" s="25">
        <v>41001</v>
      </c>
      <c r="F7315" s="26">
        <v>4.6500000000000004</v>
      </c>
      <c r="G7315" s="28" t="s">
        <v>3356</v>
      </c>
      <c r="H7315" s="28" t="s">
        <v>3484</v>
      </c>
      <c r="J7315" s="28" t="s">
        <v>4907</v>
      </c>
      <c r="K7315" s="29">
        <v>41003</v>
      </c>
      <c r="L7315" s="28" t="s">
        <v>5658</v>
      </c>
      <c r="M7315" s="28" t="s">
        <v>8423</v>
      </c>
    </row>
    <row r="7316" spans="1:13" hidden="1" x14ac:dyDescent="0.2">
      <c r="A7316" s="211">
        <v>92330</v>
      </c>
      <c r="B7316" s="28" t="s">
        <v>4573</v>
      </c>
      <c r="C7316" s="28" t="s">
        <v>5135</v>
      </c>
      <c r="D7316" s="25">
        <v>41001</v>
      </c>
      <c r="F7316" s="26">
        <v>9.4</v>
      </c>
      <c r="G7316" s="28" t="s">
        <v>3356</v>
      </c>
      <c r="H7316" s="28" t="s">
        <v>7324</v>
      </c>
      <c r="J7316" s="28" t="s">
        <v>4909</v>
      </c>
      <c r="K7316" s="29">
        <v>41003</v>
      </c>
      <c r="L7316" s="28" t="s">
        <v>5658</v>
      </c>
      <c r="M7316" s="28" t="s">
        <v>8423</v>
      </c>
    </row>
    <row r="7317" spans="1:13" hidden="1" x14ac:dyDescent="0.2">
      <c r="A7317" s="211">
        <v>92075</v>
      </c>
      <c r="B7317" s="28" t="s">
        <v>4573</v>
      </c>
      <c r="C7317" s="28" t="s">
        <v>4574</v>
      </c>
      <c r="D7317" s="25">
        <v>41001</v>
      </c>
      <c r="F7317" s="26">
        <v>5</v>
      </c>
      <c r="G7317" s="28" t="s">
        <v>5134</v>
      </c>
      <c r="H7317" s="28" t="s">
        <v>5954</v>
      </c>
      <c r="J7317" s="28" t="s">
        <v>4912</v>
      </c>
      <c r="K7317" s="29">
        <v>41001</v>
      </c>
      <c r="L7317" s="28" t="s">
        <v>7174</v>
      </c>
      <c r="M7317" s="28" t="s">
        <v>7194</v>
      </c>
    </row>
    <row r="7318" spans="1:13" hidden="1" x14ac:dyDescent="0.2">
      <c r="A7318" s="211">
        <v>92076</v>
      </c>
      <c r="B7318" s="28" t="s">
        <v>4573</v>
      </c>
      <c r="C7318" s="28" t="s">
        <v>4574</v>
      </c>
      <c r="D7318" s="25">
        <v>41001</v>
      </c>
      <c r="F7318" s="26">
        <v>7.99</v>
      </c>
      <c r="G7318" s="28" t="s">
        <v>2742</v>
      </c>
      <c r="H7318" s="28" t="s">
        <v>3381</v>
      </c>
      <c r="J7318" s="28" t="s">
        <v>4911</v>
      </c>
      <c r="K7318" s="29">
        <v>41001</v>
      </c>
      <c r="L7318" s="28" t="s">
        <v>7174</v>
      </c>
      <c r="M7318" s="28" t="s">
        <v>8111</v>
      </c>
    </row>
    <row r="7319" spans="1:13" hidden="1" x14ac:dyDescent="0.2">
      <c r="A7319" s="211">
        <v>92081</v>
      </c>
      <c r="B7319" s="33" t="s">
        <v>4573</v>
      </c>
      <c r="C7319" s="28" t="s">
        <v>4574</v>
      </c>
      <c r="D7319" s="25">
        <v>41001</v>
      </c>
      <c r="F7319" s="26">
        <v>22.75</v>
      </c>
      <c r="G7319" s="28" t="s">
        <v>4577</v>
      </c>
      <c r="H7319" s="28" t="s">
        <v>3365</v>
      </c>
      <c r="J7319" s="28" t="s">
        <v>4909</v>
      </c>
      <c r="K7319" s="29">
        <v>41001</v>
      </c>
      <c r="L7319" s="33" t="s">
        <v>7176</v>
      </c>
      <c r="M7319" s="33">
        <v>1355</v>
      </c>
    </row>
    <row r="7320" spans="1:13" hidden="1" x14ac:dyDescent="0.2">
      <c r="A7320" s="211">
        <v>92083</v>
      </c>
      <c r="B7320" s="28" t="s">
        <v>4573</v>
      </c>
      <c r="C7320" s="28" t="s">
        <v>4574</v>
      </c>
      <c r="D7320" s="25">
        <v>41001</v>
      </c>
      <c r="E7320" s="28" t="s">
        <v>7946</v>
      </c>
      <c r="F7320" s="26">
        <v>10.85</v>
      </c>
      <c r="G7320" s="28" t="s">
        <v>5151</v>
      </c>
      <c r="H7320" s="28" t="s">
        <v>277</v>
      </c>
      <c r="J7320" s="28" t="s">
        <v>4907</v>
      </c>
      <c r="K7320" s="29">
        <v>41001</v>
      </c>
      <c r="L7320" s="28" t="s">
        <v>7174</v>
      </c>
      <c r="M7320" s="28" t="s">
        <v>6682</v>
      </c>
    </row>
    <row r="7321" spans="1:13" hidden="1" x14ac:dyDescent="0.2">
      <c r="A7321" s="211">
        <v>92080</v>
      </c>
      <c r="B7321" s="28" t="s">
        <v>4573</v>
      </c>
      <c r="C7321" s="28" t="s">
        <v>4574</v>
      </c>
      <c r="D7321" s="25">
        <v>41001</v>
      </c>
      <c r="E7321" s="28" t="s">
        <v>3382</v>
      </c>
      <c r="F7321" s="26">
        <v>170</v>
      </c>
      <c r="G7321" s="28" t="s">
        <v>5414</v>
      </c>
      <c r="H7321" s="28" t="s">
        <v>3381</v>
      </c>
      <c r="J7321" s="28" t="s">
        <v>4909</v>
      </c>
      <c r="K7321" s="29">
        <v>41001</v>
      </c>
      <c r="L7321" s="28" t="s">
        <v>7174</v>
      </c>
      <c r="M7321" s="28" t="s">
        <v>7188</v>
      </c>
    </row>
    <row r="7322" spans="1:13" hidden="1" x14ac:dyDescent="0.2">
      <c r="A7322" s="27">
        <v>92074</v>
      </c>
      <c r="B7322" s="28" t="s">
        <v>4579</v>
      </c>
      <c r="C7322" s="28" t="s">
        <v>4574</v>
      </c>
      <c r="D7322" s="25">
        <v>41001</v>
      </c>
      <c r="F7322" s="26">
        <v>2049.66</v>
      </c>
      <c r="G7322" s="28" t="s">
        <v>5135</v>
      </c>
      <c r="H7322" s="28" t="s">
        <v>6667</v>
      </c>
      <c r="K7322" s="29">
        <v>41001</v>
      </c>
      <c r="L7322" s="28" t="s">
        <v>7174</v>
      </c>
      <c r="M7322" s="28" t="s">
        <v>7218</v>
      </c>
    </row>
    <row r="7323" spans="1:13" hidden="1" x14ac:dyDescent="0.2">
      <c r="A7323" s="27">
        <v>92077</v>
      </c>
      <c r="B7323" s="33" t="s">
        <v>4573</v>
      </c>
      <c r="C7323" s="28" t="s">
        <v>4574</v>
      </c>
      <c r="D7323" s="25">
        <v>41001</v>
      </c>
      <c r="E7323" s="33" t="s">
        <v>3389</v>
      </c>
      <c r="F7323" s="26">
        <v>26.95</v>
      </c>
      <c r="G7323" s="28" t="s">
        <v>5139</v>
      </c>
      <c r="H7323" s="28" t="s">
        <v>3381</v>
      </c>
      <c r="J7323" s="28" t="s">
        <v>4911</v>
      </c>
      <c r="K7323" s="29">
        <v>41001</v>
      </c>
      <c r="L7323" s="28" t="s">
        <v>7174</v>
      </c>
      <c r="M7323" s="28" t="s">
        <v>7187</v>
      </c>
    </row>
    <row r="7324" spans="1:13" hidden="1" x14ac:dyDescent="0.2">
      <c r="A7324" s="27">
        <v>92327</v>
      </c>
      <c r="B7324" s="28" t="s">
        <v>4573</v>
      </c>
      <c r="C7324" s="28" t="s">
        <v>5135</v>
      </c>
      <c r="D7324" s="25">
        <v>41001</v>
      </c>
      <c r="F7324" s="26">
        <v>5.44</v>
      </c>
      <c r="G7324" s="28" t="s">
        <v>7119</v>
      </c>
      <c r="H7324" s="28" t="s">
        <v>3365</v>
      </c>
      <c r="J7324" s="28" t="s">
        <v>4911</v>
      </c>
      <c r="K7324" s="29">
        <v>41002</v>
      </c>
      <c r="L7324" s="28" t="s">
        <v>5658</v>
      </c>
      <c r="M7324" s="28" t="s">
        <v>6161</v>
      </c>
    </row>
    <row r="7325" spans="1:13" hidden="1" x14ac:dyDescent="0.2">
      <c r="A7325" s="27">
        <v>92082</v>
      </c>
      <c r="B7325" s="28" t="s">
        <v>4579</v>
      </c>
      <c r="C7325" s="28" t="s">
        <v>4574</v>
      </c>
      <c r="D7325" s="25">
        <v>41001</v>
      </c>
      <c r="F7325" s="26">
        <v>300</v>
      </c>
      <c r="G7325" s="28" t="s">
        <v>5133</v>
      </c>
      <c r="H7325" s="28" t="s">
        <v>6667</v>
      </c>
      <c r="K7325" s="29">
        <v>41001</v>
      </c>
      <c r="L7325" s="28" t="s">
        <v>7174</v>
      </c>
      <c r="M7325" s="28" t="s">
        <v>2972</v>
      </c>
    </row>
    <row r="7326" spans="1:13" hidden="1" x14ac:dyDescent="0.2">
      <c r="A7326" s="27">
        <v>92078</v>
      </c>
      <c r="B7326" s="28" t="s">
        <v>4573</v>
      </c>
      <c r="C7326" s="28" t="s">
        <v>4574</v>
      </c>
      <c r="D7326" s="25">
        <v>41001</v>
      </c>
      <c r="F7326" s="26">
        <v>37.64</v>
      </c>
      <c r="G7326" s="28" t="s">
        <v>6021</v>
      </c>
      <c r="H7326" s="28" t="s">
        <v>3381</v>
      </c>
      <c r="J7326" s="28" t="s">
        <v>4909</v>
      </c>
      <c r="K7326" s="29">
        <v>41001</v>
      </c>
      <c r="L7326" s="28" t="s">
        <v>7174</v>
      </c>
      <c r="M7326" s="28" t="s">
        <v>7200</v>
      </c>
    </row>
    <row r="7327" spans="1:13" hidden="1" x14ac:dyDescent="0.2">
      <c r="A7327" s="27">
        <v>92084</v>
      </c>
      <c r="B7327" s="28" t="s">
        <v>4573</v>
      </c>
      <c r="C7327" s="28" t="s">
        <v>4574</v>
      </c>
      <c r="D7327" s="25">
        <v>41001</v>
      </c>
      <c r="E7327" s="28" t="s">
        <v>3375</v>
      </c>
      <c r="F7327" s="26">
        <v>30.75</v>
      </c>
      <c r="G7327" s="28" t="s">
        <v>6023</v>
      </c>
      <c r="H7327" s="28" t="s">
        <v>3379</v>
      </c>
      <c r="J7327" s="28" t="s">
        <v>4906</v>
      </c>
      <c r="K7327" s="29">
        <v>41001</v>
      </c>
      <c r="L7327" s="28" t="s">
        <v>7174</v>
      </c>
      <c r="M7327" s="28" t="s">
        <v>7196</v>
      </c>
    </row>
    <row r="7328" spans="1:13" hidden="1" x14ac:dyDescent="0.2">
      <c r="A7328" s="27">
        <v>92079</v>
      </c>
      <c r="B7328" s="28" t="s">
        <v>4573</v>
      </c>
      <c r="C7328" s="28" t="s">
        <v>4574</v>
      </c>
      <c r="D7328" s="25">
        <v>41001</v>
      </c>
      <c r="F7328" s="26">
        <v>12.18</v>
      </c>
      <c r="G7328" s="28" t="s">
        <v>6022</v>
      </c>
      <c r="H7328" s="28" t="s">
        <v>3381</v>
      </c>
      <c r="J7328" s="28" t="s">
        <v>4909</v>
      </c>
      <c r="K7328" s="29">
        <v>41001</v>
      </c>
      <c r="L7328" s="28" t="s">
        <v>7174</v>
      </c>
      <c r="M7328" s="28" t="s">
        <v>7195</v>
      </c>
    </row>
    <row r="7329" spans="1:13" hidden="1" x14ac:dyDescent="0.2">
      <c r="A7329" s="27">
        <v>92085</v>
      </c>
      <c r="B7329" s="28" t="s">
        <v>4573</v>
      </c>
      <c r="C7329" s="28" t="s">
        <v>4574</v>
      </c>
      <c r="D7329" s="25">
        <v>41001</v>
      </c>
      <c r="E7329" s="28" t="s">
        <v>7163</v>
      </c>
      <c r="F7329" s="26">
        <v>10</v>
      </c>
      <c r="G7329" s="28" t="s">
        <v>4595</v>
      </c>
      <c r="H7329" s="28" t="s">
        <v>3370</v>
      </c>
      <c r="J7329" s="28" t="s">
        <v>4905</v>
      </c>
      <c r="K7329" s="29">
        <v>41001</v>
      </c>
      <c r="L7329" s="28" t="s">
        <v>7182</v>
      </c>
      <c r="M7329" s="28" t="s">
        <v>8122</v>
      </c>
    </row>
    <row r="7330" spans="1:13" hidden="1" x14ac:dyDescent="0.2">
      <c r="A7330" s="27">
        <v>92086</v>
      </c>
      <c r="B7330" s="28" t="s">
        <v>4573</v>
      </c>
      <c r="C7330" s="28" t="s">
        <v>4574</v>
      </c>
      <c r="D7330" s="25">
        <v>41001</v>
      </c>
      <c r="E7330" s="28" t="s">
        <v>7162</v>
      </c>
      <c r="F7330" s="26">
        <v>10</v>
      </c>
      <c r="G7330" s="28" t="s">
        <v>4595</v>
      </c>
      <c r="H7330" s="28" t="s">
        <v>3370</v>
      </c>
      <c r="J7330" s="28" t="s">
        <v>4906</v>
      </c>
      <c r="K7330" s="29">
        <v>41001</v>
      </c>
      <c r="L7330" s="28" t="s">
        <v>7182</v>
      </c>
      <c r="M7330" s="28" t="s">
        <v>8123</v>
      </c>
    </row>
    <row r="7331" spans="1:13" hidden="1" x14ac:dyDescent="0.2">
      <c r="A7331" s="27">
        <v>92828</v>
      </c>
      <c r="B7331" s="28" t="s">
        <v>5150</v>
      </c>
      <c r="C7331" s="28" t="s">
        <v>5133</v>
      </c>
      <c r="D7331" s="25">
        <v>41001</v>
      </c>
      <c r="F7331" s="26">
        <v>-300</v>
      </c>
      <c r="G7331" s="28" t="s">
        <v>4574</v>
      </c>
      <c r="H7331" s="28" t="s">
        <v>6667</v>
      </c>
    </row>
    <row r="7332" spans="1:13" hidden="1" x14ac:dyDescent="0.2">
      <c r="A7332" s="27">
        <v>92835</v>
      </c>
      <c r="B7332" s="28" t="s">
        <v>5150</v>
      </c>
      <c r="C7332" s="28" t="s">
        <v>5135</v>
      </c>
      <c r="D7332" s="25">
        <v>41001</v>
      </c>
      <c r="F7332" s="26">
        <v>-2049.66</v>
      </c>
      <c r="G7332" s="28" t="s">
        <v>4574</v>
      </c>
      <c r="H7332" s="28" t="s">
        <v>6667</v>
      </c>
    </row>
    <row r="7333" spans="1:13" hidden="1" x14ac:dyDescent="0.2">
      <c r="A7333" s="27">
        <v>92262.1</v>
      </c>
      <c r="B7333" s="33" t="s">
        <v>4573</v>
      </c>
      <c r="C7333" s="28" t="s">
        <v>5135</v>
      </c>
      <c r="D7333" s="25">
        <v>41001</v>
      </c>
      <c r="E7333" s="33" t="s">
        <v>4515</v>
      </c>
      <c r="F7333" s="26">
        <v>1.85</v>
      </c>
      <c r="G7333" s="28" t="s">
        <v>5167</v>
      </c>
      <c r="H7333" s="28" t="s">
        <v>3370</v>
      </c>
      <c r="J7333" s="28" t="s">
        <v>4909</v>
      </c>
      <c r="K7333" s="29">
        <v>41002</v>
      </c>
      <c r="L7333" s="28" t="s">
        <v>5658</v>
      </c>
      <c r="M7333" s="28" t="s">
        <v>748</v>
      </c>
    </row>
    <row r="7334" spans="1:13" hidden="1" x14ac:dyDescent="0.2">
      <c r="A7334" s="27">
        <v>92262.2</v>
      </c>
      <c r="B7334" s="28" t="s">
        <v>4573</v>
      </c>
      <c r="C7334" s="28" t="s">
        <v>5135</v>
      </c>
      <c r="D7334" s="25">
        <v>41001</v>
      </c>
      <c r="F7334" s="26">
        <v>81.94</v>
      </c>
      <c r="G7334" s="28" t="s">
        <v>5167</v>
      </c>
      <c r="H7334" s="28" t="s">
        <v>3365</v>
      </c>
      <c r="J7334" s="28" t="s">
        <v>4909</v>
      </c>
      <c r="K7334" s="29">
        <v>41002</v>
      </c>
      <c r="L7334" s="28" t="s">
        <v>5658</v>
      </c>
      <c r="M7334" s="28" t="s">
        <v>748</v>
      </c>
    </row>
    <row r="7335" spans="1:13" hidden="1" x14ac:dyDescent="0.2">
      <c r="A7335" s="27">
        <v>92073</v>
      </c>
      <c r="B7335" s="28" t="s">
        <v>4573</v>
      </c>
      <c r="C7335" s="28" t="s">
        <v>4574</v>
      </c>
      <c r="D7335" s="25">
        <v>41001</v>
      </c>
      <c r="E7335" s="28" t="s">
        <v>5365</v>
      </c>
      <c r="F7335" s="26">
        <v>179.17</v>
      </c>
      <c r="G7335" s="28" t="s">
        <v>4597</v>
      </c>
      <c r="H7335" s="28" t="s">
        <v>3381</v>
      </c>
      <c r="J7335" s="28" t="s">
        <v>4909</v>
      </c>
      <c r="K7335" s="29">
        <v>41001</v>
      </c>
      <c r="L7335" s="28" t="s">
        <v>7174</v>
      </c>
      <c r="M7335" s="28" t="s">
        <v>7192</v>
      </c>
    </row>
    <row r="7336" spans="1:13" hidden="1" x14ac:dyDescent="0.2">
      <c r="A7336" s="27">
        <v>92328</v>
      </c>
      <c r="B7336" s="28" t="s">
        <v>4573</v>
      </c>
      <c r="C7336" s="28" t="s">
        <v>5135</v>
      </c>
      <c r="D7336" s="25">
        <v>41001</v>
      </c>
      <c r="F7336" s="26">
        <v>4</v>
      </c>
      <c r="G7336" s="28" t="s">
        <v>3697</v>
      </c>
      <c r="H7336" s="28" t="s">
        <v>277</v>
      </c>
      <c r="J7336" s="28" t="s">
        <v>4909</v>
      </c>
      <c r="K7336" s="29">
        <v>41002</v>
      </c>
      <c r="L7336" s="28" t="s">
        <v>5658</v>
      </c>
      <c r="M7336" s="28" t="s">
        <v>798</v>
      </c>
    </row>
    <row r="7337" spans="1:13" hidden="1" x14ac:dyDescent="0.2">
      <c r="A7337" s="211">
        <v>92071</v>
      </c>
      <c r="B7337" s="28" t="s">
        <v>4579</v>
      </c>
      <c r="C7337" s="28" t="s">
        <v>4574</v>
      </c>
      <c r="D7337" s="25">
        <v>41002</v>
      </c>
      <c r="F7337" s="26">
        <v>100</v>
      </c>
      <c r="G7337" s="28" t="s">
        <v>4580</v>
      </c>
      <c r="H7337" s="28" t="s">
        <v>6667</v>
      </c>
      <c r="K7337" s="29">
        <v>41002</v>
      </c>
      <c r="L7337" s="28" t="s">
        <v>7184</v>
      </c>
      <c r="M7337" s="28" t="s">
        <v>7257</v>
      </c>
    </row>
    <row r="7338" spans="1:13" hidden="1" x14ac:dyDescent="0.2">
      <c r="A7338" s="211">
        <v>92072</v>
      </c>
      <c r="B7338" s="28" t="s">
        <v>4579</v>
      </c>
      <c r="C7338" s="28" t="s">
        <v>4574</v>
      </c>
      <c r="D7338" s="25">
        <v>41002</v>
      </c>
      <c r="F7338" s="26">
        <v>20</v>
      </c>
      <c r="G7338" s="28" t="s">
        <v>4580</v>
      </c>
      <c r="H7338" s="28" t="s">
        <v>6667</v>
      </c>
      <c r="K7338" s="29">
        <v>41002</v>
      </c>
      <c r="L7338" s="28" t="s">
        <v>7184</v>
      </c>
      <c r="M7338" s="28" t="s">
        <v>7258</v>
      </c>
    </row>
    <row r="7339" spans="1:13" hidden="1" x14ac:dyDescent="0.2">
      <c r="A7339" s="211">
        <v>92070</v>
      </c>
      <c r="B7339" s="28" t="s">
        <v>4573</v>
      </c>
      <c r="C7339" s="28" t="s">
        <v>4574</v>
      </c>
      <c r="D7339" s="25">
        <v>41002</v>
      </c>
      <c r="F7339" s="26">
        <v>10.48</v>
      </c>
      <c r="G7339" s="28" t="s">
        <v>5143</v>
      </c>
      <c r="H7339" s="28" t="s">
        <v>3381</v>
      </c>
      <c r="J7339" s="28" t="s">
        <v>4909</v>
      </c>
      <c r="K7339" s="29">
        <v>41002</v>
      </c>
      <c r="L7339" s="28" t="s">
        <v>7174</v>
      </c>
      <c r="M7339" s="28" t="s">
        <v>7217</v>
      </c>
    </row>
    <row r="7340" spans="1:13" hidden="1" x14ac:dyDescent="0.2">
      <c r="A7340" s="27">
        <v>92333</v>
      </c>
      <c r="B7340" s="28" t="s">
        <v>4573</v>
      </c>
      <c r="C7340" s="28" t="s">
        <v>5135</v>
      </c>
      <c r="D7340" s="25">
        <v>41002</v>
      </c>
      <c r="F7340" s="26">
        <v>12.9</v>
      </c>
      <c r="G7340" s="28" t="s">
        <v>4511</v>
      </c>
      <c r="H7340" s="28" t="s">
        <v>3370</v>
      </c>
      <c r="J7340" s="28" t="s">
        <v>4909</v>
      </c>
      <c r="K7340" s="29">
        <v>41003</v>
      </c>
      <c r="L7340" s="28" t="s">
        <v>5658</v>
      </c>
      <c r="M7340" s="28" t="s">
        <v>4208</v>
      </c>
    </row>
    <row r="7341" spans="1:13" hidden="1" x14ac:dyDescent="0.2">
      <c r="A7341" s="27">
        <v>92331</v>
      </c>
      <c r="B7341" s="28" t="s">
        <v>4573</v>
      </c>
      <c r="C7341" s="28" t="s">
        <v>5135</v>
      </c>
      <c r="D7341" s="25">
        <v>41002</v>
      </c>
      <c r="F7341" s="26">
        <v>18.96</v>
      </c>
      <c r="G7341" s="28" t="s">
        <v>683</v>
      </c>
      <c r="H7341" s="28" t="s">
        <v>3365</v>
      </c>
      <c r="J7341" s="28" t="s">
        <v>4909</v>
      </c>
      <c r="K7341" s="29">
        <v>41003</v>
      </c>
      <c r="L7341" s="28" t="s">
        <v>5658</v>
      </c>
      <c r="M7341" s="28" t="s">
        <v>1525</v>
      </c>
    </row>
    <row r="7342" spans="1:13" x14ac:dyDescent="0.2">
      <c r="A7342" s="27">
        <v>92334</v>
      </c>
      <c r="B7342" s="33" t="s">
        <v>4573</v>
      </c>
      <c r="C7342" s="28" t="s">
        <v>5135</v>
      </c>
      <c r="D7342" s="25">
        <v>41002</v>
      </c>
      <c r="F7342" s="26">
        <v>40</v>
      </c>
      <c r="G7342" s="28" t="s">
        <v>4595</v>
      </c>
      <c r="H7342" s="28" t="s">
        <v>7151</v>
      </c>
      <c r="J7342" s="28" t="s">
        <v>4907</v>
      </c>
      <c r="K7342" s="29">
        <v>41004</v>
      </c>
      <c r="L7342" s="28" t="s">
        <v>5658</v>
      </c>
      <c r="M7342" s="28" t="s">
        <v>6401</v>
      </c>
    </row>
    <row r="7343" spans="1:13" x14ac:dyDescent="0.2">
      <c r="A7343" s="27">
        <v>92332</v>
      </c>
      <c r="B7343" s="28" t="s">
        <v>4573</v>
      </c>
      <c r="C7343" s="28" t="s">
        <v>5135</v>
      </c>
      <c r="D7343" s="25">
        <v>41002</v>
      </c>
      <c r="F7343" s="26">
        <v>8.5</v>
      </c>
      <c r="G7343" s="28" t="s">
        <v>2205</v>
      </c>
      <c r="H7343" s="28" t="s">
        <v>7151</v>
      </c>
      <c r="J7343" s="28" t="s">
        <v>4911</v>
      </c>
      <c r="K7343" s="29">
        <v>41003</v>
      </c>
      <c r="L7343" s="28" t="s">
        <v>5658</v>
      </c>
      <c r="M7343" s="28" t="s">
        <v>755</v>
      </c>
    </row>
    <row r="7344" spans="1:13" hidden="1" x14ac:dyDescent="0.2">
      <c r="A7344" s="211">
        <v>92337</v>
      </c>
      <c r="B7344" s="28" t="s">
        <v>4573</v>
      </c>
      <c r="C7344" s="28" t="s">
        <v>5135</v>
      </c>
      <c r="D7344" s="25">
        <v>41003</v>
      </c>
      <c r="F7344" s="26">
        <v>6.98</v>
      </c>
      <c r="G7344" s="28" t="s">
        <v>7934</v>
      </c>
      <c r="H7344" s="28" t="s">
        <v>3484</v>
      </c>
      <c r="J7344" s="28" t="s">
        <v>4908</v>
      </c>
      <c r="K7344" s="29">
        <v>41004</v>
      </c>
      <c r="L7344" s="28" t="s">
        <v>5658</v>
      </c>
      <c r="M7344" s="28" t="s">
        <v>6051</v>
      </c>
    </row>
    <row r="7345" spans="1:13" hidden="1" x14ac:dyDescent="0.2">
      <c r="A7345" s="211">
        <v>92069</v>
      </c>
      <c r="B7345" s="28" t="s">
        <v>4573</v>
      </c>
      <c r="C7345" s="28" t="s">
        <v>4574</v>
      </c>
      <c r="D7345" s="25">
        <v>41003</v>
      </c>
      <c r="F7345" s="26">
        <v>12</v>
      </c>
      <c r="G7345" s="28" t="s">
        <v>4596</v>
      </c>
      <c r="H7345" s="28" t="s">
        <v>5954</v>
      </c>
      <c r="J7345" s="28" t="s">
        <v>4912</v>
      </c>
      <c r="K7345" s="29">
        <v>41003</v>
      </c>
      <c r="L7345" s="28" t="s">
        <v>7174</v>
      </c>
      <c r="M7345" s="28" t="s">
        <v>4596</v>
      </c>
    </row>
    <row r="7346" spans="1:13" hidden="1" x14ac:dyDescent="0.2">
      <c r="A7346" s="27">
        <v>92336</v>
      </c>
      <c r="B7346" s="28" t="s">
        <v>4573</v>
      </c>
      <c r="C7346" s="28" t="s">
        <v>5135</v>
      </c>
      <c r="D7346" s="25">
        <v>41003</v>
      </c>
      <c r="F7346" s="26">
        <v>4.34</v>
      </c>
      <c r="G7346" s="28" t="s">
        <v>7119</v>
      </c>
      <c r="H7346" s="28" t="s">
        <v>3365</v>
      </c>
      <c r="J7346" s="28" t="s">
        <v>4911</v>
      </c>
      <c r="K7346" s="29">
        <v>41004</v>
      </c>
      <c r="L7346" s="28" t="s">
        <v>5658</v>
      </c>
      <c r="M7346" s="28" t="s">
        <v>6161</v>
      </c>
    </row>
    <row r="7347" spans="1:13" hidden="1" x14ac:dyDescent="0.2">
      <c r="A7347" s="27">
        <v>92067</v>
      </c>
      <c r="B7347" s="28" t="s">
        <v>4573</v>
      </c>
      <c r="C7347" s="28" t="s">
        <v>4574</v>
      </c>
      <c r="D7347" s="25">
        <v>41003</v>
      </c>
      <c r="E7347" s="28" t="s">
        <v>7312</v>
      </c>
      <c r="F7347" s="26">
        <v>363</v>
      </c>
      <c r="G7347" s="28" t="s">
        <v>5152</v>
      </c>
      <c r="H7347" s="28" t="s">
        <v>3379</v>
      </c>
      <c r="J7347" s="28" t="s">
        <v>4909</v>
      </c>
      <c r="K7347" s="29">
        <v>41003</v>
      </c>
      <c r="L7347" s="28" t="s">
        <v>7176</v>
      </c>
      <c r="M7347" s="28">
        <v>1354</v>
      </c>
    </row>
    <row r="7348" spans="1:13" hidden="1" x14ac:dyDescent="0.2">
      <c r="A7348" s="27">
        <v>92068</v>
      </c>
      <c r="B7348" s="28" t="s">
        <v>4573</v>
      </c>
      <c r="C7348" s="28" t="s">
        <v>4574</v>
      </c>
      <c r="D7348" s="25">
        <v>41003</v>
      </c>
      <c r="E7348" s="28" t="s">
        <v>7310</v>
      </c>
      <c r="F7348" s="26">
        <v>1000</v>
      </c>
      <c r="G7348" s="28" t="s">
        <v>5152</v>
      </c>
      <c r="H7348" s="28" t="s">
        <v>7311</v>
      </c>
      <c r="J7348" s="28" t="s">
        <v>4683</v>
      </c>
      <c r="K7348" s="29">
        <v>41003</v>
      </c>
      <c r="L7348" s="28" t="s">
        <v>7176</v>
      </c>
      <c r="M7348" s="28">
        <v>1385</v>
      </c>
    </row>
    <row r="7349" spans="1:13" hidden="1" x14ac:dyDescent="0.2">
      <c r="A7349" s="27">
        <v>92335</v>
      </c>
      <c r="B7349" s="33" t="s">
        <v>4573</v>
      </c>
      <c r="C7349" s="28" t="s">
        <v>5135</v>
      </c>
      <c r="D7349" s="25">
        <v>41003</v>
      </c>
      <c r="F7349" s="26">
        <v>61.01</v>
      </c>
      <c r="G7349" s="28" t="s">
        <v>5137</v>
      </c>
      <c r="H7349" s="28" t="s">
        <v>7322</v>
      </c>
      <c r="J7349" s="28" t="s">
        <v>7139</v>
      </c>
      <c r="K7349" s="29">
        <v>41004</v>
      </c>
      <c r="L7349" s="28" t="s">
        <v>5658</v>
      </c>
      <c r="M7349" s="28" t="s">
        <v>1449</v>
      </c>
    </row>
    <row r="7350" spans="1:13" hidden="1" x14ac:dyDescent="0.2">
      <c r="A7350" s="27">
        <v>92338</v>
      </c>
      <c r="B7350" s="28" t="s">
        <v>4573</v>
      </c>
      <c r="C7350" s="28" t="s">
        <v>5135</v>
      </c>
      <c r="D7350" s="25">
        <v>41003</v>
      </c>
      <c r="F7350" s="26">
        <v>102</v>
      </c>
      <c r="G7350" s="28" t="s">
        <v>4095</v>
      </c>
      <c r="H7350" s="28" t="s">
        <v>4600</v>
      </c>
      <c r="J7350" s="28" t="s">
        <v>4906</v>
      </c>
      <c r="K7350" s="29">
        <v>41006</v>
      </c>
      <c r="L7350" s="28" t="s">
        <v>5658</v>
      </c>
      <c r="M7350" s="28" t="s">
        <v>3795</v>
      </c>
    </row>
    <row r="7351" spans="1:13" hidden="1" x14ac:dyDescent="0.2">
      <c r="A7351" s="211">
        <v>92339</v>
      </c>
      <c r="B7351" s="33" t="s">
        <v>4573</v>
      </c>
      <c r="C7351" s="33" t="s">
        <v>5135</v>
      </c>
      <c r="D7351" s="25">
        <v>41004</v>
      </c>
      <c r="F7351" s="26">
        <v>40.6</v>
      </c>
      <c r="G7351" s="28" t="s">
        <v>6753</v>
      </c>
      <c r="H7351" s="28" t="s">
        <v>3484</v>
      </c>
      <c r="J7351" s="28" t="s">
        <v>4909</v>
      </c>
      <c r="K7351" s="29">
        <v>41006</v>
      </c>
      <c r="L7351" s="28" t="s">
        <v>5658</v>
      </c>
      <c r="M7351" s="28" t="s">
        <v>3813</v>
      </c>
    </row>
    <row r="7352" spans="1:13" hidden="1" x14ac:dyDescent="0.2">
      <c r="A7352" s="211">
        <v>92340</v>
      </c>
      <c r="B7352" s="28" t="s">
        <v>4573</v>
      </c>
      <c r="C7352" s="28" t="s">
        <v>5135</v>
      </c>
      <c r="D7352" s="25">
        <v>41004</v>
      </c>
      <c r="F7352" s="26">
        <v>1.1000000000000001</v>
      </c>
      <c r="G7352" s="28" t="s">
        <v>5713</v>
      </c>
      <c r="H7352" s="28" t="s">
        <v>3370</v>
      </c>
      <c r="J7352" s="28" t="s">
        <v>4908</v>
      </c>
      <c r="K7352" s="29">
        <v>41006</v>
      </c>
      <c r="L7352" s="28" t="s">
        <v>5658</v>
      </c>
      <c r="M7352" s="28" t="s">
        <v>6402</v>
      </c>
    </row>
    <row r="7353" spans="1:13" hidden="1" x14ac:dyDescent="0.2">
      <c r="A7353" s="27">
        <v>92360.1</v>
      </c>
      <c r="B7353" s="28" t="s">
        <v>4573</v>
      </c>
      <c r="C7353" s="28" t="s">
        <v>5133</v>
      </c>
      <c r="D7353" s="25">
        <v>41004</v>
      </c>
      <c r="E7353" s="28" t="s">
        <v>7382</v>
      </c>
      <c r="F7353" s="26">
        <v>6</v>
      </c>
      <c r="G7353" s="28" t="s">
        <v>5137</v>
      </c>
      <c r="H7353" s="28" t="s">
        <v>3370</v>
      </c>
      <c r="J7353" s="28" t="s">
        <v>4909</v>
      </c>
    </row>
    <row r="7354" spans="1:13" hidden="1" x14ac:dyDescent="0.2">
      <c r="A7354" s="27">
        <v>92360.2</v>
      </c>
      <c r="B7354" s="28" t="s">
        <v>4573</v>
      </c>
      <c r="C7354" s="28" t="s">
        <v>5133</v>
      </c>
      <c r="D7354" s="25">
        <v>41004</v>
      </c>
      <c r="E7354" s="28" t="s">
        <v>1331</v>
      </c>
      <c r="F7354" s="26">
        <v>15.3</v>
      </c>
      <c r="G7354" s="28" t="s">
        <v>5137</v>
      </c>
      <c r="H7354" s="28" t="s">
        <v>3488</v>
      </c>
      <c r="J7354" s="28" t="s">
        <v>4909</v>
      </c>
    </row>
    <row r="7355" spans="1:13" hidden="1" x14ac:dyDescent="0.2">
      <c r="A7355" s="27">
        <v>92360.3</v>
      </c>
      <c r="B7355" s="28" t="s">
        <v>4573</v>
      </c>
      <c r="C7355" s="28" t="s">
        <v>5133</v>
      </c>
      <c r="D7355" s="25">
        <v>41004</v>
      </c>
      <c r="F7355" s="26">
        <v>56.83</v>
      </c>
      <c r="G7355" s="28" t="s">
        <v>5137</v>
      </c>
      <c r="H7355" s="28" t="s">
        <v>3365</v>
      </c>
      <c r="J7355" s="28" t="s">
        <v>4909</v>
      </c>
    </row>
    <row r="7356" spans="1:13" hidden="1" x14ac:dyDescent="0.2">
      <c r="A7356" s="27">
        <v>92361</v>
      </c>
      <c r="B7356" s="28" t="s">
        <v>7124</v>
      </c>
      <c r="C7356" s="28" t="s">
        <v>5133</v>
      </c>
      <c r="D7356" s="25">
        <v>41004</v>
      </c>
      <c r="F7356" s="26">
        <v>-0.3</v>
      </c>
      <c r="G7356" s="28" t="s">
        <v>5133</v>
      </c>
      <c r="H7356" s="28" t="s">
        <v>6666</v>
      </c>
    </row>
    <row r="7357" spans="1:13" hidden="1" x14ac:dyDescent="0.2">
      <c r="A7357" s="211">
        <v>92341</v>
      </c>
      <c r="B7357" s="28" t="s">
        <v>4573</v>
      </c>
      <c r="C7357" s="28" t="s">
        <v>5135</v>
      </c>
      <c r="D7357" s="25">
        <v>41005</v>
      </c>
      <c r="F7357" s="26">
        <v>44.22</v>
      </c>
      <c r="G7357" s="28" t="s">
        <v>3701</v>
      </c>
      <c r="H7357" s="28" t="s">
        <v>7322</v>
      </c>
      <c r="J7357" s="28" t="s">
        <v>7139</v>
      </c>
      <c r="K7357" s="29">
        <v>41006</v>
      </c>
      <c r="L7357" s="28" t="s">
        <v>5658</v>
      </c>
      <c r="M7357" s="28" t="s">
        <v>6132</v>
      </c>
    </row>
    <row r="7358" spans="1:13" hidden="1" x14ac:dyDescent="0.2">
      <c r="A7358" s="27">
        <v>92217</v>
      </c>
      <c r="B7358" s="33" t="s">
        <v>4573</v>
      </c>
      <c r="C7358" s="28" t="s">
        <v>5135</v>
      </c>
      <c r="D7358" s="25">
        <v>41006</v>
      </c>
      <c r="F7358" s="26">
        <v>115.78</v>
      </c>
      <c r="G7358" s="28" t="s">
        <v>683</v>
      </c>
      <c r="H7358" s="28" t="s">
        <v>3365</v>
      </c>
      <c r="J7358" s="28" t="s">
        <v>4909</v>
      </c>
      <c r="K7358" s="29">
        <v>41009</v>
      </c>
      <c r="L7358" s="28" t="s">
        <v>5658</v>
      </c>
      <c r="M7358" s="28" t="s">
        <v>6162</v>
      </c>
    </row>
    <row r="7359" spans="1:13" hidden="1" x14ac:dyDescent="0.2">
      <c r="A7359" s="211">
        <v>92218</v>
      </c>
      <c r="B7359" s="28" t="s">
        <v>4573</v>
      </c>
      <c r="C7359" s="28" t="s">
        <v>5135</v>
      </c>
      <c r="D7359" s="25">
        <v>41007</v>
      </c>
      <c r="F7359" s="26">
        <v>7.52</v>
      </c>
      <c r="G7359" s="33" t="s">
        <v>4408</v>
      </c>
      <c r="H7359" s="28" t="s">
        <v>3365</v>
      </c>
      <c r="J7359" s="28" t="s">
        <v>4909</v>
      </c>
      <c r="K7359" s="29">
        <v>41009</v>
      </c>
      <c r="L7359" s="28" t="s">
        <v>5658</v>
      </c>
      <c r="M7359" s="28" t="s">
        <v>5714</v>
      </c>
    </row>
    <row r="7360" spans="1:13" hidden="1" x14ac:dyDescent="0.2">
      <c r="A7360" s="211">
        <v>92062</v>
      </c>
      <c r="B7360" s="28" t="s">
        <v>4585</v>
      </c>
      <c r="C7360" s="28" t="s">
        <v>4574</v>
      </c>
      <c r="D7360" s="25">
        <v>41009</v>
      </c>
      <c r="F7360" s="26">
        <v>50</v>
      </c>
      <c r="G7360" s="28" t="s">
        <v>4586</v>
      </c>
      <c r="H7360" s="28" t="s">
        <v>5948</v>
      </c>
      <c r="J7360" s="28" t="s">
        <v>4905</v>
      </c>
      <c r="K7360" s="29">
        <v>41009</v>
      </c>
      <c r="L7360" s="28" t="s">
        <v>7174</v>
      </c>
      <c r="M7360" s="28" t="s">
        <v>7180</v>
      </c>
    </row>
    <row r="7361" spans="1:13" hidden="1" x14ac:dyDescent="0.2">
      <c r="A7361" s="211">
        <v>92066</v>
      </c>
      <c r="B7361" s="28" t="s">
        <v>4573</v>
      </c>
      <c r="C7361" s="33" t="s">
        <v>4574</v>
      </c>
      <c r="D7361" s="25">
        <v>41009</v>
      </c>
      <c r="F7361" s="26">
        <v>5</v>
      </c>
      <c r="G7361" s="28" t="s">
        <v>4590</v>
      </c>
      <c r="H7361" s="33" t="s">
        <v>5954</v>
      </c>
      <c r="J7361" s="28" t="s">
        <v>4912</v>
      </c>
      <c r="K7361" s="29">
        <v>41009</v>
      </c>
      <c r="L7361" s="33" t="s">
        <v>7182</v>
      </c>
      <c r="M7361" s="28" t="s">
        <v>8121</v>
      </c>
    </row>
    <row r="7362" spans="1:13" hidden="1" x14ac:dyDescent="0.2">
      <c r="A7362" s="27">
        <v>92219</v>
      </c>
      <c r="B7362" s="28" t="s">
        <v>4573</v>
      </c>
      <c r="C7362" s="28" t="s">
        <v>5135</v>
      </c>
      <c r="D7362" s="25">
        <v>41009</v>
      </c>
      <c r="F7362" s="26">
        <v>16.2</v>
      </c>
      <c r="G7362" s="28" t="s">
        <v>683</v>
      </c>
      <c r="H7362" s="28" t="s">
        <v>3365</v>
      </c>
      <c r="J7362" s="28" t="s">
        <v>4909</v>
      </c>
      <c r="K7362" s="29">
        <v>41010</v>
      </c>
      <c r="L7362" s="28" t="s">
        <v>5658</v>
      </c>
      <c r="M7362" s="28" t="s">
        <v>1525</v>
      </c>
    </row>
    <row r="7363" spans="1:13" hidden="1" x14ac:dyDescent="0.2">
      <c r="A7363" s="27">
        <v>92063</v>
      </c>
      <c r="B7363" s="28" t="s">
        <v>4573</v>
      </c>
      <c r="C7363" s="28" t="s">
        <v>4574</v>
      </c>
      <c r="D7363" s="25">
        <v>41009</v>
      </c>
      <c r="E7363" s="28" t="s">
        <v>3388</v>
      </c>
      <c r="F7363" s="26">
        <v>8.19</v>
      </c>
      <c r="G7363" s="28" t="s">
        <v>4589</v>
      </c>
      <c r="H7363" s="28" t="s">
        <v>3381</v>
      </c>
      <c r="J7363" s="28" t="s">
        <v>4907</v>
      </c>
      <c r="K7363" s="29">
        <v>41009</v>
      </c>
      <c r="L7363" s="28" t="s">
        <v>7174</v>
      </c>
      <c r="M7363" s="28" t="s">
        <v>7186</v>
      </c>
    </row>
    <row r="7364" spans="1:13" hidden="1" x14ac:dyDescent="0.2">
      <c r="A7364" s="27">
        <v>92064</v>
      </c>
      <c r="B7364" s="28" t="s">
        <v>4573</v>
      </c>
      <c r="C7364" s="28" t="s">
        <v>4574</v>
      </c>
      <c r="D7364" s="25">
        <v>41009</v>
      </c>
      <c r="F7364" s="26">
        <v>3.12</v>
      </c>
      <c r="G7364" s="28" t="s">
        <v>4823</v>
      </c>
      <c r="H7364" s="28" t="s">
        <v>3381</v>
      </c>
      <c r="J7364" s="28" t="s">
        <v>4905</v>
      </c>
      <c r="K7364" s="29">
        <v>41009</v>
      </c>
      <c r="L7364" s="28" t="s">
        <v>7174</v>
      </c>
      <c r="M7364" s="28" t="s">
        <v>7256</v>
      </c>
    </row>
    <row r="7365" spans="1:13" hidden="1" x14ac:dyDescent="0.2">
      <c r="A7365" s="27">
        <v>92220</v>
      </c>
      <c r="B7365" s="33" t="s">
        <v>4573</v>
      </c>
      <c r="C7365" s="28" t="s">
        <v>5135</v>
      </c>
      <c r="D7365" s="25">
        <v>41009</v>
      </c>
      <c r="F7365" s="26">
        <v>10</v>
      </c>
      <c r="G7365" s="28" t="s">
        <v>7486</v>
      </c>
      <c r="H7365" s="28" t="s">
        <v>3381</v>
      </c>
      <c r="J7365" s="28" t="s">
        <v>4905</v>
      </c>
      <c r="K7365" s="29">
        <v>41010</v>
      </c>
      <c r="L7365" s="28" t="s">
        <v>5658</v>
      </c>
      <c r="M7365" s="28" t="s">
        <v>6433</v>
      </c>
    </row>
    <row r="7366" spans="1:13" hidden="1" x14ac:dyDescent="0.2">
      <c r="A7366" s="27">
        <v>92065</v>
      </c>
      <c r="B7366" s="28" t="s">
        <v>4573</v>
      </c>
      <c r="C7366" s="28" t="s">
        <v>4574</v>
      </c>
      <c r="D7366" s="25">
        <v>41009</v>
      </c>
      <c r="E7366" s="28" t="s">
        <v>642</v>
      </c>
      <c r="F7366" s="26">
        <v>30</v>
      </c>
      <c r="G7366" s="28" t="s">
        <v>4595</v>
      </c>
      <c r="H7366" s="28" t="s">
        <v>3370</v>
      </c>
      <c r="J7366" s="28" t="s">
        <v>4905</v>
      </c>
      <c r="K7366" s="29">
        <v>41009</v>
      </c>
      <c r="L7366" s="28" t="s">
        <v>5361</v>
      </c>
      <c r="M7366" s="28" t="s">
        <v>8120</v>
      </c>
    </row>
    <row r="7367" spans="1:13" x14ac:dyDescent="0.2">
      <c r="A7367" s="27">
        <v>92221</v>
      </c>
      <c r="B7367" s="28" t="s">
        <v>4573</v>
      </c>
      <c r="C7367" s="28" t="s">
        <v>5135</v>
      </c>
      <c r="D7367" s="25">
        <v>41009</v>
      </c>
      <c r="F7367" s="26">
        <v>11.1</v>
      </c>
      <c r="G7367" s="28" t="s">
        <v>2205</v>
      </c>
      <c r="H7367" s="28" t="s">
        <v>7151</v>
      </c>
      <c r="J7367" s="28" t="s">
        <v>4911</v>
      </c>
      <c r="K7367" s="29">
        <v>41011</v>
      </c>
      <c r="L7367" s="28" t="s">
        <v>5658</v>
      </c>
      <c r="M7367" s="28" t="s">
        <v>755</v>
      </c>
    </row>
    <row r="7368" spans="1:13" hidden="1" x14ac:dyDescent="0.2">
      <c r="A7368" s="211">
        <v>92061</v>
      </c>
      <c r="B7368" s="28" t="s">
        <v>4579</v>
      </c>
      <c r="C7368" s="28" t="s">
        <v>4574</v>
      </c>
      <c r="D7368" s="25">
        <v>41010</v>
      </c>
      <c r="F7368" s="26">
        <v>50</v>
      </c>
      <c r="G7368" s="28" t="s">
        <v>4580</v>
      </c>
      <c r="H7368" s="28" t="s">
        <v>6667</v>
      </c>
      <c r="K7368" s="29">
        <v>41010</v>
      </c>
      <c r="L7368" s="28" t="s">
        <v>7184</v>
      </c>
      <c r="M7368" s="28" t="s">
        <v>7255</v>
      </c>
    </row>
    <row r="7369" spans="1:13" hidden="1" x14ac:dyDescent="0.2">
      <c r="A7369" s="27">
        <v>92222.1</v>
      </c>
      <c r="B7369" s="28" t="s">
        <v>4573</v>
      </c>
      <c r="C7369" s="28" t="s">
        <v>5135</v>
      </c>
      <c r="D7369" s="25">
        <v>41010</v>
      </c>
      <c r="E7369" s="28" t="s">
        <v>2221</v>
      </c>
      <c r="F7369" s="26">
        <v>16</v>
      </c>
      <c r="G7369" s="28" t="s">
        <v>683</v>
      </c>
      <c r="H7369" s="28" t="s">
        <v>3370</v>
      </c>
      <c r="J7369" s="28" t="s">
        <v>4909</v>
      </c>
      <c r="K7369" s="29">
        <v>41011</v>
      </c>
      <c r="L7369" s="28" t="s">
        <v>5658</v>
      </c>
      <c r="M7369" s="28" t="s">
        <v>1525</v>
      </c>
    </row>
    <row r="7370" spans="1:13" hidden="1" x14ac:dyDescent="0.2">
      <c r="A7370" s="27">
        <v>92222.2</v>
      </c>
      <c r="B7370" s="28" t="s">
        <v>4573</v>
      </c>
      <c r="C7370" s="28" t="s">
        <v>5135</v>
      </c>
      <c r="D7370" s="25">
        <v>41010</v>
      </c>
      <c r="E7370" s="28" t="s">
        <v>4520</v>
      </c>
      <c r="F7370" s="26">
        <v>5</v>
      </c>
      <c r="G7370" s="28" t="s">
        <v>683</v>
      </c>
      <c r="H7370" s="28" t="s">
        <v>4600</v>
      </c>
      <c r="J7370" s="28" t="s">
        <v>4909</v>
      </c>
      <c r="K7370" s="29">
        <v>41011</v>
      </c>
      <c r="L7370" s="28" t="s">
        <v>5658</v>
      </c>
      <c r="M7370" s="28" t="s">
        <v>1525</v>
      </c>
    </row>
    <row r="7371" spans="1:13" hidden="1" x14ac:dyDescent="0.2">
      <c r="A7371" s="27">
        <v>92222.3</v>
      </c>
      <c r="B7371" s="28" t="s">
        <v>4573</v>
      </c>
      <c r="C7371" s="28" t="s">
        <v>5135</v>
      </c>
      <c r="D7371" s="25">
        <v>41010</v>
      </c>
      <c r="F7371" s="26">
        <v>13.35</v>
      </c>
      <c r="G7371" s="28" t="s">
        <v>683</v>
      </c>
      <c r="H7371" s="28" t="s">
        <v>3365</v>
      </c>
      <c r="J7371" s="28" t="s">
        <v>4909</v>
      </c>
      <c r="K7371" s="29">
        <v>41011</v>
      </c>
      <c r="L7371" s="28" t="s">
        <v>5658</v>
      </c>
      <c r="M7371" s="28" t="s">
        <v>1525</v>
      </c>
    </row>
    <row r="7372" spans="1:13" hidden="1" x14ac:dyDescent="0.2">
      <c r="A7372" s="211">
        <v>92060</v>
      </c>
      <c r="B7372" s="28" t="s">
        <v>4573</v>
      </c>
      <c r="C7372" s="28" t="s">
        <v>4574</v>
      </c>
      <c r="D7372" s="25">
        <v>41011</v>
      </c>
      <c r="E7372" s="28" t="s">
        <v>4822</v>
      </c>
      <c r="F7372" s="26">
        <v>600</v>
      </c>
      <c r="G7372" s="28" t="s">
        <v>5180</v>
      </c>
      <c r="H7372" s="28" t="s">
        <v>4599</v>
      </c>
      <c r="I7372" s="28" t="s">
        <v>3547</v>
      </c>
      <c r="J7372" s="28" t="s">
        <v>4905</v>
      </c>
      <c r="K7372" s="29">
        <v>41011</v>
      </c>
      <c r="L7372" s="28" t="s">
        <v>7176</v>
      </c>
      <c r="M7372" s="28">
        <v>1357</v>
      </c>
    </row>
    <row r="7373" spans="1:13" hidden="1" x14ac:dyDescent="0.2">
      <c r="A7373" s="211">
        <v>92223</v>
      </c>
      <c r="B7373" s="28" t="s">
        <v>4573</v>
      </c>
      <c r="C7373" s="28" t="s">
        <v>5135</v>
      </c>
      <c r="D7373" s="25">
        <v>41011</v>
      </c>
      <c r="F7373" s="26">
        <v>50.1</v>
      </c>
      <c r="G7373" s="28" t="s">
        <v>1562</v>
      </c>
      <c r="H7373" s="28" t="s">
        <v>3484</v>
      </c>
      <c r="J7373" s="28" t="s">
        <v>4905</v>
      </c>
      <c r="K7373" s="29">
        <v>41012</v>
      </c>
      <c r="L7373" s="28" t="s">
        <v>5658</v>
      </c>
      <c r="M7373" s="28" t="s">
        <v>5715</v>
      </c>
    </row>
    <row r="7374" spans="1:13" hidden="1" x14ac:dyDescent="0.2">
      <c r="A7374" s="211">
        <v>92059</v>
      </c>
      <c r="B7374" s="28" t="s">
        <v>4579</v>
      </c>
      <c r="C7374" s="28" t="s">
        <v>4574</v>
      </c>
      <c r="D7374" s="25">
        <v>41012</v>
      </c>
      <c r="F7374" s="26">
        <v>100</v>
      </c>
      <c r="G7374" s="28" t="s">
        <v>4580</v>
      </c>
      <c r="H7374" s="28" t="s">
        <v>6667</v>
      </c>
      <c r="K7374" s="29">
        <v>41012</v>
      </c>
      <c r="L7374" s="28" t="s">
        <v>7184</v>
      </c>
      <c r="M7374" s="28" t="s">
        <v>7254</v>
      </c>
    </row>
    <row r="7375" spans="1:13" hidden="1" x14ac:dyDescent="0.2">
      <c r="A7375" s="211">
        <v>92058</v>
      </c>
      <c r="B7375" s="28" t="s">
        <v>4573</v>
      </c>
      <c r="C7375" s="28" t="s">
        <v>4574</v>
      </c>
      <c r="D7375" s="25">
        <v>41012</v>
      </c>
      <c r="E7375" s="28" t="s">
        <v>2598</v>
      </c>
      <c r="F7375" s="26">
        <v>10</v>
      </c>
      <c r="G7375" s="28" t="s">
        <v>681</v>
      </c>
      <c r="H7375" s="28" t="s">
        <v>7165</v>
      </c>
      <c r="J7375" s="28" t="s">
        <v>4907</v>
      </c>
      <c r="K7375" s="29">
        <v>41012</v>
      </c>
      <c r="L7375" s="28" t="s">
        <v>7174</v>
      </c>
      <c r="M7375" s="28" t="s">
        <v>697</v>
      </c>
    </row>
    <row r="7376" spans="1:13" hidden="1" x14ac:dyDescent="0.2">
      <c r="A7376" s="211">
        <v>92226</v>
      </c>
      <c r="B7376" s="28" t="s">
        <v>4573</v>
      </c>
      <c r="C7376" s="28" t="s">
        <v>5135</v>
      </c>
      <c r="D7376" s="25">
        <v>41012</v>
      </c>
      <c r="E7376" s="28" t="s">
        <v>4190</v>
      </c>
      <c r="F7376" s="26">
        <v>934.2</v>
      </c>
      <c r="G7376" s="28" t="s">
        <v>1034</v>
      </c>
      <c r="H7376" s="28" t="s">
        <v>7324</v>
      </c>
      <c r="I7376" s="28" t="s">
        <v>4190</v>
      </c>
      <c r="J7376" s="28" t="s">
        <v>4909</v>
      </c>
      <c r="K7376" s="29">
        <v>41013</v>
      </c>
      <c r="L7376" s="28" t="s">
        <v>5658</v>
      </c>
      <c r="M7376" s="28" t="s">
        <v>5716</v>
      </c>
    </row>
    <row r="7377" spans="1:13" hidden="1" x14ac:dyDescent="0.2">
      <c r="A7377" s="27">
        <v>92224.1</v>
      </c>
      <c r="B7377" s="28" t="s">
        <v>4573</v>
      </c>
      <c r="C7377" s="28" t="s">
        <v>5135</v>
      </c>
      <c r="D7377" s="25">
        <v>41012</v>
      </c>
      <c r="E7377" s="28" t="s">
        <v>2220</v>
      </c>
      <c r="F7377" s="26">
        <v>10</v>
      </c>
      <c r="G7377" s="28" t="s">
        <v>683</v>
      </c>
      <c r="H7377" s="28" t="s">
        <v>3370</v>
      </c>
      <c r="J7377" s="28" t="s">
        <v>4909</v>
      </c>
      <c r="K7377" s="29">
        <v>41013</v>
      </c>
      <c r="L7377" s="28" t="s">
        <v>5658</v>
      </c>
      <c r="M7377" s="28" t="s">
        <v>6162</v>
      </c>
    </row>
    <row r="7378" spans="1:13" hidden="1" x14ac:dyDescent="0.2">
      <c r="A7378" s="27">
        <v>92224.2</v>
      </c>
      <c r="B7378" s="28" t="s">
        <v>4573</v>
      </c>
      <c r="C7378" s="28" t="s">
        <v>5135</v>
      </c>
      <c r="D7378" s="25">
        <v>41012</v>
      </c>
      <c r="F7378" s="26">
        <v>57.68</v>
      </c>
      <c r="G7378" s="28" t="s">
        <v>683</v>
      </c>
      <c r="H7378" s="28" t="s">
        <v>3365</v>
      </c>
      <c r="J7378" s="28" t="s">
        <v>4909</v>
      </c>
      <c r="K7378" s="29">
        <v>41013</v>
      </c>
      <c r="L7378" s="28" t="s">
        <v>5658</v>
      </c>
      <c r="M7378" s="28" t="s">
        <v>6162</v>
      </c>
    </row>
    <row r="7379" spans="1:13" hidden="1" x14ac:dyDescent="0.2">
      <c r="A7379" s="27">
        <v>92225</v>
      </c>
      <c r="B7379" s="28" t="s">
        <v>4573</v>
      </c>
      <c r="C7379" s="28" t="s">
        <v>5135</v>
      </c>
      <c r="D7379" s="25">
        <v>41012</v>
      </c>
      <c r="F7379" s="26">
        <v>64.75</v>
      </c>
      <c r="G7379" s="28" t="s">
        <v>683</v>
      </c>
      <c r="H7379" s="28" t="s">
        <v>7322</v>
      </c>
      <c r="J7379" s="28" t="s">
        <v>7139</v>
      </c>
      <c r="K7379" s="29">
        <v>41013</v>
      </c>
      <c r="L7379" s="28" t="s">
        <v>5658</v>
      </c>
      <c r="M7379" s="28" t="s">
        <v>4093</v>
      </c>
    </row>
    <row r="7380" spans="1:13" hidden="1" x14ac:dyDescent="0.2">
      <c r="A7380" s="27">
        <v>92227</v>
      </c>
      <c r="B7380" s="28" t="s">
        <v>4573</v>
      </c>
      <c r="C7380" s="28" t="s">
        <v>5135</v>
      </c>
      <c r="D7380" s="25">
        <v>41013</v>
      </c>
      <c r="E7380" s="28" t="s">
        <v>4410</v>
      </c>
      <c r="F7380" s="26">
        <v>36.6</v>
      </c>
      <c r="G7380" s="28" t="s">
        <v>1561</v>
      </c>
      <c r="H7380" s="28" t="s">
        <v>5946</v>
      </c>
      <c r="I7380" s="28" t="s">
        <v>4411</v>
      </c>
      <c r="J7380" s="28" t="s">
        <v>4909</v>
      </c>
      <c r="K7380" s="29">
        <v>41015</v>
      </c>
      <c r="L7380" s="28" t="s">
        <v>5658</v>
      </c>
      <c r="M7380" s="28" t="s">
        <v>5717</v>
      </c>
    </row>
    <row r="7381" spans="1:13" hidden="1" x14ac:dyDescent="0.2">
      <c r="A7381" s="211">
        <v>92229</v>
      </c>
      <c r="B7381" s="28" t="s">
        <v>4573</v>
      </c>
      <c r="C7381" s="28" t="s">
        <v>5135</v>
      </c>
      <c r="D7381" s="25">
        <v>41014</v>
      </c>
      <c r="F7381" s="26">
        <v>9.9499999999999993</v>
      </c>
      <c r="G7381" s="28" t="s">
        <v>2208</v>
      </c>
      <c r="H7381" s="28" t="s">
        <v>3370</v>
      </c>
      <c r="K7381" s="29">
        <v>41015</v>
      </c>
      <c r="L7381" s="28" t="s">
        <v>5658</v>
      </c>
      <c r="M7381" s="28" t="s">
        <v>3924</v>
      </c>
    </row>
    <row r="7382" spans="1:13" hidden="1" x14ac:dyDescent="0.2">
      <c r="A7382" s="27">
        <v>92230</v>
      </c>
      <c r="B7382" s="33" t="s">
        <v>4573</v>
      </c>
      <c r="C7382" s="28" t="s">
        <v>5135</v>
      </c>
      <c r="D7382" s="25">
        <v>41014</v>
      </c>
      <c r="E7382" s="33" t="s">
        <v>7929</v>
      </c>
      <c r="F7382" s="26">
        <v>121.96</v>
      </c>
      <c r="G7382" s="28" t="s">
        <v>687</v>
      </c>
      <c r="H7382" s="28" t="s">
        <v>5946</v>
      </c>
      <c r="I7382" s="28" t="s">
        <v>4411</v>
      </c>
      <c r="J7382" s="28" t="s">
        <v>4909</v>
      </c>
      <c r="K7382" s="29">
        <v>41015</v>
      </c>
      <c r="L7382" s="28" t="s">
        <v>5658</v>
      </c>
      <c r="M7382" s="28" t="s">
        <v>5718</v>
      </c>
    </row>
    <row r="7383" spans="1:13" x14ac:dyDescent="0.2">
      <c r="A7383" s="27">
        <v>92228</v>
      </c>
      <c r="B7383" s="28" t="s">
        <v>4573</v>
      </c>
      <c r="C7383" s="28" t="s">
        <v>5135</v>
      </c>
      <c r="D7383" s="25">
        <v>41014</v>
      </c>
      <c r="F7383" s="26">
        <v>242</v>
      </c>
      <c r="G7383" s="28" t="s">
        <v>2205</v>
      </c>
      <c r="H7383" s="28" t="s">
        <v>7151</v>
      </c>
      <c r="J7383" s="28" t="s">
        <v>4911</v>
      </c>
      <c r="K7383" s="29">
        <v>41015</v>
      </c>
      <c r="L7383" s="28" t="s">
        <v>5658</v>
      </c>
      <c r="M7383" s="28" t="s">
        <v>755</v>
      </c>
    </row>
    <row r="7384" spans="1:13" hidden="1" x14ac:dyDescent="0.2">
      <c r="A7384" s="211">
        <v>92056</v>
      </c>
      <c r="B7384" s="28" t="s">
        <v>4573</v>
      </c>
      <c r="C7384" s="28" t="s">
        <v>4574</v>
      </c>
      <c r="D7384" s="25">
        <v>41015</v>
      </c>
      <c r="E7384" s="28" t="s">
        <v>4820</v>
      </c>
      <c r="F7384" s="26">
        <v>83.35</v>
      </c>
      <c r="G7384" s="28" t="s">
        <v>3700</v>
      </c>
      <c r="H7384" s="28" t="s">
        <v>7324</v>
      </c>
      <c r="I7384" s="28" t="s">
        <v>4190</v>
      </c>
      <c r="J7384" s="28" t="s">
        <v>4909</v>
      </c>
      <c r="K7384" s="29">
        <v>41015</v>
      </c>
      <c r="L7384" s="28" t="s">
        <v>7212</v>
      </c>
      <c r="M7384" s="28" t="s">
        <v>6386</v>
      </c>
    </row>
    <row r="7385" spans="1:13" hidden="1" x14ac:dyDescent="0.2">
      <c r="A7385" s="211">
        <v>92057</v>
      </c>
      <c r="B7385" s="28" t="s">
        <v>4573</v>
      </c>
      <c r="C7385" s="28" t="s">
        <v>4574</v>
      </c>
      <c r="D7385" s="25">
        <v>41015</v>
      </c>
      <c r="E7385" s="28" t="s">
        <v>4821</v>
      </c>
      <c r="F7385" s="26">
        <v>21.56</v>
      </c>
      <c r="G7385" s="28" t="s">
        <v>3700</v>
      </c>
      <c r="H7385" s="28" t="s">
        <v>7324</v>
      </c>
      <c r="I7385" s="28" t="s">
        <v>4190</v>
      </c>
      <c r="J7385" s="28" t="s">
        <v>4909</v>
      </c>
      <c r="K7385" s="29">
        <v>41015</v>
      </c>
      <c r="L7385" s="28" t="s">
        <v>7212</v>
      </c>
      <c r="M7385" s="28" t="s">
        <v>6386</v>
      </c>
    </row>
    <row r="7386" spans="1:13" hidden="1" x14ac:dyDescent="0.2">
      <c r="A7386" s="211">
        <v>92232</v>
      </c>
      <c r="B7386" s="28" t="s">
        <v>4573</v>
      </c>
      <c r="C7386" s="28" t="s">
        <v>5135</v>
      </c>
      <c r="D7386" s="25">
        <v>41015</v>
      </c>
      <c r="E7386" s="28" t="s">
        <v>7928</v>
      </c>
      <c r="F7386" s="26">
        <v>50</v>
      </c>
      <c r="G7386" s="28" t="s">
        <v>685</v>
      </c>
      <c r="H7386" s="28" t="s">
        <v>3379</v>
      </c>
      <c r="I7386" s="28" t="s">
        <v>4411</v>
      </c>
      <c r="J7386" s="28" t="s">
        <v>4906</v>
      </c>
      <c r="K7386" s="29">
        <v>41017</v>
      </c>
      <c r="L7386" s="28" t="s">
        <v>5658</v>
      </c>
      <c r="M7386" s="28" t="s">
        <v>5719</v>
      </c>
    </row>
    <row r="7387" spans="1:13" hidden="1" x14ac:dyDescent="0.2">
      <c r="A7387" s="27">
        <v>92231</v>
      </c>
      <c r="B7387" s="33" t="s">
        <v>4573</v>
      </c>
      <c r="C7387" s="28" t="s">
        <v>5135</v>
      </c>
      <c r="D7387" s="25">
        <v>41015</v>
      </c>
      <c r="F7387" s="26">
        <v>4.34</v>
      </c>
      <c r="G7387" s="28" t="s">
        <v>7119</v>
      </c>
      <c r="H7387" s="28" t="s">
        <v>3365</v>
      </c>
      <c r="J7387" s="28" t="s">
        <v>4911</v>
      </c>
      <c r="K7387" s="29">
        <v>41016</v>
      </c>
      <c r="L7387" s="28" t="s">
        <v>5658</v>
      </c>
      <c r="M7387" s="28" t="s">
        <v>6161</v>
      </c>
    </row>
    <row r="7388" spans="1:13" hidden="1" x14ac:dyDescent="0.2">
      <c r="A7388" s="27">
        <v>92362.1</v>
      </c>
      <c r="B7388" s="33" t="s">
        <v>4573</v>
      </c>
      <c r="C7388" s="28" t="s">
        <v>5133</v>
      </c>
      <c r="D7388" s="25">
        <v>41015</v>
      </c>
      <c r="E7388" s="28" t="s">
        <v>7383</v>
      </c>
      <c r="F7388" s="26">
        <v>16</v>
      </c>
      <c r="G7388" s="28" t="s">
        <v>5137</v>
      </c>
      <c r="H7388" s="28" t="s">
        <v>3370</v>
      </c>
      <c r="J7388" s="28" t="s">
        <v>4909</v>
      </c>
    </row>
    <row r="7389" spans="1:13" hidden="1" x14ac:dyDescent="0.2">
      <c r="A7389" s="27">
        <v>92362.2</v>
      </c>
      <c r="B7389" s="28" t="s">
        <v>4573</v>
      </c>
      <c r="C7389" s="28" t="s">
        <v>5133</v>
      </c>
      <c r="D7389" s="25">
        <v>41015</v>
      </c>
      <c r="E7389" s="28" t="s">
        <v>1331</v>
      </c>
      <c r="F7389" s="26">
        <v>48.3</v>
      </c>
      <c r="G7389" s="28" t="s">
        <v>5137</v>
      </c>
      <c r="H7389" s="28" t="s">
        <v>3488</v>
      </c>
      <c r="J7389" s="28" t="s">
        <v>4908</v>
      </c>
    </row>
    <row r="7390" spans="1:13" hidden="1" x14ac:dyDescent="0.2">
      <c r="A7390" s="27">
        <v>92362.3</v>
      </c>
      <c r="B7390" s="28" t="s">
        <v>4573</v>
      </c>
      <c r="C7390" s="28" t="s">
        <v>5133</v>
      </c>
      <c r="D7390" s="25">
        <v>41015</v>
      </c>
      <c r="F7390" s="26">
        <v>64.84</v>
      </c>
      <c r="G7390" s="28" t="s">
        <v>5137</v>
      </c>
      <c r="H7390" s="28" t="s">
        <v>3365</v>
      </c>
      <c r="J7390" s="28" t="s">
        <v>4909</v>
      </c>
    </row>
    <row r="7391" spans="1:13" hidden="1" x14ac:dyDescent="0.2">
      <c r="A7391" s="211">
        <v>92233</v>
      </c>
      <c r="B7391" s="28" t="s">
        <v>4573</v>
      </c>
      <c r="C7391" s="28" t="s">
        <v>5135</v>
      </c>
      <c r="D7391" s="25">
        <v>41016</v>
      </c>
      <c r="F7391" s="26">
        <v>35</v>
      </c>
      <c r="G7391" s="28" t="s">
        <v>2207</v>
      </c>
      <c r="H7391" s="28" t="s">
        <v>4600</v>
      </c>
      <c r="J7391" s="28" t="s">
        <v>4907</v>
      </c>
      <c r="K7391" s="29">
        <v>41017</v>
      </c>
      <c r="L7391" s="28" t="s">
        <v>5658</v>
      </c>
      <c r="M7391" s="28" t="s">
        <v>5759</v>
      </c>
    </row>
    <row r="7392" spans="1:13" hidden="1" x14ac:dyDescent="0.2">
      <c r="A7392" s="27">
        <v>92234</v>
      </c>
      <c r="B7392" s="28" t="s">
        <v>4573</v>
      </c>
      <c r="C7392" s="28" t="s">
        <v>5135</v>
      </c>
      <c r="D7392" s="25">
        <v>41016</v>
      </c>
      <c r="F7392" s="26">
        <v>22.04</v>
      </c>
      <c r="G7392" s="28" t="s">
        <v>683</v>
      </c>
      <c r="H7392" s="28" t="s">
        <v>3365</v>
      </c>
      <c r="J7392" s="28" t="s">
        <v>4909</v>
      </c>
      <c r="K7392" s="29">
        <v>41017</v>
      </c>
      <c r="L7392" s="28" t="s">
        <v>5658</v>
      </c>
      <c r="M7392" s="28" t="s">
        <v>1525</v>
      </c>
    </row>
    <row r="7393" spans="1:13" hidden="1" x14ac:dyDescent="0.2">
      <c r="A7393" s="27">
        <v>92235</v>
      </c>
      <c r="B7393" s="28" t="s">
        <v>4573</v>
      </c>
      <c r="C7393" s="28" t="s">
        <v>5135</v>
      </c>
      <c r="D7393" s="25">
        <v>41016</v>
      </c>
      <c r="F7393" s="26">
        <v>2.1</v>
      </c>
      <c r="G7393" s="28" t="s">
        <v>683</v>
      </c>
      <c r="H7393" s="28" t="s">
        <v>3365</v>
      </c>
      <c r="J7393" s="28" t="s">
        <v>4909</v>
      </c>
      <c r="K7393" s="29">
        <v>41017</v>
      </c>
      <c r="L7393" s="28" t="s">
        <v>5658</v>
      </c>
      <c r="M7393" s="28" t="s">
        <v>1525</v>
      </c>
    </row>
    <row r="7394" spans="1:13" hidden="1" x14ac:dyDescent="0.2">
      <c r="A7394" s="27">
        <v>92055</v>
      </c>
      <c r="B7394" s="28" t="s">
        <v>4585</v>
      </c>
      <c r="C7394" s="28" t="s">
        <v>4574</v>
      </c>
      <c r="D7394" s="25">
        <v>41016</v>
      </c>
      <c r="F7394" s="26">
        <v>79.790000000000006</v>
      </c>
      <c r="G7394" s="28" t="s">
        <v>5142</v>
      </c>
      <c r="H7394" s="28" t="s">
        <v>5948</v>
      </c>
      <c r="K7394" s="29">
        <v>41016</v>
      </c>
      <c r="L7394" s="28" t="s">
        <v>7174</v>
      </c>
      <c r="M7394" s="28" t="s">
        <v>7175</v>
      </c>
    </row>
    <row r="7395" spans="1:13" hidden="1" x14ac:dyDescent="0.2">
      <c r="A7395" s="211">
        <v>92054</v>
      </c>
      <c r="B7395" s="33" t="s">
        <v>4579</v>
      </c>
      <c r="C7395" s="28" t="s">
        <v>4574</v>
      </c>
      <c r="D7395" s="25">
        <v>41017</v>
      </c>
      <c r="F7395" s="26">
        <v>50</v>
      </c>
      <c r="G7395" s="28" t="s">
        <v>4580</v>
      </c>
      <c r="H7395" s="28" t="s">
        <v>6667</v>
      </c>
      <c r="K7395" s="29">
        <v>41017</v>
      </c>
      <c r="L7395" s="28" t="s">
        <v>7184</v>
      </c>
      <c r="M7395" s="28" t="s">
        <v>7253</v>
      </c>
    </row>
    <row r="7396" spans="1:13" hidden="1" x14ac:dyDescent="0.2">
      <c r="A7396" s="211">
        <v>92237</v>
      </c>
      <c r="B7396" s="28" t="s">
        <v>4573</v>
      </c>
      <c r="C7396" s="28" t="s">
        <v>5135</v>
      </c>
      <c r="D7396" s="25">
        <v>41017</v>
      </c>
      <c r="F7396" s="26">
        <v>2.14</v>
      </c>
      <c r="G7396" s="28" t="s">
        <v>879</v>
      </c>
      <c r="H7396" s="28" t="s">
        <v>3365</v>
      </c>
      <c r="J7396" s="28" t="s">
        <v>4909</v>
      </c>
      <c r="K7396" s="29">
        <v>41018</v>
      </c>
      <c r="L7396" s="28" t="s">
        <v>5658</v>
      </c>
      <c r="M7396" s="28" t="s">
        <v>5721</v>
      </c>
    </row>
    <row r="7397" spans="1:13" hidden="1" x14ac:dyDescent="0.2">
      <c r="A7397" s="211">
        <v>92236</v>
      </c>
      <c r="B7397" s="28" t="s">
        <v>4573</v>
      </c>
      <c r="C7397" s="28" t="s">
        <v>5135</v>
      </c>
      <c r="D7397" s="25">
        <v>41017</v>
      </c>
      <c r="E7397" s="28" t="s">
        <v>7164</v>
      </c>
      <c r="F7397" s="26">
        <v>5.49</v>
      </c>
      <c r="G7397" s="28" t="s">
        <v>2208</v>
      </c>
      <c r="H7397" s="28" t="s">
        <v>3365</v>
      </c>
      <c r="J7397" s="28" t="s">
        <v>4907</v>
      </c>
      <c r="K7397" s="29">
        <v>41018</v>
      </c>
      <c r="L7397" s="28" t="s">
        <v>5658</v>
      </c>
      <c r="M7397" s="28" t="s">
        <v>5720</v>
      </c>
    </row>
    <row r="7398" spans="1:13" hidden="1" x14ac:dyDescent="0.2">
      <c r="A7398" s="27">
        <v>92238</v>
      </c>
      <c r="B7398" s="28" t="s">
        <v>4573</v>
      </c>
      <c r="C7398" s="28" t="s">
        <v>5135</v>
      </c>
      <c r="D7398" s="25">
        <v>41017</v>
      </c>
      <c r="F7398" s="26">
        <v>10.59</v>
      </c>
      <c r="G7398" s="28" t="s">
        <v>683</v>
      </c>
      <c r="H7398" s="28" t="s">
        <v>3365</v>
      </c>
      <c r="J7398" s="28" t="s">
        <v>4909</v>
      </c>
      <c r="K7398" s="29">
        <v>41018</v>
      </c>
      <c r="L7398" s="28" t="s">
        <v>5658</v>
      </c>
      <c r="M7398" s="28" t="s">
        <v>1525</v>
      </c>
    </row>
    <row r="7399" spans="1:13" x14ac:dyDescent="0.2">
      <c r="A7399" s="27">
        <v>92239</v>
      </c>
      <c r="B7399" s="28" t="s">
        <v>4573</v>
      </c>
      <c r="C7399" s="28" t="s">
        <v>5135</v>
      </c>
      <c r="D7399" s="25">
        <v>41017</v>
      </c>
      <c r="F7399" s="26">
        <v>15.3</v>
      </c>
      <c r="G7399" s="28" t="s">
        <v>2205</v>
      </c>
      <c r="H7399" s="28" t="s">
        <v>7151</v>
      </c>
      <c r="J7399" s="28" t="s">
        <v>4911</v>
      </c>
      <c r="K7399" s="29">
        <v>41018</v>
      </c>
      <c r="L7399" s="28" t="s">
        <v>5658</v>
      </c>
      <c r="M7399" s="28" t="s">
        <v>755</v>
      </c>
    </row>
    <row r="7400" spans="1:13" hidden="1" x14ac:dyDescent="0.2">
      <c r="A7400" s="211">
        <v>92053</v>
      </c>
      <c r="B7400" s="28" t="s">
        <v>4579</v>
      </c>
      <c r="C7400" s="28" t="s">
        <v>4574</v>
      </c>
      <c r="D7400" s="25">
        <v>41018</v>
      </c>
      <c r="F7400" s="26">
        <v>30</v>
      </c>
      <c r="G7400" s="28" t="s">
        <v>4580</v>
      </c>
      <c r="H7400" s="28" t="s">
        <v>6667</v>
      </c>
      <c r="K7400" s="29">
        <v>41018</v>
      </c>
      <c r="L7400" s="28" t="s">
        <v>7184</v>
      </c>
      <c r="M7400" s="28" t="s">
        <v>7252</v>
      </c>
    </row>
    <row r="7401" spans="1:13" hidden="1" x14ac:dyDescent="0.2">
      <c r="A7401" s="27">
        <v>92240</v>
      </c>
      <c r="B7401" s="28" t="s">
        <v>4573</v>
      </c>
      <c r="C7401" s="28" t="s">
        <v>5135</v>
      </c>
      <c r="D7401" s="25">
        <v>41018</v>
      </c>
      <c r="F7401" s="26">
        <v>27.27</v>
      </c>
      <c r="G7401" s="28" t="s">
        <v>683</v>
      </c>
      <c r="H7401" s="28" t="s">
        <v>3365</v>
      </c>
      <c r="J7401" s="28" t="s">
        <v>4909</v>
      </c>
      <c r="K7401" s="29">
        <v>41019</v>
      </c>
      <c r="L7401" s="28" t="s">
        <v>5658</v>
      </c>
      <c r="M7401" s="28" t="s">
        <v>1525</v>
      </c>
    </row>
    <row r="7402" spans="1:13" x14ac:dyDescent="0.2">
      <c r="A7402" s="27">
        <v>92241</v>
      </c>
      <c r="B7402" s="33" t="s">
        <v>4573</v>
      </c>
      <c r="C7402" s="28" t="s">
        <v>5135</v>
      </c>
      <c r="D7402" s="25">
        <v>41018</v>
      </c>
      <c r="F7402" s="26">
        <v>13.8</v>
      </c>
      <c r="G7402" s="28" t="s">
        <v>2205</v>
      </c>
      <c r="H7402" s="28" t="s">
        <v>7151</v>
      </c>
      <c r="J7402" s="28" t="s">
        <v>4911</v>
      </c>
      <c r="K7402" s="29">
        <v>41019</v>
      </c>
      <c r="L7402" s="28" t="s">
        <v>5658</v>
      </c>
      <c r="M7402" s="28" t="s">
        <v>755</v>
      </c>
    </row>
    <row r="7403" spans="1:13" hidden="1" x14ac:dyDescent="0.2">
      <c r="A7403" s="27">
        <v>92242</v>
      </c>
      <c r="B7403" s="28" t="s">
        <v>4573</v>
      </c>
      <c r="C7403" s="28" t="s">
        <v>5135</v>
      </c>
      <c r="D7403" s="25">
        <v>41018</v>
      </c>
      <c r="F7403" s="26">
        <v>8.99</v>
      </c>
      <c r="G7403" s="28" t="s">
        <v>3697</v>
      </c>
      <c r="H7403" s="28" t="s">
        <v>277</v>
      </c>
      <c r="J7403" s="28" t="s">
        <v>4909</v>
      </c>
      <c r="K7403" s="29">
        <v>41019</v>
      </c>
      <c r="L7403" s="28" t="s">
        <v>5658</v>
      </c>
      <c r="M7403" s="28" t="s">
        <v>3967</v>
      </c>
    </row>
    <row r="7404" spans="1:13" hidden="1" x14ac:dyDescent="0.2">
      <c r="A7404" s="27">
        <v>92243.1</v>
      </c>
      <c r="B7404" s="28" t="s">
        <v>4573</v>
      </c>
      <c r="C7404" s="28" t="s">
        <v>5135</v>
      </c>
      <c r="D7404" s="25">
        <v>41019</v>
      </c>
      <c r="E7404" s="28" t="s">
        <v>4526</v>
      </c>
      <c r="F7404" s="26">
        <v>6.6</v>
      </c>
      <c r="G7404" s="28" t="s">
        <v>683</v>
      </c>
      <c r="H7404" s="28" t="s">
        <v>3370</v>
      </c>
      <c r="J7404" s="28" t="s">
        <v>4909</v>
      </c>
      <c r="K7404" s="29">
        <v>41020</v>
      </c>
      <c r="L7404" s="28" t="s">
        <v>5658</v>
      </c>
      <c r="M7404" s="28" t="s">
        <v>1525</v>
      </c>
    </row>
    <row r="7405" spans="1:13" hidden="1" x14ac:dyDescent="0.2">
      <c r="A7405" s="27">
        <v>92243.199999999997</v>
      </c>
      <c r="B7405" s="28" t="s">
        <v>4573</v>
      </c>
      <c r="C7405" s="28" t="s">
        <v>5135</v>
      </c>
      <c r="D7405" s="25">
        <v>41019</v>
      </c>
      <c r="F7405" s="26">
        <v>24.8</v>
      </c>
      <c r="G7405" s="28" t="s">
        <v>683</v>
      </c>
      <c r="H7405" s="28" t="s">
        <v>3365</v>
      </c>
      <c r="J7405" s="28" t="s">
        <v>4909</v>
      </c>
      <c r="K7405" s="29">
        <v>41020</v>
      </c>
      <c r="L7405" s="28" t="s">
        <v>5658</v>
      </c>
      <c r="M7405" s="28" t="s">
        <v>1525</v>
      </c>
    </row>
    <row r="7406" spans="1:13" hidden="1" x14ac:dyDescent="0.2">
      <c r="A7406" s="27">
        <v>92244</v>
      </c>
      <c r="B7406" s="33" t="s">
        <v>4573</v>
      </c>
      <c r="C7406" s="28" t="s">
        <v>5135</v>
      </c>
      <c r="D7406" s="25">
        <v>41019</v>
      </c>
      <c r="E7406" s="33"/>
      <c r="F7406" s="26">
        <v>4.2</v>
      </c>
      <c r="G7406" s="28" t="s">
        <v>3697</v>
      </c>
      <c r="H7406" s="28" t="s">
        <v>3370</v>
      </c>
      <c r="J7406" s="28" t="s">
        <v>4909</v>
      </c>
      <c r="K7406" s="29">
        <v>41020</v>
      </c>
      <c r="L7406" s="28" t="s">
        <v>5658</v>
      </c>
      <c r="M7406" s="28" t="s">
        <v>5722</v>
      </c>
    </row>
    <row r="7407" spans="1:13" hidden="1" x14ac:dyDescent="0.2">
      <c r="A7407" s="27">
        <v>92246</v>
      </c>
      <c r="B7407" s="28" t="s">
        <v>4573</v>
      </c>
      <c r="C7407" s="28" t="s">
        <v>5135</v>
      </c>
      <c r="D7407" s="25">
        <v>41020</v>
      </c>
      <c r="E7407" s="28" t="s">
        <v>7930</v>
      </c>
      <c r="F7407" s="26">
        <v>164.25</v>
      </c>
      <c r="G7407" s="28" t="s">
        <v>688</v>
      </c>
      <c r="H7407" s="28" t="s">
        <v>5946</v>
      </c>
      <c r="I7407" s="28" t="s">
        <v>4411</v>
      </c>
      <c r="J7407" s="28" t="s">
        <v>4909</v>
      </c>
      <c r="K7407" s="29">
        <v>41023</v>
      </c>
      <c r="L7407" s="28" t="s">
        <v>5658</v>
      </c>
      <c r="M7407" s="28" t="s">
        <v>5723</v>
      </c>
    </row>
    <row r="7408" spans="1:13" x14ac:dyDescent="0.2">
      <c r="A7408" s="27">
        <v>92245</v>
      </c>
      <c r="B7408" s="28" t="s">
        <v>4573</v>
      </c>
      <c r="C7408" s="28" t="s">
        <v>5135</v>
      </c>
      <c r="D7408" s="25">
        <v>41020</v>
      </c>
      <c r="F7408" s="26">
        <v>25.8</v>
      </c>
      <c r="G7408" s="28" t="s">
        <v>2205</v>
      </c>
      <c r="H7408" s="28" t="s">
        <v>7151</v>
      </c>
      <c r="J7408" s="28" t="s">
        <v>4911</v>
      </c>
      <c r="K7408" s="29">
        <v>41022</v>
      </c>
      <c r="L7408" s="28" t="s">
        <v>5658</v>
      </c>
      <c r="M7408" s="28" t="s">
        <v>755</v>
      </c>
    </row>
    <row r="7409" spans="1:13" hidden="1" x14ac:dyDescent="0.2">
      <c r="A7409" s="27">
        <v>92247.1</v>
      </c>
      <c r="B7409" s="28" t="s">
        <v>4573</v>
      </c>
      <c r="C7409" s="28" t="s">
        <v>5135</v>
      </c>
      <c r="D7409" s="25">
        <v>41021</v>
      </c>
      <c r="E7409" s="28" t="s">
        <v>4522</v>
      </c>
      <c r="F7409" s="26">
        <v>2.5</v>
      </c>
      <c r="G7409" s="28" t="s">
        <v>683</v>
      </c>
      <c r="H7409" s="28" t="s">
        <v>3370</v>
      </c>
      <c r="J7409" s="28" t="s">
        <v>4909</v>
      </c>
      <c r="K7409" s="29">
        <v>41022</v>
      </c>
      <c r="L7409" s="28" t="s">
        <v>5658</v>
      </c>
      <c r="M7409" s="28" t="s">
        <v>1519</v>
      </c>
    </row>
    <row r="7410" spans="1:13" hidden="1" x14ac:dyDescent="0.2">
      <c r="A7410" s="27">
        <v>92247.2</v>
      </c>
      <c r="B7410" s="28" t="s">
        <v>4573</v>
      </c>
      <c r="C7410" s="28" t="s">
        <v>5135</v>
      </c>
      <c r="D7410" s="25">
        <v>41021</v>
      </c>
      <c r="F7410" s="26">
        <v>11.82</v>
      </c>
      <c r="G7410" s="28" t="s">
        <v>683</v>
      </c>
      <c r="H7410" s="28" t="s">
        <v>3365</v>
      </c>
      <c r="J7410" s="28" t="s">
        <v>4909</v>
      </c>
      <c r="K7410" s="29">
        <v>41022</v>
      </c>
      <c r="L7410" s="28" t="s">
        <v>5658</v>
      </c>
      <c r="M7410" s="28" t="s">
        <v>1519</v>
      </c>
    </row>
    <row r="7411" spans="1:13" hidden="1" x14ac:dyDescent="0.2">
      <c r="A7411" s="211">
        <v>92052</v>
      </c>
      <c r="B7411" s="28" t="s">
        <v>4579</v>
      </c>
      <c r="C7411" s="28" t="s">
        <v>4574</v>
      </c>
      <c r="D7411" s="25">
        <v>41022</v>
      </c>
      <c r="F7411" s="26">
        <v>50</v>
      </c>
      <c r="G7411" s="28" t="s">
        <v>4580</v>
      </c>
      <c r="H7411" s="28" t="s">
        <v>6667</v>
      </c>
      <c r="K7411" s="29">
        <v>41022</v>
      </c>
      <c r="L7411" s="28" t="s">
        <v>7184</v>
      </c>
      <c r="M7411" s="28" t="s">
        <v>7251</v>
      </c>
    </row>
    <row r="7412" spans="1:13" hidden="1" x14ac:dyDescent="0.2">
      <c r="A7412" s="211">
        <v>92252</v>
      </c>
      <c r="B7412" s="28" t="s">
        <v>4573</v>
      </c>
      <c r="C7412" s="28" t="s">
        <v>5135</v>
      </c>
      <c r="D7412" s="25">
        <v>41022</v>
      </c>
      <c r="F7412" s="26">
        <v>4.05</v>
      </c>
      <c r="G7412" s="28" t="s">
        <v>896</v>
      </c>
      <c r="H7412" s="28" t="s">
        <v>3365</v>
      </c>
      <c r="J7412" s="28" t="s">
        <v>4907</v>
      </c>
      <c r="K7412" s="29">
        <v>41023</v>
      </c>
      <c r="L7412" s="28" t="s">
        <v>5658</v>
      </c>
      <c r="M7412" s="28" t="s">
        <v>5725</v>
      </c>
    </row>
    <row r="7413" spans="1:13" hidden="1" x14ac:dyDescent="0.2">
      <c r="A7413" s="211">
        <v>92248</v>
      </c>
      <c r="B7413" s="28" t="s">
        <v>4573</v>
      </c>
      <c r="C7413" s="28" t="s">
        <v>5135</v>
      </c>
      <c r="D7413" s="25">
        <v>41022</v>
      </c>
      <c r="E7413" s="28" t="s">
        <v>7931</v>
      </c>
      <c r="F7413" s="26">
        <v>26.99</v>
      </c>
      <c r="G7413" s="28" t="s">
        <v>3354</v>
      </c>
      <c r="H7413" s="28" t="s">
        <v>7321</v>
      </c>
      <c r="J7413" s="28" t="s">
        <v>4906</v>
      </c>
      <c r="K7413" s="29">
        <v>41023</v>
      </c>
      <c r="L7413" s="28" t="s">
        <v>5658</v>
      </c>
      <c r="M7413" s="28" t="s">
        <v>5724</v>
      </c>
    </row>
    <row r="7414" spans="1:13" hidden="1" x14ac:dyDescent="0.2">
      <c r="A7414" s="27">
        <v>92250</v>
      </c>
      <c r="B7414" s="28" t="s">
        <v>4573</v>
      </c>
      <c r="C7414" s="28" t="s">
        <v>5135</v>
      </c>
      <c r="D7414" s="25">
        <v>41022</v>
      </c>
      <c r="F7414" s="26">
        <v>5</v>
      </c>
      <c r="G7414" s="33" t="s">
        <v>7119</v>
      </c>
      <c r="H7414" s="28" t="s">
        <v>3365</v>
      </c>
      <c r="J7414" s="28" t="s">
        <v>4911</v>
      </c>
      <c r="K7414" s="29">
        <v>41023</v>
      </c>
      <c r="L7414" s="28" t="s">
        <v>5658</v>
      </c>
      <c r="M7414" s="28" t="s">
        <v>6161</v>
      </c>
    </row>
    <row r="7415" spans="1:13" hidden="1" x14ac:dyDescent="0.2">
      <c r="A7415" s="27">
        <v>92249.1</v>
      </c>
      <c r="B7415" s="28" t="s">
        <v>4573</v>
      </c>
      <c r="C7415" s="28" t="s">
        <v>5135</v>
      </c>
      <c r="D7415" s="25">
        <v>41022</v>
      </c>
      <c r="E7415" s="28" t="s">
        <v>4521</v>
      </c>
      <c r="F7415" s="26">
        <v>22.4</v>
      </c>
      <c r="G7415" s="28" t="s">
        <v>683</v>
      </c>
      <c r="H7415" s="28" t="s">
        <v>3370</v>
      </c>
      <c r="J7415" s="28" t="s">
        <v>4909</v>
      </c>
      <c r="K7415" s="29">
        <v>41023</v>
      </c>
      <c r="L7415" s="28" t="s">
        <v>5658</v>
      </c>
      <c r="M7415" s="28" t="s">
        <v>6162</v>
      </c>
    </row>
    <row r="7416" spans="1:13" hidden="1" x14ac:dyDescent="0.2">
      <c r="A7416" s="27">
        <v>92249.2</v>
      </c>
      <c r="B7416" s="33" t="s">
        <v>4573</v>
      </c>
      <c r="C7416" s="28" t="s">
        <v>5135</v>
      </c>
      <c r="D7416" s="25">
        <v>41022</v>
      </c>
      <c r="F7416" s="26">
        <v>64.22</v>
      </c>
      <c r="G7416" s="28" t="s">
        <v>683</v>
      </c>
      <c r="H7416" s="28" t="s">
        <v>3365</v>
      </c>
      <c r="J7416" s="28" t="s">
        <v>4909</v>
      </c>
      <c r="K7416" s="29">
        <v>41023</v>
      </c>
      <c r="L7416" s="28" t="s">
        <v>5658</v>
      </c>
      <c r="M7416" s="28" t="s">
        <v>6162</v>
      </c>
    </row>
    <row r="7417" spans="1:13" x14ac:dyDescent="0.2">
      <c r="A7417" s="27">
        <v>92251</v>
      </c>
      <c r="B7417" s="28" t="s">
        <v>4573</v>
      </c>
      <c r="C7417" s="28" t="s">
        <v>5135</v>
      </c>
      <c r="D7417" s="25">
        <v>41022</v>
      </c>
      <c r="F7417" s="26">
        <v>17</v>
      </c>
      <c r="G7417" s="28" t="s">
        <v>2205</v>
      </c>
      <c r="H7417" s="28" t="s">
        <v>7151</v>
      </c>
      <c r="J7417" s="28" t="s">
        <v>4911</v>
      </c>
      <c r="K7417" s="29">
        <v>41023</v>
      </c>
      <c r="L7417" s="28" t="s">
        <v>5658</v>
      </c>
      <c r="M7417" s="28" t="s">
        <v>755</v>
      </c>
    </row>
    <row r="7418" spans="1:13" hidden="1" x14ac:dyDescent="0.2">
      <c r="A7418" s="211">
        <v>92049</v>
      </c>
      <c r="B7418" s="28" t="s">
        <v>4579</v>
      </c>
      <c r="C7418" s="28" t="s">
        <v>4574</v>
      </c>
      <c r="D7418" s="25">
        <v>41023</v>
      </c>
      <c r="F7418" s="26">
        <v>20</v>
      </c>
      <c r="G7418" s="28" t="s">
        <v>4580</v>
      </c>
      <c r="H7418" s="28" t="s">
        <v>6667</v>
      </c>
      <c r="K7418" s="29">
        <v>41023</v>
      </c>
      <c r="L7418" s="28" t="s">
        <v>7184</v>
      </c>
      <c r="M7418" s="28" t="s">
        <v>7249</v>
      </c>
    </row>
    <row r="7419" spans="1:13" hidden="1" x14ac:dyDescent="0.2">
      <c r="A7419" s="27">
        <v>92051</v>
      </c>
      <c r="B7419" s="28" t="s">
        <v>4573</v>
      </c>
      <c r="C7419" s="28" t="s">
        <v>4574</v>
      </c>
      <c r="D7419" s="25">
        <v>41023</v>
      </c>
      <c r="E7419" s="28" t="s">
        <v>3389</v>
      </c>
      <c r="F7419" s="26">
        <v>44.89</v>
      </c>
      <c r="G7419" s="28" t="s">
        <v>5139</v>
      </c>
      <c r="H7419" s="28" t="s">
        <v>3381</v>
      </c>
      <c r="J7419" s="28" t="s">
        <v>4911</v>
      </c>
      <c r="K7419" s="29">
        <v>41023</v>
      </c>
      <c r="L7419" s="28" t="s">
        <v>7174</v>
      </c>
      <c r="M7419" s="28" t="s">
        <v>7209</v>
      </c>
    </row>
    <row r="7420" spans="1:13" hidden="1" x14ac:dyDescent="0.2">
      <c r="A7420" s="27">
        <v>92255</v>
      </c>
      <c r="B7420" s="28" t="s">
        <v>4573</v>
      </c>
      <c r="C7420" s="28" t="s">
        <v>5135</v>
      </c>
      <c r="D7420" s="25">
        <v>41023</v>
      </c>
      <c r="F7420" s="26">
        <v>9.8000000000000007</v>
      </c>
      <c r="G7420" s="28" t="s">
        <v>3696</v>
      </c>
      <c r="H7420" s="28" t="s">
        <v>3488</v>
      </c>
      <c r="J7420" s="28" t="s">
        <v>4908</v>
      </c>
      <c r="K7420" s="29">
        <v>41024</v>
      </c>
      <c r="L7420" s="28" t="s">
        <v>5658</v>
      </c>
      <c r="M7420" s="28" t="s">
        <v>5727</v>
      </c>
    </row>
    <row r="7421" spans="1:13" hidden="1" x14ac:dyDescent="0.2">
      <c r="A7421" s="27">
        <v>92253</v>
      </c>
      <c r="B7421" s="33" t="s">
        <v>4573</v>
      </c>
      <c r="C7421" s="28" t="s">
        <v>5135</v>
      </c>
      <c r="D7421" s="25">
        <v>41023</v>
      </c>
      <c r="F7421" s="26">
        <v>38.020000000000003</v>
      </c>
      <c r="G7421" s="28" t="s">
        <v>688</v>
      </c>
      <c r="H7421" s="28" t="s">
        <v>3484</v>
      </c>
      <c r="J7421" s="28" t="s">
        <v>4908</v>
      </c>
      <c r="K7421" s="29">
        <v>41024</v>
      </c>
      <c r="L7421" s="28" t="s">
        <v>5658</v>
      </c>
      <c r="M7421" s="28" t="s">
        <v>5726</v>
      </c>
    </row>
    <row r="7422" spans="1:13" hidden="1" x14ac:dyDescent="0.2">
      <c r="A7422" s="27">
        <v>92048</v>
      </c>
      <c r="B7422" s="33" t="s">
        <v>4585</v>
      </c>
      <c r="C7422" s="28" t="s">
        <v>4574</v>
      </c>
      <c r="D7422" s="25">
        <v>41023</v>
      </c>
      <c r="F7422" s="26">
        <v>20.8</v>
      </c>
      <c r="G7422" s="28" t="s">
        <v>5141</v>
      </c>
      <c r="H7422" s="28" t="s">
        <v>5948</v>
      </c>
      <c r="J7422" s="28" t="s">
        <v>4907</v>
      </c>
      <c r="K7422" s="29">
        <v>41023</v>
      </c>
      <c r="L7422" s="28" t="s">
        <v>7174</v>
      </c>
      <c r="M7422" s="28" t="s">
        <v>5035</v>
      </c>
    </row>
    <row r="7423" spans="1:13" hidden="1" x14ac:dyDescent="0.2">
      <c r="A7423" s="27">
        <v>92050</v>
      </c>
      <c r="B7423" s="28" t="s">
        <v>5138</v>
      </c>
      <c r="C7423" s="28" t="s">
        <v>4574</v>
      </c>
      <c r="D7423" s="25">
        <v>41023</v>
      </c>
      <c r="F7423" s="26">
        <v>333.48</v>
      </c>
      <c r="G7423" s="28" t="s">
        <v>4574</v>
      </c>
      <c r="H7423" s="28" t="s">
        <v>3381</v>
      </c>
      <c r="J7423" s="28" t="s">
        <v>4909</v>
      </c>
      <c r="K7423" s="29">
        <v>41023</v>
      </c>
      <c r="L7423" s="28" t="s">
        <v>7206</v>
      </c>
      <c r="M7423" s="28" t="s">
        <v>7250</v>
      </c>
    </row>
    <row r="7424" spans="1:13" x14ac:dyDescent="0.2">
      <c r="A7424" s="27">
        <v>92254</v>
      </c>
      <c r="B7424" s="28" t="s">
        <v>4573</v>
      </c>
      <c r="C7424" s="28" t="s">
        <v>5135</v>
      </c>
      <c r="D7424" s="25">
        <v>41023</v>
      </c>
      <c r="F7424" s="26">
        <v>23</v>
      </c>
      <c r="G7424" s="28" t="s">
        <v>2205</v>
      </c>
      <c r="H7424" s="28" t="s">
        <v>7151</v>
      </c>
      <c r="J7424" s="28" t="s">
        <v>4911</v>
      </c>
      <c r="K7424" s="29">
        <v>41024</v>
      </c>
      <c r="L7424" s="28" t="s">
        <v>5658</v>
      </c>
      <c r="M7424" s="28" t="s">
        <v>755</v>
      </c>
    </row>
    <row r="7425" spans="1:13" x14ac:dyDescent="0.2">
      <c r="A7425" s="211">
        <v>92047</v>
      </c>
      <c r="B7425" s="28" t="s">
        <v>4573</v>
      </c>
      <c r="C7425" s="28" t="s">
        <v>4574</v>
      </c>
      <c r="D7425" s="25">
        <v>41025</v>
      </c>
      <c r="F7425" s="26">
        <v>52.74</v>
      </c>
      <c r="G7425" s="28" t="s">
        <v>1157</v>
      </c>
      <c r="H7425" s="28" t="s">
        <v>7151</v>
      </c>
      <c r="J7425" s="28" t="s">
        <v>4549</v>
      </c>
      <c r="K7425" s="29">
        <v>41025</v>
      </c>
      <c r="L7425" s="28" t="s">
        <v>7212</v>
      </c>
      <c r="M7425" s="28" t="s">
        <v>6385</v>
      </c>
    </row>
    <row r="7426" spans="1:13" hidden="1" x14ac:dyDescent="0.2">
      <c r="A7426" s="27">
        <v>92256</v>
      </c>
      <c r="B7426" s="28" t="s">
        <v>4573</v>
      </c>
      <c r="C7426" s="28" t="s">
        <v>5135</v>
      </c>
      <c r="D7426" s="25">
        <v>41025</v>
      </c>
      <c r="F7426" s="26">
        <v>4.5999999999999996</v>
      </c>
      <c r="G7426" s="28" t="s">
        <v>7119</v>
      </c>
      <c r="H7426" s="28" t="s">
        <v>3365</v>
      </c>
      <c r="J7426" s="28" t="s">
        <v>4911</v>
      </c>
      <c r="K7426" s="29">
        <v>41026</v>
      </c>
      <c r="L7426" s="28" t="s">
        <v>5658</v>
      </c>
      <c r="M7426" s="28" t="s">
        <v>6161</v>
      </c>
    </row>
    <row r="7427" spans="1:13" hidden="1" x14ac:dyDescent="0.2">
      <c r="A7427" s="211">
        <v>92045</v>
      </c>
      <c r="B7427" s="28" t="s">
        <v>4573</v>
      </c>
      <c r="C7427" s="28" t="s">
        <v>4574</v>
      </c>
      <c r="D7427" s="25">
        <v>41026</v>
      </c>
      <c r="F7427" s="26">
        <v>65.23</v>
      </c>
      <c r="G7427" s="28" t="s">
        <v>1956</v>
      </c>
      <c r="H7427" s="28" t="s">
        <v>7322</v>
      </c>
      <c r="J7427" s="28" t="s">
        <v>7139</v>
      </c>
      <c r="K7427" s="29">
        <v>41026</v>
      </c>
      <c r="L7427" s="28" t="s">
        <v>7212</v>
      </c>
      <c r="M7427" s="28" t="s">
        <v>6383</v>
      </c>
    </row>
    <row r="7428" spans="1:13" hidden="1" x14ac:dyDescent="0.2">
      <c r="A7428" s="27">
        <v>92046</v>
      </c>
      <c r="B7428" s="28" t="s">
        <v>4573</v>
      </c>
      <c r="C7428" s="28" t="s">
        <v>4574</v>
      </c>
      <c r="D7428" s="25">
        <v>41026</v>
      </c>
      <c r="F7428" s="26">
        <v>18.32</v>
      </c>
      <c r="G7428" s="28" t="s">
        <v>683</v>
      </c>
      <c r="H7428" s="28" t="s">
        <v>3365</v>
      </c>
      <c r="J7428" s="28" t="s">
        <v>4909</v>
      </c>
      <c r="K7428" s="29">
        <v>41026</v>
      </c>
      <c r="L7428" s="28" t="s">
        <v>7212</v>
      </c>
      <c r="M7428" s="28" t="s">
        <v>6384</v>
      </c>
    </row>
    <row r="7429" spans="1:13" hidden="1" x14ac:dyDescent="0.2">
      <c r="A7429" s="27">
        <v>92363</v>
      </c>
      <c r="B7429" s="28" t="s">
        <v>4573</v>
      </c>
      <c r="C7429" s="28" t="s">
        <v>5133</v>
      </c>
      <c r="D7429" s="25">
        <v>41026</v>
      </c>
      <c r="F7429" s="26">
        <v>10.46</v>
      </c>
      <c r="G7429" s="28" t="s">
        <v>5137</v>
      </c>
      <c r="H7429" s="28" t="s">
        <v>3365</v>
      </c>
      <c r="J7429" s="28" t="s">
        <v>4909</v>
      </c>
    </row>
    <row r="7430" spans="1:13" hidden="1" x14ac:dyDescent="0.2">
      <c r="A7430" s="27">
        <v>92043</v>
      </c>
      <c r="B7430" s="28" t="s">
        <v>4573</v>
      </c>
      <c r="C7430" s="28" t="s">
        <v>4574</v>
      </c>
      <c r="D7430" s="25">
        <v>41026</v>
      </c>
      <c r="F7430" s="26">
        <v>24.99</v>
      </c>
      <c r="G7430" s="28" t="s">
        <v>5136</v>
      </c>
      <c r="H7430" s="28" t="s">
        <v>3381</v>
      </c>
      <c r="J7430" s="28" t="s">
        <v>4911</v>
      </c>
      <c r="K7430" s="29">
        <v>41026</v>
      </c>
      <c r="L7430" s="28" t="s">
        <v>7174</v>
      </c>
      <c r="M7430" s="28" t="s">
        <v>7221</v>
      </c>
    </row>
    <row r="7431" spans="1:13" x14ac:dyDescent="0.2">
      <c r="A7431" s="27">
        <v>92044</v>
      </c>
      <c r="B7431" s="28" t="s">
        <v>4573</v>
      </c>
      <c r="C7431" s="28" t="s">
        <v>4574</v>
      </c>
      <c r="D7431" s="25">
        <v>41026</v>
      </c>
      <c r="F7431" s="26">
        <v>20</v>
      </c>
      <c r="G7431" s="28" t="s">
        <v>2205</v>
      </c>
      <c r="H7431" s="28" t="s">
        <v>7151</v>
      </c>
      <c r="J7431" s="28" t="s">
        <v>4907</v>
      </c>
      <c r="K7431" s="29">
        <v>41026</v>
      </c>
      <c r="L7431" s="28" t="s">
        <v>7212</v>
      </c>
      <c r="M7431" s="28" t="s">
        <v>6382</v>
      </c>
    </row>
    <row r="7432" spans="1:13" hidden="1" x14ac:dyDescent="0.2">
      <c r="A7432" s="211">
        <v>92041</v>
      </c>
      <c r="B7432" s="28" t="s">
        <v>4573</v>
      </c>
      <c r="C7432" s="28" t="s">
        <v>4574</v>
      </c>
      <c r="D7432" s="25">
        <v>41029</v>
      </c>
      <c r="F7432" s="26">
        <v>34.99</v>
      </c>
      <c r="G7432" s="28" t="s">
        <v>7128</v>
      </c>
      <c r="H7432" s="28" t="s">
        <v>4600</v>
      </c>
      <c r="J7432" s="28" t="s">
        <v>4905</v>
      </c>
      <c r="K7432" s="29">
        <v>41029</v>
      </c>
      <c r="L7432" s="28" t="s">
        <v>7212</v>
      </c>
      <c r="M7432" s="28" t="s">
        <v>6380</v>
      </c>
    </row>
    <row r="7433" spans="1:13" hidden="1" x14ac:dyDescent="0.2">
      <c r="A7433" s="211">
        <v>92038</v>
      </c>
      <c r="B7433" s="28" t="s">
        <v>4573</v>
      </c>
      <c r="C7433" s="28" t="s">
        <v>4574</v>
      </c>
      <c r="D7433" s="25">
        <v>41029</v>
      </c>
      <c r="E7433" s="28" t="s">
        <v>4819</v>
      </c>
      <c r="F7433" s="26">
        <v>107.1</v>
      </c>
      <c r="G7433" s="28" t="s">
        <v>899</v>
      </c>
      <c r="H7433" s="28" t="s">
        <v>7321</v>
      </c>
      <c r="I7433" s="28" t="s">
        <v>4193</v>
      </c>
      <c r="J7433" s="28" t="s">
        <v>4911</v>
      </c>
      <c r="K7433" s="29">
        <v>41029</v>
      </c>
      <c r="L7433" s="28" t="s">
        <v>7212</v>
      </c>
      <c r="M7433" s="28" t="s">
        <v>8354</v>
      </c>
    </row>
    <row r="7434" spans="1:13" hidden="1" x14ac:dyDescent="0.2">
      <c r="A7434" s="211">
        <v>92039</v>
      </c>
      <c r="B7434" s="28" t="s">
        <v>4573</v>
      </c>
      <c r="C7434" s="28" t="s">
        <v>4574</v>
      </c>
      <c r="D7434" s="25">
        <v>41029</v>
      </c>
      <c r="F7434" s="26">
        <v>18.48</v>
      </c>
      <c r="G7434" s="28" t="s">
        <v>4577</v>
      </c>
      <c r="H7434" s="28" t="s">
        <v>3365</v>
      </c>
      <c r="J7434" s="28" t="s">
        <v>4909</v>
      </c>
      <c r="K7434" s="29">
        <v>41029</v>
      </c>
      <c r="L7434" s="33" t="s">
        <v>7176</v>
      </c>
      <c r="M7434" s="33">
        <v>1358</v>
      </c>
    </row>
    <row r="7435" spans="1:13" hidden="1" x14ac:dyDescent="0.2">
      <c r="A7435" s="27">
        <v>92042</v>
      </c>
      <c r="B7435" s="28" t="s">
        <v>4573</v>
      </c>
      <c r="C7435" s="28" t="s">
        <v>4574</v>
      </c>
      <c r="D7435" s="25">
        <v>41029</v>
      </c>
      <c r="E7435" s="33"/>
      <c r="F7435" s="26">
        <v>22.95</v>
      </c>
      <c r="G7435" s="28" t="s">
        <v>3970</v>
      </c>
      <c r="H7435" s="28" t="s">
        <v>3484</v>
      </c>
      <c r="J7435" s="28" t="s">
        <v>4909</v>
      </c>
      <c r="K7435" s="29">
        <v>41029</v>
      </c>
      <c r="L7435" s="28" t="s">
        <v>7212</v>
      </c>
      <c r="M7435" s="28" t="s">
        <v>6381</v>
      </c>
    </row>
    <row r="7436" spans="1:13" hidden="1" x14ac:dyDescent="0.2">
      <c r="A7436" s="27">
        <v>92036.1</v>
      </c>
      <c r="B7436" s="28" t="s">
        <v>4573</v>
      </c>
      <c r="C7436" s="28" t="s">
        <v>4574</v>
      </c>
      <c r="D7436" s="25">
        <v>41029</v>
      </c>
      <c r="E7436" s="28" t="s">
        <v>1331</v>
      </c>
      <c r="F7436" s="26">
        <v>12.6</v>
      </c>
      <c r="G7436" s="28" t="s">
        <v>683</v>
      </c>
      <c r="H7436" s="28" t="s">
        <v>3488</v>
      </c>
      <c r="J7436" s="28" t="s">
        <v>4908</v>
      </c>
      <c r="K7436" s="29">
        <v>41029</v>
      </c>
      <c r="L7436" s="28" t="s">
        <v>7212</v>
      </c>
      <c r="M7436" s="28" t="s">
        <v>8352</v>
      </c>
    </row>
    <row r="7437" spans="1:13" hidden="1" x14ac:dyDescent="0.2">
      <c r="A7437" s="27">
        <v>92036.2</v>
      </c>
      <c r="B7437" s="28" t="s">
        <v>4573</v>
      </c>
      <c r="C7437" s="28" t="s">
        <v>4574</v>
      </c>
      <c r="D7437" s="25">
        <v>41029</v>
      </c>
      <c r="F7437" s="26">
        <v>73</v>
      </c>
      <c r="G7437" s="28" t="s">
        <v>683</v>
      </c>
      <c r="H7437" s="28" t="s">
        <v>3365</v>
      </c>
      <c r="J7437" s="28" t="s">
        <v>4909</v>
      </c>
      <c r="K7437" s="29">
        <v>41029</v>
      </c>
      <c r="L7437" s="28" t="s">
        <v>7212</v>
      </c>
      <c r="M7437" s="28" t="s">
        <v>8352</v>
      </c>
    </row>
    <row r="7438" spans="1:13" hidden="1" x14ac:dyDescent="0.2">
      <c r="A7438" s="27">
        <v>92037</v>
      </c>
      <c r="B7438" s="28" t="s">
        <v>4573</v>
      </c>
      <c r="C7438" s="28" t="s">
        <v>4574</v>
      </c>
      <c r="D7438" s="25">
        <v>41029</v>
      </c>
      <c r="F7438" s="26">
        <v>33.79</v>
      </c>
      <c r="G7438" s="28" t="s">
        <v>5137</v>
      </c>
      <c r="H7438" s="28" t="s">
        <v>3365</v>
      </c>
      <c r="J7438" s="28" t="s">
        <v>4909</v>
      </c>
      <c r="K7438" s="29">
        <v>41029</v>
      </c>
      <c r="L7438" s="28" t="s">
        <v>7212</v>
      </c>
      <c r="M7438" s="28" t="s">
        <v>8353</v>
      </c>
    </row>
    <row r="7439" spans="1:13" hidden="1" x14ac:dyDescent="0.2">
      <c r="A7439" s="27">
        <v>92040</v>
      </c>
      <c r="B7439" s="28" t="s">
        <v>4573</v>
      </c>
      <c r="C7439" s="28" t="s">
        <v>4574</v>
      </c>
      <c r="D7439" s="25">
        <v>41029</v>
      </c>
      <c r="F7439" s="26">
        <v>60.82</v>
      </c>
      <c r="G7439" s="28" t="s">
        <v>6790</v>
      </c>
      <c r="H7439" s="28" t="s">
        <v>3381</v>
      </c>
      <c r="J7439" s="28" t="s">
        <v>4909</v>
      </c>
      <c r="K7439" s="29">
        <v>41029</v>
      </c>
      <c r="L7439" s="28" t="s">
        <v>7174</v>
      </c>
      <c r="M7439" s="28" t="s">
        <v>7220</v>
      </c>
    </row>
    <row r="7440" spans="1:13" hidden="1" x14ac:dyDescent="0.2">
      <c r="A7440" s="211">
        <v>92026.1</v>
      </c>
      <c r="B7440" s="28" t="s">
        <v>4573</v>
      </c>
      <c r="C7440" s="28" t="s">
        <v>4574</v>
      </c>
      <c r="D7440" s="25">
        <v>41030</v>
      </c>
      <c r="E7440" s="28" t="s">
        <v>3976</v>
      </c>
      <c r="F7440" s="26">
        <v>50</v>
      </c>
      <c r="G7440" s="28" t="s">
        <v>5158</v>
      </c>
      <c r="H7440" s="28" t="s">
        <v>7154</v>
      </c>
      <c r="J7440" s="28" t="s">
        <v>4906</v>
      </c>
      <c r="K7440" s="29">
        <v>41030</v>
      </c>
      <c r="L7440" s="28" t="s">
        <v>7182</v>
      </c>
      <c r="M7440" s="28" t="s">
        <v>8350</v>
      </c>
    </row>
    <row r="7441" spans="1:13" hidden="1" x14ac:dyDescent="0.2">
      <c r="A7441" s="211">
        <v>92379</v>
      </c>
      <c r="B7441" s="28" t="s">
        <v>4573</v>
      </c>
      <c r="C7441" s="28" t="s">
        <v>4580</v>
      </c>
      <c r="D7441" s="25">
        <v>41030</v>
      </c>
      <c r="E7441" s="28" t="s">
        <v>2963</v>
      </c>
      <c r="F7441" s="26">
        <v>25</v>
      </c>
      <c r="G7441" s="28" t="s">
        <v>5158</v>
      </c>
      <c r="H7441" s="28" t="s">
        <v>7154</v>
      </c>
      <c r="J7441" s="28" t="s">
        <v>4905</v>
      </c>
    </row>
    <row r="7442" spans="1:13" hidden="1" x14ac:dyDescent="0.2">
      <c r="A7442" s="211">
        <v>92380</v>
      </c>
      <c r="B7442" s="28" t="s">
        <v>4573</v>
      </c>
      <c r="C7442" s="28" t="s">
        <v>4580</v>
      </c>
      <c r="D7442" s="25">
        <v>41030</v>
      </c>
      <c r="E7442" s="28" t="s">
        <v>2963</v>
      </c>
      <c r="F7442" s="26">
        <v>20</v>
      </c>
      <c r="G7442" s="28" t="s">
        <v>5158</v>
      </c>
      <c r="H7442" s="28" t="s">
        <v>7154</v>
      </c>
      <c r="J7442" s="28" t="s">
        <v>4906</v>
      </c>
    </row>
    <row r="7443" spans="1:13" hidden="1" x14ac:dyDescent="0.2">
      <c r="A7443" s="211">
        <v>92025.3</v>
      </c>
      <c r="B7443" s="28" t="s">
        <v>4573</v>
      </c>
      <c r="C7443" s="28" t="s">
        <v>4574</v>
      </c>
      <c r="D7443" s="25">
        <v>41030</v>
      </c>
      <c r="E7443" s="28" t="s">
        <v>3367</v>
      </c>
      <c r="F7443" s="26">
        <v>30</v>
      </c>
      <c r="G7443" s="28" t="s">
        <v>4584</v>
      </c>
      <c r="H7443" s="28" t="s">
        <v>3365</v>
      </c>
      <c r="J7443" s="28" t="s">
        <v>4905</v>
      </c>
      <c r="K7443" s="29">
        <v>41030</v>
      </c>
      <c r="L7443" s="28" t="s">
        <v>7182</v>
      </c>
      <c r="M7443" s="28" t="s">
        <v>8349</v>
      </c>
    </row>
    <row r="7444" spans="1:13" hidden="1" x14ac:dyDescent="0.2">
      <c r="A7444" s="211">
        <v>92392</v>
      </c>
      <c r="B7444" s="28" t="s">
        <v>4573</v>
      </c>
      <c r="C7444" s="28" t="s">
        <v>4580</v>
      </c>
      <c r="D7444" s="25">
        <v>41030</v>
      </c>
      <c r="E7444" s="28" t="s">
        <v>7164</v>
      </c>
      <c r="F7444" s="26">
        <v>50</v>
      </c>
      <c r="G7444" s="28" t="s">
        <v>4584</v>
      </c>
      <c r="H7444" s="28" t="s">
        <v>3365</v>
      </c>
      <c r="J7444" s="28" t="s">
        <v>4905</v>
      </c>
    </row>
    <row r="7445" spans="1:13" hidden="1" x14ac:dyDescent="0.2">
      <c r="A7445" s="211">
        <v>92033</v>
      </c>
      <c r="B7445" s="28" t="s">
        <v>4573</v>
      </c>
      <c r="C7445" s="28" t="s">
        <v>4574</v>
      </c>
      <c r="D7445" s="25">
        <v>41030</v>
      </c>
      <c r="F7445" s="26">
        <v>5</v>
      </c>
      <c r="G7445" s="28" t="s">
        <v>5134</v>
      </c>
      <c r="H7445" s="28" t="s">
        <v>5954</v>
      </c>
      <c r="J7445" s="28" t="s">
        <v>4912</v>
      </c>
      <c r="K7445" s="29">
        <v>41030</v>
      </c>
      <c r="L7445" s="28" t="s">
        <v>7174</v>
      </c>
      <c r="M7445" s="28" t="s">
        <v>7194</v>
      </c>
    </row>
    <row r="7446" spans="1:13" hidden="1" x14ac:dyDescent="0.2">
      <c r="A7446" s="211">
        <v>92030</v>
      </c>
      <c r="B7446" s="33" t="s">
        <v>4573</v>
      </c>
      <c r="C7446" s="28" t="s">
        <v>4574</v>
      </c>
      <c r="D7446" s="25">
        <v>41030</v>
      </c>
      <c r="E7446" s="28" t="s">
        <v>3382</v>
      </c>
      <c r="F7446" s="26">
        <v>154</v>
      </c>
      <c r="G7446" s="28" t="s">
        <v>5414</v>
      </c>
      <c r="H7446" s="28" t="s">
        <v>3381</v>
      </c>
      <c r="J7446" s="28" t="s">
        <v>4909</v>
      </c>
      <c r="K7446" s="29">
        <v>41030</v>
      </c>
      <c r="L7446" s="28" t="s">
        <v>7174</v>
      </c>
      <c r="M7446" s="28" t="s">
        <v>7188</v>
      </c>
    </row>
    <row r="7447" spans="1:13" hidden="1" x14ac:dyDescent="0.2">
      <c r="A7447" s="27">
        <v>92027</v>
      </c>
      <c r="B7447" s="28" t="s">
        <v>4573</v>
      </c>
      <c r="C7447" s="28" t="s">
        <v>4574</v>
      </c>
      <c r="D7447" s="25">
        <v>41030</v>
      </c>
      <c r="F7447" s="26">
        <v>24.15</v>
      </c>
      <c r="G7447" s="28" t="s">
        <v>6752</v>
      </c>
      <c r="H7447" s="28" t="s">
        <v>3381</v>
      </c>
      <c r="J7447" s="28" t="s">
        <v>4907</v>
      </c>
      <c r="K7447" s="29">
        <v>41030</v>
      </c>
      <c r="L7447" s="28" t="s">
        <v>7174</v>
      </c>
      <c r="M7447" s="28" t="s">
        <v>6752</v>
      </c>
    </row>
    <row r="7448" spans="1:13" hidden="1" x14ac:dyDescent="0.2">
      <c r="A7448" s="27">
        <v>92388</v>
      </c>
      <c r="B7448" s="28" t="s">
        <v>4573</v>
      </c>
      <c r="C7448" s="28" t="s">
        <v>4580</v>
      </c>
      <c r="D7448" s="25">
        <v>41030</v>
      </c>
      <c r="E7448" s="28" t="s">
        <v>7164</v>
      </c>
      <c r="F7448" s="26">
        <v>15</v>
      </c>
      <c r="G7448" s="28" t="s">
        <v>7119</v>
      </c>
      <c r="H7448" s="28" t="s">
        <v>3365</v>
      </c>
      <c r="J7448" s="28" t="s">
        <v>4911</v>
      </c>
    </row>
    <row r="7449" spans="1:13" hidden="1" x14ac:dyDescent="0.2">
      <c r="A7449" s="27">
        <v>92023</v>
      </c>
      <c r="B7449" s="28" t="s">
        <v>4573</v>
      </c>
      <c r="C7449" s="28" t="s">
        <v>4574</v>
      </c>
      <c r="D7449" s="25">
        <v>41030</v>
      </c>
      <c r="F7449" s="26">
        <v>5.5</v>
      </c>
      <c r="G7449" s="28" t="s">
        <v>4818</v>
      </c>
      <c r="H7449" s="28" t="s">
        <v>4600</v>
      </c>
      <c r="J7449" s="28" t="s">
        <v>4906</v>
      </c>
      <c r="K7449" s="29">
        <v>41030</v>
      </c>
      <c r="L7449" s="28" t="s">
        <v>7212</v>
      </c>
      <c r="M7449" s="28" t="s">
        <v>6096</v>
      </c>
    </row>
    <row r="7450" spans="1:13" hidden="1" x14ac:dyDescent="0.2">
      <c r="A7450" s="27">
        <v>92383</v>
      </c>
      <c r="B7450" s="28" t="s">
        <v>4573</v>
      </c>
      <c r="C7450" s="28" t="s">
        <v>4580</v>
      </c>
      <c r="D7450" s="25">
        <v>41030</v>
      </c>
      <c r="E7450" s="28" t="s">
        <v>3542</v>
      </c>
      <c r="F7450" s="26">
        <v>80</v>
      </c>
      <c r="G7450" s="28" t="s">
        <v>3696</v>
      </c>
      <c r="H7450" s="28" t="s">
        <v>3488</v>
      </c>
      <c r="J7450" s="28" t="s">
        <v>4908</v>
      </c>
    </row>
    <row r="7451" spans="1:13" hidden="1" x14ac:dyDescent="0.2">
      <c r="A7451" s="27">
        <v>92024</v>
      </c>
      <c r="B7451" s="28" t="s">
        <v>4573</v>
      </c>
      <c r="C7451" s="28" t="s">
        <v>4574</v>
      </c>
      <c r="D7451" s="25">
        <v>41030</v>
      </c>
      <c r="F7451" s="26">
        <v>81.92</v>
      </c>
      <c r="G7451" s="28" t="s">
        <v>683</v>
      </c>
      <c r="H7451" s="28" t="s">
        <v>3365</v>
      </c>
      <c r="J7451" s="28" t="s">
        <v>4909</v>
      </c>
      <c r="K7451" s="29">
        <v>41030</v>
      </c>
      <c r="L7451" s="28" t="s">
        <v>7212</v>
      </c>
      <c r="M7451" s="28" t="s">
        <v>8348</v>
      </c>
    </row>
    <row r="7452" spans="1:13" hidden="1" x14ac:dyDescent="0.2">
      <c r="A7452" s="27">
        <v>92026.2</v>
      </c>
      <c r="B7452" s="28" t="s">
        <v>4573</v>
      </c>
      <c r="C7452" s="28" t="s">
        <v>4574</v>
      </c>
      <c r="D7452" s="25">
        <v>41030</v>
      </c>
      <c r="E7452" s="28" t="s">
        <v>3367</v>
      </c>
      <c r="F7452" s="26">
        <v>30</v>
      </c>
      <c r="G7452" s="28" t="s">
        <v>8412</v>
      </c>
      <c r="H7452" s="28" t="s">
        <v>3365</v>
      </c>
      <c r="J7452" s="28" t="s">
        <v>4906</v>
      </c>
      <c r="K7452" s="29">
        <v>41030</v>
      </c>
      <c r="L7452" s="28" t="s">
        <v>7182</v>
      </c>
      <c r="M7452" s="28" t="s">
        <v>8350</v>
      </c>
    </row>
    <row r="7453" spans="1:13" hidden="1" x14ac:dyDescent="0.2">
      <c r="A7453" s="27">
        <v>92395</v>
      </c>
      <c r="B7453" s="28" t="s">
        <v>4573</v>
      </c>
      <c r="C7453" s="28" t="s">
        <v>4580</v>
      </c>
      <c r="D7453" s="25">
        <v>41030</v>
      </c>
      <c r="E7453" s="28" t="s">
        <v>7164</v>
      </c>
      <c r="F7453" s="26">
        <v>50</v>
      </c>
      <c r="G7453" s="28" t="s">
        <v>8412</v>
      </c>
      <c r="H7453" s="28" t="s">
        <v>3365</v>
      </c>
      <c r="J7453" s="28" t="s">
        <v>4906</v>
      </c>
    </row>
    <row r="7454" spans="1:13" hidden="1" x14ac:dyDescent="0.2">
      <c r="A7454" s="27">
        <v>92389</v>
      </c>
      <c r="B7454" s="28" t="s">
        <v>4573</v>
      </c>
      <c r="C7454" s="28" t="s">
        <v>4580</v>
      </c>
      <c r="D7454" s="25">
        <v>41030</v>
      </c>
      <c r="E7454" s="28" t="s">
        <v>7164</v>
      </c>
      <c r="F7454" s="26">
        <v>20</v>
      </c>
      <c r="G7454" s="28" t="s">
        <v>5137</v>
      </c>
      <c r="H7454" s="28" t="s">
        <v>3365</v>
      </c>
      <c r="J7454" s="28" t="s">
        <v>4911</v>
      </c>
    </row>
    <row r="7455" spans="1:13" hidden="1" x14ac:dyDescent="0.2">
      <c r="A7455" s="27">
        <v>92029</v>
      </c>
      <c r="B7455" s="28" t="s">
        <v>4579</v>
      </c>
      <c r="C7455" s="28" t="s">
        <v>4574</v>
      </c>
      <c r="D7455" s="25">
        <v>41030</v>
      </c>
      <c r="F7455" s="26">
        <v>300</v>
      </c>
      <c r="G7455" s="28" t="s">
        <v>5133</v>
      </c>
      <c r="H7455" s="28" t="s">
        <v>6667</v>
      </c>
      <c r="K7455" s="29">
        <v>41030</v>
      </c>
      <c r="L7455" s="28" t="s">
        <v>7174</v>
      </c>
      <c r="M7455" s="28" t="s">
        <v>2972</v>
      </c>
    </row>
    <row r="7456" spans="1:13" hidden="1" x14ac:dyDescent="0.2">
      <c r="A7456" s="27">
        <v>92032</v>
      </c>
      <c r="B7456" s="28" t="s">
        <v>4573</v>
      </c>
      <c r="C7456" s="28" t="s">
        <v>4574</v>
      </c>
      <c r="D7456" s="25">
        <v>41030</v>
      </c>
      <c r="F7456" s="26">
        <v>37.56</v>
      </c>
      <c r="G7456" s="28" t="s">
        <v>6021</v>
      </c>
      <c r="H7456" s="28" t="s">
        <v>3381</v>
      </c>
      <c r="J7456" s="28" t="s">
        <v>4909</v>
      </c>
      <c r="K7456" s="29">
        <v>41030</v>
      </c>
      <c r="L7456" s="28" t="s">
        <v>7174</v>
      </c>
      <c r="M7456" s="28" t="s">
        <v>7200</v>
      </c>
    </row>
    <row r="7457" spans="1:13" hidden="1" x14ac:dyDescent="0.2">
      <c r="A7457" s="27">
        <v>92028</v>
      </c>
      <c r="B7457" s="28" t="s">
        <v>4573</v>
      </c>
      <c r="C7457" s="28" t="s">
        <v>4574</v>
      </c>
      <c r="D7457" s="25">
        <v>41030</v>
      </c>
      <c r="E7457" s="33" t="s">
        <v>3375</v>
      </c>
      <c r="F7457" s="26">
        <v>30.75</v>
      </c>
      <c r="G7457" s="28" t="s">
        <v>6023</v>
      </c>
      <c r="H7457" s="28" t="s">
        <v>3379</v>
      </c>
      <c r="J7457" s="28" t="s">
        <v>4906</v>
      </c>
      <c r="K7457" s="29">
        <v>41030</v>
      </c>
      <c r="L7457" s="28" t="s">
        <v>7174</v>
      </c>
      <c r="M7457" s="28" t="s">
        <v>7196</v>
      </c>
    </row>
    <row r="7458" spans="1:13" hidden="1" x14ac:dyDescent="0.2">
      <c r="A7458" s="27">
        <v>92031</v>
      </c>
      <c r="B7458" s="28" t="s">
        <v>4573</v>
      </c>
      <c r="C7458" s="28" t="s">
        <v>4574</v>
      </c>
      <c r="D7458" s="25">
        <v>41030</v>
      </c>
      <c r="F7458" s="26">
        <v>12.12</v>
      </c>
      <c r="G7458" s="28" t="s">
        <v>6022</v>
      </c>
      <c r="H7458" s="28" t="s">
        <v>3381</v>
      </c>
      <c r="J7458" s="28" t="s">
        <v>4909</v>
      </c>
      <c r="K7458" s="29">
        <v>41030</v>
      </c>
      <c r="L7458" s="28" t="s">
        <v>7174</v>
      </c>
      <c r="M7458" s="28" t="s">
        <v>7195</v>
      </c>
    </row>
    <row r="7459" spans="1:13" hidden="1" x14ac:dyDescent="0.2">
      <c r="A7459" s="27">
        <v>92025.1</v>
      </c>
      <c r="B7459" s="28" t="s">
        <v>4573</v>
      </c>
      <c r="C7459" s="28" t="s">
        <v>4574</v>
      </c>
      <c r="D7459" s="25">
        <v>41030</v>
      </c>
      <c r="E7459" s="28" t="s">
        <v>7163</v>
      </c>
      <c r="F7459" s="26">
        <v>20</v>
      </c>
      <c r="G7459" s="28" t="s">
        <v>4595</v>
      </c>
      <c r="H7459" s="28" t="s">
        <v>3370</v>
      </c>
      <c r="J7459" s="28" t="s">
        <v>4905</v>
      </c>
      <c r="K7459" s="29">
        <v>41030</v>
      </c>
      <c r="L7459" s="28" t="s">
        <v>7182</v>
      </c>
      <c r="M7459" s="28" t="s">
        <v>8349</v>
      </c>
    </row>
    <row r="7460" spans="1:13" hidden="1" x14ac:dyDescent="0.2">
      <c r="A7460" s="27">
        <v>92025.2</v>
      </c>
      <c r="B7460" s="28" t="s">
        <v>4573</v>
      </c>
      <c r="C7460" s="28" t="s">
        <v>4574</v>
      </c>
      <c r="D7460" s="25">
        <v>41030</v>
      </c>
      <c r="E7460" s="28" t="s">
        <v>3978</v>
      </c>
      <c r="F7460" s="26">
        <v>50</v>
      </c>
      <c r="G7460" s="28" t="s">
        <v>4595</v>
      </c>
      <c r="H7460" s="28" t="s">
        <v>4600</v>
      </c>
      <c r="J7460" s="28" t="s">
        <v>4905</v>
      </c>
      <c r="K7460" s="29">
        <v>41030</v>
      </c>
      <c r="L7460" s="28" t="s">
        <v>7182</v>
      </c>
      <c r="M7460" s="28" t="s">
        <v>8349</v>
      </c>
    </row>
    <row r="7461" spans="1:13" hidden="1" x14ac:dyDescent="0.2">
      <c r="A7461" s="27">
        <v>92026.3</v>
      </c>
      <c r="B7461" s="28" t="s">
        <v>4573</v>
      </c>
      <c r="C7461" s="28" t="s">
        <v>4574</v>
      </c>
      <c r="D7461" s="25">
        <v>41030</v>
      </c>
      <c r="E7461" s="28" t="s">
        <v>7162</v>
      </c>
      <c r="F7461" s="26">
        <v>20</v>
      </c>
      <c r="G7461" s="28" t="s">
        <v>4595</v>
      </c>
      <c r="H7461" s="28" t="s">
        <v>3370</v>
      </c>
      <c r="J7461" s="28" t="s">
        <v>4906</v>
      </c>
      <c r="K7461" s="29">
        <v>41030</v>
      </c>
      <c r="L7461" s="28" t="s">
        <v>7182</v>
      </c>
      <c r="M7461" s="28" t="s">
        <v>8350</v>
      </c>
    </row>
    <row r="7462" spans="1:13" hidden="1" x14ac:dyDescent="0.2">
      <c r="A7462" s="27">
        <v>92026.4</v>
      </c>
      <c r="B7462" s="28" t="s">
        <v>4573</v>
      </c>
      <c r="C7462" s="28" t="s">
        <v>4574</v>
      </c>
      <c r="D7462" s="25">
        <v>41030</v>
      </c>
      <c r="E7462" s="28" t="s">
        <v>3977</v>
      </c>
      <c r="F7462" s="26">
        <v>100</v>
      </c>
      <c r="G7462" s="28" t="s">
        <v>4595</v>
      </c>
      <c r="H7462" s="28" t="s">
        <v>7154</v>
      </c>
      <c r="J7462" s="28" t="s">
        <v>4906</v>
      </c>
      <c r="K7462" s="29">
        <v>41030</v>
      </c>
      <c r="L7462" s="28" t="s">
        <v>7182</v>
      </c>
      <c r="M7462" s="28" t="s">
        <v>8350</v>
      </c>
    </row>
    <row r="7463" spans="1:13" hidden="1" x14ac:dyDescent="0.2">
      <c r="A7463" s="27">
        <v>92034</v>
      </c>
      <c r="B7463" s="28" t="s">
        <v>4573</v>
      </c>
      <c r="C7463" s="28" t="s">
        <v>4574</v>
      </c>
      <c r="D7463" s="25">
        <v>41030</v>
      </c>
      <c r="F7463" s="26">
        <v>-100</v>
      </c>
      <c r="G7463" s="28" t="s">
        <v>4595</v>
      </c>
      <c r="H7463" s="28" t="s">
        <v>4595</v>
      </c>
      <c r="K7463" s="29">
        <v>41030</v>
      </c>
      <c r="L7463" s="28" t="s">
        <v>7177</v>
      </c>
      <c r="M7463" s="28" t="s">
        <v>8351</v>
      </c>
    </row>
    <row r="7464" spans="1:13" hidden="1" x14ac:dyDescent="0.2">
      <c r="A7464" s="27">
        <v>92396</v>
      </c>
      <c r="B7464" s="28" t="s">
        <v>4573</v>
      </c>
      <c r="C7464" s="28" t="s">
        <v>4580</v>
      </c>
      <c r="D7464" s="25">
        <v>41030</v>
      </c>
      <c r="E7464" s="28" t="s">
        <v>6347</v>
      </c>
      <c r="F7464" s="26">
        <v>260</v>
      </c>
      <c r="G7464" s="28" t="s">
        <v>4595</v>
      </c>
      <c r="H7464" s="28" t="s">
        <v>3370</v>
      </c>
    </row>
    <row r="7465" spans="1:13" hidden="1" x14ac:dyDescent="0.2">
      <c r="A7465" s="27">
        <v>92367</v>
      </c>
      <c r="B7465" s="28" t="s">
        <v>5150</v>
      </c>
      <c r="C7465" s="28" t="s">
        <v>5133</v>
      </c>
      <c r="D7465" s="25">
        <v>41030</v>
      </c>
      <c r="F7465" s="26">
        <v>-300</v>
      </c>
      <c r="G7465" s="28" t="s">
        <v>4574</v>
      </c>
      <c r="H7465" s="28" t="s">
        <v>6667</v>
      </c>
    </row>
    <row r="7466" spans="1:13" hidden="1" x14ac:dyDescent="0.2">
      <c r="A7466" s="27">
        <v>92372</v>
      </c>
      <c r="B7466" s="28" t="s">
        <v>5150</v>
      </c>
      <c r="C7466" s="28" t="s">
        <v>4580</v>
      </c>
      <c r="D7466" s="25">
        <v>41030</v>
      </c>
      <c r="E7466" s="28" t="s">
        <v>8008</v>
      </c>
      <c r="F7466" s="26">
        <v>-520</v>
      </c>
      <c r="G7466" s="28" t="s">
        <v>4574</v>
      </c>
      <c r="H7466" s="28" t="s">
        <v>6667</v>
      </c>
    </row>
    <row r="7467" spans="1:13" hidden="1" x14ac:dyDescent="0.2">
      <c r="A7467" s="27">
        <v>92035</v>
      </c>
      <c r="B7467" s="28" t="s">
        <v>4573</v>
      </c>
      <c r="C7467" s="28" t="s">
        <v>4574</v>
      </c>
      <c r="D7467" s="25">
        <v>41030</v>
      </c>
      <c r="E7467" s="28" t="s">
        <v>5365</v>
      </c>
      <c r="F7467" s="26">
        <v>180</v>
      </c>
      <c r="G7467" s="28" t="s">
        <v>4597</v>
      </c>
      <c r="H7467" s="28" t="s">
        <v>3381</v>
      </c>
      <c r="J7467" s="28" t="s">
        <v>4909</v>
      </c>
      <c r="K7467" s="29">
        <v>41030</v>
      </c>
      <c r="L7467" s="28" t="s">
        <v>7174</v>
      </c>
      <c r="M7467" s="28" t="s">
        <v>7192</v>
      </c>
    </row>
    <row r="7468" spans="1:13" hidden="1" x14ac:dyDescent="0.2">
      <c r="A7468" s="211">
        <v>92022</v>
      </c>
      <c r="B7468" s="28" t="s">
        <v>4573</v>
      </c>
      <c r="C7468" s="28" t="s">
        <v>4574</v>
      </c>
      <c r="D7468" s="25">
        <v>41031</v>
      </c>
      <c r="F7468" s="26">
        <v>15</v>
      </c>
      <c r="G7468" s="28" t="s">
        <v>4817</v>
      </c>
      <c r="H7468" s="28" t="s">
        <v>5954</v>
      </c>
      <c r="J7468" s="28" t="s">
        <v>4911</v>
      </c>
      <c r="K7468" s="29">
        <v>41031</v>
      </c>
      <c r="L7468" s="28" t="s">
        <v>7174</v>
      </c>
      <c r="M7468" s="28" t="s">
        <v>6095</v>
      </c>
    </row>
    <row r="7469" spans="1:13" hidden="1" x14ac:dyDescent="0.2">
      <c r="A7469" s="211">
        <v>92020</v>
      </c>
      <c r="B7469" s="28" t="s">
        <v>4573</v>
      </c>
      <c r="C7469" s="28" t="s">
        <v>4574</v>
      </c>
      <c r="D7469" s="25">
        <v>41031</v>
      </c>
      <c r="E7469" s="28" t="s">
        <v>5655</v>
      </c>
      <c r="F7469" s="26">
        <v>63</v>
      </c>
      <c r="G7469" s="28" t="s">
        <v>7118</v>
      </c>
      <c r="H7469" s="28" t="s">
        <v>3379</v>
      </c>
      <c r="J7469" s="28" t="s">
        <v>4916</v>
      </c>
      <c r="K7469" s="29">
        <v>41031</v>
      </c>
      <c r="L7469" s="28" t="s">
        <v>7176</v>
      </c>
      <c r="M7469" s="28">
        <v>1359</v>
      </c>
    </row>
    <row r="7470" spans="1:13" hidden="1" x14ac:dyDescent="0.2">
      <c r="A7470" s="27">
        <v>92021</v>
      </c>
      <c r="B7470" s="28" t="s">
        <v>4573</v>
      </c>
      <c r="C7470" s="28" t="s">
        <v>4574</v>
      </c>
      <c r="D7470" s="25">
        <v>41031</v>
      </c>
      <c r="E7470" s="28" t="s">
        <v>3389</v>
      </c>
      <c r="F7470" s="26">
        <v>26.95</v>
      </c>
      <c r="G7470" s="28" t="s">
        <v>5139</v>
      </c>
      <c r="H7470" s="28" t="s">
        <v>3381</v>
      </c>
      <c r="J7470" s="28" t="s">
        <v>4911</v>
      </c>
      <c r="K7470" s="29">
        <v>41031</v>
      </c>
      <c r="L7470" s="28" t="s">
        <v>7174</v>
      </c>
      <c r="M7470" s="28" t="s">
        <v>7187</v>
      </c>
    </row>
    <row r="7471" spans="1:13" hidden="1" x14ac:dyDescent="0.2">
      <c r="A7471" s="27">
        <v>92019</v>
      </c>
      <c r="B7471" s="33" t="s">
        <v>4573</v>
      </c>
      <c r="C7471" s="28" t="s">
        <v>4574</v>
      </c>
      <c r="D7471" s="25">
        <v>41031</v>
      </c>
      <c r="E7471" s="28" t="s">
        <v>4816</v>
      </c>
      <c r="F7471" s="26">
        <v>10</v>
      </c>
      <c r="G7471" s="28" t="s">
        <v>688</v>
      </c>
      <c r="H7471" s="28" t="s">
        <v>3484</v>
      </c>
      <c r="J7471" s="28" t="s">
        <v>4907</v>
      </c>
      <c r="K7471" s="29">
        <v>41031</v>
      </c>
      <c r="L7471" s="28" t="s">
        <v>7212</v>
      </c>
      <c r="M7471" s="28" t="s">
        <v>6094</v>
      </c>
    </row>
    <row r="7472" spans="1:13" hidden="1" x14ac:dyDescent="0.2">
      <c r="A7472" s="27">
        <v>92018</v>
      </c>
      <c r="B7472" s="28" t="s">
        <v>4573</v>
      </c>
      <c r="C7472" s="28" t="s">
        <v>4574</v>
      </c>
      <c r="D7472" s="25">
        <v>41031</v>
      </c>
      <c r="E7472" s="28" t="s">
        <v>4815</v>
      </c>
      <c r="F7472" s="26">
        <v>40</v>
      </c>
      <c r="G7472" s="28" t="s">
        <v>5144</v>
      </c>
      <c r="H7472" s="28" t="s">
        <v>3379</v>
      </c>
      <c r="J7472" s="28" t="s">
        <v>4906</v>
      </c>
      <c r="K7472" s="29">
        <v>41031</v>
      </c>
      <c r="L7472" s="28" t="s">
        <v>7176</v>
      </c>
      <c r="M7472" s="28">
        <v>1353</v>
      </c>
    </row>
    <row r="7473" spans="1:13" hidden="1" x14ac:dyDescent="0.2">
      <c r="A7473" s="211">
        <v>92016</v>
      </c>
      <c r="B7473" s="28" t="s">
        <v>4573</v>
      </c>
      <c r="C7473" s="28" t="s">
        <v>4574</v>
      </c>
      <c r="D7473" s="25">
        <v>41032</v>
      </c>
      <c r="F7473" s="26">
        <v>10.48</v>
      </c>
      <c r="G7473" s="28" t="s">
        <v>5143</v>
      </c>
      <c r="H7473" s="28" t="s">
        <v>3381</v>
      </c>
      <c r="J7473" s="28" t="s">
        <v>4909</v>
      </c>
      <c r="K7473" s="29">
        <v>41032</v>
      </c>
      <c r="L7473" s="28" t="s">
        <v>7174</v>
      </c>
      <c r="M7473" s="28" t="s">
        <v>7217</v>
      </c>
    </row>
    <row r="7474" spans="1:13" hidden="1" x14ac:dyDescent="0.2">
      <c r="A7474" s="211">
        <v>92015</v>
      </c>
      <c r="B7474" s="28" t="s">
        <v>4573</v>
      </c>
      <c r="C7474" s="28" t="s">
        <v>4574</v>
      </c>
      <c r="D7474" s="25">
        <v>41032</v>
      </c>
      <c r="F7474" s="26">
        <v>7.99</v>
      </c>
      <c r="G7474" s="28" t="s">
        <v>2742</v>
      </c>
      <c r="H7474" s="28" t="s">
        <v>3381</v>
      </c>
      <c r="J7474" s="28" t="s">
        <v>4911</v>
      </c>
      <c r="K7474" s="29">
        <v>41032</v>
      </c>
      <c r="L7474" s="28" t="s">
        <v>7174</v>
      </c>
      <c r="M7474" s="28" t="s">
        <v>8111</v>
      </c>
    </row>
    <row r="7475" spans="1:13" hidden="1" x14ac:dyDescent="0.2">
      <c r="A7475" s="27">
        <v>92014</v>
      </c>
      <c r="B7475" s="28" t="s">
        <v>4573</v>
      </c>
      <c r="C7475" s="28" t="s">
        <v>4574</v>
      </c>
      <c r="D7475" s="25">
        <v>41032</v>
      </c>
      <c r="F7475" s="26">
        <v>16.36</v>
      </c>
      <c r="G7475" s="28" t="s">
        <v>683</v>
      </c>
      <c r="H7475" s="28" t="s">
        <v>3365</v>
      </c>
      <c r="J7475" s="28" t="s">
        <v>4909</v>
      </c>
      <c r="K7475" s="29">
        <v>41032</v>
      </c>
      <c r="L7475" s="28" t="s">
        <v>7212</v>
      </c>
      <c r="M7475" s="28" t="s">
        <v>6092</v>
      </c>
    </row>
    <row r="7476" spans="1:13" x14ac:dyDescent="0.2">
      <c r="A7476" s="27">
        <v>92017</v>
      </c>
      <c r="B7476" s="28" t="s">
        <v>4573</v>
      </c>
      <c r="C7476" s="28" t="s">
        <v>4574</v>
      </c>
      <c r="D7476" s="25">
        <v>41032</v>
      </c>
      <c r="F7476" s="26">
        <v>17</v>
      </c>
      <c r="G7476" s="28" t="s">
        <v>2205</v>
      </c>
      <c r="H7476" s="28" t="s">
        <v>7151</v>
      </c>
      <c r="J7476" s="28" t="s">
        <v>4907</v>
      </c>
      <c r="K7476" s="29">
        <v>41032</v>
      </c>
      <c r="L7476" s="28" t="s">
        <v>7212</v>
      </c>
      <c r="M7476" s="28" t="s">
        <v>6093</v>
      </c>
    </row>
    <row r="7477" spans="1:13" hidden="1" x14ac:dyDescent="0.2">
      <c r="A7477" s="211">
        <v>92012</v>
      </c>
      <c r="B7477" s="28" t="s">
        <v>4573</v>
      </c>
      <c r="C7477" s="28" t="s">
        <v>4574</v>
      </c>
      <c r="D7477" s="25">
        <v>41033</v>
      </c>
      <c r="E7477" s="28" t="s">
        <v>7309</v>
      </c>
      <c r="F7477" s="26">
        <v>61.91</v>
      </c>
      <c r="G7477" s="28" t="s">
        <v>1956</v>
      </c>
      <c r="H7477" s="28" t="s">
        <v>7322</v>
      </c>
      <c r="J7477" s="28" t="s">
        <v>7139</v>
      </c>
      <c r="K7477" s="29">
        <v>41033</v>
      </c>
      <c r="L7477" s="28" t="s">
        <v>7212</v>
      </c>
      <c r="M7477" s="28" t="s">
        <v>5052</v>
      </c>
    </row>
    <row r="7478" spans="1:13" hidden="1" x14ac:dyDescent="0.2">
      <c r="A7478" s="211">
        <v>92010</v>
      </c>
      <c r="B7478" s="28" t="s">
        <v>4579</v>
      </c>
      <c r="C7478" s="28" t="s">
        <v>4574</v>
      </c>
      <c r="D7478" s="25">
        <v>41033</v>
      </c>
      <c r="F7478" s="26">
        <v>30</v>
      </c>
      <c r="G7478" s="28" t="s">
        <v>4580</v>
      </c>
      <c r="H7478" s="28" t="s">
        <v>6667</v>
      </c>
      <c r="K7478" s="29">
        <v>41033</v>
      </c>
      <c r="L7478" s="28" t="s">
        <v>7184</v>
      </c>
      <c r="M7478" s="28" t="s">
        <v>7247</v>
      </c>
    </row>
    <row r="7479" spans="1:13" hidden="1" x14ac:dyDescent="0.2">
      <c r="A7479" s="211">
        <v>92013</v>
      </c>
      <c r="B7479" s="28" t="s">
        <v>4573</v>
      </c>
      <c r="C7479" s="28" t="s">
        <v>4574</v>
      </c>
      <c r="D7479" s="25">
        <v>41033</v>
      </c>
      <c r="F7479" s="26">
        <v>12</v>
      </c>
      <c r="G7479" s="28" t="s">
        <v>4596</v>
      </c>
      <c r="H7479" s="28" t="s">
        <v>5954</v>
      </c>
      <c r="J7479" s="28" t="s">
        <v>4912</v>
      </c>
      <c r="K7479" s="29">
        <v>41033</v>
      </c>
      <c r="L7479" s="28" t="s">
        <v>7174</v>
      </c>
      <c r="M7479" s="28" t="s">
        <v>4596</v>
      </c>
    </row>
    <row r="7480" spans="1:13" hidden="1" x14ac:dyDescent="0.2">
      <c r="A7480" s="27">
        <v>92011</v>
      </c>
      <c r="B7480" s="28" t="s">
        <v>4579</v>
      </c>
      <c r="C7480" s="28" t="s">
        <v>4574</v>
      </c>
      <c r="D7480" s="25">
        <v>41033</v>
      </c>
      <c r="F7480" s="26">
        <v>2995.43</v>
      </c>
      <c r="G7480" s="28" t="s">
        <v>5135</v>
      </c>
      <c r="H7480" s="28" t="s">
        <v>6667</v>
      </c>
      <c r="K7480" s="29">
        <v>41033</v>
      </c>
      <c r="L7480" s="28" t="s">
        <v>7174</v>
      </c>
      <c r="M7480" s="28" t="s">
        <v>7218</v>
      </c>
    </row>
    <row r="7481" spans="1:13" hidden="1" x14ac:dyDescent="0.2">
      <c r="A7481" s="27">
        <v>92364</v>
      </c>
      <c r="B7481" s="28" t="s">
        <v>4573</v>
      </c>
      <c r="C7481" s="28" t="s">
        <v>5133</v>
      </c>
      <c r="D7481" s="25">
        <v>41033</v>
      </c>
      <c r="F7481" s="26">
        <v>14.35</v>
      </c>
      <c r="G7481" s="28" t="s">
        <v>5137</v>
      </c>
      <c r="H7481" s="28" t="s">
        <v>3365</v>
      </c>
      <c r="J7481" s="28" t="s">
        <v>4909</v>
      </c>
    </row>
    <row r="7482" spans="1:13" hidden="1" x14ac:dyDescent="0.2">
      <c r="A7482" s="27">
        <v>92365</v>
      </c>
      <c r="B7482" s="28" t="s">
        <v>4573</v>
      </c>
      <c r="C7482" s="28" t="s">
        <v>5133</v>
      </c>
      <c r="D7482" s="25">
        <v>41033</v>
      </c>
      <c r="F7482" s="26">
        <v>17.86</v>
      </c>
      <c r="G7482" s="28" t="s">
        <v>5137</v>
      </c>
      <c r="H7482" s="28" t="s">
        <v>3365</v>
      </c>
      <c r="J7482" s="28" t="s">
        <v>4909</v>
      </c>
    </row>
    <row r="7483" spans="1:13" hidden="1" x14ac:dyDescent="0.2">
      <c r="A7483" s="27">
        <v>92545.1</v>
      </c>
      <c r="B7483" s="28" t="s">
        <v>4573</v>
      </c>
      <c r="C7483" s="28" t="s">
        <v>5133</v>
      </c>
      <c r="D7483" s="25">
        <v>41033</v>
      </c>
      <c r="E7483" s="28" t="s">
        <v>6727</v>
      </c>
      <c r="F7483" s="26">
        <v>3.8</v>
      </c>
      <c r="G7483" s="28" t="s">
        <v>5137</v>
      </c>
      <c r="H7483" s="28" t="s">
        <v>3370</v>
      </c>
      <c r="J7483" s="28" t="s">
        <v>4909</v>
      </c>
    </row>
    <row r="7484" spans="1:13" hidden="1" x14ac:dyDescent="0.2">
      <c r="A7484" s="27">
        <v>92545.2</v>
      </c>
      <c r="B7484" s="28" t="s">
        <v>4573</v>
      </c>
      <c r="C7484" s="28" t="s">
        <v>5133</v>
      </c>
      <c r="D7484" s="25">
        <v>41033</v>
      </c>
      <c r="F7484" s="26">
        <v>10.55</v>
      </c>
      <c r="G7484" s="28" t="s">
        <v>5137</v>
      </c>
      <c r="H7484" s="28" t="s">
        <v>3365</v>
      </c>
      <c r="J7484" s="28" t="s">
        <v>4909</v>
      </c>
    </row>
    <row r="7485" spans="1:13" hidden="1" x14ac:dyDescent="0.2">
      <c r="A7485" s="27">
        <v>92834</v>
      </c>
      <c r="B7485" s="28" t="s">
        <v>5150</v>
      </c>
      <c r="C7485" s="28" t="s">
        <v>5135</v>
      </c>
      <c r="D7485" s="25">
        <v>41033</v>
      </c>
      <c r="F7485" s="26">
        <v>-2995.43</v>
      </c>
      <c r="G7485" s="28" t="s">
        <v>4574</v>
      </c>
      <c r="H7485" s="28" t="s">
        <v>6667</v>
      </c>
    </row>
    <row r="7486" spans="1:13" hidden="1" x14ac:dyDescent="0.2">
      <c r="A7486" s="211">
        <v>92258</v>
      </c>
      <c r="B7486" s="28" t="s">
        <v>4573</v>
      </c>
      <c r="C7486" s="28" t="s">
        <v>5135</v>
      </c>
      <c r="D7486" s="25">
        <v>41034</v>
      </c>
      <c r="E7486" s="28" t="s">
        <v>7932</v>
      </c>
      <c r="F7486" s="26">
        <v>25</v>
      </c>
      <c r="G7486" s="28" t="s">
        <v>1562</v>
      </c>
      <c r="H7486" s="28" t="s">
        <v>3484</v>
      </c>
      <c r="J7486" s="28" t="s">
        <v>4905</v>
      </c>
      <c r="K7486" s="29">
        <v>41037</v>
      </c>
      <c r="L7486" s="28" t="s">
        <v>5658</v>
      </c>
      <c r="M7486" s="28" t="s">
        <v>5728</v>
      </c>
    </row>
    <row r="7487" spans="1:13" hidden="1" x14ac:dyDescent="0.2">
      <c r="A7487" s="27">
        <v>92257</v>
      </c>
      <c r="B7487" s="28" t="s">
        <v>4573</v>
      </c>
      <c r="C7487" s="28" t="s">
        <v>5135</v>
      </c>
      <c r="D7487" s="25">
        <v>41034</v>
      </c>
      <c r="F7487" s="26">
        <v>17.55</v>
      </c>
      <c r="G7487" s="28" t="s">
        <v>2211</v>
      </c>
      <c r="H7487" s="28" t="s">
        <v>3370</v>
      </c>
      <c r="J7487" s="28" t="s">
        <v>4909</v>
      </c>
      <c r="K7487" s="29">
        <v>41037</v>
      </c>
      <c r="L7487" s="28" t="s">
        <v>5658</v>
      </c>
      <c r="M7487" s="28" t="s">
        <v>1650</v>
      </c>
    </row>
    <row r="7488" spans="1:13" hidden="1" x14ac:dyDescent="0.2">
      <c r="A7488" s="27">
        <v>92366</v>
      </c>
      <c r="B7488" s="28" t="s">
        <v>7124</v>
      </c>
      <c r="C7488" s="28" t="s">
        <v>5133</v>
      </c>
      <c r="D7488" s="25">
        <v>41034</v>
      </c>
      <c r="F7488" s="26">
        <v>-0.38</v>
      </c>
      <c r="G7488" s="28" t="s">
        <v>5133</v>
      </c>
      <c r="H7488" s="28" t="s">
        <v>6666</v>
      </c>
    </row>
    <row r="7489" spans="1:13" hidden="1" x14ac:dyDescent="0.2">
      <c r="A7489" s="27">
        <v>92216</v>
      </c>
      <c r="B7489" s="28" t="s">
        <v>4573</v>
      </c>
      <c r="C7489" s="28" t="s">
        <v>5135</v>
      </c>
      <c r="D7489" s="25">
        <v>41034</v>
      </c>
      <c r="F7489" s="26">
        <v>45.44</v>
      </c>
      <c r="G7489" s="28" t="s">
        <v>5167</v>
      </c>
      <c r="H7489" s="28" t="s">
        <v>3365</v>
      </c>
      <c r="J7489" s="28" t="s">
        <v>4909</v>
      </c>
      <c r="K7489" s="29">
        <v>41037</v>
      </c>
      <c r="L7489" s="28" t="s">
        <v>5658</v>
      </c>
      <c r="M7489" s="28" t="s">
        <v>748</v>
      </c>
    </row>
    <row r="7490" spans="1:13" hidden="1" x14ac:dyDescent="0.2">
      <c r="A7490" s="211">
        <v>92006</v>
      </c>
      <c r="B7490" s="28" t="s">
        <v>4579</v>
      </c>
      <c r="C7490" s="28" t="s">
        <v>4574</v>
      </c>
      <c r="D7490" s="25">
        <v>41037</v>
      </c>
      <c r="F7490" s="26">
        <v>30</v>
      </c>
      <c r="G7490" s="28" t="s">
        <v>4580</v>
      </c>
      <c r="H7490" s="28" t="s">
        <v>6667</v>
      </c>
      <c r="K7490" s="29">
        <v>41037</v>
      </c>
      <c r="L7490" s="28" t="s">
        <v>7184</v>
      </c>
      <c r="M7490" s="28" t="s">
        <v>7245</v>
      </c>
    </row>
    <row r="7491" spans="1:13" hidden="1" x14ac:dyDescent="0.2">
      <c r="A7491" s="211">
        <v>92008</v>
      </c>
      <c r="B7491" s="28" t="s">
        <v>4579</v>
      </c>
      <c r="C7491" s="28" t="s">
        <v>4574</v>
      </c>
      <c r="D7491" s="25">
        <v>41037</v>
      </c>
      <c r="F7491" s="26">
        <v>50</v>
      </c>
      <c r="G7491" s="28" t="s">
        <v>4580</v>
      </c>
      <c r="H7491" s="28" t="s">
        <v>6667</v>
      </c>
      <c r="K7491" s="29">
        <v>41037</v>
      </c>
      <c r="L7491" s="28" t="s">
        <v>7184</v>
      </c>
      <c r="M7491" s="28" t="s">
        <v>7246</v>
      </c>
    </row>
    <row r="7492" spans="1:13" hidden="1" x14ac:dyDescent="0.2">
      <c r="A7492" s="211">
        <v>92009</v>
      </c>
      <c r="B7492" s="28" t="s">
        <v>4573</v>
      </c>
      <c r="C7492" s="33" t="s">
        <v>4574</v>
      </c>
      <c r="D7492" s="25">
        <v>41037</v>
      </c>
      <c r="F7492" s="26">
        <v>5</v>
      </c>
      <c r="G7492" s="28" t="s">
        <v>4590</v>
      </c>
      <c r="H7492" s="33" t="s">
        <v>5954</v>
      </c>
      <c r="J7492" s="28" t="s">
        <v>4912</v>
      </c>
      <c r="K7492" s="29">
        <v>41037</v>
      </c>
      <c r="L7492" s="33" t="s">
        <v>7182</v>
      </c>
      <c r="M7492" s="28" t="s">
        <v>5051</v>
      </c>
    </row>
    <row r="7493" spans="1:13" hidden="1" x14ac:dyDescent="0.2">
      <c r="A7493" s="27">
        <v>92007</v>
      </c>
      <c r="B7493" s="28" t="s">
        <v>4573</v>
      </c>
      <c r="C7493" s="28" t="s">
        <v>4574</v>
      </c>
      <c r="D7493" s="25">
        <v>41037</v>
      </c>
      <c r="E7493" s="28" t="s">
        <v>3388</v>
      </c>
      <c r="F7493" s="26">
        <v>8.19</v>
      </c>
      <c r="G7493" s="28" t="s">
        <v>4589</v>
      </c>
      <c r="H7493" s="28" t="s">
        <v>3381</v>
      </c>
      <c r="J7493" s="28" t="s">
        <v>4907</v>
      </c>
      <c r="K7493" s="29">
        <v>41037</v>
      </c>
      <c r="L7493" s="28" t="s">
        <v>7174</v>
      </c>
      <c r="M7493" s="28" t="s">
        <v>7186</v>
      </c>
    </row>
    <row r="7494" spans="1:13" hidden="1" x14ac:dyDescent="0.2">
      <c r="A7494" s="27">
        <v>92145</v>
      </c>
      <c r="B7494" s="28" t="s">
        <v>4573</v>
      </c>
      <c r="C7494" s="28" t="s">
        <v>5135</v>
      </c>
      <c r="D7494" s="25">
        <v>41037</v>
      </c>
      <c r="E7494" s="28" t="s">
        <v>7384</v>
      </c>
      <c r="F7494" s="26">
        <v>10</v>
      </c>
      <c r="G7494" s="28" t="s">
        <v>7486</v>
      </c>
      <c r="H7494" s="28" t="s">
        <v>3381</v>
      </c>
      <c r="J7494" s="28" t="s">
        <v>4905</v>
      </c>
      <c r="K7494" s="29">
        <v>41038</v>
      </c>
      <c r="L7494" s="28" t="s">
        <v>5658</v>
      </c>
      <c r="M7494" s="28" t="s">
        <v>6433</v>
      </c>
    </row>
    <row r="7495" spans="1:13" x14ac:dyDescent="0.2">
      <c r="A7495" s="27">
        <v>92144</v>
      </c>
      <c r="B7495" s="28" t="s">
        <v>4573</v>
      </c>
      <c r="C7495" s="28" t="s">
        <v>5135</v>
      </c>
      <c r="D7495" s="25">
        <v>41037</v>
      </c>
      <c r="F7495" s="26">
        <v>17</v>
      </c>
      <c r="G7495" s="28" t="s">
        <v>2205</v>
      </c>
      <c r="H7495" s="28" t="s">
        <v>7151</v>
      </c>
      <c r="J7495" s="28" t="s">
        <v>4911</v>
      </c>
      <c r="K7495" s="29">
        <v>41038</v>
      </c>
      <c r="L7495" s="28" t="s">
        <v>5658</v>
      </c>
      <c r="M7495" s="28" t="s">
        <v>755</v>
      </c>
    </row>
    <row r="7496" spans="1:13" hidden="1" x14ac:dyDescent="0.2">
      <c r="A7496" s="211">
        <v>92147</v>
      </c>
      <c r="B7496" s="28" t="s">
        <v>4573</v>
      </c>
      <c r="C7496" s="28" t="s">
        <v>5135</v>
      </c>
      <c r="D7496" s="25">
        <v>41038</v>
      </c>
      <c r="F7496" s="26">
        <v>5.4</v>
      </c>
      <c r="G7496" s="28" t="s">
        <v>7996</v>
      </c>
      <c r="H7496" s="28" t="s">
        <v>3484</v>
      </c>
      <c r="J7496" s="28" t="s">
        <v>4907</v>
      </c>
      <c r="K7496" s="29">
        <v>41039</v>
      </c>
      <c r="L7496" s="28" t="s">
        <v>5658</v>
      </c>
      <c r="M7496" s="28" t="s">
        <v>3394</v>
      </c>
    </row>
    <row r="7497" spans="1:13" hidden="1" x14ac:dyDescent="0.2">
      <c r="A7497" s="211">
        <v>92005</v>
      </c>
      <c r="B7497" s="28" t="s">
        <v>4579</v>
      </c>
      <c r="C7497" s="28" t="s">
        <v>4574</v>
      </c>
      <c r="D7497" s="25">
        <v>41038</v>
      </c>
      <c r="F7497" s="26">
        <v>40</v>
      </c>
      <c r="G7497" s="28" t="s">
        <v>4580</v>
      </c>
      <c r="H7497" s="28" t="s">
        <v>6667</v>
      </c>
      <c r="K7497" s="29">
        <v>41038</v>
      </c>
      <c r="L7497" s="28" t="s">
        <v>7184</v>
      </c>
      <c r="M7497" s="28" t="s">
        <v>7244</v>
      </c>
    </row>
    <row r="7498" spans="1:13" hidden="1" x14ac:dyDescent="0.2">
      <c r="A7498" s="211">
        <v>92004</v>
      </c>
      <c r="B7498" s="28" t="s">
        <v>4585</v>
      </c>
      <c r="C7498" s="28" t="s">
        <v>4574</v>
      </c>
      <c r="D7498" s="25">
        <v>41038</v>
      </c>
      <c r="F7498" s="26">
        <v>50</v>
      </c>
      <c r="G7498" s="28" t="s">
        <v>4586</v>
      </c>
      <c r="H7498" s="28" t="s">
        <v>5948</v>
      </c>
      <c r="J7498" s="28" t="s">
        <v>4905</v>
      </c>
      <c r="K7498" s="29">
        <v>41038</v>
      </c>
      <c r="L7498" s="28" t="s">
        <v>7174</v>
      </c>
      <c r="M7498" s="28" t="s">
        <v>7180</v>
      </c>
    </row>
    <row r="7499" spans="1:13" hidden="1" x14ac:dyDescent="0.2">
      <c r="A7499" s="211">
        <v>92141</v>
      </c>
      <c r="B7499" s="33" t="s">
        <v>4573</v>
      </c>
      <c r="C7499" s="33" t="s">
        <v>5135</v>
      </c>
      <c r="D7499" s="25">
        <v>41038</v>
      </c>
      <c r="E7499" s="28" t="s">
        <v>2179</v>
      </c>
      <c r="F7499" s="26">
        <v>72</v>
      </c>
      <c r="G7499" s="28" t="s">
        <v>1560</v>
      </c>
      <c r="H7499" s="28" t="s">
        <v>4600</v>
      </c>
      <c r="J7499" s="28" t="s">
        <v>4907</v>
      </c>
      <c r="K7499" s="29">
        <v>41187</v>
      </c>
      <c r="L7499" s="33" t="s">
        <v>5658</v>
      </c>
      <c r="M7499" s="28" t="s">
        <v>2735</v>
      </c>
    </row>
    <row r="7500" spans="1:13" hidden="1" x14ac:dyDescent="0.2">
      <c r="A7500" s="27">
        <v>92146</v>
      </c>
      <c r="B7500" s="28" t="s">
        <v>4573</v>
      </c>
      <c r="C7500" s="28" t="s">
        <v>5135</v>
      </c>
      <c r="D7500" s="25">
        <v>41038</v>
      </c>
      <c r="F7500" s="26">
        <v>21.66</v>
      </c>
      <c r="G7500" s="28" t="s">
        <v>683</v>
      </c>
      <c r="H7500" s="28" t="s">
        <v>3365</v>
      </c>
      <c r="J7500" s="28" t="s">
        <v>4909</v>
      </c>
      <c r="K7500" s="29">
        <v>41039</v>
      </c>
      <c r="L7500" s="28" t="s">
        <v>5658</v>
      </c>
      <c r="M7500" s="28" t="s">
        <v>1525</v>
      </c>
    </row>
    <row r="7501" spans="1:13" hidden="1" x14ac:dyDescent="0.2">
      <c r="A7501" s="211">
        <v>92151</v>
      </c>
      <c r="B7501" s="28" t="s">
        <v>4573</v>
      </c>
      <c r="C7501" s="28" t="s">
        <v>5135</v>
      </c>
      <c r="D7501" s="25">
        <v>41039</v>
      </c>
      <c r="E7501" s="28" t="s">
        <v>7505</v>
      </c>
      <c r="F7501" s="26">
        <v>16.95</v>
      </c>
      <c r="G7501" s="28" t="s">
        <v>6081</v>
      </c>
      <c r="H7501" s="28" t="s">
        <v>7323</v>
      </c>
      <c r="J7501" s="28" t="s">
        <v>4912</v>
      </c>
      <c r="K7501" s="29">
        <v>41040</v>
      </c>
      <c r="L7501" s="28" t="s">
        <v>5658</v>
      </c>
      <c r="M7501" s="28" t="s">
        <v>6436</v>
      </c>
    </row>
    <row r="7502" spans="1:13" hidden="1" x14ac:dyDescent="0.2">
      <c r="A7502" s="211">
        <v>92153</v>
      </c>
      <c r="B7502" s="28" t="s">
        <v>4573</v>
      </c>
      <c r="C7502" s="28" t="s">
        <v>5135</v>
      </c>
      <c r="D7502" s="25">
        <v>41039</v>
      </c>
      <c r="F7502" s="26">
        <v>6.09</v>
      </c>
      <c r="G7502" s="28" t="s">
        <v>2208</v>
      </c>
      <c r="H7502" s="28" t="s">
        <v>3365</v>
      </c>
      <c r="K7502" s="29">
        <v>41040</v>
      </c>
      <c r="L7502" s="28" t="s">
        <v>5658</v>
      </c>
      <c r="M7502" s="28" t="s">
        <v>3924</v>
      </c>
    </row>
    <row r="7503" spans="1:13" hidden="1" x14ac:dyDescent="0.2">
      <c r="A7503" s="211">
        <v>92148</v>
      </c>
      <c r="B7503" s="28" t="s">
        <v>4573</v>
      </c>
      <c r="C7503" s="28" t="s">
        <v>5135</v>
      </c>
      <c r="D7503" s="25">
        <v>41039</v>
      </c>
      <c r="E7503" s="28" t="s">
        <v>7504</v>
      </c>
      <c r="F7503" s="26">
        <v>45</v>
      </c>
      <c r="G7503" s="28" t="s">
        <v>2203</v>
      </c>
      <c r="H7503" s="28" t="s">
        <v>7321</v>
      </c>
      <c r="I7503" s="28" t="s">
        <v>7513</v>
      </c>
      <c r="J7503" s="28" t="s">
        <v>4907</v>
      </c>
      <c r="K7503" s="29">
        <v>41040</v>
      </c>
      <c r="L7503" s="28" t="s">
        <v>5658</v>
      </c>
      <c r="M7503" s="28" t="s">
        <v>6434</v>
      </c>
    </row>
    <row r="7504" spans="1:13" hidden="1" x14ac:dyDescent="0.2">
      <c r="A7504" s="211">
        <v>92149</v>
      </c>
      <c r="B7504" s="28" t="s">
        <v>4573</v>
      </c>
      <c r="C7504" s="28" t="s">
        <v>5135</v>
      </c>
      <c r="D7504" s="25">
        <v>41039</v>
      </c>
      <c r="E7504" s="28" t="s">
        <v>5289</v>
      </c>
      <c r="F7504" s="26">
        <v>22</v>
      </c>
      <c r="G7504" s="28" t="s">
        <v>2203</v>
      </c>
      <c r="H7504" s="28" t="s">
        <v>7321</v>
      </c>
      <c r="I7504" s="28" t="s">
        <v>7513</v>
      </c>
      <c r="J7504" s="28" t="s">
        <v>4907</v>
      </c>
      <c r="K7504" s="29">
        <v>41040</v>
      </c>
      <c r="L7504" s="28" t="s">
        <v>5658</v>
      </c>
      <c r="M7504" s="28" t="s">
        <v>6435</v>
      </c>
    </row>
    <row r="7505" spans="1:13" hidden="1" x14ac:dyDescent="0.2">
      <c r="A7505" s="211">
        <v>92154</v>
      </c>
      <c r="B7505" s="28" t="s">
        <v>4573</v>
      </c>
      <c r="C7505" s="28" t="s">
        <v>5135</v>
      </c>
      <c r="D7505" s="25">
        <v>41039</v>
      </c>
      <c r="E7505" s="28" t="s">
        <v>7506</v>
      </c>
      <c r="F7505" s="26">
        <v>11.5</v>
      </c>
      <c r="G7505" s="28" t="s">
        <v>3702</v>
      </c>
      <c r="H7505" s="28" t="s">
        <v>7323</v>
      </c>
      <c r="J7505" s="28" t="s">
        <v>4912</v>
      </c>
      <c r="K7505" s="29">
        <v>41041</v>
      </c>
      <c r="L7505" s="28" t="s">
        <v>5658</v>
      </c>
      <c r="M7505" s="28" t="s">
        <v>6438</v>
      </c>
    </row>
    <row r="7506" spans="1:13" hidden="1" x14ac:dyDescent="0.2">
      <c r="A7506" s="27">
        <v>92152</v>
      </c>
      <c r="B7506" s="28" t="s">
        <v>4573</v>
      </c>
      <c r="C7506" s="28" t="s">
        <v>5135</v>
      </c>
      <c r="D7506" s="25">
        <v>41039</v>
      </c>
      <c r="F7506" s="26">
        <v>14.24</v>
      </c>
      <c r="G7506" s="28" t="s">
        <v>683</v>
      </c>
      <c r="H7506" s="28" t="s">
        <v>3365</v>
      </c>
      <c r="J7506" s="28" t="s">
        <v>4909</v>
      </c>
      <c r="K7506" s="29">
        <v>41040</v>
      </c>
      <c r="L7506" s="28" t="s">
        <v>5658</v>
      </c>
      <c r="M7506" s="28" t="s">
        <v>6437</v>
      </c>
    </row>
    <row r="7507" spans="1:13" x14ac:dyDescent="0.2">
      <c r="A7507" s="27">
        <v>92150</v>
      </c>
      <c r="B7507" s="28" t="s">
        <v>4573</v>
      </c>
      <c r="C7507" s="28" t="s">
        <v>5135</v>
      </c>
      <c r="D7507" s="25">
        <v>41039</v>
      </c>
      <c r="F7507" s="26">
        <v>17</v>
      </c>
      <c r="G7507" s="28" t="s">
        <v>2205</v>
      </c>
      <c r="H7507" s="28" t="s">
        <v>7151</v>
      </c>
      <c r="J7507" s="28" t="s">
        <v>4911</v>
      </c>
      <c r="K7507" s="29">
        <v>41040</v>
      </c>
      <c r="L7507" s="28" t="s">
        <v>5658</v>
      </c>
      <c r="M7507" s="28" t="s">
        <v>755</v>
      </c>
    </row>
    <row r="7508" spans="1:13" hidden="1" x14ac:dyDescent="0.2">
      <c r="A7508" s="211">
        <v>92155</v>
      </c>
      <c r="B7508" s="28" t="s">
        <v>4573</v>
      </c>
      <c r="C7508" s="28" t="s">
        <v>5135</v>
      </c>
      <c r="D7508" s="25">
        <v>41040</v>
      </c>
      <c r="F7508" s="26">
        <v>51.43</v>
      </c>
      <c r="G7508" s="28" t="s">
        <v>1956</v>
      </c>
      <c r="H7508" s="28" t="s">
        <v>7322</v>
      </c>
      <c r="J7508" s="28" t="s">
        <v>7139</v>
      </c>
      <c r="K7508" s="29">
        <v>41041</v>
      </c>
      <c r="L7508" s="28" t="s">
        <v>5658</v>
      </c>
      <c r="M7508" s="28" t="s">
        <v>3176</v>
      </c>
    </row>
    <row r="7509" spans="1:13" hidden="1" x14ac:dyDescent="0.2">
      <c r="A7509" s="211">
        <v>92003</v>
      </c>
      <c r="B7509" s="28" t="s">
        <v>4573</v>
      </c>
      <c r="C7509" s="28" t="s">
        <v>4574</v>
      </c>
      <c r="D7509" s="25">
        <v>41040</v>
      </c>
      <c r="E7509" s="28" t="s">
        <v>2598</v>
      </c>
      <c r="F7509" s="26">
        <v>12.5</v>
      </c>
      <c r="G7509" s="28" t="s">
        <v>681</v>
      </c>
      <c r="H7509" s="28" t="s">
        <v>7165</v>
      </c>
      <c r="J7509" s="28" t="s">
        <v>4907</v>
      </c>
      <c r="K7509" s="29">
        <v>41040</v>
      </c>
      <c r="L7509" s="28" t="s">
        <v>7174</v>
      </c>
      <c r="M7509" s="28" t="s">
        <v>697</v>
      </c>
    </row>
    <row r="7510" spans="1:13" hidden="1" x14ac:dyDescent="0.2">
      <c r="A7510" s="27">
        <v>92156</v>
      </c>
      <c r="B7510" s="28" t="s">
        <v>4573</v>
      </c>
      <c r="C7510" s="28" t="s">
        <v>5135</v>
      </c>
      <c r="D7510" s="25">
        <v>41040</v>
      </c>
      <c r="F7510" s="26">
        <v>21.52</v>
      </c>
      <c r="G7510" s="28" t="s">
        <v>683</v>
      </c>
      <c r="H7510" s="28" t="s">
        <v>3365</v>
      </c>
      <c r="J7510" s="28" t="s">
        <v>4909</v>
      </c>
      <c r="K7510" s="29">
        <v>41041</v>
      </c>
      <c r="L7510" s="28" t="s">
        <v>5658</v>
      </c>
      <c r="M7510" s="28" t="s">
        <v>1525</v>
      </c>
    </row>
    <row r="7511" spans="1:13" hidden="1" x14ac:dyDescent="0.2">
      <c r="A7511" s="27">
        <v>92142.1</v>
      </c>
      <c r="B7511" s="28" t="s">
        <v>4573</v>
      </c>
      <c r="C7511" s="28" t="s">
        <v>5135</v>
      </c>
      <c r="D7511" s="25">
        <v>41040</v>
      </c>
      <c r="E7511" s="28" t="s">
        <v>6756</v>
      </c>
      <c r="F7511" s="26">
        <v>4.2</v>
      </c>
      <c r="G7511" s="28" t="s">
        <v>5167</v>
      </c>
      <c r="H7511" s="28" t="s">
        <v>277</v>
      </c>
      <c r="J7511" s="28" t="s">
        <v>4911</v>
      </c>
      <c r="K7511" s="29">
        <v>41041</v>
      </c>
      <c r="L7511" s="28" t="s">
        <v>5658</v>
      </c>
      <c r="M7511" s="28" t="s">
        <v>748</v>
      </c>
    </row>
    <row r="7512" spans="1:13" hidden="1" x14ac:dyDescent="0.2">
      <c r="A7512" s="27">
        <v>92142.2</v>
      </c>
      <c r="B7512" s="28" t="s">
        <v>4573</v>
      </c>
      <c r="C7512" s="28" t="s">
        <v>5135</v>
      </c>
      <c r="D7512" s="25">
        <v>41040</v>
      </c>
      <c r="E7512" s="28" t="s">
        <v>7381</v>
      </c>
      <c r="F7512" s="26">
        <v>2.2000000000000002</v>
      </c>
      <c r="G7512" s="28" t="s">
        <v>5167</v>
      </c>
      <c r="H7512" s="28" t="s">
        <v>3370</v>
      </c>
      <c r="J7512" s="28" t="s">
        <v>4907</v>
      </c>
      <c r="K7512" s="29">
        <v>41041</v>
      </c>
      <c r="L7512" s="28" t="s">
        <v>5658</v>
      </c>
      <c r="M7512" s="28" t="s">
        <v>748</v>
      </c>
    </row>
    <row r="7513" spans="1:13" hidden="1" x14ac:dyDescent="0.2">
      <c r="A7513" s="27">
        <v>92142.3</v>
      </c>
      <c r="B7513" s="28" t="s">
        <v>4573</v>
      </c>
      <c r="C7513" s="28" t="s">
        <v>5135</v>
      </c>
      <c r="D7513" s="25">
        <v>41040</v>
      </c>
      <c r="E7513" s="33"/>
      <c r="F7513" s="26">
        <v>38.270000000000003</v>
      </c>
      <c r="G7513" s="28" t="s">
        <v>5167</v>
      </c>
      <c r="H7513" s="28" t="s">
        <v>3365</v>
      </c>
      <c r="J7513" s="28" t="s">
        <v>4909</v>
      </c>
      <c r="K7513" s="29">
        <v>41041</v>
      </c>
      <c r="L7513" s="28" t="s">
        <v>5658</v>
      </c>
      <c r="M7513" s="28" t="s">
        <v>748</v>
      </c>
    </row>
    <row r="7514" spans="1:13" hidden="1" x14ac:dyDescent="0.2">
      <c r="A7514" s="27">
        <v>92158</v>
      </c>
      <c r="B7514" s="28" t="s">
        <v>4573</v>
      </c>
      <c r="C7514" s="28" t="s">
        <v>5135</v>
      </c>
      <c r="D7514" s="25">
        <v>41041</v>
      </c>
      <c r="E7514" s="28" t="s">
        <v>7507</v>
      </c>
      <c r="F7514" s="26">
        <v>34.200000000000003</v>
      </c>
      <c r="G7514" s="28" t="s">
        <v>1561</v>
      </c>
      <c r="H7514" s="28" t="s">
        <v>5946</v>
      </c>
      <c r="I7514" s="28" t="s">
        <v>7513</v>
      </c>
      <c r="J7514" s="28" t="s">
        <v>4909</v>
      </c>
      <c r="K7514" s="29">
        <v>41043</v>
      </c>
      <c r="L7514" s="28" t="s">
        <v>5658</v>
      </c>
      <c r="M7514" s="28" t="s">
        <v>6439</v>
      </c>
    </row>
    <row r="7515" spans="1:13" hidden="1" x14ac:dyDescent="0.2">
      <c r="A7515" s="27">
        <v>92159</v>
      </c>
      <c r="B7515" s="28" t="s">
        <v>4573</v>
      </c>
      <c r="C7515" s="28" t="s">
        <v>5135</v>
      </c>
      <c r="D7515" s="25">
        <v>41041</v>
      </c>
      <c r="E7515" s="28" t="s">
        <v>7508</v>
      </c>
      <c r="F7515" s="26">
        <v>3.5</v>
      </c>
      <c r="G7515" s="28" t="s">
        <v>1561</v>
      </c>
      <c r="H7515" s="28" t="s">
        <v>5946</v>
      </c>
      <c r="I7515" s="28" t="s">
        <v>7513</v>
      </c>
      <c r="J7515" s="28" t="s">
        <v>4909</v>
      </c>
      <c r="K7515" s="29">
        <v>41043</v>
      </c>
      <c r="L7515" s="28" t="s">
        <v>5658</v>
      </c>
      <c r="M7515" s="28" t="s">
        <v>6439</v>
      </c>
    </row>
    <row r="7516" spans="1:13" hidden="1" x14ac:dyDescent="0.2">
      <c r="A7516" s="27">
        <v>92157</v>
      </c>
      <c r="B7516" s="28" t="s">
        <v>4573</v>
      </c>
      <c r="C7516" s="28" t="s">
        <v>5135</v>
      </c>
      <c r="D7516" s="25">
        <v>41041</v>
      </c>
      <c r="F7516" s="26">
        <v>108.4</v>
      </c>
      <c r="G7516" s="28" t="s">
        <v>688</v>
      </c>
      <c r="H7516" s="28" t="s">
        <v>5946</v>
      </c>
      <c r="I7516" s="28" t="s">
        <v>7513</v>
      </c>
      <c r="J7516" s="28" t="s">
        <v>4909</v>
      </c>
      <c r="K7516" s="29">
        <v>41043</v>
      </c>
      <c r="L7516" s="28" t="s">
        <v>5658</v>
      </c>
      <c r="M7516" s="28" t="s">
        <v>1522</v>
      </c>
    </row>
    <row r="7517" spans="1:13" hidden="1" x14ac:dyDescent="0.2">
      <c r="A7517" s="27">
        <v>92161</v>
      </c>
      <c r="B7517" s="33" t="s">
        <v>4573</v>
      </c>
      <c r="C7517" s="28" t="s">
        <v>5135</v>
      </c>
      <c r="D7517" s="25">
        <v>41042</v>
      </c>
      <c r="F7517" s="26">
        <v>11.89</v>
      </c>
      <c r="G7517" s="28" t="s">
        <v>688</v>
      </c>
      <c r="H7517" s="28" t="s">
        <v>5946</v>
      </c>
      <c r="I7517" s="28" t="s">
        <v>7513</v>
      </c>
      <c r="J7517" s="28" t="s">
        <v>4908</v>
      </c>
      <c r="K7517" s="29">
        <v>41043</v>
      </c>
      <c r="L7517" s="28" t="s">
        <v>5658</v>
      </c>
      <c r="M7517" s="28" t="s">
        <v>3791</v>
      </c>
    </row>
    <row r="7518" spans="1:13" hidden="1" x14ac:dyDescent="0.2">
      <c r="A7518" s="27">
        <v>92160</v>
      </c>
      <c r="B7518" s="28" t="s">
        <v>4573</v>
      </c>
      <c r="C7518" s="28" t="s">
        <v>5135</v>
      </c>
      <c r="D7518" s="25">
        <v>41042</v>
      </c>
      <c r="F7518" s="26">
        <v>49.49</v>
      </c>
      <c r="G7518" s="28" t="s">
        <v>878</v>
      </c>
      <c r="H7518" s="28" t="s">
        <v>7322</v>
      </c>
      <c r="J7518" s="28" t="s">
        <v>4549</v>
      </c>
      <c r="K7518" s="29">
        <v>41043</v>
      </c>
      <c r="L7518" s="28" t="s">
        <v>5658</v>
      </c>
      <c r="M7518" s="28" t="s">
        <v>3790</v>
      </c>
    </row>
    <row r="7519" spans="1:13" hidden="1" x14ac:dyDescent="0.2">
      <c r="A7519" s="211">
        <v>92162</v>
      </c>
      <c r="B7519" s="28" t="s">
        <v>4573</v>
      </c>
      <c r="C7519" s="28" t="s">
        <v>5135</v>
      </c>
      <c r="D7519" s="25">
        <v>41043</v>
      </c>
      <c r="F7519" s="26">
        <v>26.83</v>
      </c>
      <c r="G7519" s="28" t="s">
        <v>1956</v>
      </c>
      <c r="H7519" s="28" t="s">
        <v>3365</v>
      </c>
      <c r="J7519" s="28" t="s">
        <v>4909</v>
      </c>
      <c r="K7519" s="29">
        <v>41044</v>
      </c>
      <c r="L7519" s="28" t="s">
        <v>5658</v>
      </c>
      <c r="M7519" s="28" t="s">
        <v>3867</v>
      </c>
    </row>
    <row r="7520" spans="1:13" hidden="1" x14ac:dyDescent="0.2">
      <c r="A7520" s="211">
        <v>92166</v>
      </c>
      <c r="B7520" s="28" t="s">
        <v>4573</v>
      </c>
      <c r="C7520" s="28" t="s">
        <v>5135</v>
      </c>
      <c r="D7520" s="25">
        <v>41043</v>
      </c>
      <c r="F7520" s="26">
        <v>6.98</v>
      </c>
      <c r="G7520" s="28" t="s">
        <v>1555</v>
      </c>
      <c r="H7520" s="28" t="s">
        <v>4599</v>
      </c>
      <c r="I7520" s="28" t="s">
        <v>4193</v>
      </c>
      <c r="J7520" s="28" t="s">
        <v>4909</v>
      </c>
      <c r="K7520" s="29">
        <v>41044</v>
      </c>
      <c r="L7520" s="28" t="s">
        <v>5658</v>
      </c>
      <c r="M7520" s="28" t="s">
        <v>3794</v>
      </c>
    </row>
    <row r="7521" spans="1:13" hidden="1" x14ac:dyDescent="0.2">
      <c r="A7521" s="211">
        <v>92001</v>
      </c>
      <c r="B7521" s="28" t="s">
        <v>4579</v>
      </c>
      <c r="C7521" s="28" t="s">
        <v>4574</v>
      </c>
      <c r="D7521" s="25">
        <v>41043</v>
      </c>
      <c r="F7521" s="26">
        <v>40</v>
      </c>
      <c r="G7521" s="28" t="s">
        <v>4580</v>
      </c>
      <c r="H7521" s="28" t="s">
        <v>6667</v>
      </c>
      <c r="K7521" s="29">
        <v>41043</v>
      </c>
      <c r="L7521" s="28" t="s">
        <v>7184</v>
      </c>
      <c r="M7521" s="28" t="s">
        <v>7242</v>
      </c>
    </row>
    <row r="7522" spans="1:13" hidden="1" x14ac:dyDescent="0.2">
      <c r="A7522" s="211">
        <v>92002</v>
      </c>
      <c r="B7522" s="28" t="s">
        <v>4579</v>
      </c>
      <c r="C7522" s="28" t="s">
        <v>4574</v>
      </c>
      <c r="D7522" s="25">
        <v>41043</v>
      </c>
      <c r="F7522" s="26">
        <v>50</v>
      </c>
      <c r="G7522" s="28" t="s">
        <v>4580</v>
      </c>
      <c r="H7522" s="28" t="s">
        <v>6667</v>
      </c>
      <c r="K7522" s="29">
        <v>41043</v>
      </c>
      <c r="L7522" s="28" t="s">
        <v>7184</v>
      </c>
      <c r="M7522" s="28" t="s">
        <v>7243</v>
      </c>
    </row>
    <row r="7523" spans="1:13" hidden="1" x14ac:dyDescent="0.2">
      <c r="A7523" s="211">
        <v>92165</v>
      </c>
      <c r="B7523" s="28" t="s">
        <v>4573</v>
      </c>
      <c r="C7523" s="28" t="s">
        <v>5135</v>
      </c>
      <c r="D7523" s="25">
        <v>41043</v>
      </c>
      <c r="E7523" s="28" t="s">
        <v>7509</v>
      </c>
      <c r="F7523" s="26">
        <v>6.99</v>
      </c>
      <c r="G7523" s="28" t="s">
        <v>2203</v>
      </c>
      <c r="H7523" s="28" t="s">
        <v>4599</v>
      </c>
      <c r="I7523" s="28" t="s">
        <v>4193</v>
      </c>
      <c r="J7523" s="28" t="s">
        <v>4911</v>
      </c>
      <c r="K7523" s="29">
        <v>41044</v>
      </c>
      <c r="L7523" s="28" t="s">
        <v>5658</v>
      </c>
      <c r="M7523" s="28" t="s">
        <v>3793</v>
      </c>
    </row>
    <row r="7524" spans="1:13" hidden="1" x14ac:dyDescent="0.2">
      <c r="A7524" s="27">
        <v>92000</v>
      </c>
      <c r="B7524" s="28" t="s">
        <v>4592</v>
      </c>
      <c r="C7524" s="28" t="s">
        <v>4574</v>
      </c>
      <c r="D7524" s="25">
        <v>41043</v>
      </c>
      <c r="F7524" s="26">
        <v>-68.819999999999993</v>
      </c>
      <c r="G7524" s="28" t="s">
        <v>2601</v>
      </c>
      <c r="H7524" s="28" t="s">
        <v>6666</v>
      </c>
      <c r="J7524" s="28" t="s">
        <v>4907</v>
      </c>
      <c r="K7524" s="29">
        <v>41043</v>
      </c>
      <c r="L7524" s="28" t="s">
        <v>7177</v>
      </c>
      <c r="M7524" s="28" t="s">
        <v>2726</v>
      </c>
    </row>
    <row r="7525" spans="1:13" hidden="1" x14ac:dyDescent="0.2">
      <c r="A7525" s="27">
        <v>92167</v>
      </c>
      <c r="B7525" s="28" t="s">
        <v>4573</v>
      </c>
      <c r="C7525" s="28" t="s">
        <v>5135</v>
      </c>
      <c r="D7525" s="25">
        <v>41043</v>
      </c>
      <c r="F7525" s="26">
        <v>4.8499999999999996</v>
      </c>
      <c r="G7525" s="28" t="s">
        <v>7119</v>
      </c>
      <c r="H7525" s="28" t="s">
        <v>3365</v>
      </c>
      <c r="J7525" s="28" t="s">
        <v>4911</v>
      </c>
      <c r="K7525" s="29">
        <v>41044</v>
      </c>
      <c r="L7525" s="28" t="s">
        <v>5658</v>
      </c>
      <c r="M7525" s="28" t="s">
        <v>6161</v>
      </c>
    </row>
    <row r="7526" spans="1:13" hidden="1" x14ac:dyDescent="0.2">
      <c r="A7526" s="27">
        <v>92163</v>
      </c>
      <c r="B7526" s="28" t="s">
        <v>4573</v>
      </c>
      <c r="C7526" s="28" t="s">
        <v>5135</v>
      </c>
      <c r="D7526" s="25">
        <v>41043</v>
      </c>
      <c r="F7526" s="26">
        <v>20.91</v>
      </c>
      <c r="G7526" s="28" t="s">
        <v>683</v>
      </c>
      <c r="H7526" s="28" t="s">
        <v>3365</v>
      </c>
      <c r="J7526" s="28" t="s">
        <v>4909</v>
      </c>
      <c r="K7526" s="29">
        <v>41044</v>
      </c>
      <c r="L7526" s="28" t="s">
        <v>5658</v>
      </c>
      <c r="M7526" s="28" t="s">
        <v>1525</v>
      </c>
    </row>
    <row r="7527" spans="1:13" hidden="1" x14ac:dyDescent="0.2">
      <c r="A7527" s="27">
        <v>92164</v>
      </c>
      <c r="B7527" s="28" t="s">
        <v>4573</v>
      </c>
      <c r="C7527" s="28" t="s">
        <v>5135</v>
      </c>
      <c r="D7527" s="25">
        <v>41043</v>
      </c>
      <c r="F7527" s="26">
        <v>14.99</v>
      </c>
      <c r="G7527" s="28" t="s">
        <v>4595</v>
      </c>
      <c r="H7527" s="28" t="s">
        <v>7154</v>
      </c>
      <c r="K7527" s="29">
        <v>41044</v>
      </c>
      <c r="L7527" s="28" t="s">
        <v>5658</v>
      </c>
      <c r="M7527" s="28" t="s">
        <v>3792</v>
      </c>
    </row>
    <row r="7528" spans="1:13" hidden="1" x14ac:dyDescent="0.2">
      <c r="A7528" s="27">
        <v>92168</v>
      </c>
      <c r="B7528" s="28" t="s">
        <v>4573</v>
      </c>
      <c r="C7528" s="28" t="s">
        <v>5135</v>
      </c>
      <c r="D7528" s="25">
        <v>41043</v>
      </c>
      <c r="F7528" s="26">
        <v>10</v>
      </c>
      <c r="G7528" s="33" t="s">
        <v>4095</v>
      </c>
      <c r="H7528" s="28" t="s">
        <v>4600</v>
      </c>
      <c r="J7528" s="28" t="s">
        <v>4905</v>
      </c>
      <c r="K7528" s="29">
        <v>41045</v>
      </c>
      <c r="L7528" s="28" t="s">
        <v>5658</v>
      </c>
      <c r="M7528" s="28" t="s">
        <v>3795</v>
      </c>
    </row>
    <row r="7529" spans="1:13" hidden="1" x14ac:dyDescent="0.2">
      <c r="A7529" s="211">
        <v>91999.5</v>
      </c>
      <c r="B7529" s="28" t="s">
        <v>4582</v>
      </c>
      <c r="C7529" s="28" t="s">
        <v>4574</v>
      </c>
      <c r="D7529" s="25">
        <v>41044</v>
      </c>
      <c r="E7529" s="28" t="s">
        <v>4813</v>
      </c>
      <c r="F7529" s="26">
        <v>-1.18</v>
      </c>
      <c r="G7529" s="28" t="s">
        <v>4583</v>
      </c>
      <c r="H7529" s="28" t="s">
        <v>6666</v>
      </c>
      <c r="J7529" s="28" t="s">
        <v>4911</v>
      </c>
      <c r="K7529" s="29">
        <v>41044</v>
      </c>
      <c r="L7529" s="28" t="s">
        <v>7181</v>
      </c>
    </row>
    <row r="7530" spans="1:13" hidden="1" x14ac:dyDescent="0.2">
      <c r="A7530" s="211">
        <v>91999.4</v>
      </c>
      <c r="B7530" s="28" t="s">
        <v>4573</v>
      </c>
      <c r="C7530" s="28" t="s">
        <v>4574</v>
      </c>
      <c r="D7530" s="25">
        <v>41044</v>
      </c>
      <c r="E7530" s="28" t="s">
        <v>6412</v>
      </c>
      <c r="F7530" s="26">
        <v>-50</v>
      </c>
      <c r="G7530" s="28" t="s">
        <v>4584</v>
      </c>
      <c r="H7530" s="28" t="s">
        <v>4599</v>
      </c>
      <c r="I7530" s="28" t="s">
        <v>7298</v>
      </c>
      <c r="J7530" s="28" t="s">
        <v>4905</v>
      </c>
      <c r="K7530" s="29">
        <v>41044</v>
      </c>
      <c r="L7530" s="28" t="s">
        <v>7181</v>
      </c>
    </row>
    <row r="7531" spans="1:13" x14ac:dyDescent="0.2">
      <c r="A7531" s="211">
        <v>91999.3</v>
      </c>
      <c r="B7531" s="28" t="s">
        <v>4573</v>
      </c>
      <c r="C7531" s="28" t="s">
        <v>4574</v>
      </c>
      <c r="D7531" s="25">
        <v>41044</v>
      </c>
      <c r="E7531" s="28" t="s">
        <v>6411</v>
      </c>
      <c r="F7531" s="26">
        <v>-90</v>
      </c>
      <c r="G7531" s="28" t="s">
        <v>5412</v>
      </c>
      <c r="H7531" s="28" t="s">
        <v>7151</v>
      </c>
      <c r="J7531" s="28" t="s">
        <v>4907</v>
      </c>
      <c r="K7531" s="29">
        <v>41044</v>
      </c>
      <c r="L7531" s="28" t="s">
        <v>7181</v>
      </c>
    </row>
    <row r="7532" spans="1:13" x14ac:dyDescent="0.2">
      <c r="A7532" s="211">
        <v>91999.6</v>
      </c>
      <c r="B7532" s="28" t="s">
        <v>4573</v>
      </c>
      <c r="C7532" s="28" t="s">
        <v>4574</v>
      </c>
      <c r="D7532" s="25">
        <v>41044</v>
      </c>
      <c r="E7532" s="28" t="s">
        <v>4814</v>
      </c>
      <c r="F7532" s="26">
        <v>-27</v>
      </c>
      <c r="G7532" s="28" t="s">
        <v>5412</v>
      </c>
      <c r="H7532" s="28" t="s">
        <v>7151</v>
      </c>
      <c r="J7532" s="28" t="s">
        <v>4907</v>
      </c>
      <c r="K7532" s="29">
        <v>41044</v>
      </c>
      <c r="L7532" s="28" t="s">
        <v>7181</v>
      </c>
    </row>
    <row r="7533" spans="1:13" hidden="1" x14ac:dyDescent="0.2">
      <c r="A7533" s="211">
        <v>92172</v>
      </c>
      <c r="B7533" s="28" t="s">
        <v>4573</v>
      </c>
      <c r="C7533" s="28" t="s">
        <v>5135</v>
      </c>
      <c r="D7533" s="25">
        <v>41044</v>
      </c>
      <c r="F7533" s="26">
        <v>10</v>
      </c>
      <c r="G7533" s="28" t="s">
        <v>2203</v>
      </c>
      <c r="H7533" s="28" t="s">
        <v>4600</v>
      </c>
      <c r="J7533" s="28" t="s">
        <v>4907</v>
      </c>
      <c r="K7533" s="29">
        <v>41045</v>
      </c>
      <c r="L7533" s="28" t="s">
        <v>5658</v>
      </c>
      <c r="M7533" s="28" t="s">
        <v>3796</v>
      </c>
    </row>
    <row r="7534" spans="1:13" hidden="1" x14ac:dyDescent="0.2">
      <c r="A7534" s="27">
        <v>91998</v>
      </c>
      <c r="B7534" s="28" t="s">
        <v>7124</v>
      </c>
      <c r="C7534" s="28" t="s">
        <v>4574</v>
      </c>
      <c r="D7534" s="25">
        <v>41044</v>
      </c>
      <c r="E7534" s="28" t="s">
        <v>6408</v>
      </c>
      <c r="F7534" s="26">
        <v>-25</v>
      </c>
      <c r="G7534" s="28" t="s">
        <v>2718</v>
      </c>
      <c r="H7534" s="28" t="s">
        <v>6666</v>
      </c>
      <c r="K7534" s="29">
        <v>41044</v>
      </c>
      <c r="L7534" s="28" t="s">
        <v>7181</v>
      </c>
    </row>
    <row r="7535" spans="1:13" hidden="1" x14ac:dyDescent="0.2">
      <c r="A7535" s="27">
        <v>92171.1</v>
      </c>
      <c r="B7535" s="28" t="s">
        <v>4573</v>
      </c>
      <c r="C7535" s="28" t="s">
        <v>5135</v>
      </c>
      <c r="D7535" s="25">
        <v>41044</v>
      </c>
      <c r="E7535" s="28" t="s">
        <v>8137</v>
      </c>
      <c r="F7535" s="26">
        <v>4</v>
      </c>
      <c r="G7535" s="28" t="s">
        <v>683</v>
      </c>
      <c r="H7535" s="28" t="s">
        <v>7154</v>
      </c>
      <c r="J7535" s="28" t="s">
        <v>4906</v>
      </c>
      <c r="K7535" s="29">
        <v>41045</v>
      </c>
      <c r="L7535" s="28" t="s">
        <v>5658</v>
      </c>
      <c r="M7535" s="28" t="s">
        <v>1525</v>
      </c>
    </row>
    <row r="7536" spans="1:13" hidden="1" x14ac:dyDescent="0.2">
      <c r="A7536" s="27">
        <v>92171.199999999997</v>
      </c>
      <c r="B7536" s="28" t="s">
        <v>4573</v>
      </c>
      <c r="C7536" s="28" t="s">
        <v>5135</v>
      </c>
      <c r="D7536" s="25">
        <v>41044</v>
      </c>
      <c r="F7536" s="26">
        <v>7.17</v>
      </c>
      <c r="G7536" s="28" t="s">
        <v>683</v>
      </c>
      <c r="H7536" s="28" t="s">
        <v>3365</v>
      </c>
      <c r="J7536" s="28" t="s">
        <v>4909</v>
      </c>
      <c r="K7536" s="29">
        <v>41045</v>
      </c>
      <c r="L7536" s="28" t="s">
        <v>5658</v>
      </c>
      <c r="M7536" s="28" t="s">
        <v>1525</v>
      </c>
    </row>
    <row r="7537" spans="1:13" hidden="1" x14ac:dyDescent="0.2">
      <c r="A7537" s="27">
        <v>91999.1</v>
      </c>
      <c r="B7537" s="28" t="s">
        <v>4573</v>
      </c>
      <c r="C7537" s="28" t="s">
        <v>4574</v>
      </c>
      <c r="D7537" s="25">
        <v>41044</v>
      </c>
      <c r="E7537" s="28" t="s">
        <v>6409</v>
      </c>
      <c r="F7537" s="26">
        <v>-25</v>
      </c>
      <c r="G7537" s="28" t="s">
        <v>4595</v>
      </c>
      <c r="H7537" s="28" t="s">
        <v>6666</v>
      </c>
      <c r="K7537" s="29">
        <v>41044</v>
      </c>
      <c r="L7537" s="28" t="s">
        <v>7181</v>
      </c>
    </row>
    <row r="7538" spans="1:13" x14ac:dyDescent="0.2">
      <c r="A7538" s="27">
        <v>92169</v>
      </c>
      <c r="B7538" s="28" t="s">
        <v>4573</v>
      </c>
      <c r="C7538" s="28" t="s">
        <v>5135</v>
      </c>
      <c r="D7538" s="25">
        <v>41044</v>
      </c>
      <c r="F7538" s="26">
        <v>17</v>
      </c>
      <c r="G7538" s="28" t="s">
        <v>2205</v>
      </c>
      <c r="H7538" s="28" t="s">
        <v>7151</v>
      </c>
      <c r="J7538" s="28" t="s">
        <v>4911</v>
      </c>
      <c r="K7538" s="29">
        <v>41045</v>
      </c>
      <c r="L7538" s="28" t="s">
        <v>5658</v>
      </c>
      <c r="M7538" s="28" t="s">
        <v>755</v>
      </c>
    </row>
    <row r="7539" spans="1:13" x14ac:dyDescent="0.2">
      <c r="A7539" s="27">
        <v>92170</v>
      </c>
      <c r="B7539" s="28" t="s">
        <v>4573</v>
      </c>
      <c r="C7539" s="28" t="s">
        <v>5135</v>
      </c>
      <c r="D7539" s="25">
        <v>41044</v>
      </c>
      <c r="F7539" s="26">
        <v>15.3</v>
      </c>
      <c r="G7539" s="28" t="s">
        <v>2205</v>
      </c>
      <c r="H7539" s="28" t="s">
        <v>7151</v>
      </c>
      <c r="J7539" s="28" t="s">
        <v>4911</v>
      </c>
      <c r="K7539" s="29">
        <v>41045</v>
      </c>
      <c r="L7539" s="28" t="s">
        <v>5658</v>
      </c>
      <c r="M7539" s="28" t="s">
        <v>755</v>
      </c>
    </row>
    <row r="7540" spans="1:13" x14ac:dyDescent="0.2">
      <c r="A7540" s="27">
        <v>91999.2</v>
      </c>
      <c r="B7540" s="28" t="s">
        <v>4573</v>
      </c>
      <c r="C7540" s="28" t="s">
        <v>4574</v>
      </c>
      <c r="D7540" s="25">
        <v>41044</v>
      </c>
      <c r="E7540" s="28" t="s">
        <v>6410</v>
      </c>
      <c r="F7540" s="26">
        <v>-1435.26</v>
      </c>
      <c r="G7540" s="28" t="s">
        <v>6469</v>
      </c>
      <c r="H7540" s="28" t="s">
        <v>7151</v>
      </c>
      <c r="J7540" s="28" t="s">
        <v>4907</v>
      </c>
      <c r="K7540" s="29">
        <v>41044</v>
      </c>
      <c r="L7540" s="28" t="s">
        <v>7181</v>
      </c>
    </row>
    <row r="7541" spans="1:13" hidden="1" x14ac:dyDescent="0.2">
      <c r="A7541" s="211">
        <v>92177</v>
      </c>
      <c r="B7541" s="28" t="s">
        <v>4573</v>
      </c>
      <c r="C7541" s="28" t="s">
        <v>5135</v>
      </c>
      <c r="D7541" s="25">
        <v>41045</v>
      </c>
      <c r="E7541" s="28" t="s">
        <v>2051</v>
      </c>
      <c r="F7541" s="26">
        <v>3.4</v>
      </c>
      <c r="G7541" s="28" t="s">
        <v>7120</v>
      </c>
      <c r="H7541" s="28" t="s">
        <v>3484</v>
      </c>
      <c r="J7541" s="28" t="s">
        <v>4911</v>
      </c>
      <c r="K7541" s="29">
        <v>41046</v>
      </c>
      <c r="L7541" s="28" t="s">
        <v>5658</v>
      </c>
      <c r="M7541" s="28" t="s">
        <v>3798</v>
      </c>
    </row>
    <row r="7542" spans="1:13" hidden="1" x14ac:dyDescent="0.2">
      <c r="A7542" s="211">
        <v>92176</v>
      </c>
      <c r="B7542" s="28" t="s">
        <v>4573</v>
      </c>
      <c r="C7542" s="28" t="s">
        <v>5135</v>
      </c>
      <c r="D7542" s="25">
        <v>41045</v>
      </c>
      <c r="E7542" s="28" t="s">
        <v>7164</v>
      </c>
      <c r="F7542" s="26">
        <v>3.72</v>
      </c>
      <c r="G7542" s="28" t="s">
        <v>2203</v>
      </c>
      <c r="H7542" s="28" t="s">
        <v>3365</v>
      </c>
      <c r="J7542" s="28" t="s">
        <v>4907</v>
      </c>
      <c r="K7542" s="29">
        <v>41046</v>
      </c>
      <c r="L7542" s="28" t="s">
        <v>5658</v>
      </c>
      <c r="M7542" s="28" t="s">
        <v>3797</v>
      </c>
    </row>
    <row r="7543" spans="1:13" hidden="1" x14ac:dyDescent="0.2">
      <c r="A7543" s="211">
        <v>92178</v>
      </c>
      <c r="B7543" s="28" t="s">
        <v>4573</v>
      </c>
      <c r="C7543" s="28" t="s">
        <v>5135</v>
      </c>
      <c r="D7543" s="25">
        <v>41045</v>
      </c>
      <c r="F7543" s="26">
        <v>2.2400000000000002</v>
      </c>
      <c r="G7543" s="28" t="s">
        <v>2203</v>
      </c>
      <c r="H7543" s="28" t="s">
        <v>3365</v>
      </c>
      <c r="J7543" s="28" t="s">
        <v>4907</v>
      </c>
      <c r="K7543" s="29">
        <v>41046</v>
      </c>
      <c r="L7543" s="28" t="s">
        <v>5658</v>
      </c>
      <c r="M7543" s="28" t="s">
        <v>3799</v>
      </c>
    </row>
    <row r="7544" spans="1:13" hidden="1" x14ac:dyDescent="0.2">
      <c r="A7544" s="211">
        <v>92179</v>
      </c>
      <c r="B7544" s="28" t="s">
        <v>4573</v>
      </c>
      <c r="C7544" s="28" t="s">
        <v>5135</v>
      </c>
      <c r="D7544" s="25">
        <v>41045</v>
      </c>
      <c r="F7544" s="26">
        <v>2.12</v>
      </c>
      <c r="G7544" s="28" t="s">
        <v>2203</v>
      </c>
      <c r="H7544" s="28" t="s">
        <v>3365</v>
      </c>
      <c r="J7544" s="28" t="s">
        <v>4907</v>
      </c>
      <c r="K7544" s="29">
        <v>41046</v>
      </c>
      <c r="L7544" s="28" t="s">
        <v>5658</v>
      </c>
      <c r="M7544" s="28" t="s">
        <v>3799</v>
      </c>
    </row>
    <row r="7545" spans="1:13" hidden="1" x14ac:dyDescent="0.2">
      <c r="A7545" s="27">
        <v>92173.1</v>
      </c>
      <c r="B7545" s="28" t="s">
        <v>4573</v>
      </c>
      <c r="C7545" s="28" t="s">
        <v>5135</v>
      </c>
      <c r="D7545" s="25">
        <v>41045</v>
      </c>
      <c r="E7545" s="28" t="s">
        <v>1331</v>
      </c>
      <c r="F7545" s="26">
        <v>10</v>
      </c>
      <c r="G7545" s="28" t="s">
        <v>683</v>
      </c>
      <c r="H7545" s="28" t="s">
        <v>3488</v>
      </c>
      <c r="J7545" s="28" t="s">
        <v>4909</v>
      </c>
      <c r="K7545" s="29" t="s">
        <v>6703</v>
      </c>
      <c r="L7545" s="28" t="s">
        <v>5658</v>
      </c>
      <c r="M7545" s="28" t="s">
        <v>1525</v>
      </c>
    </row>
    <row r="7546" spans="1:13" hidden="1" x14ac:dyDescent="0.2">
      <c r="A7546" s="27">
        <v>92173.2</v>
      </c>
      <c r="B7546" s="28" t="s">
        <v>4573</v>
      </c>
      <c r="C7546" s="28" t="s">
        <v>5135</v>
      </c>
      <c r="D7546" s="25">
        <v>41045</v>
      </c>
      <c r="F7546" s="26">
        <v>19.64</v>
      </c>
      <c r="G7546" s="28" t="s">
        <v>683</v>
      </c>
      <c r="H7546" s="28" t="s">
        <v>3365</v>
      </c>
      <c r="J7546" s="28" t="s">
        <v>4909</v>
      </c>
      <c r="K7546" s="29" t="s">
        <v>6703</v>
      </c>
      <c r="L7546" s="28" t="s">
        <v>5658</v>
      </c>
      <c r="M7546" s="28" t="s">
        <v>1525</v>
      </c>
    </row>
    <row r="7547" spans="1:13" x14ac:dyDescent="0.2">
      <c r="A7547" s="27">
        <v>92174</v>
      </c>
      <c r="B7547" s="28" t="s">
        <v>4573</v>
      </c>
      <c r="C7547" s="28" t="s">
        <v>5135</v>
      </c>
      <c r="D7547" s="25">
        <v>41045</v>
      </c>
      <c r="F7547" s="26">
        <v>23</v>
      </c>
      <c r="G7547" s="28" t="s">
        <v>2205</v>
      </c>
      <c r="H7547" s="28" t="s">
        <v>7151</v>
      </c>
      <c r="J7547" s="28" t="s">
        <v>4911</v>
      </c>
      <c r="K7547" s="29">
        <v>41046</v>
      </c>
      <c r="L7547" s="28" t="s">
        <v>5658</v>
      </c>
      <c r="M7547" s="28" t="s">
        <v>755</v>
      </c>
    </row>
    <row r="7548" spans="1:13" x14ac:dyDescent="0.2">
      <c r="A7548" s="27">
        <v>92175</v>
      </c>
      <c r="B7548" s="28" t="s">
        <v>4573</v>
      </c>
      <c r="C7548" s="28" t="s">
        <v>5135</v>
      </c>
      <c r="D7548" s="25">
        <v>41045</v>
      </c>
      <c r="F7548" s="26">
        <v>15.3</v>
      </c>
      <c r="G7548" s="28" t="s">
        <v>2205</v>
      </c>
      <c r="H7548" s="28" t="s">
        <v>7151</v>
      </c>
      <c r="J7548" s="28" t="s">
        <v>4911</v>
      </c>
      <c r="K7548" s="29">
        <v>41046</v>
      </c>
      <c r="L7548" s="28" t="s">
        <v>5658</v>
      </c>
      <c r="M7548" s="28" t="s">
        <v>755</v>
      </c>
    </row>
    <row r="7549" spans="1:13" hidden="1" x14ac:dyDescent="0.2">
      <c r="A7549" s="211">
        <v>91995</v>
      </c>
      <c r="B7549" s="33" t="s">
        <v>4592</v>
      </c>
      <c r="C7549" s="28" t="s">
        <v>4574</v>
      </c>
      <c r="D7549" s="25">
        <v>41046</v>
      </c>
      <c r="F7549" s="26">
        <v>-5156.93</v>
      </c>
      <c r="G7549" s="28" t="s">
        <v>4593</v>
      </c>
      <c r="H7549" s="28" t="s">
        <v>6666</v>
      </c>
      <c r="J7549" s="28" t="s">
        <v>4911</v>
      </c>
      <c r="K7549" s="29">
        <v>41046</v>
      </c>
      <c r="L7549" s="28" t="s">
        <v>7177</v>
      </c>
      <c r="M7549" s="28" t="s">
        <v>5049</v>
      </c>
    </row>
    <row r="7550" spans="1:13" hidden="1" x14ac:dyDescent="0.2">
      <c r="A7550" s="211">
        <v>91997</v>
      </c>
      <c r="B7550" s="28" t="s">
        <v>4592</v>
      </c>
      <c r="C7550" s="28" t="s">
        <v>4574</v>
      </c>
      <c r="D7550" s="25">
        <v>41046</v>
      </c>
      <c r="F7550" s="26">
        <v>-5156.93</v>
      </c>
      <c r="G7550" s="28" t="s">
        <v>4593</v>
      </c>
      <c r="H7550" s="28" t="s">
        <v>6666</v>
      </c>
      <c r="J7550" s="28" t="s">
        <v>4911</v>
      </c>
      <c r="K7550" s="29">
        <v>41046</v>
      </c>
      <c r="L7550" s="28" t="s">
        <v>7177</v>
      </c>
      <c r="M7550" s="28" t="s">
        <v>5050</v>
      </c>
    </row>
    <row r="7551" spans="1:13" hidden="1" x14ac:dyDescent="0.2">
      <c r="A7551" s="211">
        <v>92184</v>
      </c>
      <c r="B7551" s="28" t="s">
        <v>4573</v>
      </c>
      <c r="C7551" s="28" t="s">
        <v>5135</v>
      </c>
      <c r="D7551" s="25">
        <v>41046</v>
      </c>
      <c r="F7551" s="26">
        <v>6.01</v>
      </c>
      <c r="G7551" s="28" t="s">
        <v>1555</v>
      </c>
      <c r="H7551" s="28" t="s">
        <v>3370</v>
      </c>
      <c r="J7551" s="28" t="s">
        <v>4909</v>
      </c>
      <c r="K7551" s="29">
        <v>41047</v>
      </c>
      <c r="L7551" s="28" t="s">
        <v>5658</v>
      </c>
      <c r="M7551" s="28" t="s">
        <v>3800</v>
      </c>
    </row>
    <row r="7552" spans="1:13" hidden="1" x14ac:dyDescent="0.2">
      <c r="A7552" s="211">
        <v>92185</v>
      </c>
      <c r="B7552" s="28" t="s">
        <v>4573</v>
      </c>
      <c r="C7552" s="28" t="s">
        <v>5135</v>
      </c>
      <c r="D7552" s="25">
        <v>41046</v>
      </c>
      <c r="F7552" s="26">
        <v>4.5</v>
      </c>
      <c r="G7552" s="28" t="s">
        <v>2208</v>
      </c>
      <c r="H7552" s="28" t="s">
        <v>3365</v>
      </c>
      <c r="K7552" s="29">
        <v>41047</v>
      </c>
      <c r="L7552" s="28" t="s">
        <v>5658</v>
      </c>
      <c r="M7552" s="28" t="s">
        <v>3924</v>
      </c>
    </row>
    <row r="7553" spans="1:13" hidden="1" x14ac:dyDescent="0.2">
      <c r="A7553" s="211">
        <v>92186</v>
      </c>
      <c r="B7553" s="28" t="s">
        <v>4573</v>
      </c>
      <c r="C7553" s="28" t="s">
        <v>5135</v>
      </c>
      <c r="D7553" s="25">
        <v>41046</v>
      </c>
      <c r="E7553" s="28" t="s">
        <v>7512</v>
      </c>
      <c r="F7553" s="26">
        <v>8.5</v>
      </c>
      <c r="G7553" s="28" t="s">
        <v>2203</v>
      </c>
      <c r="H7553" s="28" t="s">
        <v>4599</v>
      </c>
      <c r="I7553" s="28" t="s">
        <v>4193</v>
      </c>
      <c r="J7553" s="28" t="s">
        <v>4911</v>
      </c>
      <c r="K7553" s="29">
        <v>41048</v>
      </c>
      <c r="L7553" s="28" t="s">
        <v>5658</v>
      </c>
      <c r="M7553" s="28" t="s">
        <v>3801</v>
      </c>
    </row>
    <row r="7554" spans="1:13" hidden="1" x14ac:dyDescent="0.2">
      <c r="A7554" s="211">
        <v>92181</v>
      </c>
      <c r="B7554" s="28" t="s">
        <v>4573</v>
      </c>
      <c r="C7554" s="28" t="s">
        <v>5135</v>
      </c>
      <c r="D7554" s="25">
        <v>41046</v>
      </c>
      <c r="E7554" s="33"/>
      <c r="F7554" s="26">
        <v>18.600000000000001</v>
      </c>
      <c r="G7554" s="28" t="s">
        <v>898</v>
      </c>
      <c r="H7554" s="28" t="s">
        <v>3365</v>
      </c>
      <c r="J7554" s="28" t="s">
        <v>4909</v>
      </c>
      <c r="K7554" s="29">
        <v>41047</v>
      </c>
      <c r="L7554" s="28" t="s">
        <v>5658</v>
      </c>
      <c r="M7554" s="28" t="s">
        <v>3050</v>
      </c>
    </row>
    <row r="7555" spans="1:13" hidden="1" x14ac:dyDescent="0.2">
      <c r="A7555" s="27">
        <v>92183</v>
      </c>
      <c r="B7555" s="28" t="s">
        <v>4573</v>
      </c>
      <c r="C7555" s="28" t="s">
        <v>5135</v>
      </c>
      <c r="D7555" s="25">
        <v>41046</v>
      </c>
      <c r="F7555" s="26">
        <v>6.1</v>
      </c>
      <c r="G7555" s="28" t="s">
        <v>7119</v>
      </c>
      <c r="H7555" s="28" t="s">
        <v>3365</v>
      </c>
      <c r="J7555" s="28" t="s">
        <v>4911</v>
      </c>
      <c r="K7555" s="29">
        <v>41047</v>
      </c>
      <c r="L7555" s="28" t="s">
        <v>5658</v>
      </c>
      <c r="M7555" s="28" t="s">
        <v>6161</v>
      </c>
    </row>
    <row r="7556" spans="1:13" hidden="1" x14ac:dyDescent="0.2">
      <c r="A7556" s="27">
        <v>91996</v>
      </c>
      <c r="B7556" s="28" t="s">
        <v>4585</v>
      </c>
      <c r="C7556" s="28" t="s">
        <v>4574</v>
      </c>
      <c r="D7556" s="25">
        <v>41046</v>
      </c>
      <c r="E7556" s="33"/>
      <c r="F7556" s="26">
        <v>79.790000000000006</v>
      </c>
      <c r="G7556" s="28" t="s">
        <v>5142</v>
      </c>
      <c r="H7556" s="28" t="s">
        <v>5948</v>
      </c>
      <c r="K7556" s="29">
        <v>41046</v>
      </c>
      <c r="L7556" s="28" t="s">
        <v>7174</v>
      </c>
      <c r="M7556" s="28" t="s">
        <v>7175</v>
      </c>
    </row>
    <row r="7557" spans="1:13" x14ac:dyDescent="0.2">
      <c r="A7557" s="27">
        <v>92180</v>
      </c>
      <c r="B7557" s="33" t="s">
        <v>4573</v>
      </c>
      <c r="C7557" s="28" t="s">
        <v>5135</v>
      </c>
      <c r="D7557" s="25">
        <v>41046</v>
      </c>
      <c r="F7557" s="26">
        <v>23</v>
      </c>
      <c r="G7557" s="28" t="s">
        <v>2205</v>
      </c>
      <c r="H7557" s="28" t="s">
        <v>7151</v>
      </c>
      <c r="J7557" s="28" t="s">
        <v>4911</v>
      </c>
      <c r="K7557" s="29">
        <v>41047</v>
      </c>
      <c r="L7557" s="28" t="s">
        <v>5658</v>
      </c>
      <c r="M7557" s="28" t="s">
        <v>755</v>
      </c>
    </row>
    <row r="7558" spans="1:13" x14ac:dyDescent="0.2">
      <c r="A7558" s="27">
        <v>92182</v>
      </c>
      <c r="B7558" s="28" t="s">
        <v>4573</v>
      </c>
      <c r="C7558" s="28" t="s">
        <v>5135</v>
      </c>
      <c r="D7558" s="25">
        <v>41046</v>
      </c>
      <c r="F7558" s="26">
        <v>10</v>
      </c>
      <c r="G7558" s="28" t="s">
        <v>2205</v>
      </c>
      <c r="H7558" s="28" t="s">
        <v>7151</v>
      </c>
      <c r="J7558" s="28" t="s">
        <v>4911</v>
      </c>
      <c r="K7558" s="29">
        <v>41047</v>
      </c>
      <c r="L7558" s="28" t="s">
        <v>5658</v>
      </c>
      <c r="M7558" s="28" t="s">
        <v>755</v>
      </c>
    </row>
    <row r="7559" spans="1:13" hidden="1" x14ac:dyDescent="0.2">
      <c r="A7559" s="211">
        <v>91994</v>
      </c>
      <c r="B7559" s="28" t="s">
        <v>4579</v>
      </c>
      <c r="C7559" s="28" t="s">
        <v>4574</v>
      </c>
      <c r="D7559" s="25">
        <v>41047</v>
      </c>
      <c r="F7559" s="26">
        <v>100</v>
      </c>
      <c r="G7559" s="28" t="s">
        <v>4580</v>
      </c>
      <c r="H7559" s="28" t="s">
        <v>6667</v>
      </c>
      <c r="K7559" s="29">
        <v>41047</v>
      </c>
      <c r="L7559" s="28" t="s">
        <v>7184</v>
      </c>
      <c r="M7559" s="28" t="s">
        <v>7241</v>
      </c>
    </row>
    <row r="7560" spans="1:13" hidden="1" x14ac:dyDescent="0.2">
      <c r="A7560" s="211">
        <v>92187</v>
      </c>
      <c r="B7560" s="28" t="s">
        <v>4573</v>
      </c>
      <c r="C7560" s="28" t="s">
        <v>5135</v>
      </c>
      <c r="D7560" s="25">
        <v>41047</v>
      </c>
      <c r="E7560" s="28" t="s">
        <v>4401</v>
      </c>
      <c r="F7560" s="26">
        <v>46.72</v>
      </c>
      <c r="G7560" s="28" t="s">
        <v>3355</v>
      </c>
      <c r="H7560" s="28" t="s">
        <v>5953</v>
      </c>
      <c r="J7560" s="28" t="s">
        <v>4907</v>
      </c>
      <c r="K7560" s="29">
        <v>41048</v>
      </c>
      <c r="L7560" s="28" t="s">
        <v>5658</v>
      </c>
      <c r="M7560" s="28" t="s">
        <v>5075</v>
      </c>
    </row>
    <row r="7561" spans="1:13" hidden="1" x14ac:dyDescent="0.2">
      <c r="A7561" s="211">
        <v>92188</v>
      </c>
      <c r="B7561" s="28" t="s">
        <v>4573</v>
      </c>
      <c r="C7561" s="28" t="s">
        <v>5135</v>
      </c>
      <c r="D7561" s="25">
        <v>41047</v>
      </c>
      <c r="E7561" s="28" t="s">
        <v>4402</v>
      </c>
      <c r="F7561" s="26">
        <v>39.950000000000003</v>
      </c>
      <c r="G7561" s="28" t="s">
        <v>1562</v>
      </c>
      <c r="H7561" s="28" t="s">
        <v>4599</v>
      </c>
      <c r="I7561" s="28" t="s">
        <v>4193</v>
      </c>
      <c r="J7561" s="28" t="s">
        <v>4911</v>
      </c>
      <c r="K7561" s="29">
        <v>41048</v>
      </c>
      <c r="L7561" s="28" t="s">
        <v>5658</v>
      </c>
      <c r="M7561" s="28" t="s">
        <v>3802</v>
      </c>
    </row>
    <row r="7562" spans="1:13" hidden="1" x14ac:dyDescent="0.2">
      <c r="A7562" s="211">
        <v>91993</v>
      </c>
      <c r="B7562" s="28" t="s">
        <v>4573</v>
      </c>
      <c r="C7562" s="28" t="s">
        <v>4574</v>
      </c>
      <c r="D7562" s="25">
        <v>41047</v>
      </c>
      <c r="F7562" s="26">
        <v>128</v>
      </c>
      <c r="G7562" s="28" t="s">
        <v>2203</v>
      </c>
      <c r="H7562" s="28" t="s">
        <v>4600</v>
      </c>
      <c r="J7562" s="28" t="s">
        <v>4907</v>
      </c>
      <c r="K7562" s="29">
        <v>41047</v>
      </c>
      <c r="L7562" s="28" t="s">
        <v>7176</v>
      </c>
      <c r="M7562" s="28">
        <v>1362</v>
      </c>
    </row>
    <row r="7563" spans="1:13" hidden="1" x14ac:dyDescent="0.2">
      <c r="A7563" s="27">
        <v>92546.1</v>
      </c>
      <c r="B7563" s="28" t="s">
        <v>4573</v>
      </c>
      <c r="C7563" s="28" t="s">
        <v>5133</v>
      </c>
      <c r="D7563" s="25">
        <v>41047</v>
      </c>
      <c r="E7563" s="28" t="s">
        <v>6726</v>
      </c>
      <c r="F7563" s="26">
        <v>14.9</v>
      </c>
      <c r="G7563" s="28" t="s">
        <v>5137</v>
      </c>
      <c r="H7563" s="28" t="s">
        <v>3370</v>
      </c>
      <c r="J7563" s="28" t="s">
        <v>4909</v>
      </c>
    </row>
    <row r="7564" spans="1:13" hidden="1" x14ac:dyDescent="0.2">
      <c r="A7564" s="27">
        <v>92546.2</v>
      </c>
      <c r="B7564" s="28" t="s">
        <v>4573</v>
      </c>
      <c r="C7564" s="28" t="s">
        <v>5133</v>
      </c>
      <c r="D7564" s="25">
        <v>41047</v>
      </c>
      <c r="F7564" s="26">
        <v>7.53</v>
      </c>
      <c r="G7564" s="28" t="s">
        <v>5137</v>
      </c>
      <c r="H7564" s="28" t="s">
        <v>3365</v>
      </c>
      <c r="J7564" s="28" t="s">
        <v>4909</v>
      </c>
    </row>
    <row r="7565" spans="1:13" hidden="1" x14ac:dyDescent="0.2">
      <c r="A7565" s="211">
        <v>92190</v>
      </c>
      <c r="B7565" s="28" t="s">
        <v>4573</v>
      </c>
      <c r="C7565" s="28" t="s">
        <v>5135</v>
      </c>
      <c r="D7565" s="25">
        <v>41048</v>
      </c>
      <c r="E7565" s="28" t="s">
        <v>4405</v>
      </c>
      <c r="F7565" s="26">
        <v>30</v>
      </c>
      <c r="G7565" s="28" t="s">
        <v>4404</v>
      </c>
      <c r="H7565" s="28" t="s">
        <v>3484</v>
      </c>
      <c r="J7565" s="28" t="s">
        <v>4907</v>
      </c>
      <c r="K7565" s="29">
        <v>41050</v>
      </c>
      <c r="L7565" s="28" t="s">
        <v>5658</v>
      </c>
      <c r="M7565" s="28" t="s">
        <v>3804</v>
      </c>
    </row>
    <row r="7566" spans="1:13" hidden="1" x14ac:dyDescent="0.2">
      <c r="A7566" s="211">
        <v>92143</v>
      </c>
      <c r="B7566" s="33" t="s">
        <v>4573</v>
      </c>
      <c r="C7566" s="33" t="s">
        <v>5135</v>
      </c>
      <c r="D7566" s="25">
        <v>41048</v>
      </c>
      <c r="E7566" s="28" t="s">
        <v>2051</v>
      </c>
      <c r="F7566" s="26">
        <v>3.7</v>
      </c>
      <c r="G7566" s="28" t="s">
        <v>1560</v>
      </c>
      <c r="H7566" s="28" t="s">
        <v>3484</v>
      </c>
      <c r="J7566" s="28" t="s">
        <v>4907</v>
      </c>
      <c r="K7566" s="29">
        <v>41050</v>
      </c>
      <c r="L7566" s="33" t="s">
        <v>5658</v>
      </c>
      <c r="M7566" s="28" t="s">
        <v>6432</v>
      </c>
    </row>
    <row r="7567" spans="1:13" hidden="1" x14ac:dyDescent="0.2">
      <c r="A7567" s="211">
        <v>92191</v>
      </c>
      <c r="B7567" s="33" t="s">
        <v>4573</v>
      </c>
      <c r="C7567" s="33" t="s">
        <v>5135</v>
      </c>
      <c r="D7567" s="25">
        <v>41048</v>
      </c>
      <c r="F7567" s="26">
        <v>4.9800000000000004</v>
      </c>
      <c r="G7567" s="28" t="s">
        <v>4406</v>
      </c>
      <c r="H7567" s="28" t="s">
        <v>3370</v>
      </c>
      <c r="J7567" s="28" t="s">
        <v>4907</v>
      </c>
      <c r="K7567" s="29" t="s">
        <v>6714</v>
      </c>
      <c r="L7567" s="28" t="s">
        <v>5658</v>
      </c>
      <c r="M7567" s="28" t="s">
        <v>3805</v>
      </c>
    </row>
    <row r="7568" spans="1:13" x14ac:dyDescent="0.2">
      <c r="A7568" s="27">
        <v>92192</v>
      </c>
      <c r="B7568" s="28" t="s">
        <v>4573</v>
      </c>
      <c r="C7568" s="28" t="s">
        <v>5135</v>
      </c>
      <c r="D7568" s="25">
        <v>41048</v>
      </c>
      <c r="F7568" s="26">
        <v>2.35</v>
      </c>
      <c r="G7568" s="28" t="s">
        <v>2205</v>
      </c>
      <c r="H7568" s="28" t="s">
        <v>7151</v>
      </c>
      <c r="J7568" s="28" t="s">
        <v>4911</v>
      </c>
      <c r="K7568" s="29">
        <v>41050</v>
      </c>
      <c r="L7568" s="28" t="s">
        <v>5658</v>
      </c>
      <c r="M7568" s="28" t="s">
        <v>755</v>
      </c>
    </row>
    <row r="7569" spans="1:13" hidden="1" x14ac:dyDescent="0.2">
      <c r="A7569" s="27">
        <v>92189</v>
      </c>
      <c r="B7569" s="28" t="s">
        <v>4573</v>
      </c>
      <c r="C7569" s="28" t="s">
        <v>5135</v>
      </c>
      <c r="D7569" s="25">
        <v>41048</v>
      </c>
      <c r="F7569" s="26">
        <v>45.98</v>
      </c>
      <c r="G7569" s="28" t="s">
        <v>4403</v>
      </c>
      <c r="H7569" s="28" t="s">
        <v>4600</v>
      </c>
      <c r="J7569" s="28" t="s">
        <v>4907</v>
      </c>
      <c r="K7569" s="29">
        <v>41050</v>
      </c>
      <c r="L7569" s="28" t="s">
        <v>5658</v>
      </c>
      <c r="M7569" s="28" t="s">
        <v>3803</v>
      </c>
    </row>
    <row r="7570" spans="1:13" hidden="1" x14ac:dyDescent="0.2">
      <c r="A7570" s="27">
        <v>92193</v>
      </c>
      <c r="B7570" s="28" t="s">
        <v>4573</v>
      </c>
      <c r="C7570" s="28" t="s">
        <v>5135</v>
      </c>
      <c r="D7570" s="25">
        <v>41049</v>
      </c>
      <c r="F7570" s="26">
        <v>154.79</v>
      </c>
      <c r="G7570" s="28" t="s">
        <v>683</v>
      </c>
      <c r="H7570" s="28" t="s">
        <v>3365</v>
      </c>
      <c r="J7570" s="28" t="s">
        <v>4909</v>
      </c>
      <c r="K7570" s="29">
        <v>41050</v>
      </c>
      <c r="L7570" s="28" t="s">
        <v>5658</v>
      </c>
      <c r="M7570" s="28" t="s">
        <v>6162</v>
      </c>
    </row>
    <row r="7571" spans="1:13" hidden="1" x14ac:dyDescent="0.2">
      <c r="A7571" s="211">
        <v>92195</v>
      </c>
      <c r="B7571" s="28" t="s">
        <v>4573</v>
      </c>
      <c r="C7571" s="28" t="s">
        <v>5135</v>
      </c>
      <c r="D7571" s="25">
        <v>41050</v>
      </c>
      <c r="F7571" s="26">
        <v>13.96</v>
      </c>
      <c r="G7571" s="28" t="s">
        <v>6669</v>
      </c>
      <c r="H7571" s="28" t="s">
        <v>7154</v>
      </c>
      <c r="J7571" s="28" t="s">
        <v>4905</v>
      </c>
      <c r="K7571" s="29" t="s">
        <v>6713</v>
      </c>
      <c r="L7571" s="28" t="s">
        <v>5658</v>
      </c>
      <c r="M7571" s="28" t="s">
        <v>3806</v>
      </c>
    </row>
    <row r="7572" spans="1:13" hidden="1" x14ac:dyDescent="0.2">
      <c r="A7572" s="211">
        <v>91992</v>
      </c>
      <c r="B7572" s="28" t="s">
        <v>4579</v>
      </c>
      <c r="C7572" s="28" t="s">
        <v>4574</v>
      </c>
      <c r="D7572" s="25">
        <v>41050</v>
      </c>
      <c r="F7572" s="26">
        <v>50</v>
      </c>
      <c r="G7572" s="28" t="s">
        <v>4580</v>
      </c>
      <c r="H7572" s="28" t="s">
        <v>6667</v>
      </c>
      <c r="K7572" s="29">
        <v>41050</v>
      </c>
      <c r="L7572" s="28" t="s">
        <v>7184</v>
      </c>
      <c r="M7572" s="28" t="s">
        <v>7240</v>
      </c>
    </row>
    <row r="7573" spans="1:13" hidden="1" x14ac:dyDescent="0.2">
      <c r="A7573" s="211">
        <v>92194</v>
      </c>
      <c r="B7573" s="28" t="s">
        <v>4573</v>
      </c>
      <c r="C7573" s="28" t="s">
        <v>5135</v>
      </c>
      <c r="D7573" s="25">
        <v>41050</v>
      </c>
      <c r="E7573" s="28" t="s">
        <v>3533</v>
      </c>
      <c r="F7573" s="26">
        <v>15.5</v>
      </c>
      <c r="G7573" s="28" t="s">
        <v>898</v>
      </c>
      <c r="H7573" s="28" t="s">
        <v>5953</v>
      </c>
      <c r="J7573" s="28" t="s">
        <v>4909</v>
      </c>
      <c r="K7573" s="29" t="s">
        <v>6713</v>
      </c>
      <c r="L7573" s="28" t="s">
        <v>5658</v>
      </c>
      <c r="M7573" s="28" t="s">
        <v>3050</v>
      </c>
    </row>
    <row r="7574" spans="1:13" hidden="1" x14ac:dyDescent="0.2">
      <c r="A7574" s="211">
        <v>91991</v>
      </c>
      <c r="B7574" s="33" t="s">
        <v>4579</v>
      </c>
      <c r="C7574" s="28" t="s">
        <v>4574</v>
      </c>
      <c r="D7574" s="25">
        <v>41051</v>
      </c>
      <c r="F7574" s="26">
        <v>50</v>
      </c>
      <c r="G7574" s="28" t="s">
        <v>4580</v>
      </c>
      <c r="H7574" s="28" t="s">
        <v>6667</v>
      </c>
      <c r="K7574" s="29">
        <v>41051</v>
      </c>
      <c r="L7574" s="28" t="s">
        <v>7184</v>
      </c>
      <c r="M7574" s="28" t="s">
        <v>5036</v>
      </c>
    </row>
    <row r="7575" spans="1:13" hidden="1" x14ac:dyDescent="0.2">
      <c r="A7575" s="27">
        <v>92196</v>
      </c>
      <c r="B7575" s="28" t="s">
        <v>4573</v>
      </c>
      <c r="C7575" s="28" t="s">
        <v>5135</v>
      </c>
      <c r="D7575" s="25">
        <v>41051</v>
      </c>
      <c r="E7575" s="28" t="s">
        <v>4407</v>
      </c>
      <c r="F7575" s="26">
        <v>69.75</v>
      </c>
      <c r="G7575" s="28" t="s">
        <v>688</v>
      </c>
      <c r="H7575" s="28" t="s">
        <v>4599</v>
      </c>
      <c r="I7575" s="28" t="s">
        <v>4193</v>
      </c>
      <c r="J7575" s="28" t="s">
        <v>4911</v>
      </c>
      <c r="K7575" s="29">
        <v>41052</v>
      </c>
      <c r="L7575" s="28" t="s">
        <v>5658</v>
      </c>
      <c r="M7575" s="28" t="s">
        <v>3807</v>
      </c>
    </row>
    <row r="7576" spans="1:13" hidden="1" x14ac:dyDescent="0.2">
      <c r="A7576" s="27">
        <v>92198</v>
      </c>
      <c r="B7576" s="28" t="s">
        <v>4573</v>
      </c>
      <c r="C7576" s="28" t="s">
        <v>5135</v>
      </c>
      <c r="D7576" s="25">
        <v>41051</v>
      </c>
      <c r="F7576" s="26">
        <v>21.94</v>
      </c>
      <c r="G7576" s="28" t="s">
        <v>683</v>
      </c>
      <c r="H7576" s="28" t="s">
        <v>3365</v>
      </c>
      <c r="J7576" s="28" t="s">
        <v>4909</v>
      </c>
      <c r="K7576" s="29">
        <v>41052</v>
      </c>
      <c r="L7576" s="28" t="s">
        <v>5658</v>
      </c>
      <c r="M7576" s="28" t="s">
        <v>1525</v>
      </c>
    </row>
    <row r="7577" spans="1:13" hidden="1" x14ac:dyDescent="0.2">
      <c r="A7577" s="27">
        <v>91990</v>
      </c>
      <c r="B7577" s="28" t="s">
        <v>4585</v>
      </c>
      <c r="C7577" s="28" t="s">
        <v>4574</v>
      </c>
      <c r="D7577" s="25">
        <v>41051</v>
      </c>
      <c r="F7577" s="26">
        <v>20.8</v>
      </c>
      <c r="G7577" s="28" t="s">
        <v>5141</v>
      </c>
      <c r="H7577" s="28" t="s">
        <v>5948</v>
      </c>
      <c r="J7577" s="28" t="s">
        <v>4907</v>
      </c>
      <c r="K7577" s="29">
        <v>41051</v>
      </c>
      <c r="L7577" s="28" t="s">
        <v>7174</v>
      </c>
      <c r="M7577" s="28" t="s">
        <v>5035</v>
      </c>
    </row>
    <row r="7578" spans="1:13" x14ac:dyDescent="0.2">
      <c r="A7578" s="27">
        <v>92197</v>
      </c>
      <c r="B7578" s="28" t="s">
        <v>4573</v>
      </c>
      <c r="C7578" s="28" t="s">
        <v>5135</v>
      </c>
      <c r="D7578" s="25">
        <v>41051</v>
      </c>
      <c r="E7578" s="33"/>
      <c r="F7578" s="26">
        <v>23</v>
      </c>
      <c r="G7578" s="28" t="s">
        <v>2205</v>
      </c>
      <c r="H7578" s="28" t="s">
        <v>7151</v>
      </c>
      <c r="J7578" s="28" t="s">
        <v>4911</v>
      </c>
      <c r="K7578" s="29">
        <v>41052</v>
      </c>
      <c r="L7578" s="28" t="s">
        <v>5658</v>
      </c>
      <c r="M7578" s="28" t="s">
        <v>755</v>
      </c>
    </row>
    <row r="7579" spans="1:13" hidden="1" x14ac:dyDescent="0.2">
      <c r="A7579" s="211">
        <v>91988</v>
      </c>
      <c r="B7579" s="28" t="s">
        <v>4573</v>
      </c>
      <c r="C7579" s="28" t="s">
        <v>4574</v>
      </c>
      <c r="D7579" s="25">
        <v>41052</v>
      </c>
      <c r="E7579" s="33"/>
      <c r="F7579" s="26">
        <v>22</v>
      </c>
      <c r="G7579" s="28" t="s">
        <v>5165</v>
      </c>
      <c r="H7579" s="28" t="s">
        <v>3370</v>
      </c>
      <c r="J7579" s="28" t="s">
        <v>4909</v>
      </c>
      <c r="K7579" s="29">
        <v>41052</v>
      </c>
      <c r="L7579" s="28" t="s">
        <v>7176</v>
      </c>
      <c r="M7579" s="28">
        <v>1363</v>
      </c>
    </row>
    <row r="7580" spans="1:13" hidden="1" x14ac:dyDescent="0.2">
      <c r="A7580" s="211">
        <v>92202</v>
      </c>
      <c r="B7580" s="28" t="s">
        <v>4573</v>
      </c>
      <c r="C7580" s="28" t="s">
        <v>5135</v>
      </c>
      <c r="D7580" s="25">
        <v>41052</v>
      </c>
      <c r="E7580" s="28" t="s">
        <v>7512</v>
      </c>
      <c r="F7580" s="26">
        <v>8.5</v>
      </c>
      <c r="G7580" s="28" t="s">
        <v>1562</v>
      </c>
      <c r="H7580" s="28" t="s">
        <v>4599</v>
      </c>
      <c r="I7580" s="28" t="s">
        <v>4193</v>
      </c>
      <c r="J7580" s="28" t="s">
        <v>4911</v>
      </c>
      <c r="K7580" s="29">
        <v>41054</v>
      </c>
      <c r="L7580" s="28" t="s">
        <v>5658</v>
      </c>
      <c r="M7580" s="28" t="s">
        <v>3801</v>
      </c>
    </row>
    <row r="7581" spans="1:13" x14ac:dyDescent="0.2">
      <c r="A7581" s="27">
        <v>92199</v>
      </c>
      <c r="B7581" s="28" t="s">
        <v>4573</v>
      </c>
      <c r="C7581" s="28" t="s">
        <v>5135</v>
      </c>
      <c r="D7581" s="25">
        <v>41052</v>
      </c>
      <c r="F7581" s="26">
        <v>20</v>
      </c>
      <c r="G7581" s="28" t="s">
        <v>2201</v>
      </c>
      <c r="H7581" s="28" t="s">
        <v>7151</v>
      </c>
      <c r="J7581" s="28" t="s">
        <v>4911</v>
      </c>
      <c r="K7581" s="29">
        <v>41053</v>
      </c>
      <c r="L7581" s="28" t="s">
        <v>5658</v>
      </c>
      <c r="M7581" s="28" t="s">
        <v>3808</v>
      </c>
    </row>
    <row r="7582" spans="1:13" hidden="1" x14ac:dyDescent="0.2">
      <c r="A7582" s="27">
        <v>91989</v>
      </c>
      <c r="B7582" s="28" t="s">
        <v>4573</v>
      </c>
      <c r="C7582" s="28" t="s">
        <v>4574</v>
      </c>
      <c r="D7582" s="25">
        <v>41052</v>
      </c>
      <c r="E7582" s="28" t="s">
        <v>3389</v>
      </c>
      <c r="F7582" s="26">
        <v>44.89</v>
      </c>
      <c r="G7582" s="28" t="s">
        <v>5139</v>
      </c>
      <c r="H7582" s="28" t="s">
        <v>3381</v>
      </c>
      <c r="J7582" s="28" t="s">
        <v>4911</v>
      </c>
      <c r="K7582" s="29">
        <v>41052</v>
      </c>
      <c r="L7582" s="28" t="s">
        <v>7174</v>
      </c>
      <c r="M7582" s="28" t="s">
        <v>7209</v>
      </c>
    </row>
    <row r="7583" spans="1:13" x14ac:dyDescent="0.2">
      <c r="A7583" s="27">
        <v>92200</v>
      </c>
      <c r="B7583" s="28" t="s">
        <v>4573</v>
      </c>
      <c r="C7583" s="28" t="s">
        <v>5135</v>
      </c>
      <c r="D7583" s="25">
        <v>41052</v>
      </c>
      <c r="F7583" s="26">
        <v>11.1</v>
      </c>
      <c r="G7583" s="28" t="s">
        <v>2205</v>
      </c>
      <c r="H7583" s="28" t="s">
        <v>7151</v>
      </c>
      <c r="J7583" s="28" t="s">
        <v>4911</v>
      </c>
      <c r="K7583" s="29">
        <v>41053</v>
      </c>
      <c r="L7583" s="28" t="s">
        <v>5658</v>
      </c>
      <c r="M7583" s="28" t="s">
        <v>755</v>
      </c>
    </row>
    <row r="7584" spans="1:13" x14ac:dyDescent="0.2">
      <c r="A7584" s="27">
        <v>92201</v>
      </c>
      <c r="B7584" s="28" t="s">
        <v>4573</v>
      </c>
      <c r="C7584" s="28" t="s">
        <v>5135</v>
      </c>
      <c r="D7584" s="25">
        <v>41052</v>
      </c>
      <c r="F7584" s="26">
        <v>10</v>
      </c>
      <c r="G7584" s="28" t="s">
        <v>2205</v>
      </c>
      <c r="H7584" s="28" t="s">
        <v>7151</v>
      </c>
      <c r="J7584" s="28" t="s">
        <v>4911</v>
      </c>
      <c r="K7584" s="29">
        <v>41053</v>
      </c>
      <c r="L7584" s="28" t="s">
        <v>5658</v>
      </c>
      <c r="M7584" s="28" t="s">
        <v>3809</v>
      </c>
    </row>
    <row r="7585" spans="1:13" hidden="1" x14ac:dyDescent="0.2">
      <c r="A7585" s="27">
        <v>92204</v>
      </c>
      <c r="B7585" s="28" t="s">
        <v>4573</v>
      </c>
      <c r="C7585" s="28" t="s">
        <v>5135</v>
      </c>
      <c r="D7585" s="25">
        <v>41053</v>
      </c>
      <c r="F7585" s="26">
        <v>4.5999999999999996</v>
      </c>
      <c r="G7585" s="28" t="s">
        <v>7119</v>
      </c>
      <c r="H7585" s="28" t="s">
        <v>3365</v>
      </c>
      <c r="J7585" s="28" t="s">
        <v>4911</v>
      </c>
      <c r="K7585" s="29">
        <v>41054</v>
      </c>
      <c r="L7585" s="28" t="s">
        <v>5658</v>
      </c>
      <c r="M7585" s="28" t="s">
        <v>6161</v>
      </c>
    </row>
    <row r="7586" spans="1:13" x14ac:dyDescent="0.2">
      <c r="A7586" s="27">
        <v>92203</v>
      </c>
      <c r="B7586" s="28" t="s">
        <v>4573</v>
      </c>
      <c r="C7586" s="28" t="s">
        <v>5135</v>
      </c>
      <c r="D7586" s="25">
        <v>41053</v>
      </c>
      <c r="F7586" s="26">
        <v>240</v>
      </c>
      <c r="G7586" s="28" t="s">
        <v>2205</v>
      </c>
      <c r="H7586" s="28" t="s">
        <v>7151</v>
      </c>
      <c r="J7586" s="28" t="s">
        <v>4911</v>
      </c>
      <c r="K7586" s="29">
        <v>41054</v>
      </c>
      <c r="L7586" s="28" t="s">
        <v>5658</v>
      </c>
      <c r="M7586" s="28" t="s">
        <v>755</v>
      </c>
    </row>
    <row r="7587" spans="1:13" hidden="1" x14ac:dyDescent="0.2">
      <c r="A7587" s="211">
        <v>92206</v>
      </c>
      <c r="B7587" s="28" t="s">
        <v>4573</v>
      </c>
      <c r="C7587" s="28" t="s">
        <v>5135</v>
      </c>
      <c r="D7587" s="25">
        <v>41054</v>
      </c>
      <c r="F7587" s="26">
        <v>6.5</v>
      </c>
      <c r="G7587" s="28" t="s">
        <v>3363</v>
      </c>
      <c r="H7587" s="28" t="s">
        <v>3484</v>
      </c>
      <c r="J7587" s="28" t="s">
        <v>4909</v>
      </c>
      <c r="K7587" s="29">
        <v>41055</v>
      </c>
      <c r="L7587" s="28" t="s">
        <v>5658</v>
      </c>
      <c r="M7587" s="28" t="s">
        <v>1450</v>
      </c>
    </row>
    <row r="7588" spans="1:13" hidden="1" x14ac:dyDescent="0.2">
      <c r="A7588" s="27">
        <v>92205</v>
      </c>
      <c r="B7588" s="28" t="s">
        <v>4573</v>
      </c>
      <c r="C7588" s="28" t="s">
        <v>5135</v>
      </c>
      <c r="D7588" s="25">
        <v>41054</v>
      </c>
      <c r="F7588" s="26">
        <v>40.380000000000003</v>
      </c>
      <c r="G7588" s="28" t="s">
        <v>5137</v>
      </c>
      <c r="H7588" s="28" t="s">
        <v>7322</v>
      </c>
      <c r="J7588" s="28" t="s">
        <v>7139</v>
      </c>
      <c r="K7588" s="29">
        <v>41055</v>
      </c>
      <c r="L7588" s="28" t="s">
        <v>5658</v>
      </c>
      <c r="M7588" s="28" t="s">
        <v>1449</v>
      </c>
    </row>
    <row r="7589" spans="1:13" hidden="1" x14ac:dyDescent="0.2">
      <c r="A7589" s="27">
        <v>91987</v>
      </c>
      <c r="B7589" s="28" t="s">
        <v>5138</v>
      </c>
      <c r="C7589" s="28" t="s">
        <v>4574</v>
      </c>
      <c r="D7589" s="25">
        <v>41054</v>
      </c>
      <c r="F7589" s="26">
        <v>351.78</v>
      </c>
      <c r="G7589" s="28" t="s">
        <v>4574</v>
      </c>
      <c r="H7589" s="28" t="s">
        <v>3381</v>
      </c>
      <c r="J7589" s="28" t="s">
        <v>4909</v>
      </c>
      <c r="K7589" s="29">
        <v>41054</v>
      </c>
      <c r="L7589" s="28" t="s">
        <v>7206</v>
      </c>
      <c r="M7589" s="28" t="s">
        <v>5034</v>
      </c>
    </row>
    <row r="7590" spans="1:13" hidden="1" x14ac:dyDescent="0.2">
      <c r="A7590" s="27">
        <v>92368.1</v>
      </c>
      <c r="B7590" s="33" t="s">
        <v>4573</v>
      </c>
      <c r="C7590" s="28" t="s">
        <v>5133</v>
      </c>
      <c r="D7590" s="25">
        <v>41054</v>
      </c>
      <c r="E7590" s="28" t="s">
        <v>729</v>
      </c>
      <c r="F7590" s="26">
        <v>20.399999999999999</v>
      </c>
      <c r="G7590" s="28" t="s">
        <v>4574</v>
      </c>
      <c r="H7590" s="28" t="s">
        <v>3488</v>
      </c>
      <c r="J7590" s="28" t="s">
        <v>4909</v>
      </c>
    </row>
    <row r="7591" spans="1:13" hidden="1" x14ac:dyDescent="0.2">
      <c r="A7591" s="27">
        <v>92368.2</v>
      </c>
      <c r="B7591" s="28" t="s">
        <v>4573</v>
      </c>
      <c r="C7591" s="28" t="s">
        <v>5133</v>
      </c>
      <c r="D7591" s="25">
        <v>41054</v>
      </c>
      <c r="E7591" s="28" t="s">
        <v>2675</v>
      </c>
      <c r="F7591" s="26">
        <v>2</v>
      </c>
      <c r="G7591" s="28" t="s">
        <v>4574</v>
      </c>
      <c r="H7591" s="28" t="s">
        <v>3370</v>
      </c>
      <c r="J7591" s="28" t="s">
        <v>4909</v>
      </c>
    </row>
    <row r="7592" spans="1:13" hidden="1" x14ac:dyDescent="0.2">
      <c r="A7592" s="27">
        <v>92368.3</v>
      </c>
      <c r="B7592" s="33" t="s">
        <v>4573</v>
      </c>
      <c r="C7592" s="28" t="s">
        <v>5133</v>
      </c>
      <c r="D7592" s="25">
        <v>41054</v>
      </c>
      <c r="F7592" s="26">
        <v>47.68</v>
      </c>
      <c r="G7592" s="28" t="s">
        <v>4574</v>
      </c>
      <c r="H7592" s="28" t="s">
        <v>3365</v>
      </c>
      <c r="J7592" s="28" t="s">
        <v>4909</v>
      </c>
    </row>
    <row r="7593" spans="1:13" hidden="1" x14ac:dyDescent="0.2">
      <c r="A7593" s="211">
        <v>91986</v>
      </c>
      <c r="B7593" s="28" t="s">
        <v>4579</v>
      </c>
      <c r="C7593" s="28" t="s">
        <v>4574</v>
      </c>
      <c r="D7593" s="25">
        <v>41057</v>
      </c>
      <c r="F7593" s="26">
        <v>50</v>
      </c>
      <c r="G7593" s="28" t="s">
        <v>4580</v>
      </c>
      <c r="H7593" s="28" t="s">
        <v>6667</v>
      </c>
      <c r="K7593" s="29">
        <v>41057</v>
      </c>
      <c r="L7593" s="28" t="s">
        <v>7184</v>
      </c>
      <c r="M7593" s="28" t="s">
        <v>5033</v>
      </c>
    </row>
    <row r="7594" spans="1:13" hidden="1" x14ac:dyDescent="0.2">
      <c r="A7594" s="27">
        <v>92208</v>
      </c>
      <c r="B7594" s="28" t="s">
        <v>4573</v>
      </c>
      <c r="C7594" s="28" t="s">
        <v>5135</v>
      </c>
      <c r="D7594" s="25">
        <v>41057</v>
      </c>
      <c r="F7594" s="26">
        <v>19.84</v>
      </c>
      <c r="G7594" s="28" t="s">
        <v>683</v>
      </c>
      <c r="H7594" s="28" t="s">
        <v>3365</v>
      </c>
      <c r="J7594" s="28" t="s">
        <v>4909</v>
      </c>
      <c r="K7594" s="29">
        <v>41059</v>
      </c>
      <c r="L7594" s="28" t="s">
        <v>5658</v>
      </c>
      <c r="M7594" s="28" t="s">
        <v>1525</v>
      </c>
    </row>
    <row r="7595" spans="1:13" hidden="1" x14ac:dyDescent="0.2">
      <c r="A7595" s="27">
        <v>92209</v>
      </c>
      <c r="B7595" s="28" t="s">
        <v>4573</v>
      </c>
      <c r="C7595" s="28" t="s">
        <v>5135</v>
      </c>
      <c r="D7595" s="25">
        <v>41057</v>
      </c>
      <c r="F7595" s="26">
        <v>19.670000000000002</v>
      </c>
      <c r="G7595" s="28" t="s">
        <v>683</v>
      </c>
      <c r="H7595" s="28" t="s">
        <v>3365</v>
      </c>
      <c r="J7595" s="28" t="s">
        <v>4909</v>
      </c>
      <c r="K7595" s="29">
        <v>41059</v>
      </c>
      <c r="L7595" s="28" t="s">
        <v>5658</v>
      </c>
      <c r="M7595" s="28" t="s">
        <v>1451</v>
      </c>
    </row>
    <row r="7596" spans="1:13" hidden="1" x14ac:dyDescent="0.2">
      <c r="A7596" s="27">
        <v>91985</v>
      </c>
      <c r="B7596" s="28" t="s">
        <v>4573</v>
      </c>
      <c r="C7596" s="28" t="s">
        <v>4574</v>
      </c>
      <c r="D7596" s="25">
        <v>41057</v>
      </c>
      <c r="F7596" s="26">
        <v>45.78</v>
      </c>
      <c r="G7596" s="28" t="s">
        <v>6790</v>
      </c>
      <c r="H7596" s="28" t="s">
        <v>3381</v>
      </c>
      <c r="J7596" s="28" t="s">
        <v>4909</v>
      </c>
      <c r="K7596" s="29">
        <v>41057</v>
      </c>
      <c r="L7596" s="28" t="s">
        <v>7174</v>
      </c>
      <c r="M7596" s="28" t="s">
        <v>7220</v>
      </c>
    </row>
    <row r="7597" spans="1:13" x14ac:dyDescent="0.2">
      <c r="A7597" s="27">
        <v>92207</v>
      </c>
      <c r="B7597" s="28" t="s">
        <v>4573</v>
      </c>
      <c r="C7597" s="28" t="s">
        <v>5135</v>
      </c>
      <c r="D7597" s="25">
        <v>41057</v>
      </c>
      <c r="F7597" s="26">
        <v>13.7</v>
      </c>
      <c r="G7597" s="28" t="s">
        <v>2205</v>
      </c>
      <c r="H7597" s="28" t="s">
        <v>7151</v>
      </c>
      <c r="J7597" s="28" t="s">
        <v>4911</v>
      </c>
      <c r="K7597" s="29">
        <v>41058</v>
      </c>
      <c r="L7597" s="28" t="s">
        <v>5658</v>
      </c>
      <c r="M7597" s="28" t="s">
        <v>755</v>
      </c>
    </row>
    <row r="7598" spans="1:13" hidden="1" x14ac:dyDescent="0.2">
      <c r="A7598" s="211">
        <v>92213</v>
      </c>
      <c r="B7598" s="28" t="s">
        <v>4573</v>
      </c>
      <c r="C7598" s="28" t="s">
        <v>5135</v>
      </c>
      <c r="D7598" s="25">
        <v>41058</v>
      </c>
      <c r="F7598" s="26">
        <v>0.99</v>
      </c>
      <c r="G7598" s="28" t="s">
        <v>1444</v>
      </c>
      <c r="H7598" s="28" t="s">
        <v>277</v>
      </c>
      <c r="J7598" s="28" t="s">
        <v>4905</v>
      </c>
      <c r="K7598" s="29">
        <v>41059</v>
      </c>
      <c r="L7598" s="28" t="s">
        <v>5658</v>
      </c>
      <c r="M7598" s="28" t="s">
        <v>702</v>
      </c>
    </row>
    <row r="7599" spans="1:13" hidden="1" x14ac:dyDescent="0.2">
      <c r="A7599" s="27">
        <v>92212</v>
      </c>
      <c r="B7599" s="28" t="s">
        <v>4573</v>
      </c>
      <c r="C7599" s="28" t="s">
        <v>5135</v>
      </c>
      <c r="D7599" s="25">
        <v>41058</v>
      </c>
      <c r="E7599" s="33"/>
      <c r="F7599" s="26">
        <v>5.44</v>
      </c>
      <c r="G7599" s="28" t="s">
        <v>7119</v>
      </c>
      <c r="H7599" s="28" t="s">
        <v>3365</v>
      </c>
      <c r="J7599" s="28" t="s">
        <v>4911</v>
      </c>
      <c r="K7599" s="29">
        <v>41059</v>
      </c>
      <c r="L7599" s="28" t="s">
        <v>5658</v>
      </c>
      <c r="M7599" s="28" t="s">
        <v>6161</v>
      </c>
    </row>
    <row r="7600" spans="1:13" hidden="1" x14ac:dyDescent="0.2">
      <c r="A7600" s="27">
        <v>92211</v>
      </c>
      <c r="B7600" s="28" t="s">
        <v>4573</v>
      </c>
      <c r="C7600" s="28" t="s">
        <v>5135</v>
      </c>
      <c r="D7600" s="25">
        <v>41058</v>
      </c>
      <c r="F7600" s="26">
        <v>15.88</v>
      </c>
      <c r="G7600" s="28" t="s">
        <v>683</v>
      </c>
      <c r="H7600" s="28" t="s">
        <v>3365</v>
      </c>
      <c r="J7600" s="28" t="s">
        <v>4909</v>
      </c>
      <c r="K7600" s="29">
        <v>41059</v>
      </c>
      <c r="L7600" s="28" t="s">
        <v>5658</v>
      </c>
      <c r="M7600" s="28" t="s">
        <v>1525</v>
      </c>
    </row>
    <row r="7601" spans="1:13" x14ac:dyDescent="0.2">
      <c r="A7601" s="27">
        <v>92210</v>
      </c>
      <c r="B7601" s="28" t="s">
        <v>4573</v>
      </c>
      <c r="C7601" s="28" t="s">
        <v>5135</v>
      </c>
      <c r="D7601" s="25">
        <v>41058</v>
      </c>
      <c r="F7601" s="26">
        <v>18.5</v>
      </c>
      <c r="G7601" s="28" t="s">
        <v>2205</v>
      </c>
      <c r="H7601" s="28" t="s">
        <v>7151</v>
      </c>
      <c r="J7601" s="28" t="s">
        <v>4911</v>
      </c>
      <c r="K7601" s="29">
        <v>41059</v>
      </c>
      <c r="L7601" s="28" t="s">
        <v>5658</v>
      </c>
      <c r="M7601" s="28" t="s">
        <v>755</v>
      </c>
    </row>
    <row r="7602" spans="1:13" hidden="1" x14ac:dyDescent="0.2">
      <c r="A7602" s="27">
        <v>92214.1</v>
      </c>
      <c r="B7602" s="28" t="s">
        <v>4573</v>
      </c>
      <c r="C7602" s="28" t="s">
        <v>5135</v>
      </c>
      <c r="D7602" s="25">
        <v>41059</v>
      </c>
      <c r="E7602" s="28" t="s">
        <v>6711</v>
      </c>
      <c r="F7602" s="26">
        <v>40</v>
      </c>
      <c r="G7602" s="28" t="s">
        <v>683</v>
      </c>
      <c r="H7602" s="28" t="s">
        <v>277</v>
      </c>
      <c r="J7602" s="28" t="s">
        <v>4906</v>
      </c>
      <c r="K7602" s="29" t="s">
        <v>6712</v>
      </c>
      <c r="L7602" s="28" t="s">
        <v>5658</v>
      </c>
      <c r="M7602" s="28" t="s">
        <v>1519</v>
      </c>
    </row>
    <row r="7603" spans="1:13" hidden="1" x14ac:dyDescent="0.2">
      <c r="A7603" s="27">
        <v>92214.2</v>
      </c>
      <c r="B7603" s="33" t="s">
        <v>4573</v>
      </c>
      <c r="C7603" s="28" t="s">
        <v>5135</v>
      </c>
      <c r="D7603" s="25">
        <v>41059</v>
      </c>
      <c r="F7603" s="26">
        <v>54.17</v>
      </c>
      <c r="G7603" s="28" t="s">
        <v>683</v>
      </c>
      <c r="H7603" s="28" t="s">
        <v>3365</v>
      </c>
      <c r="J7603" s="28" t="s">
        <v>4909</v>
      </c>
      <c r="K7603" s="29" t="s">
        <v>6712</v>
      </c>
      <c r="L7603" s="28" t="s">
        <v>5658</v>
      </c>
      <c r="M7603" s="28" t="s">
        <v>1519</v>
      </c>
    </row>
    <row r="7604" spans="1:13" hidden="1" x14ac:dyDescent="0.2">
      <c r="A7604" s="27">
        <v>92215</v>
      </c>
      <c r="B7604" s="33" t="s">
        <v>4573</v>
      </c>
      <c r="C7604" s="28" t="s">
        <v>5135</v>
      </c>
      <c r="D7604" s="25">
        <v>41059</v>
      </c>
      <c r="F7604" s="26">
        <v>30.85</v>
      </c>
      <c r="G7604" s="28" t="s">
        <v>2210</v>
      </c>
      <c r="H7604" s="28" t="s">
        <v>3484</v>
      </c>
      <c r="J7604" s="28" t="s">
        <v>4907</v>
      </c>
      <c r="K7604" s="29">
        <v>41060</v>
      </c>
      <c r="L7604" s="28" t="s">
        <v>5658</v>
      </c>
      <c r="M7604" s="28" t="s">
        <v>3179</v>
      </c>
    </row>
    <row r="7605" spans="1:13" hidden="1" x14ac:dyDescent="0.2">
      <c r="A7605" s="211">
        <v>91982.2</v>
      </c>
      <c r="B7605" s="28" t="s">
        <v>4579</v>
      </c>
      <c r="C7605" s="28" t="s">
        <v>4574</v>
      </c>
      <c r="D7605" s="25">
        <v>41060</v>
      </c>
      <c r="F7605" s="26">
        <v>30</v>
      </c>
      <c r="G7605" s="28" t="s">
        <v>4580</v>
      </c>
      <c r="H7605" s="28" t="s">
        <v>6667</v>
      </c>
      <c r="K7605" s="29">
        <v>41060</v>
      </c>
      <c r="L7605" s="28" t="s">
        <v>7212</v>
      </c>
      <c r="M7605" s="28" t="s">
        <v>5048</v>
      </c>
    </row>
    <row r="7606" spans="1:13" hidden="1" x14ac:dyDescent="0.2">
      <c r="A7606" s="211">
        <v>92450</v>
      </c>
      <c r="B7606" s="28" t="s">
        <v>4573</v>
      </c>
      <c r="C7606" s="28" t="s">
        <v>5135</v>
      </c>
      <c r="D7606" s="25">
        <v>41060</v>
      </c>
      <c r="E7606" s="28" t="s">
        <v>7326</v>
      </c>
      <c r="F7606" s="26">
        <v>42.4</v>
      </c>
      <c r="G7606" s="28" t="s">
        <v>1942</v>
      </c>
      <c r="H7606" s="28" t="s">
        <v>3484</v>
      </c>
      <c r="J7606" s="28" t="s">
        <v>4907</v>
      </c>
      <c r="K7606" s="29">
        <v>40945</v>
      </c>
      <c r="L7606" s="28" t="s">
        <v>5658</v>
      </c>
      <c r="M7606" s="28" t="s">
        <v>6566</v>
      </c>
    </row>
    <row r="7607" spans="1:13" hidden="1" x14ac:dyDescent="0.2">
      <c r="A7607" s="211">
        <v>92449</v>
      </c>
      <c r="B7607" s="28" t="s">
        <v>4573</v>
      </c>
      <c r="C7607" s="28" t="s">
        <v>5135</v>
      </c>
      <c r="D7607" s="25">
        <v>41060</v>
      </c>
      <c r="F7607" s="26">
        <v>77</v>
      </c>
      <c r="G7607" s="28" t="s">
        <v>6760</v>
      </c>
      <c r="H7607" s="28" t="s">
        <v>4600</v>
      </c>
      <c r="J7607" s="28" t="s">
        <v>4907</v>
      </c>
      <c r="K7607" s="29">
        <v>41061</v>
      </c>
      <c r="L7607" s="28" t="s">
        <v>5658</v>
      </c>
      <c r="M7607" s="28" t="s">
        <v>3186</v>
      </c>
    </row>
    <row r="7608" spans="1:13" hidden="1" x14ac:dyDescent="0.2">
      <c r="A7608" s="27">
        <v>91984</v>
      </c>
      <c r="B7608" s="28" t="s">
        <v>4573</v>
      </c>
      <c r="C7608" s="28" t="s">
        <v>4574</v>
      </c>
      <c r="D7608" s="25">
        <v>41060</v>
      </c>
      <c r="F7608" s="26">
        <v>38.14</v>
      </c>
      <c r="G7608" s="28" t="s">
        <v>6752</v>
      </c>
      <c r="H7608" s="28" t="s">
        <v>3381</v>
      </c>
      <c r="J7608" s="28" t="s">
        <v>4907</v>
      </c>
      <c r="K7608" s="29">
        <v>41060</v>
      </c>
      <c r="L7608" s="28" t="s">
        <v>7174</v>
      </c>
      <c r="M7608" s="28" t="s">
        <v>6752</v>
      </c>
    </row>
    <row r="7609" spans="1:13" hidden="1" x14ac:dyDescent="0.2">
      <c r="A7609" s="27">
        <v>92448</v>
      </c>
      <c r="B7609" s="33" t="s">
        <v>4573</v>
      </c>
      <c r="C7609" s="28" t="s">
        <v>5135</v>
      </c>
      <c r="D7609" s="25">
        <v>41060</v>
      </c>
      <c r="F7609" s="26">
        <v>4.5999999999999996</v>
      </c>
      <c r="G7609" s="28" t="s">
        <v>7119</v>
      </c>
      <c r="H7609" s="28" t="s">
        <v>3365</v>
      </c>
      <c r="J7609" s="28" t="s">
        <v>4911</v>
      </c>
      <c r="K7609" s="29">
        <v>41061</v>
      </c>
      <c r="L7609" s="28" t="s">
        <v>5658</v>
      </c>
      <c r="M7609" s="28" t="s">
        <v>6161</v>
      </c>
    </row>
    <row r="7610" spans="1:13" hidden="1" x14ac:dyDescent="0.2">
      <c r="A7610" s="27">
        <v>91983</v>
      </c>
      <c r="B7610" s="28" t="s">
        <v>4582</v>
      </c>
      <c r="C7610" s="28" t="s">
        <v>4574</v>
      </c>
      <c r="D7610" s="25">
        <v>41060</v>
      </c>
      <c r="F7610" s="26">
        <v>-73.41</v>
      </c>
      <c r="G7610" s="28" t="s">
        <v>6407</v>
      </c>
      <c r="H7610" s="28" t="s">
        <v>6666</v>
      </c>
      <c r="K7610" s="29">
        <v>41060</v>
      </c>
      <c r="L7610" s="28" t="s">
        <v>2984</v>
      </c>
      <c r="M7610" s="28" t="s">
        <v>5032</v>
      </c>
    </row>
    <row r="7611" spans="1:13" hidden="1" x14ac:dyDescent="0.2">
      <c r="A7611" s="27">
        <v>91982.1</v>
      </c>
      <c r="B7611" s="28" t="s">
        <v>4573</v>
      </c>
      <c r="C7611" s="28" t="s">
        <v>4574</v>
      </c>
      <c r="D7611" s="25">
        <v>41060</v>
      </c>
      <c r="E7611" s="28" t="s">
        <v>7164</v>
      </c>
      <c r="F7611" s="26">
        <v>3.47</v>
      </c>
      <c r="G7611" s="28" t="s">
        <v>5137</v>
      </c>
      <c r="H7611" s="28" t="s">
        <v>3365</v>
      </c>
      <c r="J7611" s="28" t="s">
        <v>4911</v>
      </c>
      <c r="K7611" s="29">
        <v>41060</v>
      </c>
      <c r="L7611" s="28" t="s">
        <v>7212</v>
      </c>
      <c r="M7611" s="28" t="s">
        <v>5048</v>
      </c>
    </row>
    <row r="7612" spans="1:13" hidden="1" x14ac:dyDescent="0.2">
      <c r="A7612" s="27">
        <v>91981</v>
      </c>
      <c r="B7612" s="28" t="s">
        <v>4573</v>
      </c>
      <c r="C7612" s="28" t="s">
        <v>4574</v>
      </c>
      <c r="D7612" s="25">
        <v>41060</v>
      </c>
      <c r="F7612" s="26">
        <v>25.12</v>
      </c>
      <c r="G7612" s="28" t="s">
        <v>5136</v>
      </c>
      <c r="H7612" s="28" t="s">
        <v>3381</v>
      </c>
      <c r="J7612" s="28" t="s">
        <v>4911</v>
      </c>
      <c r="K7612" s="29">
        <v>41060</v>
      </c>
      <c r="L7612" s="28" t="s">
        <v>7174</v>
      </c>
      <c r="M7612" s="28" t="s">
        <v>7221</v>
      </c>
    </row>
    <row r="7613" spans="1:13" hidden="1" x14ac:dyDescent="0.2">
      <c r="A7613" s="211">
        <v>92439.1</v>
      </c>
      <c r="B7613" s="28" t="s">
        <v>4573</v>
      </c>
      <c r="C7613" s="28" t="s">
        <v>4574</v>
      </c>
      <c r="D7613" s="25">
        <v>41061</v>
      </c>
      <c r="E7613" s="28" t="s">
        <v>3976</v>
      </c>
      <c r="F7613" s="26">
        <v>50</v>
      </c>
      <c r="G7613" s="28" t="s">
        <v>5158</v>
      </c>
      <c r="H7613" s="28" t="s">
        <v>7154</v>
      </c>
      <c r="J7613" s="28" t="s">
        <v>4906</v>
      </c>
      <c r="K7613" s="29">
        <v>41061</v>
      </c>
      <c r="L7613" s="28" t="s">
        <v>7182</v>
      </c>
      <c r="M7613" s="28" t="s">
        <v>6565</v>
      </c>
    </row>
    <row r="7614" spans="1:13" hidden="1" x14ac:dyDescent="0.2">
      <c r="A7614" s="211">
        <v>92438.3</v>
      </c>
      <c r="B7614" s="28" t="s">
        <v>4573</v>
      </c>
      <c r="C7614" s="28" t="s">
        <v>4574</v>
      </c>
      <c r="D7614" s="25">
        <v>41061</v>
      </c>
      <c r="E7614" s="28" t="s">
        <v>3367</v>
      </c>
      <c r="F7614" s="26">
        <v>30</v>
      </c>
      <c r="G7614" s="28" t="s">
        <v>4584</v>
      </c>
      <c r="H7614" s="28" t="s">
        <v>3365</v>
      </c>
      <c r="J7614" s="28" t="s">
        <v>4905</v>
      </c>
      <c r="K7614" s="29">
        <v>41061</v>
      </c>
      <c r="L7614" s="28" t="s">
        <v>7182</v>
      </c>
      <c r="M7614" s="28" t="s">
        <v>6564</v>
      </c>
    </row>
    <row r="7615" spans="1:13" hidden="1" x14ac:dyDescent="0.2">
      <c r="A7615" s="211">
        <v>92534</v>
      </c>
      <c r="B7615" s="28" t="s">
        <v>4573</v>
      </c>
      <c r="C7615" s="28" t="s">
        <v>4580</v>
      </c>
      <c r="D7615" s="25">
        <v>41061</v>
      </c>
      <c r="E7615" s="28" t="s">
        <v>7164</v>
      </c>
      <c r="F7615" s="26">
        <v>10</v>
      </c>
      <c r="G7615" s="28" t="s">
        <v>7996</v>
      </c>
      <c r="H7615" s="28" t="s">
        <v>3484</v>
      </c>
      <c r="J7615" s="28" t="s">
        <v>4907</v>
      </c>
    </row>
    <row r="7616" spans="1:13" hidden="1" x14ac:dyDescent="0.2">
      <c r="A7616" s="211">
        <v>92445</v>
      </c>
      <c r="B7616" s="28" t="s">
        <v>4573</v>
      </c>
      <c r="C7616" s="28" t="s">
        <v>4574</v>
      </c>
      <c r="D7616" s="25">
        <v>41061</v>
      </c>
      <c r="F7616" s="26">
        <v>5</v>
      </c>
      <c r="G7616" s="28" t="s">
        <v>5134</v>
      </c>
      <c r="H7616" s="28" t="s">
        <v>5954</v>
      </c>
      <c r="J7616" s="28" t="s">
        <v>4912</v>
      </c>
      <c r="K7616" s="29">
        <v>41061</v>
      </c>
      <c r="L7616" s="28" t="s">
        <v>7174</v>
      </c>
      <c r="M7616" s="28" t="s">
        <v>7194</v>
      </c>
    </row>
    <row r="7617" spans="1:13" hidden="1" x14ac:dyDescent="0.2">
      <c r="A7617" s="211">
        <v>92532</v>
      </c>
      <c r="B7617" s="28" t="s">
        <v>4573</v>
      </c>
      <c r="C7617" s="28" t="s">
        <v>4580</v>
      </c>
      <c r="D7617" s="25">
        <v>41061</v>
      </c>
      <c r="E7617" s="28" t="s">
        <v>6696</v>
      </c>
      <c r="F7617" s="26">
        <v>5</v>
      </c>
      <c r="G7617" s="28" t="s">
        <v>6733</v>
      </c>
      <c r="H7617" s="28" t="s">
        <v>3379</v>
      </c>
      <c r="J7617" s="28" t="s">
        <v>4907</v>
      </c>
    </row>
    <row r="7618" spans="1:13" hidden="1" x14ac:dyDescent="0.2">
      <c r="A7618" s="211">
        <v>92455</v>
      </c>
      <c r="B7618" s="28" t="s">
        <v>4573</v>
      </c>
      <c r="C7618" s="28" t="s">
        <v>5135</v>
      </c>
      <c r="D7618" s="25">
        <v>41061</v>
      </c>
      <c r="F7618" s="26">
        <v>21.5</v>
      </c>
      <c r="G7618" s="28" t="s">
        <v>2212</v>
      </c>
      <c r="H7618" s="28" t="s">
        <v>7311</v>
      </c>
      <c r="J7618" s="28" t="s">
        <v>4683</v>
      </c>
      <c r="K7618" s="29">
        <v>41062</v>
      </c>
      <c r="L7618" s="28" t="s">
        <v>5658</v>
      </c>
      <c r="M7618" s="28" t="s">
        <v>4090</v>
      </c>
    </row>
    <row r="7619" spans="1:13" hidden="1" x14ac:dyDescent="0.2">
      <c r="A7619" s="211">
        <v>92533</v>
      </c>
      <c r="B7619" s="28" t="s">
        <v>4573</v>
      </c>
      <c r="C7619" s="28" t="s">
        <v>4580</v>
      </c>
      <c r="D7619" s="25">
        <v>41061</v>
      </c>
      <c r="E7619" s="28" t="s">
        <v>6697</v>
      </c>
      <c r="F7619" s="26">
        <v>10</v>
      </c>
      <c r="G7619" s="28" t="s">
        <v>3698</v>
      </c>
      <c r="H7619" s="28" t="s">
        <v>3484</v>
      </c>
      <c r="J7619" s="28" t="s">
        <v>4911</v>
      </c>
    </row>
    <row r="7620" spans="1:13" hidden="1" x14ac:dyDescent="0.2">
      <c r="A7620" s="211">
        <v>92536</v>
      </c>
      <c r="B7620" s="28" t="s">
        <v>4573</v>
      </c>
      <c r="C7620" s="28" t="s">
        <v>4580</v>
      </c>
      <c r="D7620" s="25">
        <v>41061</v>
      </c>
      <c r="E7620" s="28" t="s">
        <v>6701</v>
      </c>
      <c r="F7620" s="26">
        <v>175</v>
      </c>
      <c r="G7620" s="28" t="s">
        <v>6699</v>
      </c>
      <c r="H7620" s="28" t="s">
        <v>7154</v>
      </c>
      <c r="J7620" s="28" t="s">
        <v>4906</v>
      </c>
    </row>
    <row r="7621" spans="1:13" hidden="1" x14ac:dyDescent="0.2">
      <c r="A7621" s="211">
        <v>92535</v>
      </c>
      <c r="B7621" s="28" t="s">
        <v>4573</v>
      </c>
      <c r="C7621" s="28" t="s">
        <v>4580</v>
      </c>
      <c r="D7621" s="25">
        <v>41061</v>
      </c>
      <c r="E7621" s="28" t="s">
        <v>6698</v>
      </c>
      <c r="F7621" s="26">
        <v>7.2</v>
      </c>
      <c r="G7621" s="28" t="s">
        <v>5713</v>
      </c>
      <c r="H7621" s="28" t="s">
        <v>4599</v>
      </c>
      <c r="I7621" s="28" t="s">
        <v>479</v>
      </c>
      <c r="J7621" s="28" t="s">
        <v>4909</v>
      </c>
    </row>
    <row r="7622" spans="1:13" hidden="1" x14ac:dyDescent="0.2">
      <c r="A7622" s="211">
        <v>92529</v>
      </c>
      <c r="B7622" s="28" t="s">
        <v>4573</v>
      </c>
      <c r="C7622" s="28" t="s">
        <v>4580</v>
      </c>
      <c r="D7622" s="25">
        <v>41061</v>
      </c>
      <c r="E7622" s="28" t="s">
        <v>6693</v>
      </c>
      <c r="F7622" s="26">
        <v>20</v>
      </c>
      <c r="G7622" s="28" t="s">
        <v>1562</v>
      </c>
      <c r="H7622" s="28" t="s">
        <v>7154</v>
      </c>
      <c r="J7622" s="28" t="s">
        <v>4906</v>
      </c>
    </row>
    <row r="7623" spans="1:13" hidden="1" x14ac:dyDescent="0.2">
      <c r="A7623" s="211">
        <v>92530</v>
      </c>
      <c r="B7623" s="33" t="s">
        <v>4573</v>
      </c>
      <c r="C7623" s="28" t="s">
        <v>4580</v>
      </c>
      <c r="D7623" s="25">
        <v>41061</v>
      </c>
      <c r="E7623" s="28" t="s">
        <v>6694</v>
      </c>
      <c r="F7623" s="26">
        <v>10</v>
      </c>
      <c r="G7623" s="28" t="s">
        <v>1562</v>
      </c>
      <c r="H7623" s="28" t="s">
        <v>3484</v>
      </c>
      <c r="J7623" s="28" t="s">
        <v>4908</v>
      </c>
    </row>
    <row r="7624" spans="1:13" hidden="1" x14ac:dyDescent="0.2">
      <c r="A7624" s="211">
        <v>92537</v>
      </c>
      <c r="B7624" s="28" t="s">
        <v>4573</v>
      </c>
      <c r="C7624" s="28" t="s">
        <v>4580</v>
      </c>
      <c r="D7624" s="25">
        <v>41061</v>
      </c>
      <c r="E7624" s="28" t="s">
        <v>6702</v>
      </c>
      <c r="F7624" s="26">
        <v>70</v>
      </c>
      <c r="G7624" s="28" t="s">
        <v>2203</v>
      </c>
      <c r="H7624" s="28" t="s">
        <v>7154</v>
      </c>
      <c r="J7624" s="28" t="s">
        <v>4906</v>
      </c>
    </row>
    <row r="7625" spans="1:13" hidden="1" x14ac:dyDescent="0.2">
      <c r="A7625" s="211">
        <v>92452</v>
      </c>
      <c r="B7625" s="28" t="s">
        <v>4573</v>
      </c>
      <c r="C7625" s="28" t="s">
        <v>5135</v>
      </c>
      <c r="D7625" s="25">
        <v>41061</v>
      </c>
      <c r="F7625" s="26">
        <v>64.72</v>
      </c>
      <c r="G7625" s="28" t="s">
        <v>898</v>
      </c>
      <c r="H7625" s="28" t="s">
        <v>7322</v>
      </c>
      <c r="J7625" s="28" t="s">
        <v>7139</v>
      </c>
      <c r="K7625" s="29">
        <v>41062</v>
      </c>
      <c r="L7625" s="28" t="s">
        <v>5658</v>
      </c>
      <c r="M7625" s="28" t="s">
        <v>6567</v>
      </c>
    </row>
    <row r="7626" spans="1:13" hidden="1" x14ac:dyDescent="0.2">
      <c r="A7626" s="211">
        <v>92442</v>
      </c>
      <c r="B7626" s="28" t="s">
        <v>4573</v>
      </c>
      <c r="C7626" s="28" t="s">
        <v>4574</v>
      </c>
      <c r="D7626" s="25">
        <v>41061</v>
      </c>
      <c r="E7626" s="28" t="s">
        <v>3382</v>
      </c>
      <c r="F7626" s="26">
        <v>154</v>
      </c>
      <c r="G7626" s="28" t="s">
        <v>5414</v>
      </c>
      <c r="H7626" s="28" t="s">
        <v>3381</v>
      </c>
      <c r="J7626" s="28" t="s">
        <v>4909</v>
      </c>
      <c r="K7626" s="29">
        <v>41061</v>
      </c>
      <c r="L7626" s="28" t="s">
        <v>7174</v>
      </c>
      <c r="M7626" s="28" t="s">
        <v>7188</v>
      </c>
    </row>
    <row r="7627" spans="1:13" hidden="1" x14ac:dyDescent="0.2">
      <c r="A7627" s="27">
        <v>92446</v>
      </c>
      <c r="B7627" s="28" t="s">
        <v>4579</v>
      </c>
      <c r="C7627" s="28" t="s">
        <v>4574</v>
      </c>
      <c r="D7627" s="25">
        <v>41061</v>
      </c>
      <c r="F7627" s="26">
        <v>2462.29</v>
      </c>
      <c r="G7627" s="28" t="s">
        <v>5135</v>
      </c>
      <c r="H7627" s="28" t="s">
        <v>6667</v>
      </c>
      <c r="K7627" s="29">
        <v>41061</v>
      </c>
      <c r="L7627" s="28" t="s">
        <v>7174</v>
      </c>
      <c r="M7627" s="28" t="s">
        <v>7218</v>
      </c>
    </row>
    <row r="7628" spans="1:13" hidden="1" x14ac:dyDescent="0.2">
      <c r="A7628" s="27">
        <v>92524</v>
      </c>
      <c r="B7628" s="28" t="s">
        <v>4573</v>
      </c>
      <c r="C7628" s="28" t="s">
        <v>4580</v>
      </c>
      <c r="D7628" s="25">
        <v>41061</v>
      </c>
      <c r="E7628" s="28" t="s">
        <v>7164</v>
      </c>
      <c r="F7628" s="26">
        <v>15</v>
      </c>
      <c r="G7628" s="28" t="s">
        <v>7119</v>
      </c>
      <c r="H7628" s="28" t="s">
        <v>3365</v>
      </c>
      <c r="J7628" s="28" t="s">
        <v>4911</v>
      </c>
    </row>
    <row r="7629" spans="1:13" hidden="1" x14ac:dyDescent="0.2">
      <c r="A7629" s="27">
        <v>92523</v>
      </c>
      <c r="B7629" s="28" t="s">
        <v>4573</v>
      </c>
      <c r="C7629" s="28" t="s">
        <v>4580</v>
      </c>
      <c r="D7629" s="25">
        <v>41061</v>
      </c>
      <c r="E7629" s="28" t="s">
        <v>3542</v>
      </c>
      <c r="F7629" s="26">
        <v>80</v>
      </c>
      <c r="G7629" s="28" t="s">
        <v>3696</v>
      </c>
      <c r="H7629" s="28" t="s">
        <v>3488</v>
      </c>
      <c r="J7629" s="28" t="s">
        <v>4908</v>
      </c>
    </row>
    <row r="7630" spans="1:13" hidden="1" x14ac:dyDescent="0.2">
      <c r="A7630" s="27">
        <v>92528</v>
      </c>
      <c r="B7630" s="28" t="s">
        <v>4573</v>
      </c>
      <c r="C7630" s="28" t="s">
        <v>4580</v>
      </c>
      <c r="D7630" s="25">
        <v>41061</v>
      </c>
      <c r="E7630" s="28" t="s">
        <v>6692</v>
      </c>
      <c r="F7630" s="26">
        <v>25</v>
      </c>
      <c r="G7630" s="28" t="s">
        <v>3696</v>
      </c>
      <c r="H7630" s="28" t="s">
        <v>3484</v>
      </c>
      <c r="J7630" s="28" t="s">
        <v>4907</v>
      </c>
    </row>
    <row r="7631" spans="1:13" hidden="1" x14ac:dyDescent="0.2">
      <c r="A7631" s="27">
        <v>92451</v>
      </c>
      <c r="B7631" s="28" t="s">
        <v>4573</v>
      </c>
      <c r="C7631" s="28" t="s">
        <v>5135</v>
      </c>
      <c r="D7631" s="25">
        <v>41061</v>
      </c>
      <c r="F7631" s="26">
        <v>21.41</v>
      </c>
      <c r="G7631" s="28" t="s">
        <v>683</v>
      </c>
      <c r="H7631" s="28" t="s">
        <v>3365</v>
      </c>
      <c r="J7631" s="28" t="s">
        <v>4909</v>
      </c>
      <c r="K7631" s="29">
        <v>40945</v>
      </c>
      <c r="L7631" s="28" t="s">
        <v>5658</v>
      </c>
      <c r="M7631" s="28" t="s">
        <v>1525</v>
      </c>
    </row>
    <row r="7632" spans="1:13" hidden="1" x14ac:dyDescent="0.2">
      <c r="A7632" s="27">
        <v>92439.2</v>
      </c>
      <c r="B7632" s="28" t="s">
        <v>4573</v>
      </c>
      <c r="C7632" s="28" t="s">
        <v>4574</v>
      </c>
      <c r="D7632" s="25">
        <v>41061</v>
      </c>
      <c r="E7632" s="28" t="s">
        <v>3367</v>
      </c>
      <c r="F7632" s="26">
        <v>30</v>
      </c>
      <c r="G7632" s="28" t="s">
        <v>8412</v>
      </c>
      <c r="H7632" s="28" t="s">
        <v>3365</v>
      </c>
      <c r="J7632" s="28" t="s">
        <v>4906</v>
      </c>
      <c r="K7632" s="29">
        <v>41061</v>
      </c>
      <c r="L7632" s="28" t="s">
        <v>7182</v>
      </c>
      <c r="M7632" s="28" t="s">
        <v>6565</v>
      </c>
    </row>
    <row r="7633" spans="1:13" hidden="1" x14ac:dyDescent="0.2">
      <c r="A7633" s="27">
        <v>92453</v>
      </c>
      <c r="B7633" s="28" t="s">
        <v>4573</v>
      </c>
      <c r="C7633" s="28" t="s">
        <v>5135</v>
      </c>
      <c r="D7633" s="25">
        <v>41061</v>
      </c>
      <c r="E7633" s="28" t="s">
        <v>7164</v>
      </c>
      <c r="F7633" s="26">
        <v>4.93</v>
      </c>
      <c r="G7633" s="28" t="s">
        <v>5137</v>
      </c>
      <c r="H7633" s="28" t="s">
        <v>3365</v>
      </c>
      <c r="J7633" s="28" t="s">
        <v>4911</v>
      </c>
      <c r="K7633" s="29">
        <v>41062</v>
      </c>
      <c r="L7633" s="28" t="s">
        <v>5658</v>
      </c>
      <c r="M7633" s="28" t="s">
        <v>751</v>
      </c>
    </row>
    <row r="7634" spans="1:13" hidden="1" x14ac:dyDescent="0.2">
      <c r="A7634" s="27">
        <v>92525</v>
      </c>
      <c r="B7634" s="28" t="s">
        <v>4573</v>
      </c>
      <c r="C7634" s="28" t="s">
        <v>4580</v>
      </c>
      <c r="D7634" s="25">
        <v>41061</v>
      </c>
      <c r="E7634" s="28" t="s">
        <v>7164</v>
      </c>
      <c r="F7634" s="26">
        <v>20</v>
      </c>
      <c r="G7634" s="28" t="s">
        <v>5137</v>
      </c>
      <c r="H7634" s="28" t="s">
        <v>3365</v>
      </c>
      <c r="J7634" s="28" t="s">
        <v>4911</v>
      </c>
    </row>
    <row r="7635" spans="1:13" hidden="1" x14ac:dyDescent="0.2">
      <c r="A7635" s="27">
        <v>92441</v>
      </c>
      <c r="B7635" s="28" t="s">
        <v>4579</v>
      </c>
      <c r="C7635" s="28" t="s">
        <v>4574</v>
      </c>
      <c r="D7635" s="25">
        <v>41061</v>
      </c>
      <c r="F7635" s="26">
        <v>300</v>
      </c>
      <c r="G7635" s="28" t="s">
        <v>5133</v>
      </c>
      <c r="H7635" s="28" t="s">
        <v>6667</v>
      </c>
      <c r="K7635" s="29">
        <v>41061</v>
      </c>
      <c r="L7635" s="28" t="s">
        <v>7174</v>
      </c>
      <c r="M7635" s="28" t="s">
        <v>2972</v>
      </c>
    </row>
    <row r="7636" spans="1:13" hidden="1" x14ac:dyDescent="0.2">
      <c r="A7636" s="27">
        <v>92444</v>
      </c>
      <c r="B7636" s="28" t="s">
        <v>4573</v>
      </c>
      <c r="C7636" s="28" t="s">
        <v>4574</v>
      </c>
      <c r="D7636" s="25">
        <v>41061</v>
      </c>
      <c r="F7636" s="26">
        <v>37.56</v>
      </c>
      <c r="G7636" s="28" t="s">
        <v>6021</v>
      </c>
      <c r="H7636" s="28" t="s">
        <v>3381</v>
      </c>
      <c r="J7636" s="28" t="s">
        <v>4909</v>
      </c>
      <c r="K7636" s="29">
        <v>41061</v>
      </c>
      <c r="L7636" s="28" t="s">
        <v>7174</v>
      </c>
      <c r="M7636" s="28" t="s">
        <v>7200</v>
      </c>
    </row>
    <row r="7637" spans="1:13" hidden="1" x14ac:dyDescent="0.2">
      <c r="A7637" s="27">
        <v>92440</v>
      </c>
      <c r="B7637" s="28" t="s">
        <v>4573</v>
      </c>
      <c r="C7637" s="28" t="s">
        <v>4574</v>
      </c>
      <c r="D7637" s="25">
        <v>41061</v>
      </c>
      <c r="E7637" s="28" t="s">
        <v>3375</v>
      </c>
      <c r="F7637" s="26">
        <v>30.75</v>
      </c>
      <c r="G7637" s="28" t="s">
        <v>6023</v>
      </c>
      <c r="H7637" s="28" t="s">
        <v>3379</v>
      </c>
      <c r="J7637" s="28" t="s">
        <v>4906</v>
      </c>
      <c r="K7637" s="29">
        <v>41061</v>
      </c>
      <c r="L7637" s="28" t="s">
        <v>7174</v>
      </c>
      <c r="M7637" s="28" t="s">
        <v>7196</v>
      </c>
    </row>
    <row r="7638" spans="1:13" hidden="1" x14ac:dyDescent="0.2">
      <c r="A7638" s="27">
        <v>92443</v>
      </c>
      <c r="B7638" s="28" t="s">
        <v>4573</v>
      </c>
      <c r="C7638" s="28" t="s">
        <v>4574</v>
      </c>
      <c r="D7638" s="25">
        <v>41061</v>
      </c>
      <c r="F7638" s="26">
        <v>12.12</v>
      </c>
      <c r="G7638" s="28" t="s">
        <v>6022</v>
      </c>
      <c r="H7638" s="28" t="s">
        <v>3381</v>
      </c>
      <c r="J7638" s="28" t="s">
        <v>4909</v>
      </c>
      <c r="K7638" s="29">
        <v>41061</v>
      </c>
      <c r="L7638" s="28" t="s">
        <v>7174</v>
      </c>
      <c r="M7638" s="28" t="s">
        <v>7195</v>
      </c>
    </row>
    <row r="7639" spans="1:13" hidden="1" x14ac:dyDescent="0.2">
      <c r="A7639" s="27">
        <v>92437</v>
      </c>
      <c r="B7639" s="28" t="s">
        <v>4573</v>
      </c>
      <c r="C7639" s="28" t="s">
        <v>4574</v>
      </c>
      <c r="D7639" s="25">
        <v>41061</v>
      </c>
      <c r="F7639" s="26">
        <v>-100</v>
      </c>
      <c r="G7639" s="28" t="s">
        <v>4595</v>
      </c>
      <c r="H7639" s="28" t="s">
        <v>4595</v>
      </c>
      <c r="K7639" s="29">
        <v>41061</v>
      </c>
      <c r="L7639" s="28" t="s">
        <v>7177</v>
      </c>
      <c r="M7639" s="28" t="s">
        <v>5123</v>
      </c>
    </row>
    <row r="7640" spans="1:13" hidden="1" x14ac:dyDescent="0.2">
      <c r="A7640" s="27">
        <v>92438.1</v>
      </c>
      <c r="B7640" s="28" t="s">
        <v>4573</v>
      </c>
      <c r="C7640" s="28" t="s">
        <v>4574</v>
      </c>
      <c r="D7640" s="25">
        <v>41061</v>
      </c>
      <c r="E7640" s="28" t="s">
        <v>7163</v>
      </c>
      <c r="F7640" s="26">
        <v>20</v>
      </c>
      <c r="G7640" s="28" t="s">
        <v>4595</v>
      </c>
      <c r="H7640" s="28" t="s">
        <v>3370</v>
      </c>
      <c r="J7640" s="28" t="s">
        <v>4905</v>
      </c>
      <c r="K7640" s="29">
        <v>41061</v>
      </c>
      <c r="L7640" s="28" t="s">
        <v>7182</v>
      </c>
      <c r="M7640" s="28" t="s">
        <v>6564</v>
      </c>
    </row>
    <row r="7641" spans="1:13" hidden="1" x14ac:dyDescent="0.2">
      <c r="A7641" s="27">
        <v>92438.2</v>
      </c>
      <c r="B7641" s="28" t="s">
        <v>4573</v>
      </c>
      <c r="C7641" s="28" t="s">
        <v>4574</v>
      </c>
      <c r="D7641" s="25">
        <v>41061</v>
      </c>
      <c r="E7641" s="28" t="s">
        <v>3978</v>
      </c>
      <c r="F7641" s="26">
        <v>50</v>
      </c>
      <c r="G7641" s="28" t="s">
        <v>4595</v>
      </c>
      <c r="H7641" s="28" t="s">
        <v>4600</v>
      </c>
      <c r="J7641" s="28" t="s">
        <v>4905</v>
      </c>
      <c r="K7641" s="29">
        <v>41061</v>
      </c>
      <c r="L7641" s="28" t="s">
        <v>7182</v>
      </c>
      <c r="M7641" s="28" t="s">
        <v>6564</v>
      </c>
    </row>
    <row r="7642" spans="1:13" hidden="1" x14ac:dyDescent="0.2">
      <c r="A7642" s="27">
        <v>92439.3</v>
      </c>
      <c r="B7642" s="28" t="s">
        <v>4573</v>
      </c>
      <c r="C7642" s="28" t="s">
        <v>4574</v>
      </c>
      <c r="D7642" s="25">
        <v>41061</v>
      </c>
      <c r="E7642" s="28" t="s">
        <v>7162</v>
      </c>
      <c r="F7642" s="26">
        <v>20</v>
      </c>
      <c r="G7642" s="28" t="s">
        <v>4595</v>
      </c>
      <c r="H7642" s="28" t="s">
        <v>3370</v>
      </c>
      <c r="J7642" s="28" t="s">
        <v>4906</v>
      </c>
      <c r="K7642" s="29">
        <v>41061</v>
      </c>
      <c r="L7642" s="28" t="s">
        <v>7182</v>
      </c>
      <c r="M7642" s="28" t="s">
        <v>6565</v>
      </c>
    </row>
    <row r="7643" spans="1:13" hidden="1" x14ac:dyDescent="0.2">
      <c r="A7643" s="27">
        <v>92538</v>
      </c>
      <c r="B7643" s="28" t="s">
        <v>4573</v>
      </c>
      <c r="C7643" s="28" t="s">
        <v>4580</v>
      </c>
      <c r="D7643" s="25">
        <v>41061</v>
      </c>
      <c r="E7643" s="28" t="s">
        <v>6690</v>
      </c>
      <c r="F7643" s="26">
        <v>125.1</v>
      </c>
      <c r="G7643" s="28" t="s">
        <v>4595</v>
      </c>
      <c r="H7643" s="28" t="s">
        <v>3370</v>
      </c>
      <c r="J7643" s="28" t="s">
        <v>4909</v>
      </c>
    </row>
    <row r="7644" spans="1:13" hidden="1" x14ac:dyDescent="0.2">
      <c r="A7644" s="27">
        <v>92522</v>
      </c>
      <c r="B7644" s="28" t="s">
        <v>5150</v>
      </c>
      <c r="C7644" s="28" t="s">
        <v>4580</v>
      </c>
      <c r="D7644" s="25">
        <v>41061</v>
      </c>
      <c r="E7644" s="28" t="s">
        <v>8009</v>
      </c>
      <c r="F7644" s="26">
        <v>-610</v>
      </c>
      <c r="G7644" s="28" t="s">
        <v>4574</v>
      </c>
      <c r="H7644" s="28" t="s">
        <v>6667</v>
      </c>
    </row>
    <row r="7645" spans="1:13" hidden="1" x14ac:dyDescent="0.2">
      <c r="A7645" s="27">
        <v>92827</v>
      </c>
      <c r="B7645" s="28" t="s">
        <v>5150</v>
      </c>
      <c r="C7645" s="28" t="s">
        <v>5133</v>
      </c>
      <c r="D7645" s="25">
        <v>41061</v>
      </c>
      <c r="F7645" s="26">
        <v>-300</v>
      </c>
      <c r="G7645" s="28" t="s">
        <v>4574</v>
      </c>
      <c r="H7645" s="28" t="s">
        <v>6667</v>
      </c>
    </row>
    <row r="7646" spans="1:13" hidden="1" x14ac:dyDescent="0.2">
      <c r="A7646" s="27">
        <v>92833</v>
      </c>
      <c r="B7646" s="33" t="s">
        <v>5150</v>
      </c>
      <c r="C7646" s="28" t="s">
        <v>5135</v>
      </c>
      <c r="D7646" s="25">
        <v>41061</v>
      </c>
      <c r="E7646" s="33"/>
      <c r="F7646" s="26">
        <v>-2462.29</v>
      </c>
      <c r="G7646" s="28" t="s">
        <v>4574</v>
      </c>
      <c r="H7646" s="28" t="s">
        <v>6667</v>
      </c>
    </row>
    <row r="7647" spans="1:13" hidden="1" x14ac:dyDescent="0.2">
      <c r="A7647" s="27">
        <v>92531</v>
      </c>
      <c r="B7647" s="28" t="s">
        <v>4573</v>
      </c>
      <c r="C7647" s="28" t="s">
        <v>4580</v>
      </c>
      <c r="D7647" s="25">
        <v>41061</v>
      </c>
      <c r="E7647" s="28" t="s">
        <v>6695</v>
      </c>
      <c r="F7647" s="26">
        <v>12</v>
      </c>
      <c r="G7647" s="28" t="s">
        <v>2158</v>
      </c>
      <c r="H7647" s="28" t="s">
        <v>3484</v>
      </c>
      <c r="J7647" s="28" t="s">
        <v>4908</v>
      </c>
    </row>
    <row r="7648" spans="1:13" hidden="1" x14ac:dyDescent="0.2">
      <c r="A7648" s="27">
        <v>92447</v>
      </c>
      <c r="B7648" s="28" t="s">
        <v>4573</v>
      </c>
      <c r="C7648" s="28" t="s">
        <v>4574</v>
      </c>
      <c r="D7648" s="25">
        <v>41061</v>
      </c>
      <c r="E7648" s="28" t="s">
        <v>5365</v>
      </c>
      <c r="F7648" s="26">
        <v>180</v>
      </c>
      <c r="G7648" s="28" t="s">
        <v>4597</v>
      </c>
      <c r="H7648" s="28" t="s">
        <v>3381</v>
      </c>
      <c r="J7648" s="28" t="s">
        <v>4909</v>
      </c>
      <c r="K7648" s="29">
        <v>41061</v>
      </c>
      <c r="L7648" s="28" t="s">
        <v>7174</v>
      </c>
      <c r="M7648" s="28" t="s">
        <v>7192</v>
      </c>
    </row>
    <row r="7649" spans="1:13" hidden="1" x14ac:dyDescent="0.2">
      <c r="A7649" s="27">
        <v>92454</v>
      </c>
      <c r="B7649" s="28" t="s">
        <v>4573</v>
      </c>
      <c r="C7649" s="28" t="s">
        <v>5135</v>
      </c>
      <c r="D7649" s="25">
        <v>41061</v>
      </c>
      <c r="F7649" s="26">
        <v>4.2</v>
      </c>
      <c r="G7649" s="28" t="s">
        <v>3697</v>
      </c>
      <c r="H7649" s="28" t="s">
        <v>277</v>
      </c>
      <c r="J7649" s="28" t="s">
        <v>4909</v>
      </c>
      <c r="K7649" s="29">
        <v>41062</v>
      </c>
      <c r="L7649" s="28" t="s">
        <v>5658</v>
      </c>
      <c r="M7649" s="28" t="s">
        <v>798</v>
      </c>
    </row>
    <row r="7650" spans="1:13" hidden="1" x14ac:dyDescent="0.2">
      <c r="A7650" s="211">
        <v>92457</v>
      </c>
      <c r="B7650" s="33" t="s">
        <v>4573</v>
      </c>
      <c r="C7650" s="28" t="s">
        <v>5135</v>
      </c>
      <c r="D7650" s="25">
        <v>41062</v>
      </c>
      <c r="F7650" s="26">
        <v>6.35</v>
      </c>
      <c r="G7650" s="28" t="s">
        <v>7120</v>
      </c>
      <c r="H7650" s="28" t="s">
        <v>3484</v>
      </c>
      <c r="J7650" s="28" t="s">
        <v>4907</v>
      </c>
      <c r="K7650" s="29">
        <v>41066</v>
      </c>
      <c r="L7650" s="28" t="s">
        <v>5658</v>
      </c>
      <c r="M7650" s="28" t="s">
        <v>7835</v>
      </c>
    </row>
    <row r="7651" spans="1:13" hidden="1" x14ac:dyDescent="0.2">
      <c r="A7651" s="211">
        <v>92458</v>
      </c>
      <c r="B7651" s="28" t="s">
        <v>4573</v>
      </c>
      <c r="C7651" s="28" t="s">
        <v>5135</v>
      </c>
      <c r="D7651" s="25">
        <v>41062</v>
      </c>
      <c r="F7651" s="26">
        <v>46.98</v>
      </c>
      <c r="G7651" s="28" t="s">
        <v>1955</v>
      </c>
      <c r="H7651" s="28" t="s">
        <v>4600</v>
      </c>
      <c r="J7651" s="28" t="s">
        <v>4905</v>
      </c>
      <c r="K7651" s="29">
        <v>41066</v>
      </c>
      <c r="L7651" s="28" t="s">
        <v>5658</v>
      </c>
      <c r="M7651" s="28" t="s">
        <v>6569</v>
      </c>
    </row>
    <row r="7652" spans="1:13" hidden="1" x14ac:dyDescent="0.2">
      <c r="A7652" s="211">
        <v>92459</v>
      </c>
      <c r="B7652" s="28" t="s">
        <v>4573</v>
      </c>
      <c r="C7652" s="28" t="s">
        <v>5135</v>
      </c>
      <c r="D7652" s="25">
        <v>41062</v>
      </c>
      <c r="F7652" s="26">
        <v>4.99</v>
      </c>
      <c r="G7652" s="28" t="s">
        <v>1955</v>
      </c>
      <c r="H7652" s="28" t="s">
        <v>4600</v>
      </c>
      <c r="J7652" s="28" t="s">
        <v>4905</v>
      </c>
      <c r="K7652" s="29">
        <v>41066</v>
      </c>
      <c r="L7652" s="28" t="s">
        <v>5658</v>
      </c>
      <c r="M7652" s="28" t="s">
        <v>6569</v>
      </c>
    </row>
    <row r="7653" spans="1:13" hidden="1" x14ac:dyDescent="0.2">
      <c r="A7653" s="27">
        <v>92456</v>
      </c>
      <c r="B7653" s="28" t="s">
        <v>4573</v>
      </c>
      <c r="C7653" s="28" t="s">
        <v>5135</v>
      </c>
      <c r="D7653" s="25">
        <v>41062</v>
      </c>
      <c r="E7653" s="33"/>
      <c r="F7653" s="26">
        <v>5.99</v>
      </c>
      <c r="G7653" s="28" t="s">
        <v>3358</v>
      </c>
      <c r="H7653" s="28" t="s">
        <v>4600</v>
      </c>
      <c r="J7653" s="28" t="s">
        <v>4907</v>
      </c>
      <c r="K7653" s="29">
        <v>41066</v>
      </c>
      <c r="L7653" s="28" t="s">
        <v>5658</v>
      </c>
      <c r="M7653" s="28" t="s">
        <v>6568</v>
      </c>
    </row>
    <row r="7654" spans="1:13" hidden="1" x14ac:dyDescent="0.2">
      <c r="A7654" s="211">
        <v>92462</v>
      </c>
      <c r="B7654" s="28" t="s">
        <v>4573</v>
      </c>
      <c r="C7654" s="28" t="s">
        <v>5135</v>
      </c>
      <c r="D7654" s="25">
        <v>41063</v>
      </c>
      <c r="F7654" s="26">
        <v>17.2</v>
      </c>
      <c r="G7654" s="28" t="s">
        <v>7120</v>
      </c>
      <c r="H7654" s="28" t="s">
        <v>3484</v>
      </c>
      <c r="J7654" s="28" t="s">
        <v>4907</v>
      </c>
      <c r="K7654" s="29">
        <v>41066</v>
      </c>
      <c r="L7654" s="28" t="s">
        <v>5658</v>
      </c>
      <c r="M7654" s="28" t="s">
        <v>6570</v>
      </c>
    </row>
    <row r="7655" spans="1:13" hidden="1" x14ac:dyDescent="0.2">
      <c r="A7655" s="211">
        <v>92460</v>
      </c>
      <c r="B7655" s="28" t="s">
        <v>4573</v>
      </c>
      <c r="C7655" s="28" t="s">
        <v>5135</v>
      </c>
      <c r="D7655" s="25">
        <v>41063</v>
      </c>
      <c r="F7655" s="26">
        <v>7.79</v>
      </c>
      <c r="G7655" s="28" t="s">
        <v>4408</v>
      </c>
      <c r="H7655" s="28" t="s">
        <v>3365</v>
      </c>
      <c r="J7655" s="28" t="s">
        <v>4909</v>
      </c>
      <c r="K7655" s="29">
        <v>41066</v>
      </c>
      <c r="L7655" s="28" t="s">
        <v>5658</v>
      </c>
      <c r="M7655" s="28" t="s">
        <v>5714</v>
      </c>
    </row>
    <row r="7656" spans="1:13" x14ac:dyDescent="0.2">
      <c r="A7656" s="27">
        <v>92461</v>
      </c>
      <c r="B7656" s="28" t="s">
        <v>4573</v>
      </c>
      <c r="C7656" s="28" t="s">
        <v>5135</v>
      </c>
      <c r="D7656" s="25">
        <v>41063</v>
      </c>
      <c r="F7656" s="26">
        <v>32.5</v>
      </c>
      <c r="G7656" s="28" t="s">
        <v>2205</v>
      </c>
      <c r="H7656" s="28" t="s">
        <v>7151</v>
      </c>
      <c r="J7656" s="28" t="s">
        <v>4911</v>
      </c>
      <c r="K7656" s="29">
        <v>41066</v>
      </c>
      <c r="L7656" s="28" t="s">
        <v>5658</v>
      </c>
      <c r="M7656" s="28" t="s">
        <v>755</v>
      </c>
    </row>
    <row r="7657" spans="1:13" hidden="1" x14ac:dyDescent="0.2">
      <c r="A7657" s="211">
        <v>92539.1</v>
      </c>
      <c r="B7657" s="33" t="s">
        <v>4573</v>
      </c>
      <c r="C7657" s="33" t="s">
        <v>5135</v>
      </c>
      <c r="D7657" s="25">
        <v>41064</v>
      </c>
      <c r="E7657" s="28" t="s">
        <v>6721</v>
      </c>
      <c r="F7657" s="26">
        <v>120</v>
      </c>
      <c r="G7657" s="28" t="s">
        <v>1560</v>
      </c>
      <c r="H7657" s="28" t="s">
        <v>7321</v>
      </c>
      <c r="J7657" s="28" t="s">
        <v>4909</v>
      </c>
      <c r="K7657" s="29" t="s">
        <v>6720</v>
      </c>
      <c r="L7657" s="33" t="s">
        <v>5658</v>
      </c>
      <c r="M7657" s="28" t="s">
        <v>2735</v>
      </c>
    </row>
    <row r="7658" spans="1:13" hidden="1" x14ac:dyDescent="0.2">
      <c r="A7658" s="211">
        <v>92539.199999999997</v>
      </c>
      <c r="B7658" s="33" t="s">
        <v>4573</v>
      </c>
      <c r="C7658" s="33" t="s">
        <v>5135</v>
      </c>
      <c r="D7658" s="25">
        <v>41064</v>
      </c>
      <c r="E7658" s="28" t="s">
        <v>6722</v>
      </c>
      <c r="F7658" s="26">
        <v>-120</v>
      </c>
      <c r="G7658" s="28" t="s">
        <v>1560</v>
      </c>
      <c r="H7658" s="28" t="s">
        <v>7321</v>
      </c>
      <c r="J7658" s="28" t="s">
        <v>4909</v>
      </c>
      <c r="K7658" s="29" t="s">
        <v>6720</v>
      </c>
      <c r="L7658" s="33" t="s">
        <v>5658</v>
      </c>
      <c r="M7658" s="28" t="s">
        <v>2735</v>
      </c>
    </row>
    <row r="7659" spans="1:13" hidden="1" x14ac:dyDescent="0.2">
      <c r="A7659" s="27">
        <v>92463.1</v>
      </c>
      <c r="B7659" s="33" t="s">
        <v>4573</v>
      </c>
      <c r="C7659" s="28" t="s">
        <v>5135</v>
      </c>
      <c r="D7659" s="25">
        <v>41064</v>
      </c>
      <c r="F7659" s="26">
        <v>12</v>
      </c>
      <c r="G7659" s="28" t="s">
        <v>683</v>
      </c>
      <c r="H7659" s="28" t="s">
        <v>3370</v>
      </c>
      <c r="J7659" s="28" t="s">
        <v>4909</v>
      </c>
      <c r="K7659" s="29">
        <v>41066</v>
      </c>
      <c r="L7659" s="28" t="s">
        <v>5658</v>
      </c>
      <c r="M7659" s="28" t="s">
        <v>1525</v>
      </c>
    </row>
    <row r="7660" spans="1:13" hidden="1" x14ac:dyDescent="0.2">
      <c r="A7660" s="27">
        <v>92463.2</v>
      </c>
      <c r="B7660" s="28" t="s">
        <v>4573</v>
      </c>
      <c r="C7660" s="28" t="s">
        <v>5135</v>
      </c>
      <c r="D7660" s="25">
        <v>41064</v>
      </c>
      <c r="F7660" s="26">
        <v>22.55</v>
      </c>
      <c r="G7660" s="28" t="s">
        <v>683</v>
      </c>
      <c r="H7660" s="28" t="s">
        <v>3365</v>
      </c>
      <c r="J7660" s="28" t="s">
        <v>4909</v>
      </c>
      <c r="K7660" s="29">
        <v>41066</v>
      </c>
      <c r="L7660" s="28" t="s">
        <v>5658</v>
      </c>
      <c r="M7660" s="28" t="s">
        <v>1525</v>
      </c>
    </row>
    <row r="7661" spans="1:13" hidden="1" x14ac:dyDescent="0.2">
      <c r="A7661" s="211">
        <v>92464</v>
      </c>
      <c r="B7661" s="28" t="s">
        <v>4573</v>
      </c>
      <c r="C7661" s="28" t="s">
        <v>5135</v>
      </c>
      <c r="D7661" s="25">
        <v>41065</v>
      </c>
      <c r="F7661" s="26">
        <v>9.99</v>
      </c>
      <c r="G7661" s="28" t="s">
        <v>7133</v>
      </c>
      <c r="H7661" s="28" t="s">
        <v>3381</v>
      </c>
      <c r="J7661" s="28" t="s">
        <v>4909</v>
      </c>
      <c r="K7661" s="29">
        <v>41066</v>
      </c>
      <c r="L7661" s="28" t="s">
        <v>5658</v>
      </c>
      <c r="M7661" s="28" t="s">
        <v>4812</v>
      </c>
    </row>
    <row r="7662" spans="1:13" hidden="1" x14ac:dyDescent="0.2">
      <c r="A7662" s="27">
        <v>92465</v>
      </c>
      <c r="B7662" s="28" t="s">
        <v>4573</v>
      </c>
      <c r="C7662" s="28" t="s">
        <v>5135</v>
      </c>
      <c r="D7662" s="25">
        <v>41065</v>
      </c>
      <c r="F7662" s="26">
        <v>89.03</v>
      </c>
      <c r="G7662" s="28" t="s">
        <v>683</v>
      </c>
      <c r="H7662" s="28" t="s">
        <v>3365</v>
      </c>
      <c r="J7662" s="28" t="s">
        <v>4909</v>
      </c>
      <c r="K7662" s="29">
        <v>41066</v>
      </c>
      <c r="L7662" s="28" t="s">
        <v>5658</v>
      </c>
      <c r="M7662" s="28" t="s">
        <v>6162</v>
      </c>
    </row>
    <row r="7663" spans="1:13" hidden="1" x14ac:dyDescent="0.2">
      <c r="A7663" s="211">
        <v>92435</v>
      </c>
      <c r="B7663" s="28" t="s">
        <v>4579</v>
      </c>
      <c r="C7663" s="28" t="s">
        <v>4574</v>
      </c>
      <c r="D7663" s="25">
        <v>41066</v>
      </c>
      <c r="F7663" s="26">
        <v>40</v>
      </c>
      <c r="G7663" s="28" t="s">
        <v>4580</v>
      </c>
      <c r="H7663" s="28" t="s">
        <v>6667</v>
      </c>
      <c r="K7663" s="29">
        <v>41066</v>
      </c>
      <c r="L7663" s="28" t="s">
        <v>7184</v>
      </c>
      <c r="M7663" s="28" t="s">
        <v>5110</v>
      </c>
    </row>
    <row r="7664" spans="1:13" hidden="1" x14ac:dyDescent="0.2">
      <c r="A7664" s="211">
        <v>92436</v>
      </c>
      <c r="B7664" s="28" t="s">
        <v>4579</v>
      </c>
      <c r="C7664" s="28" t="s">
        <v>4574</v>
      </c>
      <c r="D7664" s="25">
        <v>41066</v>
      </c>
      <c r="F7664" s="26">
        <v>30</v>
      </c>
      <c r="G7664" s="28" t="s">
        <v>4580</v>
      </c>
      <c r="H7664" s="28" t="s">
        <v>6667</v>
      </c>
      <c r="K7664" s="29">
        <v>41066</v>
      </c>
      <c r="L7664" s="28" t="s">
        <v>7184</v>
      </c>
      <c r="M7664" s="28" t="s">
        <v>5111</v>
      </c>
    </row>
    <row r="7665" spans="1:13" hidden="1" x14ac:dyDescent="0.2">
      <c r="A7665" s="211">
        <v>92433</v>
      </c>
      <c r="B7665" s="28" t="s">
        <v>4573</v>
      </c>
      <c r="C7665" s="28" t="s">
        <v>4574</v>
      </c>
      <c r="D7665" s="25">
        <v>41066</v>
      </c>
      <c r="F7665" s="26">
        <v>7.99</v>
      </c>
      <c r="G7665" s="28" t="s">
        <v>2742</v>
      </c>
      <c r="H7665" s="28" t="s">
        <v>3381</v>
      </c>
      <c r="J7665" s="28" t="s">
        <v>4911</v>
      </c>
      <c r="K7665" s="29">
        <v>41066</v>
      </c>
      <c r="L7665" s="28" t="s">
        <v>7174</v>
      </c>
      <c r="M7665" s="28" t="s">
        <v>8111</v>
      </c>
    </row>
    <row r="7666" spans="1:13" hidden="1" x14ac:dyDescent="0.2">
      <c r="A7666" s="27">
        <v>92434</v>
      </c>
      <c r="B7666" s="28" t="s">
        <v>4573</v>
      </c>
      <c r="C7666" s="28" t="s">
        <v>4574</v>
      </c>
      <c r="D7666" s="25">
        <v>41066</v>
      </c>
      <c r="E7666" s="28" t="s">
        <v>3389</v>
      </c>
      <c r="F7666" s="26">
        <v>26.95</v>
      </c>
      <c r="G7666" s="28" t="s">
        <v>5139</v>
      </c>
      <c r="H7666" s="28" t="s">
        <v>3381</v>
      </c>
      <c r="J7666" s="28" t="s">
        <v>4911</v>
      </c>
      <c r="K7666" s="29">
        <v>41066</v>
      </c>
      <c r="L7666" s="28" t="s">
        <v>7174</v>
      </c>
      <c r="M7666" s="28" t="s">
        <v>7187</v>
      </c>
    </row>
    <row r="7667" spans="1:13" hidden="1" x14ac:dyDescent="0.2">
      <c r="A7667" s="27">
        <v>92467</v>
      </c>
      <c r="B7667" s="28" t="s">
        <v>4573</v>
      </c>
      <c r="C7667" s="28" t="s">
        <v>5135</v>
      </c>
      <c r="D7667" s="25">
        <v>41066</v>
      </c>
      <c r="F7667" s="26">
        <v>5.44</v>
      </c>
      <c r="G7667" s="28" t="s">
        <v>7119</v>
      </c>
      <c r="H7667" s="28" t="s">
        <v>3365</v>
      </c>
      <c r="J7667" s="28" t="s">
        <v>4911</v>
      </c>
      <c r="K7667" s="29">
        <v>41067</v>
      </c>
      <c r="L7667" s="28" t="s">
        <v>5658</v>
      </c>
      <c r="M7667" s="28" t="s">
        <v>6161</v>
      </c>
    </row>
    <row r="7668" spans="1:13" hidden="1" x14ac:dyDescent="0.2">
      <c r="A7668" s="27">
        <v>92466</v>
      </c>
      <c r="B7668" s="28" t="s">
        <v>4573</v>
      </c>
      <c r="C7668" s="28" t="s">
        <v>5135</v>
      </c>
      <c r="D7668" s="25">
        <v>41066</v>
      </c>
      <c r="F7668" s="26">
        <v>6.99</v>
      </c>
      <c r="G7668" s="28" t="s">
        <v>3352</v>
      </c>
      <c r="H7668" s="28" t="s">
        <v>7323</v>
      </c>
      <c r="J7668" s="28" t="s">
        <v>4912</v>
      </c>
      <c r="K7668" s="29">
        <v>41067</v>
      </c>
      <c r="L7668" s="28" t="s">
        <v>5658</v>
      </c>
      <c r="M7668" s="28" t="s">
        <v>5781</v>
      </c>
    </row>
    <row r="7669" spans="1:13" hidden="1" x14ac:dyDescent="0.2">
      <c r="A7669" s="211">
        <v>92430</v>
      </c>
      <c r="B7669" s="28" t="s">
        <v>4592</v>
      </c>
      <c r="C7669" s="28" t="s">
        <v>4574</v>
      </c>
      <c r="D7669" s="25">
        <v>41067</v>
      </c>
      <c r="F7669" s="26">
        <v>-5156.93</v>
      </c>
      <c r="G7669" s="28" t="s">
        <v>4593</v>
      </c>
      <c r="H7669" s="28" t="s">
        <v>6666</v>
      </c>
      <c r="J7669" s="28" t="s">
        <v>4911</v>
      </c>
      <c r="K7669" s="29">
        <v>41067</v>
      </c>
      <c r="L7669" s="28" t="s">
        <v>7177</v>
      </c>
      <c r="M7669" s="28" t="s">
        <v>5121</v>
      </c>
    </row>
    <row r="7670" spans="1:13" hidden="1" x14ac:dyDescent="0.2">
      <c r="A7670" s="211">
        <v>92429</v>
      </c>
      <c r="B7670" s="28" t="s">
        <v>4573</v>
      </c>
      <c r="C7670" s="28" t="s">
        <v>4574</v>
      </c>
      <c r="D7670" s="25">
        <v>41067</v>
      </c>
      <c r="F7670" s="26">
        <v>10.48</v>
      </c>
      <c r="G7670" s="28" t="s">
        <v>5143</v>
      </c>
      <c r="H7670" s="28" t="s">
        <v>3381</v>
      </c>
      <c r="J7670" s="28" t="s">
        <v>4909</v>
      </c>
      <c r="K7670" s="29">
        <v>41067</v>
      </c>
      <c r="L7670" s="28" t="s">
        <v>7174</v>
      </c>
      <c r="M7670" s="28" t="s">
        <v>7217</v>
      </c>
    </row>
    <row r="7671" spans="1:13" hidden="1" x14ac:dyDescent="0.2">
      <c r="A7671" s="211">
        <v>92426</v>
      </c>
      <c r="B7671" s="28" t="s">
        <v>4573</v>
      </c>
      <c r="C7671" s="33" t="s">
        <v>4574</v>
      </c>
      <c r="D7671" s="25">
        <v>41067</v>
      </c>
      <c r="F7671" s="26">
        <v>5</v>
      </c>
      <c r="G7671" s="28" t="s">
        <v>4590</v>
      </c>
      <c r="H7671" s="28" t="s">
        <v>5954</v>
      </c>
      <c r="J7671" s="28" t="s">
        <v>4912</v>
      </c>
      <c r="K7671" s="29">
        <v>41067</v>
      </c>
      <c r="L7671" s="33" t="s">
        <v>7182</v>
      </c>
      <c r="M7671" s="28" t="s">
        <v>5120</v>
      </c>
    </row>
    <row r="7672" spans="1:13" hidden="1" x14ac:dyDescent="0.2">
      <c r="A7672" s="211">
        <v>92428</v>
      </c>
      <c r="B7672" s="28" t="s">
        <v>4573</v>
      </c>
      <c r="C7672" s="28" t="s">
        <v>4574</v>
      </c>
      <c r="D7672" s="25">
        <v>41067</v>
      </c>
      <c r="F7672" s="26">
        <v>18.48</v>
      </c>
      <c r="G7672" s="28" t="s">
        <v>4577</v>
      </c>
      <c r="H7672" s="28" t="s">
        <v>3365</v>
      </c>
      <c r="K7672" s="29">
        <v>41067</v>
      </c>
      <c r="L7672" s="33" t="s">
        <v>7176</v>
      </c>
      <c r="M7672" s="33">
        <v>1364</v>
      </c>
    </row>
    <row r="7673" spans="1:13" hidden="1" x14ac:dyDescent="0.2">
      <c r="A7673" s="211">
        <v>92431</v>
      </c>
      <c r="B7673" s="28" t="s">
        <v>4573</v>
      </c>
      <c r="C7673" s="28" t="s">
        <v>4574</v>
      </c>
      <c r="D7673" s="25">
        <v>41067</v>
      </c>
      <c r="F7673" s="26">
        <v>12</v>
      </c>
      <c r="G7673" s="28" t="s">
        <v>4596</v>
      </c>
      <c r="H7673" s="28" t="s">
        <v>5954</v>
      </c>
      <c r="J7673" s="28" t="s">
        <v>4912</v>
      </c>
      <c r="K7673" s="29">
        <v>41067</v>
      </c>
      <c r="L7673" s="28" t="s">
        <v>7174</v>
      </c>
      <c r="M7673" s="28" t="s">
        <v>4596</v>
      </c>
    </row>
    <row r="7674" spans="1:13" hidden="1" x14ac:dyDescent="0.2">
      <c r="A7674" s="27">
        <v>92427</v>
      </c>
      <c r="B7674" s="28" t="s">
        <v>4573</v>
      </c>
      <c r="C7674" s="28" t="s">
        <v>4574</v>
      </c>
      <c r="D7674" s="25">
        <v>41067</v>
      </c>
      <c r="E7674" s="28" t="s">
        <v>3388</v>
      </c>
      <c r="F7674" s="26">
        <v>8.19</v>
      </c>
      <c r="G7674" s="28" t="s">
        <v>4589</v>
      </c>
      <c r="H7674" s="28" t="s">
        <v>3381</v>
      </c>
      <c r="J7674" s="28" t="s">
        <v>4907</v>
      </c>
      <c r="K7674" s="29">
        <v>41067</v>
      </c>
      <c r="L7674" s="28" t="s">
        <v>7174</v>
      </c>
      <c r="M7674" s="28" t="s">
        <v>7186</v>
      </c>
    </row>
    <row r="7675" spans="1:13" hidden="1" x14ac:dyDescent="0.2">
      <c r="A7675" s="27">
        <v>92540</v>
      </c>
      <c r="B7675" s="28" t="s">
        <v>4573</v>
      </c>
      <c r="C7675" s="28" t="s">
        <v>5133</v>
      </c>
      <c r="D7675" s="25">
        <v>41067</v>
      </c>
      <c r="F7675" s="26">
        <v>15.24</v>
      </c>
      <c r="G7675" s="28" t="s">
        <v>5137</v>
      </c>
      <c r="H7675" s="28" t="s">
        <v>3365</v>
      </c>
      <c r="J7675" s="28" t="s">
        <v>4909</v>
      </c>
    </row>
    <row r="7676" spans="1:13" hidden="1" x14ac:dyDescent="0.2">
      <c r="A7676" s="27">
        <v>92432</v>
      </c>
      <c r="B7676" s="28" t="s">
        <v>4573</v>
      </c>
      <c r="C7676" s="28" t="s">
        <v>4574</v>
      </c>
      <c r="D7676" s="25">
        <v>41067</v>
      </c>
      <c r="F7676" s="26">
        <v>200</v>
      </c>
      <c r="G7676" s="28" t="s">
        <v>4595</v>
      </c>
      <c r="H7676" s="28" t="s">
        <v>3370</v>
      </c>
      <c r="J7676" s="28" t="s">
        <v>4905</v>
      </c>
      <c r="K7676" s="29">
        <v>41067</v>
      </c>
      <c r="L7676" s="28" t="s">
        <v>5361</v>
      </c>
      <c r="M7676" s="28" t="s">
        <v>5122</v>
      </c>
    </row>
    <row r="7677" spans="1:13" hidden="1" x14ac:dyDescent="0.2">
      <c r="A7677" s="27">
        <v>92468</v>
      </c>
      <c r="B7677" s="28" t="s">
        <v>4573</v>
      </c>
      <c r="C7677" s="28" t="s">
        <v>5135</v>
      </c>
      <c r="D7677" s="25">
        <v>41067</v>
      </c>
      <c r="F7677" s="26">
        <v>8.1999999999999993</v>
      </c>
      <c r="G7677" s="28" t="s">
        <v>2204</v>
      </c>
      <c r="H7677" s="28" t="s">
        <v>3379</v>
      </c>
      <c r="J7677" s="28" t="s">
        <v>4907</v>
      </c>
      <c r="K7677" s="29">
        <v>41068</v>
      </c>
      <c r="L7677" s="28" t="s">
        <v>5658</v>
      </c>
      <c r="M7677" s="28" t="s">
        <v>698</v>
      </c>
    </row>
    <row r="7678" spans="1:13" hidden="1" x14ac:dyDescent="0.2">
      <c r="A7678" s="27">
        <v>92469</v>
      </c>
      <c r="B7678" s="33" t="s">
        <v>4573</v>
      </c>
      <c r="C7678" s="28" t="s">
        <v>5135</v>
      </c>
      <c r="D7678" s="25">
        <v>41067</v>
      </c>
      <c r="F7678" s="26">
        <v>5.99</v>
      </c>
      <c r="G7678" s="28" t="s">
        <v>3697</v>
      </c>
      <c r="H7678" s="28" t="s">
        <v>277</v>
      </c>
      <c r="J7678" s="28" t="s">
        <v>4909</v>
      </c>
      <c r="K7678" s="29">
        <v>41068</v>
      </c>
      <c r="L7678" s="28" t="s">
        <v>5658</v>
      </c>
      <c r="M7678" s="28" t="s">
        <v>6571</v>
      </c>
    </row>
    <row r="7679" spans="1:13" hidden="1" x14ac:dyDescent="0.2">
      <c r="A7679" s="211">
        <v>92473</v>
      </c>
      <c r="B7679" s="28" t="s">
        <v>4573</v>
      </c>
      <c r="C7679" s="28" t="s">
        <v>5135</v>
      </c>
      <c r="D7679" s="25">
        <v>41068</v>
      </c>
      <c r="F7679" s="26">
        <v>6.4</v>
      </c>
      <c r="G7679" s="28" t="s">
        <v>896</v>
      </c>
      <c r="H7679" s="28" t="s">
        <v>3484</v>
      </c>
      <c r="J7679" s="28" t="s">
        <v>4907</v>
      </c>
      <c r="K7679" s="29">
        <v>41069</v>
      </c>
      <c r="L7679" s="28" t="s">
        <v>5658</v>
      </c>
      <c r="M7679" s="28" t="s">
        <v>7833</v>
      </c>
    </row>
    <row r="7680" spans="1:13" hidden="1" x14ac:dyDescent="0.2">
      <c r="A7680" s="27">
        <v>92474</v>
      </c>
      <c r="B7680" s="28" t="s">
        <v>4573</v>
      </c>
      <c r="C7680" s="28" t="s">
        <v>5135</v>
      </c>
      <c r="D7680" s="25">
        <v>41068</v>
      </c>
      <c r="F7680" s="26">
        <v>27.33</v>
      </c>
      <c r="G7680" s="28" t="s">
        <v>683</v>
      </c>
      <c r="H7680" s="28" t="s">
        <v>3365</v>
      </c>
      <c r="J7680" s="28" t="s">
        <v>4909</v>
      </c>
      <c r="K7680" s="29">
        <v>41069</v>
      </c>
      <c r="L7680" s="28" t="s">
        <v>5658</v>
      </c>
      <c r="M7680" s="28" t="s">
        <v>1525</v>
      </c>
    </row>
    <row r="7681" spans="1:13" hidden="1" x14ac:dyDescent="0.2">
      <c r="A7681" s="27">
        <v>92475</v>
      </c>
      <c r="B7681" s="33" t="s">
        <v>4573</v>
      </c>
      <c r="C7681" s="28" t="s">
        <v>5135</v>
      </c>
      <c r="D7681" s="25">
        <v>41068</v>
      </c>
      <c r="E7681" s="33" t="s">
        <v>7332</v>
      </c>
      <c r="F7681" s="26">
        <v>28</v>
      </c>
      <c r="G7681" s="33" t="s">
        <v>2205</v>
      </c>
      <c r="H7681" s="28" t="s">
        <v>7154</v>
      </c>
      <c r="J7681" s="28" t="s">
        <v>4906</v>
      </c>
      <c r="K7681" s="29">
        <v>41071</v>
      </c>
      <c r="L7681" s="28" t="s">
        <v>5658</v>
      </c>
      <c r="M7681" s="28" t="s">
        <v>6572</v>
      </c>
    </row>
    <row r="7682" spans="1:13" hidden="1" x14ac:dyDescent="0.2">
      <c r="A7682" s="27">
        <v>92476.1</v>
      </c>
      <c r="B7682" s="28" t="s">
        <v>4573</v>
      </c>
      <c r="C7682" s="28" t="s">
        <v>5135</v>
      </c>
      <c r="D7682" s="25">
        <v>41069</v>
      </c>
      <c r="E7682" s="28" t="s">
        <v>1331</v>
      </c>
      <c r="F7682" s="26">
        <v>12</v>
      </c>
      <c r="G7682" s="28" t="s">
        <v>683</v>
      </c>
      <c r="H7682" s="28" t="s">
        <v>3488</v>
      </c>
      <c r="J7682" s="28" t="s">
        <v>4908</v>
      </c>
      <c r="K7682" s="29">
        <v>41219</v>
      </c>
      <c r="L7682" s="28" t="s">
        <v>5658</v>
      </c>
      <c r="M7682" s="28" t="s">
        <v>1525</v>
      </c>
    </row>
    <row r="7683" spans="1:13" hidden="1" x14ac:dyDescent="0.2">
      <c r="A7683" s="27">
        <v>92476.2</v>
      </c>
      <c r="B7683" s="28" t="s">
        <v>4573</v>
      </c>
      <c r="C7683" s="28" t="s">
        <v>5135</v>
      </c>
      <c r="D7683" s="25">
        <v>41069</v>
      </c>
      <c r="E7683" s="28" t="s">
        <v>6706</v>
      </c>
      <c r="F7683" s="26">
        <v>4.75</v>
      </c>
      <c r="G7683" s="28" t="s">
        <v>683</v>
      </c>
      <c r="H7683" s="28" t="s">
        <v>3488</v>
      </c>
      <c r="J7683" s="28" t="s">
        <v>4905</v>
      </c>
      <c r="K7683" s="29">
        <v>41219</v>
      </c>
      <c r="L7683" s="28" t="s">
        <v>5658</v>
      </c>
      <c r="M7683" s="28" t="s">
        <v>1525</v>
      </c>
    </row>
    <row r="7684" spans="1:13" hidden="1" x14ac:dyDescent="0.2">
      <c r="A7684" s="27">
        <v>92476.3</v>
      </c>
      <c r="B7684" s="28" t="s">
        <v>4573</v>
      </c>
      <c r="C7684" s="28" t="s">
        <v>5135</v>
      </c>
      <c r="D7684" s="25">
        <v>41069</v>
      </c>
      <c r="F7684" s="26">
        <v>23.38</v>
      </c>
      <c r="G7684" s="28" t="s">
        <v>683</v>
      </c>
      <c r="H7684" s="28" t="s">
        <v>3365</v>
      </c>
      <c r="J7684" s="28" t="s">
        <v>4909</v>
      </c>
      <c r="K7684" s="29">
        <v>41219</v>
      </c>
      <c r="L7684" s="28" t="s">
        <v>5658</v>
      </c>
      <c r="M7684" s="28" t="s">
        <v>1525</v>
      </c>
    </row>
    <row r="7685" spans="1:13" hidden="1" x14ac:dyDescent="0.2">
      <c r="A7685" s="27">
        <v>92477</v>
      </c>
      <c r="B7685" s="28" t="s">
        <v>4573</v>
      </c>
      <c r="C7685" s="28" t="s">
        <v>5135</v>
      </c>
      <c r="D7685" s="25">
        <v>41070</v>
      </c>
      <c r="E7685" s="28" t="s">
        <v>2154</v>
      </c>
      <c r="F7685" s="26">
        <v>60.74</v>
      </c>
      <c r="G7685" s="28" t="s">
        <v>688</v>
      </c>
      <c r="H7685" s="28" t="s">
        <v>3484</v>
      </c>
      <c r="J7685" s="28" t="s">
        <v>4908</v>
      </c>
      <c r="K7685" s="29">
        <v>41071</v>
      </c>
      <c r="L7685" s="28" t="s">
        <v>5658</v>
      </c>
      <c r="M7685" s="28" t="s">
        <v>6573</v>
      </c>
    </row>
    <row r="7686" spans="1:13" hidden="1" x14ac:dyDescent="0.2">
      <c r="A7686" s="27">
        <v>92478</v>
      </c>
      <c r="B7686" s="28" t="s">
        <v>4573</v>
      </c>
      <c r="C7686" s="28" t="s">
        <v>5135</v>
      </c>
      <c r="D7686" s="25">
        <v>41070</v>
      </c>
      <c r="F7686" s="26">
        <v>8</v>
      </c>
      <c r="G7686" s="28" t="s">
        <v>2205</v>
      </c>
      <c r="H7686" s="28" t="s">
        <v>3484</v>
      </c>
      <c r="J7686" s="28" t="s">
        <v>4907</v>
      </c>
      <c r="K7686" s="29">
        <v>41071</v>
      </c>
      <c r="L7686" s="28" t="s">
        <v>5658</v>
      </c>
      <c r="M7686" s="28" t="s">
        <v>755</v>
      </c>
    </row>
    <row r="7687" spans="1:13" hidden="1" x14ac:dyDescent="0.2">
      <c r="A7687" s="211">
        <v>92423</v>
      </c>
      <c r="B7687" s="28" t="s">
        <v>4579</v>
      </c>
      <c r="C7687" s="28" t="s">
        <v>4574</v>
      </c>
      <c r="D7687" s="25">
        <v>41071</v>
      </c>
      <c r="F7687" s="26">
        <v>30</v>
      </c>
      <c r="G7687" s="28" t="s">
        <v>4580</v>
      </c>
      <c r="H7687" s="28" t="s">
        <v>6667</v>
      </c>
      <c r="K7687" s="29">
        <v>41071</v>
      </c>
      <c r="L7687" s="28" t="s">
        <v>7184</v>
      </c>
      <c r="M7687" s="28" t="s">
        <v>5109</v>
      </c>
    </row>
    <row r="7688" spans="1:13" hidden="1" x14ac:dyDescent="0.2">
      <c r="A7688" s="211">
        <v>92422</v>
      </c>
      <c r="B7688" s="28" t="s">
        <v>4585</v>
      </c>
      <c r="C7688" s="28" t="s">
        <v>4574</v>
      </c>
      <c r="D7688" s="25">
        <v>41071</v>
      </c>
      <c r="E7688" s="33"/>
      <c r="F7688" s="26">
        <v>50</v>
      </c>
      <c r="G7688" s="33" t="s">
        <v>4586</v>
      </c>
      <c r="H7688" s="28" t="s">
        <v>5948</v>
      </c>
      <c r="J7688" s="28" t="s">
        <v>4905</v>
      </c>
      <c r="K7688" s="29">
        <v>41071</v>
      </c>
      <c r="L7688" s="28" t="s">
        <v>7174</v>
      </c>
      <c r="M7688" s="28" t="s">
        <v>7180</v>
      </c>
    </row>
    <row r="7689" spans="1:13" hidden="1" x14ac:dyDescent="0.2">
      <c r="A7689" s="211">
        <v>92424</v>
      </c>
      <c r="B7689" s="28" t="s">
        <v>5150</v>
      </c>
      <c r="C7689" s="28" t="s">
        <v>4574</v>
      </c>
      <c r="D7689" s="25">
        <v>41071</v>
      </c>
      <c r="F7689" s="26">
        <v>-187.58</v>
      </c>
      <c r="G7689" s="28" t="s">
        <v>4587</v>
      </c>
      <c r="H7689" s="28" t="s">
        <v>6667</v>
      </c>
      <c r="K7689" s="29">
        <v>41071</v>
      </c>
      <c r="L7689" s="28" t="s">
        <v>7177</v>
      </c>
      <c r="M7689" s="28" t="s">
        <v>5119</v>
      </c>
    </row>
    <row r="7690" spans="1:13" hidden="1" x14ac:dyDescent="0.2">
      <c r="A7690" s="211">
        <v>92425</v>
      </c>
      <c r="B7690" s="28" t="s">
        <v>4573</v>
      </c>
      <c r="C7690" s="28" t="s">
        <v>4574</v>
      </c>
      <c r="D7690" s="25">
        <v>41071</v>
      </c>
      <c r="E7690" s="28" t="s">
        <v>2598</v>
      </c>
      <c r="F7690" s="26">
        <v>10</v>
      </c>
      <c r="G7690" s="28" t="s">
        <v>681</v>
      </c>
      <c r="H7690" s="28" t="s">
        <v>7165</v>
      </c>
      <c r="J7690" s="28" t="s">
        <v>4907</v>
      </c>
      <c r="K7690" s="29">
        <v>41071</v>
      </c>
      <c r="L7690" s="28" t="s">
        <v>7174</v>
      </c>
      <c r="M7690" s="28" t="s">
        <v>697</v>
      </c>
    </row>
    <row r="7691" spans="1:13" hidden="1" x14ac:dyDescent="0.2">
      <c r="A7691" s="27">
        <v>92479.1</v>
      </c>
      <c r="B7691" s="28" t="s">
        <v>4573</v>
      </c>
      <c r="C7691" s="28" t="s">
        <v>5135</v>
      </c>
      <c r="D7691" s="25">
        <v>41071</v>
      </c>
      <c r="E7691" s="28" t="s">
        <v>726</v>
      </c>
      <c r="F7691" s="26">
        <v>8.5</v>
      </c>
      <c r="G7691" s="28" t="s">
        <v>683</v>
      </c>
      <c r="H7691" s="28" t="s">
        <v>3370</v>
      </c>
      <c r="J7691" s="28" t="s">
        <v>4907</v>
      </c>
      <c r="K7691" s="29">
        <v>41249</v>
      </c>
      <c r="L7691" s="28" t="s">
        <v>5658</v>
      </c>
      <c r="M7691" s="28" t="s">
        <v>1525</v>
      </c>
    </row>
    <row r="7692" spans="1:13" hidden="1" x14ac:dyDescent="0.2">
      <c r="A7692" s="27">
        <v>92479.2</v>
      </c>
      <c r="B7692" s="33" t="s">
        <v>4573</v>
      </c>
      <c r="C7692" s="28" t="s">
        <v>5135</v>
      </c>
      <c r="D7692" s="25">
        <v>41071</v>
      </c>
      <c r="E7692" s="28" t="s">
        <v>6705</v>
      </c>
      <c r="F7692" s="26">
        <v>4.7</v>
      </c>
      <c r="G7692" s="28" t="s">
        <v>683</v>
      </c>
      <c r="H7692" s="28" t="s">
        <v>3370</v>
      </c>
      <c r="J7692" s="28" t="s">
        <v>4909</v>
      </c>
      <c r="K7692" s="29">
        <v>41249</v>
      </c>
      <c r="L7692" s="28" t="s">
        <v>5658</v>
      </c>
      <c r="M7692" s="28" t="s">
        <v>1525</v>
      </c>
    </row>
    <row r="7693" spans="1:13" hidden="1" x14ac:dyDescent="0.2">
      <c r="A7693" s="27">
        <v>92479.3</v>
      </c>
      <c r="B7693" s="33" t="s">
        <v>4573</v>
      </c>
      <c r="C7693" s="28" t="s">
        <v>5135</v>
      </c>
      <c r="D7693" s="25">
        <v>41071</v>
      </c>
      <c r="E7693" s="33"/>
      <c r="F7693" s="26">
        <v>7.35</v>
      </c>
      <c r="G7693" s="28" t="s">
        <v>683</v>
      </c>
      <c r="H7693" s="28" t="s">
        <v>3365</v>
      </c>
      <c r="J7693" s="28" t="s">
        <v>4909</v>
      </c>
      <c r="K7693" s="29">
        <v>41249</v>
      </c>
      <c r="L7693" s="28" t="s">
        <v>5658</v>
      </c>
      <c r="M7693" s="28" t="s">
        <v>1525</v>
      </c>
    </row>
    <row r="7694" spans="1:13" hidden="1" x14ac:dyDescent="0.2">
      <c r="A7694" s="27">
        <v>92541.1</v>
      </c>
      <c r="B7694" s="28" t="s">
        <v>4573</v>
      </c>
      <c r="C7694" s="28" t="s">
        <v>5133</v>
      </c>
      <c r="D7694" s="25">
        <v>41071</v>
      </c>
      <c r="E7694" s="28" t="s">
        <v>6725</v>
      </c>
      <c r="F7694" s="26">
        <v>6</v>
      </c>
      <c r="G7694" s="28" t="s">
        <v>5137</v>
      </c>
      <c r="H7694" s="28" t="s">
        <v>3370</v>
      </c>
      <c r="J7694" s="28" t="s">
        <v>4909</v>
      </c>
    </row>
    <row r="7695" spans="1:13" hidden="1" x14ac:dyDescent="0.2">
      <c r="A7695" s="27">
        <v>92541.2</v>
      </c>
      <c r="B7695" s="28" t="s">
        <v>4573</v>
      </c>
      <c r="C7695" s="28" t="s">
        <v>5133</v>
      </c>
      <c r="D7695" s="25">
        <v>41071</v>
      </c>
      <c r="F7695" s="26">
        <v>103.92</v>
      </c>
      <c r="G7695" s="28" t="s">
        <v>5137</v>
      </c>
      <c r="H7695" s="28" t="s">
        <v>3365</v>
      </c>
      <c r="J7695" s="28" t="s">
        <v>4909</v>
      </c>
    </row>
    <row r="7696" spans="1:13" hidden="1" x14ac:dyDescent="0.2">
      <c r="A7696" s="211">
        <v>92481</v>
      </c>
      <c r="B7696" s="28" t="s">
        <v>4573</v>
      </c>
      <c r="C7696" s="28" t="s">
        <v>5135</v>
      </c>
      <c r="D7696" s="25">
        <v>41072</v>
      </c>
      <c r="F7696" s="26">
        <v>61.46</v>
      </c>
      <c r="G7696" s="28" t="s">
        <v>1956</v>
      </c>
      <c r="H7696" s="28" t="s">
        <v>7322</v>
      </c>
      <c r="J7696" s="28" t="s">
        <v>7139</v>
      </c>
      <c r="K7696" s="29">
        <v>41073</v>
      </c>
      <c r="L7696" s="28" t="s">
        <v>5658</v>
      </c>
      <c r="M7696" s="28" t="s">
        <v>3176</v>
      </c>
    </row>
    <row r="7697" spans="1:13" hidden="1" x14ac:dyDescent="0.2">
      <c r="A7697" s="211">
        <v>92420</v>
      </c>
      <c r="B7697" s="28" t="s">
        <v>4579</v>
      </c>
      <c r="C7697" s="28" t="s">
        <v>4574</v>
      </c>
      <c r="D7697" s="25">
        <v>41072</v>
      </c>
      <c r="F7697" s="26">
        <v>30</v>
      </c>
      <c r="G7697" s="28" t="s">
        <v>4580</v>
      </c>
      <c r="H7697" s="28" t="s">
        <v>6667</v>
      </c>
      <c r="K7697" s="29">
        <v>41072</v>
      </c>
      <c r="L7697" s="28" t="s">
        <v>7184</v>
      </c>
      <c r="M7697" s="28" t="s">
        <v>5108</v>
      </c>
    </row>
    <row r="7698" spans="1:13" hidden="1" x14ac:dyDescent="0.2">
      <c r="A7698" s="211">
        <v>92416</v>
      </c>
      <c r="B7698" s="28" t="s">
        <v>5150</v>
      </c>
      <c r="C7698" s="28" t="s">
        <v>4574</v>
      </c>
      <c r="D7698" s="25">
        <v>41072</v>
      </c>
      <c r="F7698" s="26">
        <v>-714.37</v>
      </c>
      <c r="G7698" s="28" t="s">
        <v>4587</v>
      </c>
      <c r="H7698" s="28" t="s">
        <v>6667</v>
      </c>
      <c r="K7698" s="29">
        <v>41072</v>
      </c>
      <c r="L7698" s="28" t="s">
        <v>7177</v>
      </c>
      <c r="M7698" s="28" t="s">
        <v>5114</v>
      </c>
    </row>
    <row r="7699" spans="1:13" hidden="1" x14ac:dyDescent="0.2">
      <c r="A7699" s="211">
        <v>92417</v>
      </c>
      <c r="B7699" s="28" t="s">
        <v>5150</v>
      </c>
      <c r="C7699" s="28" t="s">
        <v>4574</v>
      </c>
      <c r="D7699" s="25">
        <v>41072</v>
      </c>
      <c r="F7699" s="26">
        <v>-1516.16</v>
      </c>
      <c r="G7699" s="28" t="s">
        <v>4587</v>
      </c>
      <c r="H7699" s="28" t="s">
        <v>6667</v>
      </c>
      <c r="K7699" s="29">
        <v>41072</v>
      </c>
      <c r="L7699" s="28" t="s">
        <v>7177</v>
      </c>
      <c r="M7699" s="28" t="s">
        <v>5115</v>
      </c>
    </row>
    <row r="7700" spans="1:13" hidden="1" x14ac:dyDescent="0.2">
      <c r="A7700" s="211">
        <v>92418</v>
      </c>
      <c r="B7700" s="28" t="s">
        <v>5150</v>
      </c>
      <c r="C7700" s="28" t="s">
        <v>4574</v>
      </c>
      <c r="D7700" s="25">
        <v>41072</v>
      </c>
      <c r="F7700" s="26">
        <v>-551.04</v>
      </c>
      <c r="G7700" s="28" t="s">
        <v>4587</v>
      </c>
      <c r="H7700" s="28" t="s">
        <v>6667</v>
      </c>
      <c r="K7700" s="29">
        <v>41072</v>
      </c>
      <c r="L7700" s="28" t="s">
        <v>7177</v>
      </c>
      <c r="M7700" s="28" t="s">
        <v>5116</v>
      </c>
    </row>
    <row r="7701" spans="1:13" hidden="1" x14ac:dyDescent="0.2">
      <c r="A7701" s="211">
        <v>92419</v>
      </c>
      <c r="B7701" s="28" t="s">
        <v>5150</v>
      </c>
      <c r="C7701" s="28" t="s">
        <v>4574</v>
      </c>
      <c r="D7701" s="25">
        <v>41072</v>
      </c>
      <c r="F7701" s="26">
        <v>-520.89</v>
      </c>
      <c r="G7701" s="28" t="s">
        <v>4587</v>
      </c>
      <c r="H7701" s="28" t="s">
        <v>6667</v>
      </c>
      <c r="K7701" s="29">
        <v>41072</v>
      </c>
      <c r="L7701" s="28" t="s">
        <v>7177</v>
      </c>
      <c r="M7701" s="28" t="s">
        <v>5117</v>
      </c>
    </row>
    <row r="7702" spans="1:13" hidden="1" x14ac:dyDescent="0.2">
      <c r="A7702" s="211">
        <v>92421</v>
      </c>
      <c r="B7702" s="28" t="s">
        <v>5150</v>
      </c>
      <c r="C7702" s="28" t="s">
        <v>4574</v>
      </c>
      <c r="D7702" s="25">
        <v>41072</v>
      </c>
      <c r="F7702" s="26">
        <v>-1407.04</v>
      </c>
      <c r="G7702" s="28" t="s">
        <v>4587</v>
      </c>
      <c r="H7702" s="28" t="s">
        <v>6667</v>
      </c>
      <c r="K7702" s="29">
        <v>41072</v>
      </c>
      <c r="L7702" s="28" t="s">
        <v>7177</v>
      </c>
      <c r="M7702" s="28" t="s">
        <v>5118</v>
      </c>
    </row>
    <row r="7703" spans="1:13" hidden="1" x14ac:dyDescent="0.2">
      <c r="A7703" s="211">
        <v>92470</v>
      </c>
      <c r="B7703" s="33" t="s">
        <v>4573</v>
      </c>
      <c r="C7703" s="33" t="s">
        <v>5135</v>
      </c>
      <c r="D7703" s="25">
        <v>41072</v>
      </c>
      <c r="E7703" s="28" t="s">
        <v>6715</v>
      </c>
      <c r="F7703" s="26">
        <v>222</v>
      </c>
      <c r="G7703" s="28" t="s">
        <v>1560</v>
      </c>
      <c r="H7703" s="28" t="s">
        <v>4600</v>
      </c>
      <c r="J7703" s="28" t="s">
        <v>4911</v>
      </c>
      <c r="K7703" s="29" t="s">
        <v>6716</v>
      </c>
      <c r="L7703" s="33" t="s">
        <v>5658</v>
      </c>
      <c r="M7703" s="28" t="s">
        <v>2735</v>
      </c>
    </row>
    <row r="7704" spans="1:13" hidden="1" x14ac:dyDescent="0.2">
      <c r="A7704" s="27">
        <v>93470</v>
      </c>
      <c r="B7704" s="28" t="s">
        <v>4579</v>
      </c>
      <c r="C7704" s="28" t="s">
        <v>4587</v>
      </c>
      <c r="D7704" s="25">
        <v>41072</v>
      </c>
      <c r="F7704" s="26">
        <v>4897.08</v>
      </c>
      <c r="G7704" s="28" t="s">
        <v>4574</v>
      </c>
      <c r="H7704" s="28" t="s">
        <v>6667</v>
      </c>
    </row>
    <row r="7705" spans="1:13" hidden="1" x14ac:dyDescent="0.2">
      <c r="A7705" s="27">
        <v>92480</v>
      </c>
      <c r="B7705" s="28" t="s">
        <v>4573</v>
      </c>
      <c r="C7705" s="28" t="s">
        <v>5135</v>
      </c>
      <c r="D7705" s="25">
        <v>41072</v>
      </c>
      <c r="F7705" s="26">
        <v>3.4</v>
      </c>
      <c r="G7705" s="28" t="s">
        <v>2204</v>
      </c>
      <c r="H7705" s="28" t="s">
        <v>3379</v>
      </c>
      <c r="J7705" s="28" t="s">
        <v>4907</v>
      </c>
      <c r="K7705" s="29">
        <v>41073</v>
      </c>
      <c r="L7705" s="28" t="s">
        <v>5658</v>
      </c>
      <c r="M7705" s="28" t="s">
        <v>698</v>
      </c>
    </row>
    <row r="7706" spans="1:13" hidden="1" x14ac:dyDescent="0.2">
      <c r="A7706" s="211">
        <v>92415</v>
      </c>
      <c r="B7706" s="28" t="s">
        <v>4573</v>
      </c>
      <c r="C7706" s="28" t="s">
        <v>4574</v>
      </c>
      <c r="D7706" s="25">
        <v>41073</v>
      </c>
      <c r="F7706" s="26">
        <v>31.16</v>
      </c>
      <c r="G7706" s="28" t="s">
        <v>5164</v>
      </c>
      <c r="H7706" s="28" t="s">
        <v>3365</v>
      </c>
      <c r="J7706" s="28" t="s">
        <v>4909</v>
      </c>
      <c r="K7706" s="29">
        <v>41073</v>
      </c>
      <c r="L7706" s="28" t="s">
        <v>7212</v>
      </c>
      <c r="M7706" s="28" t="s">
        <v>5113</v>
      </c>
    </row>
    <row r="7707" spans="1:13" x14ac:dyDescent="0.2">
      <c r="A7707" s="27">
        <v>92484</v>
      </c>
      <c r="B7707" s="28" t="s">
        <v>4573</v>
      </c>
      <c r="C7707" s="28" t="s">
        <v>5135</v>
      </c>
      <c r="D7707" s="25">
        <v>41073</v>
      </c>
      <c r="E7707" s="28" t="s">
        <v>2157</v>
      </c>
      <c r="F7707" s="26">
        <v>475.32</v>
      </c>
      <c r="G7707" s="28" t="s">
        <v>2155</v>
      </c>
      <c r="H7707" s="28" t="s">
        <v>7151</v>
      </c>
      <c r="J7707" s="28" t="s">
        <v>4911</v>
      </c>
      <c r="K7707" s="29">
        <v>41074</v>
      </c>
      <c r="L7707" s="28" t="s">
        <v>5658</v>
      </c>
      <c r="M7707" s="28" t="s">
        <v>6574</v>
      </c>
    </row>
    <row r="7708" spans="1:13" hidden="1" x14ac:dyDescent="0.2">
      <c r="A7708" s="27">
        <v>92482.1</v>
      </c>
      <c r="B7708" s="28" t="s">
        <v>4573</v>
      </c>
      <c r="C7708" s="28" t="s">
        <v>5135</v>
      </c>
      <c r="D7708" s="25">
        <v>41073</v>
      </c>
      <c r="E7708" s="28" t="s">
        <v>1331</v>
      </c>
      <c r="F7708" s="26">
        <v>12</v>
      </c>
      <c r="G7708" s="28" t="s">
        <v>683</v>
      </c>
      <c r="H7708" s="28" t="s">
        <v>3488</v>
      </c>
      <c r="J7708" s="28" t="s">
        <v>4908</v>
      </c>
      <c r="K7708" s="29" t="s">
        <v>6709</v>
      </c>
      <c r="L7708" s="28" t="s">
        <v>5658</v>
      </c>
      <c r="M7708" s="28" t="s">
        <v>6162</v>
      </c>
    </row>
    <row r="7709" spans="1:13" hidden="1" x14ac:dyDescent="0.2">
      <c r="A7709" s="27">
        <v>92482.2</v>
      </c>
      <c r="B7709" s="33" t="s">
        <v>4573</v>
      </c>
      <c r="C7709" s="28" t="s">
        <v>5135</v>
      </c>
      <c r="D7709" s="25">
        <v>41073</v>
      </c>
      <c r="E7709" s="28" t="s">
        <v>6710</v>
      </c>
      <c r="F7709" s="26">
        <v>4</v>
      </c>
      <c r="G7709" s="28" t="s">
        <v>683</v>
      </c>
      <c r="H7709" s="28" t="s">
        <v>3370</v>
      </c>
      <c r="J7709" s="28" t="s">
        <v>4909</v>
      </c>
      <c r="K7709" s="29" t="s">
        <v>6709</v>
      </c>
      <c r="L7709" s="28" t="s">
        <v>5658</v>
      </c>
      <c r="M7709" s="28" t="s">
        <v>6162</v>
      </c>
    </row>
    <row r="7710" spans="1:13" hidden="1" x14ac:dyDescent="0.2">
      <c r="A7710" s="27">
        <v>92482.3</v>
      </c>
      <c r="B7710" s="28" t="s">
        <v>4573</v>
      </c>
      <c r="C7710" s="28" t="s">
        <v>5135</v>
      </c>
      <c r="D7710" s="25">
        <v>41073</v>
      </c>
      <c r="E7710" s="33"/>
      <c r="F7710" s="26">
        <v>7.04</v>
      </c>
      <c r="G7710" s="28" t="s">
        <v>683</v>
      </c>
      <c r="H7710" s="28" t="s">
        <v>3365</v>
      </c>
      <c r="J7710" s="28" t="s">
        <v>4909</v>
      </c>
      <c r="K7710" s="29" t="s">
        <v>6709</v>
      </c>
      <c r="L7710" s="28" t="s">
        <v>5658</v>
      </c>
      <c r="M7710" s="28" t="s">
        <v>6162</v>
      </c>
    </row>
    <row r="7711" spans="1:13" hidden="1" x14ac:dyDescent="0.2">
      <c r="A7711" s="27">
        <v>92483</v>
      </c>
      <c r="B7711" s="28" t="s">
        <v>4573</v>
      </c>
      <c r="C7711" s="28" t="s">
        <v>5135</v>
      </c>
      <c r="D7711" s="25">
        <v>41073</v>
      </c>
      <c r="F7711" s="26">
        <v>10.63</v>
      </c>
      <c r="G7711" s="28" t="s">
        <v>683</v>
      </c>
      <c r="H7711" s="28" t="s">
        <v>3365</v>
      </c>
      <c r="J7711" s="28" t="s">
        <v>4909</v>
      </c>
      <c r="K7711" s="29">
        <v>41074</v>
      </c>
      <c r="L7711" s="28" t="s">
        <v>5658</v>
      </c>
      <c r="M7711" s="28" t="s">
        <v>1525</v>
      </c>
    </row>
    <row r="7712" spans="1:13" hidden="1" x14ac:dyDescent="0.2">
      <c r="A7712" s="27">
        <v>92414</v>
      </c>
      <c r="B7712" s="28" t="s">
        <v>4573</v>
      </c>
      <c r="C7712" s="28" t="s">
        <v>4574</v>
      </c>
      <c r="D7712" s="25">
        <v>41074</v>
      </c>
      <c r="F7712" s="26">
        <v>1000</v>
      </c>
      <c r="G7712" s="28" t="s">
        <v>5152</v>
      </c>
      <c r="H7712" s="28" t="s">
        <v>7311</v>
      </c>
      <c r="J7712" s="28" t="s">
        <v>4683</v>
      </c>
      <c r="K7712" s="29">
        <v>41074</v>
      </c>
      <c r="L7712" s="28" t="s">
        <v>5361</v>
      </c>
      <c r="M7712" s="28" t="s">
        <v>5112</v>
      </c>
    </row>
    <row r="7713" spans="1:13" x14ac:dyDescent="0.2">
      <c r="A7713" s="211">
        <v>92486</v>
      </c>
      <c r="B7713" s="28" t="s">
        <v>4573</v>
      </c>
      <c r="C7713" s="28" t="s">
        <v>5135</v>
      </c>
      <c r="D7713" s="25">
        <v>41075</v>
      </c>
      <c r="E7713" s="28" t="s">
        <v>2156</v>
      </c>
      <c r="F7713" s="26">
        <v>274.7</v>
      </c>
      <c r="G7713" s="28" t="s">
        <v>1943</v>
      </c>
      <c r="H7713" s="28" t="s">
        <v>7151</v>
      </c>
      <c r="J7713" s="28" t="s">
        <v>4911</v>
      </c>
      <c r="K7713" s="29" t="s">
        <v>6704</v>
      </c>
      <c r="L7713" s="28" t="s">
        <v>5658</v>
      </c>
      <c r="M7713" s="28" t="s">
        <v>4811</v>
      </c>
    </row>
    <row r="7714" spans="1:13" hidden="1" x14ac:dyDescent="0.2">
      <c r="A7714" s="27">
        <v>92485.1</v>
      </c>
      <c r="B7714" s="28" t="s">
        <v>4573</v>
      </c>
      <c r="C7714" s="28" t="s">
        <v>5135</v>
      </c>
      <c r="D7714" s="25">
        <v>41075</v>
      </c>
      <c r="E7714" s="28" t="s">
        <v>980</v>
      </c>
      <c r="F7714" s="26">
        <v>16</v>
      </c>
      <c r="G7714" s="28" t="s">
        <v>683</v>
      </c>
      <c r="H7714" s="28" t="s">
        <v>3488</v>
      </c>
      <c r="J7714" s="28" t="s">
        <v>4908</v>
      </c>
      <c r="K7714" s="29" t="s">
        <v>6704</v>
      </c>
      <c r="L7714" s="28" t="s">
        <v>5658</v>
      </c>
      <c r="M7714" s="28" t="s">
        <v>1525</v>
      </c>
    </row>
    <row r="7715" spans="1:13" hidden="1" x14ac:dyDescent="0.2">
      <c r="A7715" s="27">
        <v>92485.2</v>
      </c>
      <c r="B7715" s="28" t="s">
        <v>4573</v>
      </c>
      <c r="C7715" s="28" t="s">
        <v>5135</v>
      </c>
      <c r="D7715" s="25">
        <v>41075</v>
      </c>
      <c r="F7715" s="26">
        <v>2.2000000000000002</v>
      </c>
      <c r="G7715" s="28" t="s">
        <v>683</v>
      </c>
      <c r="H7715" s="28" t="s">
        <v>3365</v>
      </c>
      <c r="J7715" s="28" t="s">
        <v>4908</v>
      </c>
      <c r="K7715" s="29" t="s">
        <v>6704</v>
      </c>
      <c r="L7715" s="28" t="s">
        <v>5658</v>
      </c>
      <c r="M7715" s="28" t="s">
        <v>1525</v>
      </c>
    </row>
    <row r="7716" spans="1:13" hidden="1" x14ac:dyDescent="0.2">
      <c r="A7716" s="27">
        <v>92487</v>
      </c>
      <c r="B7716" s="28" t="s">
        <v>4573</v>
      </c>
      <c r="C7716" s="28" t="s">
        <v>5135</v>
      </c>
      <c r="D7716" s="25">
        <v>41075</v>
      </c>
      <c r="F7716" s="26">
        <v>4.99</v>
      </c>
      <c r="G7716" s="28" t="s">
        <v>5137</v>
      </c>
      <c r="H7716" s="28" t="s">
        <v>3365</v>
      </c>
      <c r="J7716" s="28" t="s">
        <v>4909</v>
      </c>
      <c r="K7716" s="29" t="s">
        <v>6704</v>
      </c>
      <c r="L7716" s="28" t="s">
        <v>5658</v>
      </c>
      <c r="M7716" s="28" t="s">
        <v>3175</v>
      </c>
    </row>
    <row r="7717" spans="1:13" hidden="1" x14ac:dyDescent="0.2">
      <c r="A7717" s="27">
        <v>92488</v>
      </c>
      <c r="B7717" s="28" t="s">
        <v>4573</v>
      </c>
      <c r="C7717" s="28" t="s">
        <v>5135</v>
      </c>
      <c r="D7717" s="25">
        <v>41075</v>
      </c>
      <c r="F7717" s="26">
        <v>1</v>
      </c>
      <c r="G7717" s="28" t="s">
        <v>5137</v>
      </c>
      <c r="H7717" s="28" t="s">
        <v>3365</v>
      </c>
      <c r="J7717" s="28" t="s">
        <v>4909</v>
      </c>
      <c r="K7717" s="29" t="s">
        <v>6704</v>
      </c>
      <c r="L7717" s="28" t="s">
        <v>5658</v>
      </c>
      <c r="M7717" s="28" t="s">
        <v>3175</v>
      </c>
    </row>
    <row r="7718" spans="1:13" hidden="1" x14ac:dyDescent="0.2">
      <c r="A7718" s="27">
        <v>92489</v>
      </c>
      <c r="B7718" s="28" t="s">
        <v>4573</v>
      </c>
      <c r="C7718" s="28" t="s">
        <v>5135</v>
      </c>
      <c r="D7718" s="25">
        <v>41075</v>
      </c>
      <c r="E7718" s="28" t="s">
        <v>2159</v>
      </c>
      <c r="F7718" s="26">
        <v>102.3</v>
      </c>
      <c r="G7718" s="28" t="s">
        <v>2158</v>
      </c>
      <c r="H7718" s="28" t="s">
        <v>3484</v>
      </c>
      <c r="J7718" s="28" t="s">
        <v>4908</v>
      </c>
      <c r="K7718" s="29">
        <v>41076</v>
      </c>
      <c r="L7718" s="28" t="s">
        <v>5658</v>
      </c>
      <c r="M7718" s="28" t="s">
        <v>6400</v>
      </c>
    </row>
    <row r="7719" spans="1:13" hidden="1" x14ac:dyDescent="0.2">
      <c r="A7719" s="211">
        <v>92490</v>
      </c>
      <c r="B7719" s="28" t="s">
        <v>4573</v>
      </c>
      <c r="C7719" s="28" t="s">
        <v>5135</v>
      </c>
      <c r="D7719" s="25">
        <v>41077</v>
      </c>
      <c r="E7719" s="28" t="s">
        <v>6723</v>
      </c>
      <c r="F7719" s="26">
        <v>37.28</v>
      </c>
      <c r="G7719" s="28" t="s">
        <v>3700</v>
      </c>
      <c r="H7719" s="28" t="s">
        <v>7324</v>
      </c>
      <c r="I7719" s="28" t="s">
        <v>4190</v>
      </c>
      <c r="J7719" s="28" t="s">
        <v>4909</v>
      </c>
      <c r="K7719" s="29" t="s">
        <v>6724</v>
      </c>
      <c r="L7719" s="28" t="s">
        <v>5658</v>
      </c>
      <c r="M7719" s="28" t="s">
        <v>3821</v>
      </c>
    </row>
    <row r="7720" spans="1:13" hidden="1" x14ac:dyDescent="0.2">
      <c r="A7720" s="27">
        <v>92491</v>
      </c>
      <c r="B7720" s="28" t="s">
        <v>4573</v>
      </c>
      <c r="C7720" s="28" t="s">
        <v>5135</v>
      </c>
      <c r="D7720" s="25">
        <v>41077</v>
      </c>
      <c r="F7720" s="26">
        <v>53.99</v>
      </c>
      <c r="G7720" s="28" t="s">
        <v>4095</v>
      </c>
      <c r="H7720" s="28" t="s">
        <v>4600</v>
      </c>
      <c r="J7720" s="28" t="s">
        <v>4907</v>
      </c>
      <c r="K7720" s="29">
        <v>41081</v>
      </c>
      <c r="L7720" s="28" t="s">
        <v>5658</v>
      </c>
      <c r="M7720" s="28" t="s">
        <v>6425</v>
      </c>
    </row>
    <row r="7721" spans="1:13" hidden="1" x14ac:dyDescent="0.2">
      <c r="A7721" s="211">
        <v>92492</v>
      </c>
      <c r="B7721" s="28" t="s">
        <v>4573</v>
      </c>
      <c r="C7721" s="28" t="s">
        <v>5135</v>
      </c>
      <c r="D7721" s="25">
        <v>41078</v>
      </c>
      <c r="F7721" s="26">
        <v>7.69</v>
      </c>
      <c r="G7721" s="28" t="s">
        <v>1956</v>
      </c>
      <c r="H7721" s="28" t="s">
        <v>3365</v>
      </c>
      <c r="J7721" s="28" t="s">
        <v>4909</v>
      </c>
      <c r="K7721" s="29">
        <v>41079</v>
      </c>
      <c r="L7721" s="28" t="s">
        <v>5658</v>
      </c>
      <c r="M7721" s="28" t="s">
        <v>3867</v>
      </c>
    </row>
    <row r="7722" spans="1:13" hidden="1" x14ac:dyDescent="0.2">
      <c r="A7722" s="211">
        <v>92496</v>
      </c>
      <c r="B7722" s="28" t="s">
        <v>4573</v>
      </c>
      <c r="C7722" s="28" t="s">
        <v>5135</v>
      </c>
      <c r="D7722" s="25">
        <v>41078</v>
      </c>
      <c r="F7722" s="26">
        <v>43.46</v>
      </c>
      <c r="G7722" s="28" t="s">
        <v>1956</v>
      </c>
      <c r="H7722" s="28" t="s">
        <v>7322</v>
      </c>
      <c r="J7722" s="28" t="s">
        <v>7139</v>
      </c>
      <c r="K7722" s="29">
        <v>41079</v>
      </c>
      <c r="L7722" s="28" t="s">
        <v>5658</v>
      </c>
      <c r="M7722" s="28" t="s">
        <v>3176</v>
      </c>
    </row>
    <row r="7723" spans="1:13" hidden="1" x14ac:dyDescent="0.2">
      <c r="A7723" s="211">
        <v>92413</v>
      </c>
      <c r="B7723" s="33" t="s">
        <v>4579</v>
      </c>
      <c r="C7723" s="28" t="s">
        <v>4574</v>
      </c>
      <c r="D7723" s="25">
        <v>41078</v>
      </c>
      <c r="E7723" s="33"/>
      <c r="F7723" s="26">
        <v>20</v>
      </c>
      <c r="G7723" s="28" t="s">
        <v>4580</v>
      </c>
      <c r="H7723" s="28" t="s">
        <v>6667</v>
      </c>
      <c r="K7723" s="29">
        <v>41078</v>
      </c>
      <c r="L7723" s="28" t="s">
        <v>7184</v>
      </c>
      <c r="M7723" s="28" t="s">
        <v>5107</v>
      </c>
    </row>
    <row r="7724" spans="1:13" hidden="1" x14ac:dyDescent="0.2">
      <c r="A7724" s="211">
        <v>92526</v>
      </c>
      <c r="B7724" s="28" t="s">
        <v>4573</v>
      </c>
      <c r="C7724" s="28" t="s">
        <v>4580</v>
      </c>
      <c r="D7724" s="25">
        <v>41078</v>
      </c>
      <c r="E7724" s="28" t="s">
        <v>6691</v>
      </c>
      <c r="F7724" s="26">
        <v>4.2</v>
      </c>
      <c r="G7724" s="28" t="s">
        <v>7120</v>
      </c>
      <c r="H7724" s="28" t="s">
        <v>3484</v>
      </c>
      <c r="J7724" s="28" t="s">
        <v>4907</v>
      </c>
    </row>
    <row r="7725" spans="1:13" hidden="1" x14ac:dyDescent="0.2">
      <c r="A7725" s="27">
        <v>92494</v>
      </c>
      <c r="B7725" s="28" t="s">
        <v>4573</v>
      </c>
      <c r="C7725" s="28" t="s">
        <v>5135</v>
      </c>
      <c r="D7725" s="25">
        <v>41078</v>
      </c>
      <c r="F7725" s="26">
        <v>5</v>
      </c>
      <c r="G7725" s="28" t="s">
        <v>7119</v>
      </c>
      <c r="H7725" s="28" t="s">
        <v>3365</v>
      </c>
      <c r="J7725" s="28" t="s">
        <v>4911</v>
      </c>
      <c r="K7725" s="29">
        <v>41079</v>
      </c>
      <c r="L7725" s="28" t="s">
        <v>5658</v>
      </c>
      <c r="M7725" s="28" t="s">
        <v>6161</v>
      </c>
    </row>
    <row r="7726" spans="1:13" hidden="1" x14ac:dyDescent="0.2">
      <c r="A7726" s="27">
        <v>92493.1</v>
      </c>
      <c r="B7726" s="28" t="s">
        <v>4573</v>
      </c>
      <c r="C7726" s="28" t="s">
        <v>5135</v>
      </c>
      <c r="D7726" s="25">
        <v>41078</v>
      </c>
      <c r="E7726" s="28" t="s">
        <v>6707</v>
      </c>
      <c r="F7726" s="26">
        <v>21</v>
      </c>
      <c r="G7726" s="28" t="s">
        <v>683</v>
      </c>
      <c r="H7726" s="28" t="s">
        <v>7321</v>
      </c>
      <c r="J7726" s="28" t="s">
        <v>4909</v>
      </c>
      <c r="K7726" s="29" t="s">
        <v>6708</v>
      </c>
      <c r="L7726" s="28" t="s">
        <v>5658</v>
      </c>
      <c r="M7726" s="28" t="s">
        <v>6162</v>
      </c>
    </row>
    <row r="7727" spans="1:13" hidden="1" x14ac:dyDescent="0.2">
      <c r="A7727" s="27">
        <v>92493.2</v>
      </c>
      <c r="B7727" s="28" t="s">
        <v>4573</v>
      </c>
      <c r="C7727" s="28" t="s">
        <v>5135</v>
      </c>
      <c r="D7727" s="25">
        <v>41078</v>
      </c>
      <c r="F7727" s="26">
        <v>37.44</v>
      </c>
      <c r="G7727" s="28" t="s">
        <v>683</v>
      </c>
      <c r="H7727" s="28" t="s">
        <v>3365</v>
      </c>
      <c r="J7727" s="28" t="s">
        <v>4909</v>
      </c>
      <c r="K7727" s="29" t="s">
        <v>6708</v>
      </c>
      <c r="L7727" s="28" t="s">
        <v>5658</v>
      </c>
      <c r="M7727" s="28" t="s">
        <v>6162</v>
      </c>
    </row>
    <row r="7728" spans="1:13" hidden="1" x14ac:dyDescent="0.2">
      <c r="A7728" s="27">
        <v>92412</v>
      </c>
      <c r="B7728" s="28" t="s">
        <v>4585</v>
      </c>
      <c r="C7728" s="28" t="s">
        <v>4574</v>
      </c>
      <c r="D7728" s="25">
        <v>41078</v>
      </c>
      <c r="F7728" s="26">
        <v>79.790000000000006</v>
      </c>
      <c r="G7728" s="28" t="s">
        <v>5142</v>
      </c>
      <c r="H7728" s="28" t="s">
        <v>5948</v>
      </c>
      <c r="K7728" s="29">
        <v>41078</v>
      </c>
      <c r="L7728" s="28" t="s">
        <v>7174</v>
      </c>
      <c r="M7728" s="28" t="s">
        <v>7175</v>
      </c>
    </row>
    <row r="7729" spans="1:13" hidden="1" x14ac:dyDescent="0.2">
      <c r="A7729" s="27">
        <v>92495</v>
      </c>
      <c r="B7729" s="28" t="s">
        <v>4573</v>
      </c>
      <c r="C7729" s="28" t="s">
        <v>5135</v>
      </c>
      <c r="D7729" s="25">
        <v>41078</v>
      </c>
      <c r="F7729" s="26">
        <v>28.4</v>
      </c>
      <c r="G7729" s="28" t="s">
        <v>2204</v>
      </c>
      <c r="H7729" s="28" t="s">
        <v>3379</v>
      </c>
      <c r="J7729" s="28" t="s">
        <v>4907</v>
      </c>
      <c r="K7729" s="29">
        <v>41079</v>
      </c>
      <c r="L7729" s="28" t="s">
        <v>5658</v>
      </c>
      <c r="M7729" s="28" t="s">
        <v>698</v>
      </c>
    </row>
    <row r="7730" spans="1:13" hidden="1" x14ac:dyDescent="0.2">
      <c r="A7730" s="211">
        <v>92411</v>
      </c>
      <c r="B7730" s="28" t="s">
        <v>4579</v>
      </c>
      <c r="C7730" s="28" t="s">
        <v>4574</v>
      </c>
      <c r="D7730" s="25">
        <v>41079</v>
      </c>
      <c r="F7730" s="26">
        <v>100</v>
      </c>
      <c r="G7730" s="28" t="s">
        <v>4580</v>
      </c>
      <c r="H7730" s="28" t="s">
        <v>6667</v>
      </c>
      <c r="K7730" s="29">
        <v>41079</v>
      </c>
      <c r="L7730" s="28" t="s">
        <v>7184</v>
      </c>
      <c r="M7730" s="28" t="s">
        <v>5106</v>
      </c>
    </row>
    <row r="7731" spans="1:13" hidden="1" x14ac:dyDescent="0.2">
      <c r="A7731" s="211">
        <v>92471</v>
      </c>
      <c r="B7731" s="33" t="s">
        <v>4573</v>
      </c>
      <c r="C7731" s="33" t="s">
        <v>5135</v>
      </c>
      <c r="D7731" s="25">
        <v>41079</v>
      </c>
      <c r="E7731" s="28" t="s">
        <v>6717</v>
      </c>
      <c r="F7731" s="26">
        <v>15</v>
      </c>
      <c r="G7731" s="28" t="s">
        <v>1560</v>
      </c>
      <c r="H7731" s="28" t="s">
        <v>7321</v>
      </c>
      <c r="J7731" s="28" t="s">
        <v>4907</v>
      </c>
      <c r="K7731" s="29" t="s">
        <v>6718</v>
      </c>
      <c r="L7731" s="33" t="s">
        <v>5658</v>
      </c>
      <c r="M7731" s="28" t="s">
        <v>2735</v>
      </c>
    </row>
    <row r="7732" spans="1:13" hidden="1" x14ac:dyDescent="0.2">
      <c r="A7732" s="211">
        <v>92497</v>
      </c>
      <c r="B7732" s="28" t="s">
        <v>4573</v>
      </c>
      <c r="C7732" s="28" t="s">
        <v>5135</v>
      </c>
      <c r="D7732" s="25">
        <v>41079</v>
      </c>
      <c r="E7732" s="28" t="s">
        <v>2160</v>
      </c>
      <c r="F7732" s="26">
        <v>39.54</v>
      </c>
      <c r="G7732" s="28" t="s">
        <v>2203</v>
      </c>
      <c r="H7732" s="28" t="s">
        <v>3370</v>
      </c>
      <c r="J7732" s="28" t="s">
        <v>4909</v>
      </c>
      <c r="K7732" s="29">
        <v>41080</v>
      </c>
      <c r="L7732" s="28" t="s">
        <v>5658</v>
      </c>
      <c r="M7732" s="28" t="s">
        <v>6426</v>
      </c>
    </row>
    <row r="7733" spans="1:13" hidden="1" x14ac:dyDescent="0.2">
      <c r="A7733" s="211">
        <v>92410</v>
      </c>
      <c r="B7733" s="28" t="s">
        <v>4579</v>
      </c>
      <c r="C7733" s="28" t="s">
        <v>4574</v>
      </c>
      <c r="D7733" s="25">
        <v>41080</v>
      </c>
      <c r="F7733" s="26">
        <v>40</v>
      </c>
      <c r="G7733" s="28" t="s">
        <v>4580</v>
      </c>
      <c r="H7733" s="28" t="s">
        <v>6667</v>
      </c>
      <c r="K7733" s="29">
        <v>41080</v>
      </c>
      <c r="L7733" s="28" t="s">
        <v>7184</v>
      </c>
      <c r="M7733" s="28" t="s">
        <v>5105</v>
      </c>
    </row>
    <row r="7734" spans="1:13" hidden="1" x14ac:dyDescent="0.2">
      <c r="A7734" s="211">
        <v>92409</v>
      </c>
      <c r="B7734" s="28" t="s">
        <v>4573</v>
      </c>
      <c r="C7734" s="28" t="s">
        <v>4574</v>
      </c>
      <c r="D7734" s="25">
        <v>41080</v>
      </c>
      <c r="E7734" s="28" t="s">
        <v>1134</v>
      </c>
      <c r="F7734" s="26">
        <v>35.75</v>
      </c>
      <c r="G7734" s="28" t="s">
        <v>5145</v>
      </c>
      <c r="H7734" s="28" t="s">
        <v>3370</v>
      </c>
      <c r="J7734" s="28" t="s">
        <v>4909</v>
      </c>
      <c r="K7734" s="29">
        <v>41080</v>
      </c>
      <c r="L7734" s="28" t="s">
        <v>7174</v>
      </c>
      <c r="M7734" s="28" t="s">
        <v>5372</v>
      </c>
    </row>
    <row r="7735" spans="1:13" x14ac:dyDescent="0.2">
      <c r="A7735" s="27">
        <v>92498</v>
      </c>
      <c r="B7735" s="28" t="s">
        <v>4573</v>
      </c>
      <c r="C7735" s="28" t="s">
        <v>5135</v>
      </c>
      <c r="D7735" s="25">
        <v>41080</v>
      </c>
      <c r="F7735" s="26">
        <v>20</v>
      </c>
      <c r="G7735" s="28" t="s">
        <v>2201</v>
      </c>
      <c r="H7735" s="28" t="s">
        <v>7151</v>
      </c>
      <c r="J7735" s="28" t="s">
        <v>4911</v>
      </c>
      <c r="K7735" s="29">
        <v>41081</v>
      </c>
      <c r="L7735" s="28" t="s">
        <v>5658</v>
      </c>
      <c r="M7735" s="28" t="s">
        <v>3808</v>
      </c>
    </row>
    <row r="7736" spans="1:13" hidden="1" x14ac:dyDescent="0.2">
      <c r="A7736" s="27">
        <v>92499</v>
      </c>
      <c r="B7736" s="28" t="s">
        <v>4573</v>
      </c>
      <c r="C7736" s="28" t="s">
        <v>5135</v>
      </c>
      <c r="D7736" s="25">
        <v>41080</v>
      </c>
      <c r="F7736" s="26">
        <v>19.850000000000001</v>
      </c>
      <c r="G7736" s="28" t="s">
        <v>683</v>
      </c>
      <c r="H7736" s="28" t="s">
        <v>3365</v>
      </c>
      <c r="J7736" s="28" t="s">
        <v>4909</v>
      </c>
      <c r="K7736" s="29">
        <v>41081</v>
      </c>
      <c r="L7736" s="28" t="s">
        <v>5658</v>
      </c>
      <c r="M7736" s="28" t="s">
        <v>1525</v>
      </c>
    </row>
    <row r="7737" spans="1:13" x14ac:dyDescent="0.2">
      <c r="A7737" s="27">
        <v>92500</v>
      </c>
      <c r="B7737" s="28" t="s">
        <v>4573</v>
      </c>
      <c r="C7737" s="28" t="s">
        <v>5135</v>
      </c>
      <c r="D7737" s="25">
        <v>41080</v>
      </c>
      <c r="F7737" s="26">
        <v>17</v>
      </c>
      <c r="G7737" s="28" t="s">
        <v>2205</v>
      </c>
      <c r="H7737" s="28" t="s">
        <v>7151</v>
      </c>
      <c r="J7737" s="28" t="s">
        <v>4911</v>
      </c>
      <c r="K7737" s="29">
        <v>41081</v>
      </c>
      <c r="L7737" s="28" t="s">
        <v>5658</v>
      </c>
      <c r="M7737" s="28" t="s">
        <v>755</v>
      </c>
    </row>
    <row r="7738" spans="1:13" hidden="1" x14ac:dyDescent="0.2">
      <c r="A7738" s="211">
        <v>92501</v>
      </c>
      <c r="B7738" s="28" t="s">
        <v>4573</v>
      </c>
      <c r="C7738" s="28" t="s">
        <v>5135</v>
      </c>
      <c r="D7738" s="25">
        <v>41081</v>
      </c>
      <c r="F7738" s="26">
        <v>5.5</v>
      </c>
      <c r="G7738" s="28" t="s">
        <v>1956</v>
      </c>
      <c r="H7738" s="28" t="s">
        <v>3365</v>
      </c>
      <c r="J7738" s="28" t="s">
        <v>4909</v>
      </c>
      <c r="K7738" s="29">
        <v>41082</v>
      </c>
      <c r="L7738" s="28" t="s">
        <v>5658</v>
      </c>
      <c r="M7738" s="28" t="s">
        <v>3867</v>
      </c>
    </row>
    <row r="7739" spans="1:13" hidden="1" x14ac:dyDescent="0.2">
      <c r="A7739" s="211">
        <v>92502</v>
      </c>
      <c r="B7739" s="28" t="s">
        <v>4573</v>
      </c>
      <c r="C7739" s="28" t="s">
        <v>5135</v>
      </c>
      <c r="D7739" s="25">
        <v>41081</v>
      </c>
      <c r="E7739" s="28" t="s">
        <v>477</v>
      </c>
      <c r="F7739" s="26">
        <v>2.4900000000000002</v>
      </c>
      <c r="G7739" s="28" t="s">
        <v>7133</v>
      </c>
      <c r="H7739" s="28" t="s">
        <v>3484</v>
      </c>
      <c r="J7739" s="28" t="s">
        <v>4909</v>
      </c>
      <c r="K7739" s="29">
        <v>41082</v>
      </c>
      <c r="L7739" s="28" t="s">
        <v>5658</v>
      </c>
      <c r="M7739" s="28" t="s">
        <v>4812</v>
      </c>
    </row>
    <row r="7740" spans="1:13" hidden="1" x14ac:dyDescent="0.2">
      <c r="A7740" s="27">
        <v>92503</v>
      </c>
      <c r="B7740" s="28" t="s">
        <v>4573</v>
      </c>
      <c r="C7740" s="28" t="s">
        <v>5135</v>
      </c>
      <c r="D7740" s="25">
        <v>41081</v>
      </c>
      <c r="E7740" s="28" t="s">
        <v>478</v>
      </c>
      <c r="F7740" s="26">
        <v>30.75</v>
      </c>
      <c r="G7740" s="28" t="s">
        <v>2205</v>
      </c>
      <c r="H7740" s="28" t="s">
        <v>7154</v>
      </c>
      <c r="J7740" s="28" t="s">
        <v>4906</v>
      </c>
      <c r="K7740" s="29">
        <v>41083</v>
      </c>
      <c r="L7740" s="28" t="s">
        <v>5658</v>
      </c>
      <c r="M7740" s="28" t="s">
        <v>755</v>
      </c>
    </row>
    <row r="7741" spans="1:13" hidden="1" x14ac:dyDescent="0.2">
      <c r="A7741" s="27">
        <v>92504</v>
      </c>
      <c r="B7741" s="28" t="s">
        <v>4573</v>
      </c>
      <c r="C7741" s="28" t="s">
        <v>5135</v>
      </c>
      <c r="D7741" s="25">
        <v>41081</v>
      </c>
      <c r="F7741" s="26">
        <v>22.75</v>
      </c>
      <c r="G7741" s="28" t="s">
        <v>2205</v>
      </c>
      <c r="H7741" s="28" t="s">
        <v>3484</v>
      </c>
      <c r="J7741" s="28" t="s">
        <v>4909</v>
      </c>
      <c r="K7741" s="29">
        <v>41083</v>
      </c>
      <c r="L7741" s="28" t="s">
        <v>5658</v>
      </c>
      <c r="M7741" s="28" t="s">
        <v>755</v>
      </c>
    </row>
    <row r="7742" spans="1:13" hidden="1" x14ac:dyDescent="0.2">
      <c r="A7742" s="211">
        <v>92408</v>
      </c>
      <c r="B7742" s="33" t="s">
        <v>4579</v>
      </c>
      <c r="C7742" s="28" t="s">
        <v>4574</v>
      </c>
      <c r="D7742" s="25">
        <v>41082</v>
      </c>
      <c r="F7742" s="26">
        <v>70</v>
      </c>
      <c r="G7742" s="28" t="s">
        <v>4580</v>
      </c>
      <c r="H7742" s="28" t="s">
        <v>6667</v>
      </c>
      <c r="K7742" s="29">
        <v>41082</v>
      </c>
      <c r="L7742" s="28" t="s">
        <v>7184</v>
      </c>
      <c r="M7742" s="28" t="s">
        <v>5104</v>
      </c>
    </row>
    <row r="7743" spans="1:13" hidden="1" x14ac:dyDescent="0.2">
      <c r="A7743" s="27">
        <v>92505</v>
      </c>
      <c r="B7743" s="28" t="s">
        <v>4573</v>
      </c>
      <c r="C7743" s="28" t="s">
        <v>5135</v>
      </c>
      <c r="D7743" s="25">
        <v>41082</v>
      </c>
      <c r="E7743" s="28" t="s">
        <v>7164</v>
      </c>
      <c r="F7743" s="26">
        <v>4.09</v>
      </c>
      <c r="G7743" s="28" t="s">
        <v>5137</v>
      </c>
      <c r="H7743" s="28" t="s">
        <v>3365</v>
      </c>
      <c r="J7743" s="28" t="s">
        <v>4911</v>
      </c>
      <c r="K7743" s="29">
        <v>41083</v>
      </c>
      <c r="L7743" s="28" t="s">
        <v>5658</v>
      </c>
      <c r="M7743" s="28" t="s">
        <v>751</v>
      </c>
    </row>
    <row r="7744" spans="1:13" hidden="1" x14ac:dyDescent="0.2">
      <c r="A7744" s="27">
        <v>92543</v>
      </c>
      <c r="B7744" s="28" t="s">
        <v>4573</v>
      </c>
      <c r="C7744" s="28" t="s">
        <v>5133</v>
      </c>
      <c r="D7744" s="25">
        <v>41082</v>
      </c>
      <c r="F7744" s="26">
        <v>2.79</v>
      </c>
      <c r="G7744" s="28" t="s">
        <v>5137</v>
      </c>
      <c r="H7744" s="28" t="s">
        <v>3365</v>
      </c>
      <c r="J7744" s="28" t="s">
        <v>4909</v>
      </c>
    </row>
    <row r="7745" spans="1:13" hidden="1" x14ac:dyDescent="0.2">
      <c r="A7745" s="27">
        <v>92544</v>
      </c>
      <c r="B7745" s="28" t="s">
        <v>4573</v>
      </c>
      <c r="C7745" s="28" t="s">
        <v>5133</v>
      </c>
      <c r="D7745" s="25">
        <v>41082</v>
      </c>
      <c r="F7745" s="26">
        <v>6.73</v>
      </c>
      <c r="G7745" s="28" t="s">
        <v>5137</v>
      </c>
      <c r="H7745" s="28" t="s">
        <v>3365</v>
      </c>
      <c r="J7745" s="28" t="s">
        <v>4909</v>
      </c>
    </row>
    <row r="7746" spans="1:13" x14ac:dyDescent="0.2">
      <c r="A7746" s="27">
        <v>92506</v>
      </c>
      <c r="B7746" s="28" t="s">
        <v>4573</v>
      </c>
      <c r="C7746" s="28" t="s">
        <v>5135</v>
      </c>
      <c r="D7746" s="25">
        <v>41082</v>
      </c>
      <c r="F7746" s="26">
        <v>240</v>
      </c>
      <c r="G7746" s="28" t="s">
        <v>2205</v>
      </c>
      <c r="H7746" s="28" t="s">
        <v>7151</v>
      </c>
      <c r="J7746" s="28" t="s">
        <v>4911</v>
      </c>
      <c r="K7746" s="29">
        <v>41085</v>
      </c>
      <c r="L7746" s="28" t="s">
        <v>5658</v>
      </c>
      <c r="M7746" s="28" t="s">
        <v>755</v>
      </c>
    </row>
    <row r="7747" spans="1:13" hidden="1" x14ac:dyDescent="0.2">
      <c r="A7747" s="211">
        <v>92507</v>
      </c>
      <c r="B7747" s="28" t="s">
        <v>4573</v>
      </c>
      <c r="C7747" s="28" t="s">
        <v>5135</v>
      </c>
      <c r="D7747" s="25">
        <v>41083</v>
      </c>
      <c r="F7747" s="26">
        <v>43.13</v>
      </c>
      <c r="G7747" s="28" t="s">
        <v>1956</v>
      </c>
      <c r="H7747" s="28" t="s">
        <v>7322</v>
      </c>
      <c r="J7747" s="28" t="s">
        <v>7139</v>
      </c>
      <c r="K7747" s="29">
        <v>41085</v>
      </c>
      <c r="L7747" s="28" t="s">
        <v>5658</v>
      </c>
      <c r="M7747" s="28" t="s">
        <v>3176</v>
      </c>
    </row>
    <row r="7748" spans="1:13" hidden="1" x14ac:dyDescent="0.2">
      <c r="A7748" s="27">
        <v>92508</v>
      </c>
      <c r="B7748" s="28" t="s">
        <v>4573</v>
      </c>
      <c r="C7748" s="28" t="s">
        <v>5135</v>
      </c>
      <c r="D7748" s="25">
        <v>41083</v>
      </c>
      <c r="F7748" s="26">
        <v>8.6199999999999992</v>
      </c>
      <c r="G7748" s="28" t="s">
        <v>683</v>
      </c>
      <c r="H7748" s="28" t="s">
        <v>3365</v>
      </c>
      <c r="J7748" s="28" t="s">
        <v>4909</v>
      </c>
      <c r="K7748" s="29">
        <v>41085</v>
      </c>
      <c r="L7748" s="28" t="s">
        <v>5658</v>
      </c>
      <c r="M7748" s="28" t="s">
        <v>1525</v>
      </c>
    </row>
    <row r="7749" spans="1:13" hidden="1" x14ac:dyDescent="0.2">
      <c r="A7749" s="211">
        <v>92511</v>
      </c>
      <c r="B7749" s="28" t="s">
        <v>4573</v>
      </c>
      <c r="C7749" s="28" t="s">
        <v>5135</v>
      </c>
      <c r="D7749" s="25">
        <v>41084</v>
      </c>
      <c r="E7749" s="28" t="s">
        <v>480</v>
      </c>
      <c r="F7749" s="26">
        <v>405.25</v>
      </c>
      <c r="G7749" s="28" t="s">
        <v>889</v>
      </c>
      <c r="H7749" s="28" t="s">
        <v>4599</v>
      </c>
      <c r="I7749" s="28" t="s">
        <v>479</v>
      </c>
      <c r="J7749" s="28" t="s">
        <v>4909</v>
      </c>
      <c r="K7749" s="29">
        <v>41085</v>
      </c>
      <c r="L7749" s="28" t="s">
        <v>5658</v>
      </c>
      <c r="M7749" s="28" t="s">
        <v>6429</v>
      </c>
    </row>
    <row r="7750" spans="1:13" hidden="1" x14ac:dyDescent="0.2">
      <c r="A7750" s="27">
        <v>92510</v>
      </c>
      <c r="B7750" s="28" t="s">
        <v>4573</v>
      </c>
      <c r="C7750" s="28" t="s">
        <v>5135</v>
      </c>
      <c r="D7750" s="25">
        <v>41084</v>
      </c>
      <c r="F7750" s="26">
        <v>84.7</v>
      </c>
      <c r="G7750" s="28" t="s">
        <v>4529</v>
      </c>
      <c r="H7750" s="28" t="s">
        <v>4599</v>
      </c>
      <c r="I7750" s="28" t="s">
        <v>479</v>
      </c>
      <c r="J7750" s="28" t="s">
        <v>4909</v>
      </c>
      <c r="K7750" s="29">
        <v>41085</v>
      </c>
      <c r="L7750" s="28" t="s">
        <v>5658</v>
      </c>
      <c r="M7750" s="28" t="s">
        <v>6428</v>
      </c>
    </row>
    <row r="7751" spans="1:13" hidden="1" x14ac:dyDescent="0.2">
      <c r="A7751" s="27">
        <v>92509</v>
      </c>
      <c r="B7751" s="28" t="s">
        <v>4573</v>
      </c>
      <c r="C7751" s="28" t="s">
        <v>5135</v>
      </c>
      <c r="D7751" s="25">
        <v>41084</v>
      </c>
      <c r="E7751" s="33"/>
      <c r="F7751" s="26">
        <v>14.96</v>
      </c>
      <c r="G7751" s="28" t="s">
        <v>683</v>
      </c>
      <c r="H7751" s="28" t="s">
        <v>3365</v>
      </c>
      <c r="J7751" s="28" t="s">
        <v>4909</v>
      </c>
      <c r="K7751" s="29">
        <v>41085</v>
      </c>
      <c r="L7751" s="28" t="s">
        <v>5658</v>
      </c>
      <c r="M7751" s="28" t="s">
        <v>6427</v>
      </c>
    </row>
    <row r="7752" spans="1:13" hidden="1" x14ac:dyDescent="0.2">
      <c r="A7752" s="211">
        <v>92516</v>
      </c>
      <c r="B7752" s="28" t="s">
        <v>4573</v>
      </c>
      <c r="C7752" s="28" t="s">
        <v>5135</v>
      </c>
      <c r="D7752" s="25">
        <v>41085</v>
      </c>
      <c r="F7752" s="26">
        <v>63.32</v>
      </c>
      <c r="G7752" s="28" t="s">
        <v>1956</v>
      </c>
      <c r="H7752" s="28" t="s">
        <v>7322</v>
      </c>
      <c r="J7752" s="28" t="s">
        <v>7139</v>
      </c>
      <c r="K7752" s="29">
        <v>41086</v>
      </c>
      <c r="L7752" s="28" t="s">
        <v>5658</v>
      </c>
      <c r="M7752" s="28" t="s">
        <v>3176</v>
      </c>
    </row>
    <row r="7753" spans="1:13" hidden="1" x14ac:dyDescent="0.2">
      <c r="A7753" s="211">
        <v>92407</v>
      </c>
      <c r="B7753" s="28" t="s">
        <v>4579</v>
      </c>
      <c r="C7753" s="28" t="s">
        <v>4574</v>
      </c>
      <c r="D7753" s="25">
        <v>41085</v>
      </c>
      <c r="F7753" s="26">
        <v>250</v>
      </c>
      <c r="G7753" s="28" t="s">
        <v>4580</v>
      </c>
      <c r="H7753" s="28" t="s">
        <v>6667</v>
      </c>
      <c r="K7753" s="29">
        <v>41085</v>
      </c>
      <c r="L7753" s="28" t="s">
        <v>7184</v>
      </c>
      <c r="M7753" s="28" t="s">
        <v>1148</v>
      </c>
    </row>
    <row r="7754" spans="1:13" hidden="1" x14ac:dyDescent="0.2">
      <c r="A7754" s="211">
        <v>92527</v>
      </c>
      <c r="B7754" s="28" t="s">
        <v>4573</v>
      </c>
      <c r="C7754" s="28" t="s">
        <v>4580</v>
      </c>
      <c r="D7754" s="25">
        <v>41085</v>
      </c>
      <c r="F7754" s="26">
        <v>21.5</v>
      </c>
      <c r="G7754" s="28" t="s">
        <v>879</v>
      </c>
      <c r="H7754" s="28" t="s">
        <v>3365</v>
      </c>
      <c r="J7754" s="28" t="s">
        <v>4909</v>
      </c>
    </row>
    <row r="7755" spans="1:13" hidden="1" x14ac:dyDescent="0.2">
      <c r="A7755" s="211">
        <v>92515</v>
      </c>
      <c r="B7755" s="28" t="s">
        <v>4573</v>
      </c>
      <c r="C7755" s="28" t="s">
        <v>5135</v>
      </c>
      <c r="D7755" s="25">
        <v>41085</v>
      </c>
      <c r="F7755" s="26">
        <v>31.99</v>
      </c>
      <c r="G7755" s="28" t="s">
        <v>1955</v>
      </c>
      <c r="H7755" s="28" t="s">
        <v>4600</v>
      </c>
      <c r="J7755" s="28" t="s">
        <v>4907</v>
      </c>
      <c r="K7755" s="29">
        <v>41086</v>
      </c>
      <c r="L7755" s="28" t="s">
        <v>5658</v>
      </c>
      <c r="M7755" s="28" t="s">
        <v>6569</v>
      </c>
    </row>
    <row r="7756" spans="1:13" hidden="1" x14ac:dyDescent="0.2">
      <c r="A7756" s="27">
        <v>92512</v>
      </c>
      <c r="B7756" s="28" t="s">
        <v>4573</v>
      </c>
      <c r="C7756" s="28" t="s">
        <v>5135</v>
      </c>
      <c r="D7756" s="25">
        <v>41085</v>
      </c>
      <c r="F7756" s="26">
        <v>12.1</v>
      </c>
      <c r="G7756" s="28" t="s">
        <v>3696</v>
      </c>
      <c r="H7756" s="28" t="s">
        <v>3488</v>
      </c>
      <c r="J7756" s="28" t="s">
        <v>4911</v>
      </c>
      <c r="K7756" s="29">
        <v>41086</v>
      </c>
      <c r="L7756" s="28" t="s">
        <v>5658</v>
      </c>
      <c r="M7756" s="28" t="s">
        <v>6430</v>
      </c>
    </row>
    <row r="7757" spans="1:13" hidden="1" x14ac:dyDescent="0.2">
      <c r="A7757" s="27">
        <v>92406</v>
      </c>
      <c r="B7757" s="28" t="s">
        <v>4573</v>
      </c>
      <c r="C7757" s="28" t="s">
        <v>4574</v>
      </c>
      <c r="D7757" s="25">
        <v>41085</v>
      </c>
      <c r="F7757" s="26">
        <v>127</v>
      </c>
      <c r="G7757" s="28" t="s">
        <v>5152</v>
      </c>
      <c r="H7757" s="28" t="s">
        <v>7311</v>
      </c>
      <c r="J7757" s="28" t="s">
        <v>4683</v>
      </c>
      <c r="K7757" s="29">
        <v>41085</v>
      </c>
      <c r="L7757" s="28" t="s">
        <v>5361</v>
      </c>
    </row>
    <row r="7758" spans="1:13" hidden="1" x14ac:dyDescent="0.2">
      <c r="A7758" s="27">
        <v>92513.1</v>
      </c>
      <c r="B7758" s="28" t="s">
        <v>4573</v>
      </c>
      <c r="C7758" s="28" t="s">
        <v>5135</v>
      </c>
      <c r="D7758" s="25">
        <v>41085</v>
      </c>
      <c r="E7758" s="28" t="s">
        <v>4524</v>
      </c>
      <c r="F7758" s="26">
        <v>24</v>
      </c>
      <c r="G7758" s="28" t="s">
        <v>683</v>
      </c>
      <c r="H7758" s="28" t="s">
        <v>3488</v>
      </c>
      <c r="J7758" s="28" t="s">
        <v>4909</v>
      </c>
      <c r="K7758" s="29">
        <v>41086</v>
      </c>
      <c r="L7758" s="28" t="s">
        <v>5658</v>
      </c>
      <c r="M7758" s="28" t="s">
        <v>6162</v>
      </c>
    </row>
    <row r="7759" spans="1:13" hidden="1" x14ac:dyDescent="0.2">
      <c r="A7759" s="27">
        <v>92513.2</v>
      </c>
      <c r="B7759" s="28" t="s">
        <v>4573</v>
      </c>
      <c r="C7759" s="28" t="s">
        <v>5135</v>
      </c>
      <c r="D7759" s="25">
        <v>41085</v>
      </c>
      <c r="E7759" s="28" t="s">
        <v>7107</v>
      </c>
      <c r="F7759" s="26">
        <v>12</v>
      </c>
      <c r="G7759" s="28" t="s">
        <v>683</v>
      </c>
      <c r="H7759" s="28" t="s">
        <v>3370</v>
      </c>
      <c r="J7759" s="28" t="s">
        <v>4909</v>
      </c>
      <c r="K7759" s="29">
        <v>41086</v>
      </c>
      <c r="L7759" s="28" t="s">
        <v>5658</v>
      </c>
      <c r="M7759" s="28" t="s">
        <v>6162</v>
      </c>
    </row>
    <row r="7760" spans="1:13" hidden="1" x14ac:dyDescent="0.2">
      <c r="A7760" s="27">
        <v>92513.3</v>
      </c>
      <c r="B7760" s="28" t="s">
        <v>4573</v>
      </c>
      <c r="C7760" s="28" t="s">
        <v>5135</v>
      </c>
      <c r="D7760" s="25">
        <v>41085</v>
      </c>
      <c r="F7760" s="26">
        <v>42.73</v>
      </c>
      <c r="G7760" s="28" t="s">
        <v>683</v>
      </c>
      <c r="H7760" s="28" t="s">
        <v>3365</v>
      </c>
      <c r="J7760" s="28" t="s">
        <v>4909</v>
      </c>
      <c r="K7760" s="29">
        <v>41086</v>
      </c>
      <c r="L7760" s="28" t="s">
        <v>5658</v>
      </c>
      <c r="M7760" s="28" t="s">
        <v>6162</v>
      </c>
    </row>
    <row r="7761" spans="1:13" hidden="1" x14ac:dyDescent="0.2">
      <c r="A7761" s="27">
        <v>92514</v>
      </c>
      <c r="B7761" s="28" t="s">
        <v>4573</v>
      </c>
      <c r="C7761" s="28" t="s">
        <v>5135</v>
      </c>
      <c r="D7761" s="25">
        <v>41085</v>
      </c>
      <c r="E7761" s="28" t="s">
        <v>7164</v>
      </c>
      <c r="F7761" s="26">
        <v>4.43</v>
      </c>
      <c r="G7761" s="28" t="s">
        <v>5137</v>
      </c>
      <c r="H7761" s="28" t="s">
        <v>3365</v>
      </c>
      <c r="J7761" s="28" t="s">
        <v>4911</v>
      </c>
      <c r="K7761" s="29">
        <v>41086</v>
      </c>
      <c r="L7761" s="28" t="s">
        <v>5658</v>
      </c>
      <c r="M7761" s="28" t="s">
        <v>751</v>
      </c>
    </row>
    <row r="7762" spans="1:13" hidden="1" x14ac:dyDescent="0.2">
      <c r="A7762" s="27">
        <v>92405</v>
      </c>
      <c r="B7762" s="28" t="s">
        <v>5138</v>
      </c>
      <c r="C7762" s="28" t="s">
        <v>4574</v>
      </c>
      <c r="D7762" s="25">
        <v>41085</v>
      </c>
      <c r="F7762" s="26">
        <v>402.12</v>
      </c>
      <c r="G7762" s="28" t="s">
        <v>4574</v>
      </c>
      <c r="H7762" s="28" t="s">
        <v>3381</v>
      </c>
      <c r="J7762" s="28" t="s">
        <v>4909</v>
      </c>
      <c r="K7762" s="29">
        <v>41085</v>
      </c>
      <c r="L7762" s="28" t="s">
        <v>7206</v>
      </c>
      <c r="M7762" s="28" t="s">
        <v>6173</v>
      </c>
    </row>
    <row r="7763" spans="1:13" hidden="1" x14ac:dyDescent="0.2">
      <c r="A7763" s="211">
        <v>92518</v>
      </c>
      <c r="B7763" s="28" t="s">
        <v>4573</v>
      </c>
      <c r="C7763" s="28" t="s">
        <v>5135</v>
      </c>
      <c r="D7763" s="25">
        <v>41086</v>
      </c>
      <c r="F7763" s="26">
        <v>11.5</v>
      </c>
      <c r="G7763" s="28" t="s">
        <v>7996</v>
      </c>
      <c r="H7763" s="28" t="s">
        <v>3484</v>
      </c>
      <c r="J7763" s="28" t="s">
        <v>4907</v>
      </c>
      <c r="K7763" s="29">
        <v>41087</v>
      </c>
      <c r="L7763" s="28" t="s">
        <v>5658</v>
      </c>
      <c r="M7763" s="28" t="s">
        <v>3394</v>
      </c>
    </row>
    <row r="7764" spans="1:13" hidden="1" x14ac:dyDescent="0.2">
      <c r="A7764" s="211">
        <v>92472</v>
      </c>
      <c r="B7764" s="33" t="s">
        <v>4573</v>
      </c>
      <c r="C7764" s="33" t="s">
        <v>5135</v>
      </c>
      <c r="D7764" s="25">
        <v>41086</v>
      </c>
      <c r="E7764" s="28" t="s">
        <v>6719</v>
      </c>
      <c r="F7764" s="26">
        <v>144.19999999999999</v>
      </c>
      <c r="G7764" s="28" t="s">
        <v>1560</v>
      </c>
      <c r="H7764" s="28" t="s">
        <v>4600</v>
      </c>
      <c r="J7764" s="28" t="s">
        <v>4907</v>
      </c>
      <c r="K7764" s="29" t="s">
        <v>6720</v>
      </c>
      <c r="L7764" s="33" t="s">
        <v>5658</v>
      </c>
      <c r="M7764" s="28" t="s">
        <v>2735</v>
      </c>
    </row>
    <row r="7765" spans="1:13" hidden="1" x14ac:dyDescent="0.2">
      <c r="A7765" s="27">
        <v>92402</v>
      </c>
      <c r="B7765" s="28" t="s">
        <v>4573</v>
      </c>
      <c r="C7765" s="28" t="s">
        <v>4574</v>
      </c>
      <c r="D7765" s="25">
        <v>41086</v>
      </c>
      <c r="E7765" s="28" t="s">
        <v>3389</v>
      </c>
      <c r="F7765" s="26">
        <v>44.89</v>
      </c>
      <c r="G7765" s="28" t="s">
        <v>5139</v>
      </c>
      <c r="H7765" s="28" t="s">
        <v>3381</v>
      </c>
      <c r="J7765" s="28" t="s">
        <v>4911</v>
      </c>
      <c r="K7765" s="29">
        <v>41086</v>
      </c>
      <c r="L7765" s="28" t="s">
        <v>7174</v>
      </c>
      <c r="M7765" s="28" t="s">
        <v>7209</v>
      </c>
    </row>
    <row r="7766" spans="1:13" hidden="1" x14ac:dyDescent="0.2">
      <c r="A7766" s="27">
        <v>92404</v>
      </c>
      <c r="B7766" s="28" t="s">
        <v>4585</v>
      </c>
      <c r="C7766" s="28" t="s">
        <v>4574</v>
      </c>
      <c r="D7766" s="25">
        <v>41086</v>
      </c>
      <c r="F7766" s="26">
        <v>20.8</v>
      </c>
      <c r="G7766" s="28" t="s">
        <v>5141</v>
      </c>
      <c r="H7766" s="28" t="s">
        <v>5948</v>
      </c>
      <c r="J7766" s="28" t="s">
        <v>4907</v>
      </c>
      <c r="K7766" s="29">
        <v>41086</v>
      </c>
      <c r="L7766" s="28" t="s">
        <v>7174</v>
      </c>
      <c r="M7766" s="28" t="s">
        <v>5035</v>
      </c>
    </row>
    <row r="7767" spans="1:13" hidden="1" x14ac:dyDescent="0.2">
      <c r="A7767" s="27">
        <v>92521</v>
      </c>
      <c r="B7767" s="28" t="s">
        <v>4573</v>
      </c>
      <c r="C7767" s="28" t="s">
        <v>5135</v>
      </c>
      <c r="D7767" s="25">
        <v>41086</v>
      </c>
      <c r="E7767" s="28" t="s">
        <v>6689</v>
      </c>
      <c r="F7767" s="26">
        <v>29</v>
      </c>
      <c r="G7767" s="28" t="s">
        <v>6788</v>
      </c>
      <c r="H7767" s="28" t="s">
        <v>3370</v>
      </c>
      <c r="J7767" s="28" t="s">
        <v>4907</v>
      </c>
      <c r="K7767" s="29">
        <v>41087</v>
      </c>
      <c r="L7767" s="28" t="s">
        <v>5658</v>
      </c>
      <c r="M7767" s="28" t="s">
        <v>6431</v>
      </c>
    </row>
    <row r="7768" spans="1:13" hidden="1" x14ac:dyDescent="0.2">
      <c r="A7768" s="27">
        <v>92520</v>
      </c>
      <c r="B7768" s="28" t="s">
        <v>4573</v>
      </c>
      <c r="C7768" s="28" t="s">
        <v>5135</v>
      </c>
      <c r="D7768" s="25">
        <v>41086</v>
      </c>
      <c r="F7768" s="26">
        <v>30</v>
      </c>
      <c r="G7768" s="28" t="s">
        <v>895</v>
      </c>
      <c r="H7768" s="28" t="s">
        <v>3488</v>
      </c>
      <c r="J7768" s="28" t="s">
        <v>4908</v>
      </c>
      <c r="K7768" s="29">
        <v>41087</v>
      </c>
      <c r="L7768" s="28" t="s">
        <v>5658</v>
      </c>
      <c r="M7768" s="28" t="s">
        <v>6097</v>
      </c>
    </row>
    <row r="7769" spans="1:13" hidden="1" x14ac:dyDescent="0.2">
      <c r="A7769" s="27">
        <v>92517</v>
      </c>
      <c r="B7769" s="28" t="s">
        <v>4573</v>
      </c>
      <c r="C7769" s="28" t="s">
        <v>5135</v>
      </c>
      <c r="D7769" s="25">
        <v>41086</v>
      </c>
      <c r="F7769" s="26">
        <v>13.96</v>
      </c>
      <c r="G7769" s="28" t="s">
        <v>2211</v>
      </c>
      <c r="H7769" s="28" t="s">
        <v>3370</v>
      </c>
      <c r="J7769" s="28" t="s">
        <v>4909</v>
      </c>
      <c r="K7769" s="29">
        <v>41087</v>
      </c>
      <c r="L7769" s="28" t="s">
        <v>5658</v>
      </c>
      <c r="M7769" s="28" t="s">
        <v>1650</v>
      </c>
    </row>
    <row r="7770" spans="1:13" hidden="1" x14ac:dyDescent="0.2">
      <c r="A7770" s="27">
        <v>92519</v>
      </c>
      <c r="B7770" s="28" t="s">
        <v>4573</v>
      </c>
      <c r="C7770" s="28" t="s">
        <v>5135</v>
      </c>
      <c r="D7770" s="25">
        <v>41086</v>
      </c>
      <c r="E7770" s="28" t="s">
        <v>7164</v>
      </c>
      <c r="F7770" s="26">
        <v>3.02</v>
      </c>
      <c r="G7770" s="28" t="s">
        <v>5137</v>
      </c>
      <c r="H7770" s="28" t="s">
        <v>3365</v>
      </c>
      <c r="J7770" s="28" t="s">
        <v>4911</v>
      </c>
      <c r="K7770" s="29">
        <v>41087</v>
      </c>
      <c r="L7770" s="28" t="s">
        <v>5658</v>
      </c>
      <c r="M7770" s="28" t="s">
        <v>751</v>
      </c>
    </row>
    <row r="7771" spans="1:13" hidden="1" x14ac:dyDescent="0.2">
      <c r="A7771" s="27">
        <v>92403</v>
      </c>
      <c r="B7771" s="28" t="s">
        <v>4573</v>
      </c>
      <c r="C7771" s="28" t="s">
        <v>4574</v>
      </c>
      <c r="D7771" s="25">
        <v>41086</v>
      </c>
      <c r="E7771" s="28" t="s">
        <v>5103</v>
      </c>
      <c r="F7771" s="26">
        <v>32.5</v>
      </c>
      <c r="G7771" s="28" t="s">
        <v>4595</v>
      </c>
      <c r="H7771" s="28" t="s">
        <v>4600</v>
      </c>
      <c r="J7771" s="28" t="s">
        <v>4907</v>
      </c>
      <c r="K7771" s="29">
        <v>41086</v>
      </c>
      <c r="L7771" s="28" t="s">
        <v>7176</v>
      </c>
      <c r="M7771" s="28">
        <v>1365</v>
      </c>
    </row>
    <row r="7772" spans="1:13" hidden="1" x14ac:dyDescent="0.2">
      <c r="A7772" s="27">
        <v>92400</v>
      </c>
      <c r="B7772" s="28" t="s">
        <v>4573</v>
      </c>
      <c r="C7772" s="28" t="s">
        <v>4574</v>
      </c>
      <c r="D7772" s="25">
        <v>41088</v>
      </c>
      <c r="F7772" s="26">
        <v>16.579999999999998</v>
      </c>
      <c r="G7772" s="28" t="s">
        <v>683</v>
      </c>
      <c r="H7772" s="28" t="s">
        <v>3365</v>
      </c>
      <c r="J7772" s="28" t="s">
        <v>4909</v>
      </c>
      <c r="K7772" s="29">
        <v>41088</v>
      </c>
      <c r="L7772" s="28" t="s">
        <v>7212</v>
      </c>
    </row>
    <row r="7773" spans="1:13" hidden="1" x14ac:dyDescent="0.2">
      <c r="A7773" s="27">
        <v>92399</v>
      </c>
      <c r="B7773" s="28" t="s">
        <v>4573</v>
      </c>
      <c r="C7773" s="28" t="s">
        <v>4574</v>
      </c>
      <c r="D7773" s="25">
        <v>41088</v>
      </c>
      <c r="F7773" s="26">
        <v>40.4</v>
      </c>
      <c r="G7773" s="28" t="s">
        <v>6790</v>
      </c>
      <c r="H7773" s="28" t="s">
        <v>3381</v>
      </c>
      <c r="J7773" s="28" t="s">
        <v>4909</v>
      </c>
      <c r="K7773" s="29">
        <v>41088</v>
      </c>
      <c r="L7773" s="28" t="s">
        <v>7174</v>
      </c>
      <c r="M7773" s="28" t="s">
        <v>7220</v>
      </c>
    </row>
    <row r="7774" spans="1:13" hidden="1" x14ac:dyDescent="0.2">
      <c r="A7774" s="27">
        <v>92401</v>
      </c>
      <c r="B7774" s="28" t="s">
        <v>4573</v>
      </c>
      <c r="C7774" s="28" t="s">
        <v>4574</v>
      </c>
      <c r="D7774" s="25">
        <v>41088</v>
      </c>
      <c r="F7774" s="26">
        <v>25.35</v>
      </c>
      <c r="G7774" s="28" t="s">
        <v>5136</v>
      </c>
      <c r="H7774" s="28" t="s">
        <v>3381</v>
      </c>
      <c r="J7774" s="28" t="s">
        <v>4911</v>
      </c>
      <c r="K7774" s="29">
        <v>41088</v>
      </c>
      <c r="L7774" s="28" t="s">
        <v>7174</v>
      </c>
      <c r="M7774" s="28" t="s">
        <v>7221</v>
      </c>
    </row>
    <row r="7775" spans="1:13" hidden="1" x14ac:dyDescent="0.2">
      <c r="A7775" s="27">
        <v>92542</v>
      </c>
      <c r="B7775" s="28" t="s">
        <v>4573</v>
      </c>
      <c r="C7775" s="28" t="s">
        <v>5133</v>
      </c>
      <c r="D7775" s="25">
        <v>41089</v>
      </c>
      <c r="F7775" s="26">
        <v>11.26</v>
      </c>
      <c r="G7775" s="28" t="s">
        <v>5137</v>
      </c>
      <c r="H7775" s="28" t="s">
        <v>3365</v>
      </c>
      <c r="J7775" s="28" t="s">
        <v>4909</v>
      </c>
    </row>
    <row r="7776" spans="1:13" hidden="1" x14ac:dyDescent="0.2">
      <c r="A7776" s="211">
        <v>92814</v>
      </c>
      <c r="B7776" s="28" t="s">
        <v>4573</v>
      </c>
      <c r="C7776" s="28" t="s">
        <v>4580</v>
      </c>
      <c r="D7776" s="25">
        <v>41091</v>
      </c>
      <c r="F7776" s="26">
        <v>10</v>
      </c>
      <c r="G7776" s="28" t="s">
        <v>7120</v>
      </c>
      <c r="H7776" s="28" t="s">
        <v>3484</v>
      </c>
      <c r="J7776" s="28" t="s">
        <v>4911</v>
      </c>
    </row>
    <row r="7777" spans="1:13" hidden="1" x14ac:dyDescent="0.2">
      <c r="A7777" s="211">
        <v>92802</v>
      </c>
      <c r="B7777" s="28" t="s">
        <v>4573</v>
      </c>
      <c r="C7777" s="28" t="s">
        <v>4580</v>
      </c>
      <c r="D7777" s="25">
        <v>41091</v>
      </c>
      <c r="E7777" s="28" t="s">
        <v>1664</v>
      </c>
      <c r="F7777" s="26">
        <v>50</v>
      </c>
      <c r="G7777" s="28" t="s">
        <v>1562</v>
      </c>
      <c r="H7777" s="28" t="s">
        <v>4599</v>
      </c>
      <c r="I7777" s="28" t="s">
        <v>7298</v>
      </c>
      <c r="J7777" s="28" t="s">
        <v>4905</v>
      </c>
    </row>
    <row r="7778" spans="1:13" hidden="1" x14ac:dyDescent="0.2">
      <c r="A7778" s="211">
        <v>92818</v>
      </c>
      <c r="B7778" s="28" t="s">
        <v>4573</v>
      </c>
      <c r="C7778" s="28" t="s">
        <v>4580</v>
      </c>
      <c r="D7778" s="25">
        <v>41091</v>
      </c>
      <c r="E7778" s="28" t="s">
        <v>1669</v>
      </c>
      <c r="F7778" s="26">
        <v>80</v>
      </c>
      <c r="G7778" s="28" t="s">
        <v>1562</v>
      </c>
      <c r="H7778" s="28" t="s">
        <v>3484</v>
      </c>
      <c r="J7778" s="28" t="s">
        <v>4911</v>
      </c>
    </row>
    <row r="7779" spans="1:13" hidden="1" x14ac:dyDescent="0.2">
      <c r="A7779" s="211">
        <v>92819</v>
      </c>
      <c r="B7779" s="28" t="s">
        <v>4573</v>
      </c>
      <c r="C7779" s="28" t="s">
        <v>4580</v>
      </c>
      <c r="D7779" s="25">
        <v>41091</v>
      </c>
      <c r="F7779" s="26">
        <v>20</v>
      </c>
      <c r="G7779" s="28" t="s">
        <v>1562</v>
      </c>
      <c r="H7779" s="28" t="s">
        <v>3484</v>
      </c>
      <c r="J7779" s="28" t="s">
        <v>4906</v>
      </c>
    </row>
    <row r="7780" spans="1:13" hidden="1" x14ac:dyDescent="0.2">
      <c r="A7780" s="211">
        <v>92820</v>
      </c>
      <c r="B7780" s="28" t="s">
        <v>4573</v>
      </c>
      <c r="C7780" s="28" t="s">
        <v>4580</v>
      </c>
      <c r="D7780" s="25">
        <v>41091</v>
      </c>
      <c r="F7780" s="26">
        <v>30</v>
      </c>
      <c r="G7780" s="28" t="s">
        <v>1562</v>
      </c>
      <c r="H7780" s="28" t="s">
        <v>3484</v>
      </c>
      <c r="J7780" s="28" t="s">
        <v>4905</v>
      </c>
    </row>
    <row r="7781" spans="1:13" hidden="1" x14ac:dyDescent="0.2">
      <c r="A7781" s="27">
        <v>92813</v>
      </c>
      <c r="B7781" s="28" t="s">
        <v>4573</v>
      </c>
      <c r="C7781" s="28" t="s">
        <v>4580</v>
      </c>
      <c r="D7781" s="25">
        <v>41091</v>
      </c>
      <c r="E7781" s="28" t="s">
        <v>3367</v>
      </c>
      <c r="F7781" s="26">
        <v>10</v>
      </c>
      <c r="G7781" s="28" t="s">
        <v>7119</v>
      </c>
      <c r="H7781" s="28" t="s">
        <v>3484</v>
      </c>
      <c r="J7781" s="28" t="s">
        <v>4911</v>
      </c>
    </row>
    <row r="7782" spans="1:13" hidden="1" x14ac:dyDescent="0.2">
      <c r="A7782" s="27">
        <v>92804</v>
      </c>
      <c r="B7782" s="28" t="s">
        <v>4573</v>
      </c>
      <c r="C7782" s="28" t="s">
        <v>4580</v>
      </c>
      <c r="D7782" s="25">
        <v>41091</v>
      </c>
      <c r="E7782" s="28" t="s">
        <v>1666</v>
      </c>
      <c r="F7782" s="26">
        <v>40</v>
      </c>
      <c r="G7782" s="28" t="s">
        <v>3696</v>
      </c>
      <c r="H7782" s="28" t="s">
        <v>3488</v>
      </c>
      <c r="J7782" s="28" t="s">
        <v>4911</v>
      </c>
    </row>
    <row r="7783" spans="1:13" hidden="1" x14ac:dyDescent="0.2">
      <c r="A7783" s="27">
        <v>92805</v>
      </c>
      <c r="B7783" s="28" t="s">
        <v>4573</v>
      </c>
      <c r="C7783" s="28" t="s">
        <v>4580</v>
      </c>
      <c r="D7783" s="25">
        <v>41091</v>
      </c>
      <c r="E7783" s="28" t="s">
        <v>2957</v>
      </c>
      <c r="F7783" s="26">
        <v>15</v>
      </c>
      <c r="G7783" s="28" t="s">
        <v>3696</v>
      </c>
      <c r="H7783" s="28" t="s">
        <v>3488</v>
      </c>
      <c r="J7783" s="28" t="s">
        <v>4911</v>
      </c>
    </row>
    <row r="7784" spans="1:13" hidden="1" x14ac:dyDescent="0.2">
      <c r="A7784" s="27">
        <v>92816</v>
      </c>
      <c r="B7784" s="28" t="s">
        <v>4573</v>
      </c>
      <c r="C7784" s="28" t="s">
        <v>4580</v>
      </c>
      <c r="D7784" s="25">
        <v>41091</v>
      </c>
      <c r="E7784" s="33"/>
      <c r="F7784" s="26">
        <v>30</v>
      </c>
      <c r="G7784" s="28" t="s">
        <v>3696</v>
      </c>
      <c r="H7784" s="28" t="s">
        <v>3488</v>
      </c>
      <c r="J7784" s="28" t="s">
        <v>4908</v>
      </c>
    </row>
    <row r="7785" spans="1:13" hidden="1" x14ac:dyDescent="0.2">
      <c r="A7785" s="27">
        <v>92801</v>
      </c>
      <c r="B7785" s="28" t="s">
        <v>4573</v>
      </c>
      <c r="C7785" s="28" t="s">
        <v>4580</v>
      </c>
      <c r="D7785" s="25">
        <v>41091</v>
      </c>
      <c r="E7785" s="28" t="s">
        <v>1663</v>
      </c>
      <c r="F7785" s="26">
        <v>80</v>
      </c>
      <c r="G7785" s="28" t="s">
        <v>5152</v>
      </c>
      <c r="H7785" s="28" t="s">
        <v>7311</v>
      </c>
      <c r="J7785" s="28" t="s">
        <v>4683</v>
      </c>
    </row>
    <row r="7786" spans="1:13" hidden="1" x14ac:dyDescent="0.2">
      <c r="A7786" s="27">
        <v>92812</v>
      </c>
      <c r="B7786" s="28" t="s">
        <v>4573</v>
      </c>
      <c r="C7786" s="28" t="s">
        <v>4580</v>
      </c>
      <c r="D7786" s="25">
        <v>41091</v>
      </c>
      <c r="E7786" s="28" t="s">
        <v>3367</v>
      </c>
      <c r="F7786" s="26">
        <v>15</v>
      </c>
      <c r="G7786" s="28" t="s">
        <v>5137</v>
      </c>
      <c r="H7786" s="28" t="s">
        <v>3365</v>
      </c>
      <c r="J7786" s="28" t="s">
        <v>4911</v>
      </c>
    </row>
    <row r="7787" spans="1:13" hidden="1" x14ac:dyDescent="0.2">
      <c r="A7787" s="27">
        <v>92823</v>
      </c>
      <c r="B7787" s="28" t="s">
        <v>4573</v>
      </c>
      <c r="C7787" s="28" t="s">
        <v>4580</v>
      </c>
      <c r="D7787" s="25">
        <v>41091</v>
      </c>
      <c r="F7787" s="26">
        <v>80</v>
      </c>
      <c r="G7787" s="28" t="s">
        <v>4595</v>
      </c>
      <c r="H7787" s="28" t="s">
        <v>3370</v>
      </c>
      <c r="J7787" s="28" t="s">
        <v>4909</v>
      </c>
    </row>
    <row r="7788" spans="1:13" hidden="1" x14ac:dyDescent="0.2">
      <c r="A7788" s="27">
        <v>92799</v>
      </c>
      <c r="B7788" s="28" t="s">
        <v>5150</v>
      </c>
      <c r="C7788" s="28" t="s">
        <v>4580</v>
      </c>
      <c r="D7788" s="25">
        <v>41091</v>
      </c>
      <c r="E7788" s="28" t="s">
        <v>1662</v>
      </c>
      <c r="F7788" s="26">
        <v>-460</v>
      </c>
      <c r="G7788" s="28" t="s">
        <v>4574</v>
      </c>
      <c r="H7788" s="28" t="s">
        <v>6667</v>
      </c>
    </row>
    <row r="7789" spans="1:13" hidden="1" x14ac:dyDescent="0.2">
      <c r="A7789" s="211">
        <v>92644.1</v>
      </c>
      <c r="B7789" s="28" t="s">
        <v>4573</v>
      </c>
      <c r="C7789" s="28" t="s">
        <v>4574</v>
      </c>
      <c r="D7789" s="25">
        <v>41092</v>
      </c>
      <c r="E7789" s="28" t="s">
        <v>3976</v>
      </c>
      <c r="F7789" s="26">
        <v>50</v>
      </c>
      <c r="G7789" s="28" t="s">
        <v>5158</v>
      </c>
      <c r="H7789" s="28" t="s">
        <v>7154</v>
      </c>
      <c r="J7789" s="28" t="s">
        <v>4906</v>
      </c>
      <c r="K7789" s="29">
        <v>41092</v>
      </c>
      <c r="L7789" s="28" t="s">
        <v>7182</v>
      </c>
      <c r="M7789" s="28" t="s">
        <v>7348</v>
      </c>
    </row>
    <row r="7790" spans="1:13" hidden="1" x14ac:dyDescent="0.2">
      <c r="A7790" s="211">
        <v>92643.3</v>
      </c>
      <c r="B7790" s="28" t="s">
        <v>4573</v>
      </c>
      <c r="C7790" s="28" t="s">
        <v>4574</v>
      </c>
      <c r="D7790" s="25">
        <v>41092</v>
      </c>
      <c r="E7790" s="28" t="s">
        <v>3367</v>
      </c>
      <c r="F7790" s="26">
        <v>30</v>
      </c>
      <c r="G7790" s="28" t="s">
        <v>4584</v>
      </c>
      <c r="H7790" s="28" t="s">
        <v>3365</v>
      </c>
      <c r="J7790" s="28" t="s">
        <v>4905</v>
      </c>
      <c r="K7790" s="29">
        <v>41092</v>
      </c>
      <c r="L7790" s="28" t="s">
        <v>7182</v>
      </c>
      <c r="M7790" s="28" t="s">
        <v>7347</v>
      </c>
    </row>
    <row r="7791" spans="1:13" hidden="1" x14ac:dyDescent="0.2">
      <c r="A7791" s="211">
        <v>92650</v>
      </c>
      <c r="B7791" s="28" t="s">
        <v>4573</v>
      </c>
      <c r="C7791" s="28" t="s">
        <v>4574</v>
      </c>
      <c r="D7791" s="25">
        <v>41092</v>
      </c>
      <c r="F7791" s="26">
        <v>5</v>
      </c>
      <c r="G7791" s="28" t="s">
        <v>5134</v>
      </c>
      <c r="H7791" s="28" t="s">
        <v>5954</v>
      </c>
      <c r="J7791" s="28" t="s">
        <v>4912</v>
      </c>
      <c r="K7791" s="29">
        <v>41092</v>
      </c>
      <c r="L7791" s="28" t="s">
        <v>7174</v>
      </c>
      <c r="M7791" s="28" t="s">
        <v>7194</v>
      </c>
    </row>
    <row r="7792" spans="1:13" hidden="1" x14ac:dyDescent="0.2">
      <c r="A7792" s="211">
        <v>92647</v>
      </c>
      <c r="B7792" s="28" t="s">
        <v>4573</v>
      </c>
      <c r="C7792" s="28" t="s">
        <v>4574</v>
      </c>
      <c r="D7792" s="25">
        <v>41092</v>
      </c>
      <c r="F7792" s="26">
        <v>68</v>
      </c>
      <c r="G7792" s="28" t="s">
        <v>2208</v>
      </c>
      <c r="H7792" s="28" t="s">
        <v>4600</v>
      </c>
      <c r="J7792" s="28" t="s">
        <v>4909</v>
      </c>
      <c r="K7792" s="29">
        <v>41092</v>
      </c>
      <c r="L7792" s="28" t="s">
        <v>7212</v>
      </c>
      <c r="M7792" s="28" t="s">
        <v>7351</v>
      </c>
    </row>
    <row r="7793" spans="1:13" hidden="1" x14ac:dyDescent="0.2">
      <c r="A7793" s="211">
        <v>92640</v>
      </c>
      <c r="B7793" s="28" t="s">
        <v>4573</v>
      </c>
      <c r="C7793" s="28" t="s">
        <v>4574</v>
      </c>
      <c r="D7793" s="25">
        <v>41092</v>
      </c>
      <c r="E7793" s="28" t="s">
        <v>7946</v>
      </c>
      <c r="F7793" s="26">
        <v>10.85</v>
      </c>
      <c r="G7793" s="28" t="s">
        <v>5151</v>
      </c>
      <c r="H7793" s="28" t="s">
        <v>277</v>
      </c>
      <c r="J7793" s="28" t="s">
        <v>4907</v>
      </c>
      <c r="K7793" s="29">
        <v>41092</v>
      </c>
      <c r="L7793" s="28" t="s">
        <v>7174</v>
      </c>
      <c r="M7793" s="28" t="s">
        <v>6682</v>
      </c>
    </row>
    <row r="7794" spans="1:13" hidden="1" x14ac:dyDescent="0.2">
      <c r="A7794" s="211">
        <v>92639</v>
      </c>
      <c r="B7794" s="28" t="s">
        <v>4573</v>
      </c>
      <c r="C7794" s="28" t="s">
        <v>4574</v>
      </c>
      <c r="D7794" s="25">
        <v>41092</v>
      </c>
      <c r="E7794" s="28" t="s">
        <v>3382</v>
      </c>
      <c r="F7794" s="26">
        <v>154</v>
      </c>
      <c r="G7794" s="28" t="s">
        <v>5414</v>
      </c>
      <c r="H7794" s="28" t="s">
        <v>3381</v>
      </c>
      <c r="J7794" s="28" t="s">
        <v>4909</v>
      </c>
      <c r="K7794" s="29">
        <v>41092</v>
      </c>
      <c r="L7794" s="28" t="s">
        <v>7174</v>
      </c>
      <c r="M7794" s="28" t="s">
        <v>7188</v>
      </c>
    </row>
    <row r="7795" spans="1:13" hidden="1" x14ac:dyDescent="0.2">
      <c r="A7795" s="27">
        <v>92642</v>
      </c>
      <c r="B7795" s="28" t="s">
        <v>4573</v>
      </c>
      <c r="C7795" s="28" t="s">
        <v>4574</v>
      </c>
      <c r="D7795" s="25">
        <v>41092</v>
      </c>
      <c r="F7795" s="26">
        <v>37</v>
      </c>
      <c r="G7795" s="28" t="s">
        <v>6752</v>
      </c>
      <c r="H7795" s="28" t="s">
        <v>3381</v>
      </c>
      <c r="J7795" s="28" t="s">
        <v>4907</v>
      </c>
      <c r="K7795" s="29">
        <v>41092</v>
      </c>
      <c r="L7795" s="28" t="s">
        <v>7174</v>
      </c>
      <c r="M7795" s="28" t="s">
        <v>6752</v>
      </c>
    </row>
    <row r="7796" spans="1:13" hidden="1" x14ac:dyDescent="0.2">
      <c r="A7796" s="27">
        <v>92649</v>
      </c>
      <c r="B7796" s="28" t="s">
        <v>4573</v>
      </c>
      <c r="C7796" s="28" t="s">
        <v>4574</v>
      </c>
      <c r="D7796" s="25">
        <v>41092</v>
      </c>
      <c r="E7796" s="28" t="s">
        <v>3389</v>
      </c>
      <c r="F7796" s="26">
        <v>26.95</v>
      </c>
      <c r="G7796" s="28" t="s">
        <v>5139</v>
      </c>
      <c r="H7796" s="28" t="s">
        <v>3381</v>
      </c>
      <c r="J7796" s="28" t="s">
        <v>4911</v>
      </c>
      <c r="K7796" s="29">
        <v>41092</v>
      </c>
      <c r="L7796" s="28" t="s">
        <v>7174</v>
      </c>
      <c r="M7796" s="28" t="s">
        <v>7187</v>
      </c>
    </row>
    <row r="7797" spans="1:13" hidden="1" x14ac:dyDescent="0.2">
      <c r="A7797" s="27">
        <v>92645.1</v>
      </c>
      <c r="B7797" s="28" t="s">
        <v>4573</v>
      </c>
      <c r="C7797" s="28" t="s">
        <v>4574</v>
      </c>
      <c r="D7797" s="25">
        <v>41092</v>
      </c>
      <c r="E7797" s="28" t="s">
        <v>726</v>
      </c>
      <c r="F7797" s="26">
        <v>5</v>
      </c>
      <c r="G7797" s="28" t="s">
        <v>683</v>
      </c>
      <c r="H7797" s="28" t="s">
        <v>7323</v>
      </c>
      <c r="J7797" s="28" t="s">
        <v>4912</v>
      </c>
      <c r="K7797" s="29">
        <v>41092</v>
      </c>
      <c r="L7797" s="28" t="s">
        <v>7212</v>
      </c>
      <c r="M7797" s="28" t="s">
        <v>7349</v>
      </c>
    </row>
    <row r="7798" spans="1:13" hidden="1" x14ac:dyDescent="0.2">
      <c r="A7798" s="27">
        <v>92645.2</v>
      </c>
      <c r="B7798" s="28" t="s">
        <v>4573</v>
      </c>
      <c r="C7798" s="28" t="s">
        <v>4574</v>
      </c>
      <c r="D7798" s="25">
        <v>41092</v>
      </c>
      <c r="F7798" s="26">
        <v>12.58</v>
      </c>
      <c r="G7798" s="28" t="s">
        <v>683</v>
      </c>
      <c r="H7798" s="28" t="s">
        <v>3365</v>
      </c>
      <c r="J7798" s="28" t="s">
        <v>4912</v>
      </c>
      <c r="K7798" s="29">
        <v>41092</v>
      </c>
      <c r="L7798" s="28" t="s">
        <v>7212</v>
      </c>
      <c r="M7798" s="28" t="s">
        <v>7349</v>
      </c>
    </row>
    <row r="7799" spans="1:13" hidden="1" x14ac:dyDescent="0.2">
      <c r="A7799" s="27">
        <v>92646.1</v>
      </c>
      <c r="B7799" s="28" t="s">
        <v>4573</v>
      </c>
      <c r="C7799" s="28" t="s">
        <v>4574</v>
      </c>
      <c r="D7799" s="25">
        <v>41092</v>
      </c>
      <c r="E7799" s="28" t="s">
        <v>1331</v>
      </c>
      <c r="F7799" s="26">
        <v>12</v>
      </c>
      <c r="G7799" s="28" t="s">
        <v>683</v>
      </c>
      <c r="H7799" s="28" t="s">
        <v>3488</v>
      </c>
      <c r="J7799" s="28" t="s">
        <v>4909</v>
      </c>
      <c r="K7799" s="29">
        <v>41092</v>
      </c>
      <c r="L7799" s="28" t="s">
        <v>7212</v>
      </c>
      <c r="M7799" s="28" t="s">
        <v>7350</v>
      </c>
    </row>
    <row r="7800" spans="1:13" hidden="1" x14ac:dyDescent="0.2">
      <c r="A7800" s="27">
        <v>92646.2</v>
      </c>
      <c r="B7800" s="28" t="s">
        <v>4573</v>
      </c>
      <c r="C7800" s="28" t="s">
        <v>4574</v>
      </c>
      <c r="D7800" s="25">
        <v>41092</v>
      </c>
      <c r="F7800" s="26">
        <v>8.4700000000000006</v>
      </c>
      <c r="G7800" s="28" t="s">
        <v>683</v>
      </c>
      <c r="H7800" s="28" t="s">
        <v>3365</v>
      </c>
      <c r="J7800" s="28" t="s">
        <v>4909</v>
      </c>
      <c r="K7800" s="29">
        <v>41092</v>
      </c>
      <c r="L7800" s="28" t="s">
        <v>7212</v>
      </c>
      <c r="M7800" s="28" t="s">
        <v>7350</v>
      </c>
    </row>
    <row r="7801" spans="1:13" hidden="1" x14ac:dyDescent="0.2">
      <c r="A7801" s="27">
        <v>92644.2</v>
      </c>
      <c r="B7801" s="28" t="s">
        <v>4573</v>
      </c>
      <c r="C7801" s="28" t="s">
        <v>4574</v>
      </c>
      <c r="D7801" s="25">
        <v>41092</v>
      </c>
      <c r="E7801" s="28" t="s">
        <v>3367</v>
      </c>
      <c r="F7801" s="26">
        <v>30</v>
      </c>
      <c r="G7801" s="28" t="s">
        <v>8412</v>
      </c>
      <c r="H7801" s="28" t="s">
        <v>3365</v>
      </c>
      <c r="J7801" s="28" t="s">
        <v>4906</v>
      </c>
      <c r="K7801" s="29">
        <v>41092</v>
      </c>
      <c r="L7801" s="28" t="s">
        <v>7182</v>
      </c>
      <c r="M7801" s="28" t="s">
        <v>7348</v>
      </c>
    </row>
    <row r="7802" spans="1:13" hidden="1" x14ac:dyDescent="0.2">
      <c r="A7802" s="27">
        <v>92797</v>
      </c>
      <c r="B7802" s="28" t="s">
        <v>4573</v>
      </c>
      <c r="C7802" s="28" t="s">
        <v>5133</v>
      </c>
      <c r="D7802" s="25">
        <v>41092</v>
      </c>
      <c r="F7802" s="26">
        <v>16.350000000000001</v>
      </c>
      <c r="G7802" s="28" t="s">
        <v>5137</v>
      </c>
      <c r="H7802" s="28" t="s">
        <v>3365</v>
      </c>
      <c r="J7802" s="28" t="s">
        <v>4909</v>
      </c>
      <c r="K7802" s="29">
        <v>41152</v>
      </c>
      <c r="L7802" s="28" t="s">
        <v>5658</v>
      </c>
    </row>
    <row r="7803" spans="1:13" hidden="1" x14ac:dyDescent="0.2">
      <c r="A7803" s="27">
        <v>92798</v>
      </c>
      <c r="B7803" s="28" t="s">
        <v>4573</v>
      </c>
      <c r="C7803" s="28" t="s">
        <v>5133</v>
      </c>
      <c r="D7803" s="25">
        <v>41092</v>
      </c>
      <c r="F7803" s="26">
        <v>83.21</v>
      </c>
      <c r="G7803" s="28" t="s">
        <v>5137</v>
      </c>
      <c r="H7803" s="28" t="s">
        <v>3365</v>
      </c>
      <c r="J7803" s="28" t="s">
        <v>4909</v>
      </c>
      <c r="K7803" s="29">
        <v>41152</v>
      </c>
      <c r="L7803" s="28" t="s">
        <v>5658</v>
      </c>
    </row>
    <row r="7804" spans="1:13" hidden="1" x14ac:dyDescent="0.2">
      <c r="A7804" s="27">
        <v>92652</v>
      </c>
      <c r="B7804" s="28" t="s">
        <v>4579</v>
      </c>
      <c r="C7804" s="28" t="s">
        <v>4574</v>
      </c>
      <c r="D7804" s="25">
        <v>41092</v>
      </c>
      <c r="F7804" s="26">
        <v>300</v>
      </c>
      <c r="G7804" s="28" t="s">
        <v>5133</v>
      </c>
      <c r="H7804" s="28" t="s">
        <v>6667</v>
      </c>
      <c r="K7804" s="29">
        <v>41092</v>
      </c>
      <c r="L7804" s="28" t="s">
        <v>7174</v>
      </c>
      <c r="M7804" s="28" t="s">
        <v>2972</v>
      </c>
    </row>
    <row r="7805" spans="1:13" hidden="1" x14ac:dyDescent="0.2">
      <c r="A7805" s="27">
        <v>92648</v>
      </c>
      <c r="B7805" s="28" t="s">
        <v>4573</v>
      </c>
      <c r="C7805" s="28" t="s">
        <v>4574</v>
      </c>
      <c r="D7805" s="25">
        <v>41092</v>
      </c>
      <c r="F7805" s="26">
        <v>37.56</v>
      </c>
      <c r="G7805" s="28" t="s">
        <v>6021</v>
      </c>
      <c r="H7805" s="28" t="s">
        <v>3381</v>
      </c>
      <c r="J7805" s="28" t="s">
        <v>4909</v>
      </c>
      <c r="K7805" s="29">
        <v>41092</v>
      </c>
      <c r="L7805" s="28" t="s">
        <v>7174</v>
      </c>
      <c r="M7805" s="28" t="s">
        <v>7200</v>
      </c>
    </row>
    <row r="7806" spans="1:13" hidden="1" x14ac:dyDescent="0.2">
      <c r="A7806" s="27">
        <v>92641</v>
      </c>
      <c r="B7806" s="28" t="s">
        <v>4573</v>
      </c>
      <c r="C7806" s="28" t="s">
        <v>4574</v>
      </c>
      <c r="D7806" s="25">
        <v>41092</v>
      </c>
      <c r="E7806" s="28" t="s">
        <v>3375</v>
      </c>
      <c r="F7806" s="26">
        <v>30.75</v>
      </c>
      <c r="G7806" s="28" t="s">
        <v>6023</v>
      </c>
      <c r="H7806" s="28" t="s">
        <v>3379</v>
      </c>
      <c r="J7806" s="28" t="s">
        <v>4906</v>
      </c>
      <c r="K7806" s="29">
        <v>41092</v>
      </c>
      <c r="L7806" s="28" t="s">
        <v>7174</v>
      </c>
      <c r="M7806" s="28" t="s">
        <v>7196</v>
      </c>
    </row>
    <row r="7807" spans="1:13" hidden="1" x14ac:dyDescent="0.2">
      <c r="A7807" s="27">
        <v>92638</v>
      </c>
      <c r="B7807" s="28" t="s">
        <v>4573</v>
      </c>
      <c r="C7807" s="28" t="s">
        <v>4574</v>
      </c>
      <c r="D7807" s="25">
        <v>41092</v>
      </c>
      <c r="F7807" s="26">
        <v>12.12</v>
      </c>
      <c r="G7807" s="28" t="s">
        <v>6022</v>
      </c>
      <c r="H7807" s="28" t="s">
        <v>3381</v>
      </c>
      <c r="J7807" s="28" t="s">
        <v>4909</v>
      </c>
      <c r="K7807" s="29">
        <v>41092</v>
      </c>
      <c r="L7807" s="28" t="s">
        <v>7174</v>
      </c>
      <c r="M7807" s="28" t="s">
        <v>7195</v>
      </c>
    </row>
    <row r="7808" spans="1:13" hidden="1" x14ac:dyDescent="0.2">
      <c r="A7808" s="27">
        <v>92643.1</v>
      </c>
      <c r="B7808" s="28" t="s">
        <v>4573</v>
      </c>
      <c r="C7808" s="28" t="s">
        <v>4574</v>
      </c>
      <c r="D7808" s="25">
        <v>41092</v>
      </c>
      <c r="E7808" s="28" t="s">
        <v>7163</v>
      </c>
      <c r="F7808" s="26">
        <v>20</v>
      </c>
      <c r="G7808" s="28" t="s">
        <v>4595</v>
      </c>
      <c r="H7808" s="28" t="s">
        <v>3370</v>
      </c>
      <c r="J7808" s="28" t="s">
        <v>4905</v>
      </c>
      <c r="K7808" s="29">
        <v>41092</v>
      </c>
      <c r="L7808" s="28" t="s">
        <v>7182</v>
      </c>
      <c r="M7808" s="28" t="s">
        <v>7347</v>
      </c>
    </row>
    <row r="7809" spans="1:13" hidden="1" x14ac:dyDescent="0.2">
      <c r="A7809" s="27">
        <v>92643.199999999997</v>
      </c>
      <c r="B7809" s="28" t="s">
        <v>4573</v>
      </c>
      <c r="C7809" s="28" t="s">
        <v>4574</v>
      </c>
      <c r="D7809" s="25">
        <v>41092</v>
      </c>
      <c r="E7809" s="28" t="s">
        <v>3978</v>
      </c>
      <c r="F7809" s="26">
        <v>50</v>
      </c>
      <c r="G7809" s="28" t="s">
        <v>4595</v>
      </c>
      <c r="H7809" s="28" t="s">
        <v>4600</v>
      </c>
      <c r="J7809" s="28" t="s">
        <v>4905</v>
      </c>
      <c r="K7809" s="29">
        <v>41092</v>
      </c>
      <c r="L7809" s="28" t="s">
        <v>7182</v>
      </c>
      <c r="M7809" s="28" t="s">
        <v>7347</v>
      </c>
    </row>
    <row r="7810" spans="1:13" hidden="1" x14ac:dyDescent="0.2">
      <c r="A7810" s="27">
        <v>92644.3</v>
      </c>
      <c r="B7810" s="33" t="s">
        <v>4573</v>
      </c>
      <c r="C7810" s="28" t="s">
        <v>4574</v>
      </c>
      <c r="D7810" s="25">
        <v>41092</v>
      </c>
      <c r="E7810" s="28" t="s">
        <v>7162</v>
      </c>
      <c r="F7810" s="26">
        <v>20</v>
      </c>
      <c r="G7810" s="28" t="s">
        <v>4595</v>
      </c>
      <c r="H7810" s="28" t="s">
        <v>3370</v>
      </c>
      <c r="J7810" s="28" t="s">
        <v>4906</v>
      </c>
      <c r="K7810" s="29">
        <v>41092</v>
      </c>
      <c r="L7810" s="28" t="s">
        <v>7182</v>
      </c>
      <c r="M7810" s="28" t="s">
        <v>7348</v>
      </c>
    </row>
    <row r="7811" spans="1:13" hidden="1" x14ac:dyDescent="0.2">
      <c r="A7811" s="27">
        <v>92826</v>
      </c>
      <c r="B7811" s="28" t="s">
        <v>5150</v>
      </c>
      <c r="C7811" s="28" t="s">
        <v>5133</v>
      </c>
      <c r="D7811" s="25">
        <v>41092</v>
      </c>
      <c r="F7811" s="26">
        <v>-300</v>
      </c>
      <c r="G7811" s="28" t="s">
        <v>4574</v>
      </c>
      <c r="H7811" s="28" t="s">
        <v>6667</v>
      </c>
    </row>
    <row r="7812" spans="1:13" hidden="1" x14ac:dyDescent="0.2">
      <c r="A7812" s="27">
        <v>92651</v>
      </c>
      <c r="B7812" s="28" t="s">
        <v>4573</v>
      </c>
      <c r="C7812" s="28" t="s">
        <v>4574</v>
      </c>
      <c r="D7812" s="25">
        <v>41092</v>
      </c>
      <c r="E7812" s="28" t="s">
        <v>5365</v>
      </c>
      <c r="F7812" s="26">
        <v>180</v>
      </c>
      <c r="G7812" s="28" t="s">
        <v>4597</v>
      </c>
      <c r="H7812" s="28" t="s">
        <v>3381</v>
      </c>
      <c r="J7812" s="28" t="s">
        <v>4909</v>
      </c>
      <c r="K7812" s="29">
        <v>41092</v>
      </c>
      <c r="L7812" s="28" t="s">
        <v>7174</v>
      </c>
      <c r="M7812" s="28" t="s">
        <v>7192</v>
      </c>
    </row>
    <row r="7813" spans="1:13" hidden="1" x14ac:dyDescent="0.2">
      <c r="A7813" s="211">
        <v>92635</v>
      </c>
      <c r="B7813" s="28" t="s">
        <v>4579</v>
      </c>
      <c r="C7813" s="28" t="s">
        <v>4574</v>
      </c>
      <c r="D7813" s="25">
        <v>41093</v>
      </c>
      <c r="F7813" s="26">
        <v>30</v>
      </c>
      <c r="G7813" s="28" t="s">
        <v>4580</v>
      </c>
      <c r="H7813" s="28" t="s">
        <v>6667</v>
      </c>
      <c r="K7813" s="29">
        <v>41093</v>
      </c>
      <c r="L7813" s="28" t="s">
        <v>7184</v>
      </c>
      <c r="M7813" s="28" t="s">
        <v>6157</v>
      </c>
    </row>
    <row r="7814" spans="1:13" hidden="1" x14ac:dyDescent="0.2">
      <c r="A7814" s="211">
        <v>92636</v>
      </c>
      <c r="B7814" s="28" t="s">
        <v>4573</v>
      </c>
      <c r="C7814" s="28" t="s">
        <v>4574</v>
      </c>
      <c r="D7814" s="25">
        <v>41093</v>
      </c>
      <c r="F7814" s="26">
        <v>10.48</v>
      </c>
      <c r="G7814" s="28" t="s">
        <v>5143</v>
      </c>
      <c r="H7814" s="28" t="s">
        <v>3381</v>
      </c>
      <c r="J7814" s="28" t="s">
        <v>4909</v>
      </c>
      <c r="K7814" s="29">
        <v>41093</v>
      </c>
      <c r="L7814" s="28" t="s">
        <v>7174</v>
      </c>
      <c r="M7814" s="28" t="s">
        <v>7217</v>
      </c>
    </row>
    <row r="7815" spans="1:13" hidden="1" x14ac:dyDescent="0.2">
      <c r="A7815" s="211">
        <v>92637</v>
      </c>
      <c r="B7815" s="28" t="s">
        <v>4573</v>
      </c>
      <c r="C7815" s="28" t="s">
        <v>4574</v>
      </c>
      <c r="D7815" s="25">
        <v>41093</v>
      </c>
      <c r="F7815" s="26">
        <v>23.1</v>
      </c>
      <c r="G7815" s="28" t="s">
        <v>4577</v>
      </c>
      <c r="H7815" s="28" t="s">
        <v>3365</v>
      </c>
      <c r="J7815" s="28" t="s">
        <v>4909</v>
      </c>
      <c r="K7815" s="29">
        <v>41093</v>
      </c>
      <c r="L7815" s="33" t="s">
        <v>7176</v>
      </c>
      <c r="M7815" s="33">
        <v>1387</v>
      </c>
    </row>
    <row r="7816" spans="1:13" hidden="1" x14ac:dyDescent="0.2">
      <c r="A7816" s="27">
        <v>92634</v>
      </c>
      <c r="B7816" s="28" t="s">
        <v>4579</v>
      </c>
      <c r="C7816" s="28" t="s">
        <v>4574</v>
      </c>
      <c r="D7816" s="25">
        <v>41093</v>
      </c>
      <c r="F7816" s="26">
        <v>2420.58</v>
      </c>
      <c r="G7816" s="28" t="s">
        <v>5135</v>
      </c>
      <c r="H7816" s="28" t="s">
        <v>6667</v>
      </c>
      <c r="K7816" s="29">
        <v>41093</v>
      </c>
      <c r="L7816" s="28" t="s">
        <v>7174</v>
      </c>
      <c r="M7816" s="28" t="s">
        <v>7218</v>
      </c>
    </row>
    <row r="7817" spans="1:13" hidden="1" x14ac:dyDescent="0.2">
      <c r="A7817" s="27">
        <v>92832</v>
      </c>
      <c r="B7817" s="28" t="s">
        <v>5150</v>
      </c>
      <c r="C7817" s="28" t="s">
        <v>5135</v>
      </c>
      <c r="D7817" s="25">
        <v>41093</v>
      </c>
      <c r="F7817" s="26">
        <v>-2420.58</v>
      </c>
      <c r="G7817" s="28" t="s">
        <v>4574</v>
      </c>
      <c r="H7817" s="28" t="s">
        <v>6667</v>
      </c>
    </row>
    <row r="7818" spans="1:13" hidden="1" x14ac:dyDescent="0.2">
      <c r="A7818" s="211">
        <v>92630</v>
      </c>
      <c r="B7818" s="28" t="s">
        <v>4573</v>
      </c>
      <c r="C7818" s="28" t="s">
        <v>4574</v>
      </c>
      <c r="D7818" s="25">
        <v>41094</v>
      </c>
      <c r="F7818" s="26">
        <v>8.9499999999999993</v>
      </c>
      <c r="G7818" s="28" t="s">
        <v>7120</v>
      </c>
      <c r="H7818" s="28" t="s">
        <v>3484</v>
      </c>
      <c r="J7818" s="28" t="s">
        <v>4907</v>
      </c>
      <c r="K7818" s="29">
        <v>41094</v>
      </c>
      <c r="L7818" s="28" t="s">
        <v>7212</v>
      </c>
      <c r="M7818" s="28" t="s">
        <v>7344</v>
      </c>
    </row>
    <row r="7819" spans="1:13" hidden="1" x14ac:dyDescent="0.2">
      <c r="A7819" s="211">
        <v>92633</v>
      </c>
      <c r="B7819" s="28" t="s">
        <v>4573</v>
      </c>
      <c r="C7819" s="28" t="s">
        <v>4574</v>
      </c>
      <c r="D7819" s="25">
        <v>41094</v>
      </c>
      <c r="E7819" s="28" t="s">
        <v>6560</v>
      </c>
      <c r="F7819" s="26">
        <v>120</v>
      </c>
      <c r="G7819" s="28" t="s">
        <v>889</v>
      </c>
      <c r="H7819" s="28" t="s">
        <v>4599</v>
      </c>
      <c r="I7819" s="28" t="s">
        <v>739</v>
      </c>
      <c r="J7819" s="28" t="s">
        <v>4909</v>
      </c>
      <c r="K7819" s="29">
        <v>41094</v>
      </c>
      <c r="L7819" s="28" t="s">
        <v>7176</v>
      </c>
      <c r="M7819" s="28">
        <v>1386</v>
      </c>
    </row>
    <row r="7820" spans="1:13" hidden="1" x14ac:dyDescent="0.2">
      <c r="A7820" s="211">
        <v>92627</v>
      </c>
      <c r="B7820" s="28" t="s">
        <v>4573</v>
      </c>
      <c r="C7820" s="28" t="s">
        <v>4574</v>
      </c>
      <c r="D7820" s="25">
        <v>41094</v>
      </c>
      <c r="F7820" s="26">
        <v>7.99</v>
      </c>
      <c r="G7820" s="28" t="s">
        <v>2742</v>
      </c>
      <c r="H7820" s="28" t="s">
        <v>3381</v>
      </c>
      <c r="J7820" s="28" t="s">
        <v>4911</v>
      </c>
      <c r="K7820" s="29">
        <v>41094</v>
      </c>
      <c r="L7820" s="28" t="s">
        <v>7174</v>
      </c>
      <c r="M7820" s="28" t="s">
        <v>8111</v>
      </c>
    </row>
    <row r="7821" spans="1:13" hidden="1" x14ac:dyDescent="0.2">
      <c r="A7821" s="211">
        <v>92628</v>
      </c>
      <c r="B7821" s="28" t="s">
        <v>4573</v>
      </c>
      <c r="C7821" s="28" t="s">
        <v>4574</v>
      </c>
      <c r="D7821" s="25">
        <v>41094</v>
      </c>
      <c r="E7821" s="33"/>
      <c r="F7821" s="26">
        <v>7</v>
      </c>
      <c r="G7821" s="28" t="s">
        <v>1562</v>
      </c>
      <c r="H7821" s="28" t="s">
        <v>3484</v>
      </c>
      <c r="J7821" s="28" t="s">
        <v>4907</v>
      </c>
      <c r="K7821" s="29">
        <v>41094</v>
      </c>
      <c r="L7821" s="28" t="s">
        <v>7212</v>
      </c>
      <c r="M7821" s="28" t="s">
        <v>7342</v>
      </c>
    </row>
    <row r="7822" spans="1:13" hidden="1" x14ac:dyDescent="0.2">
      <c r="A7822" s="211">
        <v>92629</v>
      </c>
      <c r="B7822" s="28" t="s">
        <v>4573</v>
      </c>
      <c r="C7822" s="28" t="s">
        <v>4574</v>
      </c>
      <c r="D7822" s="25">
        <v>41094</v>
      </c>
      <c r="F7822" s="26">
        <v>43.98</v>
      </c>
      <c r="G7822" s="28" t="s">
        <v>1562</v>
      </c>
      <c r="H7822" s="28" t="s">
        <v>3484</v>
      </c>
      <c r="J7822" s="28" t="s">
        <v>4907</v>
      </c>
      <c r="K7822" s="29">
        <v>41094</v>
      </c>
      <c r="L7822" s="28" t="s">
        <v>7212</v>
      </c>
      <c r="M7822" s="28" t="s">
        <v>7343</v>
      </c>
    </row>
    <row r="7823" spans="1:13" hidden="1" x14ac:dyDescent="0.2">
      <c r="A7823" s="211">
        <v>92626</v>
      </c>
      <c r="B7823" s="28" t="s">
        <v>4573</v>
      </c>
      <c r="C7823" s="28" t="s">
        <v>4574</v>
      </c>
      <c r="D7823" s="25">
        <v>41094</v>
      </c>
      <c r="F7823" s="26">
        <v>12</v>
      </c>
      <c r="G7823" s="28" t="s">
        <v>4596</v>
      </c>
      <c r="H7823" s="28" t="s">
        <v>5954</v>
      </c>
      <c r="J7823" s="28" t="s">
        <v>4912</v>
      </c>
      <c r="K7823" s="29">
        <v>41094</v>
      </c>
      <c r="L7823" s="28" t="s">
        <v>7174</v>
      </c>
      <c r="M7823" s="28" t="s">
        <v>4596</v>
      </c>
    </row>
    <row r="7824" spans="1:13" hidden="1" x14ac:dyDescent="0.2">
      <c r="A7824" s="27">
        <v>92632</v>
      </c>
      <c r="B7824" s="28" t="s">
        <v>4573</v>
      </c>
      <c r="C7824" s="28" t="s">
        <v>4574</v>
      </c>
      <c r="D7824" s="25">
        <v>41094</v>
      </c>
      <c r="F7824" s="26">
        <v>20</v>
      </c>
      <c r="G7824" s="28" t="s">
        <v>2201</v>
      </c>
      <c r="H7824" s="28" t="s">
        <v>3484</v>
      </c>
      <c r="J7824" s="28" t="s">
        <v>4907</v>
      </c>
      <c r="K7824" s="29">
        <v>41094</v>
      </c>
      <c r="L7824" s="28" t="s">
        <v>7212</v>
      </c>
      <c r="M7824" s="28" t="s">
        <v>7346</v>
      </c>
    </row>
    <row r="7825" spans="1:13" hidden="1" x14ac:dyDescent="0.2">
      <c r="A7825" s="27">
        <v>92631</v>
      </c>
      <c r="B7825" s="28" t="s">
        <v>4573</v>
      </c>
      <c r="C7825" s="28" t="s">
        <v>4574</v>
      </c>
      <c r="D7825" s="25">
        <v>41094</v>
      </c>
      <c r="F7825" s="26">
        <v>11.1</v>
      </c>
      <c r="G7825" s="28" t="s">
        <v>2205</v>
      </c>
      <c r="H7825" s="28" t="s">
        <v>3484</v>
      </c>
      <c r="J7825" s="28" t="s">
        <v>4907</v>
      </c>
      <c r="K7825" s="29">
        <v>41094</v>
      </c>
      <c r="L7825" s="28" t="s">
        <v>7212</v>
      </c>
      <c r="M7825" s="28" t="s">
        <v>7345</v>
      </c>
    </row>
    <row r="7826" spans="1:13" hidden="1" x14ac:dyDescent="0.2">
      <c r="A7826" s="27">
        <v>92625</v>
      </c>
      <c r="B7826" s="28" t="s">
        <v>4573</v>
      </c>
      <c r="C7826" s="28" t="s">
        <v>4574</v>
      </c>
      <c r="D7826" s="25">
        <v>41095</v>
      </c>
      <c r="F7826" s="26">
        <v>5.57</v>
      </c>
      <c r="G7826" s="28" t="s">
        <v>683</v>
      </c>
      <c r="H7826" s="28" t="s">
        <v>3365</v>
      </c>
      <c r="J7826" s="28" t="s">
        <v>4909</v>
      </c>
      <c r="K7826" s="29">
        <v>41095</v>
      </c>
      <c r="L7826" s="28" t="s">
        <v>7212</v>
      </c>
      <c r="M7826" s="28" t="s">
        <v>7341</v>
      </c>
    </row>
    <row r="7827" spans="1:13" hidden="1" x14ac:dyDescent="0.2">
      <c r="A7827" s="27">
        <v>92659</v>
      </c>
      <c r="B7827" s="28" t="s">
        <v>4573</v>
      </c>
      <c r="C7827" s="28" t="s">
        <v>5135</v>
      </c>
      <c r="D7827" s="25">
        <v>41095</v>
      </c>
      <c r="F7827" s="26">
        <v>50</v>
      </c>
      <c r="G7827" s="28" t="s">
        <v>4095</v>
      </c>
      <c r="H7827" s="28" t="s">
        <v>4600</v>
      </c>
      <c r="J7827" s="28" t="s">
        <v>4906</v>
      </c>
      <c r="K7827" s="29">
        <v>41097</v>
      </c>
      <c r="L7827" s="28" t="s">
        <v>5658</v>
      </c>
      <c r="M7827" s="28" t="s">
        <v>7354</v>
      </c>
    </row>
    <row r="7828" spans="1:13" x14ac:dyDescent="0.2">
      <c r="A7828" s="27">
        <v>92663</v>
      </c>
      <c r="B7828" s="28" t="s">
        <v>4573</v>
      </c>
      <c r="C7828" s="28" t="s">
        <v>5135</v>
      </c>
      <c r="D7828" s="25">
        <v>41096</v>
      </c>
      <c r="F7828" s="26">
        <v>20</v>
      </c>
      <c r="G7828" s="28" t="s">
        <v>2201</v>
      </c>
      <c r="H7828" s="28" t="s">
        <v>7151</v>
      </c>
      <c r="J7828" s="28" t="s">
        <v>4911</v>
      </c>
      <c r="K7828" s="29">
        <v>41097</v>
      </c>
      <c r="L7828" s="28" t="s">
        <v>5658</v>
      </c>
      <c r="M7828" s="28" t="s">
        <v>7355</v>
      </c>
    </row>
    <row r="7829" spans="1:13" hidden="1" x14ac:dyDescent="0.2">
      <c r="A7829" s="27">
        <v>92661</v>
      </c>
      <c r="B7829" s="28" t="s">
        <v>4573</v>
      </c>
      <c r="C7829" s="28" t="s">
        <v>5135</v>
      </c>
      <c r="D7829" s="25">
        <v>41096</v>
      </c>
      <c r="E7829" s="28" t="s">
        <v>8004</v>
      </c>
      <c r="F7829" s="26">
        <v>31.45</v>
      </c>
      <c r="G7829" s="28" t="s">
        <v>884</v>
      </c>
      <c r="H7829" s="28" t="s">
        <v>7322</v>
      </c>
      <c r="J7829" s="28" t="s">
        <v>4549</v>
      </c>
      <c r="K7829" s="29">
        <v>41097</v>
      </c>
      <c r="L7829" s="28" t="s">
        <v>5658</v>
      </c>
      <c r="M7829" s="28" t="s">
        <v>1654</v>
      </c>
    </row>
    <row r="7830" spans="1:13" hidden="1" x14ac:dyDescent="0.2">
      <c r="A7830" s="27">
        <v>92660.1</v>
      </c>
      <c r="B7830" s="28" t="s">
        <v>4573</v>
      </c>
      <c r="C7830" s="28" t="s">
        <v>5135</v>
      </c>
      <c r="D7830" s="25">
        <v>41096</v>
      </c>
      <c r="E7830" s="28" t="s">
        <v>2670</v>
      </c>
      <c r="F7830" s="26">
        <v>2.15</v>
      </c>
      <c r="G7830" s="28" t="s">
        <v>683</v>
      </c>
      <c r="H7830" s="28" t="s">
        <v>3488</v>
      </c>
      <c r="J7830" s="28" t="s">
        <v>4909</v>
      </c>
      <c r="K7830" s="29">
        <v>41097</v>
      </c>
      <c r="L7830" s="28" t="s">
        <v>5658</v>
      </c>
      <c r="M7830" s="28" t="s">
        <v>1525</v>
      </c>
    </row>
    <row r="7831" spans="1:13" hidden="1" x14ac:dyDescent="0.2">
      <c r="A7831" s="27">
        <v>92660.2</v>
      </c>
      <c r="B7831" s="28" t="s">
        <v>4573</v>
      </c>
      <c r="C7831" s="28" t="s">
        <v>5135</v>
      </c>
      <c r="D7831" s="25">
        <v>41096</v>
      </c>
      <c r="F7831" s="26">
        <v>8.33</v>
      </c>
      <c r="G7831" s="28" t="s">
        <v>683</v>
      </c>
      <c r="H7831" s="28" t="s">
        <v>3365</v>
      </c>
      <c r="J7831" s="28" t="s">
        <v>4909</v>
      </c>
      <c r="K7831" s="29">
        <v>41097</v>
      </c>
      <c r="L7831" s="28" t="s">
        <v>5658</v>
      </c>
      <c r="M7831" s="28" t="s">
        <v>1525</v>
      </c>
    </row>
    <row r="7832" spans="1:13" hidden="1" x14ac:dyDescent="0.2">
      <c r="A7832" s="27">
        <v>92623</v>
      </c>
      <c r="B7832" s="28" t="s">
        <v>4573</v>
      </c>
      <c r="C7832" s="28" t="s">
        <v>4574</v>
      </c>
      <c r="D7832" s="25">
        <v>41096</v>
      </c>
      <c r="E7832" s="28" t="s">
        <v>5004</v>
      </c>
      <c r="F7832" s="26">
        <v>10</v>
      </c>
      <c r="G7832" s="28" t="s">
        <v>6788</v>
      </c>
      <c r="H7832" s="28" t="s">
        <v>3370</v>
      </c>
      <c r="J7832" s="28" t="s">
        <v>4907</v>
      </c>
      <c r="K7832" s="29">
        <v>41096</v>
      </c>
      <c r="L7832" s="28" t="s">
        <v>7212</v>
      </c>
      <c r="M7832" s="28" t="s">
        <v>7339</v>
      </c>
    </row>
    <row r="7833" spans="1:13" hidden="1" x14ac:dyDescent="0.2">
      <c r="A7833" s="27">
        <v>92664</v>
      </c>
      <c r="B7833" s="33" t="s">
        <v>4573</v>
      </c>
      <c r="C7833" s="28" t="s">
        <v>5135</v>
      </c>
      <c r="D7833" s="25">
        <v>41096</v>
      </c>
      <c r="F7833" s="26">
        <v>58.68</v>
      </c>
      <c r="G7833" s="28" t="s">
        <v>5137</v>
      </c>
      <c r="H7833" s="28" t="s">
        <v>7322</v>
      </c>
      <c r="J7833" s="28" t="s">
        <v>7139</v>
      </c>
      <c r="K7833" s="29">
        <v>41099</v>
      </c>
      <c r="L7833" s="28" t="s">
        <v>5658</v>
      </c>
      <c r="M7833" s="28" t="s">
        <v>1449</v>
      </c>
    </row>
    <row r="7834" spans="1:13" hidden="1" x14ac:dyDescent="0.2">
      <c r="A7834" s="27">
        <v>92795</v>
      </c>
      <c r="B7834" s="28" t="s">
        <v>4573</v>
      </c>
      <c r="C7834" s="28" t="s">
        <v>5133</v>
      </c>
      <c r="D7834" s="25">
        <v>41096</v>
      </c>
      <c r="E7834" s="28" t="s">
        <v>726</v>
      </c>
      <c r="F7834" s="26">
        <v>3</v>
      </c>
      <c r="G7834" s="28" t="s">
        <v>5137</v>
      </c>
      <c r="H7834" s="28" t="s">
        <v>3370</v>
      </c>
      <c r="J7834" s="28" t="s">
        <v>4907</v>
      </c>
      <c r="K7834" s="29">
        <v>41152</v>
      </c>
      <c r="L7834" s="28" t="s">
        <v>5658</v>
      </c>
    </row>
    <row r="7835" spans="1:13" hidden="1" x14ac:dyDescent="0.2">
      <c r="A7835" s="27">
        <v>92622</v>
      </c>
      <c r="B7835" s="28" t="s">
        <v>4582</v>
      </c>
      <c r="C7835" s="28" t="s">
        <v>4574</v>
      </c>
      <c r="D7835" s="25">
        <v>41096</v>
      </c>
      <c r="F7835" s="26">
        <v>-623.91</v>
      </c>
      <c r="G7835" s="28" t="s">
        <v>875</v>
      </c>
      <c r="H7835" s="28" t="s">
        <v>6666</v>
      </c>
      <c r="K7835" s="29">
        <v>41096</v>
      </c>
      <c r="L7835" s="28" t="s">
        <v>2984</v>
      </c>
      <c r="M7835" s="28" t="s">
        <v>2985</v>
      </c>
    </row>
    <row r="7836" spans="1:13" x14ac:dyDescent="0.2">
      <c r="A7836" s="27">
        <v>92624</v>
      </c>
      <c r="B7836" s="28" t="s">
        <v>4573</v>
      </c>
      <c r="C7836" s="28" t="s">
        <v>4574</v>
      </c>
      <c r="D7836" s="25">
        <v>41096</v>
      </c>
      <c r="F7836" s="26">
        <v>15.3</v>
      </c>
      <c r="G7836" s="28" t="s">
        <v>2205</v>
      </c>
      <c r="H7836" s="28" t="s">
        <v>7151</v>
      </c>
      <c r="J7836" s="28" t="s">
        <v>4907</v>
      </c>
      <c r="K7836" s="29">
        <v>41096</v>
      </c>
      <c r="L7836" s="28" t="s">
        <v>7212</v>
      </c>
      <c r="M7836" s="28" t="s">
        <v>7340</v>
      </c>
    </row>
    <row r="7837" spans="1:13" hidden="1" x14ac:dyDescent="0.2">
      <c r="A7837" s="27">
        <v>92662</v>
      </c>
      <c r="B7837" s="28" t="s">
        <v>4573</v>
      </c>
      <c r="C7837" s="28" t="s">
        <v>5135</v>
      </c>
      <c r="D7837" s="25">
        <v>41096</v>
      </c>
      <c r="F7837" s="26">
        <v>4.2</v>
      </c>
      <c r="G7837" s="28" t="s">
        <v>3697</v>
      </c>
      <c r="H7837" s="28" t="s">
        <v>277</v>
      </c>
      <c r="J7837" s="28" t="s">
        <v>4909</v>
      </c>
      <c r="K7837" s="29">
        <v>41097</v>
      </c>
      <c r="L7837" s="28" t="s">
        <v>5658</v>
      </c>
      <c r="M7837" s="28" t="s">
        <v>798</v>
      </c>
    </row>
    <row r="7838" spans="1:13" hidden="1" x14ac:dyDescent="0.2">
      <c r="A7838" s="211">
        <v>92665</v>
      </c>
      <c r="B7838" s="28" t="s">
        <v>4573</v>
      </c>
      <c r="C7838" s="28" t="s">
        <v>5135</v>
      </c>
      <c r="D7838" s="25">
        <v>41097</v>
      </c>
      <c r="E7838" s="28" t="s">
        <v>1318</v>
      </c>
      <c r="F7838" s="26">
        <v>4.6900000000000004</v>
      </c>
      <c r="G7838" s="28" t="s">
        <v>1555</v>
      </c>
      <c r="H7838" s="28" t="s">
        <v>3370</v>
      </c>
      <c r="J7838" s="28" t="s">
        <v>4909</v>
      </c>
      <c r="K7838" s="29">
        <v>41099</v>
      </c>
      <c r="L7838" s="28" t="s">
        <v>5658</v>
      </c>
      <c r="M7838" s="28" t="s">
        <v>5076</v>
      </c>
    </row>
    <row r="7839" spans="1:13" hidden="1" x14ac:dyDescent="0.2">
      <c r="A7839" s="27">
        <v>92666</v>
      </c>
      <c r="B7839" s="28" t="s">
        <v>4573</v>
      </c>
      <c r="C7839" s="28" t="s">
        <v>5135</v>
      </c>
      <c r="D7839" s="25">
        <v>41097</v>
      </c>
      <c r="F7839" s="26">
        <v>18.7</v>
      </c>
      <c r="G7839" s="28" t="s">
        <v>2158</v>
      </c>
      <c r="H7839" s="28" t="s">
        <v>3488</v>
      </c>
      <c r="J7839" s="28" t="s">
        <v>4908</v>
      </c>
      <c r="K7839" s="29">
        <v>41099</v>
      </c>
      <c r="L7839" s="28" t="s">
        <v>5658</v>
      </c>
      <c r="M7839" s="28" t="s">
        <v>7356</v>
      </c>
    </row>
    <row r="7840" spans="1:13" x14ac:dyDescent="0.2">
      <c r="A7840" s="27">
        <v>92667</v>
      </c>
      <c r="B7840" s="28" t="s">
        <v>4573</v>
      </c>
      <c r="C7840" s="28" t="s">
        <v>5135</v>
      </c>
      <c r="D7840" s="25">
        <v>41097</v>
      </c>
      <c r="F7840" s="26">
        <v>50.2</v>
      </c>
      <c r="G7840" s="28" t="s">
        <v>2205</v>
      </c>
      <c r="H7840" s="28" t="s">
        <v>7151</v>
      </c>
      <c r="J7840" s="28" t="s">
        <v>4911</v>
      </c>
      <c r="K7840" s="29">
        <v>41099</v>
      </c>
      <c r="L7840" s="28" t="s">
        <v>5658</v>
      </c>
      <c r="M7840" s="28" t="s">
        <v>755</v>
      </c>
    </row>
    <row r="7841" spans="1:13" hidden="1" x14ac:dyDescent="0.2">
      <c r="A7841" s="211">
        <v>92621</v>
      </c>
      <c r="B7841" s="28" t="s">
        <v>4592</v>
      </c>
      <c r="C7841" s="28" t="s">
        <v>4574</v>
      </c>
      <c r="D7841" s="25">
        <v>41099</v>
      </c>
      <c r="F7841" s="26">
        <v>-5156.93</v>
      </c>
      <c r="G7841" s="28" t="s">
        <v>4593</v>
      </c>
      <c r="H7841" s="28" t="s">
        <v>6666</v>
      </c>
      <c r="J7841" s="28" t="s">
        <v>4911</v>
      </c>
      <c r="K7841" s="29">
        <v>41099</v>
      </c>
      <c r="L7841" s="28" t="s">
        <v>7177</v>
      </c>
      <c r="M7841" s="28" t="s">
        <v>4071</v>
      </c>
    </row>
    <row r="7842" spans="1:13" hidden="1" x14ac:dyDescent="0.2">
      <c r="A7842" s="211">
        <v>92618</v>
      </c>
      <c r="B7842" s="33" t="s">
        <v>4579</v>
      </c>
      <c r="C7842" s="28" t="s">
        <v>4574</v>
      </c>
      <c r="D7842" s="25">
        <v>41099</v>
      </c>
      <c r="F7842" s="26">
        <v>30</v>
      </c>
      <c r="G7842" s="28" t="s">
        <v>4580</v>
      </c>
      <c r="H7842" s="28" t="s">
        <v>6667</v>
      </c>
      <c r="K7842" s="29">
        <v>41099</v>
      </c>
      <c r="L7842" s="28" t="s">
        <v>7184</v>
      </c>
      <c r="M7842" s="28" t="s">
        <v>7967</v>
      </c>
    </row>
    <row r="7843" spans="1:13" hidden="1" x14ac:dyDescent="0.2">
      <c r="A7843" s="211">
        <v>92617</v>
      </c>
      <c r="B7843" s="28" t="s">
        <v>4585</v>
      </c>
      <c r="C7843" s="28" t="s">
        <v>4574</v>
      </c>
      <c r="D7843" s="25">
        <v>41099</v>
      </c>
      <c r="F7843" s="26">
        <v>50</v>
      </c>
      <c r="G7843" s="28" t="s">
        <v>4586</v>
      </c>
      <c r="H7843" s="28" t="s">
        <v>5948</v>
      </c>
      <c r="J7843" s="28" t="s">
        <v>4905</v>
      </c>
      <c r="K7843" s="29">
        <v>41099</v>
      </c>
      <c r="L7843" s="28" t="s">
        <v>7174</v>
      </c>
      <c r="M7843" s="28" t="s">
        <v>7180</v>
      </c>
    </row>
    <row r="7844" spans="1:13" hidden="1" x14ac:dyDescent="0.2">
      <c r="A7844" s="211">
        <v>92672</v>
      </c>
      <c r="B7844" s="28" t="s">
        <v>4573</v>
      </c>
      <c r="C7844" s="28" t="s">
        <v>5135</v>
      </c>
      <c r="D7844" s="25">
        <v>41099</v>
      </c>
      <c r="E7844" s="28" t="s">
        <v>6707</v>
      </c>
      <c r="F7844" s="26">
        <v>19.989999999999998</v>
      </c>
      <c r="G7844" s="28" t="s">
        <v>3732</v>
      </c>
      <c r="H7844" s="28" t="s">
        <v>7321</v>
      </c>
      <c r="J7844" s="28" t="s">
        <v>4911</v>
      </c>
      <c r="K7844" s="29">
        <v>41100</v>
      </c>
      <c r="L7844" s="28" t="s">
        <v>5658</v>
      </c>
      <c r="M7844" s="28" t="s">
        <v>7357</v>
      </c>
    </row>
    <row r="7845" spans="1:13" hidden="1" x14ac:dyDescent="0.2">
      <c r="A7845" s="211">
        <v>92619</v>
      </c>
      <c r="B7845" s="28" t="s">
        <v>4573</v>
      </c>
      <c r="C7845" s="33" t="s">
        <v>4574</v>
      </c>
      <c r="D7845" s="25">
        <v>41099</v>
      </c>
      <c r="F7845" s="26">
        <v>5</v>
      </c>
      <c r="G7845" s="28" t="s">
        <v>4590</v>
      </c>
      <c r="H7845" s="33" t="s">
        <v>5954</v>
      </c>
      <c r="J7845" s="28" t="s">
        <v>4912</v>
      </c>
      <c r="K7845" s="29">
        <v>41099</v>
      </c>
      <c r="L7845" s="33" t="s">
        <v>7182</v>
      </c>
      <c r="M7845" s="28" t="s">
        <v>4070</v>
      </c>
    </row>
    <row r="7846" spans="1:13" hidden="1" x14ac:dyDescent="0.2">
      <c r="A7846" s="211">
        <v>92620</v>
      </c>
      <c r="B7846" s="28" t="s">
        <v>4573</v>
      </c>
      <c r="C7846" s="28" t="s">
        <v>4574</v>
      </c>
      <c r="D7846" s="25">
        <v>41099</v>
      </c>
      <c r="E7846" s="28" t="s">
        <v>4008</v>
      </c>
      <c r="F7846" s="26">
        <v>93.5</v>
      </c>
      <c r="G7846" s="28" t="s">
        <v>5168</v>
      </c>
      <c r="H7846" s="28" t="s">
        <v>3379</v>
      </c>
      <c r="J7846" s="28" t="s">
        <v>4909</v>
      </c>
      <c r="K7846" s="29">
        <v>41099</v>
      </c>
      <c r="L7846" s="28" t="s">
        <v>7174</v>
      </c>
      <c r="M7846" s="28" t="s">
        <v>2982</v>
      </c>
    </row>
    <row r="7847" spans="1:13" hidden="1" x14ac:dyDescent="0.2">
      <c r="A7847" s="27">
        <v>92668</v>
      </c>
      <c r="B7847" s="28" t="s">
        <v>4573</v>
      </c>
      <c r="C7847" s="28" t="s">
        <v>5135</v>
      </c>
      <c r="D7847" s="25">
        <v>41099</v>
      </c>
      <c r="F7847" s="26">
        <v>26.25</v>
      </c>
      <c r="G7847" s="28" t="s">
        <v>683</v>
      </c>
      <c r="H7847" s="28" t="s">
        <v>3365</v>
      </c>
      <c r="J7847" s="28" t="s">
        <v>4909</v>
      </c>
      <c r="K7847" s="29">
        <v>41100</v>
      </c>
      <c r="L7847" s="28" t="s">
        <v>5658</v>
      </c>
      <c r="M7847" s="28" t="s">
        <v>1525</v>
      </c>
    </row>
    <row r="7848" spans="1:13" hidden="1" x14ac:dyDescent="0.2">
      <c r="A7848" s="27">
        <v>92616</v>
      </c>
      <c r="B7848" s="28" t="s">
        <v>4573</v>
      </c>
      <c r="C7848" s="28" t="s">
        <v>4574</v>
      </c>
      <c r="D7848" s="25">
        <v>41099</v>
      </c>
      <c r="E7848" s="28" t="s">
        <v>3388</v>
      </c>
      <c r="F7848" s="26">
        <v>8.19</v>
      </c>
      <c r="G7848" s="28" t="s">
        <v>4589</v>
      </c>
      <c r="H7848" s="28" t="s">
        <v>3381</v>
      </c>
      <c r="J7848" s="28" t="s">
        <v>4907</v>
      </c>
      <c r="K7848" s="29">
        <v>41099</v>
      </c>
      <c r="L7848" s="28" t="s">
        <v>7174</v>
      </c>
      <c r="M7848" s="28" t="s">
        <v>7186</v>
      </c>
    </row>
    <row r="7849" spans="1:13" hidden="1" x14ac:dyDescent="0.2">
      <c r="A7849" s="27">
        <v>92670</v>
      </c>
      <c r="B7849" s="28" t="s">
        <v>4573</v>
      </c>
      <c r="C7849" s="28" t="s">
        <v>5135</v>
      </c>
      <c r="D7849" s="25">
        <v>41099</v>
      </c>
      <c r="F7849" s="26">
        <v>6.8</v>
      </c>
      <c r="G7849" s="28" t="s">
        <v>5137</v>
      </c>
      <c r="H7849" s="28" t="s">
        <v>3365</v>
      </c>
      <c r="J7849" s="28" t="s">
        <v>4911</v>
      </c>
      <c r="K7849" s="29">
        <v>41100</v>
      </c>
      <c r="L7849" s="28" t="s">
        <v>5658</v>
      </c>
      <c r="M7849" s="28" t="s">
        <v>751</v>
      </c>
    </row>
    <row r="7850" spans="1:13" hidden="1" x14ac:dyDescent="0.2">
      <c r="A7850" s="27">
        <v>92669</v>
      </c>
      <c r="B7850" s="28" t="s">
        <v>4573</v>
      </c>
      <c r="C7850" s="28" t="s">
        <v>5135</v>
      </c>
      <c r="D7850" s="25">
        <v>41099</v>
      </c>
      <c r="F7850" s="26">
        <v>39.799999999999997</v>
      </c>
      <c r="G7850" s="28" t="s">
        <v>7486</v>
      </c>
      <c r="H7850" s="28" t="s">
        <v>3381</v>
      </c>
      <c r="J7850" s="28" t="s">
        <v>4905</v>
      </c>
      <c r="K7850" s="29">
        <v>41100</v>
      </c>
      <c r="L7850" s="28" t="s">
        <v>5658</v>
      </c>
      <c r="M7850" s="28" t="s">
        <v>6433</v>
      </c>
    </row>
    <row r="7851" spans="1:13" hidden="1" x14ac:dyDescent="0.2">
      <c r="A7851" s="27">
        <v>92671</v>
      </c>
      <c r="B7851" s="33" t="s">
        <v>4573</v>
      </c>
      <c r="C7851" s="28" t="s">
        <v>5135</v>
      </c>
      <c r="D7851" s="25">
        <v>41099</v>
      </c>
      <c r="F7851" s="26">
        <v>63</v>
      </c>
      <c r="G7851" s="28" t="s">
        <v>878</v>
      </c>
      <c r="H7851" s="28" t="s">
        <v>7322</v>
      </c>
      <c r="J7851" s="28" t="s">
        <v>7139</v>
      </c>
      <c r="K7851" s="29">
        <v>41100</v>
      </c>
      <c r="L7851" s="28" t="s">
        <v>5658</v>
      </c>
      <c r="M7851" s="28" t="s">
        <v>752</v>
      </c>
    </row>
    <row r="7852" spans="1:13" hidden="1" x14ac:dyDescent="0.2">
      <c r="A7852" s="27">
        <v>92673</v>
      </c>
      <c r="B7852" s="28" t="s">
        <v>4573</v>
      </c>
      <c r="C7852" s="28" t="s">
        <v>5135</v>
      </c>
      <c r="D7852" s="25">
        <v>41099</v>
      </c>
      <c r="F7852" s="26">
        <v>216.24</v>
      </c>
      <c r="G7852" s="28" t="s">
        <v>5005</v>
      </c>
      <c r="H7852" s="28" t="s">
        <v>7322</v>
      </c>
      <c r="J7852" s="28" t="s">
        <v>4549</v>
      </c>
      <c r="K7852" s="29">
        <v>41101</v>
      </c>
      <c r="L7852" s="28" t="s">
        <v>5658</v>
      </c>
      <c r="M7852" s="28" t="s">
        <v>7358</v>
      </c>
    </row>
    <row r="7853" spans="1:13" hidden="1" x14ac:dyDescent="0.2">
      <c r="A7853" s="27">
        <v>92675.1</v>
      </c>
      <c r="B7853" s="28" t="s">
        <v>4573</v>
      </c>
      <c r="C7853" s="28" t="s">
        <v>5135</v>
      </c>
      <c r="D7853" s="25">
        <v>41100</v>
      </c>
      <c r="E7853" s="28" t="s">
        <v>1331</v>
      </c>
      <c r="F7853" s="26">
        <v>6</v>
      </c>
      <c r="G7853" s="28" t="s">
        <v>683</v>
      </c>
      <c r="H7853" s="28" t="s">
        <v>3488</v>
      </c>
      <c r="J7853" s="28" t="s">
        <v>4909</v>
      </c>
      <c r="K7853" s="29">
        <v>41101</v>
      </c>
      <c r="L7853" s="28" t="s">
        <v>5658</v>
      </c>
      <c r="M7853" s="28" t="s">
        <v>1525</v>
      </c>
    </row>
    <row r="7854" spans="1:13" hidden="1" x14ac:dyDescent="0.2">
      <c r="A7854" s="27">
        <v>92675.199999999997</v>
      </c>
      <c r="B7854" s="28" t="s">
        <v>4573</v>
      </c>
      <c r="C7854" s="28" t="s">
        <v>5135</v>
      </c>
      <c r="D7854" s="25">
        <v>41100</v>
      </c>
      <c r="F7854" s="26">
        <v>21.2</v>
      </c>
      <c r="G7854" s="28" t="s">
        <v>683</v>
      </c>
      <c r="H7854" s="28" t="s">
        <v>3365</v>
      </c>
      <c r="J7854" s="28" t="s">
        <v>4909</v>
      </c>
      <c r="K7854" s="29">
        <v>41101</v>
      </c>
      <c r="L7854" s="28" t="s">
        <v>5658</v>
      </c>
      <c r="M7854" s="28" t="s">
        <v>1525</v>
      </c>
    </row>
    <row r="7855" spans="1:13" hidden="1" x14ac:dyDescent="0.2">
      <c r="A7855" s="27">
        <v>92678</v>
      </c>
      <c r="B7855" s="28" t="s">
        <v>4573</v>
      </c>
      <c r="C7855" s="28" t="s">
        <v>5135</v>
      </c>
      <c r="D7855" s="25">
        <v>41100</v>
      </c>
      <c r="F7855" s="26">
        <v>5.9</v>
      </c>
      <c r="G7855" s="28" t="s">
        <v>2210</v>
      </c>
      <c r="H7855" s="28" t="s">
        <v>3484</v>
      </c>
      <c r="J7855" s="28" t="s">
        <v>4907</v>
      </c>
      <c r="K7855" s="29">
        <v>41101</v>
      </c>
      <c r="L7855" s="28" t="s">
        <v>5658</v>
      </c>
      <c r="M7855" s="28" t="s">
        <v>5780</v>
      </c>
    </row>
    <row r="7856" spans="1:13" hidden="1" x14ac:dyDescent="0.2">
      <c r="A7856" s="27">
        <v>92677</v>
      </c>
      <c r="B7856" s="28" t="s">
        <v>4573</v>
      </c>
      <c r="C7856" s="28" t="s">
        <v>5135</v>
      </c>
      <c r="D7856" s="25">
        <v>41100</v>
      </c>
      <c r="F7856" s="26">
        <v>4.66</v>
      </c>
      <c r="G7856" s="28" t="s">
        <v>5137</v>
      </c>
      <c r="H7856" s="28" t="s">
        <v>3365</v>
      </c>
      <c r="J7856" s="28" t="s">
        <v>4911</v>
      </c>
      <c r="K7856" s="29">
        <v>41101</v>
      </c>
      <c r="L7856" s="28" t="s">
        <v>5658</v>
      </c>
      <c r="M7856" s="28" t="s">
        <v>751</v>
      </c>
    </row>
    <row r="7857" spans="1:13" x14ac:dyDescent="0.2">
      <c r="A7857" s="27">
        <v>92676</v>
      </c>
      <c r="B7857" s="28" t="s">
        <v>4573</v>
      </c>
      <c r="C7857" s="28" t="s">
        <v>5135</v>
      </c>
      <c r="D7857" s="25">
        <v>41100</v>
      </c>
      <c r="F7857" s="26">
        <v>15.3</v>
      </c>
      <c r="G7857" s="28" t="s">
        <v>2205</v>
      </c>
      <c r="H7857" s="28" t="s">
        <v>7151</v>
      </c>
      <c r="J7857" s="28" t="s">
        <v>4911</v>
      </c>
      <c r="K7857" s="29">
        <v>41101</v>
      </c>
      <c r="L7857" s="28" t="s">
        <v>5658</v>
      </c>
      <c r="M7857" s="28" t="s">
        <v>755</v>
      </c>
    </row>
    <row r="7858" spans="1:13" hidden="1" x14ac:dyDescent="0.2">
      <c r="A7858" s="27">
        <v>92674</v>
      </c>
      <c r="B7858" s="28" t="s">
        <v>4573</v>
      </c>
      <c r="C7858" s="28" t="s">
        <v>5135</v>
      </c>
      <c r="D7858" s="25">
        <v>41100</v>
      </c>
      <c r="E7858" s="28" t="s">
        <v>1319</v>
      </c>
      <c r="F7858" s="26">
        <v>3.69</v>
      </c>
      <c r="G7858" s="28" t="s">
        <v>3697</v>
      </c>
      <c r="H7858" s="28" t="s">
        <v>3370</v>
      </c>
      <c r="J7858" s="28" t="s">
        <v>4909</v>
      </c>
      <c r="K7858" s="29">
        <v>41101</v>
      </c>
      <c r="L7858" s="28" t="s">
        <v>5658</v>
      </c>
      <c r="M7858" s="28" t="s">
        <v>7359</v>
      </c>
    </row>
    <row r="7859" spans="1:13" x14ac:dyDescent="0.2">
      <c r="A7859" s="211">
        <v>92681</v>
      </c>
      <c r="B7859" s="28" t="s">
        <v>4573</v>
      </c>
      <c r="C7859" s="28" t="s">
        <v>5135</v>
      </c>
      <c r="D7859" s="25">
        <v>41101</v>
      </c>
      <c r="F7859" s="26">
        <v>14</v>
      </c>
      <c r="G7859" s="28" t="s">
        <v>3349</v>
      </c>
      <c r="H7859" s="28" t="s">
        <v>7151</v>
      </c>
      <c r="J7859" s="28" t="s">
        <v>4911</v>
      </c>
      <c r="K7859" s="29">
        <v>41102</v>
      </c>
      <c r="L7859" s="28" t="s">
        <v>5658</v>
      </c>
      <c r="M7859" s="28" t="s">
        <v>6131</v>
      </c>
    </row>
    <row r="7860" spans="1:13" hidden="1" x14ac:dyDescent="0.2">
      <c r="A7860" s="211">
        <v>92615</v>
      </c>
      <c r="B7860" s="28" t="s">
        <v>4573</v>
      </c>
      <c r="C7860" s="28" t="s">
        <v>4574</v>
      </c>
      <c r="D7860" s="25">
        <v>41101</v>
      </c>
      <c r="E7860" s="28" t="s">
        <v>4012</v>
      </c>
      <c r="F7860" s="26">
        <v>220</v>
      </c>
      <c r="G7860" s="28" t="s">
        <v>685</v>
      </c>
      <c r="H7860" s="28" t="s">
        <v>7322</v>
      </c>
      <c r="J7860" s="28" t="s">
        <v>4549</v>
      </c>
      <c r="K7860" s="29">
        <v>41101</v>
      </c>
      <c r="L7860" s="28" t="s">
        <v>7176</v>
      </c>
      <c r="M7860" s="28">
        <v>1388</v>
      </c>
    </row>
    <row r="7861" spans="1:13" hidden="1" x14ac:dyDescent="0.2">
      <c r="A7861" s="211">
        <v>92682</v>
      </c>
      <c r="B7861" s="28" t="s">
        <v>4573</v>
      </c>
      <c r="C7861" s="28" t="s">
        <v>5135</v>
      </c>
      <c r="D7861" s="25">
        <v>41101</v>
      </c>
      <c r="F7861" s="26">
        <v>252.5</v>
      </c>
      <c r="G7861" s="28" t="s">
        <v>685</v>
      </c>
      <c r="H7861" s="28" t="s">
        <v>7322</v>
      </c>
      <c r="J7861" s="28" t="s">
        <v>4549</v>
      </c>
      <c r="K7861" s="29">
        <v>41103</v>
      </c>
      <c r="L7861" s="28" t="s">
        <v>5658</v>
      </c>
      <c r="M7861" s="28" t="s">
        <v>7360</v>
      </c>
    </row>
    <row r="7862" spans="1:13" hidden="1" x14ac:dyDescent="0.2">
      <c r="A7862" s="211">
        <v>92680.1</v>
      </c>
      <c r="B7862" s="28" t="s">
        <v>4573</v>
      </c>
      <c r="C7862" s="28" t="s">
        <v>5135</v>
      </c>
      <c r="D7862" s="25">
        <v>41101</v>
      </c>
      <c r="E7862" s="33"/>
      <c r="F7862" s="26">
        <v>3</v>
      </c>
      <c r="G7862" s="28" t="s">
        <v>2208</v>
      </c>
      <c r="H7862" s="28" t="s">
        <v>3370</v>
      </c>
      <c r="J7862" s="28" t="s">
        <v>4909</v>
      </c>
      <c r="K7862" s="29">
        <v>41102</v>
      </c>
      <c r="L7862" s="28" t="s">
        <v>5658</v>
      </c>
      <c r="M7862" s="28" t="s">
        <v>3924</v>
      </c>
    </row>
    <row r="7863" spans="1:13" hidden="1" x14ac:dyDescent="0.2">
      <c r="A7863" s="211">
        <v>92680.2</v>
      </c>
      <c r="B7863" s="28" t="s">
        <v>4573</v>
      </c>
      <c r="C7863" s="28" t="s">
        <v>5135</v>
      </c>
      <c r="D7863" s="25">
        <v>41101</v>
      </c>
      <c r="F7863" s="26">
        <v>4.24</v>
      </c>
      <c r="G7863" s="28" t="s">
        <v>2208</v>
      </c>
      <c r="H7863" s="28" t="s">
        <v>3365</v>
      </c>
      <c r="J7863" s="28" t="s">
        <v>4909</v>
      </c>
      <c r="K7863" s="29">
        <v>41102</v>
      </c>
      <c r="L7863" s="28" t="s">
        <v>5658</v>
      </c>
      <c r="M7863" s="28" t="s">
        <v>3924</v>
      </c>
    </row>
    <row r="7864" spans="1:13" x14ac:dyDescent="0.2">
      <c r="A7864" s="27">
        <v>92679</v>
      </c>
      <c r="B7864" s="28" t="s">
        <v>4573</v>
      </c>
      <c r="C7864" s="28" t="s">
        <v>5135</v>
      </c>
      <c r="D7864" s="25">
        <v>41101</v>
      </c>
      <c r="F7864" s="26">
        <v>15.3</v>
      </c>
      <c r="G7864" s="28" t="s">
        <v>2205</v>
      </c>
      <c r="H7864" s="28" t="s">
        <v>7151</v>
      </c>
      <c r="J7864" s="28" t="s">
        <v>4911</v>
      </c>
      <c r="K7864" s="29">
        <v>41102</v>
      </c>
      <c r="L7864" s="28" t="s">
        <v>5658</v>
      </c>
      <c r="M7864" s="28" t="s">
        <v>755</v>
      </c>
    </row>
    <row r="7865" spans="1:13" hidden="1" x14ac:dyDescent="0.2">
      <c r="A7865" s="211">
        <v>92688</v>
      </c>
      <c r="B7865" s="28" t="s">
        <v>4573</v>
      </c>
      <c r="C7865" s="28" t="s">
        <v>5135</v>
      </c>
      <c r="D7865" s="25">
        <v>41102</v>
      </c>
      <c r="F7865" s="26">
        <v>3.4</v>
      </c>
      <c r="G7865" s="28" t="s">
        <v>7120</v>
      </c>
      <c r="H7865" s="28" t="s">
        <v>3484</v>
      </c>
      <c r="J7865" s="28" t="s">
        <v>4911</v>
      </c>
      <c r="K7865" s="29">
        <v>41103</v>
      </c>
      <c r="L7865" s="28" t="s">
        <v>5658</v>
      </c>
      <c r="M7865" s="28" t="s">
        <v>3798</v>
      </c>
    </row>
    <row r="7866" spans="1:13" hidden="1" x14ac:dyDescent="0.2">
      <c r="A7866" s="211">
        <v>92683</v>
      </c>
      <c r="B7866" s="28" t="s">
        <v>4573</v>
      </c>
      <c r="C7866" s="28" t="s">
        <v>5135</v>
      </c>
      <c r="D7866" s="25">
        <v>41102</v>
      </c>
      <c r="F7866" s="26">
        <v>0.69</v>
      </c>
      <c r="G7866" s="28" t="s">
        <v>1444</v>
      </c>
      <c r="H7866" s="28" t="s">
        <v>277</v>
      </c>
      <c r="J7866" s="28" t="s">
        <v>4905</v>
      </c>
      <c r="K7866" s="29">
        <v>41102</v>
      </c>
      <c r="L7866" s="28" t="s">
        <v>5658</v>
      </c>
      <c r="M7866" s="28" t="s">
        <v>1456</v>
      </c>
    </row>
    <row r="7867" spans="1:13" hidden="1" x14ac:dyDescent="0.2">
      <c r="A7867" s="211">
        <v>92687</v>
      </c>
      <c r="B7867" s="28" t="s">
        <v>4573</v>
      </c>
      <c r="C7867" s="28" t="s">
        <v>5135</v>
      </c>
      <c r="D7867" s="25">
        <v>41102</v>
      </c>
      <c r="F7867" s="26">
        <v>59</v>
      </c>
      <c r="G7867" s="28" t="s">
        <v>5412</v>
      </c>
      <c r="H7867" s="28" t="s">
        <v>3370</v>
      </c>
      <c r="J7867" s="28" t="s">
        <v>4907</v>
      </c>
      <c r="K7867" s="29">
        <v>41103</v>
      </c>
      <c r="L7867" s="28" t="s">
        <v>5658</v>
      </c>
      <c r="M7867" s="28" t="s">
        <v>1457</v>
      </c>
    </row>
    <row r="7868" spans="1:13" hidden="1" x14ac:dyDescent="0.2">
      <c r="A7868" s="27">
        <v>92685</v>
      </c>
      <c r="B7868" s="28" t="s">
        <v>4573</v>
      </c>
      <c r="C7868" s="28" t="s">
        <v>5135</v>
      </c>
      <c r="D7868" s="25">
        <v>41102</v>
      </c>
      <c r="E7868" s="33"/>
      <c r="F7868" s="26">
        <v>4.5</v>
      </c>
      <c r="G7868" s="28" t="s">
        <v>7119</v>
      </c>
      <c r="H7868" s="28" t="s">
        <v>3365</v>
      </c>
      <c r="J7868" s="28" t="s">
        <v>4911</v>
      </c>
      <c r="K7868" s="29">
        <v>41103</v>
      </c>
      <c r="L7868" s="28" t="s">
        <v>5658</v>
      </c>
      <c r="M7868" s="28" t="s">
        <v>6161</v>
      </c>
    </row>
    <row r="7869" spans="1:13" hidden="1" x14ac:dyDescent="0.2">
      <c r="A7869" s="27">
        <v>92684</v>
      </c>
      <c r="B7869" s="28" t="s">
        <v>4573</v>
      </c>
      <c r="C7869" s="28" t="s">
        <v>5135</v>
      </c>
      <c r="D7869" s="25">
        <v>41102</v>
      </c>
      <c r="F7869" s="26">
        <v>17.68</v>
      </c>
      <c r="G7869" s="28" t="s">
        <v>683</v>
      </c>
      <c r="H7869" s="28" t="s">
        <v>3365</v>
      </c>
      <c r="J7869" s="28" t="s">
        <v>4909</v>
      </c>
      <c r="K7869" s="29">
        <v>41103</v>
      </c>
      <c r="L7869" s="28" t="s">
        <v>5658</v>
      </c>
      <c r="M7869" s="28" t="s">
        <v>1525</v>
      </c>
    </row>
    <row r="7870" spans="1:13" x14ac:dyDescent="0.2">
      <c r="A7870" s="27">
        <v>92686</v>
      </c>
      <c r="B7870" s="28" t="s">
        <v>4573</v>
      </c>
      <c r="C7870" s="28" t="s">
        <v>5135</v>
      </c>
      <c r="D7870" s="25">
        <v>41102</v>
      </c>
      <c r="F7870" s="26">
        <v>15.3</v>
      </c>
      <c r="G7870" s="28" t="s">
        <v>2205</v>
      </c>
      <c r="H7870" s="28" t="s">
        <v>7151</v>
      </c>
      <c r="J7870" s="28" t="s">
        <v>4911</v>
      </c>
      <c r="K7870" s="29">
        <v>41103</v>
      </c>
      <c r="L7870" s="28" t="s">
        <v>5658</v>
      </c>
      <c r="M7870" s="28" t="s">
        <v>755</v>
      </c>
    </row>
    <row r="7871" spans="1:13" hidden="1" x14ac:dyDescent="0.2">
      <c r="A7871" s="211">
        <v>92614</v>
      </c>
      <c r="B7871" s="28" t="s">
        <v>4573</v>
      </c>
      <c r="C7871" s="28" t="s">
        <v>4574</v>
      </c>
      <c r="D7871" s="25">
        <v>41103</v>
      </c>
      <c r="E7871" s="28" t="s">
        <v>2598</v>
      </c>
      <c r="F7871" s="26">
        <v>10</v>
      </c>
      <c r="G7871" s="28" t="s">
        <v>681</v>
      </c>
      <c r="H7871" s="28" t="s">
        <v>7165</v>
      </c>
      <c r="J7871" s="28" t="s">
        <v>4907</v>
      </c>
      <c r="K7871" s="29">
        <v>41103</v>
      </c>
      <c r="L7871" s="28" t="s">
        <v>7174</v>
      </c>
      <c r="M7871" s="28" t="s">
        <v>697</v>
      </c>
    </row>
    <row r="7872" spans="1:13" hidden="1" x14ac:dyDescent="0.2">
      <c r="A7872" s="27">
        <v>92690</v>
      </c>
      <c r="B7872" s="33" t="s">
        <v>4573</v>
      </c>
      <c r="C7872" s="28" t="s">
        <v>5135</v>
      </c>
      <c r="D7872" s="25">
        <v>41103</v>
      </c>
      <c r="F7872" s="26">
        <v>4.09</v>
      </c>
      <c r="G7872" s="28" t="s">
        <v>7119</v>
      </c>
      <c r="H7872" s="28" t="s">
        <v>3365</v>
      </c>
      <c r="J7872" s="28" t="s">
        <v>4911</v>
      </c>
      <c r="K7872" s="29">
        <v>41104</v>
      </c>
      <c r="L7872" s="28" t="s">
        <v>5658</v>
      </c>
      <c r="M7872" s="28" t="s">
        <v>6161</v>
      </c>
    </row>
    <row r="7873" spans="1:13" hidden="1" x14ac:dyDescent="0.2">
      <c r="A7873" s="27">
        <v>92689</v>
      </c>
      <c r="B7873" s="28" t="s">
        <v>4573</v>
      </c>
      <c r="C7873" s="28" t="s">
        <v>5135</v>
      </c>
      <c r="D7873" s="25">
        <v>41103</v>
      </c>
      <c r="F7873" s="26">
        <v>3.32</v>
      </c>
      <c r="G7873" s="28" t="s">
        <v>683</v>
      </c>
      <c r="H7873" s="28" t="s">
        <v>7322</v>
      </c>
      <c r="J7873" s="28" t="s">
        <v>7139</v>
      </c>
      <c r="K7873" s="29">
        <v>41104</v>
      </c>
      <c r="L7873" s="28" t="s">
        <v>5658</v>
      </c>
      <c r="M7873" s="28" t="s">
        <v>4093</v>
      </c>
    </row>
    <row r="7874" spans="1:13" hidden="1" x14ac:dyDescent="0.2">
      <c r="A7874" s="211">
        <v>92691</v>
      </c>
      <c r="B7874" s="28" t="s">
        <v>4573</v>
      </c>
      <c r="C7874" s="28" t="s">
        <v>5135</v>
      </c>
      <c r="D7874" s="25">
        <v>41104</v>
      </c>
      <c r="E7874" s="33"/>
      <c r="F7874" s="26">
        <v>16.75</v>
      </c>
      <c r="G7874" s="28" t="s">
        <v>6669</v>
      </c>
      <c r="H7874" s="28" t="s">
        <v>3379</v>
      </c>
      <c r="J7874" s="28" t="s">
        <v>4905</v>
      </c>
      <c r="K7874" s="29">
        <v>41106</v>
      </c>
      <c r="L7874" s="28" t="s">
        <v>5658</v>
      </c>
      <c r="M7874" s="28" t="s">
        <v>3578</v>
      </c>
    </row>
    <row r="7875" spans="1:13" hidden="1" x14ac:dyDescent="0.2">
      <c r="A7875" s="27">
        <v>92692.1</v>
      </c>
      <c r="B7875" s="28" t="s">
        <v>4573</v>
      </c>
      <c r="C7875" s="28" t="s">
        <v>5135</v>
      </c>
      <c r="D7875" s="25">
        <v>41104</v>
      </c>
      <c r="E7875" s="28" t="s">
        <v>1331</v>
      </c>
      <c r="F7875" s="26">
        <v>47</v>
      </c>
      <c r="G7875" s="28" t="s">
        <v>683</v>
      </c>
      <c r="H7875" s="28" t="s">
        <v>3488</v>
      </c>
      <c r="J7875" s="28" t="s">
        <v>4909</v>
      </c>
      <c r="K7875" s="29">
        <v>41106</v>
      </c>
      <c r="L7875" s="28" t="s">
        <v>5658</v>
      </c>
      <c r="M7875" s="28" t="s">
        <v>6162</v>
      </c>
    </row>
    <row r="7876" spans="1:13" hidden="1" x14ac:dyDescent="0.2">
      <c r="A7876" s="27">
        <v>92692.2</v>
      </c>
      <c r="B7876" s="28" t="s">
        <v>4573</v>
      </c>
      <c r="C7876" s="28" t="s">
        <v>5135</v>
      </c>
      <c r="D7876" s="25">
        <v>41104</v>
      </c>
      <c r="E7876" s="28" t="s">
        <v>2035</v>
      </c>
      <c r="F7876" s="26">
        <v>16.59</v>
      </c>
      <c r="G7876" s="28" t="s">
        <v>683</v>
      </c>
      <c r="H7876" s="28" t="s">
        <v>3488</v>
      </c>
      <c r="J7876" s="28" t="s">
        <v>4909</v>
      </c>
      <c r="K7876" s="29">
        <v>41106</v>
      </c>
      <c r="L7876" s="28" t="s">
        <v>5658</v>
      </c>
      <c r="M7876" s="28" t="s">
        <v>6162</v>
      </c>
    </row>
    <row r="7877" spans="1:13" hidden="1" x14ac:dyDescent="0.2">
      <c r="A7877" s="27">
        <v>92692.3</v>
      </c>
      <c r="B7877" s="28" t="s">
        <v>4573</v>
      </c>
      <c r="C7877" s="28" t="s">
        <v>5135</v>
      </c>
      <c r="D7877" s="25">
        <v>41104</v>
      </c>
      <c r="E7877" s="28" t="s">
        <v>1320</v>
      </c>
      <c r="F7877" s="26">
        <v>20.49</v>
      </c>
      <c r="G7877" s="28" t="s">
        <v>683</v>
      </c>
      <c r="H7877" s="28" t="s">
        <v>3488</v>
      </c>
      <c r="J7877" s="28" t="s">
        <v>4909</v>
      </c>
      <c r="K7877" s="29">
        <v>41106</v>
      </c>
      <c r="L7877" s="28" t="s">
        <v>5658</v>
      </c>
      <c r="M7877" s="28" t="s">
        <v>6162</v>
      </c>
    </row>
    <row r="7878" spans="1:13" hidden="1" x14ac:dyDescent="0.2">
      <c r="A7878" s="27">
        <v>92692.4</v>
      </c>
      <c r="B7878" s="28" t="s">
        <v>4573</v>
      </c>
      <c r="C7878" s="28" t="s">
        <v>5135</v>
      </c>
      <c r="D7878" s="25">
        <v>41104</v>
      </c>
      <c r="F7878" s="26">
        <v>84.08</v>
      </c>
      <c r="G7878" s="28" t="s">
        <v>683</v>
      </c>
      <c r="H7878" s="28" t="s">
        <v>3365</v>
      </c>
      <c r="J7878" s="28" t="s">
        <v>4909</v>
      </c>
      <c r="K7878" s="29">
        <v>41106</v>
      </c>
      <c r="L7878" s="28" t="s">
        <v>5658</v>
      </c>
      <c r="M7878" s="28" t="s">
        <v>6162</v>
      </c>
    </row>
    <row r="7879" spans="1:13" hidden="1" x14ac:dyDescent="0.2">
      <c r="A7879" s="211">
        <v>92694</v>
      </c>
      <c r="B7879" s="33" t="s">
        <v>4573</v>
      </c>
      <c r="C7879" s="33" t="s">
        <v>5135</v>
      </c>
      <c r="D7879" s="25">
        <v>41105</v>
      </c>
      <c r="F7879" s="26">
        <v>19.25</v>
      </c>
      <c r="G7879" s="28" t="s">
        <v>6753</v>
      </c>
      <c r="H7879" s="28" t="s">
        <v>3484</v>
      </c>
      <c r="J7879" s="28" t="s">
        <v>4909</v>
      </c>
      <c r="K7879" s="29">
        <v>41106</v>
      </c>
      <c r="L7879" s="28" t="s">
        <v>5658</v>
      </c>
      <c r="M7879" s="28" t="s">
        <v>3813</v>
      </c>
    </row>
    <row r="7880" spans="1:13" hidden="1" x14ac:dyDescent="0.2">
      <c r="A7880" s="27">
        <v>92693</v>
      </c>
      <c r="B7880" s="28" t="s">
        <v>4573</v>
      </c>
      <c r="C7880" s="28" t="s">
        <v>5135</v>
      </c>
      <c r="D7880" s="25">
        <v>41105</v>
      </c>
      <c r="F7880" s="26">
        <v>40.69</v>
      </c>
      <c r="G7880" s="28" t="s">
        <v>5137</v>
      </c>
      <c r="H7880" s="28" t="s">
        <v>7322</v>
      </c>
      <c r="J7880" s="28" t="s">
        <v>7139</v>
      </c>
      <c r="K7880" s="29">
        <v>41106</v>
      </c>
      <c r="L7880" s="28" t="s">
        <v>5658</v>
      </c>
      <c r="M7880" s="28" t="s">
        <v>3579</v>
      </c>
    </row>
    <row r="7881" spans="1:13" hidden="1" x14ac:dyDescent="0.2">
      <c r="A7881" s="211">
        <v>92613</v>
      </c>
      <c r="B7881" s="28" t="s">
        <v>4579</v>
      </c>
      <c r="C7881" s="28" t="s">
        <v>4574</v>
      </c>
      <c r="D7881" s="25">
        <v>41106</v>
      </c>
      <c r="F7881" s="26">
        <v>40</v>
      </c>
      <c r="G7881" s="28" t="s">
        <v>4580</v>
      </c>
      <c r="H7881" s="28" t="s">
        <v>6667</v>
      </c>
      <c r="K7881" s="29">
        <v>41106</v>
      </c>
      <c r="L7881" s="28" t="s">
        <v>7184</v>
      </c>
      <c r="M7881" s="28" t="s">
        <v>2979</v>
      </c>
    </row>
    <row r="7882" spans="1:13" hidden="1" x14ac:dyDescent="0.2">
      <c r="A7882" s="211">
        <v>92695</v>
      </c>
      <c r="B7882" s="28" t="s">
        <v>4573</v>
      </c>
      <c r="C7882" s="28" t="s">
        <v>5135</v>
      </c>
      <c r="D7882" s="25">
        <v>41106</v>
      </c>
      <c r="F7882" s="26">
        <v>8</v>
      </c>
      <c r="G7882" s="28" t="s">
        <v>3348</v>
      </c>
      <c r="H7882" s="28" t="s">
        <v>3484</v>
      </c>
      <c r="J7882" s="28" t="s">
        <v>4909</v>
      </c>
      <c r="K7882" s="29">
        <v>41107</v>
      </c>
      <c r="L7882" s="28" t="s">
        <v>5658</v>
      </c>
      <c r="M7882" s="28" t="s">
        <v>3580</v>
      </c>
    </row>
    <row r="7883" spans="1:13" hidden="1" x14ac:dyDescent="0.2">
      <c r="A7883" s="211">
        <v>92696</v>
      </c>
      <c r="B7883" s="28" t="s">
        <v>4573</v>
      </c>
      <c r="C7883" s="28" t="s">
        <v>5135</v>
      </c>
      <c r="D7883" s="25">
        <v>41106</v>
      </c>
      <c r="E7883" s="28" t="s">
        <v>641</v>
      </c>
      <c r="F7883" s="26">
        <v>17.989999999999998</v>
      </c>
      <c r="G7883" s="28" t="s">
        <v>3732</v>
      </c>
      <c r="H7883" s="28" t="s">
        <v>7321</v>
      </c>
      <c r="J7883" s="28" t="s">
        <v>4909</v>
      </c>
      <c r="K7883" s="29">
        <v>41107</v>
      </c>
      <c r="L7883" s="28" t="s">
        <v>5658</v>
      </c>
      <c r="M7883" s="28" t="s">
        <v>3581</v>
      </c>
    </row>
    <row r="7884" spans="1:13" hidden="1" x14ac:dyDescent="0.2">
      <c r="A7884" s="211">
        <v>92611</v>
      </c>
      <c r="B7884" s="28" t="s">
        <v>4579</v>
      </c>
      <c r="C7884" s="28" t="s">
        <v>4574</v>
      </c>
      <c r="D7884" s="25">
        <v>41107</v>
      </c>
      <c r="F7884" s="26">
        <v>50</v>
      </c>
      <c r="G7884" s="28" t="s">
        <v>4580</v>
      </c>
      <c r="H7884" s="28" t="s">
        <v>6667</v>
      </c>
      <c r="K7884" s="29">
        <v>41107</v>
      </c>
      <c r="L7884" s="28" t="s">
        <v>7184</v>
      </c>
      <c r="M7884" s="28" t="s">
        <v>7966</v>
      </c>
    </row>
    <row r="7885" spans="1:13" hidden="1" x14ac:dyDescent="0.2">
      <c r="A7885" s="27">
        <v>92612</v>
      </c>
      <c r="B7885" s="28" t="s">
        <v>4585</v>
      </c>
      <c r="C7885" s="28" t="s">
        <v>4574</v>
      </c>
      <c r="D7885" s="25">
        <v>41107</v>
      </c>
      <c r="F7885" s="26">
        <v>79.790000000000006</v>
      </c>
      <c r="G7885" s="28" t="s">
        <v>5142</v>
      </c>
      <c r="H7885" s="28" t="s">
        <v>5948</v>
      </c>
      <c r="K7885" s="29">
        <v>41107</v>
      </c>
      <c r="L7885" s="28" t="s">
        <v>7174</v>
      </c>
      <c r="M7885" s="28" t="s">
        <v>7175</v>
      </c>
    </row>
    <row r="7886" spans="1:13" hidden="1" x14ac:dyDescent="0.2">
      <c r="A7886" s="211">
        <v>92609.2</v>
      </c>
      <c r="B7886" s="28" t="s">
        <v>4582</v>
      </c>
      <c r="C7886" s="28" t="s">
        <v>4574</v>
      </c>
      <c r="D7886" s="25">
        <v>41108</v>
      </c>
      <c r="F7886" s="26">
        <v>-1.47</v>
      </c>
      <c r="G7886" s="28" t="s">
        <v>4583</v>
      </c>
      <c r="H7886" s="28" t="s">
        <v>6666</v>
      </c>
      <c r="K7886" s="29">
        <v>41108</v>
      </c>
      <c r="L7886" s="28" t="s">
        <v>7181</v>
      </c>
      <c r="M7886" s="28">
        <v>166050</v>
      </c>
    </row>
    <row r="7887" spans="1:13" hidden="1" x14ac:dyDescent="0.2">
      <c r="A7887" s="211">
        <v>92607</v>
      </c>
      <c r="B7887" s="28" t="s">
        <v>4579</v>
      </c>
      <c r="C7887" s="28" t="s">
        <v>4574</v>
      </c>
      <c r="D7887" s="25">
        <v>41108</v>
      </c>
      <c r="F7887" s="26">
        <v>50</v>
      </c>
      <c r="G7887" s="28" t="s">
        <v>4580</v>
      </c>
      <c r="H7887" s="28" t="s">
        <v>6667</v>
      </c>
      <c r="K7887" s="29">
        <v>41108</v>
      </c>
      <c r="L7887" s="28" t="s">
        <v>7184</v>
      </c>
      <c r="M7887" s="28" t="s">
        <v>7964</v>
      </c>
    </row>
    <row r="7888" spans="1:13" hidden="1" x14ac:dyDescent="0.2">
      <c r="A7888" s="211">
        <v>92608.2</v>
      </c>
      <c r="B7888" s="28" t="s">
        <v>4579</v>
      </c>
      <c r="C7888" s="28" t="s">
        <v>4574</v>
      </c>
      <c r="D7888" s="25">
        <v>41108</v>
      </c>
      <c r="F7888" s="26">
        <v>50</v>
      </c>
      <c r="G7888" s="28" t="s">
        <v>4580</v>
      </c>
      <c r="H7888" s="28" t="s">
        <v>6667</v>
      </c>
      <c r="K7888" s="29">
        <v>41108</v>
      </c>
      <c r="L7888" s="28" t="s">
        <v>7212</v>
      </c>
      <c r="M7888" s="28" t="s">
        <v>4069</v>
      </c>
    </row>
    <row r="7889" spans="1:13" hidden="1" x14ac:dyDescent="0.2">
      <c r="A7889" s="211">
        <v>92610</v>
      </c>
      <c r="B7889" s="28" t="s">
        <v>4579</v>
      </c>
      <c r="C7889" s="28" t="s">
        <v>4574</v>
      </c>
      <c r="D7889" s="25">
        <v>41108</v>
      </c>
      <c r="F7889" s="26">
        <v>50</v>
      </c>
      <c r="G7889" s="28" t="s">
        <v>4580</v>
      </c>
      <c r="H7889" s="28" t="s">
        <v>6667</v>
      </c>
      <c r="K7889" s="29">
        <v>41108</v>
      </c>
      <c r="L7889" s="28" t="s">
        <v>7184</v>
      </c>
      <c r="M7889" s="28" t="s">
        <v>7965</v>
      </c>
    </row>
    <row r="7890" spans="1:13" hidden="1" x14ac:dyDescent="0.2">
      <c r="A7890" s="211">
        <v>92608.1</v>
      </c>
      <c r="B7890" s="28" t="s">
        <v>4573</v>
      </c>
      <c r="C7890" s="28" t="s">
        <v>4574</v>
      </c>
      <c r="D7890" s="25">
        <v>41108</v>
      </c>
      <c r="F7890" s="26">
        <v>3.17</v>
      </c>
      <c r="G7890" s="28" t="s">
        <v>879</v>
      </c>
      <c r="H7890" s="28" t="s">
        <v>3365</v>
      </c>
      <c r="J7890" s="28" t="s">
        <v>4907</v>
      </c>
      <c r="K7890" s="29">
        <v>41108</v>
      </c>
      <c r="L7890" s="28" t="s">
        <v>7212</v>
      </c>
      <c r="M7890" s="28" t="s">
        <v>4069</v>
      </c>
    </row>
    <row r="7891" spans="1:13" hidden="1" x14ac:dyDescent="0.2">
      <c r="A7891" s="211">
        <v>92697</v>
      </c>
      <c r="B7891" s="28" t="s">
        <v>4573</v>
      </c>
      <c r="C7891" s="28" t="s">
        <v>5135</v>
      </c>
      <c r="D7891" s="25">
        <v>41108</v>
      </c>
      <c r="F7891" s="26">
        <v>20.440000000000001</v>
      </c>
      <c r="G7891" s="28" t="s">
        <v>1157</v>
      </c>
      <c r="H7891" s="28" t="s">
        <v>7322</v>
      </c>
      <c r="J7891" s="28" t="s">
        <v>7139</v>
      </c>
      <c r="K7891" s="29">
        <v>41109</v>
      </c>
      <c r="L7891" s="28" t="s">
        <v>5658</v>
      </c>
      <c r="M7891" s="28" t="s">
        <v>3582</v>
      </c>
    </row>
    <row r="7892" spans="1:13" hidden="1" x14ac:dyDescent="0.2">
      <c r="A7892" s="211">
        <v>92698</v>
      </c>
      <c r="B7892" s="28" t="s">
        <v>4573</v>
      </c>
      <c r="C7892" s="28" t="s">
        <v>5135</v>
      </c>
      <c r="D7892" s="25">
        <v>41108</v>
      </c>
      <c r="F7892" s="26">
        <v>35.979999999999997</v>
      </c>
      <c r="G7892" s="28" t="s">
        <v>2212</v>
      </c>
      <c r="H7892" s="28" t="s">
        <v>7311</v>
      </c>
      <c r="J7892" s="28" t="s">
        <v>4683</v>
      </c>
      <c r="K7892" s="29">
        <v>41109</v>
      </c>
      <c r="L7892" s="28" t="s">
        <v>5658</v>
      </c>
      <c r="M7892" s="28" t="s">
        <v>4090</v>
      </c>
    </row>
    <row r="7893" spans="1:13" hidden="1" x14ac:dyDescent="0.2">
      <c r="A7893" s="27">
        <v>92609.1</v>
      </c>
      <c r="B7893" s="28" t="s">
        <v>4582</v>
      </c>
      <c r="C7893" s="28" t="s">
        <v>4574</v>
      </c>
      <c r="D7893" s="25">
        <v>41108</v>
      </c>
      <c r="F7893" s="26">
        <v>-66.569999999999993</v>
      </c>
      <c r="G7893" s="28" t="s">
        <v>8021</v>
      </c>
      <c r="H7893" s="28" t="s">
        <v>6666</v>
      </c>
      <c r="K7893" s="29">
        <v>41108</v>
      </c>
      <c r="L7893" s="28" t="s">
        <v>7181</v>
      </c>
      <c r="M7893" s="28">
        <v>166050</v>
      </c>
    </row>
    <row r="7894" spans="1:13" hidden="1" x14ac:dyDescent="0.2">
      <c r="A7894" s="27">
        <v>92794.1</v>
      </c>
      <c r="B7894" s="28" t="s">
        <v>4573</v>
      </c>
      <c r="C7894" s="28" t="s">
        <v>5133</v>
      </c>
      <c r="D7894" s="25">
        <v>41108</v>
      </c>
      <c r="E7894" s="28" t="s">
        <v>7117</v>
      </c>
      <c r="F7894" s="26">
        <v>11</v>
      </c>
      <c r="G7894" s="28" t="s">
        <v>5137</v>
      </c>
      <c r="H7894" s="28" t="s">
        <v>3370</v>
      </c>
      <c r="J7894" s="28" t="s">
        <v>4909</v>
      </c>
      <c r="K7894" s="29">
        <v>41152</v>
      </c>
      <c r="L7894" s="28" t="s">
        <v>5658</v>
      </c>
    </row>
    <row r="7895" spans="1:13" hidden="1" x14ac:dyDescent="0.2">
      <c r="A7895" s="27">
        <v>92794.2</v>
      </c>
      <c r="B7895" s="28" t="s">
        <v>4573</v>
      </c>
      <c r="C7895" s="28" t="s">
        <v>5133</v>
      </c>
      <c r="D7895" s="25">
        <v>41108</v>
      </c>
      <c r="F7895" s="26">
        <v>37.299999999999997</v>
      </c>
      <c r="G7895" s="28" t="s">
        <v>5137</v>
      </c>
      <c r="H7895" s="28" t="s">
        <v>3365</v>
      </c>
      <c r="J7895" s="28" t="s">
        <v>4909</v>
      </c>
      <c r="K7895" s="29">
        <v>41152</v>
      </c>
      <c r="L7895" s="28" t="s">
        <v>5658</v>
      </c>
    </row>
    <row r="7896" spans="1:13" hidden="1" x14ac:dyDescent="0.2">
      <c r="A7896" s="211">
        <v>92606</v>
      </c>
      <c r="B7896" s="28" t="s">
        <v>4573</v>
      </c>
      <c r="C7896" s="28" t="s">
        <v>4574</v>
      </c>
      <c r="D7896" s="25">
        <v>41109</v>
      </c>
      <c r="E7896" s="33" t="s">
        <v>5003</v>
      </c>
      <c r="F7896" s="26">
        <v>162.35</v>
      </c>
      <c r="G7896" s="28" t="s">
        <v>5180</v>
      </c>
      <c r="H7896" s="28" t="s">
        <v>4599</v>
      </c>
      <c r="I7896" s="28" t="s">
        <v>4193</v>
      </c>
      <c r="J7896" s="28" t="s">
        <v>4911</v>
      </c>
      <c r="K7896" s="29">
        <v>41109</v>
      </c>
      <c r="L7896" s="28" t="s">
        <v>5361</v>
      </c>
      <c r="M7896" s="28" t="s">
        <v>4068</v>
      </c>
    </row>
    <row r="7897" spans="1:13" hidden="1" x14ac:dyDescent="0.2">
      <c r="A7897" s="211">
        <v>92700</v>
      </c>
      <c r="B7897" s="28" t="s">
        <v>4573</v>
      </c>
      <c r="C7897" s="28" t="s">
        <v>5135</v>
      </c>
      <c r="D7897" s="25">
        <v>41109</v>
      </c>
      <c r="F7897" s="26">
        <v>1.49</v>
      </c>
      <c r="G7897" s="28" t="s">
        <v>1444</v>
      </c>
      <c r="H7897" s="28" t="s">
        <v>277</v>
      </c>
      <c r="J7897" s="28" t="s">
        <v>4905</v>
      </c>
      <c r="K7897" s="29">
        <v>41110</v>
      </c>
      <c r="L7897" s="28" t="s">
        <v>5658</v>
      </c>
      <c r="M7897" s="28" t="s">
        <v>1456</v>
      </c>
    </row>
    <row r="7898" spans="1:13" hidden="1" x14ac:dyDescent="0.2">
      <c r="A7898" s="27">
        <v>92699</v>
      </c>
      <c r="B7898" s="28" t="s">
        <v>4573</v>
      </c>
      <c r="C7898" s="28" t="s">
        <v>5135</v>
      </c>
      <c r="D7898" s="25">
        <v>41109</v>
      </c>
      <c r="F7898" s="26">
        <v>41.25</v>
      </c>
      <c r="G7898" s="28" t="s">
        <v>2158</v>
      </c>
      <c r="H7898" s="28" t="s">
        <v>3484</v>
      </c>
      <c r="J7898" s="28" t="s">
        <v>4908</v>
      </c>
      <c r="K7898" s="29">
        <v>41110</v>
      </c>
      <c r="L7898" s="28" t="s">
        <v>5658</v>
      </c>
      <c r="M7898" s="28" t="s">
        <v>7356</v>
      </c>
    </row>
    <row r="7899" spans="1:13" hidden="1" x14ac:dyDescent="0.2">
      <c r="A7899" s="211">
        <v>92605</v>
      </c>
      <c r="B7899" s="28" t="s">
        <v>4573</v>
      </c>
      <c r="C7899" s="28" t="s">
        <v>4574</v>
      </c>
      <c r="D7899" s="25">
        <v>41110</v>
      </c>
      <c r="E7899" s="28" t="s">
        <v>5002</v>
      </c>
      <c r="F7899" s="26">
        <v>1034.53</v>
      </c>
      <c r="G7899" s="28" t="s">
        <v>681</v>
      </c>
      <c r="H7899" s="28" t="s">
        <v>7165</v>
      </c>
      <c r="J7899" s="28" t="s">
        <v>4911</v>
      </c>
      <c r="K7899" s="29">
        <v>41110</v>
      </c>
      <c r="L7899" s="28" t="s">
        <v>7212</v>
      </c>
      <c r="M7899" s="28" t="s">
        <v>4067</v>
      </c>
    </row>
    <row r="7900" spans="1:13" hidden="1" x14ac:dyDescent="0.2">
      <c r="A7900" s="27">
        <v>92702</v>
      </c>
      <c r="B7900" s="28" t="s">
        <v>4573</v>
      </c>
      <c r="C7900" s="28" t="s">
        <v>5135</v>
      </c>
      <c r="D7900" s="25">
        <v>41110</v>
      </c>
      <c r="F7900" s="26">
        <v>4.09</v>
      </c>
      <c r="G7900" s="28" t="s">
        <v>7119</v>
      </c>
      <c r="H7900" s="28" t="s">
        <v>3365</v>
      </c>
      <c r="J7900" s="28" t="s">
        <v>4911</v>
      </c>
      <c r="K7900" s="29">
        <v>41111</v>
      </c>
      <c r="L7900" s="28" t="s">
        <v>5658</v>
      </c>
      <c r="M7900" s="28" t="s">
        <v>6161</v>
      </c>
    </row>
    <row r="7901" spans="1:13" hidden="1" x14ac:dyDescent="0.2">
      <c r="A7901" s="27">
        <v>92701</v>
      </c>
      <c r="B7901" s="28" t="s">
        <v>4573</v>
      </c>
      <c r="C7901" s="28" t="s">
        <v>5135</v>
      </c>
      <c r="D7901" s="25">
        <v>41110</v>
      </c>
      <c r="F7901" s="26">
        <v>20.83</v>
      </c>
      <c r="G7901" s="28" t="s">
        <v>683</v>
      </c>
      <c r="H7901" s="28" t="s">
        <v>3365</v>
      </c>
      <c r="J7901" s="28" t="s">
        <v>4909</v>
      </c>
      <c r="K7901" s="29">
        <v>41111</v>
      </c>
      <c r="L7901" s="28" t="s">
        <v>5658</v>
      </c>
      <c r="M7901" s="28" t="s">
        <v>1525</v>
      </c>
    </row>
    <row r="7902" spans="1:13" hidden="1" x14ac:dyDescent="0.2">
      <c r="A7902" s="27">
        <v>92703</v>
      </c>
      <c r="B7902" s="28" t="s">
        <v>4573</v>
      </c>
      <c r="C7902" s="28" t="s">
        <v>5135</v>
      </c>
      <c r="D7902" s="25">
        <v>41112</v>
      </c>
      <c r="E7902" s="28" t="s">
        <v>5007</v>
      </c>
      <c r="F7902" s="26">
        <v>119</v>
      </c>
      <c r="G7902" s="28" t="s">
        <v>5006</v>
      </c>
      <c r="H7902" s="28" t="s">
        <v>3484</v>
      </c>
      <c r="J7902" s="28" t="s">
        <v>4907</v>
      </c>
      <c r="K7902" s="29">
        <v>41113</v>
      </c>
      <c r="L7902" s="28" t="s">
        <v>5658</v>
      </c>
      <c r="M7902" s="28" t="s">
        <v>3583</v>
      </c>
    </row>
    <row r="7903" spans="1:13" hidden="1" x14ac:dyDescent="0.2">
      <c r="A7903" s="27">
        <v>92704</v>
      </c>
      <c r="B7903" s="28" t="s">
        <v>4573</v>
      </c>
      <c r="C7903" s="28" t="s">
        <v>5135</v>
      </c>
      <c r="D7903" s="25">
        <v>41112</v>
      </c>
      <c r="E7903" s="28" t="s">
        <v>7164</v>
      </c>
      <c r="F7903" s="26">
        <v>16</v>
      </c>
      <c r="G7903" s="28" t="s">
        <v>5006</v>
      </c>
      <c r="H7903" s="28" t="s">
        <v>3484</v>
      </c>
      <c r="J7903" s="28" t="s">
        <v>4907</v>
      </c>
      <c r="K7903" s="29">
        <v>41113</v>
      </c>
      <c r="L7903" s="28" t="s">
        <v>5658</v>
      </c>
      <c r="M7903" s="28" t="s">
        <v>3583</v>
      </c>
    </row>
    <row r="7904" spans="1:13" hidden="1" x14ac:dyDescent="0.2">
      <c r="A7904" s="27">
        <v>92705</v>
      </c>
      <c r="B7904" s="28" t="s">
        <v>4573</v>
      </c>
      <c r="C7904" s="28" t="s">
        <v>5135</v>
      </c>
      <c r="D7904" s="25">
        <v>41112</v>
      </c>
      <c r="E7904" s="28" t="s">
        <v>5008</v>
      </c>
      <c r="F7904" s="26">
        <v>16.440000000000001</v>
      </c>
      <c r="G7904" s="28" t="s">
        <v>892</v>
      </c>
      <c r="H7904" s="28" t="s">
        <v>7324</v>
      </c>
      <c r="I7904" s="28" t="s">
        <v>4190</v>
      </c>
      <c r="J7904" s="28" t="s">
        <v>4909</v>
      </c>
      <c r="K7904" s="29">
        <v>41113</v>
      </c>
      <c r="L7904" s="28" t="s">
        <v>5658</v>
      </c>
      <c r="M7904" s="28" t="s">
        <v>8424</v>
      </c>
    </row>
    <row r="7905" spans="1:13" hidden="1" x14ac:dyDescent="0.2">
      <c r="A7905" s="211">
        <v>92604</v>
      </c>
      <c r="B7905" s="28" t="s">
        <v>4573</v>
      </c>
      <c r="C7905" s="28" t="s">
        <v>4574</v>
      </c>
      <c r="D7905" s="25">
        <v>41113</v>
      </c>
      <c r="F7905" s="26">
        <v>57.92</v>
      </c>
      <c r="G7905" s="28" t="s">
        <v>1956</v>
      </c>
      <c r="H7905" s="28" t="s">
        <v>7322</v>
      </c>
      <c r="J7905" s="28" t="s">
        <v>7139</v>
      </c>
      <c r="K7905" s="29">
        <v>41113</v>
      </c>
      <c r="L7905" s="28" t="s">
        <v>7212</v>
      </c>
      <c r="M7905" s="28" t="s">
        <v>4066</v>
      </c>
    </row>
    <row r="7906" spans="1:13" hidden="1" x14ac:dyDescent="0.2">
      <c r="A7906" s="211">
        <v>92603</v>
      </c>
      <c r="B7906" s="28" t="s">
        <v>4573</v>
      </c>
      <c r="C7906" s="28" t="s">
        <v>4574</v>
      </c>
      <c r="D7906" s="25">
        <v>41113</v>
      </c>
      <c r="F7906" s="26">
        <v>6.47</v>
      </c>
      <c r="G7906" s="28" t="s">
        <v>879</v>
      </c>
      <c r="H7906" s="28" t="s">
        <v>3365</v>
      </c>
      <c r="J7906" s="28" t="s">
        <v>4909</v>
      </c>
      <c r="K7906" s="29">
        <v>41113</v>
      </c>
      <c r="L7906" s="28" t="s">
        <v>7212</v>
      </c>
      <c r="M7906" s="28" t="s">
        <v>4065</v>
      </c>
    </row>
    <row r="7907" spans="1:13" hidden="1" x14ac:dyDescent="0.2">
      <c r="A7907" s="27">
        <v>92707</v>
      </c>
      <c r="B7907" s="28" t="s">
        <v>4573</v>
      </c>
      <c r="C7907" s="28" t="s">
        <v>5135</v>
      </c>
      <c r="D7907" s="25">
        <v>41113</v>
      </c>
      <c r="F7907" s="26">
        <v>3.49</v>
      </c>
      <c r="G7907" s="28" t="s">
        <v>7119</v>
      </c>
      <c r="H7907" s="28" t="s">
        <v>3365</v>
      </c>
      <c r="J7907" s="28" t="s">
        <v>4911</v>
      </c>
      <c r="K7907" s="29">
        <v>41114</v>
      </c>
      <c r="L7907" s="28" t="s">
        <v>5658</v>
      </c>
      <c r="M7907" s="28" t="s">
        <v>6161</v>
      </c>
    </row>
    <row r="7908" spans="1:13" hidden="1" x14ac:dyDescent="0.2">
      <c r="A7908" s="27">
        <v>92706</v>
      </c>
      <c r="B7908" s="28" t="s">
        <v>4573</v>
      </c>
      <c r="C7908" s="28" t="s">
        <v>5135</v>
      </c>
      <c r="D7908" s="25">
        <v>41113</v>
      </c>
      <c r="F7908" s="26">
        <v>31.08</v>
      </c>
      <c r="G7908" s="28" t="s">
        <v>683</v>
      </c>
      <c r="H7908" s="28" t="s">
        <v>3365</v>
      </c>
      <c r="J7908" s="28" t="s">
        <v>4909</v>
      </c>
      <c r="K7908" s="29">
        <v>41114</v>
      </c>
      <c r="L7908" s="28" t="s">
        <v>5658</v>
      </c>
      <c r="M7908" s="28" t="s">
        <v>1525</v>
      </c>
    </row>
    <row r="7909" spans="1:13" hidden="1" x14ac:dyDescent="0.2">
      <c r="A7909" s="211">
        <v>92713</v>
      </c>
      <c r="B7909" s="33" t="s">
        <v>4573</v>
      </c>
      <c r="C7909" s="28" t="s">
        <v>5135</v>
      </c>
      <c r="D7909" s="25">
        <v>41114</v>
      </c>
      <c r="F7909" s="26">
        <v>1.7</v>
      </c>
      <c r="G7909" s="28" t="s">
        <v>1556</v>
      </c>
      <c r="H7909" s="28" t="s">
        <v>3370</v>
      </c>
      <c r="J7909" s="28" t="s">
        <v>7139</v>
      </c>
      <c r="K7909" s="29">
        <v>41116</v>
      </c>
      <c r="L7909" s="28" t="s">
        <v>5658</v>
      </c>
      <c r="M7909" s="28" t="s">
        <v>4771</v>
      </c>
    </row>
    <row r="7910" spans="1:13" hidden="1" x14ac:dyDescent="0.2">
      <c r="A7910" s="211">
        <v>92600</v>
      </c>
      <c r="B7910" s="28" t="s">
        <v>4579</v>
      </c>
      <c r="C7910" s="28" t="s">
        <v>4574</v>
      </c>
      <c r="D7910" s="25">
        <v>41114</v>
      </c>
      <c r="F7910" s="26">
        <v>30</v>
      </c>
      <c r="G7910" s="28" t="s">
        <v>4580</v>
      </c>
      <c r="H7910" s="28" t="s">
        <v>6667</v>
      </c>
      <c r="K7910" s="29">
        <v>41114</v>
      </c>
      <c r="L7910" s="28" t="s">
        <v>7184</v>
      </c>
      <c r="M7910" s="28" t="s">
        <v>7963</v>
      </c>
    </row>
    <row r="7911" spans="1:13" hidden="1" x14ac:dyDescent="0.2">
      <c r="A7911" s="211">
        <v>92708</v>
      </c>
      <c r="B7911" s="28" t="s">
        <v>4573</v>
      </c>
      <c r="C7911" s="28" t="s">
        <v>5135</v>
      </c>
      <c r="D7911" s="25">
        <v>41114</v>
      </c>
      <c r="F7911" s="26">
        <v>18.75</v>
      </c>
      <c r="G7911" s="28" t="s">
        <v>7120</v>
      </c>
      <c r="H7911" s="28" t="s">
        <v>3484</v>
      </c>
      <c r="J7911" s="28" t="s">
        <v>4907</v>
      </c>
      <c r="K7911" s="29">
        <v>41115</v>
      </c>
      <c r="L7911" s="28" t="s">
        <v>5658</v>
      </c>
      <c r="M7911" s="28" t="s">
        <v>3584</v>
      </c>
    </row>
    <row r="7912" spans="1:13" hidden="1" x14ac:dyDescent="0.2">
      <c r="A7912" s="211">
        <v>92710</v>
      </c>
      <c r="B7912" s="28" t="s">
        <v>4573</v>
      </c>
      <c r="C7912" s="28" t="s">
        <v>5135</v>
      </c>
      <c r="D7912" s="25">
        <v>41114</v>
      </c>
      <c r="F7912" s="26">
        <v>28</v>
      </c>
      <c r="G7912" s="28" t="s">
        <v>3742</v>
      </c>
      <c r="H7912" s="28" t="s">
        <v>4600</v>
      </c>
      <c r="J7912" s="28" t="s">
        <v>4905</v>
      </c>
      <c r="K7912" s="29">
        <v>41115</v>
      </c>
      <c r="L7912" s="28" t="s">
        <v>5658</v>
      </c>
      <c r="M7912" s="28" t="s">
        <v>5356</v>
      </c>
    </row>
    <row r="7913" spans="1:13" hidden="1" x14ac:dyDescent="0.2">
      <c r="A7913" s="27">
        <v>92602</v>
      </c>
      <c r="B7913" s="28" t="s">
        <v>4573</v>
      </c>
      <c r="C7913" s="28" t="s">
        <v>4574</v>
      </c>
      <c r="D7913" s="25">
        <v>41114</v>
      </c>
      <c r="E7913" s="28" t="s">
        <v>3389</v>
      </c>
      <c r="F7913" s="26">
        <v>44.89</v>
      </c>
      <c r="G7913" s="28" t="s">
        <v>5139</v>
      </c>
      <c r="H7913" s="28" t="s">
        <v>3381</v>
      </c>
      <c r="J7913" s="28" t="s">
        <v>4911</v>
      </c>
      <c r="K7913" s="29">
        <v>41114</v>
      </c>
      <c r="L7913" s="28" t="s">
        <v>7174</v>
      </c>
      <c r="M7913" s="28" t="s">
        <v>7209</v>
      </c>
    </row>
    <row r="7914" spans="1:13" hidden="1" x14ac:dyDescent="0.2">
      <c r="A7914" s="27">
        <v>92709</v>
      </c>
      <c r="B7914" s="28" t="s">
        <v>4573</v>
      </c>
      <c r="C7914" s="28" t="s">
        <v>5135</v>
      </c>
      <c r="D7914" s="25">
        <v>41114</v>
      </c>
      <c r="F7914" s="26">
        <v>92</v>
      </c>
      <c r="G7914" s="28" t="s">
        <v>5416</v>
      </c>
      <c r="H7914" s="28" t="s">
        <v>4600</v>
      </c>
      <c r="J7914" s="28" t="s">
        <v>4905</v>
      </c>
      <c r="K7914" s="29">
        <v>41115</v>
      </c>
      <c r="L7914" s="28" t="s">
        <v>5658</v>
      </c>
      <c r="M7914" s="28" t="s">
        <v>4769</v>
      </c>
    </row>
    <row r="7915" spans="1:13" hidden="1" x14ac:dyDescent="0.2">
      <c r="A7915" s="27">
        <v>92601</v>
      </c>
      <c r="B7915" s="28" t="s">
        <v>4585</v>
      </c>
      <c r="C7915" s="28" t="s">
        <v>4574</v>
      </c>
      <c r="D7915" s="25">
        <v>41114</v>
      </c>
      <c r="F7915" s="26">
        <v>20.8</v>
      </c>
      <c r="G7915" s="28" t="s">
        <v>5141</v>
      </c>
      <c r="H7915" s="28" t="s">
        <v>5948</v>
      </c>
      <c r="J7915" s="28" t="s">
        <v>4907</v>
      </c>
      <c r="K7915" s="29">
        <v>41114</v>
      </c>
      <c r="L7915" s="28" t="s">
        <v>7174</v>
      </c>
      <c r="M7915" s="28" t="s">
        <v>5035</v>
      </c>
    </row>
    <row r="7916" spans="1:13" hidden="1" x14ac:dyDescent="0.2">
      <c r="A7916" s="27">
        <v>92796.1</v>
      </c>
      <c r="B7916" s="28" t="s">
        <v>4573</v>
      </c>
      <c r="C7916" s="28" t="s">
        <v>5133</v>
      </c>
      <c r="D7916" s="25">
        <v>41114</v>
      </c>
      <c r="E7916" s="28" t="s">
        <v>729</v>
      </c>
      <c r="F7916" s="26">
        <v>14</v>
      </c>
      <c r="G7916" s="28" t="s">
        <v>5137</v>
      </c>
      <c r="H7916" s="28" t="s">
        <v>3488</v>
      </c>
      <c r="J7916" s="28" t="s">
        <v>4909</v>
      </c>
      <c r="K7916" s="29">
        <v>41152</v>
      </c>
      <c r="L7916" s="28" t="s">
        <v>5658</v>
      </c>
    </row>
    <row r="7917" spans="1:13" hidden="1" x14ac:dyDescent="0.2">
      <c r="A7917" s="27">
        <v>92796.2</v>
      </c>
      <c r="B7917" s="28" t="s">
        <v>4573</v>
      </c>
      <c r="C7917" s="28" t="s">
        <v>5133</v>
      </c>
      <c r="D7917" s="25">
        <v>41114</v>
      </c>
      <c r="F7917" s="26">
        <v>39.78</v>
      </c>
      <c r="G7917" s="28" t="s">
        <v>5137</v>
      </c>
      <c r="H7917" s="28" t="s">
        <v>3365</v>
      </c>
      <c r="J7917" s="28" t="s">
        <v>4909</v>
      </c>
      <c r="K7917" s="29">
        <v>41152</v>
      </c>
      <c r="L7917" s="28" t="s">
        <v>5658</v>
      </c>
    </row>
    <row r="7918" spans="1:13" hidden="1" x14ac:dyDescent="0.2">
      <c r="A7918" s="27">
        <v>92711</v>
      </c>
      <c r="B7918" s="28" t="s">
        <v>4573</v>
      </c>
      <c r="C7918" s="28" t="s">
        <v>5135</v>
      </c>
      <c r="D7918" s="25">
        <v>41114</v>
      </c>
      <c r="F7918" s="26">
        <v>25</v>
      </c>
      <c r="G7918" s="28" t="s">
        <v>4030</v>
      </c>
      <c r="H7918" s="28" t="s">
        <v>4600</v>
      </c>
      <c r="J7918" s="28" t="s">
        <v>4905</v>
      </c>
      <c r="K7918" s="29">
        <v>41115</v>
      </c>
      <c r="L7918" s="28" t="s">
        <v>5658</v>
      </c>
      <c r="M7918" s="28" t="s">
        <v>4770</v>
      </c>
    </row>
    <row r="7919" spans="1:13" hidden="1" x14ac:dyDescent="0.2">
      <c r="A7919" s="27">
        <v>92599</v>
      </c>
      <c r="B7919" s="28" t="s">
        <v>5138</v>
      </c>
      <c r="C7919" s="28" t="s">
        <v>4574</v>
      </c>
      <c r="D7919" s="25">
        <v>41114</v>
      </c>
      <c r="F7919" s="26">
        <v>376.21</v>
      </c>
      <c r="G7919" s="28" t="s">
        <v>4574</v>
      </c>
      <c r="H7919" s="28" t="s">
        <v>3381</v>
      </c>
      <c r="J7919" s="28" t="s">
        <v>4909</v>
      </c>
      <c r="K7919" s="29">
        <v>41114</v>
      </c>
      <c r="L7919" s="28" t="s">
        <v>7206</v>
      </c>
      <c r="M7919" s="28" t="s">
        <v>7962</v>
      </c>
    </row>
    <row r="7920" spans="1:13" x14ac:dyDescent="0.2">
      <c r="A7920" s="27">
        <v>92712</v>
      </c>
      <c r="B7920" s="28" t="s">
        <v>4573</v>
      </c>
      <c r="C7920" s="28" t="s">
        <v>5135</v>
      </c>
      <c r="D7920" s="25">
        <v>41114</v>
      </c>
      <c r="F7920" s="26">
        <v>240</v>
      </c>
      <c r="G7920" s="28" t="s">
        <v>2205</v>
      </c>
      <c r="H7920" s="28" t="s">
        <v>7151</v>
      </c>
      <c r="J7920" s="28" t="s">
        <v>4911</v>
      </c>
      <c r="K7920" s="29">
        <v>41116</v>
      </c>
      <c r="L7920" s="28" t="s">
        <v>5658</v>
      </c>
      <c r="M7920" s="28" t="s">
        <v>755</v>
      </c>
    </row>
    <row r="7921" spans="1:13" hidden="1" x14ac:dyDescent="0.2">
      <c r="A7921" s="211">
        <v>92596</v>
      </c>
      <c r="B7921" s="28" t="s">
        <v>4573</v>
      </c>
      <c r="C7921" s="28" t="s">
        <v>4574</v>
      </c>
      <c r="D7921" s="25">
        <v>41115</v>
      </c>
      <c r="E7921" s="28" t="s">
        <v>6562</v>
      </c>
      <c r="F7921" s="26">
        <v>7</v>
      </c>
      <c r="G7921" s="28" t="s">
        <v>4584</v>
      </c>
      <c r="H7921" s="28" t="s">
        <v>7154</v>
      </c>
      <c r="J7921" s="28" t="s">
        <v>4905</v>
      </c>
      <c r="K7921" s="29">
        <v>41115</v>
      </c>
      <c r="L7921" s="28" t="s">
        <v>7176</v>
      </c>
      <c r="M7921" s="28">
        <v>1406</v>
      </c>
    </row>
    <row r="7922" spans="1:13" hidden="1" x14ac:dyDescent="0.2">
      <c r="A7922" s="211">
        <v>92597.2</v>
      </c>
      <c r="B7922" s="28" t="s">
        <v>4579</v>
      </c>
      <c r="C7922" s="28" t="s">
        <v>4574</v>
      </c>
      <c r="D7922" s="25">
        <v>41115</v>
      </c>
      <c r="E7922" s="33"/>
      <c r="F7922" s="26">
        <v>30</v>
      </c>
      <c r="G7922" s="28" t="s">
        <v>4580</v>
      </c>
      <c r="H7922" s="28" t="s">
        <v>6667</v>
      </c>
      <c r="K7922" s="29">
        <v>41115</v>
      </c>
      <c r="L7922" s="28" t="s">
        <v>7212</v>
      </c>
      <c r="M7922" s="28" t="s">
        <v>4064</v>
      </c>
    </row>
    <row r="7923" spans="1:13" hidden="1" x14ac:dyDescent="0.2">
      <c r="A7923" s="211">
        <v>92598</v>
      </c>
      <c r="B7923" s="28" t="s">
        <v>4579</v>
      </c>
      <c r="C7923" s="28" t="s">
        <v>4574</v>
      </c>
      <c r="D7923" s="25">
        <v>41115</v>
      </c>
      <c r="F7923" s="26">
        <v>100</v>
      </c>
      <c r="G7923" s="28" t="s">
        <v>4580</v>
      </c>
      <c r="H7923" s="28" t="s">
        <v>6667</v>
      </c>
      <c r="K7923" s="29">
        <v>41115</v>
      </c>
      <c r="L7923" s="28" t="s">
        <v>7184</v>
      </c>
      <c r="M7923" s="28" t="s">
        <v>7961</v>
      </c>
    </row>
    <row r="7924" spans="1:13" hidden="1" x14ac:dyDescent="0.2">
      <c r="A7924" s="211">
        <v>92714</v>
      </c>
      <c r="B7924" s="28" t="s">
        <v>4573</v>
      </c>
      <c r="C7924" s="28" t="s">
        <v>5135</v>
      </c>
      <c r="D7924" s="25">
        <v>41115</v>
      </c>
      <c r="F7924" s="26">
        <v>17.7</v>
      </c>
      <c r="G7924" s="28" t="s">
        <v>3702</v>
      </c>
      <c r="H7924" s="28" t="s">
        <v>3484</v>
      </c>
      <c r="J7924" s="28" t="s">
        <v>4907</v>
      </c>
      <c r="K7924" s="29">
        <v>41116</v>
      </c>
      <c r="L7924" s="28" t="s">
        <v>5658</v>
      </c>
      <c r="M7924" s="28" t="s">
        <v>4772</v>
      </c>
    </row>
    <row r="7925" spans="1:13" hidden="1" x14ac:dyDescent="0.2">
      <c r="A7925" s="27">
        <v>92715</v>
      </c>
      <c r="B7925" s="28" t="s">
        <v>4573</v>
      </c>
      <c r="C7925" s="28" t="s">
        <v>5135</v>
      </c>
      <c r="D7925" s="25">
        <v>41115</v>
      </c>
      <c r="E7925" s="33"/>
      <c r="F7925" s="26">
        <v>10.9</v>
      </c>
      <c r="G7925" s="28" t="s">
        <v>683</v>
      </c>
      <c r="H7925" s="28" t="s">
        <v>3365</v>
      </c>
      <c r="J7925" s="28" t="s">
        <v>4909</v>
      </c>
      <c r="K7925" s="29">
        <v>41116</v>
      </c>
      <c r="L7925" s="28" t="s">
        <v>5658</v>
      </c>
      <c r="M7925" s="28" t="s">
        <v>1519</v>
      </c>
    </row>
    <row r="7926" spans="1:13" hidden="1" x14ac:dyDescent="0.2">
      <c r="A7926" s="27">
        <v>92597.1</v>
      </c>
      <c r="B7926" s="28" t="s">
        <v>4573</v>
      </c>
      <c r="C7926" s="28" t="s">
        <v>4574</v>
      </c>
      <c r="D7926" s="25">
        <v>41115</v>
      </c>
      <c r="E7926" s="28" t="s">
        <v>3367</v>
      </c>
      <c r="F7926" s="26">
        <v>8.9</v>
      </c>
      <c r="G7926" s="28" t="s">
        <v>5137</v>
      </c>
      <c r="H7926" s="28" t="s">
        <v>3365</v>
      </c>
      <c r="J7926" s="28" t="s">
        <v>4911</v>
      </c>
      <c r="K7926" s="29">
        <v>41115</v>
      </c>
      <c r="L7926" s="28" t="s">
        <v>7212</v>
      </c>
      <c r="M7926" s="28" t="s">
        <v>4064</v>
      </c>
    </row>
    <row r="7927" spans="1:13" hidden="1" x14ac:dyDescent="0.2">
      <c r="A7927" s="27">
        <v>92716</v>
      </c>
      <c r="B7927" s="28" t="s">
        <v>4573</v>
      </c>
      <c r="C7927" s="28" t="s">
        <v>5135</v>
      </c>
      <c r="D7927" s="25">
        <v>41115</v>
      </c>
      <c r="F7927" s="26">
        <v>28.2</v>
      </c>
      <c r="G7927" s="28" t="s">
        <v>2205</v>
      </c>
      <c r="H7927" s="28" t="s">
        <v>3484</v>
      </c>
      <c r="J7927" s="28" t="s">
        <v>4907</v>
      </c>
      <c r="K7927" s="29">
        <v>41116</v>
      </c>
      <c r="L7927" s="28" t="s">
        <v>5658</v>
      </c>
      <c r="M7927" s="28" t="s">
        <v>755</v>
      </c>
    </row>
    <row r="7928" spans="1:13" hidden="1" x14ac:dyDescent="0.2">
      <c r="A7928" s="27">
        <v>92717</v>
      </c>
      <c r="B7928" s="28" t="s">
        <v>4573</v>
      </c>
      <c r="C7928" s="28" t="s">
        <v>5135</v>
      </c>
      <c r="D7928" s="25">
        <v>41115</v>
      </c>
      <c r="E7928" s="28" t="s">
        <v>5009</v>
      </c>
      <c r="F7928" s="26">
        <v>40.6</v>
      </c>
      <c r="G7928" s="28" t="s">
        <v>2205</v>
      </c>
      <c r="H7928" s="28" t="s">
        <v>4599</v>
      </c>
      <c r="I7928" s="28" t="s">
        <v>2605</v>
      </c>
      <c r="J7928" s="28" t="s">
        <v>4906</v>
      </c>
      <c r="K7928" s="29">
        <v>41116</v>
      </c>
      <c r="L7928" s="28" t="s">
        <v>5658</v>
      </c>
      <c r="M7928" s="28" t="s">
        <v>755</v>
      </c>
    </row>
    <row r="7929" spans="1:13" hidden="1" x14ac:dyDescent="0.2">
      <c r="A7929" s="211">
        <v>92719</v>
      </c>
      <c r="B7929" s="28" t="s">
        <v>4573</v>
      </c>
      <c r="C7929" s="28" t="s">
        <v>5135</v>
      </c>
      <c r="D7929" s="25">
        <v>41116</v>
      </c>
      <c r="E7929" s="28" t="s">
        <v>5010</v>
      </c>
      <c r="F7929" s="26">
        <v>17.399999999999999</v>
      </c>
      <c r="G7929" s="28" t="s">
        <v>3348</v>
      </c>
      <c r="H7929" s="28" t="s">
        <v>3484</v>
      </c>
      <c r="J7929" s="28" t="s">
        <v>4909</v>
      </c>
      <c r="K7929" s="29">
        <v>41120</v>
      </c>
      <c r="L7929" s="28" t="s">
        <v>5658</v>
      </c>
      <c r="M7929" s="28" t="s">
        <v>6439</v>
      </c>
    </row>
    <row r="7930" spans="1:13" hidden="1" x14ac:dyDescent="0.2">
      <c r="A7930" s="211">
        <v>92718</v>
      </c>
      <c r="B7930" s="28" t="s">
        <v>4573</v>
      </c>
      <c r="C7930" s="28" t="s">
        <v>5135</v>
      </c>
      <c r="D7930" s="25">
        <v>41116</v>
      </c>
      <c r="F7930" s="26">
        <v>6.3</v>
      </c>
      <c r="G7930" s="28" t="s">
        <v>7120</v>
      </c>
      <c r="H7930" s="28" t="s">
        <v>3365</v>
      </c>
      <c r="J7930" s="28" t="s">
        <v>4907</v>
      </c>
      <c r="K7930" s="29">
        <v>41118</v>
      </c>
      <c r="L7930" s="28" t="s">
        <v>5658</v>
      </c>
      <c r="M7930" s="28" t="s">
        <v>4773</v>
      </c>
    </row>
    <row r="7931" spans="1:13" hidden="1" x14ac:dyDescent="0.2">
      <c r="A7931" s="211">
        <v>92721</v>
      </c>
      <c r="B7931" s="28" t="s">
        <v>4573</v>
      </c>
      <c r="C7931" s="28" t="s">
        <v>5135</v>
      </c>
      <c r="D7931" s="25">
        <v>41117</v>
      </c>
      <c r="F7931" s="26">
        <v>3.65</v>
      </c>
      <c r="G7931" s="28" t="s">
        <v>7120</v>
      </c>
      <c r="H7931" s="28" t="s">
        <v>3484</v>
      </c>
      <c r="J7931" s="28" t="s">
        <v>4911</v>
      </c>
      <c r="K7931" s="29">
        <v>41118</v>
      </c>
      <c r="L7931" s="28" t="s">
        <v>5658</v>
      </c>
      <c r="M7931" s="28" t="s">
        <v>3798</v>
      </c>
    </row>
    <row r="7932" spans="1:13" hidden="1" x14ac:dyDescent="0.2">
      <c r="A7932" s="27">
        <v>92722</v>
      </c>
      <c r="B7932" s="28" t="s">
        <v>4573</v>
      </c>
      <c r="C7932" s="28" t="s">
        <v>5135</v>
      </c>
      <c r="D7932" s="25">
        <v>41117</v>
      </c>
      <c r="F7932" s="26">
        <v>2.4900000000000002</v>
      </c>
      <c r="G7932" s="28" t="s">
        <v>7119</v>
      </c>
      <c r="H7932" s="28" t="s">
        <v>3365</v>
      </c>
      <c r="J7932" s="28" t="s">
        <v>4911</v>
      </c>
      <c r="K7932" s="29">
        <v>41120</v>
      </c>
      <c r="L7932" s="28" t="s">
        <v>5658</v>
      </c>
      <c r="M7932" s="28" t="s">
        <v>5023</v>
      </c>
    </row>
    <row r="7933" spans="1:13" hidden="1" x14ac:dyDescent="0.2">
      <c r="A7933" s="27">
        <v>92720.1</v>
      </c>
      <c r="B7933" s="28" t="s">
        <v>4573</v>
      </c>
      <c r="C7933" s="28" t="s">
        <v>5135</v>
      </c>
      <c r="D7933" s="25">
        <v>41117</v>
      </c>
      <c r="E7933" s="28" t="s">
        <v>1331</v>
      </c>
      <c r="F7933" s="26">
        <v>5</v>
      </c>
      <c r="G7933" s="28" t="s">
        <v>683</v>
      </c>
      <c r="H7933" s="28" t="s">
        <v>3488</v>
      </c>
      <c r="J7933" s="28" t="s">
        <v>4909</v>
      </c>
      <c r="K7933" s="29">
        <v>41118</v>
      </c>
      <c r="L7933" s="28" t="s">
        <v>5658</v>
      </c>
      <c r="M7933" s="28" t="s">
        <v>6162</v>
      </c>
    </row>
    <row r="7934" spans="1:13" hidden="1" x14ac:dyDescent="0.2">
      <c r="A7934" s="27">
        <v>92720.2</v>
      </c>
      <c r="B7934" s="28" t="s">
        <v>4573</v>
      </c>
      <c r="C7934" s="28" t="s">
        <v>5135</v>
      </c>
      <c r="D7934" s="25">
        <v>41117</v>
      </c>
      <c r="E7934" s="28" t="s">
        <v>2043</v>
      </c>
      <c r="F7934" s="26">
        <v>11.5</v>
      </c>
      <c r="G7934" s="28" t="s">
        <v>683</v>
      </c>
      <c r="H7934" s="28" t="s">
        <v>3370</v>
      </c>
      <c r="J7934" s="28" t="s">
        <v>4909</v>
      </c>
      <c r="K7934" s="29">
        <v>41118</v>
      </c>
      <c r="L7934" s="28" t="s">
        <v>5658</v>
      </c>
      <c r="M7934" s="28" t="s">
        <v>6162</v>
      </c>
    </row>
    <row r="7935" spans="1:13" hidden="1" x14ac:dyDescent="0.2">
      <c r="A7935" s="27">
        <v>92720.3</v>
      </c>
      <c r="B7935" s="28" t="s">
        <v>4573</v>
      </c>
      <c r="C7935" s="28" t="s">
        <v>5135</v>
      </c>
      <c r="D7935" s="25">
        <v>41117</v>
      </c>
      <c r="E7935" s="28" t="s">
        <v>7112</v>
      </c>
      <c r="F7935" s="26">
        <v>5.25</v>
      </c>
      <c r="G7935" s="28" t="s">
        <v>683</v>
      </c>
      <c r="H7935" s="28" t="s">
        <v>3370</v>
      </c>
      <c r="J7935" s="28" t="s">
        <v>4909</v>
      </c>
      <c r="K7935" s="29">
        <v>41118</v>
      </c>
      <c r="L7935" s="28" t="s">
        <v>5658</v>
      </c>
      <c r="M7935" s="28" t="s">
        <v>6162</v>
      </c>
    </row>
    <row r="7936" spans="1:13" hidden="1" x14ac:dyDescent="0.2">
      <c r="A7936" s="27">
        <v>92720.4</v>
      </c>
      <c r="B7936" s="28" t="s">
        <v>4573</v>
      </c>
      <c r="C7936" s="28" t="s">
        <v>5135</v>
      </c>
      <c r="D7936" s="25">
        <v>41117</v>
      </c>
      <c r="F7936" s="26">
        <v>102.73</v>
      </c>
      <c r="G7936" s="28" t="s">
        <v>683</v>
      </c>
      <c r="H7936" s="28" t="s">
        <v>3365</v>
      </c>
      <c r="J7936" s="28" t="s">
        <v>4909</v>
      </c>
      <c r="K7936" s="29">
        <v>41118</v>
      </c>
      <c r="L7936" s="28" t="s">
        <v>5658</v>
      </c>
      <c r="M7936" s="28" t="s">
        <v>6162</v>
      </c>
    </row>
    <row r="7937" spans="1:13" hidden="1" x14ac:dyDescent="0.2">
      <c r="A7937" s="211">
        <v>92723</v>
      </c>
      <c r="B7937" s="28" t="s">
        <v>4573</v>
      </c>
      <c r="C7937" s="28" t="s">
        <v>5135</v>
      </c>
      <c r="D7937" s="25">
        <v>41118</v>
      </c>
      <c r="E7937" s="28" t="s">
        <v>1317</v>
      </c>
      <c r="F7937" s="26">
        <v>16</v>
      </c>
      <c r="G7937" s="28" t="s">
        <v>3700</v>
      </c>
      <c r="H7937" s="28" t="s">
        <v>3484</v>
      </c>
      <c r="J7937" s="28" t="s">
        <v>4909</v>
      </c>
      <c r="K7937" s="29">
        <v>41120</v>
      </c>
      <c r="L7937" s="28" t="s">
        <v>5658</v>
      </c>
      <c r="M7937" s="28" t="s">
        <v>3821</v>
      </c>
    </row>
    <row r="7938" spans="1:13" hidden="1" x14ac:dyDescent="0.2">
      <c r="A7938" s="27">
        <v>92724.1</v>
      </c>
      <c r="B7938" s="28" t="s">
        <v>4573</v>
      </c>
      <c r="C7938" s="28" t="s">
        <v>5135</v>
      </c>
      <c r="D7938" s="25">
        <v>41118</v>
      </c>
      <c r="E7938" s="28" t="s">
        <v>726</v>
      </c>
      <c r="F7938" s="26">
        <v>5.5</v>
      </c>
      <c r="G7938" s="28" t="s">
        <v>683</v>
      </c>
      <c r="H7938" s="28" t="s">
        <v>3370</v>
      </c>
      <c r="J7938" s="28" t="s">
        <v>4909</v>
      </c>
      <c r="K7938" s="29">
        <v>41120</v>
      </c>
      <c r="L7938" s="28" t="s">
        <v>5658</v>
      </c>
      <c r="M7938" s="28" t="s">
        <v>1525</v>
      </c>
    </row>
    <row r="7939" spans="1:13" hidden="1" x14ac:dyDescent="0.2">
      <c r="A7939" s="27">
        <v>92724.2</v>
      </c>
      <c r="B7939" s="28" t="s">
        <v>4573</v>
      </c>
      <c r="C7939" s="28" t="s">
        <v>5135</v>
      </c>
      <c r="D7939" s="25">
        <v>41118</v>
      </c>
      <c r="E7939" s="28" t="s">
        <v>7109</v>
      </c>
      <c r="F7939" s="26">
        <v>6.79</v>
      </c>
      <c r="G7939" s="28" t="s">
        <v>683</v>
      </c>
      <c r="H7939" s="28" t="s">
        <v>3488</v>
      </c>
      <c r="J7939" s="28" t="s">
        <v>4909</v>
      </c>
      <c r="K7939" s="29">
        <v>41120</v>
      </c>
      <c r="L7939" s="28" t="s">
        <v>5658</v>
      </c>
      <c r="M7939" s="28" t="s">
        <v>1525</v>
      </c>
    </row>
    <row r="7940" spans="1:13" hidden="1" x14ac:dyDescent="0.2">
      <c r="A7940" s="27">
        <v>92724.3</v>
      </c>
      <c r="B7940" s="28" t="s">
        <v>4573</v>
      </c>
      <c r="C7940" s="28" t="s">
        <v>5135</v>
      </c>
      <c r="D7940" s="25">
        <v>41118</v>
      </c>
      <c r="F7940" s="26">
        <v>9.99</v>
      </c>
      <c r="G7940" s="28" t="s">
        <v>683</v>
      </c>
      <c r="H7940" s="28" t="s">
        <v>3365</v>
      </c>
      <c r="J7940" s="28" t="s">
        <v>4909</v>
      </c>
      <c r="K7940" s="29">
        <v>41120</v>
      </c>
      <c r="L7940" s="28" t="s">
        <v>5658</v>
      </c>
      <c r="M7940" s="28" t="s">
        <v>1525</v>
      </c>
    </row>
    <row r="7941" spans="1:13" hidden="1" x14ac:dyDescent="0.2">
      <c r="A7941" s="27">
        <v>92725</v>
      </c>
      <c r="B7941" s="28" t="s">
        <v>4573</v>
      </c>
      <c r="C7941" s="28" t="s">
        <v>5135</v>
      </c>
      <c r="D7941" s="25">
        <v>41118</v>
      </c>
      <c r="F7941" s="26">
        <v>62.39</v>
      </c>
      <c r="G7941" s="28" t="s">
        <v>683</v>
      </c>
      <c r="H7941" s="28" t="s">
        <v>7322</v>
      </c>
      <c r="J7941" s="28" t="s">
        <v>7139</v>
      </c>
      <c r="K7941" s="29">
        <v>41120</v>
      </c>
      <c r="L7941" s="28" t="s">
        <v>5658</v>
      </c>
      <c r="M7941" s="28" t="s">
        <v>4093</v>
      </c>
    </row>
    <row r="7942" spans="1:13" hidden="1" x14ac:dyDescent="0.2">
      <c r="A7942" s="27">
        <v>92726</v>
      </c>
      <c r="B7942" s="28" t="s">
        <v>4573</v>
      </c>
      <c r="C7942" s="28" t="s">
        <v>5135</v>
      </c>
      <c r="D7942" s="25">
        <v>41118</v>
      </c>
      <c r="F7942" s="26">
        <v>2.74</v>
      </c>
      <c r="G7942" s="28" t="s">
        <v>5137</v>
      </c>
      <c r="H7942" s="28" t="s">
        <v>3365</v>
      </c>
      <c r="J7942" s="28" t="s">
        <v>4909</v>
      </c>
      <c r="K7942" s="29">
        <v>41120</v>
      </c>
      <c r="L7942" s="28" t="s">
        <v>5658</v>
      </c>
      <c r="M7942" s="28" t="s">
        <v>4774</v>
      </c>
    </row>
    <row r="7943" spans="1:13" hidden="1" x14ac:dyDescent="0.2">
      <c r="A7943" s="27">
        <v>92727.1</v>
      </c>
      <c r="B7943" s="28" t="s">
        <v>4573</v>
      </c>
      <c r="C7943" s="28" t="s">
        <v>5135</v>
      </c>
      <c r="D7943" s="25">
        <v>41119</v>
      </c>
      <c r="E7943" s="28" t="s">
        <v>7110</v>
      </c>
      <c r="F7943" s="26">
        <v>7.9</v>
      </c>
      <c r="G7943" s="28" t="s">
        <v>683</v>
      </c>
      <c r="H7943" s="28" t="s">
        <v>277</v>
      </c>
      <c r="J7943" s="28" t="s">
        <v>4909</v>
      </c>
      <c r="K7943" s="29">
        <v>41120</v>
      </c>
      <c r="L7943" s="28" t="s">
        <v>5658</v>
      </c>
      <c r="M7943" s="28" t="s">
        <v>1519</v>
      </c>
    </row>
    <row r="7944" spans="1:13" hidden="1" x14ac:dyDescent="0.2">
      <c r="A7944" s="27">
        <v>92727.2</v>
      </c>
      <c r="B7944" s="28" t="s">
        <v>4573</v>
      </c>
      <c r="C7944" s="28" t="s">
        <v>5135</v>
      </c>
      <c r="D7944" s="25">
        <v>41119</v>
      </c>
      <c r="E7944" s="28" t="s">
        <v>7111</v>
      </c>
      <c r="F7944" s="26">
        <v>27.75</v>
      </c>
      <c r="G7944" s="28" t="s">
        <v>683</v>
      </c>
      <c r="H7944" s="28" t="s">
        <v>3370</v>
      </c>
      <c r="J7944" s="28" t="s">
        <v>4909</v>
      </c>
      <c r="K7944" s="29">
        <v>41120</v>
      </c>
      <c r="L7944" s="28" t="s">
        <v>5658</v>
      </c>
      <c r="M7944" s="28" t="s">
        <v>1519</v>
      </c>
    </row>
    <row r="7945" spans="1:13" hidden="1" x14ac:dyDescent="0.2">
      <c r="A7945" s="211">
        <v>92595</v>
      </c>
      <c r="B7945" s="28" t="s">
        <v>4573</v>
      </c>
      <c r="C7945" s="28" t="s">
        <v>4574</v>
      </c>
      <c r="D7945" s="25">
        <v>41120</v>
      </c>
      <c r="F7945" s="26">
        <v>18.48</v>
      </c>
      <c r="G7945" s="28" t="s">
        <v>4577</v>
      </c>
      <c r="H7945" s="28" t="s">
        <v>3365</v>
      </c>
      <c r="J7945" s="28" t="s">
        <v>4909</v>
      </c>
      <c r="K7945" s="29">
        <v>41120</v>
      </c>
      <c r="L7945" s="28" t="s">
        <v>7176</v>
      </c>
      <c r="M7945" s="28">
        <v>1407</v>
      </c>
    </row>
    <row r="7946" spans="1:13" hidden="1" x14ac:dyDescent="0.2">
      <c r="A7946" s="27">
        <v>92728.1</v>
      </c>
      <c r="B7946" s="28" t="s">
        <v>4573</v>
      </c>
      <c r="C7946" s="28" t="s">
        <v>5135</v>
      </c>
      <c r="D7946" s="25">
        <v>41120</v>
      </c>
      <c r="E7946" s="28" t="s">
        <v>7108</v>
      </c>
      <c r="F7946" s="26">
        <v>8</v>
      </c>
      <c r="G7946" s="28" t="s">
        <v>683</v>
      </c>
      <c r="H7946" s="28" t="s">
        <v>3370</v>
      </c>
      <c r="J7946" s="28" t="s">
        <v>4906</v>
      </c>
      <c r="K7946" s="29">
        <v>41121</v>
      </c>
      <c r="L7946" s="28" t="s">
        <v>5658</v>
      </c>
      <c r="M7946" s="28" t="s">
        <v>1519</v>
      </c>
    </row>
    <row r="7947" spans="1:13" hidden="1" x14ac:dyDescent="0.2">
      <c r="A7947" s="27">
        <v>92728.2</v>
      </c>
      <c r="B7947" s="28" t="s">
        <v>4573</v>
      </c>
      <c r="C7947" s="28" t="s">
        <v>5135</v>
      </c>
      <c r="D7947" s="25">
        <v>41120</v>
      </c>
      <c r="F7947" s="26">
        <v>31.61</v>
      </c>
      <c r="G7947" s="28" t="s">
        <v>683</v>
      </c>
      <c r="H7947" s="28" t="s">
        <v>3365</v>
      </c>
      <c r="J7947" s="28" t="s">
        <v>4909</v>
      </c>
      <c r="K7947" s="29">
        <v>41121</v>
      </c>
      <c r="L7947" s="28" t="s">
        <v>5658</v>
      </c>
      <c r="M7947" s="28" t="s">
        <v>1519</v>
      </c>
    </row>
    <row r="7948" spans="1:13" hidden="1" x14ac:dyDescent="0.2">
      <c r="A7948" s="27">
        <v>92729</v>
      </c>
      <c r="B7948" s="28" t="s">
        <v>4573</v>
      </c>
      <c r="C7948" s="28" t="s">
        <v>5135</v>
      </c>
      <c r="D7948" s="25">
        <v>41120</v>
      </c>
      <c r="F7948" s="26">
        <v>21.55</v>
      </c>
      <c r="G7948" s="28" t="s">
        <v>2210</v>
      </c>
      <c r="H7948" s="28" t="s">
        <v>3484</v>
      </c>
      <c r="J7948" s="28" t="s">
        <v>4907</v>
      </c>
      <c r="K7948" s="29">
        <v>41121</v>
      </c>
      <c r="L7948" s="28" t="s">
        <v>5658</v>
      </c>
      <c r="M7948" s="28" t="s">
        <v>3179</v>
      </c>
    </row>
    <row r="7949" spans="1:13" hidden="1" x14ac:dyDescent="0.2">
      <c r="A7949" s="27">
        <v>92593</v>
      </c>
      <c r="B7949" s="28" t="s">
        <v>4573</v>
      </c>
      <c r="C7949" s="28" t="s">
        <v>4574</v>
      </c>
      <c r="D7949" s="25">
        <v>41120</v>
      </c>
      <c r="F7949" s="26">
        <v>42.2</v>
      </c>
      <c r="G7949" s="28" t="s">
        <v>6790</v>
      </c>
      <c r="H7949" s="28" t="s">
        <v>3381</v>
      </c>
      <c r="J7949" s="28" t="s">
        <v>4909</v>
      </c>
      <c r="K7949" s="29">
        <v>41120</v>
      </c>
      <c r="L7949" s="28" t="s">
        <v>7174</v>
      </c>
      <c r="M7949" s="28" t="s">
        <v>7220</v>
      </c>
    </row>
    <row r="7950" spans="1:13" hidden="1" x14ac:dyDescent="0.2">
      <c r="A7950" s="27">
        <v>92594</v>
      </c>
      <c r="B7950" s="28" t="s">
        <v>4573</v>
      </c>
      <c r="C7950" s="28" t="s">
        <v>4574</v>
      </c>
      <c r="D7950" s="25">
        <v>41120</v>
      </c>
      <c r="F7950" s="26">
        <v>25.35</v>
      </c>
      <c r="G7950" s="28" t="s">
        <v>5136</v>
      </c>
      <c r="H7950" s="28" t="s">
        <v>3381</v>
      </c>
      <c r="J7950" s="28" t="s">
        <v>4911</v>
      </c>
      <c r="K7950" s="29">
        <v>41120</v>
      </c>
      <c r="L7950" s="28" t="s">
        <v>7174</v>
      </c>
      <c r="M7950" s="28" t="s">
        <v>7221</v>
      </c>
    </row>
    <row r="7951" spans="1:13" hidden="1" x14ac:dyDescent="0.2">
      <c r="A7951" s="27">
        <v>92592</v>
      </c>
      <c r="B7951" s="28" t="s">
        <v>4573</v>
      </c>
      <c r="C7951" s="28" t="s">
        <v>4574</v>
      </c>
      <c r="D7951" s="25">
        <v>41121</v>
      </c>
      <c r="F7951" s="26">
        <v>37</v>
      </c>
      <c r="G7951" s="28" t="s">
        <v>6752</v>
      </c>
      <c r="H7951" s="28" t="s">
        <v>3381</v>
      </c>
      <c r="J7951" s="28" t="s">
        <v>4907</v>
      </c>
      <c r="K7951" s="29">
        <v>41121</v>
      </c>
      <c r="L7951" s="28" t="s">
        <v>7174</v>
      </c>
      <c r="M7951" s="28" t="s">
        <v>6752</v>
      </c>
    </row>
    <row r="7952" spans="1:13" hidden="1" x14ac:dyDescent="0.2">
      <c r="A7952" s="27">
        <v>92730</v>
      </c>
      <c r="B7952" s="28" t="s">
        <v>4573</v>
      </c>
      <c r="C7952" s="28" t="s">
        <v>5135</v>
      </c>
      <c r="D7952" s="25">
        <v>41121</v>
      </c>
      <c r="F7952" s="26">
        <v>16.690000000000001</v>
      </c>
      <c r="G7952" s="28" t="s">
        <v>683</v>
      </c>
      <c r="H7952" s="28" t="s">
        <v>3365</v>
      </c>
      <c r="J7952" s="28" t="s">
        <v>4909</v>
      </c>
      <c r="K7952" s="29">
        <v>41122</v>
      </c>
      <c r="L7952" s="28" t="s">
        <v>5658</v>
      </c>
      <c r="M7952" s="28" t="s">
        <v>1525</v>
      </c>
    </row>
    <row r="7953" spans="1:13" hidden="1" x14ac:dyDescent="0.2">
      <c r="A7953" s="211">
        <v>92584.1</v>
      </c>
      <c r="B7953" s="28" t="s">
        <v>4573</v>
      </c>
      <c r="C7953" s="28" t="s">
        <v>4574</v>
      </c>
      <c r="D7953" s="25">
        <v>41122</v>
      </c>
      <c r="E7953" s="28" t="s">
        <v>3976</v>
      </c>
      <c r="F7953" s="26">
        <v>50</v>
      </c>
      <c r="G7953" s="28" t="s">
        <v>5158</v>
      </c>
      <c r="H7953" s="28" t="s">
        <v>7154</v>
      </c>
      <c r="J7953" s="28" t="s">
        <v>4906</v>
      </c>
      <c r="K7953" s="29">
        <v>41122</v>
      </c>
      <c r="L7953" s="28" t="s">
        <v>7182</v>
      </c>
      <c r="M7953" s="28" t="s">
        <v>4062</v>
      </c>
    </row>
    <row r="7954" spans="1:13" hidden="1" x14ac:dyDescent="0.2">
      <c r="A7954" s="211">
        <v>92585.3</v>
      </c>
      <c r="B7954" s="28" t="s">
        <v>4573</v>
      </c>
      <c r="C7954" s="28" t="s">
        <v>4574</v>
      </c>
      <c r="D7954" s="25">
        <v>41122</v>
      </c>
      <c r="E7954" s="28" t="s">
        <v>3367</v>
      </c>
      <c r="F7954" s="26">
        <v>30</v>
      </c>
      <c r="G7954" s="28" t="s">
        <v>4584</v>
      </c>
      <c r="H7954" s="28" t="s">
        <v>3365</v>
      </c>
      <c r="J7954" s="28" t="s">
        <v>4905</v>
      </c>
      <c r="K7954" s="29">
        <v>41122</v>
      </c>
      <c r="L7954" s="28" t="s">
        <v>7182</v>
      </c>
      <c r="M7954" s="28" t="s">
        <v>4063</v>
      </c>
    </row>
    <row r="7955" spans="1:13" hidden="1" x14ac:dyDescent="0.2">
      <c r="A7955" s="211">
        <v>92817</v>
      </c>
      <c r="B7955" s="28" t="s">
        <v>4573</v>
      </c>
      <c r="C7955" s="28" t="s">
        <v>4580</v>
      </c>
      <c r="D7955" s="25">
        <v>41122</v>
      </c>
      <c r="E7955" s="28" t="s">
        <v>1668</v>
      </c>
      <c r="F7955" s="26">
        <v>50</v>
      </c>
      <c r="G7955" s="28" t="s">
        <v>1667</v>
      </c>
      <c r="H7955" s="28" t="s">
        <v>3488</v>
      </c>
      <c r="J7955" s="28" t="s">
        <v>4911</v>
      </c>
    </row>
    <row r="7956" spans="1:13" hidden="1" x14ac:dyDescent="0.2">
      <c r="A7956" s="211">
        <v>92811</v>
      </c>
      <c r="B7956" s="28" t="s">
        <v>4573</v>
      </c>
      <c r="C7956" s="28" t="s">
        <v>4580</v>
      </c>
      <c r="D7956" s="25">
        <v>41122</v>
      </c>
      <c r="E7956" s="33"/>
      <c r="F7956" s="26">
        <v>10</v>
      </c>
      <c r="G7956" s="28" t="s">
        <v>7120</v>
      </c>
      <c r="H7956" s="28" t="s">
        <v>3484</v>
      </c>
      <c r="J7956" s="28" t="s">
        <v>4911</v>
      </c>
    </row>
    <row r="7957" spans="1:13" hidden="1" x14ac:dyDescent="0.2">
      <c r="A7957" s="211">
        <v>92589</v>
      </c>
      <c r="B7957" s="28" t="s">
        <v>4573</v>
      </c>
      <c r="C7957" s="28" t="s">
        <v>4574</v>
      </c>
      <c r="D7957" s="25">
        <v>41122</v>
      </c>
      <c r="F7957" s="26">
        <v>5</v>
      </c>
      <c r="G7957" s="28" t="s">
        <v>5134</v>
      </c>
      <c r="H7957" s="28" t="s">
        <v>5954</v>
      </c>
      <c r="J7957" s="28" t="s">
        <v>4912</v>
      </c>
      <c r="K7957" s="29">
        <v>41122</v>
      </c>
      <c r="L7957" s="28" t="s">
        <v>7174</v>
      </c>
      <c r="M7957" s="28" t="s">
        <v>7194</v>
      </c>
    </row>
    <row r="7958" spans="1:13" hidden="1" x14ac:dyDescent="0.2">
      <c r="A7958" s="211">
        <v>92731</v>
      </c>
      <c r="B7958" s="28" t="s">
        <v>4573</v>
      </c>
      <c r="C7958" s="28" t="s">
        <v>5135</v>
      </c>
      <c r="D7958" s="25">
        <v>41122</v>
      </c>
      <c r="F7958" s="26">
        <v>4.7699999999999996</v>
      </c>
      <c r="G7958" s="28" t="s">
        <v>6754</v>
      </c>
      <c r="H7958" s="28" t="s">
        <v>3365</v>
      </c>
      <c r="J7958" s="28" t="s">
        <v>4909</v>
      </c>
      <c r="K7958" s="29">
        <v>41123</v>
      </c>
      <c r="L7958" s="28" t="s">
        <v>5658</v>
      </c>
      <c r="M7958" s="28" t="s">
        <v>5776</v>
      </c>
    </row>
    <row r="7959" spans="1:13" hidden="1" x14ac:dyDescent="0.2">
      <c r="A7959" s="211">
        <v>92806</v>
      </c>
      <c r="B7959" s="28" t="s">
        <v>4573</v>
      </c>
      <c r="C7959" s="28" t="s">
        <v>4580</v>
      </c>
      <c r="D7959" s="25">
        <v>41122</v>
      </c>
      <c r="F7959" s="26">
        <v>80</v>
      </c>
      <c r="G7959" s="28" t="s">
        <v>1562</v>
      </c>
      <c r="H7959" s="28" t="s">
        <v>4599</v>
      </c>
      <c r="I7959" s="28" t="s">
        <v>739</v>
      </c>
      <c r="J7959" s="28" t="s">
        <v>4909</v>
      </c>
    </row>
    <row r="7960" spans="1:13" hidden="1" x14ac:dyDescent="0.2">
      <c r="A7960" s="211">
        <v>92807</v>
      </c>
      <c r="B7960" s="28" t="s">
        <v>4573</v>
      </c>
      <c r="C7960" s="28" t="s">
        <v>4580</v>
      </c>
      <c r="D7960" s="25">
        <v>41122</v>
      </c>
      <c r="F7960" s="26">
        <v>40</v>
      </c>
      <c r="G7960" s="28" t="s">
        <v>1562</v>
      </c>
      <c r="H7960" s="28" t="s">
        <v>4599</v>
      </c>
      <c r="I7960" s="28" t="s">
        <v>5000</v>
      </c>
      <c r="J7960" s="28" t="s">
        <v>4909</v>
      </c>
    </row>
    <row r="7961" spans="1:13" hidden="1" x14ac:dyDescent="0.2">
      <c r="A7961" s="211">
        <v>92821</v>
      </c>
      <c r="B7961" s="28" t="s">
        <v>4573</v>
      </c>
      <c r="C7961" s="28" t="s">
        <v>4580</v>
      </c>
      <c r="D7961" s="25">
        <v>41122</v>
      </c>
      <c r="F7961" s="26">
        <v>20</v>
      </c>
      <c r="G7961" s="28" t="s">
        <v>1562</v>
      </c>
      <c r="H7961" s="28" t="s">
        <v>3484</v>
      </c>
      <c r="J7961" s="28" t="s">
        <v>4906</v>
      </c>
    </row>
    <row r="7962" spans="1:13" hidden="1" x14ac:dyDescent="0.2">
      <c r="A7962" s="211">
        <v>92822</v>
      </c>
      <c r="B7962" s="28" t="s">
        <v>4573</v>
      </c>
      <c r="C7962" s="28" t="s">
        <v>4580</v>
      </c>
      <c r="D7962" s="25">
        <v>41122</v>
      </c>
      <c r="F7962" s="26">
        <v>30</v>
      </c>
      <c r="G7962" s="28" t="s">
        <v>1562</v>
      </c>
      <c r="H7962" s="28" t="s">
        <v>3484</v>
      </c>
      <c r="J7962" s="28" t="s">
        <v>4905</v>
      </c>
    </row>
    <row r="7963" spans="1:13" hidden="1" x14ac:dyDescent="0.2">
      <c r="A7963" s="211">
        <v>92586</v>
      </c>
      <c r="B7963" s="28" t="s">
        <v>4573</v>
      </c>
      <c r="C7963" s="28" t="s">
        <v>4574</v>
      </c>
      <c r="D7963" s="25">
        <v>41122</v>
      </c>
      <c r="E7963" s="28" t="s">
        <v>3382</v>
      </c>
      <c r="F7963" s="26">
        <v>154</v>
      </c>
      <c r="G7963" s="28" t="s">
        <v>5414</v>
      </c>
      <c r="H7963" s="28" t="s">
        <v>3381</v>
      </c>
      <c r="J7963" s="28" t="s">
        <v>4909</v>
      </c>
      <c r="K7963" s="29">
        <v>41122</v>
      </c>
      <c r="L7963" s="28" t="s">
        <v>7174</v>
      </c>
      <c r="M7963" s="28" t="s">
        <v>7188</v>
      </c>
    </row>
    <row r="7964" spans="1:13" hidden="1" x14ac:dyDescent="0.2">
      <c r="A7964" s="27">
        <v>92808</v>
      </c>
      <c r="B7964" s="28" t="s">
        <v>4573</v>
      </c>
      <c r="C7964" s="28" t="s">
        <v>4580</v>
      </c>
      <c r="D7964" s="25">
        <v>41122</v>
      </c>
      <c r="E7964" s="33"/>
      <c r="F7964" s="26">
        <v>10</v>
      </c>
      <c r="G7964" s="28" t="s">
        <v>5160</v>
      </c>
      <c r="H7964" s="28" t="s">
        <v>7322</v>
      </c>
      <c r="J7964" s="28" t="s">
        <v>7139</v>
      </c>
    </row>
    <row r="7965" spans="1:13" hidden="1" x14ac:dyDescent="0.2">
      <c r="A7965" s="27">
        <v>92810</v>
      </c>
      <c r="B7965" s="28" t="s">
        <v>4573</v>
      </c>
      <c r="C7965" s="28" t="s">
        <v>4580</v>
      </c>
      <c r="D7965" s="25">
        <v>41122</v>
      </c>
      <c r="E7965" s="28" t="s">
        <v>3367</v>
      </c>
      <c r="F7965" s="26">
        <v>10</v>
      </c>
      <c r="G7965" s="28" t="s">
        <v>7119</v>
      </c>
      <c r="H7965" s="28" t="s">
        <v>3484</v>
      </c>
      <c r="J7965" s="28" t="s">
        <v>4911</v>
      </c>
    </row>
    <row r="7966" spans="1:13" hidden="1" x14ac:dyDescent="0.2">
      <c r="A7966" s="27">
        <v>92803</v>
      </c>
      <c r="B7966" s="28" t="s">
        <v>4573</v>
      </c>
      <c r="C7966" s="28" t="s">
        <v>4580</v>
      </c>
      <c r="D7966" s="25">
        <v>41122</v>
      </c>
      <c r="E7966" s="28" t="s">
        <v>1665</v>
      </c>
      <c r="F7966" s="26">
        <v>40</v>
      </c>
      <c r="G7966" s="28" t="s">
        <v>3696</v>
      </c>
      <c r="H7966" s="28" t="s">
        <v>3488</v>
      </c>
      <c r="J7966" s="28" t="s">
        <v>4911</v>
      </c>
    </row>
    <row r="7967" spans="1:13" hidden="1" x14ac:dyDescent="0.2">
      <c r="A7967" s="27">
        <v>92815</v>
      </c>
      <c r="B7967" s="28" t="s">
        <v>4573</v>
      </c>
      <c r="C7967" s="28" t="s">
        <v>4580</v>
      </c>
      <c r="D7967" s="25">
        <v>41122</v>
      </c>
      <c r="F7967" s="26">
        <v>30</v>
      </c>
      <c r="G7967" s="28" t="s">
        <v>3696</v>
      </c>
      <c r="H7967" s="28" t="s">
        <v>3488</v>
      </c>
      <c r="J7967" s="28" t="s">
        <v>4908</v>
      </c>
    </row>
    <row r="7968" spans="1:13" hidden="1" x14ac:dyDescent="0.2">
      <c r="A7968" s="27">
        <v>92584.2</v>
      </c>
      <c r="B7968" s="28" t="s">
        <v>4573</v>
      </c>
      <c r="C7968" s="28" t="s">
        <v>4574</v>
      </c>
      <c r="D7968" s="25">
        <v>41122</v>
      </c>
      <c r="E7968" s="28" t="s">
        <v>3367</v>
      </c>
      <c r="F7968" s="26">
        <v>30</v>
      </c>
      <c r="G7968" s="28" t="s">
        <v>8412</v>
      </c>
      <c r="H7968" s="28" t="s">
        <v>3365</v>
      </c>
      <c r="J7968" s="28" t="s">
        <v>4906</v>
      </c>
      <c r="K7968" s="29">
        <v>41122</v>
      </c>
      <c r="L7968" s="28" t="s">
        <v>7182</v>
      </c>
      <c r="M7968" s="28" t="s">
        <v>4062</v>
      </c>
    </row>
    <row r="7969" spans="1:13" hidden="1" x14ac:dyDescent="0.2">
      <c r="A7969" s="27">
        <v>92809</v>
      </c>
      <c r="B7969" s="28" t="s">
        <v>4573</v>
      </c>
      <c r="C7969" s="28" t="s">
        <v>4580</v>
      </c>
      <c r="D7969" s="25">
        <v>41122</v>
      </c>
      <c r="E7969" s="28" t="s">
        <v>3367</v>
      </c>
      <c r="F7969" s="26">
        <v>15</v>
      </c>
      <c r="G7969" s="28" t="s">
        <v>5137</v>
      </c>
      <c r="H7969" s="28" t="s">
        <v>3365</v>
      </c>
      <c r="J7969" s="28" t="s">
        <v>4911</v>
      </c>
    </row>
    <row r="7970" spans="1:13" hidden="1" x14ac:dyDescent="0.2">
      <c r="A7970" s="27">
        <v>92583</v>
      </c>
      <c r="B7970" s="28" t="s">
        <v>4579</v>
      </c>
      <c r="C7970" s="28" t="s">
        <v>4574</v>
      </c>
      <c r="D7970" s="25">
        <v>41122</v>
      </c>
      <c r="F7970" s="26">
        <v>300</v>
      </c>
      <c r="G7970" s="28" t="s">
        <v>5133</v>
      </c>
      <c r="H7970" s="28" t="s">
        <v>6667</v>
      </c>
      <c r="K7970" s="29">
        <v>41122</v>
      </c>
      <c r="L7970" s="28" t="s">
        <v>7174</v>
      </c>
      <c r="M7970" s="28" t="s">
        <v>2972</v>
      </c>
    </row>
    <row r="7971" spans="1:13" hidden="1" x14ac:dyDescent="0.2">
      <c r="A7971" s="27">
        <v>92588</v>
      </c>
      <c r="B7971" s="28" t="s">
        <v>4573</v>
      </c>
      <c r="C7971" s="28" t="s">
        <v>4574</v>
      </c>
      <c r="D7971" s="25">
        <v>41122</v>
      </c>
      <c r="F7971" s="26">
        <v>37.56</v>
      </c>
      <c r="G7971" s="28" t="s">
        <v>6021</v>
      </c>
      <c r="H7971" s="28" t="s">
        <v>3381</v>
      </c>
      <c r="J7971" s="28" t="s">
        <v>4909</v>
      </c>
      <c r="K7971" s="29">
        <v>41122</v>
      </c>
      <c r="L7971" s="28" t="s">
        <v>7174</v>
      </c>
      <c r="M7971" s="28" t="s">
        <v>7200</v>
      </c>
    </row>
    <row r="7972" spans="1:13" hidden="1" x14ac:dyDescent="0.2">
      <c r="A7972" s="27">
        <v>92591</v>
      </c>
      <c r="B7972" s="28" t="s">
        <v>4573</v>
      </c>
      <c r="C7972" s="28" t="s">
        <v>4574</v>
      </c>
      <c r="D7972" s="25">
        <v>41122</v>
      </c>
      <c r="E7972" s="28" t="s">
        <v>3375</v>
      </c>
      <c r="F7972" s="26">
        <v>30.75</v>
      </c>
      <c r="G7972" s="28" t="s">
        <v>6023</v>
      </c>
      <c r="H7972" s="28" t="s">
        <v>3379</v>
      </c>
      <c r="J7972" s="28" t="s">
        <v>4906</v>
      </c>
      <c r="K7972" s="29">
        <v>41122</v>
      </c>
      <c r="L7972" s="28" t="s">
        <v>7174</v>
      </c>
      <c r="M7972" s="28" t="s">
        <v>7196</v>
      </c>
    </row>
    <row r="7973" spans="1:13" hidden="1" x14ac:dyDescent="0.2">
      <c r="A7973" s="27">
        <v>92587</v>
      </c>
      <c r="B7973" s="28" t="s">
        <v>4573</v>
      </c>
      <c r="C7973" s="28" t="s">
        <v>4574</v>
      </c>
      <c r="D7973" s="25">
        <v>41122</v>
      </c>
      <c r="F7973" s="26">
        <v>12.12</v>
      </c>
      <c r="G7973" s="28" t="s">
        <v>6022</v>
      </c>
      <c r="H7973" s="28" t="s">
        <v>3381</v>
      </c>
      <c r="J7973" s="28" t="s">
        <v>4909</v>
      </c>
      <c r="K7973" s="29">
        <v>41122</v>
      </c>
      <c r="L7973" s="28" t="s">
        <v>7174</v>
      </c>
      <c r="M7973" s="28" t="s">
        <v>7195</v>
      </c>
    </row>
    <row r="7974" spans="1:13" hidden="1" x14ac:dyDescent="0.2">
      <c r="A7974" s="27">
        <v>92584.3</v>
      </c>
      <c r="B7974" s="28" t="s">
        <v>4573</v>
      </c>
      <c r="C7974" s="28" t="s">
        <v>4574</v>
      </c>
      <c r="D7974" s="25">
        <v>41122</v>
      </c>
      <c r="E7974" s="28" t="s">
        <v>7162</v>
      </c>
      <c r="F7974" s="26">
        <v>20</v>
      </c>
      <c r="G7974" s="28" t="s">
        <v>4595</v>
      </c>
      <c r="H7974" s="28" t="s">
        <v>3370</v>
      </c>
      <c r="J7974" s="28" t="s">
        <v>4906</v>
      </c>
      <c r="K7974" s="29">
        <v>41122</v>
      </c>
      <c r="L7974" s="28" t="s">
        <v>7182</v>
      </c>
      <c r="M7974" s="28" t="s">
        <v>4062</v>
      </c>
    </row>
    <row r="7975" spans="1:13" hidden="1" x14ac:dyDescent="0.2">
      <c r="A7975" s="27">
        <v>92585.1</v>
      </c>
      <c r="B7975" s="28" t="s">
        <v>4573</v>
      </c>
      <c r="C7975" s="28" t="s">
        <v>4574</v>
      </c>
      <c r="D7975" s="25">
        <v>41122</v>
      </c>
      <c r="E7975" s="28" t="s">
        <v>7163</v>
      </c>
      <c r="F7975" s="26">
        <v>20</v>
      </c>
      <c r="G7975" s="28" t="s">
        <v>4595</v>
      </c>
      <c r="H7975" s="28" t="s">
        <v>3370</v>
      </c>
      <c r="J7975" s="28" t="s">
        <v>4905</v>
      </c>
      <c r="K7975" s="29">
        <v>41122</v>
      </c>
      <c r="L7975" s="28" t="s">
        <v>7182</v>
      </c>
      <c r="M7975" s="28" t="s">
        <v>4063</v>
      </c>
    </row>
    <row r="7976" spans="1:13" hidden="1" x14ac:dyDescent="0.2">
      <c r="A7976" s="27">
        <v>92585.2</v>
      </c>
      <c r="B7976" s="28" t="s">
        <v>4573</v>
      </c>
      <c r="C7976" s="28" t="s">
        <v>4574</v>
      </c>
      <c r="D7976" s="25">
        <v>41122</v>
      </c>
      <c r="E7976" s="28" t="s">
        <v>3978</v>
      </c>
      <c r="F7976" s="26">
        <v>50</v>
      </c>
      <c r="G7976" s="28" t="s">
        <v>4595</v>
      </c>
      <c r="H7976" s="28" t="s">
        <v>4600</v>
      </c>
      <c r="J7976" s="28" t="s">
        <v>4905</v>
      </c>
      <c r="K7976" s="29">
        <v>41122</v>
      </c>
      <c r="L7976" s="28" t="s">
        <v>7182</v>
      </c>
      <c r="M7976" s="28" t="s">
        <v>4063</v>
      </c>
    </row>
    <row r="7977" spans="1:13" hidden="1" x14ac:dyDescent="0.2">
      <c r="A7977" s="27">
        <v>92824</v>
      </c>
      <c r="B7977" s="28" t="s">
        <v>4573</v>
      </c>
      <c r="C7977" s="28" t="s">
        <v>4580</v>
      </c>
      <c r="D7977" s="25">
        <v>41122</v>
      </c>
      <c r="F7977" s="26">
        <v>115</v>
      </c>
      <c r="G7977" s="28" t="s">
        <v>4595</v>
      </c>
      <c r="H7977" s="28" t="s">
        <v>3370</v>
      </c>
      <c r="J7977" s="28" t="s">
        <v>4909</v>
      </c>
    </row>
    <row r="7978" spans="1:13" hidden="1" x14ac:dyDescent="0.2">
      <c r="A7978" s="27">
        <v>92800</v>
      </c>
      <c r="B7978" s="28" t="s">
        <v>5150</v>
      </c>
      <c r="C7978" s="28" t="s">
        <v>4580</v>
      </c>
      <c r="D7978" s="25">
        <v>41122</v>
      </c>
      <c r="E7978" s="28" t="s">
        <v>6048</v>
      </c>
      <c r="F7978" s="26">
        <v>-450</v>
      </c>
      <c r="G7978" s="28" t="s">
        <v>4574</v>
      </c>
      <c r="H7978" s="28" t="s">
        <v>6667</v>
      </c>
    </row>
    <row r="7979" spans="1:13" hidden="1" x14ac:dyDescent="0.2">
      <c r="A7979" s="27">
        <v>92825</v>
      </c>
      <c r="B7979" s="28" t="s">
        <v>5150</v>
      </c>
      <c r="C7979" s="28" t="s">
        <v>5133</v>
      </c>
      <c r="D7979" s="25">
        <v>41122</v>
      </c>
      <c r="F7979" s="26">
        <v>-300</v>
      </c>
      <c r="G7979" s="28" t="s">
        <v>4574</v>
      </c>
      <c r="H7979" s="28" t="s">
        <v>6667</v>
      </c>
    </row>
    <row r="7980" spans="1:13" hidden="1" x14ac:dyDescent="0.2">
      <c r="A7980" s="27">
        <v>92590</v>
      </c>
      <c r="B7980" s="28" t="s">
        <v>4573</v>
      </c>
      <c r="C7980" s="28" t="s">
        <v>4574</v>
      </c>
      <c r="D7980" s="25">
        <v>41122</v>
      </c>
      <c r="E7980" s="28" t="s">
        <v>5365</v>
      </c>
      <c r="F7980" s="26">
        <v>180</v>
      </c>
      <c r="G7980" s="28" t="s">
        <v>4597</v>
      </c>
      <c r="H7980" s="28" t="s">
        <v>3381</v>
      </c>
      <c r="J7980" s="28" t="s">
        <v>4909</v>
      </c>
      <c r="K7980" s="29">
        <v>41122</v>
      </c>
      <c r="L7980" s="28" t="s">
        <v>7174</v>
      </c>
      <c r="M7980" s="28" t="s">
        <v>7192</v>
      </c>
    </row>
    <row r="7981" spans="1:13" hidden="1" x14ac:dyDescent="0.2">
      <c r="A7981" s="211">
        <v>92579</v>
      </c>
      <c r="B7981" s="28" t="s">
        <v>4579</v>
      </c>
      <c r="C7981" s="28" t="s">
        <v>4574</v>
      </c>
      <c r="D7981" s="25">
        <v>41123</v>
      </c>
      <c r="F7981" s="26">
        <v>50</v>
      </c>
      <c r="G7981" s="28" t="s">
        <v>4580</v>
      </c>
      <c r="H7981" s="28" t="s">
        <v>6667</v>
      </c>
      <c r="K7981" s="29">
        <v>41123</v>
      </c>
      <c r="L7981" s="28" t="s">
        <v>7184</v>
      </c>
      <c r="M7981" s="28" t="s">
        <v>7960</v>
      </c>
    </row>
    <row r="7982" spans="1:13" hidden="1" x14ac:dyDescent="0.2">
      <c r="A7982" s="211">
        <v>92582</v>
      </c>
      <c r="B7982" s="28" t="s">
        <v>4573</v>
      </c>
      <c r="C7982" s="28" t="s">
        <v>4574</v>
      </c>
      <c r="D7982" s="25">
        <v>41123</v>
      </c>
      <c r="F7982" s="26">
        <v>7.99</v>
      </c>
      <c r="G7982" s="28" t="s">
        <v>2742</v>
      </c>
      <c r="H7982" s="28" t="s">
        <v>3381</v>
      </c>
      <c r="J7982" s="28" t="s">
        <v>4911</v>
      </c>
      <c r="K7982" s="29">
        <v>41123</v>
      </c>
      <c r="L7982" s="28" t="s">
        <v>7174</v>
      </c>
      <c r="M7982" s="28" t="s">
        <v>8111</v>
      </c>
    </row>
    <row r="7983" spans="1:13" hidden="1" x14ac:dyDescent="0.2">
      <c r="A7983" s="211">
        <v>92578.1</v>
      </c>
      <c r="B7983" s="28" t="s">
        <v>4573</v>
      </c>
      <c r="C7983" s="33" t="s">
        <v>4574</v>
      </c>
      <c r="D7983" s="25">
        <v>41123</v>
      </c>
      <c r="E7983" s="28" t="s">
        <v>8138</v>
      </c>
      <c r="F7983" s="26">
        <v>59.5</v>
      </c>
      <c r="G7983" s="28" t="s">
        <v>1560</v>
      </c>
      <c r="H7983" s="28" t="s">
        <v>4600</v>
      </c>
      <c r="J7983" s="28" t="s">
        <v>4907</v>
      </c>
      <c r="K7983" s="29">
        <v>41123</v>
      </c>
      <c r="L7983" s="33" t="s">
        <v>7212</v>
      </c>
      <c r="M7983" s="28" t="s">
        <v>4061</v>
      </c>
    </row>
    <row r="7984" spans="1:13" hidden="1" x14ac:dyDescent="0.2">
      <c r="A7984" s="211">
        <v>92578.2</v>
      </c>
      <c r="B7984" s="28" t="s">
        <v>4573</v>
      </c>
      <c r="C7984" s="33" t="s">
        <v>4574</v>
      </c>
      <c r="D7984" s="25">
        <v>41123</v>
      </c>
      <c r="E7984" s="28" t="s">
        <v>8139</v>
      </c>
      <c r="F7984" s="26">
        <v>5</v>
      </c>
      <c r="G7984" s="28" t="s">
        <v>1560</v>
      </c>
      <c r="H7984" s="28" t="s">
        <v>3370</v>
      </c>
      <c r="J7984" s="28" t="s">
        <v>4909</v>
      </c>
      <c r="K7984" s="29">
        <v>41123</v>
      </c>
      <c r="L7984" s="33" t="s">
        <v>7212</v>
      </c>
      <c r="M7984" s="28" t="s">
        <v>4061</v>
      </c>
    </row>
    <row r="7985" spans="1:13" hidden="1" x14ac:dyDescent="0.2">
      <c r="A7985" s="27">
        <v>92580</v>
      </c>
      <c r="B7985" s="28" t="s">
        <v>4579</v>
      </c>
      <c r="C7985" s="28" t="s">
        <v>4574</v>
      </c>
      <c r="D7985" s="25">
        <v>41123</v>
      </c>
      <c r="F7985" s="26">
        <v>2970.48</v>
      </c>
      <c r="G7985" s="28" t="s">
        <v>5135</v>
      </c>
      <c r="H7985" s="28" t="s">
        <v>6667</v>
      </c>
      <c r="K7985" s="29">
        <v>41123</v>
      </c>
      <c r="L7985" s="28" t="s">
        <v>7174</v>
      </c>
      <c r="M7985" s="28" t="s">
        <v>7218</v>
      </c>
    </row>
    <row r="7986" spans="1:13" hidden="1" x14ac:dyDescent="0.2">
      <c r="A7986" s="27">
        <v>92581</v>
      </c>
      <c r="B7986" s="28" t="s">
        <v>4573</v>
      </c>
      <c r="C7986" s="28" t="s">
        <v>4574</v>
      </c>
      <c r="D7986" s="25">
        <v>41123</v>
      </c>
      <c r="E7986" s="28" t="s">
        <v>3389</v>
      </c>
      <c r="F7986" s="26">
        <v>26.95</v>
      </c>
      <c r="G7986" s="28" t="s">
        <v>5139</v>
      </c>
      <c r="H7986" s="28" t="s">
        <v>3381</v>
      </c>
      <c r="J7986" s="28" t="s">
        <v>4911</v>
      </c>
      <c r="K7986" s="29">
        <v>41123</v>
      </c>
      <c r="L7986" s="28" t="s">
        <v>7174</v>
      </c>
      <c r="M7986" s="28" t="s">
        <v>7187</v>
      </c>
    </row>
    <row r="7987" spans="1:13" hidden="1" x14ac:dyDescent="0.2">
      <c r="A7987" s="27">
        <v>92732</v>
      </c>
      <c r="B7987" s="28" t="s">
        <v>4573</v>
      </c>
      <c r="C7987" s="28" t="s">
        <v>5135</v>
      </c>
      <c r="D7987" s="25">
        <v>41123</v>
      </c>
      <c r="F7987" s="26">
        <v>5.7</v>
      </c>
      <c r="G7987" s="28" t="s">
        <v>7119</v>
      </c>
      <c r="H7987" s="28" t="s">
        <v>3365</v>
      </c>
      <c r="J7987" s="28" t="s">
        <v>4911</v>
      </c>
      <c r="K7987" s="29">
        <v>41124</v>
      </c>
      <c r="L7987" s="28" t="s">
        <v>5658</v>
      </c>
      <c r="M7987" s="28" t="s">
        <v>6161</v>
      </c>
    </row>
    <row r="7988" spans="1:13" hidden="1" x14ac:dyDescent="0.2">
      <c r="A7988" s="27">
        <v>92733</v>
      </c>
      <c r="B7988" s="28" t="s">
        <v>4573</v>
      </c>
      <c r="C7988" s="28" t="s">
        <v>5135</v>
      </c>
      <c r="D7988" s="25">
        <v>41123</v>
      </c>
      <c r="F7988" s="26">
        <v>75.2</v>
      </c>
      <c r="G7988" s="28" t="s">
        <v>5011</v>
      </c>
      <c r="H7988" s="28" t="s">
        <v>3484</v>
      </c>
      <c r="J7988" s="28" t="s">
        <v>4909</v>
      </c>
      <c r="K7988" s="29">
        <v>41124</v>
      </c>
      <c r="L7988" s="28" t="s">
        <v>5658</v>
      </c>
      <c r="M7988" s="28" t="s">
        <v>4775</v>
      </c>
    </row>
    <row r="7989" spans="1:13" hidden="1" x14ac:dyDescent="0.2">
      <c r="A7989" s="27">
        <v>92792.1</v>
      </c>
      <c r="B7989" s="28" t="s">
        <v>4573</v>
      </c>
      <c r="C7989" s="28" t="s">
        <v>5133</v>
      </c>
      <c r="D7989" s="25">
        <v>41123</v>
      </c>
      <c r="E7989" s="28" t="s">
        <v>7114</v>
      </c>
      <c r="F7989" s="26">
        <v>11.1</v>
      </c>
      <c r="G7989" s="28" t="s">
        <v>5137</v>
      </c>
      <c r="H7989" s="28" t="s">
        <v>3370</v>
      </c>
      <c r="J7989" s="28" t="s">
        <v>4909</v>
      </c>
      <c r="K7989" s="29">
        <v>41152</v>
      </c>
      <c r="L7989" s="28" t="s">
        <v>5658</v>
      </c>
    </row>
    <row r="7990" spans="1:13" hidden="1" x14ac:dyDescent="0.2">
      <c r="A7990" s="27">
        <v>92792.2</v>
      </c>
      <c r="B7990" s="33" t="s">
        <v>4573</v>
      </c>
      <c r="C7990" s="28" t="s">
        <v>5133</v>
      </c>
      <c r="D7990" s="25">
        <v>41123</v>
      </c>
      <c r="E7990" s="28" t="s">
        <v>1335</v>
      </c>
      <c r="F7990" s="26">
        <v>8.5</v>
      </c>
      <c r="G7990" s="28" t="s">
        <v>5137</v>
      </c>
      <c r="H7990" s="28" t="s">
        <v>4600</v>
      </c>
      <c r="J7990" s="28" t="s">
        <v>4909</v>
      </c>
      <c r="K7990" s="29">
        <v>41152</v>
      </c>
      <c r="L7990" s="28" t="s">
        <v>5658</v>
      </c>
    </row>
    <row r="7991" spans="1:13" hidden="1" x14ac:dyDescent="0.2">
      <c r="A7991" s="27">
        <v>92792.3</v>
      </c>
      <c r="B7991" s="33" t="s">
        <v>4573</v>
      </c>
      <c r="C7991" s="28" t="s">
        <v>5133</v>
      </c>
      <c r="D7991" s="25">
        <v>41123</v>
      </c>
      <c r="F7991" s="26">
        <v>54.86</v>
      </c>
      <c r="G7991" s="28" t="s">
        <v>5137</v>
      </c>
      <c r="H7991" s="28" t="s">
        <v>3365</v>
      </c>
      <c r="J7991" s="28" t="s">
        <v>4909</v>
      </c>
      <c r="K7991" s="29">
        <v>41152</v>
      </c>
      <c r="L7991" s="28" t="s">
        <v>5658</v>
      </c>
    </row>
    <row r="7992" spans="1:13" hidden="1" x14ac:dyDescent="0.2">
      <c r="A7992" s="27">
        <v>92831</v>
      </c>
      <c r="B7992" s="28" t="s">
        <v>5150</v>
      </c>
      <c r="C7992" s="28" t="s">
        <v>5135</v>
      </c>
      <c r="D7992" s="25">
        <v>41123</v>
      </c>
      <c r="F7992" s="26">
        <v>-2970.48</v>
      </c>
      <c r="G7992" s="28" t="s">
        <v>4574</v>
      </c>
      <c r="H7992" s="28" t="s">
        <v>6667</v>
      </c>
    </row>
    <row r="7993" spans="1:13" hidden="1" x14ac:dyDescent="0.2">
      <c r="A7993" s="211">
        <v>92735</v>
      </c>
      <c r="B7993" s="28" t="s">
        <v>4573</v>
      </c>
      <c r="C7993" s="28" t="s">
        <v>5135</v>
      </c>
      <c r="D7993" s="25">
        <v>41124</v>
      </c>
      <c r="F7993" s="26">
        <v>12.3</v>
      </c>
      <c r="G7993" s="28" t="s">
        <v>5012</v>
      </c>
      <c r="H7993" s="28" t="s">
        <v>4599</v>
      </c>
      <c r="I7993" s="28" t="s">
        <v>5000</v>
      </c>
      <c r="J7993" s="28" t="s">
        <v>4909</v>
      </c>
      <c r="K7993" s="29">
        <v>41125</v>
      </c>
      <c r="L7993" s="28" t="s">
        <v>5658</v>
      </c>
      <c r="M7993" s="28" t="s">
        <v>7142</v>
      </c>
    </row>
    <row r="7994" spans="1:13" hidden="1" x14ac:dyDescent="0.2">
      <c r="A7994" s="211">
        <v>92736</v>
      </c>
      <c r="B7994" s="28" t="s">
        <v>4573</v>
      </c>
      <c r="C7994" s="28" t="s">
        <v>5135</v>
      </c>
      <c r="D7994" s="25">
        <v>41124</v>
      </c>
      <c r="F7994" s="26">
        <v>3.18</v>
      </c>
      <c r="G7994" s="28" t="s">
        <v>1556</v>
      </c>
      <c r="H7994" s="28" t="s">
        <v>4599</v>
      </c>
      <c r="I7994" s="28" t="s">
        <v>5000</v>
      </c>
      <c r="J7994" s="28" t="s">
        <v>7139</v>
      </c>
      <c r="K7994" s="29">
        <v>41127</v>
      </c>
      <c r="L7994" s="28" t="s">
        <v>5658</v>
      </c>
      <c r="M7994" s="28" t="s">
        <v>7143</v>
      </c>
    </row>
    <row r="7995" spans="1:13" hidden="1" x14ac:dyDescent="0.2">
      <c r="A7995" s="211">
        <v>92576</v>
      </c>
      <c r="B7995" s="28" t="s">
        <v>4573</v>
      </c>
      <c r="C7995" s="28" t="s">
        <v>4574</v>
      </c>
      <c r="D7995" s="25">
        <v>41124</v>
      </c>
      <c r="F7995" s="26">
        <v>10.48</v>
      </c>
      <c r="G7995" s="28" t="s">
        <v>5143</v>
      </c>
      <c r="H7995" s="28" t="s">
        <v>3381</v>
      </c>
      <c r="J7995" s="28" t="s">
        <v>4909</v>
      </c>
      <c r="K7995" s="29">
        <v>41124</v>
      </c>
      <c r="L7995" s="28" t="s">
        <v>7174</v>
      </c>
      <c r="M7995" s="28" t="s">
        <v>7217</v>
      </c>
    </row>
    <row r="7996" spans="1:13" hidden="1" x14ac:dyDescent="0.2">
      <c r="A7996" s="211">
        <v>92575</v>
      </c>
      <c r="B7996" s="28" t="s">
        <v>4573</v>
      </c>
      <c r="C7996" s="33" t="s">
        <v>4574</v>
      </c>
      <c r="D7996" s="25">
        <v>41124</v>
      </c>
      <c r="E7996" s="28" t="s">
        <v>5103</v>
      </c>
      <c r="F7996" s="26">
        <v>22</v>
      </c>
      <c r="G7996" s="28" t="s">
        <v>1560</v>
      </c>
      <c r="H7996" s="28" t="s">
        <v>4600</v>
      </c>
      <c r="J7996" s="28" t="s">
        <v>4907</v>
      </c>
      <c r="K7996" s="29">
        <v>41124</v>
      </c>
      <c r="L7996" s="33" t="s">
        <v>7212</v>
      </c>
      <c r="M7996" s="28" t="s">
        <v>4059</v>
      </c>
    </row>
    <row r="7997" spans="1:13" hidden="1" x14ac:dyDescent="0.2">
      <c r="A7997" s="27">
        <v>92734</v>
      </c>
      <c r="B7997" s="28" t="s">
        <v>4573</v>
      </c>
      <c r="C7997" s="28" t="s">
        <v>5135</v>
      </c>
      <c r="D7997" s="25">
        <v>41124</v>
      </c>
      <c r="F7997" s="26">
        <v>58.25</v>
      </c>
      <c r="G7997" s="28" t="s">
        <v>5160</v>
      </c>
      <c r="H7997" s="28" t="s">
        <v>4599</v>
      </c>
      <c r="I7997" s="28" t="s">
        <v>5000</v>
      </c>
      <c r="J7997" s="28" t="s">
        <v>7139</v>
      </c>
      <c r="K7997" s="29">
        <v>41125</v>
      </c>
      <c r="L7997" s="28" t="s">
        <v>5658</v>
      </c>
      <c r="M7997" s="28" t="s">
        <v>7141</v>
      </c>
    </row>
    <row r="7998" spans="1:13" hidden="1" x14ac:dyDescent="0.2">
      <c r="A7998" s="27">
        <v>92737</v>
      </c>
      <c r="B7998" s="28" t="s">
        <v>4573</v>
      </c>
      <c r="C7998" s="28" t="s">
        <v>5135</v>
      </c>
      <c r="D7998" s="25">
        <v>41124</v>
      </c>
      <c r="F7998" s="26">
        <v>65.09</v>
      </c>
      <c r="G7998" s="28" t="s">
        <v>688</v>
      </c>
      <c r="H7998" s="28" t="s">
        <v>4599</v>
      </c>
      <c r="I7998" s="28" t="s">
        <v>5000</v>
      </c>
      <c r="J7998" s="28" t="s">
        <v>4909</v>
      </c>
      <c r="K7998" s="29">
        <v>41127</v>
      </c>
      <c r="L7998" s="28" t="s">
        <v>5658</v>
      </c>
      <c r="M7998" s="28" t="s">
        <v>7144</v>
      </c>
    </row>
    <row r="7999" spans="1:13" hidden="1" x14ac:dyDescent="0.2">
      <c r="A7999" s="27">
        <v>92577</v>
      </c>
      <c r="B7999" s="28" t="s">
        <v>4573</v>
      </c>
      <c r="C7999" s="28" t="s">
        <v>4574</v>
      </c>
      <c r="D7999" s="25">
        <v>41124</v>
      </c>
      <c r="E7999" s="28" t="s">
        <v>5001</v>
      </c>
      <c r="F7999" s="26">
        <v>165.29</v>
      </c>
      <c r="G7999" s="28" t="s">
        <v>5174</v>
      </c>
      <c r="H7999" s="28" t="s">
        <v>4599</v>
      </c>
      <c r="I7999" s="28" t="s">
        <v>5000</v>
      </c>
      <c r="J7999" s="28" t="s">
        <v>4909</v>
      </c>
      <c r="K7999" s="29">
        <v>41124</v>
      </c>
      <c r="L7999" s="28" t="s">
        <v>7212</v>
      </c>
      <c r="M7999" s="28" t="s">
        <v>4060</v>
      </c>
    </row>
    <row r="8000" spans="1:13" hidden="1" x14ac:dyDescent="0.2">
      <c r="A8000" s="211">
        <v>92739</v>
      </c>
      <c r="B8000" s="28" t="s">
        <v>4573</v>
      </c>
      <c r="C8000" s="28" t="s">
        <v>5135</v>
      </c>
      <c r="D8000" s="25">
        <v>41125</v>
      </c>
      <c r="E8000" s="28" t="s">
        <v>5013</v>
      </c>
      <c r="F8000" s="26">
        <v>21.22</v>
      </c>
      <c r="G8000" s="28" t="s">
        <v>3702</v>
      </c>
      <c r="H8000" s="28" t="s">
        <v>4599</v>
      </c>
      <c r="I8000" s="28" t="s">
        <v>5000</v>
      </c>
      <c r="J8000" s="28" t="s">
        <v>4909</v>
      </c>
      <c r="K8000" s="29">
        <v>41127</v>
      </c>
      <c r="L8000" s="28" t="s">
        <v>5658</v>
      </c>
      <c r="M8000" s="28" t="s">
        <v>7146</v>
      </c>
    </row>
    <row r="8001" spans="1:13" hidden="1" x14ac:dyDescent="0.2">
      <c r="A8001" s="211">
        <v>92740</v>
      </c>
      <c r="B8001" s="28" t="s">
        <v>4573</v>
      </c>
      <c r="C8001" s="28" t="s">
        <v>5135</v>
      </c>
      <c r="D8001" s="25">
        <v>41125</v>
      </c>
      <c r="E8001" s="28" t="s">
        <v>5014</v>
      </c>
      <c r="F8001" s="26">
        <v>29.41</v>
      </c>
      <c r="G8001" s="28" t="s">
        <v>3702</v>
      </c>
      <c r="H8001" s="28" t="s">
        <v>4599</v>
      </c>
      <c r="I8001" s="28" t="s">
        <v>5000</v>
      </c>
      <c r="J8001" s="28" t="s">
        <v>4909</v>
      </c>
      <c r="K8001" s="29">
        <v>41129</v>
      </c>
      <c r="L8001" s="28" t="s">
        <v>5658</v>
      </c>
      <c r="M8001" s="28" t="s">
        <v>7147</v>
      </c>
    </row>
    <row r="8002" spans="1:13" hidden="1" x14ac:dyDescent="0.2">
      <c r="A8002" s="27">
        <v>92738</v>
      </c>
      <c r="B8002" s="28" t="s">
        <v>4573</v>
      </c>
      <c r="C8002" s="28" t="s">
        <v>5135</v>
      </c>
      <c r="D8002" s="25">
        <v>41125</v>
      </c>
      <c r="F8002" s="26">
        <v>32.299999999999997</v>
      </c>
      <c r="G8002" s="28" t="s">
        <v>5747</v>
      </c>
      <c r="H8002" s="28" t="s">
        <v>4599</v>
      </c>
      <c r="I8002" s="28" t="s">
        <v>5000</v>
      </c>
      <c r="J8002" s="28" t="s">
        <v>4909</v>
      </c>
      <c r="K8002" s="29">
        <v>41127</v>
      </c>
      <c r="L8002" s="28" t="s">
        <v>5658</v>
      </c>
      <c r="M8002" s="28" t="s">
        <v>7145</v>
      </c>
    </row>
    <row r="8003" spans="1:13" hidden="1" x14ac:dyDescent="0.2">
      <c r="A8003" s="211">
        <v>92741</v>
      </c>
      <c r="B8003" s="28" t="s">
        <v>4573</v>
      </c>
      <c r="C8003" s="28" t="s">
        <v>5135</v>
      </c>
      <c r="D8003" s="25">
        <v>41126</v>
      </c>
      <c r="E8003" s="33" t="s">
        <v>736</v>
      </c>
      <c r="F8003" s="26">
        <v>17.55</v>
      </c>
      <c r="G8003" s="28" t="s">
        <v>3702</v>
      </c>
      <c r="H8003" s="28" t="s">
        <v>4599</v>
      </c>
      <c r="I8003" s="28" t="s">
        <v>5000</v>
      </c>
      <c r="J8003" s="28" t="s">
        <v>4909</v>
      </c>
      <c r="K8003" s="29">
        <v>41128</v>
      </c>
      <c r="L8003" s="28" t="s">
        <v>5658</v>
      </c>
      <c r="M8003" s="28" t="s">
        <v>7148</v>
      </c>
    </row>
    <row r="8004" spans="1:13" hidden="1" x14ac:dyDescent="0.2">
      <c r="A8004" s="211">
        <v>92743</v>
      </c>
      <c r="B8004" s="28" t="s">
        <v>4573</v>
      </c>
      <c r="C8004" s="28" t="s">
        <v>5135</v>
      </c>
      <c r="D8004" s="25">
        <v>41126</v>
      </c>
      <c r="E8004" s="28" t="s">
        <v>738</v>
      </c>
      <c r="F8004" s="26">
        <v>25.49</v>
      </c>
      <c r="G8004" s="28" t="s">
        <v>3702</v>
      </c>
      <c r="H8004" s="28" t="s">
        <v>4599</v>
      </c>
      <c r="I8004" s="28" t="s">
        <v>5000</v>
      </c>
      <c r="J8004" s="28" t="s">
        <v>4909</v>
      </c>
      <c r="K8004" s="29">
        <v>41129</v>
      </c>
      <c r="L8004" s="28" t="s">
        <v>5658</v>
      </c>
      <c r="M8004" s="28" t="s">
        <v>6331</v>
      </c>
    </row>
    <row r="8005" spans="1:13" hidden="1" x14ac:dyDescent="0.2">
      <c r="A8005" s="27">
        <v>92742</v>
      </c>
      <c r="B8005" s="28" t="s">
        <v>4573</v>
      </c>
      <c r="C8005" s="28" t="s">
        <v>5135</v>
      </c>
      <c r="D8005" s="25">
        <v>41126</v>
      </c>
      <c r="E8005" s="28" t="s">
        <v>737</v>
      </c>
      <c r="F8005" s="26">
        <v>84.58</v>
      </c>
      <c r="G8005" s="28" t="s">
        <v>688</v>
      </c>
      <c r="H8005" s="28" t="s">
        <v>4599</v>
      </c>
      <c r="I8005" s="28" t="s">
        <v>5000</v>
      </c>
      <c r="J8005" s="28" t="s">
        <v>4909</v>
      </c>
      <c r="K8005" s="29">
        <v>41129</v>
      </c>
      <c r="L8005" s="28" t="s">
        <v>5658</v>
      </c>
      <c r="M8005" s="28" t="s">
        <v>7149</v>
      </c>
    </row>
    <row r="8006" spans="1:13" hidden="1" x14ac:dyDescent="0.2">
      <c r="A8006" s="211">
        <v>92746</v>
      </c>
      <c r="B8006" s="28" t="s">
        <v>4573</v>
      </c>
      <c r="C8006" s="28" t="s">
        <v>5135</v>
      </c>
      <c r="D8006" s="25">
        <v>41127</v>
      </c>
      <c r="E8006" s="28" t="s">
        <v>728</v>
      </c>
      <c r="F8006" s="26">
        <v>24.9</v>
      </c>
      <c r="G8006" s="28" t="s">
        <v>5012</v>
      </c>
      <c r="H8006" s="28" t="s">
        <v>4599</v>
      </c>
      <c r="I8006" s="28" t="s">
        <v>5000</v>
      </c>
      <c r="J8006" s="28" t="s">
        <v>4909</v>
      </c>
      <c r="K8006" s="29">
        <v>41129</v>
      </c>
      <c r="L8006" s="28" t="s">
        <v>5658</v>
      </c>
      <c r="M8006" s="28" t="s">
        <v>6334</v>
      </c>
    </row>
    <row r="8007" spans="1:13" hidden="1" x14ac:dyDescent="0.2">
      <c r="A8007" s="211">
        <v>92747</v>
      </c>
      <c r="B8007" s="33" t="s">
        <v>4573</v>
      </c>
      <c r="C8007" s="28" t="s">
        <v>5135</v>
      </c>
      <c r="D8007" s="25">
        <v>41127</v>
      </c>
      <c r="E8007" s="28" t="s">
        <v>728</v>
      </c>
      <c r="F8007" s="26">
        <v>8.99</v>
      </c>
      <c r="G8007" s="28" t="s">
        <v>5012</v>
      </c>
      <c r="H8007" s="28" t="s">
        <v>4599</v>
      </c>
      <c r="I8007" s="28" t="s">
        <v>5000</v>
      </c>
      <c r="J8007" s="28" t="s">
        <v>4909</v>
      </c>
      <c r="K8007" s="29">
        <v>41129</v>
      </c>
      <c r="L8007" s="28" t="s">
        <v>5658</v>
      </c>
      <c r="M8007" s="28" t="s">
        <v>6334</v>
      </c>
    </row>
    <row r="8008" spans="1:13" hidden="1" x14ac:dyDescent="0.2">
      <c r="A8008" s="211">
        <v>92574</v>
      </c>
      <c r="B8008" s="28" t="s">
        <v>4573</v>
      </c>
      <c r="C8008" s="28" t="s">
        <v>4574</v>
      </c>
      <c r="D8008" s="25">
        <v>41127</v>
      </c>
      <c r="F8008" s="26">
        <v>12</v>
      </c>
      <c r="G8008" s="28" t="s">
        <v>4596</v>
      </c>
      <c r="H8008" s="28" t="s">
        <v>5954</v>
      </c>
      <c r="J8008" s="28" t="s">
        <v>4912</v>
      </c>
      <c r="K8008" s="29">
        <v>41127</v>
      </c>
      <c r="L8008" s="28" t="s">
        <v>7174</v>
      </c>
      <c r="M8008" s="28" t="s">
        <v>4596</v>
      </c>
    </row>
    <row r="8009" spans="1:13" hidden="1" x14ac:dyDescent="0.2">
      <c r="A8009" s="27">
        <v>92744</v>
      </c>
      <c r="B8009" s="33" t="s">
        <v>4573</v>
      </c>
      <c r="C8009" s="28" t="s">
        <v>5135</v>
      </c>
      <c r="D8009" s="25">
        <v>41127</v>
      </c>
      <c r="F8009" s="26">
        <v>65.930000000000007</v>
      </c>
      <c r="G8009" s="28" t="s">
        <v>5160</v>
      </c>
      <c r="H8009" s="28" t="s">
        <v>4599</v>
      </c>
      <c r="I8009" s="28" t="s">
        <v>5000</v>
      </c>
      <c r="J8009" s="28" t="s">
        <v>7139</v>
      </c>
      <c r="K8009" s="29">
        <v>41128</v>
      </c>
      <c r="L8009" s="28" t="s">
        <v>5658</v>
      </c>
      <c r="M8009" s="28" t="s">
        <v>6332</v>
      </c>
    </row>
    <row r="8010" spans="1:13" hidden="1" x14ac:dyDescent="0.2">
      <c r="A8010" s="27">
        <v>92745</v>
      </c>
      <c r="B8010" s="28" t="s">
        <v>4573</v>
      </c>
      <c r="C8010" s="28" t="s">
        <v>5135</v>
      </c>
      <c r="D8010" s="25">
        <v>41127</v>
      </c>
      <c r="F8010" s="26">
        <v>25.65</v>
      </c>
      <c r="G8010" s="28" t="s">
        <v>5747</v>
      </c>
      <c r="H8010" s="28" t="s">
        <v>4599</v>
      </c>
      <c r="I8010" s="28" t="s">
        <v>5000</v>
      </c>
      <c r="J8010" s="28" t="s">
        <v>4909</v>
      </c>
      <c r="K8010" s="29">
        <v>41128</v>
      </c>
      <c r="L8010" s="28" t="s">
        <v>5658</v>
      </c>
      <c r="M8010" s="28" t="s">
        <v>6333</v>
      </c>
    </row>
    <row r="8011" spans="1:13" hidden="1" x14ac:dyDescent="0.2">
      <c r="A8011" s="211">
        <v>92571</v>
      </c>
      <c r="B8011" s="28" t="s">
        <v>4592</v>
      </c>
      <c r="C8011" s="28" t="s">
        <v>4574</v>
      </c>
      <c r="D8011" s="25">
        <v>41128</v>
      </c>
      <c r="F8011" s="26">
        <v>-5156.93</v>
      </c>
      <c r="G8011" s="28" t="s">
        <v>4593</v>
      </c>
      <c r="H8011" s="28" t="s">
        <v>6666</v>
      </c>
      <c r="J8011" s="28" t="s">
        <v>4911</v>
      </c>
      <c r="K8011" s="29">
        <v>41128</v>
      </c>
      <c r="L8011" s="28" t="s">
        <v>7177</v>
      </c>
      <c r="M8011" s="28" t="s">
        <v>4057</v>
      </c>
    </row>
    <row r="8012" spans="1:13" hidden="1" x14ac:dyDescent="0.2">
      <c r="A8012" s="211">
        <v>92573</v>
      </c>
      <c r="B8012" s="28" t="s">
        <v>4573</v>
      </c>
      <c r="C8012" s="33" t="s">
        <v>4574</v>
      </c>
      <c r="D8012" s="25">
        <v>41128</v>
      </c>
      <c r="F8012" s="26">
        <v>5</v>
      </c>
      <c r="G8012" s="28" t="s">
        <v>4590</v>
      </c>
      <c r="H8012" s="28" t="s">
        <v>5954</v>
      </c>
      <c r="J8012" s="28" t="s">
        <v>4912</v>
      </c>
      <c r="K8012" s="29">
        <v>41128</v>
      </c>
      <c r="L8012" s="33" t="s">
        <v>7182</v>
      </c>
      <c r="M8012" s="28" t="s">
        <v>4058</v>
      </c>
    </row>
    <row r="8013" spans="1:13" hidden="1" x14ac:dyDescent="0.2">
      <c r="A8013" s="27">
        <v>92572</v>
      </c>
      <c r="B8013" s="28" t="s">
        <v>4573</v>
      </c>
      <c r="C8013" s="28" t="s">
        <v>4574</v>
      </c>
      <c r="D8013" s="25">
        <v>41128</v>
      </c>
      <c r="E8013" s="28" t="s">
        <v>3388</v>
      </c>
      <c r="F8013" s="26">
        <v>8.19</v>
      </c>
      <c r="G8013" s="28" t="s">
        <v>4589</v>
      </c>
      <c r="H8013" s="28" t="s">
        <v>3381</v>
      </c>
      <c r="J8013" s="28" t="s">
        <v>4907</v>
      </c>
      <c r="K8013" s="29">
        <v>41128</v>
      </c>
      <c r="L8013" s="28" t="s">
        <v>7174</v>
      </c>
      <c r="M8013" s="28" t="s">
        <v>7186</v>
      </c>
    </row>
    <row r="8014" spans="1:13" hidden="1" x14ac:dyDescent="0.2">
      <c r="A8014" s="211">
        <v>92569.2</v>
      </c>
      <c r="B8014" s="28" t="s">
        <v>4579</v>
      </c>
      <c r="C8014" s="28" t="s">
        <v>4574</v>
      </c>
      <c r="D8014" s="25">
        <v>41129</v>
      </c>
      <c r="F8014" s="26">
        <v>30</v>
      </c>
      <c r="G8014" s="28" t="s">
        <v>4580</v>
      </c>
      <c r="H8014" s="28" t="s">
        <v>6667</v>
      </c>
      <c r="K8014" s="29">
        <v>41129</v>
      </c>
      <c r="L8014" s="28" t="s">
        <v>7212</v>
      </c>
      <c r="M8014" s="28" t="s">
        <v>4056</v>
      </c>
    </row>
    <row r="8015" spans="1:13" hidden="1" x14ac:dyDescent="0.2">
      <c r="A8015" s="211">
        <v>92570</v>
      </c>
      <c r="B8015" s="28" t="s">
        <v>4579</v>
      </c>
      <c r="C8015" s="28" t="s">
        <v>4574</v>
      </c>
      <c r="D8015" s="25">
        <v>41129</v>
      </c>
      <c r="F8015" s="26">
        <v>100</v>
      </c>
      <c r="G8015" s="28" t="s">
        <v>4580</v>
      </c>
      <c r="H8015" s="28" t="s">
        <v>6667</v>
      </c>
      <c r="K8015" s="29">
        <v>41129</v>
      </c>
      <c r="L8015" s="28" t="s">
        <v>7184</v>
      </c>
      <c r="M8015" s="28" t="s">
        <v>7959</v>
      </c>
    </row>
    <row r="8016" spans="1:13" hidden="1" x14ac:dyDescent="0.2">
      <c r="A8016" s="211">
        <v>92750</v>
      </c>
      <c r="B8016" s="28" t="s">
        <v>4573</v>
      </c>
      <c r="C8016" s="28" t="s">
        <v>5135</v>
      </c>
      <c r="D8016" s="25">
        <v>41129</v>
      </c>
      <c r="E8016" s="33"/>
      <c r="F8016" s="26">
        <v>14.44</v>
      </c>
      <c r="G8016" s="28" t="s">
        <v>1176</v>
      </c>
      <c r="H8016" s="28" t="s">
        <v>3484</v>
      </c>
      <c r="J8016" s="28" t="s">
        <v>4907</v>
      </c>
      <c r="K8016" s="29">
        <v>41130</v>
      </c>
      <c r="L8016" s="28" t="s">
        <v>5658</v>
      </c>
      <c r="M8016" s="28" t="s">
        <v>1655</v>
      </c>
    </row>
    <row r="8017" spans="1:13" hidden="1" x14ac:dyDescent="0.2">
      <c r="A8017" s="27">
        <v>92748.1</v>
      </c>
      <c r="B8017" s="28" t="s">
        <v>4573</v>
      </c>
      <c r="C8017" s="28" t="s">
        <v>5135</v>
      </c>
      <c r="D8017" s="25">
        <v>41129</v>
      </c>
      <c r="E8017" s="28" t="s">
        <v>726</v>
      </c>
      <c r="F8017" s="26">
        <v>10</v>
      </c>
      <c r="G8017" s="28" t="s">
        <v>683</v>
      </c>
      <c r="H8017" s="28" t="s">
        <v>7323</v>
      </c>
      <c r="J8017" s="28" t="s">
        <v>4912</v>
      </c>
      <c r="K8017" s="29">
        <v>41130</v>
      </c>
      <c r="L8017" s="28" t="s">
        <v>5658</v>
      </c>
      <c r="M8017" s="28" t="s">
        <v>6162</v>
      </c>
    </row>
    <row r="8018" spans="1:13" hidden="1" x14ac:dyDescent="0.2">
      <c r="A8018" s="27">
        <v>92748.2</v>
      </c>
      <c r="B8018" s="28" t="s">
        <v>4573</v>
      </c>
      <c r="C8018" s="28" t="s">
        <v>5135</v>
      </c>
      <c r="D8018" s="25">
        <v>41129</v>
      </c>
      <c r="F8018" s="26">
        <v>70.19</v>
      </c>
      <c r="G8018" s="28" t="s">
        <v>683</v>
      </c>
      <c r="H8018" s="28" t="s">
        <v>3365</v>
      </c>
      <c r="J8018" s="28" t="s">
        <v>4912</v>
      </c>
      <c r="K8018" s="29">
        <v>41130</v>
      </c>
      <c r="L8018" s="28" t="s">
        <v>5658</v>
      </c>
      <c r="M8018" s="28" t="s">
        <v>6162</v>
      </c>
    </row>
    <row r="8019" spans="1:13" hidden="1" x14ac:dyDescent="0.2">
      <c r="A8019" s="27">
        <v>92569.1</v>
      </c>
      <c r="B8019" s="28" t="s">
        <v>4573</v>
      </c>
      <c r="C8019" s="28" t="s">
        <v>4574</v>
      </c>
      <c r="D8019" s="25">
        <v>41129</v>
      </c>
      <c r="E8019" s="33"/>
      <c r="F8019" s="26">
        <v>4.97</v>
      </c>
      <c r="G8019" s="28" t="s">
        <v>5137</v>
      </c>
      <c r="H8019" s="28" t="s">
        <v>3365</v>
      </c>
      <c r="J8019" s="28" t="s">
        <v>4911</v>
      </c>
      <c r="K8019" s="29">
        <v>41129</v>
      </c>
      <c r="L8019" s="28" t="s">
        <v>7212</v>
      </c>
      <c r="M8019" s="28" t="s">
        <v>4056</v>
      </c>
    </row>
    <row r="8020" spans="1:13" hidden="1" x14ac:dyDescent="0.2">
      <c r="A8020" s="27">
        <v>92749</v>
      </c>
      <c r="B8020" s="33" t="s">
        <v>4573</v>
      </c>
      <c r="C8020" s="28" t="s">
        <v>5135</v>
      </c>
      <c r="D8020" s="25">
        <v>41129</v>
      </c>
      <c r="F8020" s="26">
        <v>30</v>
      </c>
      <c r="G8020" s="28" t="s">
        <v>7486</v>
      </c>
      <c r="H8020" s="28" t="s">
        <v>3381</v>
      </c>
      <c r="J8020" s="28" t="s">
        <v>4905</v>
      </c>
      <c r="K8020" s="29">
        <v>41130</v>
      </c>
      <c r="L8020" s="28" t="s">
        <v>5658</v>
      </c>
      <c r="M8020" s="28" t="s">
        <v>6433</v>
      </c>
    </row>
    <row r="8021" spans="1:13" x14ac:dyDescent="0.2">
      <c r="A8021" s="211">
        <v>92566</v>
      </c>
      <c r="B8021" s="28" t="s">
        <v>4573</v>
      </c>
      <c r="C8021" s="28" t="s">
        <v>4574</v>
      </c>
      <c r="D8021" s="25">
        <v>41130</v>
      </c>
      <c r="E8021" s="33"/>
      <c r="F8021" s="26">
        <v>-993.51</v>
      </c>
      <c r="G8021" s="28" t="s">
        <v>5157</v>
      </c>
      <c r="H8021" s="28" t="s">
        <v>7151</v>
      </c>
      <c r="J8021" s="28" t="s">
        <v>4911</v>
      </c>
      <c r="K8021" s="29">
        <v>41130</v>
      </c>
      <c r="L8021" s="28" t="s">
        <v>7177</v>
      </c>
      <c r="M8021" s="28" t="s">
        <v>4054</v>
      </c>
    </row>
    <row r="8022" spans="1:13" hidden="1" x14ac:dyDescent="0.2">
      <c r="A8022" s="211">
        <v>92565</v>
      </c>
      <c r="B8022" s="28" t="s">
        <v>4582</v>
      </c>
      <c r="C8022" s="28" t="s">
        <v>4574</v>
      </c>
      <c r="D8022" s="25">
        <v>41130</v>
      </c>
      <c r="F8022" s="26">
        <v>-13000</v>
      </c>
      <c r="G8022" s="28" t="s">
        <v>6070</v>
      </c>
      <c r="H8022" s="28" t="s">
        <v>5948</v>
      </c>
      <c r="J8022" s="28" t="s">
        <v>4911</v>
      </c>
      <c r="K8022" s="29">
        <v>41130</v>
      </c>
      <c r="L8022" s="28" t="s">
        <v>7177</v>
      </c>
      <c r="M8022" s="28" t="s">
        <v>4053</v>
      </c>
    </row>
    <row r="8023" spans="1:13" hidden="1" x14ac:dyDescent="0.2">
      <c r="A8023" s="211">
        <v>92567</v>
      </c>
      <c r="B8023" s="28" t="s">
        <v>4585</v>
      </c>
      <c r="C8023" s="28" t="s">
        <v>4574</v>
      </c>
      <c r="D8023" s="25">
        <v>41130</v>
      </c>
      <c r="F8023" s="26">
        <v>50</v>
      </c>
      <c r="G8023" s="28" t="s">
        <v>4586</v>
      </c>
      <c r="H8023" s="28" t="s">
        <v>5948</v>
      </c>
      <c r="J8023" s="28" t="s">
        <v>4905</v>
      </c>
      <c r="K8023" s="29">
        <v>41130</v>
      </c>
      <c r="L8023" s="28" t="s">
        <v>7174</v>
      </c>
      <c r="M8023" s="28" t="s">
        <v>7180</v>
      </c>
    </row>
    <row r="8024" spans="1:13" hidden="1" x14ac:dyDescent="0.2">
      <c r="A8024" s="27">
        <v>92568</v>
      </c>
      <c r="B8024" s="28" t="s">
        <v>4573</v>
      </c>
      <c r="C8024" s="28" t="s">
        <v>4574</v>
      </c>
      <c r="D8024" s="25">
        <v>41130</v>
      </c>
      <c r="F8024" s="26">
        <v>330</v>
      </c>
      <c r="G8024" s="28" t="s">
        <v>5152</v>
      </c>
      <c r="H8024" s="28" t="s">
        <v>7311</v>
      </c>
      <c r="J8024" s="28" t="s">
        <v>4683</v>
      </c>
      <c r="K8024" s="29">
        <v>41130</v>
      </c>
      <c r="L8024" s="28" t="s">
        <v>5361</v>
      </c>
      <c r="M8024" s="28" t="s">
        <v>4055</v>
      </c>
    </row>
    <row r="8025" spans="1:13" hidden="1" x14ac:dyDescent="0.2">
      <c r="A8025" s="27">
        <v>92751</v>
      </c>
      <c r="B8025" s="28" t="s">
        <v>4573</v>
      </c>
      <c r="C8025" s="28" t="s">
        <v>5135</v>
      </c>
      <c r="D8025" s="25">
        <v>41130</v>
      </c>
      <c r="F8025" s="26">
        <v>36.19</v>
      </c>
      <c r="G8025" s="28" t="s">
        <v>683</v>
      </c>
      <c r="H8025" s="28" t="s">
        <v>7322</v>
      </c>
      <c r="J8025" s="28" t="s">
        <v>7139</v>
      </c>
      <c r="K8025" s="29">
        <v>41131</v>
      </c>
      <c r="L8025" s="28" t="s">
        <v>5658</v>
      </c>
      <c r="M8025" s="28" t="s">
        <v>4093</v>
      </c>
    </row>
    <row r="8026" spans="1:13" hidden="1" x14ac:dyDescent="0.2">
      <c r="A8026" s="27">
        <v>92752</v>
      </c>
      <c r="B8026" s="28" t="s">
        <v>4573</v>
      </c>
      <c r="C8026" s="28" t="s">
        <v>5135</v>
      </c>
      <c r="D8026" s="25">
        <v>41130</v>
      </c>
      <c r="F8026" s="26">
        <v>12.94</v>
      </c>
      <c r="G8026" s="28" t="s">
        <v>683</v>
      </c>
      <c r="H8026" s="28" t="s">
        <v>3365</v>
      </c>
      <c r="J8026" s="28" t="s">
        <v>4909</v>
      </c>
      <c r="K8026" s="29">
        <v>41131</v>
      </c>
      <c r="L8026" s="28" t="s">
        <v>5658</v>
      </c>
      <c r="M8026" s="28" t="s">
        <v>1525</v>
      </c>
    </row>
    <row r="8027" spans="1:13" hidden="1" x14ac:dyDescent="0.2">
      <c r="A8027" s="211">
        <v>92755</v>
      </c>
      <c r="B8027" s="28" t="s">
        <v>4573</v>
      </c>
      <c r="C8027" s="28" t="s">
        <v>5135</v>
      </c>
      <c r="D8027" s="25">
        <v>41131</v>
      </c>
      <c r="F8027" s="26">
        <v>6.48</v>
      </c>
      <c r="G8027" s="28" t="s">
        <v>7120</v>
      </c>
      <c r="H8027" s="28" t="s">
        <v>4599</v>
      </c>
      <c r="I8027" s="28" t="s">
        <v>739</v>
      </c>
      <c r="J8027" s="28" t="s">
        <v>4909</v>
      </c>
      <c r="K8027" s="29">
        <v>41132</v>
      </c>
      <c r="L8027" s="28" t="s">
        <v>5658</v>
      </c>
      <c r="M8027" s="28" t="s">
        <v>6337</v>
      </c>
    </row>
    <row r="8028" spans="1:13" hidden="1" x14ac:dyDescent="0.2">
      <c r="A8028" s="211">
        <v>92753</v>
      </c>
      <c r="B8028" s="28" t="s">
        <v>4573</v>
      </c>
      <c r="C8028" s="28" t="s">
        <v>5135</v>
      </c>
      <c r="D8028" s="25">
        <v>41131</v>
      </c>
      <c r="E8028" s="28" t="s">
        <v>740</v>
      </c>
      <c r="F8028" s="26">
        <v>42</v>
      </c>
      <c r="G8028" s="28" t="s">
        <v>889</v>
      </c>
      <c r="H8028" s="28" t="s">
        <v>4599</v>
      </c>
      <c r="I8028" s="28" t="s">
        <v>739</v>
      </c>
      <c r="J8028" s="28" t="s">
        <v>4909</v>
      </c>
      <c r="K8028" s="29">
        <v>41132</v>
      </c>
      <c r="L8028" s="28" t="s">
        <v>5658</v>
      </c>
      <c r="M8028" s="28" t="s">
        <v>6335</v>
      </c>
    </row>
    <row r="8029" spans="1:13" hidden="1" x14ac:dyDescent="0.2">
      <c r="A8029" s="211">
        <v>92564</v>
      </c>
      <c r="B8029" s="28" t="s">
        <v>4573</v>
      </c>
      <c r="C8029" s="28" t="s">
        <v>4574</v>
      </c>
      <c r="D8029" s="25">
        <v>41131</v>
      </c>
      <c r="E8029" s="28" t="s">
        <v>2598</v>
      </c>
      <c r="F8029" s="26">
        <v>10.6</v>
      </c>
      <c r="G8029" s="28" t="s">
        <v>681</v>
      </c>
      <c r="H8029" s="28" t="s">
        <v>7165</v>
      </c>
      <c r="J8029" s="28" t="s">
        <v>4907</v>
      </c>
      <c r="K8029" s="29">
        <v>41131</v>
      </c>
      <c r="L8029" s="28" t="s">
        <v>7174</v>
      </c>
      <c r="M8029" s="28" t="s">
        <v>697</v>
      </c>
    </row>
    <row r="8030" spans="1:13" hidden="1" x14ac:dyDescent="0.2">
      <c r="A8030" s="27">
        <v>92754</v>
      </c>
      <c r="B8030" s="28" t="s">
        <v>4573</v>
      </c>
      <c r="C8030" s="28" t="s">
        <v>5135</v>
      </c>
      <c r="D8030" s="25">
        <v>41131</v>
      </c>
      <c r="F8030" s="26">
        <v>24.42</v>
      </c>
      <c r="G8030" s="28" t="s">
        <v>5160</v>
      </c>
      <c r="H8030" s="28" t="s">
        <v>4599</v>
      </c>
      <c r="I8030" s="28" t="s">
        <v>739</v>
      </c>
      <c r="J8030" s="28" t="s">
        <v>7139</v>
      </c>
      <c r="K8030" s="29">
        <v>41132</v>
      </c>
      <c r="L8030" s="28" t="s">
        <v>5658</v>
      </c>
      <c r="M8030" s="28" t="s">
        <v>6336</v>
      </c>
    </row>
    <row r="8031" spans="1:13" hidden="1" x14ac:dyDescent="0.2">
      <c r="A8031" s="27">
        <v>92563</v>
      </c>
      <c r="B8031" s="28" t="s">
        <v>5138</v>
      </c>
      <c r="C8031" s="28" t="s">
        <v>4574</v>
      </c>
      <c r="D8031" s="25">
        <v>41131</v>
      </c>
      <c r="F8031" s="26">
        <v>-2.72</v>
      </c>
      <c r="G8031" s="28" t="s">
        <v>4574</v>
      </c>
      <c r="H8031" s="28" t="s">
        <v>3381</v>
      </c>
      <c r="J8031" s="28" t="s">
        <v>4909</v>
      </c>
      <c r="K8031" s="29">
        <v>41131</v>
      </c>
      <c r="M8031" s="28" t="s">
        <v>7958</v>
      </c>
    </row>
    <row r="8032" spans="1:13" hidden="1" x14ac:dyDescent="0.2">
      <c r="A8032" s="211">
        <v>92756</v>
      </c>
      <c r="B8032" s="28" t="s">
        <v>4573</v>
      </c>
      <c r="C8032" s="28" t="s">
        <v>5135</v>
      </c>
      <c r="D8032" s="25">
        <v>41133</v>
      </c>
      <c r="E8032" s="28" t="s">
        <v>741</v>
      </c>
      <c r="F8032" s="26">
        <v>483.7</v>
      </c>
      <c r="G8032" s="28" t="s">
        <v>889</v>
      </c>
      <c r="H8032" s="28" t="s">
        <v>4599</v>
      </c>
      <c r="I8032" s="28" t="s">
        <v>739</v>
      </c>
      <c r="J8032" s="28" t="s">
        <v>4909</v>
      </c>
      <c r="K8032" s="29">
        <v>41134</v>
      </c>
      <c r="L8032" s="28" t="s">
        <v>5658</v>
      </c>
      <c r="M8032" s="28" t="s">
        <v>6335</v>
      </c>
    </row>
    <row r="8033" spans="1:13" hidden="1" x14ac:dyDescent="0.2">
      <c r="A8033" s="27">
        <v>92758</v>
      </c>
      <c r="B8033" s="28" t="s">
        <v>4573</v>
      </c>
      <c r="C8033" s="28" t="s">
        <v>5135</v>
      </c>
      <c r="D8033" s="25">
        <v>41133</v>
      </c>
      <c r="F8033" s="26">
        <v>40.619999999999997</v>
      </c>
      <c r="G8033" s="28" t="s">
        <v>5160</v>
      </c>
      <c r="H8033" s="28" t="s">
        <v>4599</v>
      </c>
      <c r="I8033" s="28" t="s">
        <v>739</v>
      </c>
      <c r="J8033" s="28" t="s">
        <v>7139</v>
      </c>
      <c r="K8033" s="29">
        <v>41135</v>
      </c>
      <c r="L8033" s="28" t="s">
        <v>5658</v>
      </c>
      <c r="M8033" s="28" t="s">
        <v>6338</v>
      </c>
    </row>
    <row r="8034" spans="1:13" hidden="1" x14ac:dyDescent="0.2">
      <c r="A8034" s="27">
        <v>92757</v>
      </c>
      <c r="B8034" s="28" t="s">
        <v>4573</v>
      </c>
      <c r="C8034" s="28" t="s">
        <v>5135</v>
      </c>
      <c r="D8034" s="25">
        <v>41133</v>
      </c>
      <c r="E8034" s="28" t="s">
        <v>1309</v>
      </c>
      <c r="F8034" s="26">
        <v>27.46</v>
      </c>
      <c r="G8034" s="28" t="s">
        <v>688</v>
      </c>
      <c r="H8034" s="28" t="s">
        <v>4599</v>
      </c>
      <c r="I8034" s="28" t="s">
        <v>739</v>
      </c>
      <c r="J8034" s="28" t="s">
        <v>4909</v>
      </c>
      <c r="K8034" s="29">
        <v>41134</v>
      </c>
      <c r="L8034" s="28" t="s">
        <v>5658</v>
      </c>
      <c r="M8034" s="28" t="s">
        <v>6337</v>
      </c>
    </row>
    <row r="8035" spans="1:13" hidden="1" x14ac:dyDescent="0.2">
      <c r="A8035" s="211">
        <v>92562</v>
      </c>
      <c r="B8035" s="28" t="s">
        <v>4579</v>
      </c>
      <c r="C8035" s="28" t="s">
        <v>4574</v>
      </c>
      <c r="D8035" s="25">
        <v>41134</v>
      </c>
      <c r="F8035" s="26">
        <v>228.49</v>
      </c>
      <c r="G8035" s="28" t="s">
        <v>5783</v>
      </c>
      <c r="H8035" s="28" t="s">
        <v>6667</v>
      </c>
      <c r="K8035" s="29">
        <v>41134</v>
      </c>
      <c r="L8035" s="28" t="s">
        <v>7174</v>
      </c>
      <c r="M8035" s="28" t="s">
        <v>695</v>
      </c>
    </row>
    <row r="8036" spans="1:13" x14ac:dyDescent="0.2">
      <c r="A8036" s="27">
        <v>92759</v>
      </c>
      <c r="B8036" s="28" t="s">
        <v>4573</v>
      </c>
      <c r="C8036" s="28" t="s">
        <v>5135</v>
      </c>
      <c r="D8036" s="25">
        <v>41134</v>
      </c>
      <c r="F8036" s="26">
        <v>20</v>
      </c>
      <c r="G8036" s="28" t="s">
        <v>2201</v>
      </c>
      <c r="H8036" s="28" t="s">
        <v>7151</v>
      </c>
      <c r="J8036" s="28" t="s">
        <v>4911</v>
      </c>
      <c r="K8036" s="29">
        <v>41135</v>
      </c>
      <c r="L8036" s="28" t="s">
        <v>5658</v>
      </c>
      <c r="M8036" s="28" t="s">
        <v>6339</v>
      </c>
    </row>
    <row r="8037" spans="1:13" hidden="1" x14ac:dyDescent="0.2">
      <c r="A8037" s="27">
        <v>92760</v>
      </c>
      <c r="B8037" s="28" t="s">
        <v>4573</v>
      </c>
      <c r="C8037" s="28" t="s">
        <v>5135</v>
      </c>
      <c r="D8037" s="25">
        <v>41134</v>
      </c>
      <c r="F8037" s="26">
        <v>5.75</v>
      </c>
      <c r="G8037" s="28" t="s">
        <v>7119</v>
      </c>
      <c r="H8037" s="28" t="s">
        <v>3365</v>
      </c>
      <c r="J8037" s="28" t="s">
        <v>4911</v>
      </c>
      <c r="K8037" s="29">
        <v>41135</v>
      </c>
      <c r="L8037" s="28" t="s">
        <v>5658</v>
      </c>
      <c r="M8037" s="28" t="s">
        <v>6161</v>
      </c>
    </row>
    <row r="8038" spans="1:13" hidden="1" x14ac:dyDescent="0.2">
      <c r="A8038" s="27">
        <v>92793.1</v>
      </c>
      <c r="B8038" s="28" t="s">
        <v>4573</v>
      </c>
      <c r="C8038" s="28" t="s">
        <v>5133</v>
      </c>
      <c r="D8038" s="25">
        <v>41134</v>
      </c>
      <c r="E8038" s="28" t="s">
        <v>7115</v>
      </c>
      <c r="F8038" s="26">
        <v>2.5</v>
      </c>
      <c r="G8038" s="28" t="s">
        <v>5137</v>
      </c>
      <c r="H8038" s="28" t="s">
        <v>7323</v>
      </c>
      <c r="J8038" s="28" t="s">
        <v>4912</v>
      </c>
      <c r="K8038" s="29">
        <v>41152</v>
      </c>
      <c r="L8038" s="28" t="s">
        <v>5658</v>
      </c>
    </row>
    <row r="8039" spans="1:13" hidden="1" x14ac:dyDescent="0.2">
      <c r="A8039" s="27">
        <v>92793.2</v>
      </c>
      <c r="B8039" s="28" t="s">
        <v>4573</v>
      </c>
      <c r="C8039" s="28" t="s">
        <v>5133</v>
      </c>
      <c r="D8039" s="25">
        <v>41134</v>
      </c>
      <c r="E8039" s="28" t="s">
        <v>1331</v>
      </c>
      <c r="F8039" s="26">
        <v>11</v>
      </c>
      <c r="G8039" s="28" t="s">
        <v>5137</v>
      </c>
      <c r="H8039" s="28" t="s">
        <v>3488</v>
      </c>
      <c r="J8039" s="28" t="s">
        <v>4908</v>
      </c>
      <c r="K8039" s="29">
        <v>41152</v>
      </c>
      <c r="L8039" s="28" t="s">
        <v>5658</v>
      </c>
    </row>
    <row r="8040" spans="1:13" hidden="1" x14ac:dyDescent="0.2">
      <c r="A8040" s="27">
        <v>92793.3</v>
      </c>
      <c r="B8040" s="28" t="s">
        <v>4573</v>
      </c>
      <c r="C8040" s="28" t="s">
        <v>5133</v>
      </c>
      <c r="D8040" s="25">
        <v>41134</v>
      </c>
      <c r="E8040" s="28" t="s">
        <v>7116</v>
      </c>
      <c r="F8040" s="26">
        <v>8</v>
      </c>
      <c r="G8040" s="28" t="s">
        <v>5137</v>
      </c>
      <c r="H8040" s="28" t="s">
        <v>3370</v>
      </c>
      <c r="J8040" s="28" t="s">
        <v>4909</v>
      </c>
      <c r="K8040" s="29">
        <v>41152</v>
      </c>
      <c r="L8040" s="28" t="s">
        <v>5658</v>
      </c>
    </row>
    <row r="8041" spans="1:13" hidden="1" x14ac:dyDescent="0.2">
      <c r="A8041" s="27">
        <v>92793.4</v>
      </c>
      <c r="B8041" s="28" t="s">
        <v>4573</v>
      </c>
      <c r="C8041" s="28" t="s">
        <v>5133</v>
      </c>
      <c r="D8041" s="25">
        <v>41134</v>
      </c>
      <c r="F8041" s="26">
        <v>98.36</v>
      </c>
      <c r="G8041" s="28" t="s">
        <v>5137</v>
      </c>
      <c r="H8041" s="28" t="s">
        <v>3365</v>
      </c>
      <c r="J8041" s="28" t="s">
        <v>4909</v>
      </c>
      <c r="K8041" s="29">
        <v>41152</v>
      </c>
      <c r="L8041" s="28" t="s">
        <v>5658</v>
      </c>
    </row>
    <row r="8042" spans="1:13" hidden="1" x14ac:dyDescent="0.2">
      <c r="A8042" s="27">
        <v>93442</v>
      </c>
      <c r="B8042" s="28" t="s">
        <v>5150</v>
      </c>
      <c r="C8042" s="28" t="s">
        <v>5783</v>
      </c>
      <c r="D8042" s="25">
        <v>41134</v>
      </c>
      <c r="F8042" s="26">
        <v>-228.49</v>
      </c>
      <c r="G8042" s="28" t="s">
        <v>4574</v>
      </c>
      <c r="H8042" s="28" t="s">
        <v>6667</v>
      </c>
    </row>
    <row r="8043" spans="1:13" hidden="1" x14ac:dyDescent="0.2">
      <c r="A8043" s="211">
        <v>92763</v>
      </c>
      <c r="B8043" s="28" t="s">
        <v>4573</v>
      </c>
      <c r="C8043" s="28" t="s">
        <v>5135</v>
      </c>
      <c r="D8043" s="25">
        <v>41135</v>
      </c>
      <c r="F8043" s="26">
        <v>22.94</v>
      </c>
      <c r="G8043" s="28" t="s">
        <v>4917</v>
      </c>
      <c r="H8043" s="28" t="s">
        <v>3370</v>
      </c>
      <c r="J8043" s="28" t="s">
        <v>4907</v>
      </c>
      <c r="K8043" s="29">
        <v>41136</v>
      </c>
      <c r="L8043" s="28" t="s">
        <v>5658</v>
      </c>
      <c r="M8043" s="28" t="s">
        <v>3185</v>
      </c>
    </row>
    <row r="8044" spans="1:13" hidden="1" x14ac:dyDescent="0.2">
      <c r="A8044" s="211">
        <v>92764.1</v>
      </c>
      <c r="B8044" s="28" t="s">
        <v>4573</v>
      </c>
      <c r="C8044" s="28" t="s">
        <v>5135</v>
      </c>
      <c r="D8044" s="25">
        <v>41135</v>
      </c>
      <c r="E8044" s="28" t="s">
        <v>726</v>
      </c>
      <c r="F8044" s="26">
        <v>6</v>
      </c>
      <c r="G8044" s="28" t="s">
        <v>2208</v>
      </c>
      <c r="H8044" s="28" t="s">
        <v>3370</v>
      </c>
      <c r="J8044" s="28" t="s">
        <v>4907</v>
      </c>
      <c r="K8044" s="29">
        <v>41136</v>
      </c>
      <c r="L8044" s="28" t="s">
        <v>5658</v>
      </c>
      <c r="M8044" s="28" t="s">
        <v>3924</v>
      </c>
    </row>
    <row r="8045" spans="1:13" hidden="1" x14ac:dyDescent="0.2">
      <c r="A8045" s="211">
        <v>92764.2</v>
      </c>
      <c r="B8045" s="28" t="s">
        <v>4573</v>
      </c>
      <c r="C8045" s="28" t="s">
        <v>5135</v>
      </c>
      <c r="D8045" s="25">
        <v>41135</v>
      </c>
      <c r="F8045" s="26">
        <v>8.3800000000000008</v>
      </c>
      <c r="G8045" s="28" t="s">
        <v>2208</v>
      </c>
      <c r="H8045" s="28" t="s">
        <v>3365</v>
      </c>
      <c r="J8045" s="28" t="s">
        <v>4909</v>
      </c>
      <c r="K8045" s="29">
        <v>41136</v>
      </c>
      <c r="L8045" s="28" t="s">
        <v>5658</v>
      </c>
      <c r="M8045" s="28" t="s">
        <v>3924</v>
      </c>
    </row>
    <row r="8046" spans="1:13" hidden="1" x14ac:dyDescent="0.2">
      <c r="A8046" s="211">
        <v>92762</v>
      </c>
      <c r="B8046" s="28" t="s">
        <v>4573</v>
      </c>
      <c r="C8046" s="28" t="s">
        <v>5135</v>
      </c>
      <c r="D8046" s="25">
        <v>41135</v>
      </c>
      <c r="E8046" s="28" t="s">
        <v>1310</v>
      </c>
      <c r="F8046" s="26">
        <v>31</v>
      </c>
      <c r="G8046" s="28" t="s">
        <v>5412</v>
      </c>
      <c r="H8046" s="28" t="s">
        <v>3379</v>
      </c>
      <c r="J8046" s="28" t="s">
        <v>4906</v>
      </c>
      <c r="K8046" s="29">
        <v>41136</v>
      </c>
      <c r="L8046" s="28" t="s">
        <v>5658</v>
      </c>
      <c r="M8046" s="28" t="s">
        <v>6340</v>
      </c>
    </row>
    <row r="8047" spans="1:13" hidden="1" x14ac:dyDescent="0.2">
      <c r="A8047" s="27">
        <v>92761</v>
      </c>
      <c r="B8047" s="28" t="s">
        <v>4573</v>
      </c>
      <c r="C8047" s="28" t="s">
        <v>5135</v>
      </c>
      <c r="D8047" s="25">
        <v>41135</v>
      </c>
      <c r="F8047" s="26">
        <v>61.01</v>
      </c>
      <c r="G8047" s="28" t="s">
        <v>683</v>
      </c>
      <c r="H8047" s="28" t="s">
        <v>7322</v>
      </c>
      <c r="J8047" s="28" t="s">
        <v>7139</v>
      </c>
      <c r="K8047" s="29">
        <v>41136</v>
      </c>
      <c r="L8047" s="28" t="s">
        <v>5658</v>
      </c>
      <c r="M8047" s="28" t="s">
        <v>4093</v>
      </c>
    </row>
    <row r="8048" spans="1:13" hidden="1" x14ac:dyDescent="0.2">
      <c r="A8048" s="211">
        <v>92561</v>
      </c>
      <c r="B8048" s="28" t="s">
        <v>4579</v>
      </c>
      <c r="C8048" s="28" t="s">
        <v>4574</v>
      </c>
      <c r="D8048" s="25">
        <v>41136</v>
      </c>
      <c r="F8048" s="26">
        <v>30</v>
      </c>
      <c r="G8048" s="28" t="s">
        <v>4580</v>
      </c>
      <c r="H8048" s="28" t="s">
        <v>6667</v>
      </c>
      <c r="K8048" s="29">
        <v>41136</v>
      </c>
      <c r="L8048" s="28" t="s">
        <v>7184</v>
      </c>
      <c r="M8048" s="28" t="s">
        <v>7957</v>
      </c>
    </row>
    <row r="8049" spans="1:13" hidden="1" x14ac:dyDescent="0.2">
      <c r="A8049" s="211">
        <v>92767</v>
      </c>
      <c r="B8049" s="28" t="s">
        <v>4573</v>
      </c>
      <c r="C8049" s="28" t="s">
        <v>5135</v>
      </c>
      <c r="D8049" s="25">
        <v>41136</v>
      </c>
      <c r="F8049" s="26">
        <v>3.76</v>
      </c>
      <c r="G8049" s="28" t="s">
        <v>1444</v>
      </c>
      <c r="H8049" s="28" t="s">
        <v>277</v>
      </c>
      <c r="J8049" s="28" t="s">
        <v>4905</v>
      </c>
      <c r="K8049" s="29">
        <v>41137</v>
      </c>
      <c r="L8049" s="28" t="s">
        <v>5658</v>
      </c>
      <c r="M8049" s="28" t="s">
        <v>1456</v>
      </c>
    </row>
    <row r="8050" spans="1:13" hidden="1" x14ac:dyDescent="0.2">
      <c r="A8050" s="211">
        <v>92765</v>
      </c>
      <c r="B8050" s="33" t="s">
        <v>4573</v>
      </c>
      <c r="C8050" s="33" t="s">
        <v>5135</v>
      </c>
      <c r="D8050" s="25">
        <v>41136</v>
      </c>
      <c r="F8050" s="26">
        <v>32.61</v>
      </c>
      <c r="G8050" s="28" t="s">
        <v>6753</v>
      </c>
      <c r="H8050" s="28" t="s">
        <v>3484</v>
      </c>
      <c r="J8050" s="28" t="s">
        <v>4909</v>
      </c>
      <c r="K8050" s="29">
        <v>41137</v>
      </c>
      <c r="L8050" s="28" t="s">
        <v>5658</v>
      </c>
      <c r="M8050" s="28" t="s">
        <v>3813</v>
      </c>
    </row>
    <row r="8051" spans="1:13" hidden="1" x14ac:dyDescent="0.2">
      <c r="A8051" s="27">
        <v>92766</v>
      </c>
      <c r="B8051" s="28" t="s">
        <v>4573</v>
      </c>
      <c r="C8051" s="28" t="s">
        <v>5135</v>
      </c>
      <c r="D8051" s="25">
        <v>41136</v>
      </c>
      <c r="F8051" s="26">
        <v>17.86</v>
      </c>
      <c r="G8051" s="28" t="s">
        <v>683</v>
      </c>
      <c r="H8051" s="28" t="s">
        <v>3365</v>
      </c>
      <c r="J8051" s="28" t="s">
        <v>4909</v>
      </c>
      <c r="K8051" s="29">
        <v>41137</v>
      </c>
      <c r="L8051" s="28" t="s">
        <v>5658</v>
      </c>
      <c r="M8051" s="28" t="s">
        <v>1525</v>
      </c>
    </row>
    <row r="8052" spans="1:13" hidden="1" x14ac:dyDescent="0.2">
      <c r="A8052" s="211">
        <v>92558.2</v>
      </c>
      <c r="B8052" s="28" t="s">
        <v>4579</v>
      </c>
      <c r="C8052" s="28" t="s">
        <v>4574</v>
      </c>
      <c r="D8052" s="25">
        <v>41138</v>
      </c>
      <c r="F8052" s="26">
        <v>30</v>
      </c>
      <c r="G8052" s="28" t="s">
        <v>4580</v>
      </c>
      <c r="H8052" s="28" t="s">
        <v>6667</v>
      </c>
      <c r="K8052" s="29">
        <v>41138</v>
      </c>
      <c r="L8052" s="28" t="s">
        <v>7212</v>
      </c>
      <c r="M8052" s="28" t="s">
        <v>6159</v>
      </c>
    </row>
    <row r="8053" spans="1:13" hidden="1" x14ac:dyDescent="0.2">
      <c r="A8053" s="211">
        <v>92560</v>
      </c>
      <c r="B8053" s="28" t="s">
        <v>4579</v>
      </c>
      <c r="C8053" s="28" t="s">
        <v>4574</v>
      </c>
      <c r="D8053" s="25">
        <v>41138</v>
      </c>
      <c r="F8053" s="26">
        <v>30</v>
      </c>
      <c r="G8053" s="28" t="s">
        <v>4580</v>
      </c>
      <c r="H8053" s="28" t="s">
        <v>6667</v>
      </c>
      <c r="K8053" s="29">
        <v>41138</v>
      </c>
      <c r="L8053" s="28" t="s">
        <v>7184</v>
      </c>
      <c r="M8053" s="28" t="s">
        <v>7956</v>
      </c>
    </row>
    <row r="8054" spans="1:13" hidden="1" x14ac:dyDescent="0.2">
      <c r="A8054" s="27">
        <v>92769</v>
      </c>
      <c r="B8054" s="28" t="s">
        <v>4573</v>
      </c>
      <c r="C8054" s="28" t="s">
        <v>5135</v>
      </c>
      <c r="D8054" s="25">
        <v>41138</v>
      </c>
      <c r="F8054" s="26">
        <v>62.98</v>
      </c>
      <c r="G8054" s="28" t="s">
        <v>6612</v>
      </c>
      <c r="H8054" s="28" t="s">
        <v>4600</v>
      </c>
      <c r="J8054" s="28" t="s">
        <v>4906</v>
      </c>
      <c r="K8054" s="29">
        <v>41141</v>
      </c>
      <c r="L8054" s="28" t="s">
        <v>5658</v>
      </c>
      <c r="M8054" s="28" t="s">
        <v>6341</v>
      </c>
    </row>
    <row r="8055" spans="1:13" hidden="1" x14ac:dyDescent="0.2">
      <c r="A8055" s="27">
        <v>92559</v>
      </c>
      <c r="B8055" s="28" t="s">
        <v>4585</v>
      </c>
      <c r="C8055" s="28" t="s">
        <v>4574</v>
      </c>
      <c r="D8055" s="25">
        <v>41138</v>
      </c>
      <c r="F8055" s="26">
        <v>79.790000000000006</v>
      </c>
      <c r="G8055" s="28" t="s">
        <v>5142</v>
      </c>
      <c r="H8055" s="28" t="s">
        <v>5948</v>
      </c>
      <c r="K8055" s="29">
        <v>41138</v>
      </c>
      <c r="L8055" s="28" t="s">
        <v>7174</v>
      </c>
      <c r="M8055" s="28" t="s">
        <v>7175</v>
      </c>
    </row>
    <row r="8056" spans="1:13" hidden="1" x14ac:dyDescent="0.2">
      <c r="A8056" s="27">
        <v>92558.1</v>
      </c>
      <c r="B8056" s="28" t="s">
        <v>4573</v>
      </c>
      <c r="C8056" s="28" t="s">
        <v>4574</v>
      </c>
      <c r="D8056" s="25">
        <v>41138</v>
      </c>
      <c r="F8056" s="26">
        <v>3.51</v>
      </c>
      <c r="G8056" s="28" t="s">
        <v>5137</v>
      </c>
      <c r="H8056" s="28" t="s">
        <v>3365</v>
      </c>
      <c r="J8056" s="28" t="s">
        <v>4911</v>
      </c>
      <c r="K8056" s="29">
        <v>41138</v>
      </c>
      <c r="L8056" s="28" t="s">
        <v>7212</v>
      </c>
      <c r="M8056" s="28" t="s">
        <v>6159</v>
      </c>
    </row>
    <row r="8057" spans="1:13" hidden="1" x14ac:dyDescent="0.2">
      <c r="A8057" s="27">
        <v>92768</v>
      </c>
      <c r="B8057" s="28" t="s">
        <v>4573</v>
      </c>
      <c r="C8057" s="28" t="s">
        <v>5135</v>
      </c>
      <c r="D8057" s="25">
        <v>41138</v>
      </c>
      <c r="F8057" s="26">
        <v>3.4</v>
      </c>
      <c r="G8057" s="28" t="s">
        <v>2204</v>
      </c>
      <c r="H8057" s="28" t="s">
        <v>3379</v>
      </c>
      <c r="J8057" s="28" t="s">
        <v>4907</v>
      </c>
      <c r="K8057" s="29">
        <v>41139</v>
      </c>
      <c r="L8057" s="28" t="s">
        <v>5658</v>
      </c>
      <c r="M8057" s="28" t="s">
        <v>698</v>
      </c>
    </row>
    <row r="8058" spans="1:13" hidden="1" x14ac:dyDescent="0.2">
      <c r="A8058" s="211">
        <v>92772</v>
      </c>
      <c r="B8058" s="28" t="s">
        <v>4573</v>
      </c>
      <c r="C8058" s="28" t="s">
        <v>5135</v>
      </c>
      <c r="D8058" s="25">
        <v>41139</v>
      </c>
      <c r="E8058" s="28" t="s">
        <v>1311</v>
      </c>
      <c r="F8058" s="26">
        <v>12</v>
      </c>
      <c r="G8058" s="28" t="s">
        <v>2207</v>
      </c>
      <c r="H8058" s="28" t="s">
        <v>7323</v>
      </c>
      <c r="J8058" s="28" t="s">
        <v>4912</v>
      </c>
      <c r="K8058" s="29">
        <v>41141</v>
      </c>
      <c r="L8058" s="28" t="s">
        <v>5658</v>
      </c>
      <c r="M8058" s="28" t="s">
        <v>5759</v>
      </c>
    </row>
    <row r="8059" spans="1:13" hidden="1" x14ac:dyDescent="0.2">
      <c r="A8059" s="27">
        <v>92770</v>
      </c>
      <c r="B8059" s="28" t="s">
        <v>4573</v>
      </c>
      <c r="C8059" s="28" t="s">
        <v>5135</v>
      </c>
      <c r="D8059" s="25">
        <v>41139</v>
      </c>
      <c r="F8059" s="26">
        <v>78.819999999999993</v>
      </c>
      <c r="G8059" s="28" t="s">
        <v>683</v>
      </c>
      <c r="H8059" s="28" t="s">
        <v>3365</v>
      </c>
      <c r="J8059" s="28" t="s">
        <v>4909</v>
      </c>
      <c r="K8059" s="29">
        <v>41141</v>
      </c>
      <c r="L8059" s="28" t="s">
        <v>5658</v>
      </c>
      <c r="M8059" s="28" t="s">
        <v>6162</v>
      </c>
    </row>
    <row r="8060" spans="1:13" hidden="1" x14ac:dyDescent="0.2">
      <c r="A8060" s="27">
        <v>92771</v>
      </c>
      <c r="B8060" s="28" t="s">
        <v>4573</v>
      </c>
      <c r="C8060" s="28" t="s">
        <v>5135</v>
      </c>
      <c r="D8060" s="25">
        <v>41139</v>
      </c>
      <c r="E8060" s="28" t="s">
        <v>1316</v>
      </c>
      <c r="F8060" s="26">
        <v>12.99</v>
      </c>
      <c r="G8060" s="28" t="s">
        <v>3697</v>
      </c>
      <c r="H8060" s="28" t="s">
        <v>7323</v>
      </c>
      <c r="J8060" s="28" t="s">
        <v>4912</v>
      </c>
      <c r="K8060" s="29">
        <v>41141</v>
      </c>
      <c r="L8060" s="28" t="s">
        <v>5658</v>
      </c>
      <c r="M8060" s="28" t="s">
        <v>3967</v>
      </c>
    </row>
    <row r="8061" spans="1:13" hidden="1" x14ac:dyDescent="0.2">
      <c r="A8061" s="211">
        <v>92774</v>
      </c>
      <c r="B8061" s="28" t="s">
        <v>4573</v>
      </c>
      <c r="C8061" s="28" t="s">
        <v>5135</v>
      </c>
      <c r="D8061" s="25">
        <v>41140</v>
      </c>
      <c r="E8061" s="28" t="s">
        <v>1313</v>
      </c>
      <c r="F8061" s="26">
        <v>61.63</v>
      </c>
      <c r="G8061" s="28" t="s">
        <v>879</v>
      </c>
      <c r="H8061" s="28" t="s">
        <v>3381</v>
      </c>
      <c r="J8061" s="28" t="s">
        <v>4909</v>
      </c>
      <c r="K8061" s="29">
        <v>41141</v>
      </c>
      <c r="L8061" s="28" t="s">
        <v>5658</v>
      </c>
      <c r="M8061" s="28" t="s">
        <v>6342</v>
      </c>
    </row>
    <row r="8062" spans="1:13" x14ac:dyDescent="0.2">
      <c r="A8062" s="27">
        <v>92773</v>
      </c>
      <c r="B8062" s="28" t="s">
        <v>4573</v>
      </c>
      <c r="C8062" s="28" t="s">
        <v>5135</v>
      </c>
      <c r="D8062" s="25">
        <v>41140</v>
      </c>
      <c r="E8062" s="28" t="s">
        <v>1312</v>
      </c>
      <c r="F8062" s="26">
        <v>62.5</v>
      </c>
      <c r="G8062" s="28" t="s">
        <v>2205</v>
      </c>
      <c r="H8062" s="28" t="s">
        <v>7151</v>
      </c>
      <c r="J8062" s="28" t="s">
        <v>4907</v>
      </c>
      <c r="K8062" s="29">
        <v>41141</v>
      </c>
      <c r="L8062" s="28" t="s">
        <v>5658</v>
      </c>
      <c r="M8062" s="28" t="s">
        <v>755</v>
      </c>
    </row>
    <row r="8063" spans="1:13" hidden="1" x14ac:dyDescent="0.2">
      <c r="A8063" s="27">
        <v>92775</v>
      </c>
      <c r="B8063" s="28" t="s">
        <v>4573</v>
      </c>
      <c r="C8063" s="28" t="s">
        <v>5135</v>
      </c>
      <c r="D8063" s="25">
        <v>41140</v>
      </c>
      <c r="F8063" s="26">
        <v>7</v>
      </c>
      <c r="G8063" s="28" t="s">
        <v>2204</v>
      </c>
      <c r="H8063" s="28" t="s">
        <v>3379</v>
      </c>
      <c r="J8063" s="28" t="s">
        <v>4907</v>
      </c>
      <c r="K8063" s="29">
        <v>41141</v>
      </c>
      <c r="L8063" s="28" t="s">
        <v>5658</v>
      </c>
      <c r="M8063" s="28" t="s">
        <v>698</v>
      </c>
    </row>
    <row r="8064" spans="1:13" hidden="1" x14ac:dyDescent="0.2">
      <c r="A8064" s="27">
        <v>92776.1</v>
      </c>
      <c r="B8064" s="28" t="s">
        <v>4573</v>
      </c>
      <c r="C8064" s="28" t="s">
        <v>5135</v>
      </c>
      <c r="D8064" s="25">
        <v>41141</v>
      </c>
      <c r="E8064" s="28" t="s">
        <v>7113</v>
      </c>
      <c r="F8064" s="26">
        <v>2.5</v>
      </c>
      <c r="G8064" s="28" t="s">
        <v>683</v>
      </c>
      <c r="H8064" s="28" t="s">
        <v>3370</v>
      </c>
      <c r="J8064" s="28" t="s">
        <v>4909</v>
      </c>
      <c r="K8064" s="29">
        <v>41142</v>
      </c>
      <c r="L8064" s="28" t="s">
        <v>5658</v>
      </c>
      <c r="M8064" s="28" t="s">
        <v>1525</v>
      </c>
    </row>
    <row r="8065" spans="1:13" hidden="1" x14ac:dyDescent="0.2">
      <c r="A8065" s="27">
        <v>92776.2</v>
      </c>
      <c r="B8065" s="28" t="s">
        <v>4573</v>
      </c>
      <c r="C8065" s="28" t="s">
        <v>5135</v>
      </c>
      <c r="D8065" s="25">
        <v>41141</v>
      </c>
      <c r="F8065" s="26">
        <v>26.93</v>
      </c>
      <c r="G8065" s="28" t="s">
        <v>683</v>
      </c>
      <c r="H8065" s="28" t="s">
        <v>3365</v>
      </c>
      <c r="J8065" s="28" t="s">
        <v>4909</v>
      </c>
      <c r="K8065" s="29">
        <v>41142</v>
      </c>
      <c r="L8065" s="28" t="s">
        <v>5658</v>
      </c>
      <c r="M8065" s="28" t="s">
        <v>1525</v>
      </c>
    </row>
    <row r="8066" spans="1:13" hidden="1" x14ac:dyDescent="0.2">
      <c r="A8066" s="211">
        <v>92778</v>
      </c>
      <c r="B8066" s="28" t="s">
        <v>4573</v>
      </c>
      <c r="C8066" s="28" t="s">
        <v>5135</v>
      </c>
      <c r="D8066" s="25">
        <v>41142</v>
      </c>
      <c r="F8066" s="26">
        <v>18</v>
      </c>
      <c r="G8066" s="28" t="s">
        <v>3702</v>
      </c>
      <c r="H8066" s="28" t="s">
        <v>3484</v>
      </c>
      <c r="J8066" s="28" t="s">
        <v>4909</v>
      </c>
      <c r="K8066" s="29">
        <v>41144</v>
      </c>
      <c r="L8066" s="28" t="s">
        <v>5658</v>
      </c>
      <c r="M8066" s="28" t="s">
        <v>6344</v>
      </c>
    </row>
    <row r="8067" spans="1:13" hidden="1" x14ac:dyDescent="0.2">
      <c r="A8067" s="27">
        <v>92777</v>
      </c>
      <c r="B8067" s="28" t="s">
        <v>4573</v>
      </c>
      <c r="C8067" s="28" t="s">
        <v>5135</v>
      </c>
      <c r="D8067" s="25">
        <v>41142</v>
      </c>
      <c r="E8067" s="28" t="s">
        <v>1314</v>
      </c>
      <c r="F8067" s="26">
        <v>71.44</v>
      </c>
      <c r="G8067" s="28" t="s">
        <v>688</v>
      </c>
      <c r="H8067" s="28" t="s">
        <v>3484</v>
      </c>
      <c r="J8067" s="28" t="s">
        <v>4909</v>
      </c>
      <c r="K8067" s="29">
        <v>41143</v>
      </c>
      <c r="L8067" s="28" t="s">
        <v>5658</v>
      </c>
      <c r="M8067" s="28" t="s">
        <v>6343</v>
      </c>
    </row>
    <row r="8068" spans="1:13" hidden="1" x14ac:dyDescent="0.2">
      <c r="A8068" s="211">
        <v>92780</v>
      </c>
      <c r="B8068" s="28" t="s">
        <v>4573</v>
      </c>
      <c r="C8068" s="28" t="s">
        <v>5135</v>
      </c>
      <c r="D8068" s="25">
        <v>41143</v>
      </c>
      <c r="F8068" s="26">
        <v>3.4</v>
      </c>
      <c r="G8068" s="28" t="s">
        <v>7120</v>
      </c>
      <c r="H8068" s="28" t="s">
        <v>3484</v>
      </c>
      <c r="J8068" s="28" t="s">
        <v>4911</v>
      </c>
      <c r="K8068" s="29">
        <v>41144</v>
      </c>
      <c r="L8068" s="28" t="s">
        <v>5658</v>
      </c>
      <c r="M8068" s="28" t="s">
        <v>3798</v>
      </c>
    </row>
    <row r="8069" spans="1:13" hidden="1" x14ac:dyDescent="0.2">
      <c r="A8069" s="27">
        <v>92779</v>
      </c>
      <c r="B8069" s="28" t="s">
        <v>4573</v>
      </c>
      <c r="C8069" s="28" t="s">
        <v>5135</v>
      </c>
      <c r="D8069" s="25">
        <v>41143</v>
      </c>
      <c r="F8069" s="26">
        <v>27.58</v>
      </c>
      <c r="G8069" s="28" t="s">
        <v>683</v>
      </c>
      <c r="H8069" s="28" t="s">
        <v>3365</v>
      </c>
      <c r="J8069" s="28" t="s">
        <v>4909</v>
      </c>
      <c r="K8069" s="29">
        <v>41144</v>
      </c>
      <c r="L8069" s="28" t="s">
        <v>5658</v>
      </c>
      <c r="M8069" s="28" t="s">
        <v>1525</v>
      </c>
    </row>
    <row r="8070" spans="1:13" hidden="1" x14ac:dyDescent="0.2">
      <c r="A8070" s="27">
        <v>92557</v>
      </c>
      <c r="B8070" s="28" t="s">
        <v>4585</v>
      </c>
      <c r="C8070" s="28" t="s">
        <v>4574</v>
      </c>
      <c r="D8070" s="25">
        <v>41143</v>
      </c>
      <c r="F8070" s="26">
        <v>20.8</v>
      </c>
      <c r="G8070" s="28" t="s">
        <v>5141</v>
      </c>
      <c r="H8070" s="28" t="s">
        <v>5948</v>
      </c>
      <c r="J8070" s="28" t="s">
        <v>4907</v>
      </c>
      <c r="K8070" s="29">
        <v>41143</v>
      </c>
      <c r="L8070" s="28" t="s">
        <v>7174</v>
      </c>
      <c r="M8070" s="28" t="s">
        <v>5035</v>
      </c>
    </row>
    <row r="8071" spans="1:13" hidden="1" x14ac:dyDescent="0.2">
      <c r="A8071" s="27">
        <v>92556</v>
      </c>
      <c r="B8071" s="28" t="s">
        <v>4573</v>
      </c>
      <c r="C8071" s="28" t="s">
        <v>4574</v>
      </c>
      <c r="D8071" s="25">
        <v>41144</v>
      </c>
      <c r="E8071" s="33" t="s">
        <v>3389</v>
      </c>
      <c r="F8071" s="26">
        <v>44.89</v>
      </c>
      <c r="G8071" s="28" t="s">
        <v>5139</v>
      </c>
      <c r="H8071" s="28" t="s">
        <v>3381</v>
      </c>
      <c r="J8071" s="28" t="s">
        <v>4911</v>
      </c>
      <c r="K8071" s="29">
        <v>41144</v>
      </c>
      <c r="L8071" s="28" t="s">
        <v>7174</v>
      </c>
      <c r="M8071" s="28" t="s">
        <v>7209</v>
      </c>
    </row>
    <row r="8072" spans="1:13" hidden="1" x14ac:dyDescent="0.2">
      <c r="A8072" s="27">
        <v>92782</v>
      </c>
      <c r="B8072" s="28" t="s">
        <v>4573</v>
      </c>
      <c r="C8072" s="28" t="s">
        <v>5135</v>
      </c>
      <c r="D8072" s="25">
        <v>41144</v>
      </c>
      <c r="F8072" s="26">
        <v>2.4</v>
      </c>
      <c r="G8072" s="28" t="s">
        <v>683</v>
      </c>
      <c r="H8072" s="28" t="s">
        <v>3365</v>
      </c>
      <c r="J8072" s="28" t="s">
        <v>4909</v>
      </c>
      <c r="K8072" s="29">
        <v>41145</v>
      </c>
      <c r="L8072" s="28" t="s">
        <v>5658</v>
      </c>
      <c r="M8072" s="28" t="s">
        <v>1525</v>
      </c>
    </row>
    <row r="8073" spans="1:13" hidden="1" x14ac:dyDescent="0.2">
      <c r="A8073" s="27">
        <v>92781</v>
      </c>
      <c r="B8073" s="28" t="s">
        <v>4573</v>
      </c>
      <c r="C8073" s="28" t="s">
        <v>5135</v>
      </c>
      <c r="D8073" s="25">
        <v>41144</v>
      </c>
      <c r="E8073" s="28" t="s">
        <v>8136</v>
      </c>
      <c r="F8073" s="26">
        <v>6.74</v>
      </c>
      <c r="G8073" s="28" t="s">
        <v>3697</v>
      </c>
      <c r="H8073" s="28" t="s">
        <v>277</v>
      </c>
      <c r="J8073" s="28" t="s">
        <v>4911</v>
      </c>
      <c r="K8073" s="29">
        <v>41145</v>
      </c>
      <c r="L8073" s="28" t="s">
        <v>5658</v>
      </c>
      <c r="M8073" s="28" t="s">
        <v>6571</v>
      </c>
    </row>
    <row r="8074" spans="1:13" hidden="1" x14ac:dyDescent="0.2">
      <c r="A8074" s="211">
        <v>92555</v>
      </c>
      <c r="B8074" s="28" t="s">
        <v>4579</v>
      </c>
      <c r="C8074" s="28" t="s">
        <v>4574</v>
      </c>
      <c r="D8074" s="25">
        <v>41145</v>
      </c>
      <c r="F8074" s="26">
        <v>50</v>
      </c>
      <c r="G8074" s="28" t="s">
        <v>4580</v>
      </c>
      <c r="H8074" s="28" t="s">
        <v>6667</v>
      </c>
      <c r="K8074" s="29">
        <v>41145</v>
      </c>
      <c r="L8074" s="28" t="s">
        <v>7184</v>
      </c>
      <c r="M8074" s="28" t="s">
        <v>7955</v>
      </c>
    </row>
    <row r="8075" spans="1:13" hidden="1" x14ac:dyDescent="0.2">
      <c r="A8075" s="27">
        <v>92783.1</v>
      </c>
      <c r="B8075" s="28" t="s">
        <v>4573</v>
      </c>
      <c r="C8075" s="28" t="s">
        <v>5135</v>
      </c>
      <c r="D8075" s="25">
        <v>41145</v>
      </c>
      <c r="E8075" s="28" t="s">
        <v>1331</v>
      </c>
      <c r="F8075" s="26">
        <v>5</v>
      </c>
      <c r="G8075" s="28" t="s">
        <v>683</v>
      </c>
      <c r="H8075" s="28" t="s">
        <v>3488</v>
      </c>
      <c r="J8075" s="28" t="s">
        <v>4909</v>
      </c>
      <c r="K8075" s="29">
        <v>41146</v>
      </c>
      <c r="L8075" s="28" t="s">
        <v>5658</v>
      </c>
      <c r="M8075" s="28" t="s">
        <v>1525</v>
      </c>
    </row>
    <row r="8076" spans="1:13" hidden="1" x14ac:dyDescent="0.2">
      <c r="A8076" s="27">
        <v>92783.2</v>
      </c>
      <c r="B8076" s="28" t="s">
        <v>4573</v>
      </c>
      <c r="C8076" s="28" t="s">
        <v>5135</v>
      </c>
      <c r="D8076" s="25">
        <v>41145</v>
      </c>
      <c r="F8076" s="26">
        <v>16.350000000000001</v>
      </c>
      <c r="G8076" s="28" t="s">
        <v>683</v>
      </c>
      <c r="H8076" s="28" t="s">
        <v>3365</v>
      </c>
      <c r="J8076" s="28" t="s">
        <v>4909</v>
      </c>
      <c r="K8076" s="29">
        <v>41146</v>
      </c>
      <c r="L8076" s="28" t="s">
        <v>5658</v>
      </c>
      <c r="M8076" s="28" t="s">
        <v>1525</v>
      </c>
    </row>
    <row r="8077" spans="1:13" hidden="1" x14ac:dyDescent="0.2">
      <c r="A8077" s="27">
        <v>92784</v>
      </c>
      <c r="B8077" s="28" t="s">
        <v>4573</v>
      </c>
      <c r="C8077" s="28" t="s">
        <v>5135</v>
      </c>
      <c r="D8077" s="25">
        <v>41146</v>
      </c>
      <c r="E8077" s="28" t="s">
        <v>1315</v>
      </c>
      <c r="F8077" s="26">
        <v>42.98</v>
      </c>
      <c r="G8077" s="28" t="s">
        <v>7140</v>
      </c>
      <c r="H8077" s="28" t="s">
        <v>7311</v>
      </c>
      <c r="J8077" s="28" t="s">
        <v>4683</v>
      </c>
      <c r="K8077" s="29">
        <v>41149</v>
      </c>
      <c r="L8077" s="28" t="s">
        <v>5658</v>
      </c>
      <c r="M8077" s="28" t="s">
        <v>6345</v>
      </c>
    </row>
    <row r="8078" spans="1:13" hidden="1" x14ac:dyDescent="0.2">
      <c r="A8078" s="27">
        <v>92785</v>
      </c>
      <c r="B8078" s="28" t="s">
        <v>4573</v>
      </c>
      <c r="C8078" s="28" t="s">
        <v>5135</v>
      </c>
      <c r="D8078" s="25">
        <v>41147</v>
      </c>
      <c r="F8078" s="26">
        <v>96.89</v>
      </c>
      <c r="G8078" s="28" t="s">
        <v>683</v>
      </c>
      <c r="H8078" s="28" t="s">
        <v>3365</v>
      </c>
      <c r="J8078" s="28" t="s">
        <v>4909</v>
      </c>
      <c r="K8078" s="29">
        <v>41149</v>
      </c>
      <c r="L8078" s="28" t="s">
        <v>5658</v>
      </c>
      <c r="M8078" s="28" t="s">
        <v>6162</v>
      </c>
    </row>
    <row r="8079" spans="1:13" hidden="1" x14ac:dyDescent="0.2">
      <c r="A8079" s="211">
        <v>92554</v>
      </c>
      <c r="B8079" s="28" t="s">
        <v>4579</v>
      </c>
      <c r="C8079" s="28" t="s">
        <v>4574</v>
      </c>
      <c r="D8079" s="25">
        <v>41149</v>
      </c>
      <c r="F8079" s="26">
        <v>50</v>
      </c>
      <c r="G8079" s="28" t="s">
        <v>4580</v>
      </c>
      <c r="H8079" s="28" t="s">
        <v>6667</v>
      </c>
      <c r="K8079" s="29">
        <v>41149</v>
      </c>
      <c r="L8079" s="28" t="s">
        <v>7184</v>
      </c>
      <c r="M8079" s="28" t="s">
        <v>7954</v>
      </c>
    </row>
    <row r="8080" spans="1:13" hidden="1" x14ac:dyDescent="0.2">
      <c r="A8080" s="27">
        <v>92553</v>
      </c>
      <c r="B8080" s="28" t="s">
        <v>4573</v>
      </c>
      <c r="C8080" s="28" t="s">
        <v>4574</v>
      </c>
      <c r="D8080" s="25">
        <v>41149</v>
      </c>
      <c r="F8080" s="26">
        <v>42.55</v>
      </c>
      <c r="G8080" s="28" t="s">
        <v>6790</v>
      </c>
      <c r="H8080" s="28" t="s">
        <v>3381</v>
      </c>
      <c r="J8080" s="28" t="s">
        <v>4909</v>
      </c>
      <c r="K8080" s="29">
        <v>41149</v>
      </c>
      <c r="L8080" s="28" t="s">
        <v>7174</v>
      </c>
      <c r="M8080" s="28" t="s">
        <v>7220</v>
      </c>
    </row>
    <row r="8081" spans="1:13" hidden="1" x14ac:dyDescent="0.2">
      <c r="A8081" s="27">
        <v>92552</v>
      </c>
      <c r="B8081" s="28" t="s">
        <v>5138</v>
      </c>
      <c r="C8081" s="28" t="s">
        <v>4574</v>
      </c>
      <c r="D8081" s="25">
        <v>41149</v>
      </c>
      <c r="F8081" s="26">
        <v>361.14</v>
      </c>
      <c r="G8081" s="28" t="s">
        <v>4574</v>
      </c>
      <c r="H8081" s="28" t="s">
        <v>3381</v>
      </c>
      <c r="J8081" s="28" t="s">
        <v>4909</v>
      </c>
      <c r="K8081" s="29">
        <v>41149</v>
      </c>
      <c r="L8081" s="28" t="s">
        <v>7206</v>
      </c>
      <c r="M8081" s="28" t="s">
        <v>5607</v>
      </c>
    </row>
    <row r="8082" spans="1:13" x14ac:dyDescent="0.2">
      <c r="A8082" s="27">
        <v>92786</v>
      </c>
      <c r="B8082" s="28" t="s">
        <v>4573</v>
      </c>
      <c r="C8082" s="28" t="s">
        <v>5135</v>
      </c>
      <c r="D8082" s="25">
        <v>41149</v>
      </c>
      <c r="F8082" s="26">
        <v>240</v>
      </c>
      <c r="G8082" s="28" t="s">
        <v>2205</v>
      </c>
      <c r="H8082" s="28" t="s">
        <v>7151</v>
      </c>
      <c r="J8082" s="28" t="s">
        <v>4911</v>
      </c>
      <c r="K8082" s="29">
        <v>41150</v>
      </c>
      <c r="L8082" s="28" t="s">
        <v>5658</v>
      </c>
      <c r="M8082" s="28" t="s">
        <v>755</v>
      </c>
    </row>
    <row r="8083" spans="1:13" x14ac:dyDescent="0.2">
      <c r="A8083" s="27">
        <v>92787</v>
      </c>
      <c r="B8083" s="28" t="s">
        <v>4573</v>
      </c>
      <c r="C8083" s="28" t="s">
        <v>5135</v>
      </c>
      <c r="D8083" s="25">
        <v>41149</v>
      </c>
      <c r="F8083" s="26">
        <v>8.5</v>
      </c>
      <c r="G8083" s="28" t="s">
        <v>2205</v>
      </c>
      <c r="H8083" s="28" t="s">
        <v>7151</v>
      </c>
      <c r="J8083" s="28" t="s">
        <v>4911</v>
      </c>
      <c r="K8083" s="29">
        <v>41150</v>
      </c>
      <c r="L8083" s="28" t="s">
        <v>5658</v>
      </c>
      <c r="M8083" s="28" t="s">
        <v>755</v>
      </c>
    </row>
    <row r="8084" spans="1:13" hidden="1" x14ac:dyDescent="0.2">
      <c r="A8084" s="211">
        <v>92549</v>
      </c>
      <c r="B8084" s="28" t="s">
        <v>4579</v>
      </c>
      <c r="C8084" s="28" t="s">
        <v>4574</v>
      </c>
      <c r="D8084" s="25">
        <v>41150</v>
      </c>
      <c r="F8084" s="26">
        <v>50</v>
      </c>
      <c r="G8084" s="28" t="s">
        <v>4580</v>
      </c>
      <c r="H8084" s="28" t="s">
        <v>6667</v>
      </c>
      <c r="K8084" s="29">
        <v>41150</v>
      </c>
      <c r="L8084" s="28" t="s">
        <v>7184</v>
      </c>
      <c r="M8084" s="28" t="s">
        <v>7953</v>
      </c>
    </row>
    <row r="8085" spans="1:13" hidden="1" x14ac:dyDescent="0.2">
      <c r="A8085" s="211">
        <v>92550.1</v>
      </c>
      <c r="B8085" s="28" t="s">
        <v>4579</v>
      </c>
      <c r="C8085" s="28" t="s">
        <v>4574</v>
      </c>
      <c r="D8085" s="25">
        <v>41150</v>
      </c>
      <c r="F8085" s="26">
        <v>30</v>
      </c>
      <c r="G8085" s="28" t="s">
        <v>4580</v>
      </c>
      <c r="H8085" s="28" t="s">
        <v>6667</v>
      </c>
      <c r="K8085" s="29">
        <v>41150</v>
      </c>
      <c r="L8085" s="28" t="s">
        <v>7212</v>
      </c>
      <c r="M8085" s="28" t="s">
        <v>6158</v>
      </c>
    </row>
    <row r="8086" spans="1:13" hidden="1" x14ac:dyDescent="0.2">
      <c r="A8086" s="211">
        <v>92788</v>
      </c>
      <c r="B8086" s="28" t="s">
        <v>4573</v>
      </c>
      <c r="C8086" s="28" t="s">
        <v>5135</v>
      </c>
      <c r="D8086" s="25">
        <v>41150</v>
      </c>
      <c r="F8086" s="26">
        <v>62.4</v>
      </c>
      <c r="G8086" s="28" t="s">
        <v>3701</v>
      </c>
      <c r="H8086" s="28" t="s">
        <v>7322</v>
      </c>
      <c r="J8086" s="28" t="s">
        <v>7139</v>
      </c>
      <c r="K8086" s="29">
        <v>41151</v>
      </c>
      <c r="L8086" s="28" t="s">
        <v>5658</v>
      </c>
      <c r="M8086" s="28" t="s">
        <v>6132</v>
      </c>
    </row>
    <row r="8087" spans="1:13" hidden="1" x14ac:dyDescent="0.2">
      <c r="A8087" s="27">
        <v>92789</v>
      </c>
      <c r="B8087" s="28" t="s">
        <v>4573</v>
      </c>
      <c r="C8087" s="28" t="s">
        <v>5135</v>
      </c>
      <c r="D8087" s="25">
        <v>41150</v>
      </c>
      <c r="F8087" s="26">
        <v>20.9</v>
      </c>
      <c r="G8087" s="28" t="s">
        <v>683</v>
      </c>
      <c r="H8087" s="28" t="s">
        <v>3365</v>
      </c>
      <c r="J8087" s="28" t="s">
        <v>4909</v>
      </c>
      <c r="K8087" s="29">
        <v>41151</v>
      </c>
      <c r="L8087" s="28" t="s">
        <v>5658</v>
      </c>
      <c r="M8087" s="28" t="s">
        <v>6162</v>
      </c>
    </row>
    <row r="8088" spans="1:13" hidden="1" x14ac:dyDescent="0.2">
      <c r="A8088" s="27">
        <v>92550.2</v>
      </c>
      <c r="B8088" s="28" t="s">
        <v>4573</v>
      </c>
      <c r="C8088" s="28" t="s">
        <v>4574</v>
      </c>
      <c r="D8088" s="25">
        <v>41150</v>
      </c>
      <c r="F8088" s="26">
        <v>7.36</v>
      </c>
      <c r="G8088" s="28" t="s">
        <v>5137</v>
      </c>
      <c r="H8088" s="28" t="s">
        <v>3365</v>
      </c>
      <c r="J8088" s="28" t="s">
        <v>4911</v>
      </c>
      <c r="K8088" s="29">
        <v>41150</v>
      </c>
      <c r="L8088" s="28" t="s">
        <v>7212</v>
      </c>
      <c r="M8088" s="28" t="s">
        <v>6158</v>
      </c>
    </row>
    <row r="8089" spans="1:13" hidden="1" x14ac:dyDescent="0.2">
      <c r="A8089" s="27">
        <v>92551</v>
      </c>
      <c r="B8089" s="28" t="s">
        <v>4573</v>
      </c>
      <c r="C8089" s="28" t="s">
        <v>4574</v>
      </c>
      <c r="D8089" s="25">
        <v>41150</v>
      </c>
      <c r="F8089" s="26">
        <v>24.99</v>
      </c>
      <c r="G8089" s="28" t="s">
        <v>5136</v>
      </c>
      <c r="H8089" s="28" t="s">
        <v>3381</v>
      </c>
      <c r="J8089" s="28" t="s">
        <v>4911</v>
      </c>
      <c r="K8089" s="29">
        <v>41150</v>
      </c>
      <c r="L8089" s="28" t="s">
        <v>7174</v>
      </c>
      <c r="M8089" s="28" t="s">
        <v>7221</v>
      </c>
    </row>
    <row r="8090" spans="1:13" x14ac:dyDescent="0.2">
      <c r="A8090" s="27">
        <v>92791</v>
      </c>
      <c r="B8090" s="28" t="s">
        <v>4573</v>
      </c>
      <c r="C8090" s="28" t="s">
        <v>5135</v>
      </c>
      <c r="D8090" s="25">
        <v>41151</v>
      </c>
      <c r="F8090" s="26">
        <v>20</v>
      </c>
      <c r="G8090" s="28" t="s">
        <v>2201</v>
      </c>
      <c r="H8090" s="28" t="s">
        <v>7151</v>
      </c>
      <c r="J8090" s="28" t="s">
        <v>4911</v>
      </c>
      <c r="K8090" s="29">
        <v>41152</v>
      </c>
      <c r="L8090" s="28" t="s">
        <v>5658</v>
      </c>
      <c r="M8090" s="28" t="s">
        <v>6346</v>
      </c>
    </row>
    <row r="8091" spans="1:13" hidden="1" x14ac:dyDescent="0.2">
      <c r="A8091" s="27">
        <v>92790</v>
      </c>
      <c r="B8091" s="28" t="s">
        <v>4573</v>
      </c>
      <c r="C8091" s="28" t="s">
        <v>5135</v>
      </c>
      <c r="D8091" s="25">
        <v>41151</v>
      </c>
      <c r="F8091" s="26">
        <v>39.159999999999997</v>
      </c>
      <c r="G8091" s="28" t="s">
        <v>683</v>
      </c>
      <c r="H8091" s="28" t="s">
        <v>3365</v>
      </c>
      <c r="J8091" s="28" t="s">
        <v>4909</v>
      </c>
      <c r="K8091" s="29">
        <v>41152</v>
      </c>
      <c r="L8091" s="28" t="s">
        <v>5658</v>
      </c>
      <c r="M8091" s="28" t="s">
        <v>1525</v>
      </c>
    </row>
    <row r="8092" spans="1:13" hidden="1" x14ac:dyDescent="0.2">
      <c r="A8092" s="27">
        <v>92548</v>
      </c>
      <c r="B8092" s="28" t="s">
        <v>4573</v>
      </c>
      <c r="C8092" s="28" t="s">
        <v>4574</v>
      </c>
      <c r="D8092" s="25">
        <v>41152</v>
      </c>
      <c r="F8092" s="26">
        <v>39.57</v>
      </c>
      <c r="G8092" s="28" t="s">
        <v>6752</v>
      </c>
      <c r="H8092" s="28" t="s">
        <v>3381</v>
      </c>
      <c r="J8092" s="28" t="s">
        <v>4907</v>
      </c>
      <c r="K8092" s="29">
        <v>41152</v>
      </c>
      <c r="L8092" s="28" t="s">
        <v>7174</v>
      </c>
      <c r="M8092" s="28" t="s">
        <v>6752</v>
      </c>
    </row>
    <row r="8093" spans="1:13" hidden="1" x14ac:dyDescent="0.2">
      <c r="A8093" s="27">
        <v>92547</v>
      </c>
      <c r="B8093" s="28" t="s">
        <v>4579</v>
      </c>
      <c r="C8093" s="28" t="s">
        <v>4574</v>
      </c>
      <c r="D8093" s="25">
        <v>41152</v>
      </c>
      <c r="F8093" s="26">
        <v>2917.64</v>
      </c>
      <c r="G8093" s="28" t="s">
        <v>5135</v>
      </c>
      <c r="H8093" s="28" t="s">
        <v>6667</v>
      </c>
      <c r="K8093" s="29">
        <v>41152</v>
      </c>
      <c r="L8093" s="28" t="s">
        <v>7174</v>
      </c>
      <c r="M8093" s="28" t="s">
        <v>7218</v>
      </c>
    </row>
    <row r="8094" spans="1:13" hidden="1" x14ac:dyDescent="0.2">
      <c r="A8094" s="27">
        <v>92830</v>
      </c>
      <c r="B8094" s="28" t="s">
        <v>4573</v>
      </c>
      <c r="C8094" s="28" t="s">
        <v>5135</v>
      </c>
      <c r="D8094" s="25">
        <v>41152</v>
      </c>
      <c r="F8094" s="26">
        <v>-2917.64</v>
      </c>
      <c r="G8094" s="28" t="s">
        <v>4574</v>
      </c>
      <c r="H8094" s="28" t="s">
        <v>6667</v>
      </c>
    </row>
    <row r="8095" spans="1:13" hidden="1" x14ac:dyDescent="0.2">
      <c r="A8095" s="27">
        <v>93218</v>
      </c>
      <c r="B8095" s="28" t="s">
        <v>4573</v>
      </c>
      <c r="C8095" s="28" t="s">
        <v>4580</v>
      </c>
      <c r="D8095" s="25">
        <v>41153</v>
      </c>
      <c r="E8095" s="28" t="s">
        <v>8563</v>
      </c>
      <c r="F8095" s="26">
        <v>101.6</v>
      </c>
      <c r="G8095" s="28" t="s">
        <v>4595</v>
      </c>
      <c r="H8095" s="28" t="s">
        <v>3370</v>
      </c>
    </row>
    <row r="8096" spans="1:13" hidden="1" x14ac:dyDescent="0.2">
      <c r="A8096" s="27">
        <v>93217</v>
      </c>
      <c r="B8096" s="28" t="s">
        <v>5150</v>
      </c>
      <c r="C8096" s="28" t="s">
        <v>4580</v>
      </c>
      <c r="D8096" s="25">
        <v>41153</v>
      </c>
      <c r="E8096" s="28" t="s">
        <v>8562</v>
      </c>
      <c r="F8096" s="26">
        <v>-210</v>
      </c>
      <c r="G8096" s="28" t="s">
        <v>4574</v>
      </c>
      <c r="H8096" s="28" t="s">
        <v>6667</v>
      </c>
    </row>
    <row r="8097" spans="1:13" hidden="1" x14ac:dyDescent="0.2">
      <c r="A8097" s="27">
        <v>93444</v>
      </c>
      <c r="B8097" s="28" t="s">
        <v>5150</v>
      </c>
      <c r="C8097" s="28" t="s">
        <v>5133</v>
      </c>
      <c r="D8097" s="25">
        <v>41153</v>
      </c>
      <c r="F8097" s="26">
        <v>-300</v>
      </c>
      <c r="G8097" s="28" t="s">
        <v>4574</v>
      </c>
      <c r="H8097" s="28" t="s">
        <v>6667</v>
      </c>
    </row>
    <row r="8098" spans="1:13" hidden="1" x14ac:dyDescent="0.2">
      <c r="A8098" s="27">
        <v>92843.1</v>
      </c>
      <c r="B8098" s="28" t="s">
        <v>4573</v>
      </c>
      <c r="C8098" s="28" t="s">
        <v>5135</v>
      </c>
      <c r="D8098" s="25">
        <v>41153</v>
      </c>
      <c r="F8098" s="26">
        <v>28.5</v>
      </c>
      <c r="G8098" s="28" t="s">
        <v>5167</v>
      </c>
      <c r="H8098" s="28" t="s">
        <v>3488</v>
      </c>
      <c r="J8098" s="28" t="s">
        <v>4908</v>
      </c>
      <c r="K8098" s="29">
        <v>41155</v>
      </c>
      <c r="L8098" s="28" t="s">
        <v>5658</v>
      </c>
      <c r="M8098" s="28" t="s">
        <v>748</v>
      </c>
    </row>
    <row r="8099" spans="1:13" hidden="1" x14ac:dyDescent="0.2">
      <c r="A8099" s="27">
        <v>92843.199999999997</v>
      </c>
      <c r="B8099" s="28" t="s">
        <v>4573</v>
      </c>
      <c r="C8099" s="28" t="s">
        <v>5135</v>
      </c>
      <c r="D8099" s="25">
        <v>41153</v>
      </c>
      <c r="E8099" s="28" t="s">
        <v>726</v>
      </c>
      <c r="F8099" s="26">
        <v>6</v>
      </c>
      <c r="G8099" s="28" t="s">
        <v>5167</v>
      </c>
      <c r="H8099" s="28" t="s">
        <v>3370</v>
      </c>
      <c r="J8099" s="28" t="s">
        <v>4907</v>
      </c>
      <c r="K8099" s="29">
        <v>41155</v>
      </c>
      <c r="L8099" s="28" t="s">
        <v>5658</v>
      </c>
      <c r="M8099" s="28" t="s">
        <v>748</v>
      </c>
    </row>
    <row r="8100" spans="1:13" hidden="1" x14ac:dyDescent="0.2">
      <c r="A8100" s="27">
        <v>92843.3</v>
      </c>
      <c r="B8100" s="28" t="s">
        <v>4573</v>
      </c>
      <c r="C8100" s="28" t="s">
        <v>5135</v>
      </c>
      <c r="D8100" s="25">
        <v>41153</v>
      </c>
      <c r="F8100" s="26">
        <v>74.180000000000007</v>
      </c>
      <c r="G8100" s="28" t="s">
        <v>5167</v>
      </c>
      <c r="H8100" s="28" t="s">
        <v>3365</v>
      </c>
      <c r="J8100" s="28" t="s">
        <v>4909</v>
      </c>
      <c r="K8100" s="29">
        <v>41155</v>
      </c>
      <c r="L8100" s="28" t="s">
        <v>5658</v>
      </c>
      <c r="M8100" s="28" t="s">
        <v>748</v>
      </c>
    </row>
    <row r="8101" spans="1:13" hidden="1" x14ac:dyDescent="0.2">
      <c r="A8101" s="211">
        <v>92864.1</v>
      </c>
      <c r="B8101" s="28" t="s">
        <v>4573</v>
      </c>
      <c r="C8101" s="28" t="s">
        <v>4574</v>
      </c>
      <c r="D8101" s="25">
        <v>41155</v>
      </c>
      <c r="E8101" s="28" t="s">
        <v>3976</v>
      </c>
      <c r="F8101" s="26">
        <v>50</v>
      </c>
      <c r="G8101" s="28" t="s">
        <v>5158</v>
      </c>
      <c r="H8101" s="28" t="s">
        <v>7154</v>
      </c>
      <c r="J8101" s="28" t="s">
        <v>4906</v>
      </c>
      <c r="K8101" s="29">
        <v>41155</v>
      </c>
      <c r="L8101" s="28" t="s">
        <v>7182</v>
      </c>
      <c r="M8101" s="28" t="s">
        <v>799</v>
      </c>
    </row>
    <row r="8102" spans="1:13" hidden="1" x14ac:dyDescent="0.2">
      <c r="A8102" s="211">
        <v>92874.3</v>
      </c>
      <c r="B8102" s="28" t="s">
        <v>4573</v>
      </c>
      <c r="C8102" s="28" t="s">
        <v>4574</v>
      </c>
      <c r="D8102" s="25">
        <v>41155</v>
      </c>
      <c r="E8102" s="28" t="s">
        <v>3367</v>
      </c>
      <c r="F8102" s="26">
        <v>30</v>
      </c>
      <c r="G8102" s="28" t="s">
        <v>4584</v>
      </c>
      <c r="H8102" s="28" t="s">
        <v>3365</v>
      </c>
      <c r="J8102" s="28" t="s">
        <v>4905</v>
      </c>
      <c r="K8102" s="29">
        <v>41155</v>
      </c>
      <c r="L8102" s="28" t="s">
        <v>7182</v>
      </c>
      <c r="M8102" s="28" t="s">
        <v>801</v>
      </c>
    </row>
    <row r="8103" spans="1:13" hidden="1" x14ac:dyDescent="0.2">
      <c r="A8103" s="211">
        <v>92846</v>
      </c>
      <c r="B8103" s="28" t="s">
        <v>4573</v>
      </c>
      <c r="C8103" s="28" t="s">
        <v>5135</v>
      </c>
      <c r="D8103" s="25">
        <v>41155</v>
      </c>
      <c r="F8103" s="26">
        <v>17.5</v>
      </c>
      <c r="G8103" s="28" t="s">
        <v>1164</v>
      </c>
      <c r="H8103" s="28" t="s">
        <v>3370</v>
      </c>
      <c r="J8103" s="28" t="s">
        <v>4909</v>
      </c>
      <c r="K8103" s="29">
        <v>41156</v>
      </c>
      <c r="L8103" s="28" t="s">
        <v>5658</v>
      </c>
      <c r="M8103" s="28" t="s">
        <v>3693</v>
      </c>
    </row>
    <row r="8104" spans="1:13" hidden="1" x14ac:dyDescent="0.2">
      <c r="A8104" s="211">
        <v>92866</v>
      </c>
      <c r="B8104" s="28" t="s">
        <v>4573</v>
      </c>
      <c r="C8104" s="28" t="s">
        <v>4574</v>
      </c>
      <c r="D8104" s="25">
        <v>41155</v>
      </c>
      <c r="F8104" s="26">
        <v>5</v>
      </c>
      <c r="G8104" s="28" t="s">
        <v>5134</v>
      </c>
      <c r="H8104" s="28" t="s">
        <v>5954</v>
      </c>
      <c r="J8104" s="28" t="s">
        <v>4912</v>
      </c>
      <c r="K8104" s="29">
        <v>41155</v>
      </c>
      <c r="L8104" s="28" t="s">
        <v>7174</v>
      </c>
      <c r="M8104" s="28" t="s">
        <v>7194</v>
      </c>
    </row>
    <row r="8105" spans="1:13" hidden="1" x14ac:dyDescent="0.2">
      <c r="A8105" s="211">
        <v>92867</v>
      </c>
      <c r="B8105" s="28" t="s">
        <v>4573</v>
      </c>
      <c r="C8105" s="28" t="s">
        <v>4574</v>
      </c>
      <c r="D8105" s="25">
        <v>41155</v>
      </c>
      <c r="F8105" s="26">
        <v>7.99</v>
      </c>
      <c r="G8105" s="28" t="s">
        <v>2742</v>
      </c>
      <c r="H8105" s="28" t="s">
        <v>3381</v>
      </c>
      <c r="J8105" s="28" t="s">
        <v>4911</v>
      </c>
      <c r="K8105" s="29">
        <v>41155</v>
      </c>
      <c r="L8105" s="28" t="s">
        <v>7174</v>
      </c>
      <c r="M8105" s="28" t="s">
        <v>8111</v>
      </c>
    </row>
    <row r="8106" spans="1:13" hidden="1" x14ac:dyDescent="0.2">
      <c r="A8106" s="27">
        <v>92868</v>
      </c>
      <c r="B8106" s="28" t="s">
        <v>4573</v>
      </c>
      <c r="C8106" s="28" t="s">
        <v>4574</v>
      </c>
      <c r="D8106" s="25">
        <v>41155</v>
      </c>
      <c r="E8106" s="28" t="s">
        <v>3389</v>
      </c>
      <c r="F8106" s="26">
        <v>26.95</v>
      </c>
      <c r="G8106" s="28" t="s">
        <v>5139</v>
      </c>
      <c r="H8106" s="28" t="s">
        <v>3381</v>
      </c>
      <c r="J8106" s="28" t="s">
        <v>4911</v>
      </c>
      <c r="K8106" s="29">
        <v>41155</v>
      </c>
      <c r="L8106" s="28" t="s">
        <v>7174</v>
      </c>
      <c r="M8106" s="28" t="s">
        <v>7187</v>
      </c>
    </row>
    <row r="8107" spans="1:13" hidden="1" x14ac:dyDescent="0.2">
      <c r="A8107" s="27">
        <v>92873</v>
      </c>
      <c r="B8107" s="28" t="s">
        <v>4573</v>
      </c>
      <c r="C8107" s="28" t="s">
        <v>4574</v>
      </c>
      <c r="D8107" s="25">
        <v>41155</v>
      </c>
      <c r="F8107" s="26">
        <v>120</v>
      </c>
      <c r="G8107" s="28" t="s">
        <v>5152</v>
      </c>
      <c r="H8107" s="28" t="s">
        <v>7311</v>
      </c>
      <c r="J8107" s="28" t="s">
        <v>4683</v>
      </c>
      <c r="K8107" s="29">
        <v>41155</v>
      </c>
      <c r="L8107" s="28" t="s">
        <v>7182</v>
      </c>
      <c r="M8107" s="28" t="s">
        <v>800</v>
      </c>
    </row>
    <row r="8108" spans="1:13" hidden="1" x14ac:dyDescent="0.2">
      <c r="A8108" s="27">
        <v>92864.2</v>
      </c>
      <c r="B8108" s="33" t="s">
        <v>4573</v>
      </c>
      <c r="C8108" s="28" t="s">
        <v>4574</v>
      </c>
      <c r="D8108" s="25">
        <v>41155</v>
      </c>
      <c r="E8108" s="28" t="s">
        <v>3367</v>
      </c>
      <c r="F8108" s="26">
        <v>30</v>
      </c>
      <c r="G8108" s="28" t="s">
        <v>8412</v>
      </c>
      <c r="H8108" s="28" t="s">
        <v>3365</v>
      </c>
      <c r="J8108" s="28" t="s">
        <v>4906</v>
      </c>
      <c r="K8108" s="29">
        <v>41155</v>
      </c>
      <c r="L8108" s="28" t="s">
        <v>7182</v>
      </c>
      <c r="M8108" s="28" t="s">
        <v>799</v>
      </c>
    </row>
    <row r="8109" spans="1:13" hidden="1" x14ac:dyDescent="0.2">
      <c r="A8109" s="27">
        <v>92871</v>
      </c>
      <c r="B8109" s="28" t="s">
        <v>4579</v>
      </c>
      <c r="C8109" s="28" t="s">
        <v>4574</v>
      </c>
      <c r="D8109" s="25">
        <v>41155</v>
      </c>
      <c r="E8109" s="33"/>
      <c r="F8109" s="26">
        <v>300</v>
      </c>
      <c r="G8109" s="28" t="s">
        <v>5133</v>
      </c>
      <c r="H8109" s="28" t="s">
        <v>6667</v>
      </c>
      <c r="K8109" s="29">
        <v>41155</v>
      </c>
      <c r="L8109" s="28" t="s">
        <v>7174</v>
      </c>
      <c r="M8109" s="28" t="s">
        <v>2972</v>
      </c>
    </row>
    <row r="8110" spans="1:13" hidden="1" x14ac:dyDescent="0.2">
      <c r="A8110" s="27">
        <v>92869</v>
      </c>
      <c r="B8110" s="28" t="s">
        <v>4573</v>
      </c>
      <c r="C8110" s="28" t="s">
        <v>4574</v>
      </c>
      <c r="D8110" s="25">
        <v>41155</v>
      </c>
      <c r="F8110" s="26">
        <v>37.56</v>
      </c>
      <c r="G8110" s="28" t="s">
        <v>6021</v>
      </c>
      <c r="H8110" s="28" t="s">
        <v>3381</v>
      </c>
      <c r="J8110" s="28" t="s">
        <v>4909</v>
      </c>
      <c r="K8110" s="29">
        <v>41155</v>
      </c>
      <c r="L8110" s="28" t="s">
        <v>7174</v>
      </c>
      <c r="M8110" s="28" t="s">
        <v>7200</v>
      </c>
    </row>
    <row r="8111" spans="1:13" hidden="1" x14ac:dyDescent="0.2">
      <c r="A8111" s="27">
        <v>92872</v>
      </c>
      <c r="B8111" s="28" t="s">
        <v>4573</v>
      </c>
      <c r="C8111" s="28" t="s">
        <v>4574</v>
      </c>
      <c r="D8111" s="25">
        <v>41155</v>
      </c>
      <c r="E8111" s="28" t="s">
        <v>3375</v>
      </c>
      <c r="F8111" s="26">
        <v>30.75</v>
      </c>
      <c r="G8111" s="28" t="s">
        <v>6023</v>
      </c>
      <c r="H8111" s="28" t="s">
        <v>3379</v>
      </c>
      <c r="J8111" s="28" t="s">
        <v>4906</v>
      </c>
      <c r="K8111" s="29">
        <v>41155</v>
      </c>
      <c r="L8111" s="28" t="s">
        <v>7174</v>
      </c>
      <c r="M8111" s="28" t="s">
        <v>7196</v>
      </c>
    </row>
    <row r="8112" spans="1:13" hidden="1" x14ac:dyDescent="0.2">
      <c r="A8112" s="27">
        <v>92870</v>
      </c>
      <c r="B8112" s="28" t="s">
        <v>4573</v>
      </c>
      <c r="C8112" s="28" t="s">
        <v>4574</v>
      </c>
      <c r="D8112" s="25">
        <v>41155</v>
      </c>
      <c r="F8112" s="26">
        <v>12.12</v>
      </c>
      <c r="G8112" s="28" t="s">
        <v>6022</v>
      </c>
      <c r="H8112" s="28" t="s">
        <v>3381</v>
      </c>
      <c r="J8112" s="28" t="s">
        <v>4909</v>
      </c>
      <c r="K8112" s="29">
        <v>41155</v>
      </c>
      <c r="L8112" s="28" t="s">
        <v>7174</v>
      </c>
      <c r="M8112" s="28" t="s">
        <v>7195</v>
      </c>
    </row>
    <row r="8113" spans="1:13" hidden="1" x14ac:dyDescent="0.2">
      <c r="A8113" s="27">
        <v>92864.3</v>
      </c>
      <c r="B8113" s="28" t="s">
        <v>4573</v>
      </c>
      <c r="C8113" s="28" t="s">
        <v>4574</v>
      </c>
      <c r="D8113" s="25">
        <v>41155</v>
      </c>
      <c r="E8113" s="28" t="s">
        <v>7162</v>
      </c>
      <c r="F8113" s="26">
        <v>20</v>
      </c>
      <c r="G8113" s="28" t="s">
        <v>4595</v>
      </c>
      <c r="H8113" s="28" t="s">
        <v>3370</v>
      </c>
      <c r="J8113" s="28" t="s">
        <v>4906</v>
      </c>
      <c r="K8113" s="29">
        <v>41155</v>
      </c>
      <c r="L8113" s="28" t="s">
        <v>7182</v>
      </c>
      <c r="M8113" s="28" t="s">
        <v>799</v>
      </c>
    </row>
    <row r="8114" spans="1:13" hidden="1" x14ac:dyDescent="0.2">
      <c r="A8114" s="27">
        <v>92874.1</v>
      </c>
      <c r="B8114" s="28" t="s">
        <v>4573</v>
      </c>
      <c r="C8114" s="28" t="s">
        <v>4574</v>
      </c>
      <c r="D8114" s="25">
        <v>41155</v>
      </c>
      <c r="E8114" s="28" t="s">
        <v>7163</v>
      </c>
      <c r="F8114" s="26">
        <v>20</v>
      </c>
      <c r="G8114" s="28" t="s">
        <v>4595</v>
      </c>
      <c r="H8114" s="28" t="s">
        <v>3370</v>
      </c>
      <c r="J8114" s="28" t="s">
        <v>4905</v>
      </c>
      <c r="K8114" s="29">
        <v>41155</v>
      </c>
      <c r="L8114" s="28" t="s">
        <v>7182</v>
      </c>
      <c r="M8114" s="28" t="s">
        <v>801</v>
      </c>
    </row>
    <row r="8115" spans="1:13" hidden="1" x14ac:dyDescent="0.2">
      <c r="A8115" s="27">
        <v>92874.2</v>
      </c>
      <c r="B8115" s="28" t="s">
        <v>4573</v>
      </c>
      <c r="C8115" s="28" t="s">
        <v>4574</v>
      </c>
      <c r="D8115" s="25">
        <v>41155</v>
      </c>
      <c r="E8115" s="28" t="s">
        <v>3978</v>
      </c>
      <c r="F8115" s="26">
        <v>50</v>
      </c>
      <c r="G8115" s="28" t="s">
        <v>4595</v>
      </c>
      <c r="H8115" s="28" t="s">
        <v>4600</v>
      </c>
      <c r="J8115" s="28" t="s">
        <v>4905</v>
      </c>
      <c r="K8115" s="29">
        <v>41155</v>
      </c>
      <c r="L8115" s="28" t="s">
        <v>7182</v>
      </c>
      <c r="M8115" s="28" t="s">
        <v>801</v>
      </c>
    </row>
    <row r="8116" spans="1:13" hidden="1" x14ac:dyDescent="0.2">
      <c r="A8116" s="27">
        <v>92844</v>
      </c>
      <c r="B8116" s="28" t="s">
        <v>4573</v>
      </c>
      <c r="C8116" s="28" t="s">
        <v>5135</v>
      </c>
      <c r="D8116" s="25">
        <v>41155</v>
      </c>
      <c r="E8116" s="33"/>
      <c r="F8116" s="26">
        <v>31.26</v>
      </c>
      <c r="G8116" s="28" t="s">
        <v>5167</v>
      </c>
      <c r="H8116" s="28" t="s">
        <v>3365</v>
      </c>
      <c r="J8116" s="28" t="s">
        <v>4909</v>
      </c>
      <c r="K8116" s="29">
        <v>41156</v>
      </c>
      <c r="L8116" s="28" t="s">
        <v>5658</v>
      </c>
      <c r="M8116" s="28" t="s">
        <v>6123</v>
      </c>
    </row>
    <row r="8117" spans="1:13" hidden="1" x14ac:dyDescent="0.2">
      <c r="A8117" s="27">
        <v>92865</v>
      </c>
      <c r="B8117" s="28" t="s">
        <v>4573</v>
      </c>
      <c r="C8117" s="28" t="s">
        <v>4574</v>
      </c>
      <c r="D8117" s="25">
        <v>41155</v>
      </c>
      <c r="E8117" s="28" t="s">
        <v>5365</v>
      </c>
      <c r="F8117" s="26">
        <v>180</v>
      </c>
      <c r="G8117" s="28" t="s">
        <v>4597</v>
      </c>
      <c r="H8117" s="28" t="s">
        <v>3381</v>
      </c>
      <c r="J8117" s="28" t="s">
        <v>4909</v>
      </c>
      <c r="K8117" s="29">
        <v>41155</v>
      </c>
      <c r="L8117" s="28" t="s">
        <v>7174</v>
      </c>
      <c r="M8117" s="28" t="s">
        <v>7192</v>
      </c>
    </row>
    <row r="8118" spans="1:13" hidden="1" x14ac:dyDescent="0.2">
      <c r="A8118" s="211">
        <v>92863</v>
      </c>
      <c r="B8118" s="28" t="s">
        <v>4573</v>
      </c>
      <c r="C8118" s="28" t="s">
        <v>4574</v>
      </c>
      <c r="D8118" s="25">
        <v>41156</v>
      </c>
      <c r="F8118" s="26">
        <v>10.48</v>
      </c>
      <c r="G8118" s="28" t="s">
        <v>5143</v>
      </c>
      <c r="H8118" s="28" t="s">
        <v>3381</v>
      </c>
      <c r="J8118" s="28" t="s">
        <v>4909</v>
      </c>
      <c r="K8118" s="29">
        <v>41156</v>
      </c>
      <c r="L8118" s="28" t="s">
        <v>7174</v>
      </c>
      <c r="M8118" s="28" t="s">
        <v>7217</v>
      </c>
    </row>
    <row r="8119" spans="1:13" hidden="1" x14ac:dyDescent="0.2">
      <c r="A8119" s="211">
        <v>92862</v>
      </c>
      <c r="B8119" s="28" t="s">
        <v>4573</v>
      </c>
      <c r="C8119" s="28" t="s">
        <v>4574</v>
      </c>
      <c r="D8119" s="25">
        <v>41156</v>
      </c>
      <c r="E8119" s="28" t="s">
        <v>3382</v>
      </c>
      <c r="F8119" s="26">
        <v>154</v>
      </c>
      <c r="G8119" s="28" t="s">
        <v>5414</v>
      </c>
      <c r="H8119" s="28" t="s">
        <v>3381</v>
      </c>
      <c r="J8119" s="28" t="s">
        <v>4909</v>
      </c>
      <c r="K8119" s="29">
        <v>41156</v>
      </c>
      <c r="L8119" s="28" t="s">
        <v>7174</v>
      </c>
      <c r="M8119" s="28" t="s">
        <v>7188</v>
      </c>
    </row>
    <row r="8120" spans="1:13" hidden="1" x14ac:dyDescent="0.2">
      <c r="A8120" s="211">
        <v>92861</v>
      </c>
      <c r="B8120" s="28" t="s">
        <v>4573</v>
      </c>
      <c r="C8120" s="28" t="s">
        <v>4574</v>
      </c>
      <c r="D8120" s="25">
        <v>41156</v>
      </c>
      <c r="F8120" s="26">
        <v>12</v>
      </c>
      <c r="G8120" s="28" t="s">
        <v>4596</v>
      </c>
      <c r="H8120" s="28" t="s">
        <v>5954</v>
      </c>
      <c r="J8120" s="28" t="s">
        <v>4912</v>
      </c>
      <c r="K8120" s="29">
        <v>41156</v>
      </c>
      <c r="L8120" s="28" t="s">
        <v>7174</v>
      </c>
      <c r="M8120" s="28" t="s">
        <v>4596</v>
      </c>
    </row>
    <row r="8121" spans="1:13" hidden="1" x14ac:dyDescent="0.2">
      <c r="A8121" s="27">
        <v>92847.1</v>
      </c>
      <c r="B8121" s="28" t="s">
        <v>4573</v>
      </c>
      <c r="C8121" s="28" t="s">
        <v>5135</v>
      </c>
      <c r="D8121" s="25">
        <v>41156</v>
      </c>
      <c r="E8121" s="28" t="s">
        <v>8135</v>
      </c>
      <c r="F8121" s="26">
        <v>16</v>
      </c>
      <c r="G8121" s="28" t="s">
        <v>683</v>
      </c>
      <c r="H8121" s="28" t="s">
        <v>277</v>
      </c>
      <c r="J8121" s="28" t="s">
        <v>4909</v>
      </c>
      <c r="K8121" s="29">
        <v>41157</v>
      </c>
      <c r="L8121" s="28" t="s">
        <v>5658</v>
      </c>
      <c r="M8121" s="28" t="s">
        <v>1525</v>
      </c>
    </row>
    <row r="8122" spans="1:13" hidden="1" x14ac:dyDescent="0.2">
      <c r="A8122" s="27">
        <v>92847.2</v>
      </c>
      <c r="B8122" s="28" t="s">
        <v>4573</v>
      </c>
      <c r="C8122" s="28" t="s">
        <v>5135</v>
      </c>
      <c r="D8122" s="25">
        <v>41156</v>
      </c>
      <c r="F8122" s="26">
        <v>23.84</v>
      </c>
      <c r="G8122" s="28" t="s">
        <v>683</v>
      </c>
      <c r="H8122" s="28" t="s">
        <v>3365</v>
      </c>
      <c r="J8122" s="28" t="s">
        <v>4909</v>
      </c>
      <c r="K8122" s="29">
        <v>41157</v>
      </c>
      <c r="L8122" s="28" t="s">
        <v>5658</v>
      </c>
      <c r="M8122" s="28" t="s">
        <v>1525</v>
      </c>
    </row>
    <row r="8123" spans="1:13" hidden="1" x14ac:dyDescent="0.2">
      <c r="A8123" s="211">
        <v>92860</v>
      </c>
      <c r="B8123" s="28" t="s">
        <v>4573</v>
      </c>
      <c r="C8123" s="28" t="s">
        <v>4574</v>
      </c>
      <c r="D8123" s="25">
        <v>41157</v>
      </c>
      <c r="F8123" s="26">
        <v>25</v>
      </c>
      <c r="G8123" s="28" t="s">
        <v>5165</v>
      </c>
      <c r="H8123" s="28" t="s">
        <v>3370</v>
      </c>
      <c r="J8123" s="28" t="s">
        <v>4909</v>
      </c>
      <c r="K8123" s="29">
        <v>41157</v>
      </c>
      <c r="L8123" s="28" t="s">
        <v>7176</v>
      </c>
      <c r="M8123" s="28">
        <v>1409</v>
      </c>
    </row>
    <row r="8124" spans="1:13" hidden="1" x14ac:dyDescent="0.2">
      <c r="A8124" s="211">
        <v>92851</v>
      </c>
      <c r="B8124" s="28" t="s">
        <v>4573</v>
      </c>
      <c r="C8124" s="28" t="s">
        <v>5135</v>
      </c>
      <c r="D8124" s="25">
        <v>41157</v>
      </c>
      <c r="F8124" s="26">
        <v>65.2</v>
      </c>
      <c r="G8124" s="28" t="s">
        <v>1157</v>
      </c>
      <c r="H8124" s="28" t="s">
        <v>7322</v>
      </c>
      <c r="J8124" s="28" t="s">
        <v>7139</v>
      </c>
      <c r="K8124" s="29">
        <v>41158</v>
      </c>
      <c r="L8124" s="28" t="s">
        <v>5658</v>
      </c>
      <c r="M8124" s="28" t="s">
        <v>3582</v>
      </c>
    </row>
    <row r="8125" spans="1:13" hidden="1" x14ac:dyDescent="0.2">
      <c r="A8125" s="211">
        <v>92848</v>
      </c>
      <c r="B8125" s="28" t="s">
        <v>4573</v>
      </c>
      <c r="C8125" s="28" t="s">
        <v>5135</v>
      </c>
      <c r="D8125" s="25">
        <v>41157</v>
      </c>
      <c r="F8125" s="26">
        <v>9.99</v>
      </c>
      <c r="G8125" s="28" t="s">
        <v>7133</v>
      </c>
      <c r="H8125" s="28" t="s">
        <v>3381</v>
      </c>
      <c r="J8125" s="28" t="s">
        <v>4909</v>
      </c>
      <c r="K8125" s="29">
        <v>41158</v>
      </c>
      <c r="L8125" s="28" t="s">
        <v>5658</v>
      </c>
      <c r="M8125" s="28" t="s">
        <v>4812</v>
      </c>
    </row>
    <row r="8126" spans="1:13" x14ac:dyDescent="0.2">
      <c r="A8126" s="211">
        <v>92850</v>
      </c>
      <c r="B8126" s="33" t="s">
        <v>4573</v>
      </c>
      <c r="C8126" s="28" t="s">
        <v>5135</v>
      </c>
      <c r="D8126" s="25">
        <v>41157</v>
      </c>
      <c r="E8126" s="28" t="s">
        <v>803</v>
      </c>
      <c r="F8126" s="26">
        <v>15</v>
      </c>
      <c r="G8126" s="28" t="s">
        <v>802</v>
      </c>
      <c r="H8126" s="28" t="s">
        <v>7151</v>
      </c>
      <c r="J8126" s="28" t="s">
        <v>4907</v>
      </c>
      <c r="K8126" s="29">
        <v>41158</v>
      </c>
      <c r="L8126" s="28" t="s">
        <v>5658</v>
      </c>
      <c r="M8126" s="28" t="s">
        <v>4882</v>
      </c>
    </row>
    <row r="8127" spans="1:13" x14ac:dyDescent="0.2">
      <c r="A8127" s="211">
        <v>92852</v>
      </c>
      <c r="B8127" s="28" t="s">
        <v>4573</v>
      </c>
      <c r="C8127" s="28" t="s">
        <v>5135</v>
      </c>
      <c r="D8127" s="25">
        <v>41157</v>
      </c>
      <c r="E8127" s="28" t="s">
        <v>804</v>
      </c>
      <c r="F8127" s="26">
        <v>22.5</v>
      </c>
      <c r="G8127" s="28" t="s">
        <v>802</v>
      </c>
      <c r="H8127" s="28" t="s">
        <v>7151</v>
      </c>
      <c r="J8127" s="28" t="s">
        <v>4907</v>
      </c>
      <c r="K8127" s="29">
        <v>41158</v>
      </c>
      <c r="L8127" s="28" t="s">
        <v>5658</v>
      </c>
      <c r="M8127" s="28" t="s">
        <v>4883</v>
      </c>
    </row>
    <row r="8128" spans="1:13" hidden="1" x14ac:dyDescent="0.2">
      <c r="A8128" s="27">
        <v>92849</v>
      </c>
      <c r="B8128" s="28" t="s">
        <v>4573</v>
      </c>
      <c r="C8128" s="28" t="s">
        <v>5135</v>
      </c>
      <c r="D8128" s="25">
        <v>41157</v>
      </c>
      <c r="F8128" s="26">
        <v>15.34</v>
      </c>
      <c r="G8128" s="28" t="s">
        <v>683</v>
      </c>
      <c r="H8128" s="28" t="s">
        <v>3365</v>
      </c>
      <c r="J8128" s="28" t="s">
        <v>4909</v>
      </c>
      <c r="K8128" s="29">
        <v>41158</v>
      </c>
      <c r="L8128" s="28" t="s">
        <v>5658</v>
      </c>
      <c r="M8128" s="28" t="s">
        <v>1525</v>
      </c>
    </row>
    <row r="8129" spans="1:13" hidden="1" x14ac:dyDescent="0.2">
      <c r="A8129" s="27">
        <v>93027</v>
      </c>
      <c r="B8129" s="28" t="s">
        <v>7124</v>
      </c>
      <c r="C8129" s="28" t="s">
        <v>5133</v>
      </c>
      <c r="D8129" s="25">
        <v>41157</v>
      </c>
      <c r="F8129" s="26">
        <v>0.57999999999999996</v>
      </c>
      <c r="G8129" s="28" t="s">
        <v>5133</v>
      </c>
      <c r="H8129" s="28" t="s">
        <v>6666</v>
      </c>
    </row>
    <row r="8130" spans="1:13" hidden="1" x14ac:dyDescent="0.2">
      <c r="A8130" s="211">
        <v>92854</v>
      </c>
      <c r="B8130" s="28" t="s">
        <v>4573</v>
      </c>
      <c r="C8130" s="28" t="s">
        <v>5135</v>
      </c>
      <c r="D8130" s="25">
        <v>41158</v>
      </c>
      <c r="F8130" s="26">
        <v>8.85</v>
      </c>
      <c r="G8130" s="28" t="s">
        <v>7130</v>
      </c>
      <c r="H8130" s="28" t="s">
        <v>3370</v>
      </c>
      <c r="J8130" s="28" t="s">
        <v>4907</v>
      </c>
      <c r="K8130" s="29">
        <v>41159</v>
      </c>
      <c r="L8130" s="28" t="s">
        <v>5658</v>
      </c>
      <c r="M8130" s="28" t="s">
        <v>5769</v>
      </c>
    </row>
    <row r="8131" spans="1:13" x14ac:dyDescent="0.2">
      <c r="A8131" s="27">
        <v>92855</v>
      </c>
      <c r="B8131" s="28" t="s">
        <v>4573</v>
      </c>
      <c r="C8131" s="28" t="s">
        <v>5135</v>
      </c>
      <c r="D8131" s="25">
        <v>41158</v>
      </c>
      <c r="F8131" s="26">
        <v>20</v>
      </c>
      <c r="G8131" s="28" t="s">
        <v>2201</v>
      </c>
      <c r="H8131" s="28" t="s">
        <v>7151</v>
      </c>
      <c r="J8131" s="28" t="s">
        <v>4907</v>
      </c>
      <c r="K8131" s="29">
        <v>41159</v>
      </c>
      <c r="L8131" s="28" t="s">
        <v>5658</v>
      </c>
      <c r="M8131" s="28" t="s">
        <v>5756</v>
      </c>
    </row>
    <row r="8132" spans="1:13" x14ac:dyDescent="0.2">
      <c r="A8132" s="27">
        <v>92853</v>
      </c>
      <c r="B8132" s="28" t="s">
        <v>4573</v>
      </c>
      <c r="C8132" s="28" t="s">
        <v>5135</v>
      </c>
      <c r="D8132" s="25">
        <v>41158</v>
      </c>
      <c r="F8132" s="26">
        <v>11.1</v>
      </c>
      <c r="G8132" s="28" t="s">
        <v>2205</v>
      </c>
      <c r="H8132" s="28" t="s">
        <v>7151</v>
      </c>
      <c r="J8132" s="28" t="s">
        <v>4911</v>
      </c>
      <c r="K8132" s="29">
        <v>41159</v>
      </c>
      <c r="L8132" s="28" t="s">
        <v>5658</v>
      </c>
      <c r="M8132" s="28" t="s">
        <v>755</v>
      </c>
    </row>
    <row r="8133" spans="1:13" hidden="1" x14ac:dyDescent="0.2">
      <c r="A8133" s="211">
        <v>92858</v>
      </c>
      <c r="B8133" s="28" t="s">
        <v>4592</v>
      </c>
      <c r="C8133" s="28" t="s">
        <v>4574</v>
      </c>
      <c r="D8133" s="25">
        <v>41159</v>
      </c>
      <c r="F8133" s="26">
        <v>-5156.93</v>
      </c>
      <c r="G8133" s="28" t="s">
        <v>4593</v>
      </c>
      <c r="H8133" s="28" t="s">
        <v>6666</v>
      </c>
      <c r="J8133" s="28" t="s">
        <v>4911</v>
      </c>
      <c r="K8133" s="29">
        <v>41159</v>
      </c>
      <c r="L8133" s="28" t="s">
        <v>7177</v>
      </c>
      <c r="M8133" s="28" t="s">
        <v>5758</v>
      </c>
    </row>
    <row r="8134" spans="1:13" hidden="1" x14ac:dyDescent="0.2">
      <c r="A8134" s="211">
        <v>92856</v>
      </c>
      <c r="B8134" s="28" t="s">
        <v>4579</v>
      </c>
      <c r="C8134" s="28" t="s">
        <v>4574</v>
      </c>
      <c r="D8134" s="25">
        <v>41159</v>
      </c>
      <c r="F8134" s="26">
        <v>30</v>
      </c>
      <c r="G8134" s="28" t="s">
        <v>4580</v>
      </c>
      <c r="H8134" s="28" t="s">
        <v>6667</v>
      </c>
      <c r="K8134" s="29">
        <v>41159</v>
      </c>
      <c r="L8134" s="28" t="s">
        <v>7184</v>
      </c>
      <c r="M8134" s="28" t="s">
        <v>3691</v>
      </c>
    </row>
    <row r="8135" spans="1:13" hidden="1" x14ac:dyDescent="0.2">
      <c r="A8135" s="211">
        <v>92857</v>
      </c>
      <c r="B8135" s="28" t="s">
        <v>4573</v>
      </c>
      <c r="C8135" s="33" t="s">
        <v>4574</v>
      </c>
      <c r="D8135" s="25">
        <v>41159</v>
      </c>
      <c r="F8135" s="26">
        <v>5</v>
      </c>
      <c r="G8135" s="28" t="s">
        <v>4590</v>
      </c>
      <c r="H8135" s="33" t="s">
        <v>5954</v>
      </c>
      <c r="J8135" s="28" t="s">
        <v>4912</v>
      </c>
      <c r="K8135" s="29">
        <v>41159</v>
      </c>
      <c r="L8135" s="33" t="s">
        <v>7182</v>
      </c>
      <c r="M8135" s="28" t="s">
        <v>5757</v>
      </c>
    </row>
    <row r="8136" spans="1:13" hidden="1" x14ac:dyDescent="0.2">
      <c r="A8136" s="27">
        <v>92859</v>
      </c>
      <c r="B8136" s="28" t="s">
        <v>4573</v>
      </c>
      <c r="C8136" s="28" t="s">
        <v>4574</v>
      </c>
      <c r="D8136" s="25">
        <v>41159</v>
      </c>
      <c r="E8136" s="28" t="s">
        <v>3388</v>
      </c>
      <c r="F8136" s="26">
        <v>8.19</v>
      </c>
      <c r="G8136" s="28" t="s">
        <v>4589</v>
      </c>
      <c r="H8136" s="28" t="s">
        <v>3381</v>
      </c>
      <c r="J8136" s="28" t="s">
        <v>4907</v>
      </c>
      <c r="K8136" s="29">
        <v>41159</v>
      </c>
      <c r="L8136" s="28" t="s">
        <v>7174</v>
      </c>
      <c r="M8136" s="28" t="s">
        <v>7186</v>
      </c>
    </row>
    <row r="8137" spans="1:13" hidden="1" x14ac:dyDescent="0.2">
      <c r="A8137" s="27">
        <v>92845</v>
      </c>
      <c r="B8137" s="28" t="s">
        <v>4573</v>
      </c>
      <c r="C8137" s="28" t="s">
        <v>5135</v>
      </c>
      <c r="D8137" s="25">
        <v>41159</v>
      </c>
      <c r="F8137" s="26">
        <v>12.77</v>
      </c>
      <c r="G8137" s="28" t="s">
        <v>5167</v>
      </c>
      <c r="H8137" s="28" t="s">
        <v>3365</v>
      </c>
      <c r="J8137" s="28" t="s">
        <v>4909</v>
      </c>
      <c r="K8137" s="29">
        <v>41160</v>
      </c>
      <c r="L8137" s="28" t="s">
        <v>5658</v>
      </c>
      <c r="M8137" s="28" t="s">
        <v>748</v>
      </c>
    </row>
    <row r="8138" spans="1:13" hidden="1" x14ac:dyDescent="0.2">
      <c r="A8138" s="211">
        <v>92893</v>
      </c>
      <c r="B8138" s="28" t="s">
        <v>4573</v>
      </c>
      <c r="C8138" s="28" t="s">
        <v>5135</v>
      </c>
      <c r="D8138" s="25">
        <v>41160</v>
      </c>
      <c r="F8138" s="26">
        <v>60.15</v>
      </c>
      <c r="G8138" s="28" t="s">
        <v>3356</v>
      </c>
      <c r="H8138" s="28" t="s">
        <v>5953</v>
      </c>
      <c r="J8138" s="28" t="s">
        <v>4909</v>
      </c>
      <c r="K8138" s="29">
        <v>41162</v>
      </c>
      <c r="L8138" s="28" t="s">
        <v>5658</v>
      </c>
      <c r="M8138" s="28" t="s">
        <v>8423</v>
      </c>
    </row>
    <row r="8139" spans="1:13" hidden="1" x14ac:dyDescent="0.2">
      <c r="A8139" s="211">
        <v>92891</v>
      </c>
      <c r="B8139" s="28" t="s">
        <v>4573</v>
      </c>
      <c r="C8139" s="28" t="s">
        <v>5135</v>
      </c>
      <c r="D8139" s="25">
        <v>41160</v>
      </c>
      <c r="E8139" s="28" t="s">
        <v>6151</v>
      </c>
      <c r="F8139" s="26">
        <v>87.14</v>
      </c>
      <c r="G8139" s="28" t="s">
        <v>3700</v>
      </c>
      <c r="H8139" s="28" t="s">
        <v>7324</v>
      </c>
      <c r="I8139" s="28" t="s">
        <v>6150</v>
      </c>
      <c r="J8139" s="28" t="s">
        <v>4909</v>
      </c>
      <c r="K8139" s="29">
        <v>41162</v>
      </c>
      <c r="L8139" s="28" t="s">
        <v>5658</v>
      </c>
      <c r="M8139" s="28" t="s">
        <v>855</v>
      </c>
    </row>
    <row r="8140" spans="1:13" hidden="1" x14ac:dyDescent="0.2">
      <c r="A8140" s="27">
        <v>92892</v>
      </c>
      <c r="B8140" s="28" t="s">
        <v>4573</v>
      </c>
      <c r="C8140" s="28" t="s">
        <v>5135</v>
      </c>
      <c r="D8140" s="25">
        <v>41160</v>
      </c>
      <c r="F8140" s="26">
        <v>67.650000000000006</v>
      </c>
      <c r="G8140" s="28" t="s">
        <v>683</v>
      </c>
      <c r="H8140" s="28" t="s">
        <v>3365</v>
      </c>
      <c r="J8140" s="28" t="s">
        <v>4909</v>
      </c>
      <c r="K8140" s="29">
        <v>41162</v>
      </c>
      <c r="L8140" s="28" t="s">
        <v>5658</v>
      </c>
      <c r="M8140" s="28" t="s">
        <v>6162</v>
      </c>
    </row>
    <row r="8141" spans="1:13" hidden="1" x14ac:dyDescent="0.2">
      <c r="A8141" s="211">
        <v>92894</v>
      </c>
      <c r="B8141" s="28" t="s">
        <v>4573</v>
      </c>
      <c r="C8141" s="28" t="s">
        <v>5135</v>
      </c>
      <c r="D8141" s="25">
        <v>41161</v>
      </c>
      <c r="E8141" s="28" t="s">
        <v>6152</v>
      </c>
      <c r="F8141" s="26">
        <v>104</v>
      </c>
      <c r="G8141" s="28" t="s">
        <v>3751</v>
      </c>
      <c r="H8141" s="28" t="s">
        <v>7311</v>
      </c>
      <c r="J8141" s="28" t="s">
        <v>4907</v>
      </c>
      <c r="K8141" s="29">
        <v>41162</v>
      </c>
      <c r="L8141" s="28" t="s">
        <v>5658</v>
      </c>
      <c r="M8141" s="28" t="s">
        <v>5072</v>
      </c>
    </row>
    <row r="8142" spans="1:13" hidden="1" x14ac:dyDescent="0.2">
      <c r="A8142" s="211">
        <v>92875</v>
      </c>
      <c r="B8142" s="28" t="s">
        <v>4573</v>
      </c>
      <c r="C8142" s="28" t="s">
        <v>4580</v>
      </c>
      <c r="D8142" s="25">
        <v>41161</v>
      </c>
      <c r="E8142" s="28" t="s">
        <v>843</v>
      </c>
      <c r="F8142" s="26">
        <v>11</v>
      </c>
      <c r="G8142" s="28" t="s">
        <v>7120</v>
      </c>
      <c r="H8142" s="28" t="s">
        <v>3484</v>
      </c>
      <c r="J8142" s="28" t="s">
        <v>4908</v>
      </c>
    </row>
    <row r="8143" spans="1:13" hidden="1" x14ac:dyDescent="0.2">
      <c r="A8143" s="27">
        <v>92876</v>
      </c>
      <c r="B8143" s="28" t="s">
        <v>4573</v>
      </c>
      <c r="C8143" s="28" t="s">
        <v>4580</v>
      </c>
      <c r="D8143" s="25">
        <v>41161</v>
      </c>
      <c r="E8143" s="28" t="s">
        <v>844</v>
      </c>
      <c r="F8143" s="26">
        <v>4</v>
      </c>
      <c r="G8143" s="28" t="s">
        <v>3696</v>
      </c>
      <c r="H8143" s="28" t="s">
        <v>3484</v>
      </c>
      <c r="J8143" s="28" t="s">
        <v>4908</v>
      </c>
    </row>
    <row r="8144" spans="1:13" hidden="1" x14ac:dyDescent="0.2">
      <c r="A8144" s="27">
        <v>92877</v>
      </c>
      <c r="B8144" s="28" t="s">
        <v>4573</v>
      </c>
      <c r="C8144" s="28" t="s">
        <v>4580</v>
      </c>
      <c r="D8144" s="25">
        <v>41161</v>
      </c>
      <c r="E8144" s="28" t="s">
        <v>849</v>
      </c>
      <c r="F8144" s="26">
        <v>4</v>
      </c>
      <c r="G8144" s="28" t="s">
        <v>3696</v>
      </c>
      <c r="H8144" s="28" t="s">
        <v>3488</v>
      </c>
      <c r="J8144" s="28" t="s">
        <v>4908</v>
      </c>
    </row>
    <row r="8145" spans="1:13" hidden="1" x14ac:dyDescent="0.2">
      <c r="A8145" s="27">
        <v>92895</v>
      </c>
      <c r="B8145" s="33" t="s">
        <v>4573</v>
      </c>
      <c r="C8145" s="28" t="s">
        <v>5135</v>
      </c>
      <c r="D8145" s="25">
        <v>41161</v>
      </c>
      <c r="E8145" s="33"/>
      <c r="F8145" s="26">
        <v>49.22</v>
      </c>
      <c r="G8145" s="28" t="s">
        <v>878</v>
      </c>
      <c r="H8145" s="28" t="s">
        <v>7322</v>
      </c>
      <c r="J8145" s="28" t="s">
        <v>7139</v>
      </c>
      <c r="K8145" s="29">
        <v>41162</v>
      </c>
      <c r="L8145" s="28" t="s">
        <v>5658</v>
      </c>
      <c r="M8145" s="28" t="s">
        <v>752</v>
      </c>
    </row>
    <row r="8146" spans="1:13" hidden="1" x14ac:dyDescent="0.2">
      <c r="A8146" s="211">
        <v>92890</v>
      </c>
      <c r="B8146" s="28" t="s">
        <v>4579</v>
      </c>
      <c r="C8146" s="28" t="s">
        <v>4574</v>
      </c>
      <c r="D8146" s="25">
        <v>41162</v>
      </c>
      <c r="F8146" s="26">
        <v>50</v>
      </c>
      <c r="G8146" s="28" t="s">
        <v>4580</v>
      </c>
      <c r="H8146" s="28" t="s">
        <v>6667</v>
      </c>
      <c r="K8146" s="29">
        <v>41162</v>
      </c>
      <c r="L8146" s="28" t="s">
        <v>7184</v>
      </c>
      <c r="M8146" s="28" t="s">
        <v>853</v>
      </c>
    </row>
    <row r="8147" spans="1:13" hidden="1" x14ac:dyDescent="0.2">
      <c r="A8147" s="211">
        <v>92889</v>
      </c>
      <c r="B8147" s="28" t="s">
        <v>4585</v>
      </c>
      <c r="C8147" s="28" t="s">
        <v>4574</v>
      </c>
      <c r="D8147" s="25">
        <v>41162</v>
      </c>
      <c r="F8147" s="26">
        <v>50</v>
      </c>
      <c r="G8147" s="28" t="s">
        <v>4586</v>
      </c>
      <c r="H8147" s="28" t="s">
        <v>5948</v>
      </c>
      <c r="J8147" s="28" t="s">
        <v>4905</v>
      </c>
      <c r="K8147" s="29">
        <v>41162</v>
      </c>
      <c r="L8147" s="28" t="s">
        <v>7174</v>
      </c>
      <c r="M8147" s="28" t="s">
        <v>7180</v>
      </c>
    </row>
    <row r="8148" spans="1:13" hidden="1" x14ac:dyDescent="0.2">
      <c r="A8148" s="211">
        <v>92888</v>
      </c>
      <c r="B8148" s="28" t="s">
        <v>4573</v>
      </c>
      <c r="C8148" s="28" t="s">
        <v>4574</v>
      </c>
      <c r="D8148" s="25">
        <v>41162</v>
      </c>
      <c r="F8148" s="26">
        <v>14.52</v>
      </c>
      <c r="G8148" s="28" t="s">
        <v>4577</v>
      </c>
      <c r="H8148" s="28" t="s">
        <v>3365</v>
      </c>
      <c r="J8148" s="28" t="s">
        <v>4909</v>
      </c>
      <c r="K8148" s="29">
        <v>41162</v>
      </c>
      <c r="L8148" s="28" t="s">
        <v>7176</v>
      </c>
      <c r="M8148" s="28">
        <v>1410</v>
      </c>
    </row>
    <row r="8149" spans="1:13" hidden="1" x14ac:dyDescent="0.2">
      <c r="A8149" s="27">
        <v>92897</v>
      </c>
      <c r="B8149" s="28" t="s">
        <v>4573</v>
      </c>
      <c r="C8149" s="28" t="s">
        <v>5135</v>
      </c>
      <c r="D8149" s="25">
        <v>41162</v>
      </c>
      <c r="F8149" s="26">
        <v>25.49</v>
      </c>
      <c r="G8149" s="28" t="s">
        <v>683</v>
      </c>
      <c r="H8149" s="28" t="s">
        <v>3365</v>
      </c>
      <c r="J8149" s="28" t="s">
        <v>4909</v>
      </c>
      <c r="K8149" s="29">
        <v>41163</v>
      </c>
      <c r="L8149" s="28" t="s">
        <v>5658</v>
      </c>
      <c r="M8149" s="28" t="s">
        <v>1525</v>
      </c>
    </row>
    <row r="8150" spans="1:13" hidden="1" x14ac:dyDescent="0.2">
      <c r="A8150" s="27">
        <v>92896</v>
      </c>
      <c r="B8150" s="28" t="s">
        <v>4573</v>
      </c>
      <c r="C8150" s="28" t="s">
        <v>5135</v>
      </c>
      <c r="D8150" s="25">
        <v>41162</v>
      </c>
      <c r="F8150" s="26">
        <v>30.58</v>
      </c>
      <c r="G8150" s="28" t="s">
        <v>7486</v>
      </c>
      <c r="H8150" s="28" t="s">
        <v>3381</v>
      </c>
      <c r="J8150" s="28" t="s">
        <v>4905</v>
      </c>
      <c r="K8150" s="29">
        <v>41163</v>
      </c>
      <c r="L8150" s="28" t="s">
        <v>5658</v>
      </c>
      <c r="M8150" s="28" t="s">
        <v>6433</v>
      </c>
    </row>
    <row r="8151" spans="1:13" hidden="1" x14ac:dyDescent="0.2">
      <c r="A8151" s="211">
        <v>92887</v>
      </c>
      <c r="B8151" s="28" t="s">
        <v>4579</v>
      </c>
      <c r="C8151" s="28" t="s">
        <v>4574</v>
      </c>
      <c r="D8151" s="25">
        <v>41163</v>
      </c>
      <c r="F8151" s="26">
        <v>255.23</v>
      </c>
      <c r="G8151" s="28" t="s">
        <v>5783</v>
      </c>
      <c r="H8151" s="28" t="s">
        <v>6667</v>
      </c>
      <c r="K8151" s="29">
        <v>41163</v>
      </c>
      <c r="L8151" s="28" t="s">
        <v>7174</v>
      </c>
      <c r="M8151" s="28" t="s">
        <v>695</v>
      </c>
    </row>
    <row r="8152" spans="1:13" hidden="1" x14ac:dyDescent="0.2">
      <c r="A8152" s="27">
        <v>92898</v>
      </c>
      <c r="B8152" s="28" t="s">
        <v>4573</v>
      </c>
      <c r="C8152" s="28" t="s">
        <v>5135</v>
      </c>
      <c r="D8152" s="25">
        <v>41163</v>
      </c>
      <c r="E8152" s="28" t="s">
        <v>6153</v>
      </c>
      <c r="F8152" s="26">
        <v>14.2</v>
      </c>
      <c r="G8152" s="28" t="s">
        <v>3696</v>
      </c>
      <c r="H8152" s="28" t="s">
        <v>3488</v>
      </c>
      <c r="J8152" s="28" t="s">
        <v>4911</v>
      </c>
      <c r="K8152" s="29">
        <v>41164</v>
      </c>
      <c r="L8152" s="28" t="s">
        <v>5658</v>
      </c>
      <c r="M8152" s="28" t="s">
        <v>5726</v>
      </c>
    </row>
    <row r="8153" spans="1:13" hidden="1" x14ac:dyDescent="0.2">
      <c r="A8153" s="27">
        <v>92899</v>
      </c>
      <c r="B8153" s="28" t="s">
        <v>4573</v>
      </c>
      <c r="C8153" s="28" t="s">
        <v>5135</v>
      </c>
      <c r="D8153" s="25">
        <v>41163</v>
      </c>
      <c r="F8153" s="26">
        <v>5.28</v>
      </c>
      <c r="G8153" s="28" t="s">
        <v>5137</v>
      </c>
      <c r="H8153" s="28" t="s">
        <v>3365</v>
      </c>
      <c r="J8153" s="28" t="s">
        <v>4909</v>
      </c>
      <c r="K8153" s="29">
        <v>41164</v>
      </c>
      <c r="L8153" s="28" t="s">
        <v>5658</v>
      </c>
      <c r="M8153" s="28" t="s">
        <v>4774</v>
      </c>
    </row>
    <row r="8154" spans="1:13" hidden="1" x14ac:dyDescent="0.2">
      <c r="A8154" s="27">
        <v>93443</v>
      </c>
      <c r="B8154" s="28" t="s">
        <v>5150</v>
      </c>
      <c r="C8154" s="28" t="s">
        <v>5783</v>
      </c>
      <c r="D8154" s="25">
        <v>41163</v>
      </c>
      <c r="F8154" s="26">
        <v>-255.23</v>
      </c>
      <c r="G8154" s="28" t="s">
        <v>4574</v>
      </c>
      <c r="H8154" s="28" t="s">
        <v>6667</v>
      </c>
    </row>
    <row r="8155" spans="1:13" hidden="1" x14ac:dyDescent="0.2">
      <c r="A8155" s="211">
        <v>92881</v>
      </c>
      <c r="B8155" s="28" t="s">
        <v>4573</v>
      </c>
      <c r="C8155" s="28" t="s">
        <v>4580</v>
      </c>
      <c r="D8155" s="25">
        <v>41164</v>
      </c>
      <c r="E8155" s="28" t="s">
        <v>846</v>
      </c>
      <c r="F8155" s="26">
        <v>3.4</v>
      </c>
      <c r="G8155" s="28" t="s">
        <v>847</v>
      </c>
      <c r="H8155" s="28" t="s">
        <v>3484</v>
      </c>
      <c r="J8155" s="28" t="s">
        <v>4911</v>
      </c>
    </row>
    <row r="8156" spans="1:13" hidden="1" x14ac:dyDescent="0.2">
      <c r="A8156" s="211">
        <v>92902</v>
      </c>
      <c r="B8156" s="28" t="s">
        <v>4573</v>
      </c>
      <c r="C8156" s="28" t="s">
        <v>5135</v>
      </c>
      <c r="D8156" s="25">
        <v>41164</v>
      </c>
      <c r="F8156" s="26">
        <v>6.18</v>
      </c>
      <c r="G8156" s="28" t="s">
        <v>879</v>
      </c>
      <c r="H8156" s="28" t="s">
        <v>3365</v>
      </c>
      <c r="J8156" s="28" t="s">
        <v>4909</v>
      </c>
      <c r="K8156" s="29">
        <v>41165</v>
      </c>
      <c r="L8156" s="28" t="s">
        <v>5658</v>
      </c>
      <c r="M8156" s="28" t="s">
        <v>857</v>
      </c>
    </row>
    <row r="8157" spans="1:13" hidden="1" x14ac:dyDescent="0.2">
      <c r="A8157" s="211">
        <v>92900</v>
      </c>
      <c r="B8157" s="28" t="s">
        <v>4573</v>
      </c>
      <c r="C8157" s="28" t="s">
        <v>5135</v>
      </c>
      <c r="D8157" s="25">
        <v>41164</v>
      </c>
      <c r="E8157" s="28" t="s">
        <v>6155</v>
      </c>
      <c r="F8157" s="26">
        <v>103</v>
      </c>
      <c r="G8157" s="28" t="s">
        <v>1159</v>
      </c>
      <c r="H8157" s="28" t="s">
        <v>4599</v>
      </c>
      <c r="I8157" s="28" t="s">
        <v>6154</v>
      </c>
      <c r="J8157" s="28" t="s">
        <v>4906</v>
      </c>
      <c r="K8157" s="29">
        <v>41165</v>
      </c>
      <c r="L8157" s="28" t="s">
        <v>5658</v>
      </c>
      <c r="M8157" s="28" t="s">
        <v>856</v>
      </c>
    </row>
    <row r="8158" spans="1:13" hidden="1" x14ac:dyDescent="0.2">
      <c r="A8158" s="211">
        <v>92879</v>
      </c>
      <c r="B8158" s="28" t="s">
        <v>4573</v>
      </c>
      <c r="C8158" s="28" t="s">
        <v>4580</v>
      </c>
      <c r="D8158" s="25">
        <v>41164</v>
      </c>
      <c r="E8158" s="28" t="s">
        <v>845</v>
      </c>
      <c r="F8158" s="26">
        <v>20</v>
      </c>
      <c r="G8158" s="28" t="s">
        <v>5180</v>
      </c>
      <c r="H8158" s="28" t="s">
        <v>7323</v>
      </c>
      <c r="J8158" s="28" t="s">
        <v>4912</v>
      </c>
    </row>
    <row r="8159" spans="1:13" hidden="1" x14ac:dyDescent="0.2">
      <c r="A8159" s="211">
        <v>92878</v>
      </c>
      <c r="B8159" s="33" t="s">
        <v>4573</v>
      </c>
      <c r="C8159" s="33" t="s">
        <v>4580</v>
      </c>
      <c r="D8159" s="25">
        <v>41164</v>
      </c>
      <c r="E8159" s="28" t="s">
        <v>851</v>
      </c>
      <c r="F8159" s="26">
        <v>20</v>
      </c>
      <c r="G8159" s="28" t="s">
        <v>850</v>
      </c>
      <c r="H8159" s="28" t="s">
        <v>3379</v>
      </c>
      <c r="J8159" s="28" t="s">
        <v>4906</v>
      </c>
      <c r="L8159" s="33"/>
    </row>
    <row r="8160" spans="1:13" hidden="1" x14ac:dyDescent="0.2">
      <c r="A8160" s="211">
        <v>92901</v>
      </c>
      <c r="B8160" s="28" t="s">
        <v>4573</v>
      </c>
      <c r="C8160" s="28" t="s">
        <v>5135</v>
      </c>
      <c r="D8160" s="25">
        <v>41164</v>
      </c>
      <c r="E8160" s="28" t="s">
        <v>6156</v>
      </c>
      <c r="F8160" s="26">
        <v>10</v>
      </c>
      <c r="G8160" s="28" t="s">
        <v>1659</v>
      </c>
      <c r="H8160" s="28" t="s">
        <v>7323</v>
      </c>
      <c r="J8160" s="28" t="s">
        <v>4912</v>
      </c>
      <c r="K8160" s="29">
        <v>41165</v>
      </c>
      <c r="L8160" s="28" t="s">
        <v>5658</v>
      </c>
      <c r="M8160" s="28" t="s">
        <v>5073</v>
      </c>
    </row>
    <row r="8161" spans="1:13" hidden="1" x14ac:dyDescent="0.2">
      <c r="A8161" s="27">
        <v>92903</v>
      </c>
      <c r="B8161" s="28" t="s">
        <v>4573</v>
      </c>
      <c r="C8161" s="28" t="s">
        <v>5135</v>
      </c>
      <c r="D8161" s="25">
        <v>41164</v>
      </c>
      <c r="F8161" s="26">
        <v>3.65</v>
      </c>
      <c r="G8161" s="28" t="s">
        <v>7119</v>
      </c>
      <c r="H8161" s="28" t="s">
        <v>3484</v>
      </c>
      <c r="J8161" s="28" t="s">
        <v>4911</v>
      </c>
      <c r="K8161" s="29">
        <v>41165</v>
      </c>
      <c r="L8161" s="28" t="s">
        <v>5658</v>
      </c>
      <c r="M8161" s="28" t="s">
        <v>6161</v>
      </c>
    </row>
    <row r="8162" spans="1:13" hidden="1" x14ac:dyDescent="0.2">
      <c r="A8162" s="27">
        <v>92880</v>
      </c>
      <c r="B8162" s="28" t="s">
        <v>4573</v>
      </c>
      <c r="C8162" s="28" t="s">
        <v>4580</v>
      </c>
      <c r="D8162" s="25">
        <v>41164</v>
      </c>
      <c r="E8162" s="28" t="s">
        <v>852</v>
      </c>
      <c r="F8162" s="26">
        <v>14</v>
      </c>
      <c r="G8162" s="28" t="s">
        <v>3696</v>
      </c>
      <c r="H8162" s="28" t="s">
        <v>3484</v>
      </c>
      <c r="J8162" s="28" t="s">
        <v>4911</v>
      </c>
    </row>
    <row r="8163" spans="1:13" hidden="1" x14ac:dyDescent="0.2">
      <c r="A8163" s="211">
        <v>92882</v>
      </c>
      <c r="B8163" s="28" t="s">
        <v>4573</v>
      </c>
      <c r="C8163" s="28" t="s">
        <v>4580</v>
      </c>
      <c r="D8163" s="25">
        <v>41165</v>
      </c>
      <c r="E8163" s="28" t="s">
        <v>848</v>
      </c>
      <c r="F8163" s="26">
        <v>4</v>
      </c>
      <c r="G8163" s="28" t="s">
        <v>5158</v>
      </c>
      <c r="H8163" s="28" t="s">
        <v>3379</v>
      </c>
      <c r="J8163" s="28" t="s">
        <v>4905</v>
      </c>
    </row>
    <row r="8164" spans="1:13" hidden="1" x14ac:dyDescent="0.2">
      <c r="A8164" s="211">
        <v>92885</v>
      </c>
      <c r="B8164" s="28" t="s">
        <v>4579</v>
      </c>
      <c r="C8164" s="28" t="s">
        <v>4574</v>
      </c>
      <c r="D8164" s="25">
        <v>41165</v>
      </c>
      <c r="E8164" s="33"/>
      <c r="F8164" s="26">
        <v>50</v>
      </c>
      <c r="G8164" s="28" t="s">
        <v>4580</v>
      </c>
      <c r="H8164" s="28" t="s">
        <v>6667</v>
      </c>
      <c r="K8164" s="29">
        <v>41165</v>
      </c>
      <c r="L8164" s="28" t="s">
        <v>7184</v>
      </c>
      <c r="M8164" s="28" t="s">
        <v>5063</v>
      </c>
    </row>
    <row r="8165" spans="1:13" hidden="1" x14ac:dyDescent="0.2">
      <c r="A8165" s="27">
        <v>92906</v>
      </c>
      <c r="B8165" s="28" t="s">
        <v>4573</v>
      </c>
      <c r="C8165" s="28" t="s">
        <v>4580</v>
      </c>
      <c r="D8165" s="25">
        <v>41165</v>
      </c>
      <c r="E8165" s="28" t="s">
        <v>7202</v>
      </c>
      <c r="F8165" s="26">
        <v>12</v>
      </c>
      <c r="G8165" s="28" t="s">
        <v>3696</v>
      </c>
      <c r="H8165" s="28" t="s">
        <v>3488</v>
      </c>
      <c r="J8165" s="28" t="s">
        <v>4911</v>
      </c>
      <c r="K8165" s="29">
        <v>41166</v>
      </c>
      <c r="L8165" s="28" t="s">
        <v>5658</v>
      </c>
    </row>
    <row r="8166" spans="1:13" hidden="1" x14ac:dyDescent="0.2">
      <c r="A8166" s="27">
        <v>92905</v>
      </c>
      <c r="B8166" s="28" t="s">
        <v>4573</v>
      </c>
      <c r="C8166" s="28" t="s">
        <v>5135</v>
      </c>
      <c r="D8166" s="25">
        <v>41165</v>
      </c>
      <c r="F8166" s="26">
        <v>2.9</v>
      </c>
      <c r="G8166" s="28" t="s">
        <v>5137</v>
      </c>
      <c r="H8166" s="28" t="s">
        <v>3365</v>
      </c>
      <c r="J8166" s="28" t="s">
        <v>4909</v>
      </c>
      <c r="K8166" s="29">
        <v>41166</v>
      </c>
      <c r="L8166" s="28" t="s">
        <v>5658</v>
      </c>
      <c r="M8166" s="28" t="s">
        <v>858</v>
      </c>
    </row>
    <row r="8167" spans="1:13" hidden="1" x14ac:dyDescent="0.2">
      <c r="A8167" s="27">
        <v>92946.1</v>
      </c>
      <c r="B8167" s="28" t="s">
        <v>4573</v>
      </c>
      <c r="C8167" s="28" t="s">
        <v>5133</v>
      </c>
      <c r="D8167" s="25">
        <v>41165</v>
      </c>
      <c r="E8167" s="28" t="s">
        <v>924</v>
      </c>
      <c r="F8167" s="26">
        <v>30</v>
      </c>
      <c r="G8167" s="28" t="s">
        <v>5137</v>
      </c>
      <c r="H8167" s="28" t="s">
        <v>3370</v>
      </c>
      <c r="J8167" s="28" t="s">
        <v>4907</v>
      </c>
    </row>
    <row r="8168" spans="1:13" hidden="1" x14ac:dyDescent="0.2">
      <c r="A8168" s="27">
        <v>92946.2</v>
      </c>
      <c r="B8168" s="28" t="s">
        <v>4573</v>
      </c>
      <c r="C8168" s="28" t="s">
        <v>5133</v>
      </c>
      <c r="D8168" s="25">
        <v>41165</v>
      </c>
      <c r="F8168" s="26">
        <v>45.51</v>
      </c>
      <c r="G8168" s="28" t="s">
        <v>5137</v>
      </c>
      <c r="H8168" s="28" t="s">
        <v>3365</v>
      </c>
      <c r="J8168" s="28" t="s">
        <v>4909</v>
      </c>
    </row>
    <row r="8169" spans="1:13" hidden="1" x14ac:dyDescent="0.2">
      <c r="A8169" s="27">
        <v>92904</v>
      </c>
      <c r="B8169" s="28" t="s">
        <v>4573</v>
      </c>
      <c r="C8169" s="28" t="s">
        <v>5135</v>
      </c>
      <c r="D8169" s="25">
        <v>41165</v>
      </c>
      <c r="F8169" s="26">
        <v>65.099999999999994</v>
      </c>
      <c r="G8169" s="28" t="s">
        <v>878</v>
      </c>
      <c r="H8169" s="28" t="s">
        <v>7322</v>
      </c>
      <c r="J8169" s="28" t="s">
        <v>7139</v>
      </c>
      <c r="K8169" s="29">
        <v>41166</v>
      </c>
      <c r="L8169" s="28" t="s">
        <v>5658</v>
      </c>
      <c r="M8169" s="28" t="s">
        <v>752</v>
      </c>
    </row>
    <row r="8170" spans="1:13" x14ac:dyDescent="0.2">
      <c r="A8170" s="27">
        <v>92886</v>
      </c>
      <c r="B8170" s="28" t="s">
        <v>4573</v>
      </c>
      <c r="C8170" s="28" t="s">
        <v>4574</v>
      </c>
      <c r="D8170" s="25">
        <v>41165</v>
      </c>
      <c r="E8170" s="28" t="s">
        <v>859</v>
      </c>
      <c r="F8170" s="26">
        <v>740.97</v>
      </c>
      <c r="G8170" s="28" t="s">
        <v>6469</v>
      </c>
      <c r="H8170" s="28" t="s">
        <v>7151</v>
      </c>
      <c r="J8170" s="28" t="s">
        <v>4907</v>
      </c>
      <c r="K8170" s="29">
        <v>41165</v>
      </c>
      <c r="L8170" s="28" t="s">
        <v>7176</v>
      </c>
      <c r="M8170" s="28">
        <v>1413</v>
      </c>
    </row>
    <row r="8171" spans="1:13" hidden="1" x14ac:dyDescent="0.2">
      <c r="A8171" s="211">
        <v>92883</v>
      </c>
      <c r="B8171" s="28" t="s">
        <v>4573</v>
      </c>
      <c r="C8171" s="28" t="s">
        <v>4574</v>
      </c>
      <c r="D8171" s="25">
        <v>41166</v>
      </c>
      <c r="F8171" s="26">
        <v>13.39</v>
      </c>
      <c r="G8171" s="28" t="s">
        <v>5164</v>
      </c>
      <c r="H8171" s="28" t="s">
        <v>3365</v>
      </c>
      <c r="J8171" s="28" t="s">
        <v>4909</v>
      </c>
      <c r="K8171" s="29">
        <v>41166</v>
      </c>
      <c r="L8171" s="28" t="s">
        <v>7212</v>
      </c>
      <c r="M8171" s="28" t="s">
        <v>854</v>
      </c>
    </row>
    <row r="8172" spans="1:13" hidden="1" x14ac:dyDescent="0.2">
      <c r="A8172" s="211">
        <v>92884</v>
      </c>
      <c r="B8172" s="28" t="s">
        <v>4573</v>
      </c>
      <c r="C8172" s="28" t="s">
        <v>4574</v>
      </c>
      <c r="D8172" s="25">
        <v>41166</v>
      </c>
      <c r="E8172" s="28" t="s">
        <v>2598</v>
      </c>
      <c r="F8172" s="26">
        <v>13.25</v>
      </c>
      <c r="G8172" s="28" t="s">
        <v>681</v>
      </c>
      <c r="H8172" s="28" t="s">
        <v>7165</v>
      </c>
      <c r="J8172" s="28" t="s">
        <v>4907</v>
      </c>
      <c r="K8172" s="29">
        <v>41166</v>
      </c>
      <c r="L8172" s="28" t="s">
        <v>7174</v>
      </c>
      <c r="M8172" s="28" t="s">
        <v>697</v>
      </c>
    </row>
    <row r="8173" spans="1:13" hidden="1" x14ac:dyDescent="0.2">
      <c r="A8173" s="211">
        <v>92917</v>
      </c>
      <c r="B8173" s="28" t="s">
        <v>4573</v>
      </c>
      <c r="C8173" s="28" t="s">
        <v>5135</v>
      </c>
      <c r="D8173" s="25">
        <v>41166</v>
      </c>
      <c r="F8173" s="26">
        <v>82.54</v>
      </c>
      <c r="G8173" s="28" t="s">
        <v>6699</v>
      </c>
      <c r="H8173" s="28" t="s">
        <v>4599</v>
      </c>
      <c r="I8173" s="28" t="s">
        <v>6154</v>
      </c>
      <c r="J8173" s="28" t="s">
        <v>4906</v>
      </c>
      <c r="K8173" s="29">
        <v>41167</v>
      </c>
      <c r="L8173" s="28" t="s">
        <v>5658</v>
      </c>
      <c r="M8173" s="28" t="s">
        <v>3614</v>
      </c>
    </row>
    <row r="8174" spans="1:13" hidden="1" x14ac:dyDescent="0.2">
      <c r="A8174" s="27">
        <v>92920</v>
      </c>
      <c r="B8174" s="28" t="s">
        <v>4573</v>
      </c>
      <c r="C8174" s="28" t="s">
        <v>5135</v>
      </c>
      <c r="D8174" s="25">
        <v>41166</v>
      </c>
      <c r="F8174" s="26">
        <v>4.9400000000000004</v>
      </c>
      <c r="G8174" s="28" t="s">
        <v>7119</v>
      </c>
      <c r="H8174" s="28" t="s">
        <v>3365</v>
      </c>
      <c r="J8174" s="28" t="s">
        <v>4911</v>
      </c>
      <c r="K8174" s="29">
        <v>41167</v>
      </c>
      <c r="L8174" s="28" t="s">
        <v>5658</v>
      </c>
      <c r="M8174" s="28" t="s">
        <v>6161</v>
      </c>
    </row>
    <row r="8175" spans="1:13" x14ac:dyDescent="0.2">
      <c r="A8175" s="27">
        <v>92918</v>
      </c>
      <c r="B8175" s="28" t="s">
        <v>4573</v>
      </c>
      <c r="C8175" s="28" t="s">
        <v>5135</v>
      </c>
      <c r="D8175" s="25">
        <v>41166</v>
      </c>
      <c r="E8175" s="28" t="s">
        <v>3628</v>
      </c>
      <c r="F8175" s="26">
        <v>24.97</v>
      </c>
      <c r="G8175" s="28" t="s">
        <v>2040</v>
      </c>
      <c r="H8175" s="28" t="s">
        <v>7151</v>
      </c>
      <c r="J8175" s="28" t="s">
        <v>4907</v>
      </c>
      <c r="K8175" s="29">
        <v>41167</v>
      </c>
      <c r="L8175" s="28" t="s">
        <v>5658</v>
      </c>
      <c r="M8175" s="28" t="s">
        <v>3615</v>
      </c>
    </row>
    <row r="8176" spans="1:13" hidden="1" x14ac:dyDescent="0.2">
      <c r="A8176" s="27">
        <v>92919</v>
      </c>
      <c r="B8176" s="28" t="s">
        <v>4573</v>
      </c>
      <c r="C8176" s="28" t="s">
        <v>5135</v>
      </c>
      <c r="D8176" s="25">
        <v>41166</v>
      </c>
      <c r="F8176" s="26">
        <v>22.87</v>
      </c>
      <c r="G8176" s="28" t="s">
        <v>683</v>
      </c>
      <c r="H8176" s="28" t="s">
        <v>3365</v>
      </c>
      <c r="J8176" s="28" t="s">
        <v>4909</v>
      </c>
      <c r="K8176" s="29">
        <v>41167</v>
      </c>
      <c r="L8176" s="28" t="s">
        <v>5658</v>
      </c>
      <c r="M8176" s="28" t="s">
        <v>1525</v>
      </c>
    </row>
    <row r="8177" spans="1:13" hidden="1" x14ac:dyDescent="0.2">
      <c r="A8177" s="211">
        <v>92926</v>
      </c>
      <c r="B8177" s="28" t="s">
        <v>4573</v>
      </c>
      <c r="C8177" s="28" t="s">
        <v>5135</v>
      </c>
      <c r="D8177" s="25">
        <v>41167</v>
      </c>
      <c r="F8177" s="26">
        <v>4.5999999999999996</v>
      </c>
      <c r="G8177" s="28" t="s">
        <v>7996</v>
      </c>
      <c r="H8177" s="28" t="s">
        <v>3484</v>
      </c>
      <c r="J8177" s="28" t="s">
        <v>4908</v>
      </c>
      <c r="K8177" s="29">
        <v>41169</v>
      </c>
      <c r="L8177" s="28" t="s">
        <v>5658</v>
      </c>
      <c r="M8177" s="28" t="s">
        <v>5777</v>
      </c>
    </row>
    <row r="8178" spans="1:13" hidden="1" x14ac:dyDescent="0.2">
      <c r="A8178" s="211">
        <v>92922</v>
      </c>
      <c r="B8178" s="28" t="s">
        <v>4573</v>
      </c>
      <c r="C8178" s="28" t="s">
        <v>5135</v>
      </c>
      <c r="D8178" s="25">
        <v>41167</v>
      </c>
      <c r="E8178" s="28" t="s">
        <v>3629</v>
      </c>
      <c r="F8178" s="26">
        <v>64.989999999999995</v>
      </c>
      <c r="G8178" s="28" t="s">
        <v>7128</v>
      </c>
      <c r="H8178" s="28" t="s">
        <v>4600</v>
      </c>
      <c r="J8178" s="28" t="s">
        <v>4911</v>
      </c>
      <c r="K8178" s="29">
        <v>41169</v>
      </c>
      <c r="L8178" s="28" t="s">
        <v>5658</v>
      </c>
      <c r="M8178" s="28" t="s">
        <v>3616</v>
      </c>
    </row>
    <row r="8179" spans="1:13" hidden="1" x14ac:dyDescent="0.2">
      <c r="A8179" s="211">
        <v>92923</v>
      </c>
      <c r="B8179" s="28" t="s">
        <v>4573</v>
      </c>
      <c r="C8179" s="28" t="s">
        <v>5135</v>
      </c>
      <c r="D8179" s="25">
        <v>41167</v>
      </c>
      <c r="E8179" s="28" t="s">
        <v>2950</v>
      </c>
      <c r="F8179" s="26">
        <v>52</v>
      </c>
      <c r="G8179" s="28" t="s">
        <v>4915</v>
      </c>
      <c r="H8179" s="28" t="s">
        <v>4600</v>
      </c>
      <c r="J8179" s="28" t="s">
        <v>4911</v>
      </c>
      <c r="K8179" s="29">
        <v>41169</v>
      </c>
      <c r="L8179" s="28" t="s">
        <v>5658</v>
      </c>
      <c r="M8179" s="28" t="s">
        <v>3617</v>
      </c>
    </row>
    <row r="8180" spans="1:13" hidden="1" x14ac:dyDescent="0.2">
      <c r="A8180" s="27">
        <v>92924</v>
      </c>
      <c r="B8180" s="33" t="s">
        <v>4573</v>
      </c>
      <c r="C8180" s="28" t="s">
        <v>5135</v>
      </c>
      <c r="D8180" s="25">
        <v>41167</v>
      </c>
      <c r="F8180" s="26">
        <v>31.61</v>
      </c>
      <c r="G8180" s="28" t="s">
        <v>5137</v>
      </c>
      <c r="H8180" s="28" t="s">
        <v>3365</v>
      </c>
      <c r="J8180" s="28" t="s">
        <v>4909</v>
      </c>
      <c r="K8180" s="29">
        <v>41169</v>
      </c>
      <c r="L8180" s="28" t="s">
        <v>5658</v>
      </c>
      <c r="M8180" s="28" t="s">
        <v>3175</v>
      </c>
    </row>
    <row r="8181" spans="1:13" hidden="1" x14ac:dyDescent="0.2">
      <c r="A8181" s="27">
        <v>92945.1</v>
      </c>
      <c r="B8181" s="28" t="s">
        <v>4573</v>
      </c>
      <c r="C8181" s="28" t="s">
        <v>5133</v>
      </c>
      <c r="D8181" s="25">
        <v>41167</v>
      </c>
      <c r="E8181" s="28" t="s">
        <v>1331</v>
      </c>
      <c r="F8181" s="26">
        <v>5</v>
      </c>
      <c r="G8181" s="28" t="s">
        <v>5137</v>
      </c>
      <c r="H8181" s="28" t="s">
        <v>3488</v>
      </c>
      <c r="J8181" s="28" t="s">
        <v>4908</v>
      </c>
    </row>
    <row r="8182" spans="1:13" hidden="1" x14ac:dyDescent="0.2">
      <c r="A8182" s="27">
        <v>92945.2</v>
      </c>
      <c r="B8182" s="28" t="s">
        <v>4573</v>
      </c>
      <c r="C8182" s="28" t="s">
        <v>5133</v>
      </c>
      <c r="D8182" s="25">
        <v>41167</v>
      </c>
      <c r="E8182" s="28" t="s">
        <v>8133</v>
      </c>
      <c r="F8182" s="26">
        <v>2.35</v>
      </c>
      <c r="G8182" s="28" t="s">
        <v>5137</v>
      </c>
      <c r="H8182" s="28" t="s">
        <v>3370</v>
      </c>
      <c r="J8182" s="28" t="s">
        <v>4909</v>
      </c>
    </row>
    <row r="8183" spans="1:13" hidden="1" x14ac:dyDescent="0.2">
      <c r="A8183" s="27">
        <v>92945.3</v>
      </c>
      <c r="B8183" s="28" t="s">
        <v>4573</v>
      </c>
      <c r="C8183" s="28" t="s">
        <v>5133</v>
      </c>
      <c r="D8183" s="25">
        <v>41167</v>
      </c>
      <c r="F8183" s="26">
        <v>24.26</v>
      </c>
      <c r="G8183" s="28" t="s">
        <v>5137</v>
      </c>
      <c r="H8183" s="28" t="s">
        <v>3365</v>
      </c>
      <c r="J8183" s="28" t="s">
        <v>4909</v>
      </c>
    </row>
    <row r="8184" spans="1:13" hidden="1" x14ac:dyDescent="0.2">
      <c r="A8184" s="27">
        <v>92921.1</v>
      </c>
      <c r="B8184" s="28" t="s">
        <v>4573</v>
      </c>
      <c r="C8184" s="28" t="s">
        <v>5135</v>
      </c>
      <c r="D8184" s="25">
        <v>41167</v>
      </c>
      <c r="E8184" s="28" t="s">
        <v>6554</v>
      </c>
      <c r="F8184" s="26">
        <v>50</v>
      </c>
      <c r="G8184" s="28" t="s">
        <v>3358</v>
      </c>
      <c r="H8184" s="28" t="s">
        <v>4600</v>
      </c>
      <c r="J8184" s="28" t="s">
        <v>4911</v>
      </c>
      <c r="K8184" s="29">
        <v>41169</v>
      </c>
      <c r="L8184" s="28" t="s">
        <v>5658</v>
      </c>
      <c r="M8184" s="28" t="s">
        <v>5019</v>
      </c>
    </row>
    <row r="8185" spans="1:13" hidden="1" x14ac:dyDescent="0.2">
      <c r="A8185" s="27">
        <v>92921.2</v>
      </c>
      <c r="B8185" s="28" t="s">
        <v>4573</v>
      </c>
      <c r="C8185" s="28" t="s">
        <v>5135</v>
      </c>
      <c r="D8185" s="25">
        <v>41167</v>
      </c>
      <c r="E8185" s="28" t="s">
        <v>1555</v>
      </c>
      <c r="F8185" s="26">
        <v>44.97</v>
      </c>
      <c r="G8185" s="28" t="s">
        <v>3358</v>
      </c>
      <c r="H8185" s="28" t="s">
        <v>4600</v>
      </c>
      <c r="J8185" s="28" t="s">
        <v>4907</v>
      </c>
      <c r="K8185" s="29">
        <v>41169</v>
      </c>
      <c r="L8185" s="28" t="s">
        <v>5658</v>
      </c>
      <c r="M8185" s="28" t="s">
        <v>5019</v>
      </c>
    </row>
    <row r="8186" spans="1:13" hidden="1" x14ac:dyDescent="0.2">
      <c r="A8186" s="27">
        <v>92925</v>
      </c>
      <c r="B8186" s="28" t="s">
        <v>4573</v>
      </c>
      <c r="C8186" s="28" t="s">
        <v>5135</v>
      </c>
      <c r="D8186" s="25">
        <v>41167</v>
      </c>
      <c r="E8186" s="28" t="s">
        <v>3630</v>
      </c>
      <c r="F8186" s="26">
        <v>14.05</v>
      </c>
      <c r="G8186" s="28" t="s">
        <v>892</v>
      </c>
      <c r="H8186" s="28" t="s">
        <v>7324</v>
      </c>
      <c r="I8186" s="28" t="s">
        <v>6150</v>
      </c>
      <c r="J8186" s="28" t="s">
        <v>4909</v>
      </c>
      <c r="K8186" s="29">
        <v>41169</v>
      </c>
      <c r="L8186" s="28" t="s">
        <v>5658</v>
      </c>
      <c r="M8186" s="28" t="s">
        <v>8424</v>
      </c>
    </row>
    <row r="8187" spans="1:13" hidden="1" x14ac:dyDescent="0.2">
      <c r="A8187" s="211">
        <v>92927</v>
      </c>
      <c r="B8187" s="28" t="s">
        <v>4573</v>
      </c>
      <c r="C8187" s="28" t="s">
        <v>5135</v>
      </c>
      <c r="D8187" s="25">
        <v>41169</v>
      </c>
      <c r="E8187" s="28" t="s">
        <v>3631</v>
      </c>
      <c r="F8187" s="26">
        <v>34.340000000000003</v>
      </c>
      <c r="G8187" s="28" t="s">
        <v>1943</v>
      </c>
      <c r="H8187" s="28" t="s">
        <v>7154</v>
      </c>
      <c r="J8187" s="28" t="s">
        <v>4906</v>
      </c>
      <c r="K8187" s="29">
        <v>41170</v>
      </c>
      <c r="L8187" s="28" t="s">
        <v>5658</v>
      </c>
      <c r="M8187" s="28" t="s">
        <v>4811</v>
      </c>
    </row>
    <row r="8188" spans="1:13" hidden="1" x14ac:dyDescent="0.2">
      <c r="A8188" s="211">
        <v>92915</v>
      </c>
      <c r="B8188" s="28" t="s">
        <v>4579</v>
      </c>
      <c r="C8188" s="28" t="s">
        <v>4574</v>
      </c>
      <c r="D8188" s="25">
        <v>41169</v>
      </c>
      <c r="F8188" s="26">
        <v>40</v>
      </c>
      <c r="G8188" s="28" t="s">
        <v>4580</v>
      </c>
      <c r="H8188" s="28" t="s">
        <v>6667</v>
      </c>
      <c r="K8188" s="29">
        <v>41169</v>
      </c>
      <c r="L8188" s="28" t="s">
        <v>7184</v>
      </c>
      <c r="M8188" s="28" t="s">
        <v>7968</v>
      </c>
    </row>
    <row r="8189" spans="1:13" hidden="1" x14ac:dyDescent="0.2">
      <c r="A8189" s="27">
        <v>92928</v>
      </c>
      <c r="B8189" s="28" t="s">
        <v>4573</v>
      </c>
      <c r="C8189" s="28" t="s">
        <v>5135</v>
      </c>
      <c r="D8189" s="25">
        <v>41169</v>
      </c>
      <c r="F8189" s="26">
        <v>24.28</v>
      </c>
      <c r="G8189" s="28" t="s">
        <v>683</v>
      </c>
      <c r="H8189" s="28" t="s">
        <v>3365</v>
      </c>
      <c r="J8189" s="28" t="s">
        <v>4909</v>
      </c>
      <c r="K8189" s="29">
        <v>41170</v>
      </c>
      <c r="L8189" s="28" t="s">
        <v>5658</v>
      </c>
      <c r="M8189" s="28" t="s">
        <v>1525</v>
      </c>
    </row>
    <row r="8190" spans="1:13" hidden="1" x14ac:dyDescent="0.2">
      <c r="A8190" s="27">
        <v>92916</v>
      </c>
      <c r="B8190" s="28" t="s">
        <v>4585</v>
      </c>
      <c r="C8190" s="28" t="s">
        <v>4574</v>
      </c>
      <c r="D8190" s="25">
        <v>41169</v>
      </c>
      <c r="F8190" s="26">
        <v>79.790000000000006</v>
      </c>
      <c r="G8190" s="28" t="s">
        <v>5142</v>
      </c>
      <c r="H8190" s="28" t="s">
        <v>5948</v>
      </c>
      <c r="K8190" s="29">
        <v>41169</v>
      </c>
      <c r="L8190" s="28" t="s">
        <v>7174</v>
      </c>
      <c r="M8190" s="28" t="s">
        <v>7175</v>
      </c>
    </row>
    <row r="8191" spans="1:13" x14ac:dyDescent="0.2">
      <c r="A8191" s="27">
        <v>92929</v>
      </c>
      <c r="B8191" s="28" t="s">
        <v>4573</v>
      </c>
      <c r="C8191" s="28" t="s">
        <v>5135</v>
      </c>
      <c r="D8191" s="25">
        <v>41170</v>
      </c>
      <c r="E8191" s="28" t="s">
        <v>3632</v>
      </c>
      <c r="F8191" s="26">
        <v>16.18</v>
      </c>
      <c r="G8191" s="28" t="s">
        <v>2040</v>
      </c>
      <c r="H8191" s="28" t="s">
        <v>7151</v>
      </c>
      <c r="J8191" s="28" t="s">
        <v>4907</v>
      </c>
      <c r="K8191" s="29">
        <v>41171</v>
      </c>
      <c r="L8191" s="28" t="s">
        <v>5658</v>
      </c>
      <c r="M8191" s="28" t="s">
        <v>3618</v>
      </c>
    </row>
    <row r="8192" spans="1:13" hidden="1" x14ac:dyDescent="0.2">
      <c r="A8192" s="27">
        <v>92930</v>
      </c>
      <c r="B8192" s="28" t="s">
        <v>4573</v>
      </c>
      <c r="C8192" s="28" t="s">
        <v>5135</v>
      </c>
      <c r="D8192" s="25">
        <v>41170</v>
      </c>
      <c r="E8192" s="28" t="s">
        <v>3633</v>
      </c>
      <c r="F8192" s="26">
        <v>6.89</v>
      </c>
      <c r="G8192" s="28" t="s">
        <v>5137</v>
      </c>
      <c r="H8192" s="28" t="s">
        <v>3365</v>
      </c>
      <c r="J8192" s="28" t="s">
        <v>4911</v>
      </c>
      <c r="K8192" s="29">
        <v>41171</v>
      </c>
      <c r="L8192" s="28" t="s">
        <v>5658</v>
      </c>
      <c r="M8192" s="28" t="s">
        <v>751</v>
      </c>
    </row>
    <row r="8193" spans="1:13" hidden="1" x14ac:dyDescent="0.2">
      <c r="A8193" s="27">
        <v>92912</v>
      </c>
      <c r="B8193" s="28" t="s">
        <v>4573</v>
      </c>
      <c r="C8193" s="28" t="s">
        <v>4574</v>
      </c>
      <c r="D8193" s="25">
        <v>41170</v>
      </c>
      <c r="E8193" s="28" t="s">
        <v>3625</v>
      </c>
      <c r="F8193" s="26">
        <v>33</v>
      </c>
      <c r="G8193" s="28" t="s">
        <v>6023</v>
      </c>
      <c r="H8193" s="28" t="s">
        <v>3379</v>
      </c>
      <c r="J8193" s="28" t="s">
        <v>4906</v>
      </c>
      <c r="K8193" s="29">
        <v>41170</v>
      </c>
      <c r="L8193" s="28" t="s">
        <v>7176</v>
      </c>
      <c r="M8193" s="28">
        <v>1389</v>
      </c>
    </row>
    <row r="8194" spans="1:13" hidden="1" x14ac:dyDescent="0.2">
      <c r="A8194" s="27">
        <v>92913</v>
      </c>
      <c r="B8194" s="28" t="s">
        <v>4573</v>
      </c>
      <c r="C8194" s="28" t="s">
        <v>4574</v>
      </c>
      <c r="D8194" s="25">
        <v>41170</v>
      </c>
      <c r="E8194" s="28" t="s">
        <v>3626</v>
      </c>
      <c r="F8194" s="26">
        <v>15</v>
      </c>
      <c r="G8194" s="28" t="s">
        <v>6023</v>
      </c>
      <c r="H8194" s="28" t="s">
        <v>3379</v>
      </c>
      <c r="J8194" s="28" t="s">
        <v>4906</v>
      </c>
      <c r="K8194" s="29">
        <v>41170</v>
      </c>
      <c r="L8194" s="28" t="s">
        <v>7176</v>
      </c>
      <c r="M8194" s="28">
        <v>1411</v>
      </c>
    </row>
    <row r="8195" spans="1:13" hidden="1" x14ac:dyDescent="0.2">
      <c r="A8195" s="27">
        <v>92914</v>
      </c>
      <c r="B8195" s="28" t="s">
        <v>4573</v>
      </c>
      <c r="C8195" s="28" t="s">
        <v>4574</v>
      </c>
      <c r="D8195" s="25">
        <v>41170</v>
      </c>
      <c r="E8195" s="28" t="s">
        <v>3627</v>
      </c>
      <c r="F8195" s="26">
        <v>120</v>
      </c>
      <c r="G8195" s="28" t="s">
        <v>6023</v>
      </c>
      <c r="H8195" s="28" t="s">
        <v>3379</v>
      </c>
      <c r="J8195" s="28" t="s">
        <v>4906</v>
      </c>
      <c r="K8195" s="29">
        <v>41170</v>
      </c>
      <c r="L8195" s="28" t="s">
        <v>7176</v>
      </c>
      <c r="M8195" s="28">
        <v>1412</v>
      </c>
    </row>
    <row r="8196" spans="1:13" hidden="1" x14ac:dyDescent="0.2">
      <c r="A8196" s="211">
        <v>92943</v>
      </c>
      <c r="B8196" s="28" t="s">
        <v>4573</v>
      </c>
      <c r="C8196" s="28" t="s">
        <v>5135</v>
      </c>
      <c r="D8196" s="25">
        <v>41171</v>
      </c>
      <c r="E8196" s="28" t="s">
        <v>3621</v>
      </c>
      <c r="F8196" s="26">
        <v>10</v>
      </c>
      <c r="G8196" s="28" t="s">
        <v>5158</v>
      </c>
      <c r="H8196" s="28" t="s">
        <v>7154</v>
      </c>
      <c r="J8196" s="28" t="s">
        <v>3378</v>
      </c>
    </row>
    <row r="8197" spans="1:13" hidden="1" x14ac:dyDescent="0.2">
      <c r="A8197" s="211">
        <v>92911</v>
      </c>
      <c r="B8197" s="28" t="s">
        <v>4573</v>
      </c>
      <c r="C8197" s="28" t="s">
        <v>4574</v>
      </c>
      <c r="D8197" s="25">
        <v>41171</v>
      </c>
      <c r="E8197" s="28" t="s">
        <v>3624</v>
      </c>
      <c r="F8197" s="26">
        <v>115</v>
      </c>
      <c r="G8197" s="28" t="s">
        <v>8034</v>
      </c>
      <c r="H8197" s="28" t="s">
        <v>3379</v>
      </c>
      <c r="J8197" s="28" t="s">
        <v>4909</v>
      </c>
      <c r="K8197" s="29">
        <v>41171</v>
      </c>
      <c r="L8197" s="28" t="s">
        <v>7176</v>
      </c>
      <c r="M8197" s="28">
        <v>1408</v>
      </c>
    </row>
    <row r="8198" spans="1:13" hidden="1" x14ac:dyDescent="0.2">
      <c r="A8198" s="211">
        <v>92944</v>
      </c>
      <c r="B8198" s="33" t="s">
        <v>4573</v>
      </c>
      <c r="C8198" s="33" t="s">
        <v>5135</v>
      </c>
      <c r="D8198" s="25">
        <v>41171</v>
      </c>
      <c r="E8198" s="28" t="s">
        <v>925</v>
      </c>
      <c r="F8198" s="26">
        <v>20</v>
      </c>
      <c r="G8198" s="28" t="s">
        <v>850</v>
      </c>
      <c r="H8198" s="28" t="s">
        <v>3379</v>
      </c>
      <c r="J8198" s="28" t="s">
        <v>4906</v>
      </c>
      <c r="L8198" s="33"/>
    </row>
    <row r="8199" spans="1:13" hidden="1" x14ac:dyDescent="0.2">
      <c r="A8199" s="211">
        <v>92931.1</v>
      </c>
      <c r="B8199" s="28" t="s">
        <v>4573</v>
      </c>
      <c r="C8199" s="28" t="s">
        <v>5135</v>
      </c>
      <c r="D8199" s="25">
        <v>41171</v>
      </c>
      <c r="E8199" s="28" t="s">
        <v>1920</v>
      </c>
      <c r="F8199" s="26">
        <v>39</v>
      </c>
      <c r="G8199" s="28" t="s">
        <v>2208</v>
      </c>
      <c r="H8199" s="28" t="s">
        <v>4600</v>
      </c>
      <c r="J8199" s="28" t="s">
        <v>4906</v>
      </c>
      <c r="K8199" s="29">
        <v>41172</v>
      </c>
      <c r="L8199" s="28" t="s">
        <v>5658</v>
      </c>
      <c r="M8199" s="28" t="s">
        <v>3924</v>
      </c>
    </row>
    <row r="8200" spans="1:13" hidden="1" x14ac:dyDescent="0.2">
      <c r="A8200" s="211">
        <v>92931.199999999997</v>
      </c>
      <c r="B8200" s="28" t="s">
        <v>4573</v>
      </c>
      <c r="C8200" s="28" t="s">
        <v>5135</v>
      </c>
      <c r="D8200" s="25">
        <v>41171</v>
      </c>
      <c r="F8200" s="26">
        <v>6.29</v>
      </c>
      <c r="G8200" s="28" t="s">
        <v>2208</v>
      </c>
      <c r="H8200" s="28" t="s">
        <v>3365</v>
      </c>
      <c r="J8200" s="28" t="s">
        <v>4909</v>
      </c>
      <c r="K8200" s="29">
        <v>41172</v>
      </c>
      <c r="L8200" s="28" t="s">
        <v>5658</v>
      </c>
      <c r="M8200" s="28" t="s">
        <v>3924</v>
      </c>
    </row>
    <row r="8201" spans="1:13" hidden="1" x14ac:dyDescent="0.2">
      <c r="A8201" s="27">
        <v>92932</v>
      </c>
      <c r="B8201" s="28" t="s">
        <v>4573</v>
      </c>
      <c r="C8201" s="28" t="s">
        <v>5135</v>
      </c>
      <c r="D8201" s="25">
        <v>41171</v>
      </c>
      <c r="F8201" s="26">
        <v>30</v>
      </c>
      <c r="G8201" s="28" t="s">
        <v>688</v>
      </c>
      <c r="H8201" s="28" t="s">
        <v>3484</v>
      </c>
      <c r="J8201" s="28" t="s">
        <v>4907</v>
      </c>
      <c r="K8201" s="29">
        <v>41172</v>
      </c>
      <c r="L8201" s="28" t="s">
        <v>5658</v>
      </c>
      <c r="M8201" s="28" t="s">
        <v>3619</v>
      </c>
    </row>
    <row r="8202" spans="1:13" hidden="1" x14ac:dyDescent="0.2">
      <c r="A8202" s="27">
        <v>92934</v>
      </c>
      <c r="B8202" s="28" t="s">
        <v>4573</v>
      </c>
      <c r="C8202" s="28" t="s">
        <v>5135</v>
      </c>
      <c r="D8202" s="25">
        <v>41171</v>
      </c>
      <c r="E8202" s="33"/>
      <c r="F8202" s="26">
        <v>15.02</v>
      </c>
      <c r="G8202" s="28" t="s">
        <v>683</v>
      </c>
      <c r="H8202" s="28" t="s">
        <v>3365</v>
      </c>
      <c r="J8202" s="28" t="s">
        <v>4909</v>
      </c>
      <c r="K8202" s="29">
        <v>41172</v>
      </c>
      <c r="L8202" s="28" t="s">
        <v>5658</v>
      </c>
      <c r="M8202" s="28" t="s">
        <v>1525</v>
      </c>
    </row>
    <row r="8203" spans="1:13" hidden="1" x14ac:dyDescent="0.2">
      <c r="A8203" s="27">
        <v>92908</v>
      </c>
      <c r="B8203" s="28" t="s">
        <v>4573</v>
      </c>
      <c r="C8203" s="28" t="s">
        <v>4574</v>
      </c>
      <c r="D8203" s="25">
        <v>41171</v>
      </c>
      <c r="E8203" s="28" t="s">
        <v>2600</v>
      </c>
      <c r="F8203" s="26">
        <v>40</v>
      </c>
      <c r="G8203" s="28" t="s">
        <v>5144</v>
      </c>
      <c r="H8203" s="28" t="s">
        <v>3379</v>
      </c>
      <c r="J8203" s="28" t="s">
        <v>4906</v>
      </c>
      <c r="K8203" s="29">
        <v>41171</v>
      </c>
      <c r="L8203" s="28" t="s">
        <v>7176</v>
      </c>
      <c r="M8203" s="28">
        <v>1360</v>
      </c>
    </row>
    <row r="8204" spans="1:13" hidden="1" x14ac:dyDescent="0.2">
      <c r="A8204" s="27">
        <v>92933</v>
      </c>
      <c r="B8204" s="28" t="s">
        <v>4573</v>
      </c>
      <c r="C8204" s="28" t="s">
        <v>5135</v>
      </c>
      <c r="D8204" s="25">
        <v>41171</v>
      </c>
      <c r="F8204" s="26">
        <v>19.43</v>
      </c>
      <c r="G8204" s="28" t="s">
        <v>3697</v>
      </c>
      <c r="H8204" s="28" t="s">
        <v>3370</v>
      </c>
      <c r="J8204" s="28" t="s">
        <v>4909</v>
      </c>
      <c r="K8204" s="29">
        <v>41172</v>
      </c>
      <c r="L8204" s="28" t="s">
        <v>5658</v>
      </c>
      <c r="M8204" s="28" t="s">
        <v>3967</v>
      </c>
    </row>
    <row r="8205" spans="1:13" hidden="1" x14ac:dyDescent="0.2">
      <c r="A8205" s="27">
        <v>92909</v>
      </c>
      <c r="B8205" s="28" t="s">
        <v>4592</v>
      </c>
      <c r="C8205" s="28" t="s">
        <v>4574</v>
      </c>
      <c r="D8205" s="25">
        <v>41171</v>
      </c>
      <c r="F8205" s="26">
        <v>-200</v>
      </c>
      <c r="G8205" s="28" t="s">
        <v>3622</v>
      </c>
      <c r="H8205" s="28" t="s">
        <v>6666</v>
      </c>
      <c r="J8205" s="28" t="s">
        <v>4907</v>
      </c>
      <c r="K8205" s="29">
        <v>41171</v>
      </c>
      <c r="L8205" s="28" t="s">
        <v>7177</v>
      </c>
      <c r="M8205" s="28" t="s">
        <v>7969</v>
      </c>
    </row>
    <row r="8206" spans="1:13" x14ac:dyDescent="0.2">
      <c r="A8206" s="27">
        <v>92910</v>
      </c>
      <c r="B8206" s="28" t="s">
        <v>4573</v>
      </c>
      <c r="C8206" s="28" t="s">
        <v>4574</v>
      </c>
      <c r="D8206" s="25">
        <v>41171</v>
      </c>
      <c r="E8206" s="28" t="s">
        <v>3623</v>
      </c>
      <c r="F8206" s="26">
        <v>-192.88</v>
      </c>
      <c r="G8206" s="28" t="s">
        <v>6469</v>
      </c>
      <c r="H8206" s="28" t="s">
        <v>7151</v>
      </c>
      <c r="J8206" s="28" t="s">
        <v>4907</v>
      </c>
      <c r="K8206" s="29">
        <v>41171</v>
      </c>
      <c r="L8206" s="28" t="s">
        <v>7177</v>
      </c>
      <c r="M8206" s="28" t="s">
        <v>3613</v>
      </c>
    </row>
    <row r="8207" spans="1:13" hidden="1" x14ac:dyDescent="0.2">
      <c r="A8207" s="211">
        <v>92939</v>
      </c>
      <c r="B8207" s="33" t="s">
        <v>4573</v>
      </c>
      <c r="C8207" s="28" t="s">
        <v>5135</v>
      </c>
      <c r="D8207" s="25">
        <v>41172</v>
      </c>
      <c r="F8207" s="26">
        <v>3.4</v>
      </c>
      <c r="G8207" s="28" t="s">
        <v>7120</v>
      </c>
      <c r="H8207" s="28" t="s">
        <v>3484</v>
      </c>
      <c r="J8207" s="28" t="s">
        <v>4911</v>
      </c>
      <c r="K8207" s="29">
        <v>41173</v>
      </c>
      <c r="L8207" s="28" t="s">
        <v>5658</v>
      </c>
      <c r="M8207" s="28" t="s">
        <v>3798</v>
      </c>
    </row>
    <row r="8208" spans="1:13" hidden="1" x14ac:dyDescent="0.2">
      <c r="A8208" s="211">
        <v>92938</v>
      </c>
      <c r="B8208" s="33" t="s">
        <v>4573</v>
      </c>
      <c r="C8208" s="28" t="s">
        <v>5135</v>
      </c>
      <c r="D8208" s="25">
        <v>41172</v>
      </c>
      <c r="E8208" s="33" t="s">
        <v>6554</v>
      </c>
      <c r="F8208" s="26">
        <v>30</v>
      </c>
      <c r="G8208" s="28" t="s">
        <v>6760</v>
      </c>
      <c r="H8208" s="28" t="s">
        <v>4600</v>
      </c>
      <c r="J8208" s="28" t="s">
        <v>4907</v>
      </c>
      <c r="K8208" s="29">
        <v>41173</v>
      </c>
      <c r="L8208" s="28" t="s">
        <v>5658</v>
      </c>
      <c r="M8208" s="28" t="s">
        <v>3186</v>
      </c>
    </row>
    <row r="8209" spans="1:13" hidden="1" x14ac:dyDescent="0.2">
      <c r="A8209" s="211">
        <v>92935</v>
      </c>
      <c r="B8209" s="28" t="s">
        <v>4573</v>
      </c>
      <c r="C8209" s="28" t="s">
        <v>5135</v>
      </c>
      <c r="D8209" s="25">
        <v>41172</v>
      </c>
      <c r="F8209" s="26">
        <v>4.95</v>
      </c>
      <c r="G8209" s="28" t="s">
        <v>1444</v>
      </c>
      <c r="H8209" s="28" t="s">
        <v>277</v>
      </c>
      <c r="J8209" s="28" t="s">
        <v>4905</v>
      </c>
      <c r="K8209" s="29">
        <v>41172</v>
      </c>
      <c r="L8209" s="28" t="s">
        <v>5658</v>
      </c>
      <c r="M8209" s="28" t="s">
        <v>1456</v>
      </c>
    </row>
    <row r="8210" spans="1:13" hidden="1" x14ac:dyDescent="0.2">
      <c r="A8210" s="211">
        <v>92907</v>
      </c>
      <c r="B8210" s="28" t="s">
        <v>4573</v>
      </c>
      <c r="C8210" s="28" t="s">
        <v>4574</v>
      </c>
      <c r="D8210" s="25">
        <v>41172</v>
      </c>
      <c r="E8210" s="28" t="s">
        <v>1134</v>
      </c>
      <c r="F8210" s="26">
        <v>35.75</v>
      </c>
      <c r="G8210" s="28" t="s">
        <v>5145</v>
      </c>
      <c r="H8210" s="28" t="s">
        <v>277</v>
      </c>
      <c r="J8210" s="28" t="s">
        <v>4911</v>
      </c>
      <c r="K8210" s="29">
        <v>41172</v>
      </c>
      <c r="L8210" s="28" t="s">
        <v>7174</v>
      </c>
      <c r="M8210" s="28" t="s">
        <v>5372</v>
      </c>
    </row>
    <row r="8211" spans="1:13" hidden="1" x14ac:dyDescent="0.2">
      <c r="A8211" s="27">
        <v>92971</v>
      </c>
      <c r="B8211" s="28" t="s">
        <v>4573</v>
      </c>
      <c r="C8211" s="28" t="s">
        <v>4580</v>
      </c>
      <c r="D8211" s="25">
        <v>41172</v>
      </c>
      <c r="E8211" s="28" t="s">
        <v>8130</v>
      </c>
      <c r="F8211" s="26">
        <v>16</v>
      </c>
      <c r="G8211" s="28" t="s">
        <v>3696</v>
      </c>
      <c r="H8211" s="28" t="s">
        <v>3484</v>
      </c>
      <c r="J8211" s="28" t="s">
        <v>4908</v>
      </c>
    </row>
    <row r="8212" spans="1:13" hidden="1" x14ac:dyDescent="0.2">
      <c r="A8212" s="27">
        <v>92936.1</v>
      </c>
      <c r="B8212" s="28" t="s">
        <v>4573</v>
      </c>
      <c r="C8212" s="28" t="s">
        <v>5135</v>
      </c>
      <c r="D8212" s="25">
        <v>41172</v>
      </c>
      <c r="E8212" s="28" t="s">
        <v>8134</v>
      </c>
      <c r="F8212" s="26">
        <v>18.5</v>
      </c>
      <c r="G8212" s="28" t="s">
        <v>683</v>
      </c>
      <c r="H8212" s="28" t="s">
        <v>3370</v>
      </c>
      <c r="J8212" s="28" t="s">
        <v>4909</v>
      </c>
      <c r="K8212" s="29">
        <v>41173</v>
      </c>
      <c r="L8212" s="28" t="s">
        <v>5658</v>
      </c>
      <c r="M8212" s="28" t="s">
        <v>6162</v>
      </c>
    </row>
    <row r="8213" spans="1:13" hidden="1" x14ac:dyDescent="0.2">
      <c r="A8213" s="27">
        <v>92936.2</v>
      </c>
      <c r="B8213" s="28" t="s">
        <v>4573</v>
      </c>
      <c r="C8213" s="28" t="s">
        <v>5135</v>
      </c>
      <c r="D8213" s="25">
        <v>41172</v>
      </c>
      <c r="F8213" s="26">
        <v>11</v>
      </c>
      <c r="G8213" s="28" t="s">
        <v>683</v>
      </c>
      <c r="H8213" s="28" t="s">
        <v>3488</v>
      </c>
      <c r="J8213" s="28" t="s">
        <v>4908</v>
      </c>
      <c r="K8213" s="29">
        <v>41173</v>
      </c>
      <c r="L8213" s="28" t="s">
        <v>5658</v>
      </c>
      <c r="M8213" s="28" t="s">
        <v>6162</v>
      </c>
    </row>
    <row r="8214" spans="1:13" hidden="1" x14ac:dyDescent="0.2">
      <c r="A8214" s="27">
        <v>92936.3</v>
      </c>
      <c r="B8214" s="28" t="s">
        <v>4573</v>
      </c>
      <c r="C8214" s="28" t="s">
        <v>5135</v>
      </c>
      <c r="D8214" s="25">
        <v>41172</v>
      </c>
      <c r="F8214" s="26">
        <v>77.52</v>
      </c>
      <c r="G8214" s="28" t="s">
        <v>683</v>
      </c>
      <c r="H8214" s="28" t="s">
        <v>3365</v>
      </c>
      <c r="J8214" s="28" t="s">
        <v>4909</v>
      </c>
      <c r="K8214" s="29">
        <v>41173</v>
      </c>
      <c r="L8214" s="28" t="s">
        <v>5658</v>
      </c>
      <c r="M8214" s="28" t="s">
        <v>6162</v>
      </c>
    </row>
    <row r="8215" spans="1:13" hidden="1" x14ac:dyDescent="0.2">
      <c r="A8215" s="27">
        <v>92937.1</v>
      </c>
      <c r="B8215" s="28" t="s">
        <v>4573</v>
      </c>
      <c r="C8215" s="28" t="s">
        <v>5135</v>
      </c>
      <c r="D8215" s="25">
        <v>41172</v>
      </c>
      <c r="E8215" s="28" t="s">
        <v>2043</v>
      </c>
      <c r="F8215" s="26">
        <v>4</v>
      </c>
      <c r="G8215" s="28" t="s">
        <v>683</v>
      </c>
      <c r="H8215" s="28" t="s">
        <v>3370</v>
      </c>
      <c r="J8215" s="28" t="s">
        <v>4909</v>
      </c>
      <c r="K8215" s="29">
        <v>41173</v>
      </c>
      <c r="L8215" s="28" t="s">
        <v>5658</v>
      </c>
      <c r="M8215" s="28" t="s">
        <v>1525</v>
      </c>
    </row>
    <row r="8216" spans="1:13" hidden="1" x14ac:dyDescent="0.2">
      <c r="A8216" s="27">
        <v>92937.2</v>
      </c>
      <c r="B8216" s="28" t="s">
        <v>4573</v>
      </c>
      <c r="C8216" s="28" t="s">
        <v>5135</v>
      </c>
      <c r="D8216" s="25">
        <v>41172</v>
      </c>
      <c r="E8216" s="28" t="s">
        <v>1919</v>
      </c>
      <c r="F8216" s="26">
        <v>8</v>
      </c>
      <c r="G8216" s="28" t="s">
        <v>683</v>
      </c>
      <c r="H8216" s="28" t="s">
        <v>3370</v>
      </c>
      <c r="J8216" s="28" t="s">
        <v>4909</v>
      </c>
      <c r="K8216" s="29">
        <v>41173</v>
      </c>
      <c r="L8216" s="28" t="s">
        <v>5658</v>
      </c>
      <c r="M8216" s="28" t="s">
        <v>1525</v>
      </c>
    </row>
    <row r="8217" spans="1:13" hidden="1" x14ac:dyDescent="0.2">
      <c r="A8217" s="27">
        <v>92937.3</v>
      </c>
      <c r="B8217" s="28" t="s">
        <v>4573</v>
      </c>
      <c r="C8217" s="28" t="s">
        <v>5135</v>
      </c>
      <c r="D8217" s="25">
        <v>41172</v>
      </c>
      <c r="F8217" s="26">
        <v>23.56</v>
      </c>
      <c r="G8217" s="28" t="s">
        <v>683</v>
      </c>
      <c r="H8217" s="28" t="s">
        <v>3365</v>
      </c>
      <c r="J8217" s="28" t="s">
        <v>4909</v>
      </c>
      <c r="K8217" s="29">
        <v>41173</v>
      </c>
      <c r="L8217" s="28" t="s">
        <v>5658</v>
      </c>
      <c r="M8217" s="28" t="s">
        <v>1525</v>
      </c>
    </row>
    <row r="8218" spans="1:13" hidden="1" x14ac:dyDescent="0.2">
      <c r="A8218" s="211">
        <v>92942</v>
      </c>
      <c r="B8218" s="28" t="s">
        <v>4573</v>
      </c>
      <c r="C8218" s="28" t="s">
        <v>5135</v>
      </c>
      <c r="D8218" s="25">
        <v>41173</v>
      </c>
      <c r="E8218" s="28" t="s">
        <v>923</v>
      </c>
      <c r="F8218" s="26">
        <v>24.99</v>
      </c>
      <c r="G8218" s="28" t="s">
        <v>2203</v>
      </c>
      <c r="H8218" s="28" t="s">
        <v>3370</v>
      </c>
      <c r="J8218" s="28" t="s">
        <v>4909</v>
      </c>
      <c r="K8218" s="29">
        <v>41174</v>
      </c>
      <c r="L8218" s="28" t="s">
        <v>5658</v>
      </c>
      <c r="M8218" s="28" t="s">
        <v>3620</v>
      </c>
    </row>
    <row r="8219" spans="1:13" hidden="1" x14ac:dyDescent="0.2">
      <c r="A8219" s="27">
        <v>92941</v>
      </c>
      <c r="B8219" s="28" t="s">
        <v>4573</v>
      </c>
      <c r="C8219" s="28" t="s">
        <v>5135</v>
      </c>
      <c r="D8219" s="25">
        <v>41173</v>
      </c>
      <c r="E8219" s="28" t="s">
        <v>922</v>
      </c>
      <c r="F8219" s="26">
        <v>39.950000000000003</v>
      </c>
      <c r="G8219" s="28" t="s">
        <v>6614</v>
      </c>
      <c r="H8219" s="28" t="s">
        <v>7311</v>
      </c>
      <c r="J8219" s="28" t="s">
        <v>4683</v>
      </c>
      <c r="K8219" s="29">
        <v>41174</v>
      </c>
      <c r="L8219" s="28" t="s">
        <v>5658</v>
      </c>
      <c r="M8219" s="28" t="s">
        <v>2284</v>
      </c>
    </row>
    <row r="8220" spans="1:13" hidden="1" x14ac:dyDescent="0.2">
      <c r="A8220" s="27">
        <v>92940</v>
      </c>
      <c r="B8220" s="28" t="s">
        <v>4573</v>
      </c>
      <c r="C8220" s="28" t="s">
        <v>5135</v>
      </c>
      <c r="D8220" s="25">
        <v>41173</v>
      </c>
      <c r="F8220" s="26">
        <v>62.34</v>
      </c>
      <c r="G8220" s="28" t="s">
        <v>683</v>
      </c>
      <c r="H8220" s="28" t="s">
        <v>7322</v>
      </c>
      <c r="J8220" s="28" t="s">
        <v>7139</v>
      </c>
      <c r="K8220" s="29">
        <v>41174</v>
      </c>
      <c r="L8220" s="28" t="s">
        <v>5658</v>
      </c>
      <c r="M8220" s="28" t="s">
        <v>4093</v>
      </c>
    </row>
    <row r="8221" spans="1:13" hidden="1" x14ac:dyDescent="0.2">
      <c r="A8221" s="211">
        <v>92954</v>
      </c>
      <c r="B8221" s="28" t="s">
        <v>4573</v>
      </c>
      <c r="C8221" s="33" t="s">
        <v>5135</v>
      </c>
      <c r="D8221" s="25">
        <v>41174</v>
      </c>
      <c r="E8221" s="28" t="s">
        <v>8131</v>
      </c>
      <c r="F8221" s="26">
        <v>49</v>
      </c>
      <c r="G8221" s="28" t="s">
        <v>1560</v>
      </c>
      <c r="H8221" s="28" t="s">
        <v>4600</v>
      </c>
      <c r="J8221" s="28" t="s">
        <v>4911</v>
      </c>
      <c r="K8221" s="29">
        <v>41176</v>
      </c>
      <c r="L8221" s="33" t="s">
        <v>5658</v>
      </c>
      <c r="M8221" s="28" t="s">
        <v>2735</v>
      </c>
    </row>
    <row r="8222" spans="1:13" hidden="1" x14ac:dyDescent="0.2">
      <c r="A8222" s="211">
        <v>92955</v>
      </c>
      <c r="B8222" s="28" t="s">
        <v>4573</v>
      </c>
      <c r="C8222" s="33" t="s">
        <v>5135</v>
      </c>
      <c r="D8222" s="25">
        <v>41174</v>
      </c>
      <c r="E8222" s="28" t="s">
        <v>8132</v>
      </c>
      <c r="F8222" s="26">
        <v>49</v>
      </c>
      <c r="G8222" s="28" t="s">
        <v>1560</v>
      </c>
      <c r="H8222" s="28" t="s">
        <v>7321</v>
      </c>
      <c r="J8222" s="28" t="s">
        <v>4909</v>
      </c>
      <c r="K8222" s="29">
        <v>41176</v>
      </c>
      <c r="L8222" s="33" t="s">
        <v>5658</v>
      </c>
      <c r="M8222" s="28" t="s">
        <v>2735</v>
      </c>
    </row>
    <row r="8223" spans="1:13" hidden="1" x14ac:dyDescent="0.2">
      <c r="A8223" s="27">
        <v>92958</v>
      </c>
      <c r="B8223" s="28" t="s">
        <v>4573</v>
      </c>
      <c r="C8223" s="28" t="s">
        <v>5135</v>
      </c>
      <c r="D8223" s="25">
        <v>41174</v>
      </c>
      <c r="E8223" s="33"/>
      <c r="F8223" s="26">
        <v>4.8</v>
      </c>
      <c r="G8223" s="28" t="s">
        <v>683</v>
      </c>
      <c r="H8223" s="28" t="s">
        <v>3365</v>
      </c>
      <c r="J8223" s="28" t="s">
        <v>4909</v>
      </c>
      <c r="K8223" s="29">
        <v>41176</v>
      </c>
      <c r="L8223" s="28" t="s">
        <v>5658</v>
      </c>
      <c r="M8223" s="28" t="s">
        <v>1525</v>
      </c>
    </row>
    <row r="8224" spans="1:13" hidden="1" x14ac:dyDescent="0.2">
      <c r="A8224" s="27">
        <v>92956</v>
      </c>
      <c r="B8224" s="28" t="s">
        <v>4573</v>
      </c>
      <c r="C8224" s="28" t="s">
        <v>5135</v>
      </c>
      <c r="D8224" s="25">
        <v>41174</v>
      </c>
      <c r="F8224" s="26">
        <v>9.98</v>
      </c>
      <c r="G8224" s="28" t="s">
        <v>6612</v>
      </c>
      <c r="H8224" s="28" t="s">
        <v>4600</v>
      </c>
      <c r="J8224" s="28" t="s">
        <v>4906</v>
      </c>
      <c r="K8224" s="29">
        <v>41176</v>
      </c>
      <c r="L8224" s="28" t="s">
        <v>5658</v>
      </c>
      <c r="M8224" s="28" t="s">
        <v>6341</v>
      </c>
    </row>
    <row r="8225" spans="1:13" hidden="1" x14ac:dyDescent="0.2">
      <c r="A8225" s="27">
        <v>92957</v>
      </c>
      <c r="B8225" s="28" t="s">
        <v>4573</v>
      </c>
      <c r="C8225" s="28" t="s">
        <v>5135</v>
      </c>
      <c r="D8225" s="25">
        <v>41174</v>
      </c>
      <c r="E8225" s="28" t="s">
        <v>640</v>
      </c>
      <c r="F8225" s="26">
        <v>9.9499999999999993</v>
      </c>
      <c r="G8225" s="28" t="s">
        <v>4595</v>
      </c>
      <c r="H8225" s="28" t="s">
        <v>3484</v>
      </c>
      <c r="J8225" s="28" t="s">
        <v>4907</v>
      </c>
      <c r="K8225" s="29">
        <v>41176</v>
      </c>
      <c r="L8225" s="28" t="s">
        <v>5658</v>
      </c>
      <c r="M8225" s="28" t="s">
        <v>1551</v>
      </c>
    </row>
    <row r="8226" spans="1:13" hidden="1" x14ac:dyDescent="0.2">
      <c r="A8226" s="27">
        <v>92959</v>
      </c>
      <c r="B8226" s="28" t="s">
        <v>4573</v>
      </c>
      <c r="C8226" s="28" t="s">
        <v>5135</v>
      </c>
      <c r="D8226" s="25">
        <v>41175</v>
      </c>
      <c r="E8226" s="28" t="s">
        <v>8128</v>
      </c>
      <c r="F8226" s="26">
        <v>114.6</v>
      </c>
      <c r="G8226" s="28" t="s">
        <v>5011</v>
      </c>
      <c r="H8226" s="28" t="s">
        <v>3484</v>
      </c>
      <c r="J8226" s="28" t="s">
        <v>4909</v>
      </c>
      <c r="K8226" s="29">
        <v>41176</v>
      </c>
      <c r="L8226" s="28" t="s">
        <v>5658</v>
      </c>
      <c r="M8226" s="28" t="s">
        <v>4775</v>
      </c>
    </row>
    <row r="8227" spans="1:13" hidden="1" x14ac:dyDescent="0.2">
      <c r="A8227" s="211">
        <v>92960.1</v>
      </c>
      <c r="B8227" s="28" t="s">
        <v>4573</v>
      </c>
      <c r="C8227" s="28" t="s">
        <v>5135</v>
      </c>
      <c r="D8227" s="25">
        <v>41176</v>
      </c>
      <c r="E8227" s="33" t="s">
        <v>1921</v>
      </c>
      <c r="F8227" s="26">
        <v>7.9</v>
      </c>
      <c r="G8227" s="28" t="s">
        <v>1956</v>
      </c>
      <c r="H8227" s="28" t="s">
        <v>3370</v>
      </c>
      <c r="J8227" s="28" t="s">
        <v>4909</v>
      </c>
      <c r="K8227" s="29">
        <v>41177</v>
      </c>
      <c r="L8227" s="28" t="s">
        <v>5658</v>
      </c>
      <c r="M8227" s="28" t="s">
        <v>3867</v>
      </c>
    </row>
    <row r="8228" spans="1:13" hidden="1" x14ac:dyDescent="0.2">
      <c r="A8228" s="211">
        <v>92960.2</v>
      </c>
      <c r="B8228" s="28" t="s">
        <v>4573</v>
      </c>
      <c r="C8228" s="28" t="s">
        <v>5135</v>
      </c>
      <c r="D8228" s="25">
        <v>41176</v>
      </c>
      <c r="F8228" s="26">
        <v>3.14</v>
      </c>
      <c r="G8228" s="28" t="s">
        <v>1956</v>
      </c>
      <c r="H8228" s="28" t="s">
        <v>3365</v>
      </c>
      <c r="J8228" s="28" t="s">
        <v>4909</v>
      </c>
      <c r="K8228" s="29">
        <v>41177</v>
      </c>
      <c r="L8228" s="28" t="s">
        <v>5658</v>
      </c>
      <c r="M8228" s="28" t="s">
        <v>3867</v>
      </c>
    </row>
    <row r="8229" spans="1:13" hidden="1" x14ac:dyDescent="0.2">
      <c r="A8229" s="27">
        <v>92953</v>
      </c>
      <c r="B8229" s="28" t="s">
        <v>4585</v>
      </c>
      <c r="C8229" s="28" t="s">
        <v>4574</v>
      </c>
      <c r="D8229" s="25">
        <v>41176</v>
      </c>
      <c r="F8229" s="26">
        <v>20.8</v>
      </c>
      <c r="G8229" s="28" t="s">
        <v>5141</v>
      </c>
      <c r="H8229" s="28" t="s">
        <v>5948</v>
      </c>
      <c r="J8229" s="28" t="s">
        <v>4907</v>
      </c>
      <c r="K8229" s="29">
        <v>41176</v>
      </c>
      <c r="L8229" s="28" t="s">
        <v>7174</v>
      </c>
      <c r="M8229" s="28" t="s">
        <v>5035</v>
      </c>
    </row>
    <row r="8230" spans="1:13" hidden="1" x14ac:dyDescent="0.2">
      <c r="A8230" s="27">
        <v>92961</v>
      </c>
      <c r="B8230" s="28" t="s">
        <v>4573</v>
      </c>
      <c r="C8230" s="28" t="s">
        <v>5135</v>
      </c>
      <c r="D8230" s="25">
        <v>41176</v>
      </c>
      <c r="F8230" s="26">
        <v>5.38</v>
      </c>
      <c r="G8230" s="28" t="s">
        <v>5137</v>
      </c>
      <c r="H8230" s="28" t="s">
        <v>3365</v>
      </c>
      <c r="J8230" s="28" t="s">
        <v>4911</v>
      </c>
      <c r="K8230" s="29">
        <v>41177</v>
      </c>
      <c r="L8230" s="28" t="s">
        <v>5658</v>
      </c>
      <c r="M8230" s="28" t="s">
        <v>751</v>
      </c>
    </row>
    <row r="8231" spans="1:13" hidden="1" x14ac:dyDescent="0.2">
      <c r="A8231" s="211">
        <v>92951</v>
      </c>
      <c r="B8231" s="28" t="s">
        <v>4579</v>
      </c>
      <c r="C8231" s="28" t="s">
        <v>4574</v>
      </c>
      <c r="D8231" s="25">
        <v>41177</v>
      </c>
      <c r="F8231" s="26">
        <v>40</v>
      </c>
      <c r="G8231" s="28" t="s">
        <v>4580</v>
      </c>
      <c r="H8231" s="28" t="s">
        <v>6667</v>
      </c>
      <c r="K8231" s="29">
        <v>41177</v>
      </c>
      <c r="L8231" s="28" t="s">
        <v>7184</v>
      </c>
      <c r="M8231" s="28" t="s">
        <v>1573</v>
      </c>
    </row>
    <row r="8232" spans="1:13" hidden="1" x14ac:dyDescent="0.2">
      <c r="A8232" s="27">
        <v>92950</v>
      </c>
      <c r="B8232" s="28" t="s">
        <v>4573</v>
      </c>
      <c r="C8232" s="28" t="s">
        <v>4574</v>
      </c>
      <c r="D8232" s="25">
        <v>41177</v>
      </c>
      <c r="E8232" s="28" t="s">
        <v>3389</v>
      </c>
      <c r="F8232" s="26">
        <v>44.89</v>
      </c>
      <c r="G8232" s="28" t="s">
        <v>5139</v>
      </c>
      <c r="H8232" s="28" t="s">
        <v>3381</v>
      </c>
      <c r="J8232" s="28" t="s">
        <v>4911</v>
      </c>
      <c r="K8232" s="29">
        <v>41177</v>
      </c>
      <c r="L8232" s="28" t="s">
        <v>7174</v>
      </c>
      <c r="M8232" s="28" t="s">
        <v>7209</v>
      </c>
    </row>
    <row r="8233" spans="1:13" hidden="1" x14ac:dyDescent="0.2">
      <c r="A8233" s="27">
        <v>92962.1</v>
      </c>
      <c r="B8233" s="33" t="s">
        <v>4573</v>
      </c>
      <c r="C8233" s="28" t="s">
        <v>5135</v>
      </c>
      <c r="D8233" s="25">
        <v>41177</v>
      </c>
      <c r="E8233" s="33" t="s">
        <v>1331</v>
      </c>
      <c r="F8233" s="26">
        <v>11</v>
      </c>
      <c r="G8233" s="28" t="s">
        <v>683</v>
      </c>
      <c r="H8233" s="28" t="s">
        <v>3488</v>
      </c>
      <c r="J8233" s="28" t="s">
        <v>4908</v>
      </c>
      <c r="K8233" s="29">
        <v>41178</v>
      </c>
      <c r="L8233" s="28" t="s">
        <v>5658</v>
      </c>
      <c r="M8233" s="28" t="s">
        <v>6162</v>
      </c>
    </row>
    <row r="8234" spans="1:13" hidden="1" x14ac:dyDescent="0.2">
      <c r="A8234" s="27">
        <v>92962.2</v>
      </c>
      <c r="B8234" s="28" t="s">
        <v>4573</v>
      </c>
      <c r="C8234" s="28" t="s">
        <v>5135</v>
      </c>
      <c r="D8234" s="25">
        <v>41177</v>
      </c>
      <c r="F8234" s="26">
        <v>4.8499999999999996</v>
      </c>
      <c r="G8234" s="28" t="s">
        <v>683</v>
      </c>
      <c r="H8234" s="28" t="s">
        <v>3370</v>
      </c>
      <c r="J8234" s="28" t="s">
        <v>4909</v>
      </c>
      <c r="K8234" s="29">
        <v>41178</v>
      </c>
      <c r="L8234" s="28" t="s">
        <v>5658</v>
      </c>
      <c r="M8234" s="28" t="s">
        <v>6162</v>
      </c>
    </row>
    <row r="8235" spans="1:13" hidden="1" x14ac:dyDescent="0.2">
      <c r="A8235" s="27">
        <v>92962.3</v>
      </c>
      <c r="B8235" s="28" t="s">
        <v>4573</v>
      </c>
      <c r="C8235" s="28" t="s">
        <v>5135</v>
      </c>
      <c r="D8235" s="25">
        <v>41177</v>
      </c>
      <c r="F8235" s="26">
        <v>45.44</v>
      </c>
      <c r="G8235" s="28" t="s">
        <v>683</v>
      </c>
      <c r="H8235" s="28" t="s">
        <v>3365</v>
      </c>
      <c r="J8235" s="28" t="s">
        <v>4909</v>
      </c>
      <c r="K8235" s="29">
        <v>41178</v>
      </c>
      <c r="L8235" s="28" t="s">
        <v>5658</v>
      </c>
      <c r="M8235" s="28" t="s">
        <v>6162</v>
      </c>
    </row>
    <row r="8236" spans="1:13" hidden="1" x14ac:dyDescent="0.2">
      <c r="A8236" s="27">
        <v>92952</v>
      </c>
      <c r="B8236" s="28" t="s">
        <v>5138</v>
      </c>
      <c r="C8236" s="28" t="s">
        <v>4574</v>
      </c>
      <c r="D8236" s="25">
        <v>41177</v>
      </c>
      <c r="F8236" s="26">
        <v>364.74</v>
      </c>
      <c r="G8236" s="28" t="s">
        <v>4574</v>
      </c>
      <c r="H8236" s="28" t="s">
        <v>3381</v>
      </c>
      <c r="J8236" s="28" t="s">
        <v>4909</v>
      </c>
      <c r="K8236" s="29">
        <v>41177</v>
      </c>
      <c r="L8236" s="28" t="s">
        <v>7206</v>
      </c>
      <c r="M8236" s="28" t="s">
        <v>1574</v>
      </c>
    </row>
    <row r="8237" spans="1:13" x14ac:dyDescent="0.2">
      <c r="A8237" s="27">
        <v>92963</v>
      </c>
      <c r="B8237" s="28" t="s">
        <v>4573</v>
      </c>
      <c r="C8237" s="28" t="s">
        <v>5135</v>
      </c>
      <c r="D8237" s="25">
        <v>41178</v>
      </c>
      <c r="F8237" s="26">
        <v>20</v>
      </c>
      <c r="G8237" s="28" t="s">
        <v>2201</v>
      </c>
      <c r="H8237" s="28" t="s">
        <v>7151</v>
      </c>
      <c r="J8237" s="28" t="s">
        <v>4911</v>
      </c>
      <c r="K8237" s="29">
        <v>41179</v>
      </c>
      <c r="L8237" s="28" t="s">
        <v>5658</v>
      </c>
      <c r="M8237" s="28" t="s">
        <v>7355</v>
      </c>
    </row>
    <row r="8238" spans="1:13" hidden="1" x14ac:dyDescent="0.2">
      <c r="A8238" s="27">
        <v>92949</v>
      </c>
      <c r="B8238" s="28" t="s">
        <v>4573</v>
      </c>
      <c r="C8238" s="28" t="s">
        <v>4574</v>
      </c>
      <c r="D8238" s="25">
        <v>41178</v>
      </c>
      <c r="E8238" s="28" t="s">
        <v>1553</v>
      </c>
      <c r="F8238" s="26">
        <v>272.25</v>
      </c>
      <c r="G8238" s="28" t="s">
        <v>5415</v>
      </c>
      <c r="H8238" s="28" t="s">
        <v>4599</v>
      </c>
      <c r="I8238" s="28" t="s">
        <v>1130</v>
      </c>
      <c r="J8238" s="28" t="s">
        <v>4909</v>
      </c>
      <c r="K8238" s="29">
        <v>41178</v>
      </c>
      <c r="L8238" s="28" t="s">
        <v>5361</v>
      </c>
      <c r="M8238" s="28" t="s">
        <v>1550</v>
      </c>
    </row>
    <row r="8239" spans="1:13" hidden="1" x14ac:dyDescent="0.2">
      <c r="A8239" s="27">
        <v>92964</v>
      </c>
      <c r="B8239" s="28" t="s">
        <v>4573</v>
      </c>
      <c r="C8239" s="28" t="s">
        <v>5135</v>
      </c>
      <c r="D8239" s="25">
        <v>41178</v>
      </c>
      <c r="F8239" s="26">
        <v>11.5</v>
      </c>
      <c r="G8239" s="28" t="s">
        <v>482</v>
      </c>
      <c r="H8239" s="28" t="s">
        <v>3484</v>
      </c>
      <c r="J8239" s="28" t="s">
        <v>4907</v>
      </c>
      <c r="K8239" s="29">
        <v>41179</v>
      </c>
      <c r="L8239" s="28" t="s">
        <v>5658</v>
      </c>
      <c r="M8239" s="28" t="s">
        <v>5016</v>
      </c>
    </row>
    <row r="8240" spans="1:13" hidden="1" x14ac:dyDescent="0.2">
      <c r="A8240" s="211">
        <v>92966</v>
      </c>
      <c r="B8240" s="28" t="s">
        <v>4573</v>
      </c>
      <c r="C8240" s="28" t="s">
        <v>5135</v>
      </c>
      <c r="D8240" s="25">
        <v>41179</v>
      </c>
      <c r="F8240" s="26">
        <v>3.4</v>
      </c>
      <c r="G8240" s="28" t="s">
        <v>7120</v>
      </c>
      <c r="H8240" s="28" t="s">
        <v>3484</v>
      </c>
      <c r="J8240" s="28" t="s">
        <v>4911</v>
      </c>
      <c r="K8240" s="29">
        <v>41180</v>
      </c>
      <c r="L8240" s="28" t="s">
        <v>5658</v>
      </c>
      <c r="M8240" s="28" t="s">
        <v>3798</v>
      </c>
    </row>
    <row r="8241" spans="1:13" hidden="1" x14ac:dyDescent="0.2">
      <c r="A8241" s="27">
        <v>92965</v>
      </c>
      <c r="B8241" s="28" t="s">
        <v>4573</v>
      </c>
      <c r="C8241" s="28" t="s">
        <v>5135</v>
      </c>
      <c r="D8241" s="25">
        <v>41179</v>
      </c>
      <c r="E8241" s="33"/>
      <c r="F8241" s="26">
        <v>4.5999999999999996</v>
      </c>
      <c r="G8241" s="28" t="s">
        <v>7119</v>
      </c>
      <c r="H8241" s="28" t="s">
        <v>3365</v>
      </c>
      <c r="J8241" s="28" t="s">
        <v>4911</v>
      </c>
      <c r="K8241" s="29">
        <v>41180</v>
      </c>
      <c r="L8241" s="28" t="s">
        <v>5658</v>
      </c>
      <c r="M8241" s="28" t="s">
        <v>6161</v>
      </c>
    </row>
    <row r="8242" spans="1:13" hidden="1" x14ac:dyDescent="0.2">
      <c r="A8242" s="27">
        <v>92973.1</v>
      </c>
      <c r="B8242" s="28" t="s">
        <v>4573</v>
      </c>
      <c r="C8242" s="28" t="s">
        <v>5133</v>
      </c>
      <c r="D8242" s="25">
        <v>41179</v>
      </c>
      <c r="E8242" s="28" t="s">
        <v>1331</v>
      </c>
      <c r="F8242" s="26">
        <v>60</v>
      </c>
      <c r="G8242" s="28" t="s">
        <v>5137</v>
      </c>
      <c r="H8242" s="28" t="s">
        <v>3488</v>
      </c>
      <c r="J8242" s="28" t="s">
        <v>4908</v>
      </c>
    </row>
    <row r="8243" spans="1:13" hidden="1" x14ac:dyDescent="0.2">
      <c r="A8243" s="27">
        <v>92973.2</v>
      </c>
      <c r="B8243" s="28" t="s">
        <v>4573</v>
      </c>
      <c r="C8243" s="28" t="s">
        <v>5133</v>
      </c>
      <c r="D8243" s="25">
        <v>41179</v>
      </c>
      <c r="F8243" s="26">
        <v>44.92</v>
      </c>
      <c r="G8243" s="28" t="s">
        <v>5137</v>
      </c>
      <c r="H8243" s="28" t="s">
        <v>3365</v>
      </c>
      <c r="J8243" s="28" t="s">
        <v>4909</v>
      </c>
    </row>
    <row r="8244" spans="1:13" hidden="1" x14ac:dyDescent="0.2">
      <c r="A8244" s="211">
        <v>92968</v>
      </c>
      <c r="B8244" s="28" t="s">
        <v>4573</v>
      </c>
      <c r="C8244" s="28" t="s">
        <v>5135</v>
      </c>
      <c r="D8244" s="25">
        <v>41180</v>
      </c>
      <c r="E8244" s="28" t="s">
        <v>8129</v>
      </c>
      <c r="F8244" s="26">
        <v>55</v>
      </c>
      <c r="G8244" s="28" t="s">
        <v>6672</v>
      </c>
      <c r="H8244" s="28" t="s">
        <v>4600</v>
      </c>
      <c r="J8244" s="28" t="s">
        <v>4906</v>
      </c>
      <c r="K8244" s="29">
        <v>41181</v>
      </c>
      <c r="L8244" s="28" t="s">
        <v>5658</v>
      </c>
      <c r="M8244" s="28" t="s">
        <v>3393</v>
      </c>
    </row>
    <row r="8245" spans="1:13" x14ac:dyDescent="0.2">
      <c r="A8245" s="211">
        <v>92969</v>
      </c>
      <c r="B8245" s="28" t="s">
        <v>4573</v>
      </c>
      <c r="C8245" s="28" t="s">
        <v>5135</v>
      </c>
      <c r="D8245" s="25">
        <v>41180</v>
      </c>
      <c r="E8245" s="28" t="s">
        <v>1922</v>
      </c>
      <c r="F8245" s="26">
        <v>6.63</v>
      </c>
      <c r="G8245" s="28" t="s">
        <v>6754</v>
      </c>
      <c r="H8245" s="28" t="s">
        <v>7151</v>
      </c>
      <c r="J8245" s="28" t="s">
        <v>4907</v>
      </c>
      <c r="K8245" s="29">
        <v>41181</v>
      </c>
      <c r="L8245" s="28" t="s">
        <v>5658</v>
      </c>
      <c r="M8245" s="28" t="s">
        <v>5776</v>
      </c>
    </row>
    <row r="8246" spans="1:13" x14ac:dyDescent="0.2">
      <c r="A8246" s="211">
        <v>92994</v>
      </c>
      <c r="B8246" s="28" t="s">
        <v>4573</v>
      </c>
      <c r="C8246" s="28" t="s">
        <v>5135</v>
      </c>
      <c r="D8246" s="25">
        <v>41180</v>
      </c>
      <c r="E8246" s="28" t="s">
        <v>1916</v>
      </c>
      <c r="F8246" s="26">
        <v>12.29</v>
      </c>
      <c r="G8246" s="28" t="s">
        <v>7130</v>
      </c>
      <c r="H8246" s="28" t="s">
        <v>7151</v>
      </c>
      <c r="J8246" s="28" t="s">
        <v>4907</v>
      </c>
      <c r="K8246" s="29">
        <v>41183</v>
      </c>
      <c r="L8246" s="28" t="s">
        <v>5658</v>
      </c>
      <c r="M8246" s="28" t="s">
        <v>5769</v>
      </c>
    </row>
    <row r="8247" spans="1:13" hidden="1" x14ac:dyDescent="0.2">
      <c r="A8247" s="211">
        <v>92995</v>
      </c>
      <c r="B8247" s="28" t="s">
        <v>4573</v>
      </c>
      <c r="C8247" s="28" t="s">
        <v>5135</v>
      </c>
      <c r="D8247" s="25">
        <v>41180</v>
      </c>
      <c r="E8247" s="28" t="s">
        <v>1908</v>
      </c>
      <c r="F8247" s="26">
        <v>3.85</v>
      </c>
      <c r="G8247" s="28" t="s">
        <v>7130</v>
      </c>
      <c r="H8247" s="28" t="s">
        <v>3370</v>
      </c>
      <c r="J8247" s="28" t="s">
        <v>4907</v>
      </c>
      <c r="K8247" s="29">
        <v>41183</v>
      </c>
      <c r="L8247" s="28" t="s">
        <v>5658</v>
      </c>
      <c r="M8247" s="28" t="s">
        <v>5769</v>
      </c>
    </row>
    <row r="8248" spans="1:13" hidden="1" x14ac:dyDescent="0.2">
      <c r="A8248" s="27">
        <v>92970</v>
      </c>
      <c r="B8248" s="28" t="s">
        <v>4573</v>
      </c>
      <c r="C8248" s="28" t="s">
        <v>5135</v>
      </c>
      <c r="D8248" s="25">
        <v>41180</v>
      </c>
      <c r="F8248" s="26">
        <v>4.3899999999999997</v>
      </c>
      <c r="G8248" s="28" t="s">
        <v>683</v>
      </c>
      <c r="H8248" s="28" t="s">
        <v>3365</v>
      </c>
      <c r="J8248" s="28" t="s">
        <v>4909</v>
      </c>
      <c r="K8248" s="29">
        <v>41181</v>
      </c>
      <c r="L8248" s="28" t="s">
        <v>5658</v>
      </c>
      <c r="M8248" s="28" t="s">
        <v>1552</v>
      </c>
    </row>
    <row r="8249" spans="1:13" hidden="1" x14ac:dyDescent="0.2">
      <c r="A8249" s="27">
        <v>92947</v>
      </c>
      <c r="B8249" s="28" t="s">
        <v>4573</v>
      </c>
      <c r="C8249" s="28" t="s">
        <v>4574</v>
      </c>
      <c r="D8249" s="25">
        <v>41180</v>
      </c>
      <c r="F8249" s="26">
        <v>40.4</v>
      </c>
      <c r="G8249" s="28" t="s">
        <v>6790</v>
      </c>
      <c r="H8249" s="28" t="s">
        <v>3381</v>
      </c>
      <c r="J8249" s="28" t="s">
        <v>4909</v>
      </c>
      <c r="K8249" s="29">
        <v>41180</v>
      </c>
      <c r="L8249" s="28" t="s">
        <v>7174</v>
      </c>
      <c r="M8249" s="28" t="s">
        <v>7220</v>
      </c>
    </row>
    <row r="8250" spans="1:13" hidden="1" x14ac:dyDescent="0.2">
      <c r="A8250" s="27">
        <v>92948</v>
      </c>
      <c r="B8250" s="28" t="s">
        <v>4573</v>
      </c>
      <c r="C8250" s="28" t="s">
        <v>4574</v>
      </c>
      <c r="D8250" s="25">
        <v>41180</v>
      </c>
      <c r="F8250" s="26">
        <v>24.99</v>
      </c>
      <c r="G8250" s="28" t="s">
        <v>5136</v>
      </c>
      <c r="H8250" s="28" t="s">
        <v>3381</v>
      </c>
      <c r="J8250" s="28" t="s">
        <v>4911</v>
      </c>
      <c r="K8250" s="29">
        <v>41180</v>
      </c>
      <c r="L8250" s="28" t="s">
        <v>7174</v>
      </c>
      <c r="M8250" s="28" t="s">
        <v>7221</v>
      </c>
    </row>
    <row r="8251" spans="1:13" x14ac:dyDescent="0.2">
      <c r="A8251" s="27">
        <v>92967</v>
      </c>
      <c r="B8251" s="33" t="s">
        <v>4573</v>
      </c>
      <c r="C8251" s="28" t="s">
        <v>5135</v>
      </c>
      <c r="D8251" s="25">
        <v>41180</v>
      </c>
      <c r="F8251" s="26">
        <v>240</v>
      </c>
      <c r="G8251" s="28" t="s">
        <v>2205</v>
      </c>
      <c r="H8251" s="28" t="s">
        <v>7151</v>
      </c>
      <c r="J8251" s="28" t="s">
        <v>4911</v>
      </c>
      <c r="K8251" s="29">
        <v>41181</v>
      </c>
      <c r="L8251" s="28" t="s">
        <v>5658</v>
      </c>
      <c r="M8251" s="28" t="s">
        <v>755</v>
      </c>
    </row>
    <row r="8252" spans="1:13" hidden="1" x14ac:dyDescent="0.2">
      <c r="A8252" s="211">
        <v>92996</v>
      </c>
      <c r="B8252" s="33" t="s">
        <v>4573</v>
      </c>
      <c r="C8252" s="28" t="s">
        <v>5135</v>
      </c>
      <c r="D8252" s="25">
        <v>41182</v>
      </c>
      <c r="F8252" s="26">
        <v>65.709999999999994</v>
      </c>
      <c r="G8252" s="28" t="s">
        <v>3701</v>
      </c>
      <c r="H8252" s="28" t="s">
        <v>7322</v>
      </c>
      <c r="J8252" s="28" t="s">
        <v>7139</v>
      </c>
      <c r="K8252" s="29">
        <v>41183</v>
      </c>
      <c r="L8252" s="28" t="s">
        <v>5658</v>
      </c>
      <c r="M8252" s="28" t="s">
        <v>6132</v>
      </c>
    </row>
    <row r="8253" spans="1:13" hidden="1" x14ac:dyDescent="0.2">
      <c r="A8253" s="211">
        <v>92998</v>
      </c>
      <c r="B8253" s="28" t="s">
        <v>4573</v>
      </c>
      <c r="C8253" s="28" t="s">
        <v>5135</v>
      </c>
      <c r="D8253" s="25">
        <v>41182</v>
      </c>
      <c r="E8253" s="28" t="s">
        <v>2216</v>
      </c>
      <c r="F8253" s="26">
        <v>20</v>
      </c>
      <c r="G8253" s="28" t="s">
        <v>1938</v>
      </c>
      <c r="H8253" s="28" t="s">
        <v>277</v>
      </c>
      <c r="J8253" s="28" t="s">
        <v>4909</v>
      </c>
      <c r="K8253" s="29">
        <v>41183</v>
      </c>
      <c r="L8253" s="28" t="s">
        <v>5658</v>
      </c>
      <c r="M8253" s="28" t="s">
        <v>7855</v>
      </c>
    </row>
    <row r="8254" spans="1:13" hidden="1" x14ac:dyDescent="0.2">
      <c r="A8254" s="27">
        <v>92997</v>
      </c>
      <c r="B8254" s="28" t="s">
        <v>4573</v>
      </c>
      <c r="C8254" s="28" t="s">
        <v>5135</v>
      </c>
      <c r="D8254" s="25">
        <v>41182</v>
      </c>
      <c r="F8254" s="26">
        <v>36.56</v>
      </c>
      <c r="G8254" s="28" t="s">
        <v>7119</v>
      </c>
      <c r="H8254" s="28" t="s">
        <v>3365</v>
      </c>
      <c r="J8254" s="28" t="s">
        <v>4911</v>
      </c>
      <c r="K8254" s="29">
        <v>41183</v>
      </c>
      <c r="L8254" s="28" t="s">
        <v>5658</v>
      </c>
      <c r="M8254" s="28" t="s">
        <v>7854</v>
      </c>
    </row>
    <row r="8255" spans="1:13" hidden="1" x14ac:dyDescent="0.2">
      <c r="A8255" s="211">
        <v>92983.1</v>
      </c>
      <c r="B8255" s="28" t="s">
        <v>4573</v>
      </c>
      <c r="C8255" s="28" t="s">
        <v>4574</v>
      </c>
      <c r="D8255" s="25">
        <v>41183</v>
      </c>
      <c r="E8255" s="28" t="s">
        <v>3976</v>
      </c>
      <c r="F8255" s="26">
        <v>50</v>
      </c>
      <c r="G8255" s="28" t="s">
        <v>5158</v>
      </c>
      <c r="H8255" s="28" t="s">
        <v>7154</v>
      </c>
      <c r="J8255" s="28" t="s">
        <v>4906</v>
      </c>
      <c r="K8255" s="29">
        <v>41183</v>
      </c>
      <c r="L8255" s="28" t="s">
        <v>7182</v>
      </c>
      <c r="M8255" s="28" t="s">
        <v>7851</v>
      </c>
    </row>
    <row r="8256" spans="1:13" hidden="1" x14ac:dyDescent="0.2">
      <c r="A8256" s="211">
        <v>92972</v>
      </c>
      <c r="B8256" s="28" t="s">
        <v>4573</v>
      </c>
      <c r="C8256" s="28" t="s">
        <v>4580</v>
      </c>
      <c r="D8256" s="25">
        <v>41183</v>
      </c>
      <c r="F8256" s="26">
        <v>20</v>
      </c>
      <c r="G8256" s="28" t="s">
        <v>5158</v>
      </c>
      <c r="H8256" s="28" t="s">
        <v>7154</v>
      </c>
      <c r="J8256" s="28" t="s">
        <v>4905</v>
      </c>
    </row>
    <row r="8257" spans="1:13" hidden="1" x14ac:dyDescent="0.2">
      <c r="A8257" s="211">
        <v>93020</v>
      </c>
      <c r="B8257" s="28" t="s">
        <v>4573</v>
      </c>
      <c r="C8257" s="28" t="s">
        <v>4580</v>
      </c>
      <c r="D8257" s="25">
        <v>41183</v>
      </c>
      <c r="E8257" s="28" t="s">
        <v>3621</v>
      </c>
      <c r="F8257" s="26">
        <v>20</v>
      </c>
      <c r="G8257" s="28" t="s">
        <v>5158</v>
      </c>
      <c r="H8257" s="28" t="s">
        <v>7154</v>
      </c>
      <c r="J8257" s="28" t="s">
        <v>4905</v>
      </c>
    </row>
    <row r="8258" spans="1:13" hidden="1" x14ac:dyDescent="0.2">
      <c r="A8258" s="211">
        <v>92984.3</v>
      </c>
      <c r="B8258" s="28" t="s">
        <v>4573</v>
      </c>
      <c r="C8258" s="28" t="s">
        <v>4574</v>
      </c>
      <c r="D8258" s="25">
        <v>41183</v>
      </c>
      <c r="E8258" s="28" t="s">
        <v>3367</v>
      </c>
      <c r="F8258" s="26">
        <v>30</v>
      </c>
      <c r="G8258" s="28" t="s">
        <v>4584</v>
      </c>
      <c r="H8258" s="28" t="s">
        <v>3365</v>
      </c>
      <c r="J8258" s="28" t="s">
        <v>4905</v>
      </c>
      <c r="K8258" s="29">
        <v>41183</v>
      </c>
      <c r="L8258" s="28" t="s">
        <v>7182</v>
      </c>
      <c r="M8258" s="28" t="s">
        <v>7852</v>
      </c>
    </row>
    <row r="8259" spans="1:13" hidden="1" x14ac:dyDescent="0.2">
      <c r="A8259" s="211">
        <v>92991</v>
      </c>
      <c r="B8259" s="28" t="s">
        <v>4573</v>
      </c>
      <c r="C8259" s="28" t="s">
        <v>4574</v>
      </c>
      <c r="D8259" s="25">
        <v>41183</v>
      </c>
      <c r="F8259" s="26">
        <v>5</v>
      </c>
      <c r="G8259" s="28" t="s">
        <v>5134</v>
      </c>
      <c r="H8259" s="28" t="s">
        <v>5954</v>
      </c>
      <c r="J8259" s="28" t="s">
        <v>4912</v>
      </c>
      <c r="K8259" s="29">
        <v>41183</v>
      </c>
      <c r="L8259" s="28" t="s">
        <v>7174</v>
      </c>
      <c r="M8259" s="28" t="s">
        <v>7194</v>
      </c>
    </row>
    <row r="8260" spans="1:13" hidden="1" x14ac:dyDescent="0.2">
      <c r="A8260" s="211">
        <v>92987</v>
      </c>
      <c r="B8260" s="28" t="s">
        <v>4573</v>
      </c>
      <c r="C8260" s="28" t="s">
        <v>4574</v>
      </c>
      <c r="D8260" s="25">
        <v>41183</v>
      </c>
      <c r="E8260" s="28" t="s">
        <v>7946</v>
      </c>
      <c r="F8260" s="26">
        <v>10.85</v>
      </c>
      <c r="G8260" s="28" t="s">
        <v>5151</v>
      </c>
      <c r="H8260" s="28" t="s">
        <v>277</v>
      </c>
      <c r="J8260" s="28" t="s">
        <v>4907</v>
      </c>
      <c r="K8260" s="29">
        <v>41183</v>
      </c>
      <c r="L8260" s="28" t="s">
        <v>7174</v>
      </c>
      <c r="M8260" s="28" t="s">
        <v>6682</v>
      </c>
    </row>
    <row r="8261" spans="1:13" hidden="1" x14ac:dyDescent="0.2">
      <c r="A8261" s="211">
        <v>92989</v>
      </c>
      <c r="B8261" s="28" t="s">
        <v>4573</v>
      </c>
      <c r="C8261" s="28" t="s">
        <v>4574</v>
      </c>
      <c r="D8261" s="25">
        <v>41183</v>
      </c>
      <c r="E8261" s="28" t="s">
        <v>3382</v>
      </c>
      <c r="F8261" s="26">
        <v>154</v>
      </c>
      <c r="G8261" s="28" t="s">
        <v>5414</v>
      </c>
      <c r="H8261" s="28" t="s">
        <v>3381</v>
      </c>
      <c r="J8261" s="28" t="s">
        <v>4909</v>
      </c>
      <c r="K8261" s="29">
        <v>41183</v>
      </c>
      <c r="L8261" s="28" t="s">
        <v>7174</v>
      </c>
      <c r="M8261" s="28" t="s">
        <v>7188</v>
      </c>
    </row>
    <row r="8262" spans="1:13" hidden="1" x14ac:dyDescent="0.2">
      <c r="A8262" s="27">
        <v>92985</v>
      </c>
      <c r="B8262" s="33" t="s">
        <v>4573</v>
      </c>
      <c r="C8262" s="28" t="s">
        <v>4574</v>
      </c>
      <c r="D8262" s="25">
        <v>41183</v>
      </c>
      <c r="F8262" s="26">
        <v>33.299999999999997</v>
      </c>
      <c r="G8262" s="28" t="s">
        <v>6752</v>
      </c>
      <c r="H8262" s="28" t="s">
        <v>3381</v>
      </c>
      <c r="J8262" s="28" t="s">
        <v>4907</v>
      </c>
      <c r="K8262" s="29">
        <v>41183</v>
      </c>
      <c r="L8262" s="28" t="s">
        <v>7174</v>
      </c>
      <c r="M8262" s="28" t="s">
        <v>6752</v>
      </c>
    </row>
    <row r="8263" spans="1:13" hidden="1" x14ac:dyDescent="0.2">
      <c r="A8263" s="27">
        <v>92982</v>
      </c>
      <c r="B8263" s="28" t="s">
        <v>4573</v>
      </c>
      <c r="C8263" s="28" t="s">
        <v>4574</v>
      </c>
      <c r="D8263" s="25">
        <v>41183</v>
      </c>
      <c r="F8263" s="26">
        <v>120</v>
      </c>
      <c r="G8263" s="28" t="s">
        <v>5152</v>
      </c>
      <c r="H8263" s="28" t="s">
        <v>7311</v>
      </c>
      <c r="J8263" s="28" t="s">
        <v>4683</v>
      </c>
      <c r="K8263" s="29">
        <v>41183</v>
      </c>
      <c r="L8263" s="28" t="s">
        <v>7182</v>
      </c>
      <c r="M8263" s="28" t="s">
        <v>7850</v>
      </c>
    </row>
    <row r="8264" spans="1:13" hidden="1" x14ac:dyDescent="0.2">
      <c r="A8264" s="27">
        <v>92999.1</v>
      </c>
      <c r="B8264" s="28" t="s">
        <v>4573</v>
      </c>
      <c r="C8264" s="28" t="s">
        <v>5135</v>
      </c>
      <c r="D8264" s="25">
        <v>41183</v>
      </c>
      <c r="F8264" s="26">
        <v>15</v>
      </c>
      <c r="G8264" s="28" t="s">
        <v>683</v>
      </c>
      <c r="H8264" s="28" t="s">
        <v>4600</v>
      </c>
      <c r="J8264" s="28" t="s">
        <v>4909</v>
      </c>
      <c r="K8264" s="29">
        <v>41184</v>
      </c>
      <c r="L8264" s="28" t="s">
        <v>5658</v>
      </c>
      <c r="M8264" s="28" t="s">
        <v>7856</v>
      </c>
    </row>
    <row r="8265" spans="1:13" hidden="1" x14ac:dyDescent="0.2">
      <c r="A8265" s="27">
        <v>92999.2</v>
      </c>
      <c r="B8265" s="33" t="s">
        <v>4573</v>
      </c>
      <c r="C8265" s="28" t="s">
        <v>5135</v>
      </c>
      <c r="D8265" s="25">
        <v>41183</v>
      </c>
      <c r="F8265" s="26">
        <v>23.38</v>
      </c>
      <c r="G8265" s="28" t="s">
        <v>683</v>
      </c>
      <c r="H8265" s="28" t="s">
        <v>3365</v>
      </c>
      <c r="J8265" s="28" t="s">
        <v>4909</v>
      </c>
      <c r="K8265" s="29">
        <v>41184</v>
      </c>
      <c r="L8265" s="28" t="s">
        <v>5658</v>
      </c>
      <c r="M8265" s="28" t="s">
        <v>7856</v>
      </c>
    </row>
    <row r="8266" spans="1:13" hidden="1" x14ac:dyDescent="0.2">
      <c r="A8266" s="27">
        <v>92983.2</v>
      </c>
      <c r="B8266" s="33" t="s">
        <v>4573</v>
      </c>
      <c r="C8266" s="28" t="s">
        <v>4574</v>
      </c>
      <c r="D8266" s="25">
        <v>41183</v>
      </c>
      <c r="E8266" s="28" t="s">
        <v>3367</v>
      </c>
      <c r="F8266" s="26">
        <v>30</v>
      </c>
      <c r="G8266" s="28" t="s">
        <v>8412</v>
      </c>
      <c r="H8266" s="28" t="s">
        <v>3365</v>
      </c>
      <c r="J8266" s="28" t="s">
        <v>4906</v>
      </c>
      <c r="K8266" s="29">
        <v>41183</v>
      </c>
      <c r="L8266" s="28" t="s">
        <v>7182</v>
      </c>
      <c r="M8266" s="28" t="s">
        <v>7851</v>
      </c>
    </row>
    <row r="8267" spans="1:13" hidden="1" x14ac:dyDescent="0.2">
      <c r="A8267" s="27">
        <v>93001</v>
      </c>
      <c r="B8267" s="28" t="s">
        <v>4573</v>
      </c>
      <c r="C8267" s="28" t="s">
        <v>5135</v>
      </c>
      <c r="D8267" s="25">
        <v>41183</v>
      </c>
      <c r="F8267" s="26">
        <v>6.81</v>
      </c>
      <c r="G8267" s="28" t="s">
        <v>5137</v>
      </c>
      <c r="H8267" s="28" t="s">
        <v>3365</v>
      </c>
      <c r="J8267" s="28" t="s">
        <v>4911</v>
      </c>
      <c r="K8267" s="29">
        <v>41184</v>
      </c>
      <c r="L8267" s="28" t="s">
        <v>5658</v>
      </c>
      <c r="M8267" s="28" t="s">
        <v>751</v>
      </c>
    </row>
    <row r="8268" spans="1:13" hidden="1" x14ac:dyDescent="0.2">
      <c r="A8268" s="27">
        <v>92988</v>
      </c>
      <c r="B8268" s="28" t="s">
        <v>4579</v>
      </c>
      <c r="C8268" s="28" t="s">
        <v>4574</v>
      </c>
      <c r="D8268" s="25">
        <v>41183</v>
      </c>
      <c r="F8268" s="26">
        <v>300</v>
      </c>
      <c r="G8268" s="28" t="s">
        <v>5133</v>
      </c>
      <c r="H8268" s="28" t="s">
        <v>6667</v>
      </c>
      <c r="K8268" s="29">
        <v>41183</v>
      </c>
      <c r="L8268" s="28" t="s">
        <v>7174</v>
      </c>
      <c r="M8268" s="28" t="s">
        <v>2972</v>
      </c>
    </row>
    <row r="8269" spans="1:13" hidden="1" x14ac:dyDescent="0.2">
      <c r="A8269" s="27">
        <v>92990</v>
      </c>
      <c r="B8269" s="28" t="s">
        <v>4573</v>
      </c>
      <c r="C8269" s="28" t="s">
        <v>4574</v>
      </c>
      <c r="D8269" s="25">
        <v>41183</v>
      </c>
      <c r="F8269" s="26">
        <v>37.56</v>
      </c>
      <c r="G8269" s="28" t="s">
        <v>6021</v>
      </c>
      <c r="H8269" s="28" t="s">
        <v>3381</v>
      </c>
      <c r="J8269" s="28" t="s">
        <v>4909</v>
      </c>
      <c r="K8269" s="29">
        <v>41183</v>
      </c>
      <c r="L8269" s="28" t="s">
        <v>7174</v>
      </c>
      <c r="M8269" s="28" t="s">
        <v>7200</v>
      </c>
    </row>
    <row r="8270" spans="1:13" hidden="1" x14ac:dyDescent="0.2">
      <c r="A8270" s="27">
        <v>92986</v>
      </c>
      <c r="B8270" s="28" t="s">
        <v>4573</v>
      </c>
      <c r="C8270" s="28" t="s">
        <v>4574</v>
      </c>
      <c r="D8270" s="25">
        <v>41183</v>
      </c>
      <c r="E8270" s="28" t="s">
        <v>3375</v>
      </c>
      <c r="F8270" s="26">
        <v>30.75</v>
      </c>
      <c r="G8270" s="28" t="s">
        <v>6023</v>
      </c>
      <c r="H8270" s="28" t="s">
        <v>3379</v>
      </c>
      <c r="J8270" s="28" t="s">
        <v>4906</v>
      </c>
      <c r="K8270" s="29">
        <v>41183</v>
      </c>
      <c r="L8270" s="28" t="s">
        <v>7174</v>
      </c>
      <c r="M8270" s="28" t="s">
        <v>7196</v>
      </c>
    </row>
    <row r="8271" spans="1:13" hidden="1" x14ac:dyDescent="0.2">
      <c r="A8271" s="27">
        <v>92993</v>
      </c>
      <c r="B8271" s="28" t="s">
        <v>4573</v>
      </c>
      <c r="C8271" s="28" t="s">
        <v>4574</v>
      </c>
      <c r="D8271" s="25">
        <v>41183</v>
      </c>
      <c r="F8271" s="26">
        <v>12.12</v>
      </c>
      <c r="G8271" s="28" t="s">
        <v>6022</v>
      </c>
      <c r="H8271" s="28" t="s">
        <v>3381</v>
      </c>
      <c r="J8271" s="28" t="s">
        <v>4909</v>
      </c>
      <c r="K8271" s="29">
        <v>41183</v>
      </c>
      <c r="L8271" s="28" t="s">
        <v>7174</v>
      </c>
      <c r="M8271" s="28" t="s">
        <v>7195</v>
      </c>
    </row>
    <row r="8272" spans="1:13" hidden="1" x14ac:dyDescent="0.2">
      <c r="A8272" s="27">
        <v>92983.3</v>
      </c>
      <c r="B8272" s="28" t="s">
        <v>4573</v>
      </c>
      <c r="C8272" s="28" t="s">
        <v>4574</v>
      </c>
      <c r="D8272" s="25">
        <v>41183</v>
      </c>
      <c r="E8272" s="28" t="s">
        <v>7162</v>
      </c>
      <c r="F8272" s="26">
        <v>20</v>
      </c>
      <c r="G8272" s="28" t="s">
        <v>4595</v>
      </c>
      <c r="H8272" s="28" t="s">
        <v>3370</v>
      </c>
      <c r="J8272" s="28" t="s">
        <v>4906</v>
      </c>
      <c r="K8272" s="29">
        <v>41183</v>
      </c>
      <c r="L8272" s="28" t="s">
        <v>7182</v>
      </c>
      <c r="M8272" s="28" t="s">
        <v>7851</v>
      </c>
    </row>
    <row r="8273" spans="1:13" hidden="1" x14ac:dyDescent="0.2">
      <c r="A8273" s="27">
        <v>92984.1</v>
      </c>
      <c r="B8273" s="28" t="s">
        <v>4573</v>
      </c>
      <c r="C8273" s="28" t="s">
        <v>4574</v>
      </c>
      <c r="D8273" s="25">
        <v>41183</v>
      </c>
      <c r="E8273" s="28" t="s">
        <v>7163</v>
      </c>
      <c r="F8273" s="26">
        <v>20</v>
      </c>
      <c r="G8273" s="28" t="s">
        <v>4595</v>
      </c>
      <c r="H8273" s="28" t="s">
        <v>3370</v>
      </c>
      <c r="J8273" s="28" t="s">
        <v>4905</v>
      </c>
      <c r="K8273" s="29">
        <v>41183</v>
      </c>
      <c r="L8273" s="28" t="s">
        <v>7182</v>
      </c>
      <c r="M8273" s="28" t="s">
        <v>7852</v>
      </c>
    </row>
    <row r="8274" spans="1:13" hidden="1" x14ac:dyDescent="0.2">
      <c r="A8274" s="27">
        <v>92984.2</v>
      </c>
      <c r="B8274" s="28" t="s">
        <v>4573</v>
      </c>
      <c r="C8274" s="28" t="s">
        <v>4574</v>
      </c>
      <c r="D8274" s="25">
        <v>41183</v>
      </c>
      <c r="E8274" s="28" t="s">
        <v>3978</v>
      </c>
      <c r="F8274" s="26">
        <v>50</v>
      </c>
      <c r="G8274" s="28" t="s">
        <v>4595</v>
      </c>
      <c r="H8274" s="28" t="s">
        <v>4600</v>
      </c>
      <c r="J8274" s="28" t="s">
        <v>4905</v>
      </c>
      <c r="K8274" s="29">
        <v>41183</v>
      </c>
      <c r="L8274" s="28" t="s">
        <v>7182</v>
      </c>
      <c r="M8274" s="28" t="s">
        <v>7852</v>
      </c>
    </row>
    <row r="8275" spans="1:13" hidden="1" x14ac:dyDescent="0.2">
      <c r="A8275" s="27">
        <v>93216</v>
      </c>
      <c r="B8275" s="28" t="s">
        <v>4573</v>
      </c>
      <c r="C8275" s="28" t="s">
        <v>4580</v>
      </c>
      <c r="D8275" s="25">
        <v>41183</v>
      </c>
      <c r="E8275" s="28" t="s">
        <v>8565</v>
      </c>
      <c r="F8275" s="26">
        <v>170</v>
      </c>
      <c r="G8275" s="28" t="s">
        <v>4595</v>
      </c>
      <c r="H8275" s="28" t="s">
        <v>3370</v>
      </c>
    </row>
    <row r="8276" spans="1:13" hidden="1" x14ac:dyDescent="0.2">
      <c r="A8276" s="27">
        <v>93215</v>
      </c>
      <c r="B8276" s="28" t="s">
        <v>5150</v>
      </c>
      <c r="C8276" s="28" t="s">
        <v>4580</v>
      </c>
      <c r="D8276" s="25">
        <v>41183</v>
      </c>
      <c r="E8276" s="28" t="s">
        <v>8564</v>
      </c>
      <c r="F8276" s="26">
        <v>-490</v>
      </c>
      <c r="G8276" s="28" t="s">
        <v>4574</v>
      </c>
      <c r="H8276" s="28" t="s">
        <v>6667</v>
      </c>
    </row>
    <row r="8277" spans="1:13" hidden="1" x14ac:dyDescent="0.2">
      <c r="A8277" s="27">
        <v>93445</v>
      </c>
      <c r="B8277" s="33" t="s">
        <v>5150</v>
      </c>
      <c r="C8277" s="28" t="s">
        <v>5133</v>
      </c>
      <c r="D8277" s="25">
        <v>41183</v>
      </c>
      <c r="E8277" s="33"/>
      <c r="F8277" s="26">
        <v>-300</v>
      </c>
      <c r="G8277" s="28" t="s">
        <v>4574</v>
      </c>
      <c r="H8277" s="28" t="s">
        <v>6667</v>
      </c>
    </row>
    <row r="8278" spans="1:13" x14ac:dyDescent="0.2">
      <c r="A8278" s="27">
        <v>93000</v>
      </c>
      <c r="B8278" s="33" t="s">
        <v>4573</v>
      </c>
      <c r="C8278" s="28" t="s">
        <v>5135</v>
      </c>
      <c r="D8278" s="25">
        <v>41183</v>
      </c>
      <c r="E8278" s="33"/>
      <c r="F8278" s="26">
        <v>15.3</v>
      </c>
      <c r="G8278" s="28" t="s">
        <v>2205</v>
      </c>
      <c r="H8278" s="28" t="s">
        <v>7151</v>
      </c>
      <c r="J8278" s="28" t="s">
        <v>4911</v>
      </c>
      <c r="K8278" s="29">
        <v>41184</v>
      </c>
      <c r="L8278" s="28" t="s">
        <v>5658</v>
      </c>
      <c r="M8278" s="28" t="s">
        <v>755</v>
      </c>
    </row>
    <row r="8279" spans="1:13" hidden="1" x14ac:dyDescent="0.2">
      <c r="A8279" s="27">
        <v>92992</v>
      </c>
      <c r="B8279" s="28" t="s">
        <v>4573</v>
      </c>
      <c r="C8279" s="28" t="s">
        <v>4574</v>
      </c>
      <c r="D8279" s="25">
        <v>41183</v>
      </c>
      <c r="E8279" s="28" t="s">
        <v>5365</v>
      </c>
      <c r="F8279" s="26">
        <v>180</v>
      </c>
      <c r="G8279" s="28" t="s">
        <v>4597</v>
      </c>
      <c r="H8279" s="28" t="s">
        <v>3381</v>
      </c>
      <c r="J8279" s="28" t="s">
        <v>4909</v>
      </c>
      <c r="K8279" s="29">
        <v>41183</v>
      </c>
      <c r="L8279" s="28" t="s">
        <v>7174</v>
      </c>
      <c r="M8279" s="28" t="s">
        <v>7192</v>
      </c>
    </row>
    <row r="8280" spans="1:13" hidden="1" x14ac:dyDescent="0.2">
      <c r="A8280" s="211">
        <v>93002</v>
      </c>
      <c r="B8280" s="28" t="s">
        <v>4573</v>
      </c>
      <c r="C8280" s="28" t="s">
        <v>5135</v>
      </c>
      <c r="D8280" s="25">
        <v>41184</v>
      </c>
      <c r="E8280" s="28" t="s">
        <v>7861</v>
      </c>
      <c r="F8280" s="26">
        <v>289.95</v>
      </c>
      <c r="G8280" s="28" t="s">
        <v>6389</v>
      </c>
      <c r="H8280" s="28" t="s">
        <v>7322</v>
      </c>
      <c r="J8280" s="28" t="s">
        <v>7139</v>
      </c>
      <c r="K8280" s="29">
        <v>41185</v>
      </c>
      <c r="L8280" s="28" t="s">
        <v>5658</v>
      </c>
      <c r="M8280" s="28" t="s">
        <v>8119</v>
      </c>
    </row>
    <row r="8281" spans="1:13" hidden="1" x14ac:dyDescent="0.2">
      <c r="A8281" s="211">
        <v>93026</v>
      </c>
      <c r="B8281" s="28" t="s">
        <v>4573</v>
      </c>
      <c r="C8281" s="33" t="s">
        <v>4580</v>
      </c>
      <c r="D8281" s="25">
        <v>41184</v>
      </c>
      <c r="E8281" s="28" t="s">
        <v>1918</v>
      </c>
      <c r="F8281" s="26">
        <v>2</v>
      </c>
      <c r="G8281" s="28" t="s">
        <v>1560</v>
      </c>
      <c r="H8281" s="28" t="s">
        <v>3370</v>
      </c>
      <c r="J8281" s="28" t="s">
        <v>4909</v>
      </c>
      <c r="L8281" s="33"/>
    </row>
    <row r="8282" spans="1:13" hidden="1" x14ac:dyDescent="0.2">
      <c r="A8282" s="27">
        <v>92981</v>
      </c>
      <c r="B8282" s="28" t="s">
        <v>4573</v>
      </c>
      <c r="C8282" s="28" t="s">
        <v>4574</v>
      </c>
      <c r="D8282" s="25">
        <v>41184</v>
      </c>
      <c r="E8282" s="28" t="s">
        <v>3389</v>
      </c>
      <c r="F8282" s="26">
        <v>26.95</v>
      </c>
      <c r="G8282" s="28" t="s">
        <v>5139</v>
      </c>
      <c r="H8282" s="28" t="s">
        <v>3381</v>
      </c>
      <c r="J8282" s="28" t="s">
        <v>4911</v>
      </c>
      <c r="K8282" s="29">
        <v>41184</v>
      </c>
      <c r="L8282" s="28" t="s">
        <v>7174</v>
      </c>
      <c r="M8282" s="28" t="s">
        <v>7187</v>
      </c>
    </row>
    <row r="8283" spans="1:13" hidden="1" x14ac:dyDescent="0.2">
      <c r="A8283" s="27">
        <v>93003</v>
      </c>
      <c r="B8283" s="28" t="s">
        <v>4573</v>
      </c>
      <c r="C8283" s="28" t="s">
        <v>5135</v>
      </c>
      <c r="D8283" s="25">
        <v>41184</v>
      </c>
      <c r="F8283" s="26">
        <v>36.14</v>
      </c>
      <c r="G8283" s="28" t="s">
        <v>683</v>
      </c>
      <c r="H8283" s="28" t="s">
        <v>3365</v>
      </c>
      <c r="J8283" s="28" t="s">
        <v>4909</v>
      </c>
      <c r="K8283" s="29">
        <v>41185</v>
      </c>
      <c r="L8283" s="28" t="s">
        <v>5658</v>
      </c>
      <c r="M8283" s="28" t="s">
        <v>7857</v>
      </c>
    </row>
    <row r="8284" spans="1:13" hidden="1" x14ac:dyDescent="0.2">
      <c r="A8284" s="211">
        <v>92979</v>
      </c>
      <c r="B8284" s="28" t="s">
        <v>4573</v>
      </c>
      <c r="C8284" s="28" t="s">
        <v>4574</v>
      </c>
      <c r="D8284" s="25">
        <v>41185</v>
      </c>
      <c r="F8284" s="26">
        <v>10.48</v>
      </c>
      <c r="G8284" s="28" t="s">
        <v>5143</v>
      </c>
      <c r="H8284" s="28" t="s">
        <v>3381</v>
      </c>
      <c r="J8284" s="28" t="s">
        <v>4909</v>
      </c>
      <c r="K8284" s="29">
        <v>41185</v>
      </c>
      <c r="L8284" s="28" t="s">
        <v>7174</v>
      </c>
      <c r="M8284" s="28" t="s">
        <v>7217</v>
      </c>
    </row>
    <row r="8285" spans="1:13" hidden="1" x14ac:dyDescent="0.2">
      <c r="A8285" s="211">
        <v>92980</v>
      </c>
      <c r="B8285" s="28" t="s">
        <v>4573</v>
      </c>
      <c r="C8285" s="28" t="s">
        <v>4574</v>
      </c>
      <c r="D8285" s="25">
        <v>41185</v>
      </c>
      <c r="F8285" s="26">
        <v>7.99</v>
      </c>
      <c r="G8285" s="28" t="s">
        <v>2742</v>
      </c>
      <c r="H8285" s="28" t="s">
        <v>3381</v>
      </c>
      <c r="J8285" s="28" t="s">
        <v>4911</v>
      </c>
      <c r="K8285" s="29">
        <v>41185</v>
      </c>
      <c r="L8285" s="28" t="s">
        <v>7174</v>
      </c>
      <c r="M8285" s="28" t="s">
        <v>8111</v>
      </c>
    </row>
    <row r="8286" spans="1:13" hidden="1" x14ac:dyDescent="0.2">
      <c r="A8286" s="27">
        <v>93016</v>
      </c>
      <c r="B8286" s="28" t="s">
        <v>4573</v>
      </c>
      <c r="C8286" s="28" t="s">
        <v>4580</v>
      </c>
      <c r="D8286" s="25">
        <v>41185</v>
      </c>
      <c r="E8286" s="28" t="s">
        <v>2957</v>
      </c>
      <c r="F8286" s="26">
        <v>10</v>
      </c>
      <c r="G8286" s="28" t="s">
        <v>3696</v>
      </c>
      <c r="H8286" s="28" t="s">
        <v>3488</v>
      </c>
      <c r="J8286" s="28" t="s">
        <v>4911</v>
      </c>
    </row>
    <row r="8287" spans="1:13" hidden="1" x14ac:dyDescent="0.2">
      <c r="A8287" s="27">
        <v>93005</v>
      </c>
      <c r="B8287" s="28" t="s">
        <v>4573</v>
      </c>
      <c r="C8287" s="28" t="s">
        <v>5135</v>
      </c>
      <c r="D8287" s="25">
        <v>41185</v>
      </c>
      <c r="F8287" s="26">
        <v>21.55</v>
      </c>
      <c r="G8287" s="28" t="s">
        <v>683</v>
      </c>
      <c r="H8287" s="28" t="s">
        <v>3365</v>
      </c>
      <c r="J8287" s="28" t="s">
        <v>4909</v>
      </c>
      <c r="K8287" s="29">
        <v>41186</v>
      </c>
      <c r="L8287" s="28" t="s">
        <v>5658</v>
      </c>
      <c r="M8287" s="28" t="s">
        <v>7856</v>
      </c>
    </row>
    <row r="8288" spans="1:13" hidden="1" x14ac:dyDescent="0.2">
      <c r="A8288" s="27">
        <v>93004</v>
      </c>
      <c r="B8288" s="28" t="s">
        <v>4573</v>
      </c>
      <c r="C8288" s="28" t="s">
        <v>5135</v>
      </c>
      <c r="D8288" s="25">
        <v>41185</v>
      </c>
      <c r="E8288" s="28" t="s">
        <v>7862</v>
      </c>
      <c r="F8288" s="26">
        <v>136.4</v>
      </c>
      <c r="G8288" s="28" t="s">
        <v>3360</v>
      </c>
      <c r="H8288" s="28" t="s">
        <v>3370</v>
      </c>
      <c r="J8288" s="28" t="s">
        <v>3590</v>
      </c>
      <c r="K8288" s="29">
        <v>41186</v>
      </c>
      <c r="L8288" s="28" t="s">
        <v>5658</v>
      </c>
      <c r="M8288" s="28" t="s">
        <v>703</v>
      </c>
    </row>
    <row r="8289" spans="1:13" hidden="1" x14ac:dyDescent="0.2">
      <c r="A8289" s="211">
        <v>93008</v>
      </c>
      <c r="B8289" s="28" t="s">
        <v>4573</v>
      </c>
      <c r="C8289" s="28" t="s">
        <v>5135</v>
      </c>
      <c r="D8289" s="25">
        <v>41186</v>
      </c>
      <c r="F8289" s="26">
        <v>6</v>
      </c>
      <c r="G8289" s="28" t="s">
        <v>7996</v>
      </c>
      <c r="H8289" s="28" t="s">
        <v>3484</v>
      </c>
      <c r="J8289" s="28" t="s">
        <v>4907</v>
      </c>
      <c r="K8289" s="29">
        <v>41187</v>
      </c>
      <c r="L8289" s="28" t="s">
        <v>5658</v>
      </c>
      <c r="M8289" s="28" t="s">
        <v>7858</v>
      </c>
    </row>
    <row r="8290" spans="1:13" hidden="1" x14ac:dyDescent="0.2">
      <c r="A8290" s="211">
        <v>92978</v>
      </c>
      <c r="B8290" s="28" t="s">
        <v>4579</v>
      </c>
      <c r="C8290" s="28" t="s">
        <v>4574</v>
      </c>
      <c r="D8290" s="25">
        <v>41186</v>
      </c>
      <c r="F8290" s="26">
        <v>30</v>
      </c>
      <c r="G8290" s="28" t="s">
        <v>4580</v>
      </c>
      <c r="H8290" s="28" t="s">
        <v>6667</v>
      </c>
      <c r="K8290" s="29">
        <v>41186</v>
      </c>
      <c r="L8290" s="28" t="s">
        <v>7184</v>
      </c>
      <c r="M8290" s="28" t="s">
        <v>7849</v>
      </c>
    </row>
    <row r="8291" spans="1:13" hidden="1" x14ac:dyDescent="0.2">
      <c r="A8291" s="211">
        <v>93018</v>
      </c>
      <c r="B8291" s="33" t="s">
        <v>4573</v>
      </c>
      <c r="C8291" s="28" t="s">
        <v>4580</v>
      </c>
      <c r="D8291" s="25">
        <v>41186</v>
      </c>
      <c r="E8291" s="28" t="s">
        <v>1910</v>
      </c>
      <c r="F8291" s="26">
        <v>20</v>
      </c>
      <c r="G8291" s="28" t="s">
        <v>8039</v>
      </c>
      <c r="H8291" s="28" t="s">
        <v>3484</v>
      </c>
      <c r="J8291" s="28" t="s">
        <v>4907</v>
      </c>
    </row>
    <row r="8292" spans="1:13" hidden="1" x14ac:dyDescent="0.2">
      <c r="A8292" s="211">
        <v>93009</v>
      </c>
      <c r="B8292" s="28" t="s">
        <v>4573</v>
      </c>
      <c r="C8292" s="28" t="s">
        <v>5135</v>
      </c>
      <c r="D8292" s="25">
        <v>41186</v>
      </c>
      <c r="F8292" s="26">
        <v>1.98</v>
      </c>
      <c r="G8292" s="28" t="s">
        <v>1444</v>
      </c>
      <c r="H8292" s="28" t="s">
        <v>277</v>
      </c>
      <c r="J8292" s="28" t="s">
        <v>4905</v>
      </c>
      <c r="K8292" s="29">
        <v>41187</v>
      </c>
      <c r="L8292" s="28" t="s">
        <v>5658</v>
      </c>
      <c r="M8292" s="28" t="s">
        <v>1456</v>
      </c>
    </row>
    <row r="8293" spans="1:13" hidden="1" x14ac:dyDescent="0.2">
      <c r="A8293" s="211">
        <v>93015</v>
      </c>
      <c r="B8293" s="28" t="s">
        <v>4573</v>
      </c>
      <c r="C8293" s="33" t="s">
        <v>5135</v>
      </c>
      <c r="D8293" s="25">
        <v>41186</v>
      </c>
      <c r="E8293" s="28" t="s">
        <v>1907</v>
      </c>
      <c r="F8293" s="26">
        <v>328.5</v>
      </c>
      <c r="G8293" s="28" t="s">
        <v>1560</v>
      </c>
      <c r="H8293" s="28" t="s">
        <v>4600</v>
      </c>
      <c r="J8293" s="28" t="s">
        <v>4907</v>
      </c>
      <c r="K8293" s="29">
        <v>41187</v>
      </c>
      <c r="L8293" s="33" t="s">
        <v>5658</v>
      </c>
      <c r="M8293" s="28" t="s">
        <v>2736</v>
      </c>
    </row>
    <row r="8294" spans="1:13" hidden="1" x14ac:dyDescent="0.2">
      <c r="A8294" s="211">
        <v>92977</v>
      </c>
      <c r="B8294" s="28" t="s">
        <v>4573</v>
      </c>
      <c r="C8294" s="28" t="s">
        <v>4574</v>
      </c>
      <c r="D8294" s="25">
        <v>41186</v>
      </c>
      <c r="F8294" s="26">
        <v>12</v>
      </c>
      <c r="G8294" s="28" t="s">
        <v>4596</v>
      </c>
      <c r="H8294" s="28" t="s">
        <v>5954</v>
      </c>
      <c r="J8294" s="28" t="s">
        <v>4912</v>
      </c>
      <c r="K8294" s="29">
        <v>41186</v>
      </c>
      <c r="L8294" s="28" t="s">
        <v>7174</v>
      </c>
      <c r="M8294" s="28" t="s">
        <v>4596</v>
      </c>
    </row>
    <row r="8295" spans="1:13" hidden="1" x14ac:dyDescent="0.2">
      <c r="A8295" s="27">
        <v>92976</v>
      </c>
      <c r="B8295" s="28" t="s">
        <v>4579</v>
      </c>
      <c r="C8295" s="28" t="s">
        <v>4574</v>
      </c>
      <c r="D8295" s="25">
        <v>41186</v>
      </c>
      <c r="F8295" s="26">
        <v>2398.27</v>
      </c>
      <c r="G8295" s="28" t="s">
        <v>5135</v>
      </c>
      <c r="H8295" s="28" t="s">
        <v>6667</v>
      </c>
      <c r="K8295" s="29">
        <v>41186</v>
      </c>
      <c r="L8295" s="28" t="s">
        <v>7174</v>
      </c>
      <c r="M8295" s="28" t="s">
        <v>7218</v>
      </c>
    </row>
    <row r="8296" spans="1:13" hidden="1" x14ac:dyDescent="0.2">
      <c r="A8296" s="27">
        <v>93007</v>
      </c>
      <c r="B8296" s="28" t="s">
        <v>4573</v>
      </c>
      <c r="C8296" s="28" t="s">
        <v>5135</v>
      </c>
      <c r="D8296" s="25">
        <v>41186</v>
      </c>
      <c r="E8296" s="28" t="s">
        <v>4523</v>
      </c>
      <c r="F8296" s="26">
        <v>10</v>
      </c>
      <c r="G8296" s="28" t="s">
        <v>6788</v>
      </c>
      <c r="H8296" s="28" t="s">
        <v>3370</v>
      </c>
      <c r="J8296" s="28" t="s">
        <v>4907</v>
      </c>
      <c r="K8296" s="29">
        <v>41187</v>
      </c>
      <c r="L8296" s="28" t="s">
        <v>5658</v>
      </c>
      <c r="M8296" s="28" t="s">
        <v>3465</v>
      </c>
    </row>
    <row r="8297" spans="1:13" hidden="1" x14ac:dyDescent="0.2">
      <c r="A8297" s="27">
        <v>93437</v>
      </c>
      <c r="B8297" s="28" t="s">
        <v>5150</v>
      </c>
      <c r="C8297" s="28" t="s">
        <v>5135</v>
      </c>
      <c r="D8297" s="25">
        <v>41186</v>
      </c>
      <c r="F8297" s="26">
        <v>-2398.27</v>
      </c>
      <c r="G8297" s="28" t="s">
        <v>4574</v>
      </c>
      <c r="H8297" s="28" t="s">
        <v>6667</v>
      </c>
      <c r="K8297" s="29">
        <v>41186</v>
      </c>
      <c r="L8297" s="28" t="s">
        <v>7174</v>
      </c>
      <c r="M8297" s="28" t="s">
        <v>7218</v>
      </c>
    </row>
    <row r="8298" spans="1:13" hidden="1" x14ac:dyDescent="0.2">
      <c r="A8298" s="27">
        <v>93006</v>
      </c>
      <c r="B8298" s="28" t="s">
        <v>4573</v>
      </c>
      <c r="C8298" s="28" t="s">
        <v>5135</v>
      </c>
      <c r="D8298" s="25">
        <v>41186</v>
      </c>
      <c r="E8298" s="28" t="s">
        <v>1917</v>
      </c>
      <c r="F8298" s="26">
        <v>11.1</v>
      </c>
      <c r="G8298" s="28" t="s">
        <v>2205</v>
      </c>
      <c r="H8298" s="28" t="s">
        <v>3484</v>
      </c>
      <c r="J8298" s="28" t="s">
        <v>4907</v>
      </c>
      <c r="K8298" s="29">
        <v>41187</v>
      </c>
      <c r="L8298" s="28" t="s">
        <v>5658</v>
      </c>
      <c r="M8298" s="28" t="s">
        <v>755</v>
      </c>
    </row>
    <row r="8299" spans="1:13" hidden="1" x14ac:dyDescent="0.2">
      <c r="A8299" s="211">
        <v>92974</v>
      </c>
      <c r="B8299" s="28" t="s">
        <v>4573</v>
      </c>
      <c r="C8299" s="28" t="s">
        <v>4574</v>
      </c>
      <c r="D8299" s="25">
        <v>41187</v>
      </c>
      <c r="E8299" s="28" t="s">
        <v>7853</v>
      </c>
      <c r="F8299" s="26">
        <v>20</v>
      </c>
      <c r="G8299" s="28" t="s">
        <v>5158</v>
      </c>
      <c r="H8299" s="28" t="s">
        <v>7154</v>
      </c>
      <c r="J8299" s="28" t="s">
        <v>4906</v>
      </c>
      <c r="K8299" s="29">
        <v>41187</v>
      </c>
      <c r="L8299" s="28" t="s">
        <v>7176</v>
      </c>
      <c r="M8299" s="28">
        <v>1414</v>
      </c>
    </row>
    <row r="8300" spans="1:13" hidden="1" x14ac:dyDescent="0.2">
      <c r="A8300" s="211">
        <v>93023</v>
      </c>
      <c r="B8300" s="28" t="s">
        <v>4573</v>
      </c>
      <c r="C8300" s="28" t="s">
        <v>4580</v>
      </c>
      <c r="D8300" s="25">
        <v>41187</v>
      </c>
      <c r="E8300" s="28" t="s">
        <v>1913</v>
      </c>
      <c r="F8300" s="26">
        <v>10</v>
      </c>
      <c r="G8300" s="28" t="s">
        <v>5158</v>
      </c>
      <c r="H8300" s="28" t="s">
        <v>7154</v>
      </c>
      <c r="J8300" s="28" t="s">
        <v>4905</v>
      </c>
    </row>
    <row r="8301" spans="1:13" hidden="1" x14ac:dyDescent="0.2">
      <c r="A8301" s="211">
        <v>93011</v>
      </c>
      <c r="B8301" s="28" t="s">
        <v>4573</v>
      </c>
      <c r="C8301" s="28" t="s">
        <v>5135</v>
      </c>
      <c r="D8301" s="25">
        <v>41187</v>
      </c>
      <c r="E8301" s="28" t="s">
        <v>1905</v>
      </c>
      <c r="F8301" s="26">
        <v>72.94</v>
      </c>
      <c r="G8301" s="28" t="s">
        <v>3700</v>
      </c>
      <c r="H8301" s="28" t="s">
        <v>7324</v>
      </c>
      <c r="I8301" s="28" t="s">
        <v>713</v>
      </c>
      <c r="J8301" s="28" t="s">
        <v>4909</v>
      </c>
      <c r="K8301" s="29">
        <v>41188</v>
      </c>
      <c r="L8301" s="28" t="s">
        <v>5658</v>
      </c>
      <c r="M8301" s="28" t="s">
        <v>3821</v>
      </c>
    </row>
    <row r="8302" spans="1:13" hidden="1" x14ac:dyDescent="0.2">
      <c r="A8302" s="211">
        <v>93021</v>
      </c>
      <c r="B8302" s="28" t="s">
        <v>4573</v>
      </c>
      <c r="C8302" s="28" t="s">
        <v>4580</v>
      </c>
      <c r="D8302" s="25">
        <v>41187</v>
      </c>
      <c r="E8302" s="28" t="s">
        <v>1915</v>
      </c>
      <c r="F8302" s="26">
        <v>6.5</v>
      </c>
      <c r="G8302" s="28" t="s">
        <v>7996</v>
      </c>
      <c r="H8302" s="28" t="s">
        <v>3484</v>
      </c>
      <c r="J8302" s="28" t="s">
        <v>4907</v>
      </c>
    </row>
    <row r="8303" spans="1:13" hidden="1" x14ac:dyDescent="0.2">
      <c r="A8303" s="211">
        <v>92975</v>
      </c>
      <c r="B8303" s="28" t="s">
        <v>4579</v>
      </c>
      <c r="C8303" s="28" t="s">
        <v>4574</v>
      </c>
      <c r="D8303" s="25">
        <v>41187</v>
      </c>
      <c r="F8303" s="26">
        <v>50</v>
      </c>
      <c r="G8303" s="28" t="s">
        <v>4580</v>
      </c>
      <c r="H8303" s="28" t="s">
        <v>6667</v>
      </c>
      <c r="K8303" s="29">
        <v>41187</v>
      </c>
      <c r="L8303" s="28" t="s">
        <v>7184</v>
      </c>
      <c r="M8303" s="28" t="s">
        <v>8109</v>
      </c>
    </row>
    <row r="8304" spans="1:13" hidden="1" x14ac:dyDescent="0.2">
      <c r="A8304" s="211">
        <v>93014</v>
      </c>
      <c r="B8304" s="28" t="s">
        <v>4573</v>
      </c>
      <c r="C8304" s="28" t="s">
        <v>5135</v>
      </c>
      <c r="D8304" s="25">
        <v>41187</v>
      </c>
      <c r="E8304" s="28" t="s">
        <v>1906</v>
      </c>
      <c r="F8304" s="26">
        <v>7</v>
      </c>
      <c r="G8304" s="28" t="s">
        <v>4913</v>
      </c>
      <c r="H8304" s="28" t="s">
        <v>7324</v>
      </c>
      <c r="I8304" s="28" t="s">
        <v>6150</v>
      </c>
      <c r="J8304" s="28" t="s">
        <v>4909</v>
      </c>
      <c r="K8304" s="29">
        <v>41188</v>
      </c>
      <c r="L8304" s="28" t="s">
        <v>5658</v>
      </c>
      <c r="M8304" s="28" t="s">
        <v>7860</v>
      </c>
    </row>
    <row r="8305" spans="1:13" hidden="1" x14ac:dyDescent="0.2">
      <c r="A8305" s="211">
        <v>93022</v>
      </c>
      <c r="B8305" s="33" t="s">
        <v>4573</v>
      </c>
      <c r="C8305" s="33" t="s">
        <v>4580</v>
      </c>
      <c r="D8305" s="25">
        <v>41187</v>
      </c>
      <c r="E8305" s="33" t="s">
        <v>1912</v>
      </c>
      <c r="F8305" s="26">
        <v>20</v>
      </c>
      <c r="G8305" s="28" t="s">
        <v>850</v>
      </c>
      <c r="H8305" s="28" t="s">
        <v>3379</v>
      </c>
      <c r="J8305" s="28" t="s">
        <v>4906</v>
      </c>
      <c r="L8305" s="33"/>
    </row>
    <row r="8306" spans="1:13" hidden="1" x14ac:dyDescent="0.2">
      <c r="A8306" s="211">
        <v>93010</v>
      </c>
      <c r="B8306" s="28" t="s">
        <v>4573</v>
      </c>
      <c r="C8306" s="28" t="s">
        <v>5135</v>
      </c>
      <c r="D8306" s="25">
        <v>41187</v>
      </c>
      <c r="F8306" s="26">
        <v>9.99</v>
      </c>
      <c r="G8306" s="28" t="s">
        <v>7133</v>
      </c>
      <c r="H8306" s="28" t="s">
        <v>3381</v>
      </c>
      <c r="J8306" s="28" t="s">
        <v>4909</v>
      </c>
      <c r="K8306" s="29">
        <v>41187</v>
      </c>
      <c r="L8306" s="28" t="s">
        <v>5658</v>
      </c>
      <c r="M8306" s="28" t="s">
        <v>7859</v>
      </c>
    </row>
    <row r="8307" spans="1:13" hidden="1" x14ac:dyDescent="0.2">
      <c r="A8307" s="211">
        <v>93024</v>
      </c>
      <c r="B8307" s="28" t="s">
        <v>4573</v>
      </c>
      <c r="C8307" s="28" t="s">
        <v>4580</v>
      </c>
      <c r="D8307" s="25">
        <v>41187</v>
      </c>
      <c r="E8307" s="28" t="s">
        <v>7164</v>
      </c>
      <c r="F8307" s="26">
        <v>2.5</v>
      </c>
      <c r="G8307" s="28" t="s">
        <v>2208</v>
      </c>
      <c r="H8307" s="28" t="s">
        <v>3365</v>
      </c>
      <c r="J8307" s="28" t="s">
        <v>4907</v>
      </c>
    </row>
    <row r="8308" spans="1:13" hidden="1" x14ac:dyDescent="0.2">
      <c r="A8308" s="27">
        <v>93012</v>
      </c>
      <c r="B8308" s="28" t="s">
        <v>4573</v>
      </c>
      <c r="C8308" s="28" t="s">
        <v>5135</v>
      </c>
      <c r="D8308" s="25">
        <v>41187</v>
      </c>
      <c r="F8308" s="26">
        <v>15.81</v>
      </c>
      <c r="G8308" s="28" t="s">
        <v>683</v>
      </c>
      <c r="H8308" s="28" t="s">
        <v>3365</v>
      </c>
      <c r="J8308" s="28" t="s">
        <v>4909</v>
      </c>
      <c r="K8308" s="29">
        <v>41188</v>
      </c>
      <c r="L8308" s="28" t="s">
        <v>5658</v>
      </c>
      <c r="M8308" s="28" t="s">
        <v>7856</v>
      </c>
    </row>
    <row r="8309" spans="1:13" hidden="1" x14ac:dyDescent="0.2">
      <c r="A8309" s="27">
        <v>93043</v>
      </c>
      <c r="B8309" s="33" t="s">
        <v>4573</v>
      </c>
      <c r="C8309" s="28" t="s">
        <v>5135</v>
      </c>
      <c r="D8309" s="25">
        <v>41187</v>
      </c>
      <c r="E8309" s="33"/>
      <c r="F8309" s="26">
        <v>22.35</v>
      </c>
      <c r="G8309" s="28" t="s">
        <v>2210</v>
      </c>
      <c r="H8309" s="28" t="s">
        <v>3484</v>
      </c>
      <c r="J8309" s="28" t="s">
        <v>4907</v>
      </c>
      <c r="K8309" s="29">
        <v>41190</v>
      </c>
      <c r="L8309" s="28" t="s">
        <v>5658</v>
      </c>
      <c r="M8309" s="28" t="s">
        <v>3179</v>
      </c>
    </row>
    <row r="8310" spans="1:13" hidden="1" x14ac:dyDescent="0.2">
      <c r="A8310" s="27">
        <v>93028</v>
      </c>
      <c r="B8310" s="28" t="s">
        <v>7124</v>
      </c>
      <c r="C8310" s="28" t="s">
        <v>5133</v>
      </c>
      <c r="D8310" s="25">
        <v>41187</v>
      </c>
      <c r="F8310" s="26">
        <v>0.7</v>
      </c>
      <c r="G8310" s="28" t="s">
        <v>5133</v>
      </c>
      <c r="H8310" s="28" t="s">
        <v>6666</v>
      </c>
    </row>
    <row r="8311" spans="1:13" x14ac:dyDescent="0.2">
      <c r="A8311" s="27">
        <v>93013</v>
      </c>
      <c r="B8311" s="28" t="s">
        <v>4573</v>
      </c>
      <c r="C8311" s="28" t="s">
        <v>5135</v>
      </c>
      <c r="D8311" s="25">
        <v>41187</v>
      </c>
      <c r="F8311" s="26">
        <v>11.1</v>
      </c>
      <c r="G8311" s="28" t="s">
        <v>2205</v>
      </c>
      <c r="H8311" s="28" t="s">
        <v>7151</v>
      </c>
      <c r="J8311" s="28" t="s">
        <v>4907</v>
      </c>
      <c r="K8311" s="29">
        <v>41188</v>
      </c>
      <c r="L8311" s="28" t="s">
        <v>5658</v>
      </c>
      <c r="M8311" s="28" t="s">
        <v>755</v>
      </c>
    </row>
    <row r="8312" spans="1:13" hidden="1" x14ac:dyDescent="0.2">
      <c r="A8312" s="211">
        <v>93044</v>
      </c>
      <c r="B8312" s="28" t="s">
        <v>4573</v>
      </c>
      <c r="C8312" s="28" t="s">
        <v>5135</v>
      </c>
      <c r="D8312" s="25">
        <v>41188</v>
      </c>
      <c r="F8312" s="26">
        <v>45.3</v>
      </c>
      <c r="G8312" s="28" t="s">
        <v>3700</v>
      </c>
      <c r="H8312" s="28" t="s">
        <v>7324</v>
      </c>
      <c r="I8312" s="28" t="s">
        <v>713</v>
      </c>
      <c r="J8312" s="28" t="s">
        <v>4909</v>
      </c>
      <c r="K8312" s="29">
        <v>41190</v>
      </c>
      <c r="L8312" s="28" t="s">
        <v>5658</v>
      </c>
      <c r="M8312" s="28" t="s">
        <v>3821</v>
      </c>
    </row>
    <row r="8313" spans="1:13" hidden="1" x14ac:dyDescent="0.2">
      <c r="A8313" s="211">
        <v>93045</v>
      </c>
      <c r="B8313" s="28" t="s">
        <v>4573</v>
      </c>
      <c r="C8313" s="28" t="s">
        <v>5135</v>
      </c>
      <c r="D8313" s="25">
        <v>41188</v>
      </c>
      <c r="F8313" s="26">
        <v>9</v>
      </c>
      <c r="G8313" s="28" t="s">
        <v>3700</v>
      </c>
      <c r="H8313" s="28" t="s">
        <v>7324</v>
      </c>
      <c r="I8313" s="28" t="s">
        <v>713</v>
      </c>
      <c r="J8313" s="28" t="s">
        <v>4909</v>
      </c>
      <c r="K8313" s="29">
        <v>41190</v>
      </c>
      <c r="L8313" s="28" t="s">
        <v>5658</v>
      </c>
      <c r="M8313" s="28" t="s">
        <v>3821</v>
      </c>
    </row>
    <row r="8314" spans="1:13" hidden="1" x14ac:dyDescent="0.2">
      <c r="A8314" s="211">
        <v>93025</v>
      </c>
      <c r="B8314" s="28" t="s">
        <v>4573</v>
      </c>
      <c r="C8314" s="28" t="s">
        <v>4580</v>
      </c>
      <c r="D8314" s="25">
        <v>41188</v>
      </c>
      <c r="E8314" s="28" t="s">
        <v>1914</v>
      </c>
      <c r="F8314" s="26">
        <v>6</v>
      </c>
      <c r="G8314" s="28" t="s">
        <v>4917</v>
      </c>
      <c r="H8314" s="28" t="s">
        <v>7311</v>
      </c>
      <c r="J8314" s="28" t="s">
        <v>4683</v>
      </c>
    </row>
    <row r="8315" spans="1:13" hidden="1" x14ac:dyDescent="0.2">
      <c r="A8315" s="211">
        <v>93017</v>
      </c>
      <c r="B8315" s="28" t="s">
        <v>4573</v>
      </c>
      <c r="C8315" s="28" t="s">
        <v>4580</v>
      </c>
      <c r="D8315" s="25">
        <v>41188</v>
      </c>
      <c r="E8315" s="28" t="s">
        <v>1909</v>
      </c>
      <c r="F8315" s="26">
        <v>20</v>
      </c>
      <c r="G8315" s="28" t="s">
        <v>1942</v>
      </c>
      <c r="H8315" s="28" t="s">
        <v>3484</v>
      </c>
      <c r="J8315" s="28" t="s">
        <v>4909</v>
      </c>
    </row>
    <row r="8316" spans="1:13" hidden="1" x14ac:dyDescent="0.2">
      <c r="A8316" s="27">
        <v>93046</v>
      </c>
      <c r="B8316" s="28" t="s">
        <v>4573</v>
      </c>
      <c r="C8316" s="28" t="s">
        <v>5135</v>
      </c>
      <c r="D8316" s="25">
        <v>41189</v>
      </c>
      <c r="F8316" s="26">
        <v>61.61</v>
      </c>
      <c r="G8316" s="28" t="s">
        <v>683</v>
      </c>
      <c r="H8316" s="28" t="s">
        <v>3365</v>
      </c>
      <c r="J8316" s="28" t="s">
        <v>4909</v>
      </c>
      <c r="K8316" s="29">
        <v>41190</v>
      </c>
      <c r="L8316" s="28" t="s">
        <v>5658</v>
      </c>
      <c r="M8316" s="28" t="s">
        <v>6162</v>
      </c>
    </row>
    <row r="8317" spans="1:13" hidden="1" x14ac:dyDescent="0.2">
      <c r="A8317" s="211">
        <v>93041</v>
      </c>
      <c r="B8317" s="33" t="s">
        <v>4573</v>
      </c>
      <c r="C8317" s="33" t="s">
        <v>4574</v>
      </c>
      <c r="D8317" s="25">
        <v>41190</v>
      </c>
      <c r="F8317" s="26">
        <v>5</v>
      </c>
      <c r="G8317" s="28" t="s">
        <v>4590</v>
      </c>
      <c r="H8317" s="33" t="s">
        <v>5954</v>
      </c>
      <c r="J8317" s="28" t="s">
        <v>4912</v>
      </c>
      <c r="K8317" s="29">
        <v>41190</v>
      </c>
      <c r="L8317" s="33" t="s">
        <v>7182</v>
      </c>
      <c r="M8317" s="28" t="s">
        <v>1789</v>
      </c>
    </row>
    <row r="8318" spans="1:13" hidden="1" x14ac:dyDescent="0.2">
      <c r="A8318" s="211">
        <v>93040</v>
      </c>
      <c r="B8318" s="28" t="s">
        <v>4573</v>
      </c>
      <c r="C8318" s="28" t="s">
        <v>4574</v>
      </c>
      <c r="D8318" s="25">
        <v>41190</v>
      </c>
      <c r="F8318" s="26">
        <v>27.72</v>
      </c>
      <c r="G8318" s="28" t="s">
        <v>4577</v>
      </c>
      <c r="H8318" s="28" t="s">
        <v>3365</v>
      </c>
      <c r="J8318" s="28" t="s">
        <v>4909</v>
      </c>
      <c r="K8318" s="29">
        <v>41190</v>
      </c>
      <c r="L8318" s="28" t="s">
        <v>7176</v>
      </c>
      <c r="M8318" s="28">
        <v>1415</v>
      </c>
    </row>
    <row r="8319" spans="1:13" hidden="1" x14ac:dyDescent="0.2">
      <c r="A8319" s="211">
        <v>93019</v>
      </c>
      <c r="B8319" s="28" t="s">
        <v>4573</v>
      </c>
      <c r="C8319" s="28" t="s">
        <v>4580</v>
      </c>
      <c r="D8319" s="25">
        <v>41190</v>
      </c>
      <c r="E8319" s="28" t="s">
        <v>1911</v>
      </c>
      <c r="F8319" s="26">
        <v>3</v>
      </c>
      <c r="G8319" s="28" t="s">
        <v>2203</v>
      </c>
      <c r="H8319" s="28" t="s">
        <v>3365</v>
      </c>
      <c r="J8319" s="28" t="s">
        <v>4907</v>
      </c>
    </row>
    <row r="8320" spans="1:13" hidden="1" x14ac:dyDescent="0.2">
      <c r="A8320" s="27">
        <v>93047</v>
      </c>
      <c r="B8320" s="28" t="s">
        <v>4573</v>
      </c>
      <c r="C8320" s="28" t="s">
        <v>5135</v>
      </c>
      <c r="D8320" s="25">
        <v>41190</v>
      </c>
      <c r="F8320" s="26">
        <v>67.150000000000006</v>
      </c>
      <c r="G8320" s="28" t="s">
        <v>5160</v>
      </c>
      <c r="H8320" s="28" t="s">
        <v>7322</v>
      </c>
      <c r="J8320" s="28" t="s">
        <v>7139</v>
      </c>
      <c r="K8320" s="29">
        <v>41191</v>
      </c>
      <c r="L8320" s="28" t="s">
        <v>5658</v>
      </c>
      <c r="M8320" s="28" t="s">
        <v>1790</v>
      </c>
    </row>
    <row r="8321" spans="1:13" hidden="1" x14ac:dyDescent="0.2">
      <c r="A8321" s="27">
        <v>93042</v>
      </c>
      <c r="B8321" s="28" t="s">
        <v>4573</v>
      </c>
      <c r="C8321" s="28" t="s">
        <v>4574</v>
      </c>
      <c r="D8321" s="25">
        <v>41190</v>
      </c>
      <c r="E8321" s="28" t="s">
        <v>3388</v>
      </c>
      <c r="F8321" s="26">
        <v>8.19</v>
      </c>
      <c r="G8321" s="28" t="s">
        <v>4589</v>
      </c>
      <c r="H8321" s="28" t="s">
        <v>3381</v>
      </c>
      <c r="J8321" s="28" t="s">
        <v>4907</v>
      </c>
      <c r="K8321" s="29">
        <v>41190</v>
      </c>
      <c r="L8321" s="28" t="s">
        <v>7174</v>
      </c>
      <c r="M8321" s="28" t="s">
        <v>7186</v>
      </c>
    </row>
    <row r="8322" spans="1:13" hidden="1" x14ac:dyDescent="0.2">
      <c r="A8322" s="27">
        <v>93049</v>
      </c>
      <c r="B8322" s="28" t="s">
        <v>4573</v>
      </c>
      <c r="C8322" s="28" t="s">
        <v>5135</v>
      </c>
      <c r="D8322" s="25">
        <v>41190</v>
      </c>
      <c r="F8322" s="26">
        <v>1.69</v>
      </c>
      <c r="G8322" s="28" t="s">
        <v>5137</v>
      </c>
      <c r="H8322" s="28" t="s">
        <v>3365</v>
      </c>
      <c r="J8322" s="28" t="s">
        <v>4909</v>
      </c>
      <c r="K8322" s="29">
        <v>41191</v>
      </c>
      <c r="L8322" s="28" t="s">
        <v>5658</v>
      </c>
      <c r="M8322" s="28" t="s">
        <v>4774</v>
      </c>
    </row>
    <row r="8323" spans="1:13" hidden="1" x14ac:dyDescent="0.2">
      <c r="A8323" s="27">
        <v>93048</v>
      </c>
      <c r="B8323" s="28" t="s">
        <v>4573</v>
      </c>
      <c r="C8323" s="28" t="s">
        <v>5135</v>
      </c>
      <c r="D8323" s="25">
        <v>41190</v>
      </c>
      <c r="F8323" s="26">
        <v>27</v>
      </c>
      <c r="G8323" s="28" t="s">
        <v>7486</v>
      </c>
      <c r="H8323" s="28" t="s">
        <v>3381</v>
      </c>
      <c r="J8323" s="28" t="s">
        <v>4905</v>
      </c>
      <c r="K8323" s="29">
        <v>41191</v>
      </c>
      <c r="L8323" s="28" t="s">
        <v>5658</v>
      </c>
      <c r="M8323" s="28" t="s">
        <v>6433</v>
      </c>
    </row>
    <row r="8324" spans="1:13" hidden="1" x14ac:dyDescent="0.2">
      <c r="A8324" s="211">
        <v>93039</v>
      </c>
      <c r="B8324" s="28" t="s">
        <v>4592</v>
      </c>
      <c r="C8324" s="28" t="s">
        <v>4574</v>
      </c>
      <c r="D8324" s="25">
        <v>41191</v>
      </c>
      <c r="F8324" s="26">
        <v>-5156.93</v>
      </c>
      <c r="G8324" s="28" t="s">
        <v>4593</v>
      </c>
      <c r="H8324" s="28" t="s">
        <v>6666</v>
      </c>
      <c r="J8324" s="28" t="s">
        <v>4911</v>
      </c>
      <c r="K8324" s="29">
        <v>41191</v>
      </c>
      <c r="L8324" s="28" t="s">
        <v>7177</v>
      </c>
      <c r="M8324" s="28" t="s">
        <v>1788</v>
      </c>
    </row>
    <row r="8325" spans="1:13" hidden="1" x14ac:dyDescent="0.2">
      <c r="A8325" s="211">
        <v>93038</v>
      </c>
      <c r="B8325" s="28" t="s">
        <v>4585</v>
      </c>
      <c r="C8325" s="28" t="s">
        <v>4574</v>
      </c>
      <c r="D8325" s="25">
        <v>41191</v>
      </c>
      <c r="F8325" s="26">
        <v>50</v>
      </c>
      <c r="G8325" s="28" t="s">
        <v>4586</v>
      </c>
      <c r="H8325" s="28" t="s">
        <v>5948</v>
      </c>
      <c r="J8325" s="28" t="s">
        <v>4905</v>
      </c>
      <c r="K8325" s="29">
        <v>41191</v>
      </c>
      <c r="L8325" s="28" t="s">
        <v>7174</v>
      </c>
      <c r="M8325" s="28" t="s">
        <v>7180</v>
      </c>
    </row>
    <row r="8326" spans="1:13" hidden="1" x14ac:dyDescent="0.2">
      <c r="A8326" s="211">
        <v>93051</v>
      </c>
      <c r="B8326" s="28" t="s">
        <v>4573</v>
      </c>
      <c r="C8326" s="28" t="s">
        <v>5135</v>
      </c>
      <c r="D8326" s="25">
        <v>41191</v>
      </c>
      <c r="F8326" s="26">
        <v>11.61</v>
      </c>
      <c r="G8326" s="28" t="s">
        <v>2208</v>
      </c>
      <c r="H8326" s="28" t="s">
        <v>3365</v>
      </c>
      <c r="J8326" s="28" t="s">
        <v>4909</v>
      </c>
      <c r="K8326" s="29">
        <v>41192</v>
      </c>
      <c r="L8326" s="28" t="s">
        <v>5658</v>
      </c>
      <c r="M8326" s="28" t="s">
        <v>3924</v>
      </c>
    </row>
    <row r="8327" spans="1:13" x14ac:dyDescent="0.2">
      <c r="A8327" s="27">
        <v>93050</v>
      </c>
      <c r="B8327" s="28" t="s">
        <v>4573</v>
      </c>
      <c r="C8327" s="28" t="s">
        <v>5135</v>
      </c>
      <c r="D8327" s="25">
        <v>41191</v>
      </c>
      <c r="F8327" s="26">
        <v>15.3</v>
      </c>
      <c r="G8327" s="28" t="s">
        <v>2205</v>
      </c>
      <c r="H8327" s="28" t="s">
        <v>7151</v>
      </c>
      <c r="J8327" s="28" t="s">
        <v>4907</v>
      </c>
      <c r="K8327" s="29">
        <v>41192</v>
      </c>
      <c r="L8327" s="28" t="s">
        <v>5658</v>
      </c>
      <c r="M8327" s="28" t="s">
        <v>755</v>
      </c>
    </row>
    <row r="8328" spans="1:13" hidden="1" x14ac:dyDescent="0.2">
      <c r="A8328" s="211">
        <v>93037</v>
      </c>
      <c r="B8328" s="28" t="s">
        <v>4579</v>
      </c>
      <c r="C8328" s="28" t="s">
        <v>4574</v>
      </c>
      <c r="D8328" s="25">
        <v>41192</v>
      </c>
      <c r="F8328" s="26">
        <v>50</v>
      </c>
      <c r="G8328" s="28" t="s">
        <v>4580</v>
      </c>
      <c r="H8328" s="28" t="s">
        <v>6667</v>
      </c>
      <c r="K8328" s="29">
        <v>41192</v>
      </c>
      <c r="L8328" s="28" t="s">
        <v>7184</v>
      </c>
      <c r="M8328" s="28" t="s">
        <v>8552</v>
      </c>
    </row>
    <row r="8329" spans="1:13" hidden="1" x14ac:dyDescent="0.2">
      <c r="A8329" s="27">
        <v>93052.1</v>
      </c>
      <c r="B8329" s="33" t="s">
        <v>4573</v>
      </c>
      <c r="C8329" s="28" t="s">
        <v>5135</v>
      </c>
      <c r="D8329" s="25">
        <v>41192</v>
      </c>
      <c r="E8329" s="28" t="s">
        <v>1331</v>
      </c>
      <c r="F8329" s="26">
        <v>12</v>
      </c>
      <c r="G8329" s="28" t="s">
        <v>683</v>
      </c>
      <c r="H8329" s="28" t="s">
        <v>3488</v>
      </c>
      <c r="J8329" s="28" t="s">
        <v>4909</v>
      </c>
      <c r="K8329" s="29">
        <v>41193</v>
      </c>
      <c r="L8329" s="28" t="s">
        <v>5658</v>
      </c>
      <c r="M8329" s="28" t="s">
        <v>6162</v>
      </c>
    </row>
    <row r="8330" spans="1:13" hidden="1" x14ac:dyDescent="0.2">
      <c r="A8330" s="27">
        <v>93052.2</v>
      </c>
      <c r="B8330" s="28" t="s">
        <v>4573</v>
      </c>
      <c r="C8330" s="28" t="s">
        <v>5135</v>
      </c>
      <c r="D8330" s="25">
        <v>41192</v>
      </c>
      <c r="E8330" s="28" t="s">
        <v>1331</v>
      </c>
      <c r="F8330" s="26">
        <v>11.5</v>
      </c>
      <c r="G8330" s="28" t="s">
        <v>683</v>
      </c>
      <c r="H8330" s="28" t="s">
        <v>3488</v>
      </c>
      <c r="J8330" s="28" t="s">
        <v>4909</v>
      </c>
      <c r="K8330" s="29">
        <v>41193</v>
      </c>
      <c r="L8330" s="28" t="s">
        <v>5658</v>
      </c>
      <c r="M8330" s="28" t="s">
        <v>6162</v>
      </c>
    </row>
    <row r="8331" spans="1:13" hidden="1" x14ac:dyDescent="0.2">
      <c r="A8331" s="27">
        <v>93052.3</v>
      </c>
      <c r="B8331" s="28" t="s">
        <v>4573</v>
      </c>
      <c r="C8331" s="28" t="s">
        <v>5135</v>
      </c>
      <c r="D8331" s="25">
        <v>41192</v>
      </c>
      <c r="F8331" s="26">
        <v>46.71</v>
      </c>
      <c r="G8331" s="28" t="s">
        <v>683</v>
      </c>
      <c r="H8331" s="28" t="s">
        <v>3365</v>
      </c>
      <c r="J8331" s="28" t="s">
        <v>4909</v>
      </c>
      <c r="K8331" s="29">
        <v>41193</v>
      </c>
      <c r="L8331" s="28" t="s">
        <v>5658</v>
      </c>
      <c r="M8331" s="28" t="s">
        <v>6162</v>
      </c>
    </row>
    <row r="8332" spans="1:13" hidden="1" x14ac:dyDescent="0.2">
      <c r="A8332" s="27">
        <v>93053</v>
      </c>
      <c r="B8332" s="28" t="s">
        <v>4573</v>
      </c>
      <c r="C8332" s="28" t="s">
        <v>5135</v>
      </c>
      <c r="D8332" s="25">
        <v>41192</v>
      </c>
      <c r="F8332" s="26">
        <v>2.72</v>
      </c>
      <c r="G8332" s="28" t="s">
        <v>5137</v>
      </c>
      <c r="H8332" s="28" t="s">
        <v>3365</v>
      </c>
      <c r="J8332" s="28" t="s">
        <v>4909</v>
      </c>
      <c r="K8332" s="29">
        <v>41193</v>
      </c>
      <c r="L8332" s="28" t="s">
        <v>5658</v>
      </c>
      <c r="M8332" s="28" t="s">
        <v>4774</v>
      </c>
    </row>
    <row r="8333" spans="1:13" hidden="1" x14ac:dyDescent="0.2">
      <c r="A8333" s="27">
        <v>93036</v>
      </c>
      <c r="B8333" s="28" t="s">
        <v>4592</v>
      </c>
      <c r="C8333" s="28" t="s">
        <v>4574</v>
      </c>
      <c r="D8333" s="25">
        <v>41192</v>
      </c>
      <c r="F8333" s="26">
        <v>-200</v>
      </c>
      <c r="G8333" s="28" t="s">
        <v>3622</v>
      </c>
      <c r="H8333" s="28" t="s">
        <v>6666</v>
      </c>
      <c r="J8333" s="28" t="s">
        <v>4907</v>
      </c>
      <c r="K8333" s="29">
        <v>41192</v>
      </c>
      <c r="L8333" s="28" t="s">
        <v>7177</v>
      </c>
      <c r="M8333" s="28" t="s">
        <v>1787</v>
      </c>
    </row>
    <row r="8334" spans="1:13" hidden="1" x14ac:dyDescent="0.2">
      <c r="A8334" s="211">
        <v>93034</v>
      </c>
      <c r="B8334" s="28" t="s">
        <v>4579</v>
      </c>
      <c r="C8334" s="28" t="s">
        <v>4574</v>
      </c>
      <c r="D8334" s="25">
        <v>41193</v>
      </c>
      <c r="F8334" s="26">
        <v>30</v>
      </c>
      <c r="G8334" s="28" t="s">
        <v>4580</v>
      </c>
      <c r="H8334" s="28" t="s">
        <v>6667</v>
      </c>
      <c r="K8334" s="29">
        <v>41193</v>
      </c>
      <c r="L8334" s="28" t="s">
        <v>7184</v>
      </c>
      <c r="M8334" s="28" t="s">
        <v>8105</v>
      </c>
    </row>
    <row r="8335" spans="1:13" hidden="1" x14ac:dyDescent="0.2">
      <c r="A8335" s="211">
        <v>93071</v>
      </c>
      <c r="B8335" s="28" t="s">
        <v>4573</v>
      </c>
      <c r="C8335" s="28" t="s">
        <v>4580</v>
      </c>
      <c r="D8335" s="25">
        <v>41193</v>
      </c>
      <c r="F8335" s="26">
        <v>2</v>
      </c>
      <c r="G8335" s="28" t="s">
        <v>896</v>
      </c>
      <c r="H8335" s="28" t="s">
        <v>3484</v>
      </c>
      <c r="J8335" s="28" t="s">
        <v>4907</v>
      </c>
    </row>
    <row r="8336" spans="1:13" hidden="1" x14ac:dyDescent="0.2">
      <c r="A8336" s="211">
        <v>93035</v>
      </c>
      <c r="B8336" s="28" t="s">
        <v>4573</v>
      </c>
      <c r="C8336" s="28" t="s">
        <v>4574</v>
      </c>
      <c r="D8336" s="25">
        <v>41193</v>
      </c>
      <c r="E8336" s="28" t="s">
        <v>5649</v>
      </c>
      <c r="F8336" s="26">
        <v>12</v>
      </c>
      <c r="G8336" s="28" t="s">
        <v>6756</v>
      </c>
      <c r="H8336" s="28" t="s">
        <v>277</v>
      </c>
      <c r="J8336" s="28" t="s">
        <v>4911</v>
      </c>
      <c r="K8336" s="29">
        <v>41193</v>
      </c>
      <c r="L8336" s="28" t="s">
        <v>7174</v>
      </c>
      <c r="M8336" s="28" t="s">
        <v>5040</v>
      </c>
    </row>
    <row r="8337" spans="1:13" hidden="1" x14ac:dyDescent="0.2">
      <c r="A8337" s="211">
        <v>93054</v>
      </c>
      <c r="B8337" s="28" t="s">
        <v>4573</v>
      </c>
      <c r="C8337" s="28" t="s">
        <v>5135</v>
      </c>
      <c r="D8337" s="25">
        <v>41194</v>
      </c>
      <c r="E8337" s="28" t="s">
        <v>2565</v>
      </c>
      <c r="F8337" s="26">
        <v>46</v>
      </c>
      <c r="G8337" s="28" t="s">
        <v>1164</v>
      </c>
      <c r="H8337" s="28" t="s">
        <v>3370</v>
      </c>
      <c r="J8337" s="28" t="s">
        <v>4906</v>
      </c>
      <c r="K8337" s="29">
        <v>41195</v>
      </c>
      <c r="L8337" s="28" t="s">
        <v>5658</v>
      </c>
      <c r="M8337" s="28" t="s">
        <v>3693</v>
      </c>
    </row>
    <row r="8338" spans="1:13" hidden="1" x14ac:dyDescent="0.2">
      <c r="A8338" s="211">
        <v>93032</v>
      </c>
      <c r="B8338" s="33" t="s">
        <v>4573</v>
      </c>
      <c r="C8338" s="28" t="s">
        <v>4574</v>
      </c>
      <c r="D8338" s="25">
        <v>41194</v>
      </c>
      <c r="E8338" s="28" t="s">
        <v>5648</v>
      </c>
      <c r="F8338" s="26">
        <v>65</v>
      </c>
      <c r="G8338" s="28" t="s">
        <v>7118</v>
      </c>
      <c r="H8338" s="28" t="s">
        <v>3379</v>
      </c>
      <c r="J8338" s="28" t="s">
        <v>4905</v>
      </c>
      <c r="K8338" s="29">
        <v>41194</v>
      </c>
      <c r="L8338" s="28" t="s">
        <v>7176</v>
      </c>
      <c r="M8338" s="28">
        <v>1416</v>
      </c>
    </row>
    <row r="8339" spans="1:13" hidden="1" x14ac:dyDescent="0.2">
      <c r="A8339" s="211">
        <v>93033</v>
      </c>
      <c r="B8339" s="28" t="s">
        <v>4573</v>
      </c>
      <c r="C8339" s="28" t="s">
        <v>4574</v>
      </c>
      <c r="D8339" s="25">
        <v>41194</v>
      </c>
      <c r="E8339" s="28" t="s">
        <v>2598</v>
      </c>
      <c r="F8339" s="26">
        <v>10.6</v>
      </c>
      <c r="G8339" s="28" t="s">
        <v>681</v>
      </c>
      <c r="H8339" s="28" t="s">
        <v>7165</v>
      </c>
      <c r="J8339" s="28" t="s">
        <v>4907</v>
      </c>
      <c r="K8339" s="29">
        <v>41194</v>
      </c>
      <c r="L8339" s="28" t="s">
        <v>7174</v>
      </c>
      <c r="M8339" s="28" t="s">
        <v>697</v>
      </c>
    </row>
    <row r="8340" spans="1:13" hidden="1" x14ac:dyDescent="0.2">
      <c r="A8340" s="211">
        <v>93079</v>
      </c>
      <c r="B8340" s="28" t="s">
        <v>4573</v>
      </c>
      <c r="C8340" s="28" t="s">
        <v>4580</v>
      </c>
      <c r="D8340" s="25">
        <v>41195</v>
      </c>
      <c r="E8340" s="28" t="s">
        <v>4692</v>
      </c>
      <c r="F8340" s="26">
        <v>-25</v>
      </c>
      <c r="G8340" s="28" t="s">
        <v>5180</v>
      </c>
      <c r="H8340" s="28" t="s">
        <v>3484</v>
      </c>
      <c r="J8340" s="28" t="s">
        <v>4912</v>
      </c>
    </row>
    <row r="8341" spans="1:13" hidden="1" x14ac:dyDescent="0.2">
      <c r="A8341" s="27">
        <v>93055</v>
      </c>
      <c r="B8341" s="28" t="s">
        <v>4573</v>
      </c>
      <c r="C8341" s="28" t="s">
        <v>5135</v>
      </c>
      <c r="D8341" s="25">
        <v>41195</v>
      </c>
      <c r="F8341" s="26">
        <v>52.05</v>
      </c>
      <c r="G8341" s="28" t="s">
        <v>3970</v>
      </c>
      <c r="H8341" s="28" t="s">
        <v>3484</v>
      </c>
      <c r="J8341" s="28" t="s">
        <v>4909</v>
      </c>
      <c r="K8341" s="29">
        <v>41197</v>
      </c>
      <c r="L8341" s="28" t="s">
        <v>5658</v>
      </c>
      <c r="M8341" s="28" t="s">
        <v>1927</v>
      </c>
    </row>
    <row r="8342" spans="1:13" hidden="1" x14ac:dyDescent="0.2">
      <c r="A8342" s="27">
        <v>93078</v>
      </c>
      <c r="B8342" s="28" t="s">
        <v>4573</v>
      </c>
      <c r="C8342" s="28" t="s">
        <v>4580</v>
      </c>
      <c r="D8342" s="25">
        <v>41195</v>
      </c>
      <c r="F8342" s="26">
        <v>16</v>
      </c>
      <c r="G8342" s="28" t="s">
        <v>5167</v>
      </c>
      <c r="H8342" s="28" t="s">
        <v>3365</v>
      </c>
      <c r="J8342" s="28" t="s">
        <v>4909</v>
      </c>
    </row>
    <row r="8343" spans="1:13" hidden="1" x14ac:dyDescent="0.2">
      <c r="A8343" s="211">
        <v>93081</v>
      </c>
      <c r="B8343" s="28" t="s">
        <v>4573</v>
      </c>
      <c r="C8343" s="28" t="s">
        <v>4580</v>
      </c>
      <c r="D8343" s="25">
        <v>41197</v>
      </c>
      <c r="F8343" s="26">
        <v>5</v>
      </c>
      <c r="G8343" s="28" t="s">
        <v>5158</v>
      </c>
      <c r="H8343" s="28" t="s">
        <v>7154</v>
      </c>
      <c r="J8343" s="28" t="s">
        <v>4905</v>
      </c>
    </row>
    <row r="8344" spans="1:13" hidden="1" x14ac:dyDescent="0.2">
      <c r="A8344" s="211">
        <v>93056</v>
      </c>
      <c r="B8344" s="28" t="s">
        <v>4573</v>
      </c>
      <c r="C8344" s="28" t="s">
        <v>5135</v>
      </c>
      <c r="D8344" s="25">
        <v>41197</v>
      </c>
      <c r="F8344" s="26">
        <v>17.47</v>
      </c>
      <c r="G8344" s="28" t="s">
        <v>1956</v>
      </c>
      <c r="H8344" s="28" t="s">
        <v>3365</v>
      </c>
      <c r="J8344" s="28" t="s">
        <v>4909</v>
      </c>
      <c r="K8344" s="29">
        <v>41198</v>
      </c>
      <c r="L8344" s="28" t="s">
        <v>5658</v>
      </c>
      <c r="M8344" s="28" t="s">
        <v>3867</v>
      </c>
    </row>
    <row r="8345" spans="1:13" hidden="1" x14ac:dyDescent="0.2">
      <c r="A8345" s="211">
        <v>93031</v>
      </c>
      <c r="B8345" s="28" t="s">
        <v>4579</v>
      </c>
      <c r="C8345" s="28" t="s">
        <v>4574</v>
      </c>
      <c r="D8345" s="25">
        <v>41197</v>
      </c>
      <c r="F8345" s="26">
        <v>100</v>
      </c>
      <c r="G8345" s="28" t="s">
        <v>4580</v>
      </c>
      <c r="H8345" s="28" t="s">
        <v>6667</v>
      </c>
      <c r="K8345" s="29">
        <v>41197</v>
      </c>
      <c r="L8345" s="28" t="s">
        <v>7184</v>
      </c>
      <c r="M8345" s="28" t="s">
        <v>4920</v>
      </c>
    </row>
    <row r="8346" spans="1:13" hidden="1" x14ac:dyDescent="0.2">
      <c r="A8346" s="27">
        <v>93080</v>
      </c>
      <c r="B8346" s="28" t="s">
        <v>4573</v>
      </c>
      <c r="C8346" s="28" t="s">
        <v>4580</v>
      </c>
      <c r="D8346" s="25">
        <v>41197</v>
      </c>
      <c r="E8346" s="28" t="s">
        <v>3633</v>
      </c>
      <c r="F8346" s="26">
        <v>6</v>
      </c>
      <c r="G8346" s="28" t="s">
        <v>5137</v>
      </c>
      <c r="H8346" s="28" t="s">
        <v>3365</v>
      </c>
      <c r="J8346" s="28" t="s">
        <v>4911</v>
      </c>
    </row>
    <row r="8347" spans="1:13" hidden="1" x14ac:dyDescent="0.2">
      <c r="A8347" s="27">
        <v>93057</v>
      </c>
      <c r="B8347" s="28" t="s">
        <v>4573</v>
      </c>
      <c r="C8347" s="28" t="s">
        <v>5135</v>
      </c>
      <c r="D8347" s="25">
        <v>41197</v>
      </c>
      <c r="E8347" s="28" t="s">
        <v>2566</v>
      </c>
      <c r="F8347" s="26">
        <v>57.94</v>
      </c>
      <c r="G8347" s="28" t="s">
        <v>7140</v>
      </c>
      <c r="H8347" s="28" t="s">
        <v>7311</v>
      </c>
      <c r="J8347" s="28" t="s">
        <v>4683</v>
      </c>
      <c r="K8347" s="29">
        <v>41199</v>
      </c>
      <c r="L8347" s="28" t="s">
        <v>5658</v>
      </c>
      <c r="M8347" s="28" t="s">
        <v>6345</v>
      </c>
    </row>
    <row r="8348" spans="1:13" hidden="1" x14ac:dyDescent="0.2">
      <c r="A8348" s="211">
        <v>93061</v>
      </c>
      <c r="B8348" s="28" t="s">
        <v>4573</v>
      </c>
      <c r="C8348" s="28" t="s">
        <v>5135</v>
      </c>
      <c r="D8348" s="25">
        <v>41198</v>
      </c>
      <c r="F8348" s="26">
        <v>2.25</v>
      </c>
      <c r="G8348" s="28" t="s">
        <v>879</v>
      </c>
      <c r="H8348" s="28" t="s">
        <v>3365</v>
      </c>
      <c r="J8348" s="28" t="s">
        <v>4909</v>
      </c>
      <c r="K8348" s="29">
        <v>41199</v>
      </c>
      <c r="L8348" s="28" t="s">
        <v>5658</v>
      </c>
      <c r="M8348" s="28" t="s">
        <v>1793</v>
      </c>
    </row>
    <row r="8349" spans="1:13" hidden="1" x14ac:dyDescent="0.2">
      <c r="A8349" s="211">
        <v>93077</v>
      </c>
      <c r="B8349" s="28" t="s">
        <v>4573</v>
      </c>
      <c r="C8349" s="28" t="s">
        <v>4580</v>
      </c>
      <c r="D8349" s="25">
        <v>41198</v>
      </c>
      <c r="E8349" s="28" t="s">
        <v>4691</v>
      </c>
      <c r="F8349" s="26">
        <v>-6</v>
      </c>
      <c r="G8349" s="28" t="s">
        <v>5180</v>
      </c>
      <c r="H8349" s="28" t="s">
        <v>3484</v>
      </c>
      <c r="J8349" s="28" t="s">
        <v>4912</v>
      </c>
    </row>
    <row r="8350" spans="1:13" x14ac:dyDescent="0.2">
      <c r="A8350" s="27">
        <v>93060</v>
      </c>
      <c r="B8350" s="28" t="s">
        <v>4573</v>
      </c>
      <c r="C8350" s="28" t="s">
        <v>5135</v>
      </c>
      <c r="D8350" s="25">
        <v>41198</v>
      </c>
      <c r="F8350" s="26">
        <v>20</v>
      </c>
      <c r="G8350" s="28" t="s">
        <v>2201</v>
      </c>
      <c r="H8350" s="28" t="s">
        <v>7151</v>
      </c>
      <c r="J8350" s="28" t="s">
        <v>4911</v>
      </c>
      <c r="K8350" s="29">
        <v>41199</v>
      </c>
      <c r="L8350" s="28" t="s">
        <v>5658</v>
      </c>
      <c r="M8350" s="28" t="s">
        <v>1792</v>
      </c>
    </row>
    <row r="8351" spans="1:13" hidden="1" x14ac:dyDescent="0.2">
      <c r="A8351" s="27">
        <v>93076</v>
      </c>
      <c r="B8351" s="28" t="s">
        <v>4573</v>
      </c>
      <c r="C8351" s="28" t="s">
        <v>4580</v>
      </c>
      <c r="D8351" s="25">
        <v>41198</v>
      </c>
      <c r="E8351" s="28" t="s">
        <v>7164</v>
      </c>
      <c r="F8351" s="26">
        <v>3</v>
      </c>
      <c r="G8351" s="28" t="s">
        <v>7119</v>
      </c>
      <c r="H8351" s="28" t="s">
        <v>3484</v>
      </c>
      <c r="J8351" s="28" t="s">
        <v>4911</v>
      </c>
    </row>
    <row r="8352" spans="1:13" hidden="1" x14ac:dyDescent="0.2">
      <c r="A8352" s="27">
        <v>93059</v>
      </c>
      <c r="B8352" s="28" t="s">
        <v>4573</v>
      </c>
      <c r="C8352" s="28" t="s">
        <v>5135</v>
      </c>
      <c r="D8352" s="25">
        <v>41198</v>
      </c>
      <c r="E8352" s="28" t="s">
        <v>2567</v>
      </c>
      <c r="F8352" s="26">
        <v>37.6</v>
      </c>
      <c r="G8352" s="28" t="s">
        <v>3696</v>
      </c>
      <c r="H8352" s="28" t="s">
        <v>3484</v>
      </c>
      <c r="J8352" s="28" t="s">
        <v>4911</v>
      </c>
      <c r="K8352" s="29">
        <v>41199</v>
      </c>
      <c r="L8352" s="28" t="s">
        <v>5658</v>
      </c>
      <c r="M8352" s="28" t="s">
        <v>1791</v>
      </c>
    </row>
    <row r="8353" spans="1:13" hidden="1" x14ac:dyDescent="0.2">
      <c r="A8353" s="27">
        <v>93075</v>
      </c>
      <c r="B8353" s="28" t="s">
        <v>4573</v>
      </c>
      <c r="C8353" s="28" t="s">
        <v>4580</v>
      </c>
      <c r="D8353" s="25">
        <v>41198</v>
      </c>
      <c r="E8353" s="28" t="s">
        <v>729</v>
      </c>
      <c r="F8353" s="26">
        <v>4</v>
      </c>
      <c r="G8353" s="28" t="s">
        <v>3696</v>
      </c>
      <c r="H8353" s="28" t="s">
        <v>3488</v>
      </c>
      <c r="J8353" s="28" t="s">
        <v>4911</v>
      </c>
    </row>
    <row r="8354" spans="1:13" hidden="1" x14ac:dyDescent="0.2">
      <c r="A8354" s="27">
        <v>93058.1</v>
      </c>
      <c r="B8354" s="28" t="s">
        <v>4573</v>
      </c>
      <c r="C8354" s="28" t="s">
        <v>5135</v>
      </c>
      <c r="D8354" s="25">
        <v>41198</v>
      </c>
      <c r="E8354" s="28" t="s">
        <v>2570</v>
      </c>
      <c r="F8354" s="26">
        <v>10</v>
      </c>
      <c r="G8354" s="28" t="s">
        <v>683</v>
      </c>
      <c r="H8354" s="28" t="s">
        <v>4600</v>
      </c>
      <c r="J8354" s="28" t="s">
        <v>4907</v>
      </c>
      <c r="K8354" s="29">
        <v>41199</v>
      </c>
      <c r="L8354" s="28" t="s">
        <v>5658</v>
      </c>
      <c r="M8354" s="28" t="s">
        <v>7857</v>
      </c>
    </row>
    <row r="8355" spans="1:13" hidden="1" x14ac:dyDescent="0.2">
      <c r="A8355" s="27">
        <v>93058.2</v>
      </c>
      <c r="B8355" s="28" t="s">
        <v>4573</v>
      </c>
      <c r="C8355" s="28" t="s">
        <v>5135</v>
      </c>
      <c r="D8355" s="25">
        <v>41198</v>
      </c>
      <c r="F8355" s="26">
        <v>39.85</v>
      </c>
      <c r="G8355" s="28" t="s">
        <v>683</v>
      </c>
      <c r="H8355" s="28" t="s">
        <v>3365</v>
      </c>
      <c r="J8355" s="28" t="s">
        <v>4909</v>
      </c>
      <c r="K8355" s="29">
        <v>41199</v>
      </c>
      <c r="L8355" s="28" t="s">
        <v>5658</v>
      </c>
      <c r="M8355" s="28" t="s">
        <v>7857</v>
      </c>
    </row>
    <row r="8356" spans="1:13" hidden="1" x14ac:dyDescent="0.2">
      <c r="A8356" s="27">
        <v>93030</v>
      </c>
      <c r="B8356" s="28" t="s">
        <v>4573</v>
      </c>
      <c r="C8356" s="28" t="s">
        <v>4574</v>
      </c>
      <c r="D8356" s="25">
        <v>41198</v>
      </c>
      <c r="E8356" s="28" t="s">
        <v>5647</v>
      </c>
      <c r="F8356" s="26">
        <v>85</v>
      </c>
      <c r="G8356" s="28" t="s">
        <v>7952</v>
      </c>
      <c r="H8356" s="28" t="s">
        <v>3381</v>
      </c>
      <c r="J8356" s="28" t="s">
        <v>4909</v>
      </c>
      <c r="K8356" s="29">
        <v>41198</v>
      </c>
      <c r="L8356" s="28" t="s">
        <v>5361</v>
      </c>
      <c r="M8356" s="28" t="s">
        <v>8553</v>
      </c>
    </row>
    <row r="8357" spans="1:13" hidden="1" x14ac:dyDescent="0.2">
      <c r="A8357" s="211">
        <v>93074</v>
      </c>
      <c r="B8357" s="33" t="s">
        <v>4573</v>
      </c>
      <c r="C8357" s="28" t="s">
        <v>4580</v>
      </c>
      <c r="D8357" s="25">
        <v>41199</v>
      </c>
      <c r="F8357" s="26">
        <v>10</v>
      </c>
      <c r="G8357" s="28" t="s">
        <v>5158</v>
      </c>
      <c r="H8357" s="28" t="s">
        <v>7154</v>
      </c>
      <c r="J8357" s="28" t="s">
        <v>4906</v>
      </c>
    </row>
    <row r="8358" spans="1:13" hidden="1" x14ac:dyDescent="0.2">
      <c r="A8358" s="211">
        <v>93062</v>
      </c>
      <c r="B8358" s="28" t="s">
        <v>4573</v>
      </c>
      <c r="C8358" s="28" t="s">
        <v>5135</v>
      </c>
      <c r="D8358" s="25">
        <v>41199</v>
      </c>
      <c r="F8358" s="26">
        <v>5.29</v>
      </c>
      <c r="G8358" s="28" t="s">
        <v>1555</v>
      </c>
      <c r="H8358" s="28" t="s">
        <v>3370</v>
      </c>
      <c r="J8358" s="28" t="s">
        <v>4909</v>
      </c>
      <c r="K8358" s="29">
        <v>41200</v>
      </c>
      <c r="L8358" s="28" t="s">
        <v>5658</v>
      </c>
      <c r="M8358" s="28" t="s">
        <v>3794</v>
      </c>
    </row>
    <row r="8359" spans="1:13" hidden="1" x14ac:dyDescent="0.2">
      <c r="A8359" s="211">
        <v>93063</v>
      </c>
      <c r="B8359" s="28" t="s">
        <v>4573</v>
      </c>
      <c r="C8359" s="28" t="s">
        <v>5135</v>
      </c>
      <c r="D8359" s="25">
        <v>41199</v>
      </c>
      <c r="F8359" s="26">
        <v>3.59</v>
      </c>
      <c r="G8359" s="28" t="s">
        <v>1555</v>
      </c>
      <c r="H8359" s="28" t="s">
        <v>3370</v>
      </c>
      <c r="J8359" s="28" t="s">
        <v>4909</v>
      </c>
      <c r="K8359" s="29">
        <v>41200</v>
      </c>
      <c r="L8359" s="28" t="s">
        <v>5658</v>
      </c>
      <c r="M8359" s="28" t="s">
        <v>1794</v>
      </c>
    </row>
    <row r="8360" spans="1:13" hidden="1" x14ac:dyDescent="0.2">
      <c r="A8360" s="27">
        <v>93064</v>
      </c>
      <c r="B8360" s="28" t="s">
        <v>4573</v>
      </c>
      <c r="C8360" s="28" t="s">
        <v>5135</v>
      </c>
      <c r="D8360" s="25">
        <v>41199</v>
      </c>
      <c r="F8360" s="26">
        <v>4.5</v>
      </c>
      <c r="G8360" s="28" t="s">
        <v>7119</v>
      </c>
      <c r="H8360" s="28" t="s">
        <v>3365</v>
      </c>
      <c r="J8360" s="28" t="s">
        <v>4911</v>
      </c>
      <c r="K8360" s="29">
        <v>41201</v>
      </c>
      <c r="L8360" s="28" t="s">
        <v>5658</v>
      </c>
      <c r="M8360" s="28" t="s">
        <v>6161</v>
      </c>
    </row>
    <row r="8361" spans="1:13" hidden="1" x14ac:dyDescent="0.2">
      <c r="A8361" s="27">
        <v>93029</v>
      </c>
      <c r="B8361" s="28" t="s">
        <v>4585</v>
      </c>
      <c r="C8361" s="28" t="s">
        <v>4574</v>
      </c>
      <c r="D8361" s="25">
        <v>41199</v>
      </c>
      <c r="F8361" s="26">
        <v>79.790000000000006</v>
      </c>
      <c r="G8361" s="28" t="s">
        <v>5142</v>
      </c>
      <c r="H8361" s="28" t="s">
        <v>5948</v>
      </c>
      <c r="K8361" s="29">
        <v>41199</v>
      </c>
      <c r="L8361" s="28" t="s">
        <v>7174</v>
      </c>
      <c r="M8361" s="28" t="s">
        <v>7175</v>
      </c>
    </row>
    <row r="8362" spans="1:13" hidden="1" x14ac:dyDescent="0.2">
      <c r="A8362" s="27">
        <v>93070.1</v>
      </c>
      <c r="B8362" s="28" t="s">
        <v>4573</v>
      </c>
      <c r="C8362" s="28" t="s">
        <v>5135</v>
      </c>
      <c r="D8362" s="25">
        <v>41199</v>
      </c>
      <c r="E8362" s="28" t="s">
        <v>4689</v>
      </c>
      <c r="F8362" s="26">
        <v>8.6</v>
      </c>
      <c r="G8362" s="28" t="s">
        <v>5167</v>
      </c>
      <c r="H8362" s="28" t="s">
        <v>3370</v>
      </c>
      <c r="J8362" s="28" t="s">
        <v>4909</v>
      </c>
      <c r="K8362" s="29">
        <v>41200</v>
      </c>
      <c r="L8362" s="28" t="s">
        <v>5658</v>
      </c>
      <c r="M8362" s="28" t="s">
        <v>5646</v>
      </c>
    </row>
    <row r="8363" spans="1:13" hidden="1" x14ac:dyDescent="0.2">
      <c r="A8363" s="27">
        <v>93070.2</v>
      </c>
      <c r="B8363" s="28" t="s">
        <v>4573</v>
      </c>
      <c r="C8363" s="28" t="s">
        <v>5135</v>
      </c>
      <c r="D8363" s="25">
        <v>41199</v>
      </c>
      <c r="F8363" s="26">
        <v>44.13</v>
      </c>
      <c r="G8363" s="28" t="s">
        <v>5167</v>
      </c>
      <c r="H8363" s="28" t="s">
        <v>3365</v>
      </c>
      <c r="J8363" s="28" t="s">
        <v>4909</v>
      </c>
      <c r="K8363" s="29">
        <v>41200</v>
      </c>
      <c r="L8363" s="28" t="s">
        <v>5658</v>
      </c>
      <c r="M8363" s="28" t="s">
        <v>5646</v>
      </c>
    </row>
    <row r="8364" spans="1:13" hidden="1" x14ac:dyDescent="0.2">
      <c r="A8364" s="211">
        <v>93066</v>
      </c>
      <c r="B8364" s="28" t="s">
        <v>4573</v>
      </c>
      <c r="C8364" s="28" t="s">
        <v>5135</v>
      </c>
      <c r="D8364" s="25">
        <v>41200</v>
      </c>
      <c r="E8364" s="28" t="s">
        <v>2568</v>
      </c>
      <c r="F8364" s="26">
        <v>6</v>
      </c>
      <c r="G8364" s="28" t="s">
        <v>6735</v>
      </c>
      <c r="H8364" s="28" t="s">
        <v>3484</v>
      </c>
      <c r="J8364" s="28" t="s">
        <v>4907</v>
      </c>
      <c r="K8364" s="29">
        <v>41201</v>
      </c>
      <c r="L8364" s="28" t="s">
        <v>5658</v>
      </c>
      <c r="M8364" s="28" t="s">
        <v>1114</v>
      </c>
    </row>
    <row r="8365" spans="1:13" hidden="1" x14ac:dyDescent="0.2">
      <c r="A8365" s="211">
        <v>93067</v>
      </c>
      <c r="B8365" s="28" t="s">
        <v>4573</v>
      </c>
      <c r="C8365" s="28" t="s">
        <v>5135</v>
      </c>
      <c r="D8365" s="25">
        <v>41200</v>
      </c>
      <c r="E8365" s="28" t="s">
        <v>2569</v>
      </c>
      <c r="F8365" s="26">
        <v>8.4499999999999993</v>
      </c>
      <c r="G8365" s="28" t="s">
        <v>6735</v>
      </c>
      <c r="H8365" s="28" t="s">
        <v>3484</v>
      </c>
      <c r="J8365" s="28" t="s">
        <v>4907</v>
      </c>
      <c r="K8365" s="29">
        <v>41202</v>
      </c>
      <c r="L8365" s="28" t="s">
        <v>5658</v>
      </c>
      <c r="M8365" s="28" t="s">
        <v>5645</v>
      </c>
    </row>
    <row r="8366" spans="1:13" hidden="1" x14ac:dyDescent="0.2">
      <c r="A8366" s="211">
        <v>93133</v>
      </c>
      <c r="B8366" s="28" t="s">
        <v>4573</v>
      </c>
      <c r="C8366" s="28" t="s">
        <v>5135</v>
      </c>
      <c r="D8366" s="25">
        <v>41200</v>
      </c>
      <c r="E8366" s="28" t="s">
        <v>7164</v>
      </c>
      <c r="F8366" s="26">
        <v>8.4499999999999993</v>
      </c>
      <c r="G8366" s="28" t="s">
        <v>6735</v>
      </c>
      <c r="H8366" s="28" t="s">
        <v>3484</v>
      </c>
      <c r="J8366" s="28" t="s">
        <v>4907</v>
      </c>
      <c r="K8366" s="29">
        <v>41202</v>
      </c>
      <c r="L8366" s="28" t="s">
        <v>5658</v>
      </c>
      <c r="M8366" s="28" t="s">
        <v>5645</v>
      </c>
    </row>
    <row r="8367" spans="1:13" hidden="1" x14ac:dyDescent="0.2">
      <c r="A8367" s="211">
        <v>93073</v>
      </c>
      <c r="B8367" s="33" t="s">
        <v>4573</v>
      </c>
      <c r="C8367" s="33" t="s">
        <v>4580</v>
      </c>
      <c r="D8367" s="25">
        <v>41200</v>
      </c>
      <c r="E8367" s="28" t="s">
        <v>851</v>
      </c>
      <c r="F8367" s="26">
        <v>20</v>
      </c>
      <c r="G8367" s="28" t="s">
        <v>850</v>
      </c>
      <c r="H8367" s="28" t="s">
        <v>3379</v>
      </c>
      <c r="J8367" s="28" t="s">
        <v>4906</v>
      </c>
      <c r="L8367" s="33"/>
    </row>
    <row r="8368" spans="1:13" hidden="1" x14ac:dyDescent="0.2">
      <c r="A8368" s="27">
        <v>93072</v>
      </c>
      <c r="B8368" s="28" t="s">
        <v>4573</v>
      </c>
      <c r="C8368" s="28" t="s">
        <v>4580</v>
      </c>
      <c r="D8368" s="25">
        <v>41200</v>
      </c>
      <c r="E8368" s="28" t="s">
        <v>4690</v>
      </c>
      <c r="F8368" s="26">
        <v>70</v>
      </c>
      <c r="G8368" s="28" t="s">
        <v>5152</v>
      </c>
      <c r="H8368" s="28" t="s">
        <v>7311</v>
      </c>
      <c r="J8368" s="28" t="s">
        <v>4683</v>
      </c>
    </row>
    <row r="8369" spans="1:13" hidden="1" x14ac:dyDescent="0.2">
      <c r="A8369" s="27">
        <v>93065</v>
      </c>
      <c r="B8369" s="28" t="s">
        <v>4573</v>
      </c>
      <c r="C8369" s="28" t="s">
        <v>5135</v>
      </c>
      <c r="D8369" s="25">
        <v>41200</v>
      </c>
      <c r="F8369" s="26">
        <v>11.1</v>
      </c>
      <c r="G8369" s="28" t="s">
        <v>2205</v>
      </c>
      <c r="H8369" s="28" t="s">
        <v>3484</v>
      </c>
      <c r="J8369" s="28" t="s">
        <v>4907</v>
      </c>
      <c r="K8369" s="29">
        <v>41201</v>
      </c>
      <c r="L8369" s="28" t="s">
        <v>5658</v>
      </c>
      <c r="M8369" s="28" t="s">
        <v>755</v>
      </c>
    </row>
    <row r="8370" spans="1:13" hidden="1" x14ac:dyDescent="0.2">
      <c r="A8370" s="211">
        <v>93083</v>
      </c>
      <c r="B8370" s="28" t="s">
        <v>4573</v>
      </c>
      <c r="C8370" s="28" t="s">
        <v>4580</v>
      </c>
      <c r="D8370" s="25">
        <v>41201</v>
      </c>
      <c r="F8370" s="26">
        <v>5</v>
      </c>
      <c r="G8370" s="28" t="s">
        <v>5158</v>
      </c>
      <c r="H8370" s="28" t="s">
        <v>7154</v>
      </c>
      <c r="J8370" s="28" t="s">
        <v>4906</v>
      </c>
    </row>
    <row r="8371" spans="1:13" hidden="1" x14ac:dyDescent="0.2">
      <c r="A8371" s="27">
        <v>93134</v>
      </c>
      <c r="B8371" s="33" t="s">
        <v>4573</v>
      </c>
      <c r="C8371" s="28" t="s">
        <v>5135</v>
      </c>
      <c r="D8371" s="25">
        <v>41201</v>
      </c>
      <c r="F8371" s="26">
        <v>20.98</v>
      </c>
      <c r="G8371" s="28" t="s">
        <v>683</v>
      </c>
      <c r="H8371" s="28" t="s">
        <v>3365</v>
      </c>
      <c r="J8371" s="28" t="s">
        <v>4909</v>
      </c>
      <c r="K8371" s="29">
        <v>41202</v>
      </c>
      <c r="L8371" s="28" t="s">
        <v>5658</v>
      </c>
      <c r="M8371" s="28" t="s">
        <v>7857</v>
      </c>
    </row>
    <row r="8372" spans="1:13" hidden="1" x14ac:dyDescent="0.2">
      <c r="A8372" s="27">
        <v>93135</v>
      </c>
      <c r="B8372" s="28" t="s">
        <v>4573</v>
      </c>
      <c r="C8372" s="28" t="s">
        <v>5135</v>
      </c>
      <c r="D8372" s="25">
        <v>41201</v>
      </c>
      <c r="F8372" s="26">
        <v>7.21</v>
      </c>
      <c r="G8372" s="28" t="s">
        <v>683</v>
      </c>
      <c r="H8372" s="28" t="s">
        <v>3365</v>
      </c>
      <c r="J8372" s="28" t="s">
        <v>4909</v>
      </c>
      <c r="K8372" s="29">
        <v>41202</v>
      </c>
      <c r="L8372" s="28" t="s">
        <v>5658</v>
      </c>
      <c r="M8372" s="28" t="s">
        <v>7857</v>
      </c>
    </row>
    <row r="8373" spans="1:13" hidden="1" x14ac:dyDescent="0.2">
      <c r="A8373" s="27">
        <v>93084.1</v>
      </c>
      <c r="B8373" s="28" t="s">
        <v>4573</v>
      </c>
      <c r="C8373" s="28" t="s">
        <v>5133</v>
      </c>
      <c r="D8373" s="25">
        <v>41201</v>
      </c>
      <c r="E8373" s="28" t="s">
        <v>4674</v>
      </c>
      <c r="F8373" s="26">
        <v>3</v>
      </c>
      <c r="G8373" s="28" t="s">
        <v>5137</v>
      </c>
      <c r="H8373" s="28" t="s">
        <v>3488</v>
      </c>
      <c r="J8373" s="28" t="s">
        <v>4907</v>
      </c>
    </row>
    <row r="8374" spans="1:13" hidden="1" x14ac:dyDescent="0.2">
      <c r="A8374" s="27">
        <v>93084.2</v>
      </c>
      <c r="B8374" s="28" t="s">
        <v>4573</v>
      </c>
      <c r="C8374" s="28" t="s">
        <v>5133</v>
      </c>
      <c r="D8374" s="25">
        <v>41201</v>
      </c>
      <c r="F8374" s="26">
        <v>19.34</v>
      </c>
      <c r="G8374" s="28" t="s">
        <v>5137</v>
      </c>
      <c r="H8374" s="28" t="s">
        <v>3365</v>
      </c>
      <c r="J8374" s="28" t="s">
        <v>4909</v>
      </c>
    </row>
    <row r="8375" spans="1:13" hidden="1" x14ac:dyDescent="0.2">
      <c r="A8375" s="211">
        <v>93082</v>
      </c>
      <c r="B8375" s="28" t="s">
        <v>4573</v>
      </c>
      <c r="C8375" s="28" t="s">
        <v>4580</v>
      </c>
      <c r="D8375" s="25">
        <v>41202</v>
      </c>
      <c r="F8375" s="26">
        <v>70</v>
      </c>
      <c r="G8375" s="28" t="s">
        <v>4673</v>
      </c>
      <c r="H8375" s="28" t="s">
        <v>3370</v>
      </c>
      <c r="J8375" s="28" t="s">
        <v>4906</v>
      </c>
    </row>
    <row r="8376" spans="1:13" hidden="1" x14ac:dyDescent="0.2">
      <c r="A8376" s="211">
        <v>93136</v>
      </c>
      <c r="B8376" s="28" t="s">
        <v>4573</v>
      </c>
      <c r="C8376" s="28" t="s">
        <v>5135</v>
      </c>
      <c r="D8376" s="25">
        <v>41202</v>
      </c>
      <c r="E8376" s="28" t="s">
        <v>6478</v>
      </c>
      <c r="F8376" s="26">
        <v>15.95</v>
      </c>
      <c r="G8376" s="28" t="s">
        <v>6755</v>
      </c>
      <c r="H8376" s="28" t="s">
        <v>7154</v>
      </c>
      <c r="J8376" s="28" t="s">
        <v>4905</v>
      </c>
      <c r="K8376" s="29">
        <v>41204</v>
      </c>
      <c r="L8376" s="28" t="s">
        <v>5658</v>
      </c>
      <c r="M8376" s="28" t="s">
        <v>5700</v>
      </c>
    </row>
    <row r="8377" spans="1:13" hidden="1" x14ac:dyDescent="0.2">
      <c r="A8377" s="27">
        <v>93137</v>
      </c>
      <c r="B8377" s="28" t="s">
        <v>4573</v>
      </c>
      <c r="C8377" s="28" t="s">
        <v>5135</v>
      </c>
      <c r="D8377" s="25">
        <v>41203</v>
      </c>
      <c r="F8377" s="26">
        <v>30.49</v>
      </c>
      <c r="G8377" s="28" t="s">
        <v>5160</v>
      </c>
      <c r="H8377" s="28" t="s">
        <v>7322</v>
      </c>
      <c r="J8377" s="28" t="s">
        <v>7139</v>
      </c>
      <c r="K8377" s="29">
        <v>41204</v>
      </c>
      <c r="L8377" s="28" t="s">
        <v>5658</v>
      </c>
      <c r="M8377" s="28" t="s">
        <v>3390</v>
      </c>
    </row>
    <row r="8378" spans="1:13" hidden="1" x14ac:dyDescent="0.2">
      <c r="A8378" s="27">
        <v>93132</v>
      </c>
      <c r="B8378" s="28" t="s">
        <v>4573</v>
      </c>
      <c r="C8378" s="28" t="s">
        <v>5135</v>
      </c>
      <c r="D8378" s="25">
        <v>41203</v>
      </c>
      <c r="F8378" s="26">
        <v>21.95</v>
      </c>
      <c r="G8378" s="28" t="s">
        <v>5167</v>
      </c>
      <c r="H8378" s="28" t="s">
        <v>3365</v>
      </c>
      <c r="J8378" s="28" t="s">
        <v>4909</v>
      </c>
      <c r="K8378" s="29">
        <v>41204</v>
      </c>
      <c r="L8378" s="28" t="s">
        <v>5658</v>
      </c>
      <c r="M8378" s="28" t="s">
        <v>748</v>
      </c>
    </row>
    <row r="8379" spans="1:13" hidden="1" x14ac:dyDescent="0.2">
      <c r="A8379" s="211">
        <v>93131</v>
      </c>
      <c r="B8379" s="33" t="s">
        <v>4579</v>
      </c>
      <c r="C8379" s="28" t="s">
        <v>4574</v>
      </c>
      <c r="D8379" s="25">
        <v>41204</v>
      </c>
      <c r="F8379" s="26">
        <v>100</v>
      </c>
      <c r="G8379" s="28" t="s">
        <v>4580</v>
      </c>
      <c r="H8379" s="28" t="s">
        <v>6667</v>
      </c>
      <c r="K8379" s="29">
        <v>41204</v>
      </c>
      <c r="L8379" s="28" t="s">
        <v>7184</v>
      </c>
      <c r="M8379" s="28" t="s">
        <v>376</v>
      </c>
    </row>
    <row r="8380" spans="1:13" hidden="1" x14ac:dyDescent="0.2">
      <c r="A8380" s="211">
        <v>93138</v>
      </c>
      <c r="B8380" s="28" t="s">
        <v>4573</v>
      </c>
      <c r="C8380" s="28" t="s">
        <v>5135</v>
      </c>
      <c r="D8380" s="25">
        <v>41204</v>
      </c>
      <c r="F8380" s="26">
        <v>34.81</v>
      </c>
      <c r="G8380" s="28" t="s">
        <v>1157</v>
      </c>
      <c r="H8380" s="28" t="s">
        <v>7322</v>
      </c>
      <c r="J8380" s="28" t="s">
        <v>7139</v>
      </c>
      <c r="K8380" s="29">
        <v>41205</v>
      </c>
      <c r="L8380" s="28" t="s">
        <v>5658</v>
      </c>
      <c r="M8380" s="28" t="s">
        <v>5701</v>
      </c>
    </row>
    <row r="8381" spans="1:13" hidden="1" x14ac:dyDescent="0.2">
      <c r="A8381" s="27">
        <v>93130</v>
      </c>
      <c r="B8381" s="28" t="s">
        <v>4573</v>
      </c>
      <c r="C8381" s="28" t="s">
        <v>4574</v>
      </c>
      <c r="D8381" s="25">
        <v>41205</v>
      </c>
      <c r="E8381" s="28" t="s">
        <v>3389</v>
      </c>
      <c r="F8381" s="26">
        <v>46.08</v>
      </c>
      <c r="G8381" s="28" t="s">
        <v>5139</v>
      </c>
      <c r="H8381" s="28" t="s">
        <v>3381</v>
      </c>
      <c r="J8381" s="28" t="s">
        <v>4911</v>
      </c>
      <c r="K8381" s="29">
        <v>41205</v>
      </c>
      <c r="L8381" s="28" t="s">
        <v>7174</v>
      </c>
      <c r="M8381" s="28" t="s">
        <v>7209</v>
      </c>
    </row>
    <row r="8382" spans="1:13" hidden="1" x14ac:dyDescent="0.2">
      <c r="A8382" s="27">
        <v>93139.1</v>
      </c>
      <c r="B8382" s="28" t="s">
        <v>4573</v>
      </c>
      <c r="C8382" s="28" t="s">
        <v>5135</v>
      </c>
      <c r="D8382" s="25">
        <v>41205</v>
      </c>
      <c r="E8382" s="28" t="s">
        <v>1331</v>
      </c>
      <c r="F8382" s="26">
        <v>10.5</v>
      </c>
      <c r="G8382" s="28" t="s">
        <v>683</v>
      </c>
      <c r="H8382" s="28" t="s">
        <v>3488</v>
      </c>
      <c r="J8382" s="28" t="s">
        <v>4908</v>
      </c>
      <c r="K8382" s="29">
        <v>41206</v>
      </c>
      <c r="L8382" s="28" t="s">
        <v>5658</v>
      </c>
      <c r="M8382" s="28" t="s">
        <v>6162</v>
      </c>
    </row>
    <row r="8383" spans="1:13" hidden="1" x14ac:dyDescent="0.2">
      <c r="A8383" s="27">
        <v>93139.199999999997</v>
      </c>
      <c r="B8383" s="33" t="s">
        <v>4573</v>
      </c>
      <c r="C8383" s="28" t="s">
        <v>5135</v>
      </c>
      <c r="D8383" s="25">
        <v>41205</v>
      </c>
      <c r="F8383" s="26">
        <v>83.04</v>
      </c>
      <c r="G8383" s="28" t="s">
        <v>683</v>
      </c>
      <c r="H8383" s="28" t="s">
        <v>3365</v>
      </c>
      <c r="J8383" s="28" t="s">
        <v>4909</v>
      </c>
      <c r="K8383" s="29">
        <v>41206</v>
      </c>
      <c r="L8383" s="28" t="s">
        <v>5658</v>
      </c>
      <c r="M8383" s="28" t="s">
        <v>6162</v>
      </c>
    </row>
    <row r="8384" spans="1:13" hidden="1" x14ac:dyDescent="0.2">
      <c r="A8384" s="27">
        <v>93140.1</v>
      </c>
      <c r="B8384" s="28" t="s">
        <v>4573</v>
      </c>
      <c r="C8384" s="28" t="s">
        <v>5135</v>
      </c>
      <c r="D8384" s="25">
        <v>41205</v>
      </c>
      <c r="E8384" s="28" t="s">
        <v>5092</v>
      </c>
      <c r="F8384" s="26">
        <v>8.8000000000000007</v>
      </c>
      <c r="G8384" s="28" t="s">
        <v>683</v>
      </c>
      <c r="H8384" s="28" t="s">
        <v>3488</v>
      </c>
      <c r="J8384" s="28" t="s">
        <v>4908</v>
      </c>
      <c r="K8384" s="29">
        <v>41206</v>
      </c>
      <c r="L8384" s="28" t="s">
        <v>5658</v>
      </c>
      <c r="M8384" s="28" t="s">
        <v>6162</v>
      </c>
    </row>
    <row r="8385" spans="1:13" hidden="1" x14ac:dyDescent="0.2">
      <c r="A8385" s="27">
        <v>93140.2</v>
      </c>
      <c r="B8385" s="28" t="s">
        <v>4573</v>
      </c>
      <c r="C8385" s="28" t="s">
        <v>5135</v>
      </c>
      <c r="D8385" s="25">
        <v>41205</v>
      </c>
      <c r="F8385" s="26">
        <v>25.96</v>
      </c>
      <c r="G8385" s="28" t="s">
        <v>683</v>
      </c>
      <c r="H8385" s="28" t="s">
        <v>3365</v>
      </c>
      <c r="J8385" s="28" t="s">
        <v>4909</v>
      </c>
      <c r="K8385" s="29">
        <v>41206</v>
      </c>
      <c r="L8385" s="28" t="s">
        <v>5658</v>
      </c>
      <c r="M8385" s="28" t="s">
        <v>6162</v>
      </c>
    </row>
    <row r="8386" spans="1:13" hidden="1" x14ac:dyDescent="0.2">
      <c r="A8386" s="27">
        <v>93128</v>
      </c>
      <c r="B8386" s="28" t="s">
        <v>4585</v>
      </c>
      <c r="C8386" s="28" t="s">
        <v>4574</v>
      </c>
      <c r="D8386" s="25">
        <v>41205</v>
      </c>
      <c r="F8386" s="26">
        <v>20.8</v>
      </c>
      <c r="G8386" s="28" t="s">
        <v>5141</v>
      </c>
      <c r="H8386" s="28" t="s">
        <v>5948</v>
      </c>
      <c r="J8386" s="28" t="s">
        <v>4907</v>
      </c>
      <c r="K8386" s="29">
        <v>41205</v>
      </c>
      <c r="L8386" s="28" t="s">
        <v>7174</v>
      </c>
      <c r="M8386" s="28" t="s">
        <v>5035</v>
      </c>
    </row>
    <row r="8387" spans="1:13" hidden="1" x14ac:dyDescent="0.2">
      <c r="A8387" s="27">
        <v>93141</v>
      </c>
      <c r="B8387" s="28" t="s">
        <v>4573</v>
      </c>
      <c r="C8387" s="28" t="s">
        <v>5135</v>
      </c>
      <c r="D8387" s="25">
        <v>41205</v>
      </c>
      <c r="F8387" s="26">
        <v>149.82</v>
      </c>
      <c r="G8387" s="28" t="s">
        <v>895</v>
      </c>
      <c r="H8387" s="28" t="s">
        <v>3488</v>
      </c>
      <c r="J8387" s="28" t="s">
        <v>4908</v>
      </c>
      <c r="K8387" s="29">
        <v>41206</v>
      </c>
      <c r="L8387" s="28" t="s">
        <v>5658</v>
      </c>
      <c r="M8387" s="28" t="s">
        <v>4207</v>
      </c>
    </row>
    <row r="8388" spans="1:13" hidden="1" x14ac:dyDescent="0.2">
      <c r="A8388" s="27">
        <v>93129</v>
      </c>
      <c r="B8388" s="28" t="s">
        <v>5138</v>
      </c>
      <c r="C8388" s="28" t="s">
        <v>4574</v>
      </c>
      <c r="D8388" s="25">
        <v>41205</v>
      </c>
      <c r="F8388" s="26">
        <v>300.58</v>
      </c>
      <c r="G8388" s="28" t="s">
        <v>4574</v>
      </c>
      <c r="H8388" s="28" t="s">
        <v>3381</v>
      </c>
      <c r="J8388" s="28" t="s">
        <v>4909</v>
      </c>
      <c r="K8388" s="29">
        <v>41205</v>
      </c>
      <c r="L8388" s="28" t="s">
        <v>7206</v>
      </c>
      <c r="M8388" s="28" t="s">
        <v>375</v>
      </c>
    </row>
    <row r="8389" spans="1:13" hidden="1" x14ac:dyDescent="0.2">
      <c r="A8389" s="211">
        <v>93142</v>
      </c>
      <c r="B8389" s="28" t="s">
        <v>4573</v>
      </c>
      <c r="C8389" s="28" t="s">
        <v>5135</v>
      </c>
      <c r="D8389" s="25">
        <v>41206</v>
      </c>
      <c r="F8389" s="26">
        <v>15.5</v>
      </c>
      <c r="G8389" s="28" t="s">
        <v>2208</v>
      </c>
      <c r="H8389" s="28" t="s">
        <v>4600</v>
      </c>
      <c r="J8389" s="28" t="s">
        <v>4907</v>
      </c>
      <c r="K8389" s="29">
        <v>41207</v>
      </c>
      <c r="L8389" s="28" t="s">
        <v>5658</v>
      </c>
      <c r="M8389" s="28" t="s">
        <v>3924</v>
      </c>
    </row>
    <row r="8390" spans="1:13" hidden="1" x14ac:dyDescent="0.2">
      <c r="A8390" s="27">
        <v>93195.4</v>
      </c>
      <c r="B8390" s="28" t="s">
        <v>4573</v>
      </c>
      <c r="C8390" s="28" t="s">
        <v>5133</v>
      </c>
      <c r="D8390" s="25">
        <v>41206</v>
      </c>
      <c r="E8390" s="28" t="s">
        <v>5091</v>
      </c>
      <c r="F8390" s="26">
        <v>42</v>
      </c>
      <c r="G8390" s="28" t="s">
        <v>5137</v>
      </c>
      <c r="H8390" s="28" t="s">
        <v>3370</v>
      </c>
      <c r="J8390" s="28" t="s">
        <v>4909</v>
      </c>
    </row>
    <row r="8391" spans="1:13" hidden="1" x14ac:dyDescent="0.2">
      <c r="A8391" s="27">
        <v>93195.5</v>
      </c>
      <c r="B8391" s="28" t="s">
        <v>4573</v>
      </c>
      <c r="C8391" s="28" t="s">
        <v>5133</v>
      </c>
      <c r="D8391" s="25">
        <v>41206</v>
      </c>
      <c r="F8391" s="26">
        <v>6.09</v>
      </c>
      <c r="G8391" s="28" t="s">
        <v>5137</v>
      </c>
      <c r="H8391" s="28" t="s">
        <v>3365</v>
      </c>
      <c r="J8391" s="28" t="s">
        <v>4909</v>
      </c>
    </row>
    <row r="8392" spans="1:13" hidden="1" x14ac:dyDescent="0.2">
      <c r="A8392" s="211">
        <v>93144</v>
      </c>
      <c r="B8392" s="28" t="s">
        <v>4573</v>
      </c>
      <c r="C8392" s="28" t="s">
        <v>5135</v>
      </c>
      <c r="D8392" s="25">
        <v>41207</v>
      </c>
      <c r="E8392" s="28" t="s">
        <v>1446</v>
      </c>
      <c r="F8392" s="26">
        <v>35.97</v>
      </c>
      <c r="G8392" s="28" t="s">
        <v>6479</v>
      </c>
      <c r="H8392" s="28" t="s">
        <v>277</v>
      </c>
      <c r="J8392" s="28" t="s">
        <v>4907</v>
      </c>
      <c r="K8392" s="29">
        <v>41208</v>
      </c>
      <c r="L8392" s="28" t="s">
        <v>5658</v>
      </c>
      <c r="M8392" s="28" t="s">
        <v>5702</v>
      </c>
    </row>
    <row r="8393" spans="1:13" hidden="1" x14ac:dyDescent="0.2">
      <c r="A8393" s="27">
        <v>93145</v>
      </c>
      <c r="B8393" s="28" t="s">
        <v>4573</v>
      </c>
      <c r="C8393" s="28" t="s">
        <v>5135</v>
      </c>
      <c r="D8393" s="25">
        <v>41207</v>
      </c>
      <c r="F8393" s="26">
        <v>1.2</v>
      </c>
      <c r="G8393" s="28" t="s">
        <v>683</v>
      </c>
      <c r="H8393" s="28" t="s">
        <v>3365</v>
      </c>
      <c r="J8393" s="28" t="s">
        <v>4909</v>
      </c>
      <c r="K8393" s="29">
        <v>41208</v>
      </c>
      <c r="L8393" s="28" t="s">
        <v>5658</v>
      </c>
      <c r="M8393" s="28" t="s">
        <v>7856</v>
      </c>
    </row>
    <row r="8394" spans="1:13" x14ac:dyDescent="0.2">
      <c r="A8394" s="27">
        <v>93143</v>
      </c>
      <c r="B8394" s="28" t="s">
        <v>4573</v>
      </c>
      <c r="C8394" s="28" t="s">
        <v>5135</v>
      </c>
      <c r="D8394" s="25">
        <v>41207</v>
      </c>
      <c r="F8394" s="26">
        <v>15.3</v>
      </c>
      <c r="G8394" s="28" t="s">
        <v>2205</v>
      </c>
      <c r="H8394" s="28" t="s">
        <v>7151</v>
      </c>
      <c r="J8394" s="28" t="s">
        <v>4911</v>
      </c>
      <c r="K8394" s="29">
        <v>41208</v>
      </c>
      <c r="L8394" s="28" t="s">
        <v>5658</v>
      </c>
      <c r="M8394" s="28" t="s">
        <v>755</v>
      </c>
    </row>
    <row r="8395" spans="1:13" hidden="1" x14ac:dyDescent="0.2">
      <c r="A8395" s="211">
        <v>93127</v>
      </c>
      <c r="B8395" s="28" t="s">
        <v>4579</v>
      </c>
      <c r="C8395" s="28" t="s">
        <v>4574</v>
      </c>
      <c r="D8395" s="25">
        <v>41208</v>
      </c>
      <c r="F8395" s="26">
        <v>100</v>
      </c>
      <c r="G8395" s="28" t="s">
        <v>4580</v>
      </c>
      <c r="H8395" s="28" t="s">
        <v>6667</v>
      </c>
      <c r="K8395" s="29">
        <v>41208</v>
      </c>
      <c r="L8395" s="28" t="s">
        <v>7184</v>
      </c>
      <c r="M8395" s="28" t="s">
        <v>374</v>
      </c>
    </row>
    <row r="8396" spans="1:13" hidden="1" x14ac:dyDescent="0.2">
      <c r="A8396" s="27">
        <v>93147</v>
      </c>
      <c r="B8396" s="28" t="s">
        <v>4573</v>
      </c>
      <c r="C8396" s="28" t="s">
        <v>5135</v>
      </c>
      <c r="D8396" s="25">
        <v>41208</v>
      </c>
      <c r="F8396" s="26">
        <v>51</v>
      </c>
      <c r="G8396" s="28" t="s">
        <v>6614</v>
      </c>
      <c r="H8396" s="28" t="s">
        <v>7311</v>
      </c>
      <c r="J8396" s="28" t="s">
        <v>4683</v>
      </c>
      <c r="K8396" s="29">
        <v>41209</v>
      </c>
      <c r="L8396" s="28" t="s">
        <v>5658</v>
      </c>
      <c r="M8396" s="28" t="s">
        <v>2284</v>
      </c>
    </row>
    <row r="8397" spans="1:13" hidden="1" x14ac:dyDescent="0.2">
      <c r="A8397" s="27">
        <v>93146.1</v>
      </c>
      <c r="B8397" s="28" t="s">
        <v>4573</v>
      </c>
      <c r="C8397" s="28" t="s">
        <v>5135</v>
      </c>
      <c r="D8397" s="25">
        <v>41208</v>
      </c>
      <c r="E8397" s="28" t="s">
        <v>5090</v>
      </c>
      <c r="F8397" s="26">
        <v>28</v>
      </c>
      <c r="G8397" s="28" t="s">
        <v>683</v>
      </c>
      <c r="H8397" s="28" t="s">
        <v>3488</v>
      </c>
      <c r="J8397" s="28" t="s">
        <v>4908</v>
      </c>
      <c r="K8397" s="29">
        <v>41209</v>
      </c>
      <c r="L8397" s="28" t="s">
        <v>5658</v>
      </c>
      <c r="M8397" s="28" t="s">
        <v>6162</v>
      </c>
    </row>
    <row r="8398" spans="1:13" hidden="1" x14ac:dyDescent="0.2">
      <c r="A8398" s="27">
        <v>93146.2</v>
      </c>
      <c r="B8398" s="28" t="s">
        <v>4573</v>
      </c>
      <c r="C8398" s="28" t="s">
        <v>5135</v>
      </c>
      <c r="D8398" s="25">
        <v>41208</v>
      </c>
      <c r="F8398" s="26">
        <v>56.18</v>
      </c>
      <c r="G8398" s="28" t="s">
        <v>683</v>
      </c>
      <c r="H8398" s="28" t="s">
        <v>3365</v>
      </c>
      <c r="J8398" s="28" t="s">
        <v>4909</v>
      </c>
      <c r="K8398" s="29">
        <v>41209</v>
      </c>
      <c r="L8398" s="28" t="s">
        <v>5658</v>
      </c>
      <c r="M8398" s="28" t="s">
        <v>6162</v>
      </c>
    </row>
    <row r="8399" spans="1:13" hidden="1" x14ac:dyDescent="0.2">
      <c r="A8399" s="27">
        <v>93148</v>
      </c>
      <c r="B8399" s="28" t="s">
        <v>4573</v>
      </c>
      <c r="C8399" s="28" t="s">
        <v>5135</v>
      </c>
      <c r="D8399" s="25">
        <v>41209</v>
      </c>
      <c r="F8399" s="26">
        <v>4.55</v>
      </c>
      <c r="G8399" s="28" t="s">
        <v>683</v>
      </c>
      <c r="H8399" s="28" t="s">
        <v>3365</v>
      </c>
      <c r="J8399" s="28" t="s">
        <v>4909</v>
      </c>
      <c r="K8399" s="29">
        <v>41211</v>
      </c>
      <c r="L8399" s="28" t="s">
        <v>5658</v>
      </c>
      <c r="M8399" s="28" t="s">
        <v>7856</v>
      </c>
    </row>
    <row r="8400" spans="1:13" hidden="1" x14ac:dyDescent="0.2">
      <c r="A8400" s="27">
        <v>93149</v>
      </c>
      <c r="B8400" s="28" t="s">
        <v>4573</v>
      </c>
      <c r="C8400" s="28" t="s">
        <v>5135</v>
      </c>
      <c r="D8400" s="25">
        <v>41209</v>
      </c>
      <c r="E8400" s="28" t="s">
        <v>6481</v>
      </c>
      <c r="F8400" s="26">
        <v>26</v>
      </c>
      <c r="G8400" s="28" t="s">
        <v>6480</v>
      </c>
      <c r="H8400" s="28" t="s">
        <v>7324</v>
      </c>
      <c r="I8400" s="28" t="s">
        <v>713</v>
      </c>
      <c r="J8400" s="28" t="s">
        <v>4909</v>
      </c>
      <c r="K8400" s="29">
        <v>41211</v>
      </c>
      <c r="L8400" s="28" t="s">
        <v>5658</v>
      </c>
      <c r="M8400" s="28" t="s">
        <v>5703</v>
      </c>
    </row>
    <row r="8401" spans="1:13" hidden="1" x14ac:dyDescent="0.2">
      <c r="A8401" s="27">
        <v>93150</v>
      </c>
      <c r="B8401" s="28" t="s">
        <v>4573</v>
      </c>
      <c r="C8401" s="28" t="s">
        <v>5135</v>
      </c>
      <c r="D8401" s="25">
        <v>41210</v>
      </c>
      <c r="F8401" s="26">
        <v>65.38</v>
      </c>
      <c r="G8401" s="28" t="s">
        <v>683</v>
      </c>
      <c r="H8401" s="28" t="s">
        <v>7322</v>
      </c>
      <c r="J8401" s="28" t="s">
        <v>7139</v>
      </c>
      <c r="K8401" s="29">
        <v>41211</v>
      </c>
      <c r="L8401" s="28" t="s">
        <v>5658</v>
      </c>
      <c r="M8401" s="28" t="s">
        <v>4093</v>
      </c>
    </row>
    <row r="8402" spans="1:13" hidden="1" x14ac:dyDescent="0.2">
      <c r="A8402" s="211">
        <v>93124</v>
      </c>
      <c r="B8402" s="28" t="s">
        <v>4579</v>
      </c>
      <c r="C8402" s="28" t="s">
        <v>4574</v>
      </c>
      <c r="D8402" s="25">
        <v>41211</v>
      </c>
      <c r="F8402" s="26">
        <v>30</v>
      </c>
      <c r="G8402" s="28" t="s">
        <v>4580</v>
      </c>
      <c r="H8402" s="28" t="s">
        <v>6667</v>
      </c>
      <c r="K8402" s="29">
        <v>41211</v>
      </c>
      <c r="L8402" s="28" t="s">
        <v>7184</v>
      </c>
      <c r="M8402" s="28" t="s">
        <v>373</v>
      </c>
    </row>
    <row r="8403" spans="1:13" hidden="1" x14ac:dyDescent="0.2">
      <c r="A8403" s="211">
        <v>93152</v>
      </c>
      <c r="B8403" s="28" t="s">
        <v>4573</v>
      </c>
      <c r="C8403" s="28" t="s">
        <v>5135</v>
      </c>
      <c r="D8403" s="25">
        <v>41211</v>
      </c>
      <c r="F8403" s="26">
        <v>58.8</v>
      </c>
      <c r="G8403" s="28" t="s">
        <v>1942</v>
      </c>
      <c r="H8403" s="28" t="s">
        <v>3484</v>
      </c>
      <c r="J8403" s="28" t="s">
        <v>4909</v>
      </c>
      <c r="K8403" s="29">
        <v>41212</v>
      </c>
      <c r="L8403" s="28" t="s">
        <v>5658</v>
      </c>
      <c r="M8403" s="28" t="s">
        <v>5704</v>
      </c>
    </row>
    <row r="8404" spans="1:13" hidden="1" x14ac:dyDescent="0.2">
      <c r="A8404" s="27">
        <v>93153</v>
      </c>
      <c r="B8404" s="28" t="s">
        <v>4573</v>
      </c>
      <c r="C8404" s="28" t="s">
        <v>5135</v>
      </c>
      <c r="D8404" s="25">
        <v>41211</v>
      </c>
      <c r="E8404" s="28" t="s">
        <v>6482</v>
      </c>
      <c r="F8404" s="26">
        <v>35.700000000000003</v>
      </c>
      <c r="G8404" s="28" t="s">
        <v>1561</v>
      </c>
      <c r="H8404" s="28" t="s">
        <v>3484</v>
      </c>
      <c r="J8404" s="28" t="s">
        <v>4909</v>
      </c>
      <c r="K8404" s="29">
        <v>41213</v>
      </c>
      <c r="L8404" s="28" t="s">
        <v>5658</v>
      </c>
      <c r="M8404" s="28" t="s">
        <v>5717</v>
      </c>
    </row>
    <row r="8405" spans="1:13" hidden="1" x14ac:dyDescent="0.2">
      <c r="A8405" s="27">
        <v>93123</v>
      </c>
      <c r="B8405" s="28" t="s">
        <v>4573</v>
      </c>
      <c r="C8405" s="28" t="s">
        <v>4574</v>
      </c>
      <c r="D8405" s="25">
        <v>41211</v>
      </c>
      <c r="F8405" s="26">
        <v>120</v>
      </c>
      <c r="G8405" s="28" t="s">
        <v>5152</v>
      </c>
      <c r="H8405" s="28" t="s">
        <v>7311</v>
      </c>
      <c r="J8405" s="28" t="s">
        <v>4683</v>
      </c>
      <c r="K8405" s="29">
        <v>41211</v>
      </c>
      <c r="L8405" s="28" t="s">
        <v>7182</v>
      </c>
      <c r="M8405" s="28" t="s">
        <v>5696</v>
      </c>
    </row>
    <row r="8406" spans="1:13" hidden="1" x14ac:dyDescent="0.2">
      <c r="A8406" s="27">
        <v>93151</v>
      </c>
      <c r="B8406" s="28" t="s">
        <v>4573</v>
      </c>
      <c r="C8406" s="28" t="s">
        <v>5135</v>
      </c>
      <c r="D8406" s="25">
        <v>41211</v>
      </c>
      <c r="F8406" s="26">
        <v>7.71</v>
      </c>
      <c r="G8406" s="28" t="s">
        <v>683</v>
      </c>
      <c r="H8406" s="28" t="s">
        <v>3365</v>
      </c>
      <c r="J8406" s="28" t="s">
        <v>4909</v>
      </c>
      <c r="K8406" s="29">
        <v>41212</v>
      </c>
      <c r="L8406" s="28" t="s">
        <v>5658</v>
      </c>
      <c r="M8406" s="28" t="s">
        <v>7856</v>
      </c>
    </row>
    <row r="8407" spans="1:13" hidden="1" x14ac:dyDescent="0.2">
      <c r="A8407" s="27">
        <v>93126</v>
      </c>
      <c r="B8407" s="28" t="s">
        <v>4573</v>
      </c>
      <c r="C8407" s="28" t="s">
        <v>4574</v>
      </c>
      <c r="D8407" s="25">
        <v>41211</v>
      </c>
      <c r="F8407" s="26">
        <v>45.7</v>
      </c>
      <c r="G8407" s="28" t="s">
        <v>6790</v>
      </c>
      <c r="H8407" s="28" t="s">
        <v>3381</v>
      </c>
      <c r="J8407" s="28" t="s">
        <v>4909</v>
      </c>
      <c r="K8407" s="29">
        <v>41211</v>
      </c>
      <c r="L8407" s="28" t="s">
        <v>7174</v>
      </c>
      <c r="M8407" s="28" t="s">
        <v>7220</v>
      </c>
    </row>
    <row r="8408" spans="1:13" hidden="1" x14ac:dyDescent="0.2">
      <c r="A8408" s="27">
        <v>93125</v>
      </c>
      <c r="B8408" s="28" t="s">
        <v>4573</v>
      </c>
      <c r="C8408" s="28" t="s">
        <v>4574</v>
      </c>
      <c r="D8408" s="25">
        <v>41211</v>
      </c>
      <c r="E8408" s="33"/>
      <c r="F8408" s="26">
        <v>24.99</v>
      </c>
      <c r="G8408" s="28" t="s">
        <v>5136</v>
      </c>
      <c r="H8408" s="28" t="s">
        <v>3381</v>
      </c>
      <c r="J8408" s="28" t="s">
        <v>4911</v>
      </c>
      <c r="K8408" s="29">
        <v>41211</v>
      </c>
      <c r="L8408" s="28" t="s">
        <v>7174</v>
      </c>
      <c r="M8408" s="28" t="s">
        <v>7221</v>
      </c>
    </row>
    <row r="8409" spans="1:13" hidden="1" x14ac:dyDescent="0.2">
      <c r="A8409" s="211">
        <v>93155</v>
      </c>
      <c r="B8409" s="28" t="s">
        <v>4573</v>
      </c>
      <c r="C8409" s="28" t="s">
        <v>5135</v>
      </c>
      <c r="D8409" s="25">
        <v>41212</v>
      </c>
      <c r="F8409" s="26">
        <v>18.46</v>
      </c>
      <c r="G8409" s="28" t="s">
        <v>3700</v>
      </c>
      <c r="H8409" s="28" t="s">
        <v>7324</v>
      </c>
      <c r="J8409" s="28" t="s">
        <v>4909</v>
      </c>
      <c r="K8409" s="29">
        <v>41213</v>
      </c>
      <c r="L8409" s="28" t="s">
        <v>5658</v>
      </c>
      <c r="M8409" s="28" t="s">
        <v>3821</v>
      </c>
    </row>
    <row r="8410" spans="1:13" hidden="1" x14ac:dyDescent="0.2">
      <c r="A8410" s="211">
        <v>93154</v>
      </c>
      <c r="B8410" s="28" t="s">
        <v>4573</v>
      </c>
      <c r="C8410" s="28" t="s">
        <v>5135</v>
      </c>
      <c r="D8410" s="25">
        <v>41212</v>
      </c>
      <c r="F8410" s="26">
        <v>391.14</v>
      </c>
      <c r="G8410" s="28" t="s">
        <v>4258</v>
      </c>
      <c r="H8410" s="28" t="s">
        <v>7322</v>
      </c>
      <c r="J8410" s="28" t="s">
        <v>7139</v>
      </c>
      <c r="K8410" s="29">
        <v>41213</v>
      </c>
      <c r="L8410" s="28" t="s">
        <v>5658</v>
      </c>
      <c r="M8410" s="28" t="s">
        <v>5705</v>
      </c>
    </row>
    <row r="8411" spans="1:13" hidden="1" x14ac:dyDescent="0.2">
      <c r="A8411" s="27">
        <v>93195.3</v>
      </c>
      <c r="B8411" s="28" t="s">
        <v>4573</v>
      </c>
      <c r="C8411" s="28" t="s">
        <v>5133</v>
      </c>
      <c r="D8411" s="25">
        <v>41212</v>
      </c>
      <c r="E8411" s="28" t="s">
        <v>5555</v>
      </c>
      <c r="F8411" s="26">
        <v>3.75</v>
      </c>
      <c r="G8411" s="28" t="s">
        <v>5137</v>
      </c>
      <c r="H8411" s="28" t="s">
        <v>3370</v>
      </c>
      <c r="J8411" s="28" t="s">
        <v>4909</v>
      </c>
    </row>
    <row r="8412" spans="1:13" hidden="1" x14ac:dyDescent="0.2">
      <c r="A8412" s="211">
        <v>93156</v>
      </c>
      <c r="B8412" s="28" t="s">
        <v>4573</v>
      </c>
      <c r="C8412" s="28" t="s">
        <v>5135</v>
      </c>
      <c r="D8412" s="25">
        <v>41213</v>
      </c>
      <c r="F8412" s="26">
        <v>29.99</v>
      </c>
      <c r="G8412" s="28" t="s">
        <v>2212</v>
      </c>
      <c r="H8412" s="28" t="s">
        <v>7311</v>
      </c>
      <c r="J8412" s="28" t="s">
        <v>4683</v>
      </c>
      <c r="K8412" s="29">
        <v>41214</v>
      </c>
      <c r="L8412" s="28" t="s">
        <v>5658</v>
      </c>
      <c r="M8412" s="28" t="s">
        <v>4090</v>
      </c>
    </row>
    <row r="8413" spans="1:13" hidden="1" x14ac:dyDescent="0.2">
      <c r="A8413" s="27">
        <v>93122</v>
      </c>
      <c r="B8413" s="28" t="s">
        <v>4573</v>
      </c>
      <c r="C8413" s="28" t="s">
        <v>4574</v>
      </c>
      <c r="D8413" s="25">
        <v>41213</v>
      </c>
      <c r="F8413" s="26">
        <v>37</v>
      </c>
      <c r="G8413" s="28" t="s">
        <v>6752</v>
      </c>
      <c r="H8413" s="28" t="s">
        <v>3381</v>
      </c>
      <c r="J8413" s="28" t="s">
        <v>4907</v>
      </c>
      <c r="K8413" s="29">
        <v>41213</v>
      </c>
      <c r="L8413" s="28" t="s">
        <v>7174</v>
      </c>
      <c r="M8413" s="28" t="s">
        <v>6752</v>
      </c>
    </row>
    <row r="8414" spans="1:13" hidden="1" x14ac:dyDescent="0.2">
      <c r="A8414" s="211">
        <v>93120.1</v>
      </c>
      <c r="B8414" s="28" t="s">
        <v>4573</v>
      </c>
      <c r="C8414" s="28" t="s">
        <v>4574</v>
      </c>
      <c r="D8414" s="25">
        <v>41214</v>
      </c>
      <c r="E8414" s="28" t="s">
        <v>3976</v>
      </c>
      <c r="F8414" s="26">
        <v>50</v>
      </c>
      <c r="G8414" s="28" t="s">
        <v>5158</v>
      </c>
      <c r="H8414" s="28" t="s">
        <v>7154</v>
      </c>
      <c r="J8414" s="28" t="s">
        <v>4906</v>
      </c>
      <c r="K8414" s="29">
        <v>41214</v>
      </c>
      <c r="L8414" s="28" t="s">
        <v>7182</v>
      </c>
      <c r="M8414" s="28" t="s">
        <v>5695</v>
      </c>
    </row>
    <row r="8415" spans="1:13" hidden="1" x14ac:dyDescent="0.2">
      <c r="A8415" s="211">
        <v>93113.3</v>
      </c>
      <c r="B8415" s="28" t="s">
        <v>4573</v>
      </c>
      <c r="C8415" s="28" t="s">
        <v>4574</v>
      </c>
      <c r="D8415" s="25">
        <v>41214</v>
      </c>
      <c r="E8415" s="28" t="s">
        <v>3367</v>
      </c>
      <c r="F8415" s="26">
        <v>30</v>
      </c>
      <c r="G8415" s="28" t="s">
        <v>4584</v>
      </c>
      <c r="H8415" s="28" t="s">
        <v>3365</v>
      </c>
      <c r="J8415" s="28" t="s">
        <v>4905</v>
      </c>
      <c r="K8415" s="29">
        <v>41214</v>
      </c>
      <c r="L8415" s="28" t="s">
        <v>7182</v>
      </c>
      <c r="M8415" s="28" t="s">
        <v>5694</v>
      </c>
    </row>
    <row r="8416" spans="1:13" hidden="1" x14ac:dyDescent="0.2">
      <c r="A8416" s="211">
        <v>93121</v>
      </c>
      <c r="B8416" s="28" t="s">
        <v>4573</v>
      </c>
      <c r="C8416" s="28" t="s">
        <v>4574</v>
      </c>
      <c r="D8416" s="25">
        <v>41214</v>
      </c>
      <c r="F8416" s="26">
        <v>5</v>
      </c>
      <c r="G8416" s="28" t="s">
        <v>5134</v>
      </c>
      <c r="H8416" s="28" t="s">
        <v>5954</v>
      </c>
      <c r="J8416" s="28" t="s">
        <v>4912</v>
      </c>
      <c r="K8416" s="29">
        <v>41214</v>
      </c>
      <c r="L8416" s="28" t="s">
        <v>7174</v>
      </c>
      <c r="M8416" s="28" t="s">
        <v>7194</v>
      </c>
    </row>
    <row r="8417" spans="1:13" hidden="1" x14ac:dyDescent="0.2">
      <c r="A8417" s="211">
        <v>93116</v>
      </c>
      <c r="B8417" s="28" t="s">
        <v>4573</v>
      </c>
      <c r="C8417" s="28" t="s">
        <v>4574</v>
      </c>
      <c r="D8417" s="25">
        <v>41214</v>
      </c>
      <c r="E8417" s="28" t="s">
        <v>3382</v>
      </c>
      <c r="F8417" s="26">
        <v>100</v>
      </c>
      <c r="G8417" s="28" t="s">
        <v>5414</v>
      </c>
      <c r="H8417" s="28" t="s">
        <v>3381</v>
      </c>
      <c r="J8417" s="28" t="s">
        <v>4909</v>
      </c>
      <c r="K8417" s="29">
        <v>41214</v>
      </c>
      <c r="L8417" s="28" t="s">
        <v>7174</v>
      </c>
      <c r="M8417" s="28" t="s">
        <v>7188</v>
      </c>
    </row>
    <row r="8418" spans="1:13" hidden="1" x14ac:dyDescent="0.2">
      <c r="A8418" s="27">
        <v>93120.2</v>
      </c>
      <c r="B8418" s="28" t="s">
        <v>4573</v>
      </c>
      <c r="C8418" s="28" t="s">
        <v>4574</v>
      </c>
      <c r="D8418" s="25">
        <v>41214</v>
      </c>
      <c r="E8418" s="28" t="s">
        <v>3367</v>
      </c>
      <c r="F8418" s="26">
        <v>30</v>
      </c>
      <c r="G8418" s="28" t="s">
        <v>8412</v>
      </c>
      <c r="H8418" s="28" t="s">
        <v>3365</v>
      </c>
      <c r="J8418" s="28" t="s">
        <v>4906</v>
      </c>
      <c r="K8418" s="29">
        <v>41214</v>
      </c>
      <c r="L8418" s="28" t="s">
        <v>7182</v>
      </c>
      <c r="M8418" s="28" t="s">
        <v>5695</v>
      </c>
    </row>
    <row r="8419" spans="1:13" hidden="1" x14ac:dyDescent="0.2">
      <c r="A8419" s="27">
        <v>93115</v>
      </c>
      <c r="B8419" s="28" t="s">
        <v>4579</v>
      </c>
      <c r="C8419" s="28" t="s">
        <v>4574</v>
      </c>
      <c r="D8419" s="25">
        <v>41214</v>
      </c>
      <c r="F8419" s="26">
        <v>300</v>
      </c>
      <c r="G8419" s="28" t="s">
        <v>5133</v>
      </c>
      <c r="H8419" s="28" t="s">
        <v>6667</v>
      </c>
      <c r="K8419" s="29">
        <v>41214</v>
      </c>
      <c r="L8419" s="28" t="s">
        <v>7174</v>
      </c>
      <c r="M8419" s="28" t="s">
        <v>2972</v>
      </c>
    </row>
    <row r="8420" spans="1:13" hidden="1" x14ac:dyDescent="0.2">
      <c r="A8420" s="27">
        <v>93118</v>
      </c>
      <c r="B8420" s="28" t="s">
        <v>4573</v>
      </c>
      <c r="C8420" s="28" t="s">
        <v>4574</v>
      </c>
      <c r="D8420" s="25">
        <v>41214</v>
      </c>
      <c r="F8420" s="26">
        <v>37.56</v>
      </c>
      <c r="G8420" s="28" t="s">
        <v>6021</v>
      </c>
      <c r="H8420" s="28" t="s">
        <v>3381</v>
      </c>
      <c r="J8420" s="28" t="s">
        <v>4909</v>
      </c>
      <c r="K8420" s="29">
        <v>41214</v>
      </c>
      <c r="L8420" s="28" t="s">
        <v>7174</v>
      </c>
      <c r="M8420" s="28" t="s">
        <v>7200</v>
      </c>
    </row>
    <row r="8421" spans="1:13" hidden="1" x14ac:dyDescent="0.2">
      <c r="A8421" s="27">
        <v>93114</v>
      </c>
      <c r="B8421" s="28" t="s">
        <v>4573</v>
      </c>
      <c r="C8421" s="28" t="s">
        <v>4574</v>
      </c>
      <c r="D8421" s="25">
        <v>41214</v>
      </c>
      <c r="E8421" s="28" t="s">
        <v>3375</v>
      </c>
      <c r="F8421" s="26">
        <v>30.75</v>
      </c>
      <c r="G8421" s="28" t="s">
        <v>6023</v>
      </c>
      <c r="H8421" s="28" t="s">
        <v>3379</v>
      </c>
      <c r="J8421" s="28" t="s">
        <v>4906</v>
      </c>
      <c r="K8421" s="29">
        <v>41214</v>
      </c>
      <c r="L8421" s="28" t="s">
        <v>7174</v>
      </c>
      <c r="M8421" s="28" t="s">
        <v>7196</v>
      </c>
    </row>
    <row r="8422" spans="1:13" hidden="1" x14ac:dyDescent="0.2">
      <c r="A8422" s="27">
        <v>93117</v>
      </c>
      <c r="B8422" s="28" t="s">
        <v>4573</v>
      </c>
      <c r="C8422" s="28" t="s">
        <v>4574</v>
      </c>
      <c r="D8422" s="25">
        <v>41214</v>
      </c>
      <c r="F8422" s="26">
        <v>12.12</v>
      </c>
      <c r="G8422" s="28" t="s">
        <v>6022</v>
      </c>
      <c r="H8422" s="28" t="s">
        <v>3381</v>
      </c>
      <c r="J8422" s="28" t="s">
        <v>4909</v>
      </c>
      <c r="K8422" s="29">
        <v>41214</v>
      </c>
      <c r="L8422" s="28" t="s">
        <v>7174</v>
      </c>
      <c r="M8422" s="28" t="s">
        <v>7195</v>
      </c>
    </row>
    <row r="8423" spans="1:13" hidden="1" x14ac:dyDescent="0.2">
      <c r="A8423" s="27">
        <v>93113.1</v>
      </c>
      <c r="B8423" s="33" t="s">
        <v>4573</v>
      </c>
      <c r="C8423" s="28" t="s">
        <v>4574</v>
      </c>
      <c r="D8423" s="25">
        <v>41214</v>
      </c>
      <c r="E8423" s="28" t="s">
        <v>7163</v>
      </c>
      <c r="F8423" s="26">
        <v>20</v>
      </c>
      <c r="G8423" s="28" t="s">
        <v>4595</v>
      </c>
      <c r="H8423" s="28" t="s">
        <v>3370</v>
      </c>
      <c r="J8423" s="28" t="s">
        <v>4905</v>
      </c>
      <c r="K8423" s="29">
        <v>41214</v>
      </c>
      <c r="L8423" s="28" t="s">
        <v>7182</v>
      </c>
      <c r="M8423" s="28" t="s">
        <v>5694</v>
      </c>
    </row>
    <row r="8424" spans="1:13" hidden="1" x14ac:dyDescent="0.2">
      <c r="A8424" s="27">
        <v>93113.2</v>
      </c>
      <c r="B8424" s="28" t="s">
        <v>4573</v>
      </c>
      <c r="C8424" s="28" t="s">
        <v>4574</v>
      </c>
      <c r="D8424" s="25">
        <v>41214</v>
      </c>
      <c r="E8424" s="28" t="s">
        <v>3978</v>
      </c>
      <c r="F8424" s="26">
        <v>50</v>
      </c>
      <c r="G8424" s="28" t="s">
        <v>4595</v>
      </c>
      <c r="H8424" s="28" t="s">
        <v>4600</v>
      </c>
      <c r="J8424" s="28" t="s">
        <v>4905</v>
      </c>
      <c r="K8424" s="29">
        <v>41214</v>
      </c>
      <c r="L8424" s="28" t="s">
        <v>7182</v>
      </c>
      <c r="M8424" s="28" t="s">
        <v>5694</v>
      </c>
    </row>
    <row r="8425" spans="1:13" hidden="1" x14ac:dyDescent="0.2">
      <c r="A8425" s="27">
        <v>93120.3</v>
      </c>
      <c r="B8425" s="33" t="s">
        <v>4573</v>
      </c>
      <c r="C8425" s="28" t="s">
        <v>4574</v>
      </c>
      <c r="D8425" s="25">
        <v>41214</v>
      </c>
      <c r="E8425" s="28" t="s">
        <v>7162</v>
      </c>
      <c r="F8425" s="26">
        <v>20</v>
      </c>
      <c r="G8425" s="28" t="s">
        <v>4595</v>
      </c>
      <c r="H8425" s="28" t="s">
        <v>3370</v>
      </c>
      <c r="J8425" s="28" t="s">
        <v>4906</v>
      </c>
      <c r="K8425" s="29">
        <v>41214</v>
      </c>
      <c r="L8425" s="28" t="s">
        <v>7182</v>
      </c>
      <c r="M8425" s="28" t="s">
        <v>5695</v>
      </c>
    </row>
    <row r="8426" spans="1:13" hidden="1" x14ac:dyDescent="0.2">
      <c r="A8426" s="27">
        <v>93433</v>
      </c>
      <c r="B8426" s="28" t="s">
        <v>4573</v>
      </c>
      <c r="C8426" s="28" t="s">
        <v>4580</v>
      </c>
      <c r="D8426" s="25">
        <v>41214</v>
      </c>
      <c r="E8426" s="28" t="s">
        <v>4505</v>
      </c>
      <c r="F8426" s="26">
        <v>133</v>
      </c>
      <c r="G8426" s="28" t="s">
        <v>4595</v>
      </c>
      <c r="H8426" s="28" t="s">
        <v>3370</v>
      </c>
    </row>
    <row r="8427" spans="1:13" hidden="1" x14ac:dyDescent="0.2">
      <c r="A8427" s="27">
        <v>93435</v>
      </c>
      <c r="B8427" s="28" t="s">
        <v>5150</v>
      </c>
      <c r="C8427" s="28" t="s">
        <v>4580</v>
      </c>
      <c r="D8427" s="25">
        <v>41214</v>
      </c>
      <c r="E8427" s="28" t="s">
        <v>4507</v>
      </c>
      <c r="F8427" s="26">
        <v>-540</v>
      </c>
      <c r="G8427" s="28" t="s">
        <v>4574</v>
      </c>
      <c r="H8427" s="28" t="s">
        <v>6667</v>
      </c>
    </row>
    <row r="8428" spans="1:13" hidden="1" x14ac:dyDescent="0.2">
      <c r="A8428" s="27">
        <v>93446</v>
      </c>
      <c r="B8428" s="28" t="s">
        <v>5150</v>
      </c>
      <c r="C8428" s="28" t="s">
        <v>5133</v>
      </c>
      <c r="D8428" s="25">
        <v>41214</v>
      </c>
      <c r="F8428" s="26">
        <v>-300</v>
      </c>
      <c r="G8428" s="28" t="s">
        <v>4574</v>
      </c>
      <c r="H8428" s="28" t="s">
        <v>6667</v>
      </c>
    </row>
    <row r="8429" spans="1:13" hidden="1" x14ac:dyDescent="0.2">
      <c r="A8429" s="27">
        <v>93119</v>
      </c>
      <c r="B8429" s="28" t="s">
        <v>4573</v>
      </c>
      <c r="C8429" s="28" t="s">
        <v>4574</v>
      </c>
      <c r="D8429" s="25">
        <v>41214</v>
      </c>
      <c r="E8429" s="28" t="s">
        <v>5365</v>
      </c>
      <c r="F8429" s="26">
        <v>180</v>
      </c>
      <c r="G8429" s="28" t="s">
        <v>4597</v>
      </c>
      <c r="H8429" s="28" t="s">
        <v>3381</v>
      </c>
      <c r="J8429" s="28" t="s">
        <v>4909</v>
      </c>
      <c r="K8429" s="29">
        <v>41214</v>
      </c>
      <c r="L8429" s="28" t="s">
        <v>7174</v>
      </c>
      <c r="M8429" s="28" t="s">
        <v>7192</v>
      </c>
    </row>
    <row r="8430" spans="1:13" hidden="1" x14ac:dyDescent="0.2">
      <c r="A8430" s="211">
        <v>93109</v>
      </c>
      <c r="B8430" s="28" t="s">
        <v>4579</v>
      </c>
      <c r="C8430" s="28" t="s">
        <v>4574</v>
      </c>
      <c r="D8430" s="25">
        <v>41215</v>
      </c>
      <c r="F8430" s="26">
        <v>120</v>
      </c>
      <c r="G8430" s="28" t="s">
        <v>4580</v>
      </c>
      <c r="H8430" s="28" t="s">
        <v>6667</v>
      </c>
      <c r="K8430" s="29">
        <v>41215</v>
      </c>
      <c r="L8430" s="28" t="s">
        <v>7184</v>
      </c>
      <c r="M8430" s="28" t="s">
        <v>3656</v>
      </c>
    </row>
    <row r="8431" spans="1:13" hidden="1" x14ac:dyDescent="0.2">
      <c r="A8431" s="211">
        <v>93197</v>
      </c>
      <c r="B8431" s="33" t="s">
        <v>4573</v>
      </c>
      <c r="C8431" s="28" t="s">
        <v>4580</v>
      </c>
      <c r="D8431" s="25">
        <v>41215</v>
      </c>
      <c r="E8431" s="28" t="s">
        <v>8554</v>
      </c>
      <c r="F8431" s="26">
        <v>100</v>
      </c>
      <c r="G8431" s="28" t="s">
        <v>4915</v>
      </c>
      <c r="H8431" s="28" t="s">
        <v>4600</v>
      </c>
      <c r="J8431" s="28" t="s">
        <v>4905</v>
      </c>
    </row>
    <row r="8432" spans="1:13" hidden="1" x14ac:dyDescent="0.2">
      <c r="A8432" s="211">
        <v>93111</v>
      </c>
      <c r="B8432" s="28" t="s">
        <v>4573</v>
      </c>
      <c r="C8432" s="28" t="s">
        <v>4574</v>
      </c>
      <c r="D8432" s="25">
        <v>41215</v>
      </c>
      <c r="F8432" s="26">
        <v>7.99</v>
      </c>
      <c r="G8432" s="28" t="s">
        <v>2742</v>
      </c>
      <c r="H8432" s="28" t="s">
        <v>3381</v>
      </c>
      <c r="J8432" s="28" t="s">
        <v>4911</v>
      </c>
      <c r="K8432" s="29">
        <v>41215</v>
      </c>
      <c r="L8432" s="28" t="s">
        <v>7174</v>
      </c>
      <c r="M8432" s="28" t="s">
        <v>8111</v>
      </c>
    </row>
    <row r="8433" spans="1:13" hidden="1" x14ac:dyDescent="0.2">
      <c r="A8433" s="211">
        <v>93157</v>
      </c>
      <c r="B8433" s="28" t="s">
        <v>4573</v>
      </c>
      <c r="C8433" s="28" t="s">
        <v>5135</v>
      </c>
      <c r="D8433" s="25">
        <v>41215</v>
      </c>
      <c r="F8433" s="26">
        <v>4.1500000000000004</v>
      </c>
      <c r="G8433" s="28" t="s">
        <v>1444</v>
      </c>
      <c r="H8433" s="28" t="s">
        <v>277</v>
      </c>
      <c r="J8433" s="28" t="s">
        <v>4905</v>
      </c>
      <c r="K8433" s="29">
        <v>41216</v>
      </c>
      <c r="L8433" s="28" t="s">
        <v>5658</v>
      </c>
      <c r="M8433" s="28" t="s">
        <v>1456</v>
      </c>
    </row>
    <row r="8434" spans="1:13" hidden="1" x14ac:dyDescent="0.2">
      <c r="A8434" s="211">
        <v>93198</v>
      </c>
      <c r="B8434" s="33" t="s">
        <v>4573</v>
      </c>
      <c r="C8434" s="33" t="s">
        <v>4580</v>
      </c>
      <c r="D8434" s="25">
        <v>41215</v>
      </c>
      <c r="E8434" s="28" t="s">
        <v>851</v>
      </c>
      <c r="F8434" s="26">
        <v>20</v>
      </c>
      <c r="G8434" s="28" t="s">
        <v>850</v>
      </c>
      <c r="H8434" s="28" t="s">
        <v>3379</v>
      </c>
      <c r="J8434" s="28" t="s">
        <v>4906</v>
      </c>
      <c r="L8434" s="33"/>
    </row>
    <row r="8435" spans="1:13" hidden="1" x14ac:dyDescent="0.2">
      <c r="A8435" s="27">
        <v>93112</v>
      </c>
      <c r="B8435" s="28" t="s">
        <v>4579</v>
      </c>
      <c r="C8435" s="28" t="s">
        <v>4574</v>
      </c>
      <c r="D8435" s="25">
        <v>41215</v>
      </c>
      <c r="F8435" s="26">
        <v>3469.9</v>
      </c>
      <c r="G8435" s="28" t="s">
        <v>5135</v>
      </c>
      <c r="H8435" s="28" t="s">
        <v>6667</v>
      </c>
      <c r="K8435" s="29">
        <v>41215</v>
      </c>
      <c r="L8435" s="28" t="s">
        <v>7174</v>
      </c>
      <c r="M8435" s="28" t="s">
        <v>7218</v>
      </c>
    </row>
    <row r="8436" spans="1:13" hidden="1" x14ac:dyDescent="0.2">
      <c r="A8436" s="27">
        <v>93110</v>
      </c>
      <c r="B8436" s="28" t="s">
        <v>4573</v>
      </c>
      <c r="C8436" s="28" t="s">
        <v>4574</v>
      </c>
      <c r="D8436" s="25">
        <v>41215</v>
      </c>
      <c r="E8436" s="28" t="s">
        <v>3389</v>
      </c>
      <c r="F8436" s="26">
        <v>26.95</v>
      </c>
      <c r="G8436" s="28" t="s">
        <v>5139</v>
      </c>
      <c r="H8436" s="28" t="s">
        <v>3381</v>
      </c>
      <c r="J8436" s="28" t="s">
        <v>4911</v>
      </c>
      <c r="K8436" s="29">
        <v>41215</v>
      </c>
      <c r="L8436" s="28" t="s">
        <v>7174</v>
      </c>
      <c r="M8436" s="28" t="s">
        <v>7187</v>
      </c>
    </row>
    <row r="8437" spans="1:13" hidden="1" x14ac:dyDescent="0.2">
      <c r="A8437" s="27">
        <v>93108.1</v>
      </c>
      <c r="B8437" s="28" t="s">
        <v>4573</v>
      </c>
      <c r="C8437" s="28" t="s">
        <v>4574</v>
      </c>
      <c r="D8437" s="25">
        <v>41215</v>
      </c>
      <c r="E8437" s="28" t="s">
        <v>5083</v>
      </c>
      <c r="F8437" s="26">
        <v>3.8</v>
      </c>
      <c r="G8437" s="28" t="s">
        <v>683</v>
      </c>
      <c r="H8437" s="28" t="s">
        <v>277</v>
      </c>
      <c r="J8437" s="28" t="s">
        <v>4907</v>
      </c>
      <c r="K8437" s="29">
        <v>41215</v>
      </c>
      <c r="L8437" s="28" t="s">
        <v>7212</v>
      </c>
      <c r="M8437" s="28" t="s">
        <v>2092</v>
      </c>
    </row>
    <row r="8438" spans="1:13" hidden="1" x14ac:dyDescent="0.2">
      <c r="A8438" s="27">
        <v>93108.2</v>
      </c>
      <c r="B8438" s="28" t="s">
        <v>4573</v>
      </c>
      <c r="C8438" s="28" t="s">
        <v>4574</v>
      </c>
      <c r="D8438" s="25">
        <v>41215</v>
      </c>
      <c r="F8438" s="26">
        <v>20.190000000000001</v>
      </c>
      <c r="G8438" s="28" t="s">
        <v>683</v>
      </c>
      <c r="H8438" s="28" t="s">
        <v>3365</v>
      </c>
      <c r="J8438" s="28" t="s">
        <v>4909</v>
      </c>
      <c r="K8438" s="29">
        <v>41215</v>
      </c>
      <c r="L8438" s="28" t="s">
        <v>7212</v>
      </c>
      <c r="M8438" s="28" t="s">
        <v>2092</v>
      </c>
    </row>
    <row r="8439" spans="1:13" hidden="1" x14ac:dyDescent="0.2">
      <c r="A8439" s="27">
        <v>93438</v>
      </c>
      <c r="B8439" s="28" t="s">
        <v>5150</v>
      </c>
      <c r="C8439" s="28" t="s">
        <v>5135</v>
      </c>
      <c r="D8439" s="25">
        <v>41215</v>
      </c>
      <c r="F8439" s="26">
        <v>-3469.9</v>
      </c>
      <c r="G8439" s="28" t="s">
        <v>4574</v>
      </c>
      <c r="H8439" s="28" t="s">
        <v>6667</v>
      </c>
      <c r="K8439" s="29">
        <v>41215</v>
      </c>
      <c r="L8439" s="28" t="s">
        <v>7174</v>
      </c>
      <c r="M8439" s="28" t="s">
        <v>7218</v>
      </c>
    </row>
    <row r="8440" spans="1:13" x14ac:dyDescent="0.2">
      <c r="A8440" s="27">
        <v>93158</v>
      </c>
      <c r="B8440" s="28" t="s">
        <v>4573</v>
      </c>
      <c r="C8440" s="28" t="s">
        <v>5135</v>
      </c>
      <c r="D8440" s="25">
        <v>41215</v>
      </c>
      <c r="F8440" s="26">
        <v>11.1</v>
      </c>
      <c r="G8440" s="28" t="s">
        <v>2205</v>
      </c>
      <c r="H8440" s="28" t="s">
        <v>7151</v>
      </c>
      <c r="J8440" s="28" t="s">
        <v>4911</v>
      </c>
      <c r="K8440" s="29">
        <v>41218</v>
      </c>
      <c r="L8440" s="28" t="s">
        <v>5658</v>
      </c>
      <c r="M8440" s="28" t="s">
        <v>755</v>
      </c>
    </row>
    <row r="8441" spans="1:13" hidden="1" x14ac:dyDescent="0.2">
      <c r="A8441" s="211">
        <v>93200</v>
      </c>
      <c r="B8441" s="28" t="s">
        <v>4573</v>
      </c>
      <c r="C8441" s="28" t="s">
        <v>4580</v>
      </c>
      <c r="D8441" s="25">
        <v>41216</v>
      </c>
      <c r="E8441" s="28" t="s">
        <v>8555</v>
      </c>
      <c r="F8441" s="26">
        <v>10</v>
      </c>
      <c r="G8441" s="28" t="s">
        <v>5158</v>
      </c>
      <c r="H8441" s="28" t="s">
        <v>3484</v>
      </c>
      <c r="J8441" s="28" t="s">
        <v>4905</v>
      </c>
    </row>
    <row r="8442" spans="1:13" hidden="1" x14ac:dyDescent="0.2">
      <c r="A8442" s="211">
        <v>93199</v>
      </c>
      <c r="B8442" s="28" t="s">
        <v>4573</v>
      </c>
      <c r="C8442" s="28" t="s">
        <v>4580</v>
      </c>
      <c r="D8442" s="25">
        <v>41216</v>
      </c>
      <c r="F8442" s="26">
        <v>70</v>
      </c>
      <c r="G8442" s="28" t="s">
        <v>4673</v>
      </c>
      <c r="H8442" s="28" t="s">
        <v>3370</v>
      </c>
      <c r="J8442" s="28" t="s">
        <v>4906</v>
      </c>
    </row>
    <row r="8443" spans="1:13" hidden="1" x14ac:dyDescent="0.2">
      <c r="A8443" s="211">
        <v>93162</v>
      </c>
      <c r="B8443" s="28" t="s">
        <v>4573</v>
      </c>
      <c r="C8443" s="28" t="s">
        <v>5135</v>
      </c>
      <c r="D8443" s="25">
        <v>41216</v>
      </c>
      <c r="E8443" s="28" t="s">
        <v>5087</v>
      </c>
      <c r="F8443" s="26">
        <v>11</v>
      </c>
      <c r="G8443" s="28" t="s">
        <v>332</v>
      </c>
      <c r="H8443" s="28" t="s">
        <v>7311</v>
      </c>
      <c r="J8443" s="28" t="s">
        <v>4683</v>
      </c>
      <c r="K8443" s="29">
        <v>41218</v>
      </c>
      <c r="L8443" s="28" t="s">
        <v>5658</v>
      </c>
      <c r="M8443" s="28" t="s">
        <v>5707</v>
      </c>
    </row>
    <row r="8444" spans="1:13" hidden="1" x14ac:dyDescent="0.2">
      <c r="A8444" s="211">
        <v>93161</v>
      </c>
      <c r="B8444" s="28" t="s">
        <v>4573</v>
      </c>
      <c r="C8444" s="28" t="s">
        <v>5135</v>
      </c>
      <c r="D8444" s="25">
        <v>41216</v>
      </c>
      <c r="F8444" s="26">
        <v>23.45</v>
      </c>
      <c r="G8444" s="28" t="s">
        <v>898</v>
      </c>
      <c r="H8444" s="28" t="s">
        <v>3365</v>
      </c>
      <c r="J8444" s="28" t="s">
        <v>4909</v>
      </c>
      <c r="K8444" s="29">
        <v>41218</v>
      </c>
      <c r="L8444" s="28" t="s">
        <v>5658</v>
      </c>
      <c r="M8444" s="28" t="s">
        <v>3050</v>
      </c>
    </row>
    <row r="8445" spans="1:13" hidden="1" x14ac:dyDescent="0.2">
      <c r="A8445" s="27">
        <v>93159</v>
      </c>
      <c r="B8445" s="28" t="s">
        <v>4573</v>
      </c>
      <c r="C8445" s="28" t="s">
        <v>5135</v>
      </c>
      <c r="D8445" s="25">
        <v>41216</v>
      </c>
      <c r="F8445" s="26">
        <v>11.24</v>
      </c>
      <c r="G8445" s="33" t="s">
        <v>5159</v>
      </c>
      <c r="H8445" s="28" t="s">
        <v>3365</v>
      </c>
      <c r="J8445" s="28" t="s">
        <v>4909</v>
      </c>
      <c r="K8445" s="29">
        <v>41218</v>
      </c>
      <c r="L8445" s="28" t="s">
        <v>5658</v>
      </c>
      <c r="M8445" s="28" t="s">
        <v>5706</v>
      </c>
    </row>
    <row r="8446" spans="1:13" hidden="1" x14ac:dyDescent="0.2">
      <c r="A8446" s="27">
        <v>93160</v>
      </c>
      <c r="B8446" s="28" t="s">
        <v>4573</v>
      </c>
      <c r="C8446" s="28" t="s">
        <v>5135</v>
      </c>
      <c r="D8446" s="25">
        <v>41216</v>
      </c>
      <c r="E8446" s="28" t="s">
        <v>5088</v>
      </c>
      <c r="F8446" s="26">
        <v>23.99</v>
      </c>
      <c r="G8446" s="28" t="s">
        <v>7140</v>
      </c>
      <c r="H8446" s="28" t="s">
        <v>7311</v>
      </c>
      <c r="J8446" s="28" t="s">
        <v>4683</v>
      </c>
      <c r="K8446" s="29">
        <v>41218</v>
      </c>
      <c r="L8446" s="28" t="s">
        <v>5658</v>
      </c>
      <c r="M8446" s="28" t="s">
        <v>6345</v>
      </c>
    </row>
    <row r="8447" spans="1:13" hidden="1" x14ac:dyDescent="0.2">
      <c r="A8447" s="211">
        <v>93163</v>
      </c>
      <c r="B8447" s="28" t="s">
        <v>4573</v>
      </c>
      <c r="C8447" s="28" t="s">
        <v>5135</v>
      </c>
      <c r="D8447" s="25">
        <v>41217</v>
      </c>
      <c r="E8447" s="28" t="s">
        <v>6483</v>
      </c>
      <c r="F8447" s="26">
        <v>14.7</v>
      </c>
      <c r="G8447" s="28" t="s">
        <v>4045</v>
      </c>
      <c r="H8447" s="28" t="s">
        <v>3379</v>
      </c>
      <c r="J8447" s="28" t="s">
        <v>4911</v>
      </c>
      <c r="K8447" s="29">
        <v>41219</v>
      </c>
      <c r="L8447" s="28" t="s">
        <v>5658</v>
      </c>
      <c r="M8447" s="28" t="s">
        <v>5708</v>
      </c>
    </row>
    <row r="8448" spans="1:13" hidden="1" x14ac:dyDescent="0.2">
      <c r="A8448" s="211">
        <v>93107.199999999997</v>
      </c>
      <c r="B8448" s="28" t="s">
        <v>4579</v>
      </c>
      <c r="C8448" s="28" t="s">
        <v>4574</v>
      </c>
      <c r="D8448" s="25">
        <v>41218</v>
      </c>
      <c r="F8448" s="26">
        <v>100</v>
      </c>
      <c r="G8448" s="28" t="s">
        <v>4580</v>
      </c>
      <c r="H8448" s="28" t="s">
        <v>6667</v>
      </c>
      <c r="K8448" s="29">
        <v>41218</v>
      </c>
      <c r="L8448" s="28" t="s">
        <v>7184</v>
      </c>
      <c r="M8448" s="28" t="s">
        <v>2091</v>
      </c>
    </row>
    <row r="8449" spans="1:13" hidden="1" x14ac:dyDescent="0.2">
      <c r="A8449" s="211">
        <v>93106</v>
      </c>
      <c r="B8449" s="28" t="s">
        <v>4573</v>
      </c>
      <c r="C8449" s="28" t="s">
        <v>4574</v>
      </c>
      <c r="D8449" s="25">
        <v>41218</v>
      </c>
      <c r="F8449" s="26">
        <v>10.48</v>
      </c>
      <c r="G8449" s="28" t="s">
        <v>5143</v>
      </c>
      <c r="H8449" s="28" t="s">
        <v>3381</v>
      </c>
      <c r="J8449" s="28" t="s">
        <v>4909</v>
      </c>
      <c r="K8449" s="29">
        <v>41218</v>
      </c>
      <c r="L8449" s="28" t="s">
        <v>7174</v>
      </c>
      <c r="M8449" s="28" t="s">
        <v>7217</v>
      </c>
    </row>
    <row r="8450" spans="1:13" hidden="1" x14ac:dyDescent="0.2">
      <c r="A8450" s="211">
        <v>93167</v>
      </c>
      <c r="B8450" s="28" t="s">
        <v>4573</v>
      </c>
      <c r="C8450" s="28" t="s">
        <v>5135</v>
      </c>
      <c r="D8450" s="25">
        <v>41218</v>
      </c>
      <c r="F8450" s="26">
        <v>9.99</v>
      </c>
      <c r="G8450" s="28" t="s">
        <v>7133</v>
      </c>
      <c r="H8450" s="28" t="s">
        <v>3381</v>
      </c>
      <c r="J8450" s="28" t="s">
        <v>4909</v>
      </c>
      <c r="K8450" s="29">
        <v>41219</v>
      </c>
      <c r="L8450" s="28" t="s">
        <v>5658</v>
      </c>
      <c r="M8450" s="28" t="s">
        <v>7859</v>
      </c>
    </row>
    <row r="8451" spans="1:13" hidden="1" x14ac:dyDescent="0.2">
      <c r="A8451" s="27">
        <v>93201</v>
      </c>
      <c r="B8451" s="28" t="s">
        <v>4573</v>
      </c>
      <c r="C8451" s="28" t="s">
        <v>4580</v>
      </c>
      <c r="D8451" s="25">
        <v>41218</v>
      </c>
      <c r="E8451" s="28" t="s">
        <v>8556</v>
      </c>
      <c r="F8451" s="26">
        <v>15</v>
      </c>
      <c r="G8451" s="28" t="s">
        <v>3696</v>
      </c>
      <c r="H8451" s="28" t="s">
        <v>3488</v>
      </c>
      <c r="J8451" s="28" t="s">
        <v>4911</v>
      </c>
    </row>
    <row r="8452" spans="1:13" hidden="1" x14ac:dyDescent="0.2">
      <c r="A8452" s="27">
        <v>93165</v>
      </c>
      <c r="B8452" s="28" t="s">
        <v>4573</v>
      </c>
      <c r="C8452" s="28" t="s">
        <v>5135</v>
      </c>
      <c r="D8452" s="25">
        <v>41218</v>
      </c>
      <c r="F8452" s="26">
        <v>6.05</v>
      </c>
      <c r="G8452" s="28" t="s">
        <v>5137</v>
      </c>
      <c r="H8452" s="28" t="s">
        <v>3365</v>
      </c>
      <c r="J8452" s="28" t="s">
        <v>4909</v>
      </c>
      <c r="K8452" s="29">
        <v>41219</v>
      </c>
      <c r="L8452" s="28" t="s">
        <v>5658</v>
      </c>
      <c r="M8452" s="28" t="s">
        <v>4774</v>
      </c>
    </row>
    <row r="8453" spans="1:13" hidden="1" x14ac:dyDescent="0.2">
      <c r="A8453" s="27">
        <v>93166</v>
      </c>
      <c r="B8453" s="28" t="s">
        <v>4573</v>
      </c>
      <c r="C8453" s="28" t="s">
        <v>5135</v>
      </c>
      <c r="D8453" s="25">
        <v>41218</v>
      </c>
      <c r="F8453" s="26">
        <v>64.66</v>
      </c>
      <c r="G8453" s="28" t="s">
        <v>878</v>
      </c>
      <c r="H8453" s="28" t="s">
        <v>7322</v>
      </c>
      <c r="J8453" s="28" t="s">
        <v>7139</v>
      </c>
      <c r="K8453" s="29">
        <v>41219</v>
      </c>
      <c r="L8453" s="28" t="s">
        <v>5658</v>
      </c>
      <c r="M8453" s="28" t="s">
        <v>752</v>
      </c>
    </row>
    <row r="8454" spans="1:13" hidden="1" x14ac:dyDescent="0.2">
      <c r="A8454" s="27">
        <v>93107.1</v>
      </c>
      <c r="B8454" s="28" t="s">
        <v>4555</v>
      </c>
      <c r="C8454" s="28" t="s">
        <v>4574</v>
      </c>
      <c r="D8454" s="25">
        <v>41218</v>
      </c>
      <c r="E8454" s="33"/>
      <c r="F8454" s="26">
        <v>1.85</v>
      </c>
      <c r="G8454" s="28" t="s">
        <v>4574</v>
      </c>
      <c r="H8454" s="28" t="s">
        <v>3381</v>
      </c>
      <c r="J8454" s="28" t="s">
        <v>4909</v>
      </c>
      <c r="K8454" s="29">
        <v>41218</v>
      </c>
      <c r="L8454" s="28" t="s">
        <v>7184</v>
      </c>
      <c r="M8454" s="28" t="s">
        <v>2091</v>
      </c>
    </row>
    <row r="8455" spans="1:13" x14ac:dyDescent="0.2">
      <c r="A8455" s="27">
        <v>93164</v>
      </c>
      <c r="B8455" s="28" t="s">
        <v>4573</v>
      </c>
      <c r="C8455" s="28" t="s">
        <v>5135</v>
      </c>
      <c r="D8455" s="25">
        <v>41218</v>
      </c>
      <c r="F8455" s="26">
        <v>240</v>
      </c>
      <c r="G8455" s="28" t="s">
        <v>2205</v>
      </c>
      <c r="H8455" s="28" t="s">
        <v>7151</v>
      </c>
      <c r="J8455" s="28" t="s">
        <v>4911</v>
      </c>
      <c r="K8455" s="29">
        <v>41219</v>
      </c>
      <c r="L8455" s="28" t="s">
        <v>5658</v>
      </c>
      <c r="M8455" s="28" t="s">
        <v>755</v>
      </c>
    </row>
    <row r="8456" spans="1:13" hidden="1" x14ac:dyDescent="0.2">
      <c r="A8456" s="211">
        <v>93105</v>
      </c>
      <c r="B8456" s="28" t="s">
        <v>4573</v>
      </c>
      <c r="C8456" s="28" t="s">
        <v>4574</v>
      </c>
      <c r="D8456" s="25">
        <v>41219</v>
      </c>
      <c r="F8456" s="26">
        <v>12</v>
      </c>
      <c r="G8456" s="28" t="s">
        <v>4596</v>
      </c>
      <c r="H8456" s="28" t="s">
        <v>5954</v>
      </c>
      <c r="J8456" s="28" t="s">
        <v>4912</v>
      </c>
      <c r="K8456" s="29">
        <v>41219</v>
      </c>
      <c r="L8456" s="28" t="s">
        <v>7174</v>
      </c>
      <c r="M8456" s="28" t="s">
        <v>4596</v>
      </c>
    </row>
    <row r="8457" spans="1:13" hidden="1" x14ac:dyDescent="0.2">
      <c r="A8457" s="27">
        <v>93168</v>
      </c>
      <c r="B8457" s="28" t="s">
        <v>4573</v>
      </c>
      <c r="C8457" s="28" t="s">
        <v>5135</v>
      </c>
      <c r="D8457" s="25">
        <v>41219</v>
      </c>
      <c r="F8457" s="26">
        <v>4.34</v>
      </c>
      <c r="G8457" s="28" t="s">
        <v>7119</v>
      </c>
      <c r="H8457" s="28" t="s">
        <v>3365</v>
      </c>
      <c r="J8457" s="28" t="s">
        <v>4911</v>
      </c>
      <c r="K8457" s="29">
        <v>41220</v>
      </c>
      <c r="L8457" s="28" t="s">
        <v>5658</v>
      </c>
      <c r="M8457" s="28" t="s">
        <v>6161</v>
      </c>
    </row>
    <row r="8458" spans="1:13" hidden="1" x14ac:dyDescent="0.2">
      <c r="A8458" s="27">
        <v>93169</v>
      </c>
      <c r="B8458" s="28" t="s">
        <v>4573</v>
      </c>
      <c r="C8458" s="28" t="s">
        <v>5135</v>
      </c>
      <c r="D8458" s="25">
        <v>41219</v>
      </c>
      <c r="E8458" s="33"/>
      <c r="F8458" s="26">
        <v>22.36</v>
      </c>
      <c r="G8458" s="28" t="s">
        <v>683</v>
      </c>
      <c r="H8458" s="28" t="s">
        <v>3365</v>
      </c>
      <c r="J8458" s="28" t="s">
        <v>4909</v>
      </c>
      <c r="K8458" s="29">
        <v>41220</v>
      </c>
      <c r="L8458" s="28" t="s">
        <v>5658</v>
      </c>
      <c r="M8458" s="28" t="s">
        <v>7856</v>
      </c>
    </row>
    <row r="8459" spans="1:13" hidden="1" x14ac:dyDescent="0.2">
      <c r="A8459" s="211">
        <v>93101</v>
      </c>
      <c r="B8459" s="28" t="s">
        <v>4592</v>
      </c>
      <c r="C8459" s="28" t="s">
        <v>4574</v>
      </c>
      <c r="D8459" s="25">
        <v>41220</v>
      </c>
      <c r="F8459" s="26">
        <v>-5156.93</v>
      </c>
      <c r="G8459" s="28" t="s">
        <v>4593</v>
      </c>
      <c r="H8459" s="28" t="s">
        <v>6666</v>
      </c>
      <c r="J8459" s="28" t="s">
        <v>4911</v>
      </c>
      <c r="K8459" s="29">
        <v>41220</v>
      </c>
      <c r="L8459" s="28" t="s">
        <v>7177</v>
      </c>
      <c r="M8459" s="28" t="s">
        <v>2089</v>
      </c>
    </row>
    <row r="8460" spans="1:13" hidden="1" x14ac:dyDescent="0.2">
      <c r="A8460" s="211">
        <v>93104</v>
      </c>
      <c r="B8460" s="28" t="s">
        <v>4573</v>
      </c>
      <c r="C8460" s="33" t="s">
        <v>4574</v>
      </c>
      <c r="D8460" s="25">
        <v>41220</v>
      </c>
      <c r="F8460" s="26">
        <v>5</v>
      </c>
      <c r="G8460" s="28" t="s">
        <v>4590</v>
      </c>
      <c r="H8460" s="33" t="s">
        <v>5954</v>
      </c>
      <c r="J8460" s="28" t="s">
        <v>4912</v>
      </c>
      <c r="K8460" s="29">
        <v>41220</v>
      </c>
      <c r="L8460" s="33" t="s">
        <v>7182</v>
      </c>
      <c r="M8460" s="28" t="s">
        <v>2090</v>
      </c>
    </row>
    <row r="8461" spans="1:13" hidden="1" x14ac:dyDescent="0.2">
      <c r="A8461" s="27">
        <v>93103</v>
      </c>
      <c r="B8461" s="28" t="s">
        <v>4573</v>
      </c>
      <c r="C8461" s="28" t="s">
        <v>4574</v>
      </c>
      <c r="D8461" s="25">
        <v>41220</v>
      </c>
      <c r="E8461" s="28" t="s">
        <v>5081</v>
      </c>
      <c r="F8461" s="26">
        <v>138</v>
      </c>
      <c r="G8461" s="28" t="s">
        <v>5152</v>
      </c>
      <c r="H8461" s="28" t="s">
        <v>3379</v>
      </c>
      <c r="J8461" s="28" t="s">
        <v>4905</v>
      </c>
      <c r="K8461" s="29">
        <v>41220</v>
      </c>
      <c r="L8461" s="28" t="s">
        <v>7176</v>
      </c>
      <c r="M8461" s="28">
        <v>1418</v>
      </c>
    </row>
    <row r="8462" spans="1:13" hidden="1" x14ac:dyDescent="0.2">
      <c r="A8462" s="27">
        <v>93170.1</v>
      </c>
      <c r="B8462" s="28" t="s">
        <v>4573</v>
      </c>
      <c r="C8462" s="28" t="s">
        <v>5135</v>
      </c>
      <c r="D8462" s="25">
        <v>41220</v>
      </c>
      <c r="E8462" s="28" t="s">
        <v>729</v>
      </c>
      <c r="F8462" s="26">
        <v>6.7</v>
      </c>
      <c r="G8462" s="28" t="s">
        <v>683</v>
      </c>
      <c r="H8462" s="28" t="s">
        <v>3488</v>
      </c>
      <c r="J8462" s="28" t="s">
        <v>4908</v>
      </c>
      <c r="K8462" s="29">
        <v>41221</v>
      </c>
      <c r="L8462" s="28" t="s">
        <v>5658</v>
      </c>
      <c r="M8462" s="28" t="s">
        <v>6162</v>
      </c>
    </row>
    <row r="8463" spans="1:13" hidden="1" x14ac:dyDescent="0.2">
      <c r="A8463" s="27">
        <v>93170.2</v>
      </c>
      <c r="B8463" s="28" t="s">
        <v>4573</v>
      </c>
      <c r="C8463" s="28" t="s">
        <v>5135</v>
      </c>
      <c r="D8463" s="25">
        <v>41220</v>
      </c>
      <c r="E8463" s="28" t="s">
        <v>5089</v>
      </c>
      <c r="F8463" s="26">
        <v>2.38</v>
      </c>
      <c r="G8463" s="28" t="s">
        <v>683</v>
      </c>
      <c r="H8463" s="28" t="s">
        <v>3370</v>
      </c>
      <c r="J8463" s="28" t="s">
        <v>4909</v>
      </c>
      <c r="K8463" s="29">
        <v>41221</v>
      </c>
      <c r="L8463" s="28" t="s">
        <v>5658</v>
      </c>
      <c r="M8463" s="28" t="s">
        <v>6162</v>
      </c>
    </row>
    <row r="8464" spans="1:13" hidden="1" x14ac:dyDescent="0.2">
      <c r="A8464" s="27">
        <v>93170.3</v>
      </c>
      <c r="B8464" s="28" t="s">
        <v>4573</v>
      </c>
      <c r="C8464" s="28" t="s">
        <v>5135</v>
      </c>
      <c r="D8464" s="25">
        <v>41220</v>
      </c>
      <c r="F8464" s="26">
        <v>53.68</v>
      </c>
      <c r="G8464" s="28" t="s">
        <v>683</v>
      </c>
      <c r="H8464" s="28" t="s">
        <v>3365</v>
      </c>
      <c r="J8464" s="28" t="s">
        <v>4909</v>
      </c>
      <c r="K8464" s="29">
        <v>41221</v>
      </c>
      <c r="L8464" s="28" t="s">
        <v>5658</v>
      </c>
      <c r="M8464" s="28" t="s">
        <v>6162</v>
      </c>
    </row>
    <row r="8465" spans="1:13" hidden="1" x14ac:dyDescent="0.2">
      <c r="A8465" s="27">
        <v>93102</v>
      </c>
      <c r="B8465" s="28" t="s">
        <v>4573</v>
      </c>
      <c r="C8465" s="28" t="s">
        <v>4574</v>
      </c>
      <c r="D8465" s="25">
        <v>41220</v>
      </c>
      <c r="E8465" s="28" t="s">
        <v>3388</v>
      </c>
      <c r="F8465" s="26">
        <v>8.19</v>
      </c>
      <c r="G8465" s="28" t="s">
        <v>4589</v>
      </c>
      <c r="H8465" s="28" t="s">
        <v>3381</v>
      </c>
      <c r="J8465" s="28" t="s">
        <v>4907</v>
      </c>
      <c r="K8465" s="29">
        <v>41220</v>
      </c>
      <c r="L8465" s="28" t="s">
        <v>7174</v>
      </c>
      <c r="M8465" s="28" t="s">
        <v>7186</v>
      </c>
    </row>
    <row r="8466" spans="1:13" hidden="1" x14ac:dyDescent="0.2">
      <c r="A8466" s="27">
        <v>93171</v>
      </c>
      <c r="B8466" s="33" t="s">
        <v>4573</v>
      </c>
      <c r="C8466" s="28" t="s">
        <v>5135</v>
      </c>
      <c r="D8466" s="25">
        <v>41220</v>
      </c>
      <c r="F8466" s="26">
        <v>75.98</v>
      </c>
      <c r="G8466" s="28" t="s">
        <v>895</v>
      </c>
      <c r="H8466" s="28" t="s">
        <v>3488</v>
      </c>
      <c r="J8466" s="28" t="s">
        <v>4908</v>
      </c>
      <c r="K8466" s="29">
        <v>41221</v>
      </c>
      <c r="L8466" s="28" t="s">
        <v>5658</v>
      </c>
      <c r="M8466" s="28" t="s">
        <v>4207</v>
      </c>
    </row>
    <row r="8467" spans="1:13" hidden="1" x14ac:dyDescent="0.2">
      <c r="A8467" s="211">
        <v>93100</v>
      </c>
      <c r="B8467" s="28" t="s">
        <v>4579</v>
      </c>
      <c r="C8467" s="28" t="s">
        <v>4574</v>
      </c>
      <c r="D8467" s="25">
        <v>41221</v>
      </c>
      <c r="F8467" s="26">
        <v>50</v>
      </c>
      <c r="G8467" s="28" t="s">
        <v>4580</v>
      </c>
      <c r="H8467" s="28" t="s">
        <v>6667</v>
      </c>
      <c r="K8467" s="29">
        <v>41221</v>
      </c>
      <c r="L8467" s="28" t="s">
        <v>7184</v>
      </c>
      <c r="M8467" s="28" t="s">
        <v>372</v>
      </c>
    </row>
    <row r="8468" spans="1:13" hidden="1" x14ac:dyDescent="0.2">
      <c r="A8468" s="211">
        <v>93174</v>
      </c>
      <c r="B8468" s="28" t="s">
        <v>4573</v>
      </c>
      <c r="C8468" s="28" t="s">
        <v>5135</v>
      </c>
      <c r="D8468" s="25">
        <v>41221</v>
      </c>
      <c r="E8468" s="28" t="s">
        <v>5080</v>
      </c>
      <c r="F8468" s="26">
        <v>145</v>
      </c>
      <c r="G8468" s="28" t="s">
        <v>5078</v>
      </c>
      <c r="H8468" s="28" t="s">
        <v>4600</v>
      </c>
      <c r="J8468" s="28" t="s">
        <v>4907</v>
      </c>
      <c r="K8468" s="29">
        <v>41222</v>
      </c>
      <c r="L8468" s="28" t="s">
        <v>5658</v>
      </c>
      <c r="M8468" s="28" t="s">
        <v>5709</v>
      </c>
    </row>
    <row r="8469" spans="1:13" hidden="1" x14ac:dyDescent="0.2">
      <c r="A8469" s="211">
        <v>93179</v>
      </c>
      <c r="B8469" s="28" t="s">
        <v>4573</v>
      </c>
      <c r="C8469" s="28" t="s">
        <v>5135</v>
      </c>
      <c r="D8469" s="25">
        <v>41221</v>
      </c>
      <c r="E8469" s="28" t="s">
        <v>5084</v>
      </c>
      <c r="F8469" s="26">
        <v>7.55</v>
      </c>
      <c r="G8469" s="28" t="s">
        <v>5078</v>
      </c>
      <c r="H8469" s="28" t="s">
        <v>3365</v>
      </c>
      <c r="J8469" s="28" t="s">
        <v>4909</v>
      </c>
      <c r="K8469" s="29">
        <v>41222</v>
      </c>
      <c r="L8469" s="28" t="s">
        <v>5658</v>
      </c>
      <c r="M8469" s="28" t="s">
        <v>5709</v>
      </c>
    </row>
    <row r="8470" spans="1:13" hidden="1" x14ac:dyDescent="0.2">
      <c r="A8470" s="211">
        <v>93099</v>
      </c>
      <c r="B8470" s="28" t="s">
        <v>4573</v>
      </c>
      <c r="C8470" s="28" t="s">
        <v>4574</v>
      </c>
      <c r="D8470" s="25">
        <v>41221</v>
      </c>
      <c r="F8470" s="26">
        <v>18.62</v>
      </c>
      <c r="G8470" s="28" t="s">
        <v>4577</v>
      </c>
      <c r="H8470" s="28" t="s">
        <v>3365</v>
      </c>
      <c r="J8470" s="28" t="s">
        <v>4909</v>
      </c>
      <c r="K8470" s="29">
        <v>41221</v>
      </c>
      <c r="L8470" s="28" t="s">
        <v>7176</v>
      </c>
      <c r="M8470" s="28">
        <v>1419</v>
      </c>
    </row>
    <row r="8471" spans="1:13" hidden="1" x14ac:dyDescent="0.2">
      <c r="A8471" s="211">
        <v>93175</v>
      </c>
      <c r="B8471" s="28" t="s">
        <v>4573</v>
      </c>
      <c r="C8471" s="28" t="s">
        <v>5135</v>
      </c>
      <c r="D8471" s="25">
        <v>41221</v>
      </c>
      <c r="F8471" s="26">
        <v>44</v>
      </c>
      <c r="G8471" s="28" t="s">
        <v>2207</v>
      </c>
      <c r="H8471" s="28" t="s">
        <v>4600</v>
      </c>
      <c r="J8471" s="28" t="s">
        <v>4907</v>
      </c>
      <c r="K8471" s="29">
        <v>41222</v>
      </c>
      <c r="L8471" s="28" t="s">
        <v>5658</v>
      </c>
      <c r="M8471" s="28" t="s">
        <v>6470</v>
      </c>
    </row>
    <row r="8472" spans="1:13" hidden="1" x14ac:dyDescent="0.2">
      <c r="A8472" s="211">
        <v>93177</v>
      </c>
      <c r="B8472" s="28" t="s">
        <v>4573</v>
      </c>
      <c r="C8472" s="28" t="s">
        <v>5135</v>
      </c>
      <c r="D8472" s="25">
        <v>41221</v>
      </c>
      <c r="E8472" s="28" t="s">
        <v>5079</v>
      </c>
      <c r="F8472" s="26">
        <v>12.75</v>
      </c>
      <c r="G8472" s="28" t="s">
        <v>3702</v>
      </c>
      <c r="H8472" s="28" t="s">
        <v>3370</v>
      </c>
      <c r="J8472" s="28" t="s">
        <v>4907</v>
      </c>
      <c r="K8472" s="29">
        <v>41222</v>
      </c>
      <c r="L8472" s="28" t="s">
        <v>5658</v>
      </c>
      <c r="M8472" s="28" t="s">
        <v>6438</v>
      </c>
    </row>
    <row r="8473" spans="1:13" hidden="1" x14ac:dyDescent="0.2">
      <c r="A8473" s="27">
        <v>93202</v>
      </c>
      <c r="B8473" s="28" t="s">
        <v>4573</v>
      </c>
      <c r="C8473" s="28" t="s">
        <v>4580</v>
      </c>
      <c r="D8473" s="25">
        <v>41221</v>
      </c>
      <c r="E8473" s="28" t="s">
        <v>2957</v>
      </c>
      <c r="F8473" s="26">
        <v>15</v>
      </c>
      <c r="G8473" s="28" t="s">
        <v>3696</v>
      </c>
      <c r="H8473" s="28" t="s">
        <v>3488</v>
      </c>
      <c r="J8473" s="28" t="s">
        <v>4911</v>
      </c>
    </row>
    <row r="8474" spans="1:13" hidden="1" x14ac:dyDescent="0.2">
      <c r="A8474" s="27">
        <v>93176</v>
      </c>
      <c r="B8474" s="28" t="s">
        <v>4573</v>
      </c>
      <c r="C8474" s="28" t="s">
        <v>5135</v>
      </c>
      <c r="D8474" s="25">
        <v>41221</v>
      </c>
      <c r="F8474" s="26">
        <v>30</v>
      </c>
      <c r="G8474" s="28" t="s">
        <v>7486</v>
      </c>
      <c r="H8474" s="28" t="s">
        <v>3381</v>
      </c>
      <c r="J8474" s="28" t="s">
        <v>4905</v>
      </c>
      <c r="K8474" s="29">
        <v>41222</v>
      </c>
      <c r="L8474" s="28" t="s">
        <v>5658</v>
      </c>
      <c r="M8474" s="28" t="s">
        <v>6433</v>
      </c>
    </row>
    <row r="8475" spans="1:13" x14ac:dyDescent="0.2">
      <c r="A8475" s="27">
        <v>93178</v>
      </c>
      <c r="B8475" s="28" t="s">
        <v>4573</v>
      </c>
      <c r="C8475" s="28" t="s">
        <v>5135</v>
      </c>
      <c r="D8475" s="25">
        <v>41221</v>
      </c>
      <c r="F8475" s="26">
        <v>11.1</v>
      </c>
      <c r="G8475" s="28" t="s">
        <v>2205</v>
      </c>
      <c r="H8475" s="28" t="s">
        <v>7151</v>
      </c>
      <c r="J8475" s="28" t="s">
        <v>4911</v>
      </c>
      <c r="K8475" s="29">
        <v>41222</v>
      </c>
      <c r="L8475" s="28" t="s">
        <v>5658</v>
      </c>
      <c r="M8475" s="28" t="s">
        <v>755</v>
      </c>
    </row>
    <row r="8476" spans="1:13" hidden="1" x14ac:dyDescent="0.2">
      <c r="A8476" s="211">
        <v>93096</v>
      </c>
      <c r="B8476" s="33" t="s">
        <v>4579</v>
      </c>
      <c r="C8476" s="28" t="s">
        <v>4574</v>
      </c>
      <c r="D8476" s="25">
        <v>41222</v>
      </c>
      <c r="F8476" s="26">
        <v>30</v>
      </c>
      <c r="G8476" s="28" t="s">
        <v>4580</v>
      </c>
      <c r="H8476" s="28" t="s">
        <v>6667</v>
      </c>
      <c r="K8476" s="29">
        <v>41222</v>
      </c>
      <c r="L8476" s="28" t="s">
        <v>7184</v>
      </c>
      <c r="M8476" s="28" t="s">
        <v>371</v>
      </c>
    </row>
    <row r="8477" spans="1:13" hidden="1" x14ac:dyDescent="0.2">
      <c r="A8477" s="211">
        <v>93094</v>
      </c>
      <c r="B8477" s="28" t="s">
        <v>4585</v>
      </c>
      <c r="C8477" s="28" t="s">
        <v>4574</v>
      </c>
      <c r="D8477" s="25">
        <v>41222</v>
      </c>
      <c r="F8477" s="26">
        <v>50</v>
      </c>
      <c r="G8477" s="28" t="s">
        <v>4586</v>
      </c>
      <c r="H8477" s="28" t="s">
        <v>5948</v>
      </c>
      <c r="J8477" s="28" t="s">
        <v>4905</v>
      </c>
      <c r="K8477" s="29">
        <v>41222</v>
      </c>
      <c r="L8477" s="28" t="s">
        <v>7174</v>
      </c>
      <c r="M8477" s="28" t="s">
        <v>7180</v>
      </c>
    </row>
    <row r="8478" spans="1:13" hidden="1" x14ac:dyDescent="0.2">
      <c r="A8478" s="211">
        <v>93095</v>
      </c>
      <c r="B8478" s="28" t="s">
        <v>4573</v>
      </c>
      <c r="C8478" s="28" t="s">
        <v>4574</v>
      </c>
      <c r="D8478" s="25">
        <v>41222</v>
      </c>
      <c r="E8478" s="28" t="s">
        <v>2598</v>
      </c>
      <c r="F8478" s="26">
        <v>13.25</v>
      </c>
      <c r="G8478" s="28" t="s">
        <v>681</v>
      </c>
      <c r="H8478" s="28" t="s">
        <v>7165</v>
      </c>
      <c r="J8478" s="28" t="s">
        <v>4907</v>
      </c>
      <c r="K8478" s="29">
        <v>41222</v>
      </c>
      <c r="L8478" s="28" t="s">
        <v>7174</v>
      </c>
      <c r="M8478" s="28" t="s">
        <v>697</v>
      </c>
    </row>
    <row r="8479" spans="1:13" hidden="1" x14ac:dyDescent="0.2">
      <c r="A8479" s="211">
        <v>93211</v>
      </c>
      <c r="B8479" s="33" t="s">
        <v>4573</v>
      </c>
      <c r="C8479" s="33" t="s">
        <v>4580</v>
      </c>
      <c r="D8479" s="25">
        <v>41222</v>
      </c>
      <c r="E8479" s="28" t="s">
        <v>851</v>
      </c>
      <c r="F8479" s="26">
        <v>20</v>
      </c>
      <c r="G8479" s="28" t="s">
        <v>850</v>
      </c>
      <c r="H8479" s="28" t="s">
        <v>3379</v>
      </c>
      <c r="J8479" s="28" t="s">
        <v>4906</v>
      </c>
      <c r="L8479" s="33"/>
    </row>
    <row r="8480" spans="1:13" hidden="1" x14ac:dyDescent="0.2">
      <c r="A8480" s="211">
        <v>93098</v>
      </c>
      <c r="B8480" s="28" t="s">
        <v>4573</v>
      </c>
      <c r="C8480" s="28" t="s">
        <v>4574</v>
      </c>
      <c r="D8480" s="25">
        <v>41222</v>
      </c>
      <c r="E8480" s="28" t="s">
        <v>6561</v>
      </c>
      <c r="F8480" s="26">
        <v>10</v>
      </c>
      <c r="G8480" s="28" t="s">
        <v>5412</v>
      </c>
      <c r="H8480" s="28" t="s">
        <v>7311</v>
      </c>
      <c r="J8480" s="28" t="s">
        <v>4683</v>
      </c>
      <c r="K8480" s="29">
        <v>41222</v>
      </c>
      <c r="L8480" s="28" t="s">
        <v>7176</v>
      </c>
      <c r="M8480" s="28">
        <v>1391</v>
      </c>
    </row>
    <row r="8481" spans="1:13" hidden="1" x14ac:dyDescent="0.2">
      <c r="A8481" s="27">
        <v>93203</v>
      </c>
      <c r="B8481" s="28" t="s">
        <v>4573</v>
      </c>
      <c r="C8481" s="28" t="s">
        <v>4580</v>
      </c>
      <c r="D8481" s="25">
        <v>41222</v>
      </c>
      <c r="E8481" s="28" t="s">
        <v>8557</v>
      </c>
      <c r="F8481" s="26">
        <v>7</v>
      </c>
      <c r="G8481" s="28" t="s">
        <v>3696</v>
      </c>
      <c r="H8481" s="28" t="s">
        <v>3488</v>
      </c>
      <c r="J8481" s="28" t="s">
        <v>4911</v>
      </c>
    </row>
    <row r="8482" spans="1:13" hidden="1" x14ac:dyDescent="0.2">
      <c r="A8482" s="27">
        <v>93195.1</v>
      </c>
      <c r="B8482" s="28" t="s">
        <v>4573</v>
      </c>
      <c r="C8482" s="28" t="s">
        <v>5133</v>
      </c>
      <c r="D8482" s="25">
        <v>41222</v>
      </c>
      <c r="E8482" s="28" t="s">
        <v>5085</v>
      </c>
      <c r="F8482" s="26">
        <v>10.3</v>
      </c>
      <c r="G8482" s="28" t="s">
        <v>5137</v>
      </c>
      <c r="H8482" s="28" t="s">
        <v>3370</v>
      </c>
      <c r="J8482" s="28" t="s">
        <v>4909</v>
      </c>
    </row>
    <row r="8483" spans="1:13" hidden="1" x14ac:dyDescent="0.2">
      <c r="A8483" s="27">
        <v>93195.199999999997</v>
      </c>
      <c r="B8483" s="33" t="s">
        <v>4573</v>
      </c>
      <c r="C8483" s="28" t="s">
        <v>5133</v>
      </c>
      <c r="D8483" s="25">
        <v>41222</v>
      </c>
      <c r="E8483" s="28" t="s">
        <v>5086</v>
      </c>
      <c r="F8483" s="26">
        <v>2.5</v>
      </c>
      <c r="G8483" s="28" t="s">
        <v>5137</v>
      </c>
      <c r="H8483" s="28" t="s">
        <v>3370</v>
      </c>
      <c r="J8483" s="28" t="s">
        <v>4909</v>
      </c>
    </row>
    <row r="8484" spans="1:13" hidden="1" x14ac:dyDescent="0.2">
      <c r="A8484" s="27">
        <v>93097</v>
      </c>
      <c r="B8484" s="28" t="s">
        <v>4592</v>
      </c>
      <c r="C8484" s="28" t="s">
        <v>4574</v>
      </c>
      <c r="D8484" s="25">
        <v>41222</v>
      </c>
      <c r="E8484" s="33"/>
      <c r="F8484" s="26">
        <v>-200</v>
      </c>
      <c r="G8484" s="28" t="s">
        <v>3622</v>
      </c>
      <c r="H8484" s="28" t="s">
        <v>6666</v>
      </c>
      <c r="J8484" s="28" t="s">
        <v>4907</v>
      </c>
      <c r="K8484" s="29">
        <v>41222</v>
      </c>
      <c r="L8484" s="28" t="s">
        <v>7177</v>
      </c>
      <c r="M8484" s="28" t="s">
        <v>4876</v>
      </c>
    </row>
    <row r="8485" spans="1:13" hidden="1" x14ac:dyDescent="0.2">
      <c r="A8485" s="211">
        <v>93180</v>
      </c>
      <c r="B8485" s="28" t="s">
        <v>4573</v>
      </c>
      <c r="C8485" s="28" t="s">
        <v>5135</v>
      </c>
      <c r="D8485" s="25">
        <v>41223</v>
      </c>
      <c r="F8485" s="26">
        <v>44</v>
      </c>
      <c r="G8485" s="28" t="s">
        <v>6760</v>
      </c>
      <c r="H8485" s="28" t="s">
        <v>4600</v>
      </c>
      <c r="J8485" s="28" t="s">
        <v>4907</v>
      </c>
      <c r="K8485" s="29">
        <v>41225</v>
      </c>
      <c r="L8485" s="28" t="s">
        <v>5658</v>
      </c>
      <c r="M8485" s="28" t="s">
        <v>3186</v>
      </c>
    </row>
    <row r="8486" spans="1:13" hidden="1" x14ac:dyDescent="0.2">
      <c r="A8486" s="211">
        <v>93205</v>
      </c>
      <c r="B8486" s="33" t="s">
        <v>4573</v>
      </c>
      <c r="C8486" s="28" t="s">
        <v>4580</v>
      </c>
      <c r="D8486" s="25">
        <v>41223</v>
      </c>
      <c r="E8486" s="28" t="s">
        <v>8559</v>
      </c>
      <c r="F8486" s="26">
        <v>40</v>
      </c>
      <c r="G8486" s="28" t="s">
        <v>889</v>
      </c>
      <c r="H8486" s="28" t="s">
        <v>3488</v>
      </c>
      <c r="J8486" s="28" t="s">
        <v>4911</v>
      </c>
    </row>
    <row r="8487" spans="1:13" hidden="1" x14ac:dyDescent="0.2">
      <c r="A8487" s="27">
        <v>93181</v>
      </c>
      <c r="B8487" s="28" t="s">
        <v>4573</v>
      </c>
      <c r="C8487" s="28" t="s">
        <v>5135</v>
      </c>
      <c r="D8487" s="25">
        <v>41223</v>
      </c>
      <c r="E8487" s="33"/>
      <c r="F8487" s="26">
        <v>4.6399999999999997</v>
      </c>
      <c r="G8487" s="28" t="s">
        <v>683</v>
      </c>
      <c r="H8487" s="28" t="s">
        <v>3365</v>
      </c>
      <c r="J8487" s="28" t="s">
        <v>4909</v>
      </c>
      <c r="K8487" s="29">
        <v>41225</v>
      </c>
      <c r="L8487" s="28" t="s">
        <v>5658</v>
      </c>
      <c r="M8487" s="28" t="s">
        <v>1519</v>
      </c>
    </row>
    <row r="8488" spans="1:13" hidden="1" x14ac:dyDescent="0.2">
      <c r="A8488" s="27">
        <v>93204</v>
      </c>
      <c r="B8488" s="28" t="s">
        <v>4573</v>
      </c>
      <c r="C8488" s="28" t="s">
        <v>4580</v>
      </c>
      <c r="D8488" s="25">
        <v>41223</v>
      </c>
      <c r="E8488" s="33" t="s">
        <v>8558</v>
      </c>
      <c r="F8488" s="26">
        <v>10</v>
      </c>
      <c r="G8488" s="28" t="s">
        <v>6023</v>
      </c>
      <c r="H8488" s="28" t="s">
        <v>3379</v>
      </c>
      <c r="J8488" s="28" t="s">
        <v>4909</v>
      </c>
    </row>
    <row r="8489" spans="1:13" hidden="1" x14ac:dyDescent="0.2">
      <c r="A8489" s="211">
        <v>93183</v>
      </c>
      <c r="B8489" s="28" t="s">
        <v>4573</v>
      </c>
      <c r="C8489" s="28" t="s">
        <v>5135</v>
      </c>
      <c r="D8489" s="25">
        <v>41225</v>
      </c>
      <c r="F8489" s="26">
        <v>11.23</v>
      </c>
      <c r="G8489" s="28" t="s">
        <v>1956</v>
      </c>
      <c r="H8489" s="28" t="s">
        <v>3365</v>
      </c>
      <c r="J8489" s="28" t="s">
        <v>4909</v>
      </c>
      <c r="K8489" s="29">
        <v>41226</v>
      </c>
      <c r="L8489" s="28" t="s">
        <v>5658</v>
      </c>
      <c r="M8489" s="28" t="s">
        <v>3867</v>
      </c>
    </row>
    <row r="8490" spans="1:13" hidden="1" x14ac:dyDescent="0.2">
      <c r="A8490" s="211">
        <v>93093</v>
      </c>
      <c r="B8490" s="28" t="s">
        <v>4579</v>
      </c>
      <c r="C8490" s="28" t="s">
        <v>4574</v>
      </c>
      <c r="D8490" s="25">
        <v>41225</v>
      </c>
      <c r="F8490" s="26">
        <v>40</v>
      </c>
      <c r="G8490" s="28" t="s">
        <v>4580</v>
      </c>
      <c r="H8490" s="28" t="s">
        <v>6667</v>
      </c>
      <c r="K8490" s="29">
        <v>41225</v>
      </c>
      <c r="L8490" s="28" t="s">
        <v>7184</v>
      </c>
      <c r="M8490" s="28" t="s">
        <v>4502</v>
      </c>
    </row>
    <row r="8491" spans="1:13" hidden="1" x14ac:dyDescent="0.2">
      <c r="A8491" s="211">
        <v>93184</v>
      </c>
      <c r="B8491" s="28" t="s">
        <v>4573</v>
      </c>
      <c r="C8491" s="28" t="s">
        <v>5135</v>
      </c>
      <c r="D8491" s="25">
        <v>41225</v>
      </c>
      <c r="F8491" s="26">
        <v>4.96</v>
      </c>
      <c r="G8491" s="28" t="s">
        <v>1444</v>
      </c>
      <c r="H8491" s="28" t="s">
        <v>277</v>
      </c>
      <c r="J8491" s="28" t="s">
        <v>4905</v>
      </c>
      <c r="K8491" s="29">
        <v>41226</v>
      </c>
      <c r="L8491" s="28" t="s">
        <v>5658</v>
      </c>
      <c r="M8491" s="28" t="s">
        <v>1456</v>
      </c>
    </row>
    <row r="8492" spans="1:13" hidden="1" x14ac:dyDescent="0.2">
      <c r="A8492" s="27">
        <v>93182</v>
      </c>
      <c r="B8492" s="28" t="s">
        <v>4573</v>
      </c>
      <c r="C8492" s="28" t="s">
        <v>5135</v>
      </c>
      <c r="D8492" s="25">
        <v>41225</v>
      </c>
      <c r="F8492" s="26">
        <v>11.35</v>
      </c>
      <c r="G8492" s="28" t="s">
        <v>5137</v>
      </c>
      <c r="H8492" s="28" t="s">
        <v>3365</v>
      </c>
      <c r="J8492" s="28" t="s">
        <v>4909</v>
      </c>
      <c r="K8492" s="29">
        <v>41226</v>
      </c>
      <c r="L8492" s="28" t="s">
        <v>5658</v>
      </c>
      <c r="M8492" s="28" t="s">
        <v>4774</v>
      </c>
    </row>
    <row r="8493" spans="1:13" hidden="1" x14ac:dyDescent="0.2">
      <c r="A8493" s="27">
        <v>93194.1</v>
      </c>
      <c r="B8493" s="28" t="s">
        <v>4573</v>
      </c>
      <c r="C8493" s="28" t="s">
        <v>5133</v>
      </c>
      <c r="D8493" s="25">
        <v>41225</v>
      </c>
      <c r="E8493" s="28" t="s">
        <v>7113</v>
      </c>
      <c r="F8493" s="26">
        <v>15.4</v>
      </c>
      <c r="G8493" s="28" t="s">
        <v>5137</v>
      </c>
      <c r="H8493" s="28" t="s">
        <v>3370</v>
      </c>
      <c r="J8493" s="28" t="s">
        <v>4909</v>
      </c>
    </row>
    <row r="8494" spans="1:13" hidden="1" x14ac:dyDescent="0.2">
      <c r="A8494" s="27">
        <v>93194.2</v>
      </c>
      <c r="B8494" s="28" t="s">
        <v>4573</v>
      </c>
      <c r="C8494" s="28" t="s">
        <v>5133</v>
      </c>
      <c r="D8494" s="25">
        <v>41225</v>
      </c>
      <c r="F8494" s="26">
        <v>84.03</v>
      </c>
      <c r="G8494" s="28" t="s">
        <v>5137</v>
      </c>
      <c r="H8494" s="28" t="s">
        <v>3365</v>
      </c>
      <c r="J8494" s="28" t="s">
        <v>4909</v>
      </c>
    </row>
    <row r="8495" spans="1:13" hidden="1" x14ac:dyDescent="0.2">
      <c r="A8495" s="211">
        <v>93185</v>
      </c>
      <c r="B8495" s="28" t="s">
        <v>4573</v>
      </c>
      <c r="C8495" s="28" t="s">
        <v>5135</v>
      </c>
      <c r="D8495" s="25">
        <v>41226</v>
      </c>
      <c r="F8495" s="26">
        <v>4.99</v>
      </c>
      <c r="G8495" s="28" t="s">
        <v>1555</v>
      </c>
      <c r="H8495" s="28" t="s">
        <v>3370</v>
      </c>
      <c r="J8495" s="28" t="s">
        <v>4909</v>
      </c>
      <c r="K8495" s="29">
        <v>41227</v>
      </c>
      <c r="L8495" s="28" t="s">
        <v>5658</v>
      </c>
      <c r="M8495" s="28" t="s">
        <v>6471</v>
      </c>
    </row>
    <row r="8496" spans="1:13" hidden="1" x14ac:dyDescent="0.2">
      <c r="A8496" s="211">
        <v>93092</v>
      </c>
      <c r="B8496" s="28" t="s">
        <v>4555</v>
      </c>
      <c r="C8496" s="28" t="s">
        <v>4574</v>
      </c>
      <c r="D8496" s="25">
        <v>41226</v>
      </c>
      <c r="F8496" s="26">
        <v>28.01</v>
      </c>
      <c r="G8496" s="28" t="s">
        <v>7869</v>
      </c>
      <c r="H8496" s="28" t="s">
        <v>3381</v>
      </c>
      <c r="J8496" s="28" t="s">
        <v>4909</v>
      </c>
      <c r="K8496" s="29">
        <v>41226</v>
      </c>
      <c r="L8496" s="28" t="s">
        <v>7212</v>
      </c>
      <c r="M8496" s="28" t="s">
        <v>377</v>
      </c>
    </row>
    <row r="8497" spans="1:13" hidden="1" x14ac:dyDescent="0.2">
      <c r="A8497" s="211">
        <v>93206</v>
      </c>
      <c r="B8497" s="28" t="s">
        <v>4573</v>
      </c>
      <c r="C8497" s="28" t="s">
        <v>4580</v>
      </c>
      <c r="D8497" s="25">
        <v>41226</v>
      </c>
      <c r="E8497" s="28" t="s">
        <v>8560</v>
      </c>
      <c r="F8497" s="26">
        <v>20</v>
      </c>
      <c r="G8497" s="28" t="s">
        <v>3698</v>
      </c>
      <c r="H8497" s="28" t="s">
        <v>3484</v>
      </c>
      <c r="J8497" s="28" t="s">
        <v>4911</v>
      </c>
    </row>
    <row r="8498" spans="1:13" hidden="1" x14ac:dyDescent="0.2">
      <c r="A8498" s="27">
        <v>93091</v>
      </c>
      <c r="B8498" s="28" t="s">
        <v>4573</v>
      </c>
      <c r="C8498" s="28" t="s">
        <v>4574</v>
      </c>
      <c r="D8498" s="25">
        <v>41226</v>
      </c>
      <c r="E8498" s="28" t="s">
        <v>5082</v>
      </c>
      <c r="F8498" s="26">
        <v>98.85</v>
      </c>
      <c r="G8498" s="28" t="s">
        <v>6023</v>
      </c>
      <c r="H8498" s="28" t="s">
        <v>3484</v>
      </c>
      <c r="J8498" s="28" t="s">
        <v>4909</v>
      </c>
      <c r="K8498" s="29">
        <v>41226</v>
      </c>
      <c r="L8498" s="28" t="s">
        <v>7176</v>
      </c>
      <c r="M8498" s="28">
        <v>1417</v>
      </c>
    </row>
    <row r="8499" spans="1:13" hidden="1" x14ac:dyDescent="0.2">
      <c r="A8499" s="211">
        <v>93088</v>
      </c>
      <c r="B8499" s="28" t="s">
        <v>4579</v>
      </c>
      <c r="C8499" s="28" t="s">
        <v>4574</v>
      </c>
      <c r="D8499" s="25">
        <v>41227</v>
      </c>
      <c r="F8499" s="26">
        <v>50</v>
      </c>
      <c r="G8499" s="28" t="s">
        <v>4580</v>
      </c>
      <c r="H8499" s="28" t="s">
        <v>6667</v>
      </c>
      <c r="K8499" s="29">
        <v>41227</v>
      </c>
      <c r="L8499" s="28" t="s">
        <v>7184</v>
      </c>
      <c r="M8499" s="28" t="s">
        <v>4500</v>
      </c>
    </row>
    <row r="8500" spans="1:13" hidden="1" x14ac:dyDescent="0.2">
      <c r="A8500" s="211">
        <v>93089</v>
      </c>
      <c r="B8500" s="28" t="s">
        <v>4579</v>
      </c>
      <c r="C8500" s="28" t="s">
        <v>4574</v>
      </c>
      <c r="D8500" s="25">
        <v>41227</v>
      </c>
      <c r="F8500" s="26">
        <v>50</v>
      </c>
      <c r="G8500" s="28" t="s">
        <v>4580</v>
      </c>
      <c r="H8500" s="28" t="s">
        <v>6667</v>
      </c>
      <c r="K8500" s="29">
        <v>41227</v>
      </c>
      <c r="L8500" s="28" t="s">
        <v>7184</v>
      </c>
      <c r="M8500" s="28" t="s">
        <v>4501</v>
      </c>
    </row>
    <row r="8501" spans="1:13" hidden="1" x14ac:dyDescent="0.2">
      <c r="A8501" s="211">
        <v>93187</v>
      </c>
      <c r="B8501" s="28" t="s">
        <v>4573</v>
      </c>
      <c r="C8501" s="28" t="s">
        <v>5135</v>
      </c>
      <c r="D8501" s="25">
        <v>41227</v>
      </c>
      <c r="F8501" s="26">
        <v>5.47</v>
      </c>
      <c r="G8501" s="28" t="s">
        <v>2208</v>
      </c>
      <c r="H8501" s="28" t="s">
        <v>3365</v>
      </c>
      <c r="J8501" s="28" t="s">
        <v>4909</v>
      </c>
      <c r="K8501" s="29">
        <v>41228</v>
      </c>
      <c r="L8501" s="28" t="s">
        <v>5658</v>
      </c>
      <c r="M8501" s="28" t="s">
        <v>3924</v>
      </c>
    </row>
    <row r="8502" spans="1:13" hidden="1" x14ac:dyDescent="0.2">
      <c r="A8502" s="27">
        <v>93186</v>
      </c>
      <c r="B8502" s="28" t="s">
        <v>4573</v>
      </c>
      <c r="C8502" s="28" t="s">
        <v>5135</v>
      </c>
      <c r="D8502" s="25">
        <v>41227</v>
      </c>
      <c r="F8502" s="26">
        <v>62.22</v>
      </c>
      <c r="G8502" s="28" t="s">
        <v>5160</v>
      </c>
      <c r="H8502" s="28" t="s">
        <v>7322</v>
      </c>
      <c r="J8502" s="28" t="s">
        <v>7139</v>
      </c>
      <c r="K8502" s="29">
        <v>41228</v>
      </c>
      <c r="L8502" s="28" t="s">
        <v>5658</v>
      </c>
      <c r="M8502" s="28" t="s">
        <v>6472</v>
      </c>
    </row>
    <row r="8503" spans="1:13" hidden="1" x14ac:dyDescent="0.2">
      <c r="A8503" s="27">
        <v>93090</v>
      </c>
      <c r="B8503" s="28" t="s">
        <v>4582</v>
      </c>
      <c r="C8503" s="28" t="s">
        <v>4574</v>
      </c>
      <c r="D8503" s="25">
        <v>41227</v>
      </c>
      <c r="F8503" s="26">
        <v>-39.1</v>
      </c>
      <c r="G8503" s="28" t="s">
        <v>6407</v>
      </c>
      <c r="H8503" s="28" t="s">
        <v>6666</v>
      </c>
      <c r="K8503" s="29">
        <v>41227</v>
      </c>
      <c r="L8503" s="28" t="s">
        <v>2984</v>
      </c>
      <c r="M8503" s="28" t="s">
        <v>5032</v>
      </c>
    </row>
    <row r="8504" spans="1:13" hidden="1" x14ac:dyDescent="0.2">
      <c r="A8504" s="27">
        <v>93172.1</v>
      </c>
      <c r="B8504" s="28" t="s">
        <v>4573</v>
      </c>
      <c r="C8504" s="28" t="s">
        <v>5135</v>
      </c>
      <c r="D8504" s="25">
        <v>41227</v>
      </c>
      <c r="E8504" s="28" t="s">
        <v>4205</v>
      </c>
      <c r="F8504" s="26">
        <v>25</v>
      </c>
      <c r="G8504" s="28" t="s">
        <v>5167</v>
      </c>
      <c r="H8504" s="28" t="s">
        <v>3488</v>
      </c>
      <c r="J8504" s="28" t="s">
        <v>4909</v>
      </c>
      <c r="K8504" s="29">
        <v>41228</v>
      </c>
      <c r="L8504" s="28" t="s">
        <v>5658</v>
      </c>
      <c r="M8504" s="28" t="s">
        <v>748</v>
      </c>
    </row>
    <row r="8505" spans="1:13" hidden="1" x14ac:dyDescent="0.2">
      <c r="A8505" s="27">
        <v>93172.2</v>
      </c>
      <c r="B8505" s="28" t="s">
        <v>4573</v>
      </c>
      <c r="C8505" s="28" t="s">
        <v>5135</v>
      </c>
      <c r="D8505" s="25">
        <v>41227</v>
      </c>
      <c r="F8505" s="26">
        <v>29.49</v>
      </c>
      <c r="G8505" s="28" t="s">
        <v>5167</v>
      </c>
      <c r="H8505" s="28" t="s">
        <v>3365</v>
      </c>
      <c r="J8505" s="28" t="s">
        <v>4909</v>
      </c>
      <c r="K8505" s="29">
        <v>41228</v>
      </c>
      <c r="L8505" s="28" t="s">
        <v>5658</v>
      </c>
      <c r="M8505" s="28" t="s">
        <v>748</v>
      </c>
    </row>
    <row r="8506" spans="1:13" hidden="1" x14ac:dyDescent="0.2">
      <c r="A8506" s="211">
        <v>93087.2</v>
      </c>
      <c r="B8506" s="28" t="s">
        <v>4582</v>
      </c>
      <c r="C8506" s="28" t="s">
        <v>4574</v>
      </c>
      <c r="D8506" s="25">
        <v>41228</v>
      </c>
      <c r="E8506" s="28" t="s">
        <v>6477</v>
      </c>
      <c r="F8506" s="26">
        <v>-1.29</v>
      </c>
      <c r="G8506" s="28" t="s">
        <v>4583</v>
      </c>
      <c r="H8506" s="28" t="s">
        <v>6666</v>
      </c>
      <c r="J8506" s="28" t="s">
        <v>4909</v>
      </c>
      <c r="K8506" s="29">
        <v>41228</v>
      </c>
      <c r="L8506" s="28" t="s">
        <v>7181</v>
      </c>
      <c r="M8506" s="28">
        <v>160109</v>
      </c>
    </row>
    <row r="8507" spans="1:13" hidden="1" x14ac:dyDescent="0.2">
      <c r="A8507" s="211">
        <v>93087.1</v>
      </c>
      <c r="B8507" s="28" t="s">
        <v>4573</v>
      </c>
      <c r="C8507" s="28" t="s">
        <v>4574</v>
      </c>
      <c r="D8507" s="25">
        <v>41228</v>
      </c>
      <c r="E8507" s="33" t="s">
        <v>6476</v>
      </c>
      <c r="F8507" s="26">
        <v>-22</v>
      </c>
      <c r="G8507" s="28" t="s">
        <v>4584</v>
      </c>
      <c r="H8507" s="28" t="s">
        <v>4599</v>
      </c>
      <c r="I8507" s="28" t="s">
        <v>7298</v>
      </c>
      <c r="J8507" s="28" t="s">
        <v>4905</v>
      </c>
      <c r="K8507" s="29">
        <v>41228</v>
      </c>
      <c r="L8507" s="28" t="s">
        <v>7181</v>
      </c>
      <c r="M8507" s="28">
        <v>160109</v>
      </c>
    </row>
    <row r="8508" spans="1:13" hidden="1" x14ac:dyDescent="0.2">
      <c r="A8508" s="211">
        <v>93189</v>
      </c>
      <c r="B8508" s="28" t="s">
        <v>4573</v>
      </c>
      <c r="C8508" s="28" t="s">
        <v>5135</v>
      </c>
      <c r="D8508" s="25">
        <v>41228</v>
      </c>
      <c r="F8508" s="26">
        <v>18.600000000000001</v>
      </c>
      <c r="G8508" s="28" t="s">
        <v>6760</v>
      </c>
      <c r="H8508" s="28" t="s">
        <v>4600</v>
      </c>
      <c r="J8508" s="28" t="s">
        <v>4907</v>
      </c>
      <c r="K8508" s="29">
        <v>41229</v>
      </c>
      <c r="L8508" s="28" t="s">
        <v>5658</v>
      </c>
      <c r="M8508" s="28" t="s">
        <v>3186</v>
      </c>
    </row>
    <row r="8509" spans="1:13" hidden="1" x14ac:dyDescent="0.2">
      <c r="A8509" s="211">
        <v>93190</v>
      </c>
      <c r="B8509" s="28" t="s">
        <v>4573</v>
      </c>
      <c r="C8509" s="28" t="s">
        <v>5135</v>
      </c>
      <c r="D8509" s="25">
        <v>41228</v>
      </c>
      <c r="F8509" s="26">
        <v>15</v>
      </c>
      <c r="G8509" s="28" t="s">
        <v>2203</v>
      </c>
      <c r="H8509" s="28" t="s">
        <v>4600</v>
      </c>
      <c r="J8509" s="28" t="s">
        <v>4907</v>
      </c>
      <c r="K8509" s="29">
        <v>41229</v>
      </c>
      <c r="L8509" s="28" t="s">
        <v>5658</v>
      </c>
      <c r="M8509" s="28" t="s">
        <v>6473</v>
      </c>
    </row>
    <row r="8510" spans="1:13" hidden="1" x14ac:dyDescent="0.2">
      <c r="A8510" s="211">
        <v>93191</v>
      </c>
      <c r="B8510" s="28" t="s">
        <v>4573</v>
      </c>
      <c r="C8510" s="28" t="s">
        <v>5135</v>
      </c>
      <c r="D8510" s="25">
        <v>41228</v>
      </c>
      <c r="E8510" s="28" t="s">
        <v>5077</v>
      </c>
      <c r="F8510" s="26">
        <v>20.78</v>
      </c>
      <c r="G8510" s="28" t="s">
        <v>2203</v>
      </c>
      <c r="H8510" s="28" t="s">
        <v>3484</v>
      </c>
      <c r="J8510" s="28" t="s">
        <v>4905</v>
      </c>
      <c r="K8510" s="29">
        <v>41230</v>
      </c>
      <c r="L8510" s="28" t="s">
        <v>5658</v>
      </c>
      <c r="M8510" s="28" t="s">
        <v>6474</v>
      </c>
    </row>
    <row r="8511" spans="1:13" hidden="1" x14ac:dyDescent="0.2">
      <c r="A8511" s="211">
        <v>93188</v>
      </c>
      <c r="B8511" s="28" t="s">
        <v>4573</v>
      </c>
      <c r="C8511" s="28" t="s">
        <v>5135</v>
      </c>
      <c r="D8511" s="25">
        <v>41228</v>
      </c>
      <c r="E8511" s="28" t="s">
        <v>6484</v>
      </c>
      <c r="F8511" s="26">
        <v>25.98</v>
      </c>
      <c r="G8511" s="28" t="s">
        <v>6747</v>
      </c>
      <c r="H8511" s="28" t="s">
        <v>4600</v>
      </c>
      <c r="J8511" s="28" t="s">
        <v>4906</v>
      </c>
      <c r="K8511" s="29">
        <v>41229</v>
      </c>
      <c r="L8511" s="28" t="s">
        <v>5658</v>
      </c>
      <c r="M8511" s="28" t="s">
        <v>2588</v>
      </c>
    </row>
    <row r="8512" spans="1:13" hidden="1" x14ac:dyDescent="0.2">
      <c r="A8512" s="27">
        <v>93087.3</v>
      </c>
      <c r="B8512" s="28" t="s">
        <v>4582</v>
      </c>
      <c r="C8512" s="28" t="s">
        <v>4574</v>
      </c>
      <c r="D8512" s="25">
        <v>41228</v>
      </c>
      <c r="E8512" s="28" t="s">
        <v>4582</v>
      </c>
      <c r="F8512" s="26">
        <v>-95.87</v>
      </c>
      <c r="G8512" s="28" t="s">
        <v>8021</v>
      </c>
      <c r="H8512" s="28" t="s">
        <v>6666</v>
      </c>
      <c r="J8512" s="28" t="s">
        <v>4909</v>
      </c>
      <c r="K8512" s="29">
        <v>41228</v>
      </c>
      <c r="L8512" s="28" t="s">
        <v>7181</v>
      </c>
      <c r="M8512" s="28">
        <v>160109</v>
      </c>
    </row>
    <row r="8513" spans="1:13" hidden="1" x14ac:dyDescent="0.2">
      <c r="A8513" s="27">
        <v>93085</v>
      </c>
      <c r="B8513" s="28" t="s">
        <v>4592</v>
      </c>
      <c r="C8513" s="28" t="s">
        <v>4574</v>
      </c>
      <c r="D8513" s="25">
        <v>41228</v>
      </c>
      <c r="E8513" s="28" t="s">
        <v>5697</v>
      </c>
      <c r="F8513" s="26">
        <v>-465.04</v>
      </c>
      <c r="G8513" s="28" t="s">
        <v>3622</v>
      </c>
      <c r="H8513" s="28" t="s">
        <v>6666</v>
      </c>
      <c r="J8513" s="28" t="s">
        <v>4907</v>
      </c>
      <c r="K8513" s="29">
        <v>41228</v>
      </c>
      <c r="L8513" s="28" t="s">
        <v>7181</v>
      </c>
      <c r="M8513" s="28">
        <v>160109</v>
      </c>
    </row>
    <row r="8514" spans="1:13" x14ac:dyDescent="0.2">
      <c r="A8514" s="27">
        <v>93086</v>
      </c>
      <c r="B8514" s="28" t="s">
        <v>4573</v>
      </c>
      <c r="C8514" s="28" t="s">
        <v>4574</v>
      </c>
      <c r="D8514" s="25">
        <v>41228</v>
      </c>
      <c r="E8514" s="28" t="s">
        <v>5698</v>
      </c>
      <c r="F8514" s="26">
        <v>-1770.47</v>
      </c>
      <c r="G8514" s="28" t="s">
        <v>6469</v>
      </c>
      <c r="H8514" s="28" t="s">
        <v>7151</v>
      </c>
      <c r="J8514" s="28" t="s">
        <v>4907</v>
      </c>
      <c r="K8514" s="29">
        <v>41228</v>
      </c>
      <c r="L8514" s="28" t="s">
        <v>7181</v>
      </c>
      <c r="M8514" s="28">
        <v>160109</v>
      </c>
    </row>
    <row r="8515" spans="1:13" hidden="1" x14ac:dyDescent="0.2">
      <c r="A8515" s="211">
        <v>93173</v>
      </c>
      <c r="B8515" s="28" t="s">
        <v>4573</v>
      </c>
      <c r="C8515" s="33" t="s">
        <v>5135</v>
      </c>
      <c r="D8515" s="25">
        <v>41229</v>
      </c>
      <c r="F8515" s="26">
        <v>31.5</v>
      </c>
      <c r="G8515" s="28" t="s">
        <v>1560</v>
      </c>
      <c r="H8515" s="28" t="s">
        <v>3370</v>
      </c>
      <c r="K8515" s="29">
        <v>41230</v>
      </c>
      <c r="L8515" s="33" t="s">
        <v>5658</v>
      </c>
      <c r="M8515" s="28" t="s">
        <v>2735</v>
      </c>
    </row>
    <row r="8516" spans="1:13" hidden="1" x14ac:dyDescent="0.2">
      <c r="A8516" s="27">
        <v>93193</v>
      </c>
      <c r="B8516" s="28" t="s">
        <v>4573</v>
      </c>
      <c r="C8516" s="28" t="s">
        <v>5135</v>
      </c>
      <c r="D8516" s="25">
        <v>41229</v>
      </c>
      <c r="F8516" s="26">
        <v>5.6</v>
      </c>
      <c r="G8516" s="28" t="s">
        <v>7119</v>
      </c>
      <c r="H8516" s="28" t="s">
        <v>3365</v>
      </c>
      <c r="J8516" s="28" t="s">
        <v>4911</v>
      </c>
      <c r="K8516" s="29">
        <v>41230</v>
      </c>
      <c r="L8516" s="28" t="s">
        <v>5658</v>
      </c>
      <c r="M8516" s="28" t="s">
        <v>6475</v>
      </c>
    </row>
    <row r="8517" spans="1:13" hidden="1" x14ac:dyDescent="0.2">
      <c r="A8517" s="27">
        <v>93207</v>
      </c>
      <c r="B8517" s="28" t="s">
        <v>4573</v>
      </c>
      <c r="C8517" s="28" t="s">
        <v>4580</v>
      </c>
      <c r="D8517" s="25">
        <v>41229</v>
      </c>
      <c r="E8517" s="28" t="s">
        <v>2958</v>
      </c>
      <c r="F8517" s="26">
        <v>13</v>
      </c>
      <c r="G8517" s="28" t="s">
        <v>3696</v>
      </c>
      <c r="H8517" s="28" t="s">
        <v>3488</v>
      </c>
      <c r="J8517" s="28" t="s">
        <v>4908</v>
      </c>
    </row>
    <row r="8518" spans="1:13" hidden="1" x14ac:dyDescent="0.2">
      <c r="A8518" s="27">
        <v>93192</v>
      </c>
      <c r="B8518" s="28" t="s">
        <v>4573</v>
      </c>
      <c r="C8518" s="28" t="s">
        <v>5135</v>
      </c>
      <c r="D8518" s="25">
        <v>41229</v>
      </c>
      <c r="F8518" s="26">
        <v>34.020000000000003</v>
      </c>
      <c r="G8518" s="28" t="s">
        <v>683</v>
      </c>
      <c r="H8518" s="28" t="s">
        <v>3365</v>
      </c>
      <c r="J8518" s="28" t="s">
        <v>4909</v>
      </c>
      <c r="K8518" s="29">
        <v>41230</v>
      </c>
      <c r="L8518" s="28" t="s">
        <v>5658</v>
      </c>
      <c r="M8518" s="28" t="s">
        <v>7856</v>
      </c>
    </row>
    <row r="8519" spans="1:13" hidden="1" x14ac:dyDescent="0.2">
      <c r="A8519" s="27">
        <v>93232</v>
      </c>
      <c r="B8519" s="28" t="s">
        <v>4573</v>
      </c>
      <c r="C8519" s="28" t="s">
        <v>5135</v>
      </c>
      <c r="D8519" s="25">
        <v>41230</v>
      </c>
      <c r="E8519" s="28" t="s">
        <v>922</v>
      </c>
      <c r="F8519" s="26">
        <v>69.95</v>
      </c>
      <c r="G8519" s="28" t="s">
        <v>6614</v>
      </c>
      <c r="H8519" s="28" t="s">
        <v>7311</v>
      </c>
      <c r="J8519" s="28" t="s">
        <v>4683</v>
      </c>
      <c r="K8519" s="29">
        <v>41232</v>
      </c>
      <c r="L8519" s="28" t="s">
        <v>5658</v>
      </c>
      <c r="M8519" s="28" t="s">
        <v>2284</v>
      </c>
    </row>
    <row r="8520" spans="1:13" hidden="1" x14ac:dyDescent="0.2">
      <c r="A8520" s="27">
        <v>93233.1</v>
      </c>
      <c r="B8520" s="28" t="s">
        <v>4573</v>
      </c>
      <c r="C8520" s="28" t="s">
        <v>5135</v>
      </c>
      <c r="D8520" s="25">
        <v>41230</v>
      </c>
      <c r="E8520" s="28" t="s">
        <v>4200</v>
      </c>
      <c r="F8520" s="26">
        <v>6</v>
      </c>
      <c r="G8520" s="28" t="s">
        <v>683</v>
      </c>
      <c r="H8520" s="28" t="s">
        <v>3370</v>
      </c>
      <c r="I8520" s="28" t="s">
        <v>5176</v>
      </c>
      <c r="J8520" s="28" t="s">
        <v>4909</v>
      </c>
      <c r="K8520" s="29">
        <v>41232</v>
      </c>
      <c r="L8520" s="28" t="s">
        <v>5658</v>
      </c>
      <c r="M8520" s="28" t="s">
        <v>7857</v>
      </c>
    </row>
    <row r="8521" spans="1:13" hidden="1" x14ac:dyDescent="0.2">
      <c r="A8521" s="27">
        <v>93233.2</v>
      </c>
      <c r="B8521" s="33" t="s">
        <v>4573</v>
      </c>
      <c r="C8521" s="28" t="s">
        <v>5135</v>
      </c>
      <c r="D8521" s="25">
        <v>41230</v>
      </c>
      <c r="F8521" s="26">
        <v>33.049999999999997</v>
      </c>
      <c r="G8521" s="28" t="s">
        <v>683</v>
      </c>
      <c r="H8521" s="28" t="s">
        <v>3365</v>
      </c>
      <c r="J8521" s="28" t="s">
        <v>4909</v>
      </c>
      <c r="K8521" s="29">
        <v>41232</v>
      </c>
      <c r="L8521" s="28" t="s">
        <v>5658</v>
      </c>
      <c r="M8521" s="28" t="s">
        <v>7857</v>
      </c>
    </row>
    <row r="8522" spans="1:13" hidden="1" x14ac:dyDescent="0.2">
      <c r="A8522" s="211">
        <v>93208</v>
      </c>
      <c r="B8522" s="28" t="s">
        <v>4573</v>
      </c>
      <c r="C8522" s="28" t="s">
        <v>4580</v>
      </c>
      <c r="D8522" s="25">
        <v>41231</v>
      </c>
      <c r="F8522" s="26">
        <v>5</v>
      </c>
      <c r="G8522" s="28" t="s">
        <v>896</v>
      </c>
      <c r="H8522" s="28" t="s">
        <v>3484</v>
      </c>
      <c r="J8522" s="28" t="s">
        <v>4908</v>
      </c>
    </row>
    <row r="8523" spans="1:13" hidden="1" x14ac:dyDescent="0.2">
      <c r="A8523" s="211">
        <v>93235</v>
      </c>
      <c r="B8523" s="28" t="s">
        <v>4573</v>
      </c>
      <c r="C8523" s="28" t="s">
        <v>5135</v>
      </c>
      <c r="D8523" s="25">
        <v>41231</v>
      </c>
      <c r="E8523" s="28" t="s">
        <v>8400</v>
      </c>
      <c r="F8523" s="26">
        <v>13.96</v>
      </c>
      <c r="G8523" s="28" t="s">
        <v>6755</v>
      </c>
      <c r="H8523" s="28" t="s">
        <v>3370</v>
      </c>
      <c r="J8523" s="28" t="s">
        <v>4909</v>
      </c>
      <c r="K8523" s="29">
        <v>41232</v>
      </c>
      <c r="L8523" s="28" t="s">
        <v>5658</v>
      </c>
      <c r="M8523" s="28" t="s">
        <v>5070</v>
      </c>
    </row>
    <row r="8524" spans="1:13" hidden="1" x14ac:dyDescent="0.2">
      <c r="A8524" s="211">
        <v>93236</v>
      </c>
      <c r="B8524" s="28" t="s">
        <v>4573</v>
      </c>
      <c r="C8524" s="28" t="s">
        <v>5135</v>
      </c>
      <c r="D8524" s="25">
        <v>41231</v>
      </c>
      <c r="F8524" s="26">
        <v>4.55</v>
      </c>
      <c r="G8524" s="28" t="s">
        <v>1444</v>
      </c>
      <c r="H8524" s="28" t="s">
        <v>277</v>
      </c>
      <c r="J8524" s="28" t="s">
        <v>4905</v>
      </c>
      <c r="K8524" s="29">
        <v>41232</v>
      </c>
      <c r="L8524" s="28" t="s">
        <v>5658</v>
      </c>
      <c r="M8524" s="28" t="s">
        <v>1456</v>
      </c>
    </row>
    <row r="8525" spans="1:13" hidden="1" x14ac:dyDescent="0.2">
      <c r="A8525" s="211">
        <v>93234</v>
      </c>
      <c r="B8525" s="28" t="s">
        <v>4573</v>
      </c>
      <c r="C8525" s="28" t="s">
        <v>5135</v>
      </c>
      <c r="D8525" s="25">
        <v>41231</v>
      </c>
      <c r="F8525" s="26">
        <v>15.75</v>
      </c>
      <c r="G8525" s="28" t="s">
        <v>2203</v>
      </c>
      <c r="H8525" s="28" t="s">
        <v>7323</v>
      </c>
      <c r="I8525" s="28" t="s">
        <v>5176</v>
      </c>
      <c r="J8525" s="28" t="s">
        <v>4912</v>
      </c>
      <c r="K8525" s="29">
        <v>41232</v>
      </c>
      <c r="L8525" s="28" t="s">
        <v>5658</v>
      </c>
      <c r="M8525" s="28" t="s">
        <v>643</v>
      </c>
    </row>
    <row r="8526" spans="1:13" hidden="1" x14ac:dyDescent="0.2">
      <c r="A8526" s="27">
        <v>93237</v>
      </c>
      <c r="B8526" s="28" t="s">
        <v>4573</v>
      </c>
      <c r="C8526" s="28" t="s">
        <v>5135</v>
      </c>
      <c r="D8526" s="25">
        <v>41232</v>
      </c>
      <c r="F8526" s="26">
        <v>8.66</v>
      </c>
      <c r="G8526" s="28" t="s">
        <v>683</v>
      </c>
      <c r="H8526" s="28" t="s">
        <v>3365</v>
      </c>
      <c r="J8526" s="28" t="s">
        <v>4909</v>
      </c>
      <c r="K8526" s="29">
        <v>41233</v>
      </c>
      <c r="L8526" s="28" t="s">
        <v>5658</v>
      </c>
      <c r="M8526" s="28" t="s">
        <v>7856</v>
      </c>
    </row>
    <row r="8527" spans="1:13" hidden="1" x14ac:dyDescent="0.2">
      <c r="A8527" s="27">
        <v>93228</v>
      </c>
      <c r="B8527" s="33" t="s">
        <v>4585</v>
      </c>
      <c r="C8527" s="28" t="s">
        <v>4574</v>
      </c>
      <c r="D8527" s="25">
        <v>41232</v>
      </c>
      <c r="F8527" s="26">
        <v>79.790000000000006</v>
      </c>
      <c r="G8527" s="28" t="s">
        <v>5142</v>
      </c>
      <c r="H8527" s="28" t="s">
        <v>5948</v>
      </c>
      <c r="K8527" s="29">
        <v>41232</v>
      </c>
      <c r="L8527" s="28" t="s">
        <v>7174</v>
      </c>
      <c r="M8527" s="28" t="s">
        <v>7175</v>
      </c>
    </row>
    <row r="8528" spans="1:13" hidden="1" x14ac:dyDescent="0.2">
      <c r="A8528" s="27">
        <v>93238</v>
      </c>
      <c r="B8528" s="28" t="s">
        <v>4573</v>
      </c>
      <c r="C8528" s="28" t="s">
        <v>5135</v>
      </c>
      <c r="D8528" s="25">
        <v>41232</v>
      </c>
      <c r="F8528" s="26">
        <v>7.5</v>
      </c>
      <c r="G8528" s="28" t="s">
        <v>5137</v>
      </c>
      <c r="H8528" s="28" t="s">
        <v>3365</v>
      </c>
      <c r="J8528" s="28" t="s">
        <v>4909</v>
      </c>
      <c r="K8528" s="29">
        <v>41233</v>
      </c>
      <c r="L8528" s="28" t="s">
        <v>5658</v>
      </c>
      <c r="M8528" s="28" t="s">
        <v>4774</v>
      </c>
    </row>
    <row r="8529" spans="1:13" hidden="1" x14ac:dyDescent="0.2">
      <c r="A8529" s="211">
        <v>93239.1</v>
      </c>
      <c r="B8529" s="28" t="s">
        <v>4573</v>
      </c>
      <c r="C8529" s="28" t="s">
        <v>5135</v>
      </c>
      <c r="D8529" s="25">
        <v>41233</v>
      </c>
      <c r="E8529" s="28" t="s">
        <v>8403</v>
      </c>
      <c r="F8529" s="26">
        <v>69.95</v>
      </c>
      <c r="G8529" s="28" t="s">
        <v>1943</v>
      </c>
      <c r="H8529" s="28" t="s">
        <v>7321</v>
      </c>
      <c r="J8529" s="28" t="s">
        <v>4909</v>
      </c>
      <c r="K8529" s="29">
        <v>41234</v>
      </c>
      <c r="L8529" s="28" t="s">
        <v>5658</v>
      </c>
      <c r="M8529" s="28" t="s">
        <v>7840</v>
      </c>
    </row>
    <row r="8530" spans="1:13" hidden="1" x14ac:dyDescent="0.2">
      <c r="A8530" s="27">
        <v>93241</v>
      </c>
      <c r="B8530" s="28" t="s">
        <v>4573</v>
      </c>
      <c r="C8530" s="28" t="s">
        <v>5135</v>
      </c>
      <c r="D8530" s="25">
        <v>41233</v>
      </c>
      <c r="F8530" s="26">
        <v>17.96</v>
      </c>
      <c r="G8530" s="28" t="s">
        <v>683</v>
      </c>
      <c r="H8530" s="28" t="s">
        <v>3365</v>
      </c>
      <c r="J8530" s="28" t="s">
        <v>4909</v>
      </c>
      <c r="K8530" s="29">
        <v>41234</v>
      </c>
      <c r="L8530" s="28" t="s">
        <v>5658</v>
      </c>
      <c r="M8530" s="28" t="s">
        <v>7856</v>
      </c>
    </row>
    <row r="8531" spans="1:13" hidden="1" x14ac:dyDescent="0.2">
      <c r="A8531" s="27">
        <v>93240</v>
      </c>
      <c r="B8531" s="28" t="s">
        <v>4573</v>
      </c>
      <c r="C8531" s="28" t="s">
        <v>5135</v>
      </c>
      <c r="D8531" s="25">
        <v>41233</v>
      </c>
      <c r="F8531" s="26">
        <v>44.1</v>
      </c>
      <c r="G8531" s="28" t="s">
        <v>2211</v>
      </c>
      <c r="H8531" s="28" t="s">
        <v>3370</v>
      </c>
      <c r="J8531" s="28" t="s">
        <v>4909</v>
      </c>
      <c r="K8531" s="29">
        <v>41234</v>
      </c>
      <c r="L8531" s="28" t="s">
        <v>5658</v>
      </c>
      <c r="M8531" s="28" t="s">
        <v>1650</v>
      </c>
    </row>
    <row r="8532" spans="1:13" hidden="1" x14ac:dyDescent="0.2">
      <c r="A8532" s="27">
        <v>93242</v>
      </c>
      <c r="B8532" s="28" t="s">
        <v>4573</v>
      </c>
      <c r="C8532" s="28" t="s">
        <v>5135</v>
      </c>
      <c r="D8532" s="25">
        <v>41233</v>
      </c>
      <c r="E8532" s="28" t="s">
        <v>4204</v>
      </c>
      <c r="F8532" s="26">
        <v>40</v>
      </c>
      <c r="G8532" s="28" t="s">
        <v>4030</v>
      </c>
      <c r="H8532" s="28" t="s">
        <v>7323</v>
      </c>
      <c r="J8532" s="28" t="s">
        <v>4912</v>
      </c>
      <c r="K8532" s="29">
        <v>41235</v>
      </c>
      <c r="L8532" s="28" t="s">
        <v>5658</v>
      </c>
      <c r="M8532" s="28" t="s">
        <v>2590</v>
      </c>
    </row>
    <row r="8533" spans="1:13" hidden="1" x14ac:dyDescent="0.2">
      <c r="A8533" s="27">
        <v>93243</v>
      </c>
      <c r="B8533" s="28" t="s">
        <v>4573</v>
      </c>
      <c r="C8533" s="28" t="s">
        <v>5135</v>
      </c>
      <c r="D8533" s="25">
        <v>41234</v>
      </c>
      <c r="F8533" s="26">
        <v>53.53</v>
      </c>
      <c r="G8533" s="28" t="s">
        <v>5160</v>
      </c>
      <c r="H8533" s="28" t="s">
        <v>7322</v>
      </c>
      <c r="J8533" s="28" t="s">
        <v>7139</v>
      </c>
      <c r="K8533" s="29">
        <v>41235</v>
      </c>
      <c r="L8533" s="28" t="s">
        <v>5658</v>
      </c>
      <c r="M8533" s="28" t="s">
        <v>6472</v>
      </c>
    </row>
    <row r="8534" spans="1:13" hidden="1" x14ac:dyDescent="0.2">
      <c r="A8534" s="27">
        <v>93428.1</v>
      </c>
      <c r="B8534" s="28" t="s">
        <v>4573</v>
      </c>
      <c r="C8534" s="28" t="s">
        <v>5133</v>
      </c>
      <c r="D8534" s="25">
        <v>41234</v>
      </c>
      <c r="E8534" s="28" t="s">
        <v>726</v>
      </c>
      <c r="F8534" s="26">
        <v>7.5</v>
      </c>
      <c r="G8534" s="28" t="s">
        <v>5137</v>
      </c>
      <c r="H8534" s="28" t="s">
        <v>3370</v>
      </c>
      <c r="J8534" s="28" t="s">
        <v>4909</v>
      </c>
      <c r="K8534" s="29">
        <v>41251</v>
      </c>
      <c r="L8534" s="28" t="s">
        <v>5658</v>
      </c>
    </row>
    <row r="8535" spans="1:13" hidden="1" x14ac:dyDescent="0.2">
      <c r="A8535" s="27">
        <v>93428.2</v>
      </c>
      <c r="B8535" s="28" t="s">
        <v>4573</v>
      </c>
      <c r="C8535" s="28" t="s">
        <v>5133</v>
      </c>
      <c r="D8535" s="25">
        <v>41234</v>
      </c>
      <c r="E8535" s="28" t="s">
        <v>2669</v>
      </c>
      <c r="F8535" s="26">
        <v>3</v>
      </c>
      <c r="G8535" s="28" t="s">
        <v>5137</v>
      </c>
      <c r="H8535" s="28" t="s">
        <v>277</v>
      </c>
      <c r="J8535" s="28" t="s">
        <v>4909</v>
      </c>
      <c r="K8535" s="29">
        <v>41251</v>
      </c>
      <c r="L8535" s="28" t="s">
        <v>5658</v>
      </c>
    </row>
    <row r="8536" spans="1:13" hidden="1" x14ac:dyDescent="0.2">
      <c r="A8536" s="27">
        <v>93428.3</v>
      </c>
      <c r="B8536" s="28" t="s">
        <v>4573</v>
      </c>
      <c r="C8536" s="28" t="s">
        <v>5133</v>
      </c>
      <c r="D8536" s="25">
        <v>41234</v>
      </c>
      <c r="E8536" s="33"/>
      <c r="F8536" s="26">
        <v>71.69</v>
      </c>
      <c r="G8536" s="28" t="s">
        <v>5137</v>
      </c>
      <c r="H8536" s="28" t="s">
        <v>3365</v>
      </c>
      <c r="J8536" s="28" t="s">
        <v>4909</v>
      </c>
      <c r="K8536" s="29">
        <v>41251</v>
      </c>
      <c r="L8536" s="28" t="s">
        <v>5658</v>
      </c>
    </row>
    <row r="8537" spans="1:13" hidden="1" x14ac:dyDescent="0.2">
      <c r="A8537" s="211">
        <v>93245</v>
      </c>
      <c r="B8537" s="28" t="s">
        <v>4573</v>
      </c>
      <c r="C8537" s="28" t="s">
        <v>5135</v>
      </c>
      <c r="D8537" s="25">
        <v>41235</v>
      </c>
      <c r="F8537" s="26">
        <v>3.4</v>
      </c>
      <c r="G8537" s="28" t="s">
        <v>7120</v>
      </c>
      <c r="H8537" s="28" t="s">
        <v>3484</v>
      </c>
      <c r="J8537" s="28" t="s">
        <v>4911</v>
      </c>
      <c r="K8537" s="29">
        <v>41236</v>
      </c>
      <c r="L8537" s="28" t="s">
        <v>5658</v>
      </c>
      <c r="M8537" s="28" t="s">
        <v>3798</v>
      </c>
    </row>
    <row r="8538" spans="1:13" hidden="1" x14ac:dyDescent="0.2">
      <c r="A8538" s="211">
        <v>93230</v>
      </c>
      <c r="B8538" s="28" t="s">
        <v>4573</v>
      </c>
      <c r="C8538" s="33" t="s">
        <v>5135</v>
      </c>
      <c r="D8538" s="25">
        <v>41235</v>
      </c>
      <c r="E8538" s="28" t="s">
        <v>8402</v>
      </c>
      <c r="F8538" s="26">
        <v>59.99</v>
      </c>
      <c r="G8538" s="28" t="s">
        <v>1560</v>
      </c>
      <c r="H8538" s="28" t="s">
        <v>4600</v>
      </c>
      <c r="J8538" s="28" t="s">
        <v>4911</v>
      </c>
      <c r="K8538" s="29">
        <v>41236</v>
      </c>
      <c r="L8538" s="33" t="s">
        <v>5658</v>
      </c>
      <c r="M8538" s="28" t="s">
        <v>2735</v>
      </c>
    </row>
    <row r="8539" spans="1:13" hidden="1" x14ac:dyDescent="0.2">
      <c r="A8539" s="211">
        <v>93231</v>
      </c>
      <c r="B8539" s="28" t="s">
        <v>4573</v>
      </c>
      <c r="C8539" s="33" t="s">
        <v>5135</v>
      </c>
      <c r="D8539" s="25">
        <v>41235</v>
      </c>
      <c r="E8539" s="28" t="s">
        <v>1335</v>
      </c>
      <c r="F8539" s="26">
        <v>19.95</v>
      </c>
      <c r="G8539" s="28" t="s">
        <v>1560</v>
      </c>
      <c r="H8539" s="28" t="s">
        <v>4600</v>
      </c>
      <c r="J8539" s="28" t="s">
        <v>4907</v>
      </c>
      <c r="K8539" s="29">
        <v>41236</v>
      </c>
      <c r="L8539" s="33" t="s">
        <v>5658</v>
      </c>
      <c r="M8539" s="28" t="s">
        <v>2735</v>
      </c>
    </row>
    <row r="8540" spans="1:13" hidden="1" x14ac:dyDescent="0.2">
      <c r="A8540" s="211">
        <v>93244</v>
      </c>
      <c r="B8540" s="28" t="s">
        <v>4573</v>
      </c>
      <c r="C8540" s="28" t="s">
        <v>5135</v>
      </c>
      <c r="D8540" s="25">
        <v>41235</v>
      </c>
      <c r="E8540" s="28" t="s">
        <v>4096</v>
      </c>
      <c r="F8540" s="26">
        <v>19.420000000000002</v>
      </c>
      <c r="G8540" s="28" t="s">
        <v>2203</v>
      </c>
      <c r="H8540" s="28" t="s">
        <v>7321</v>
      </c>
      <c r="I8540" s="28" t="s">
        <v>5176</v>
      </c>
      <c r="J8540" s="28" t="s">
        <v>4905</v>
      </c>
      <c r="K8540" s="29">
        <v>41236</v>
      </c>
      <c r="L8540" s="28" t="s">
        <v>5658</v>
      </c>
      <c r="M8540" s="28" t="s">
        <v>644</v>
      </c>
    </row>
    <row r="8541" spans="1:13" hidden="1" x14ac:dyDescent="0.2">
      <c r="A8541" s="27">
        <v>93227</v>
      </c>
      <c r="B8541" s="28" t="s">
        <v>4585</v>
      </c>
      <c r="C8541" s="28" t="s">
        <v>4574</v>
      </c>
      <c r="D8541" s="25">
        <v>41235</v>
      </c>
      <c r="F8541" s="26">
        <v>20.8</v>
      </c>
      <c r="G8541" s="28" t="s">
        <v>5141</v>
      </c>
      <c r="H8541" s="28" t="s">
        <v>5948</v>
      </c>
      <c r="J8541" s="28" t="s">
        <v>4907</v>
      </c>
      <c r="K8541" s="29">
        <v>41235</v>
      </c>
      <c r="L8541" s="28" t="s">
        <v>7174</v>
      </c>
      <c r="M8541" s="28" t="s">
        <v>5035</v>
      </c>
    </row>
    <row r="8542" spans="1:13" hidden="1" x14ac:dyDescent="0.2">
      <c r="A8542" s="27">
        <v>93246</v>
      </c>
      <c r="B8542" s="28" t="s">
        <v>4573</v>
      </c>
      <c r="C8542" s="28" t="s">
        <v>5135</v>
      </c>
      <c r="D8542" s="25">
        <v>41235</v>
      </c>
      <c r="E8542" s="28" t="s">
        <v>2692</v>
      </c>
      <c r="F8542" s="26">
        <v>99.95</v>
      </c>
      <c r="G8542" s="28" t="s">
        <v>6612</v>
      </c>
      <c r="H8542" s="28" t="s">
        <v>7321</v>
      </c>
      <c r="I8542" s="28" t="s">
        <v>932</v>
      </c>
      <c r="J8542" s="28" t="s">
        <v>4911</v>
      </c>
      <c r="K8542" s="29">
        <v>41237</v>
      </c>
      <c r="L8542" s="28" t="s">
        <v>5658</v>
      </c>
      <c r="M8542" s="28" t="s">
        <v>645</v>
      </c>
    </row>
    <row r="8543" spans="1:13" hidden="1" x14ac:dyDescent="0.2">
      <c r="A8543" s="211">
        <v>93248</v>
      </c>
      <c r="B8543" s="28" t="s">
        <v>4573</v>
      </c>
      <c r="C8543" s="28" t="s">
        <v>5135</v>
      </c>
      <c r="D8543" s="25">
        <v>41236</v>
      </c>
      <c r="E8543" s="28" t="s">
        <v>4203</v>
      </c>
      <c r="F8543" s="26">
        <v>18</v>
      </c>
      <c r="G8543" s="28" t="s">
        <v>2203</v>
      </c>
      <c r="H8543" s="28" t="s">
        <v>4600</v>
      </c>
      <c r="I8543" s="28" t="s">
        <v>931</v>
      </c>
      <c r="J8543" s="28" t="s">
        <v>4911</v>
      </c>
      <c r="K8543" s="29">
        <v>41237</v>
      </c>
      <c r="L8543" s="28" t="s">
        <v>5658</v>
      </c>
      <c r="M8543" s="28" t="s">
        <v>646</v>
      </c>
    </row>
    <row r="8544" spans="1:13" hidden="1" x14ac:dyDescent="0.2">
      <c r="A8544" s="27">
        <v>93247</v>
      </c>
      <c r="B8544" s="28" t="s">
        <v>4573</v>
      </c>
      <c r="C8544" s="28" t="s">
        <v>5135</v>
      </c>
      <c r="D8544" s="25">
        <v>41236</v>
      </c>
      <c r="E8544" s="28" t="s">
        <v>3308</v>
      </c>
      <c r="F8544" s="26">
        <v>342</v>
      </c>
      <c r="G8544" s="28" t="s">
        <v>884</v>
      </c>
      <c r="H8544" s="28" t="s">
        <v>7322</v>
      </c>
      <c r="J8544" s="28" t="s">
        <v>7139</v>
      </c>
      <c r="K8544" s="29">
        <v>41237</v>
      </c>
      <c r="L8544" s="28" t="s">
        <v>5658</v>
      </c>
      <c r="M8544" s="28" t="s">
        <v>1654</v>
      </c>
    </row>
    <row r="8545" spans="1:13" hidden="1" x14ac:dyDescent="0.2">
      <c r="A8545" s="27">
        <v>93251</v>
      </c>
      <c r="B8545" s="28" t="s">
        <v>4573</v>
      </c>
      <c r="C8545" s="28" t="s">
        <v>5135</v>
      </c>
      <c r="D8545" s="25">
        <v>41236</v>
      </c>
      <c r="F8545" s="26">
        <v>6.2</v>
      </c>
      <c r="G8545" s="28" t="s">
        <v>7119</v>
      </c>
      <c r="H8545" s="28" t="s">
        <v>3365</v>
      </c>
      <c r="J8545" s="28" t="s">
        <v>4911</v>
      </c>
      <c r="K8545" s="29">
        <v>41237</v>
      </c>
      <c r="L8545" s="28" t="s">
        <v>5658</v>
      </c>
      <c r="M8545" s="28" t="s">
        <v>6161</v>
      </c>
    </row>
    <row r="8546" spans="1:13" hidden="1" x14ac:dyDescent="0.2">
      <c r="A8546" s="27">
        <v>93209</v>
      </c>
      <c r="B8546" s="28" t="s">
        <v>4573</v>
      </c>
      <c r="C8546" s="28" t="s">
        <v>4580</v>
      </c>
      <c r="D8546" s="25">
        <v>41236</v>
      </c>
      <c r="E8546" s="28" t="s">
        <v>2958</v>
      </c>
      <c r="F8546" s="26">
        <v>7</v>
      </c>
      <c r="G8546" s="28" t="s">
        <v>3696</v>
      </c>
      <c r="H8546" s="28" t="s">
        <v>3488</v>
      </c>
      <c r="J8546" s="28" t="s">
        <v>4908</v>
      </c>
    </row>
    <row r="8547" spans="1:13" hidden="1" x14ac:dyDescent="0.2">
      <c r="A8547" s="27">
        <v>93250</v>
      </c>
      <c r="B8547" s="28" t="s">
        <v>4573</v>
      </c>
      <c r="C8547" s="28" t="s">
        <v>5135</v>
      </c>
      <c r="D8547" s="25">
        <v>41236</v>
      </c>
      <c r="E8547" s="28" t="s">
        <v>8401</v>
      </c>
      <c r="F8547" s="26">
        <v>7.97</v>
      </c>
      <c r="G8547" s="28" t="s">
        <v>2040</v>
      </c>
      <c r="H8547" s="28" t="s">
        <v>3370</v>
      </c>
      <c r="J8547" s="28" t="s">
        <v>4909</v>
      </c>
      <c r="K8547" s="29">
        <v>41237</v>
      </c>
      <c r="L8547" s="28" t="s">
        <v>5658</v>
      </c>
      <c r="M8547" s="28" t="s">
        <v>3615</v>
      </c>
    </row>
    <row r="8548" spans="1:13" hidden="1" x14ac:dyDescent="0.2">
      <c r="A8548" s="27">
        <v>93249</v>
      </c>
      <c r="B8548" s="28" t="s">
        <v>4573</v>
      </c>
      <c r="C8548" s="28" t="s">
        <v>5135</v>
      </c>
      <c r="D8548" s="25">
        <v>41236</v>
      </c>
      <c r="F8548" s="26">
        <v>14.51</v>
      </c>
      <c r="G8548" s="28" t="s">
        <v>683</v>
      </c>
      <c r="H8548" s="28" t="s">
        <v>3365</v>
      </c>
      <c r="J8548" s="28" t="s">
        <v>4909</v>
      </c>
      <c r="K8548" s="29">
        <v>41237</v>
      </c>
      <c r="L8548" s="28" t="s">
        <v>5658</v>
      </c>
      <c r="M8548" s="28" t="s">
        <v>7857</v>
      </c>
    </row>
    <row r="8549" spans="1:13" hidden="1" x14ac:dyDescent="0.2">
      <c r="A8549" s="27">
        <v>93252</v>
      </c>
      <c r="B8549" s="28" t="s">
        <v>4573</v>
      </c>
      <c r="C8549" s="28" t="s">
        <v>5135</v>
      </c>
      <c r="D8549" s="25">
        <v>41236</v>
      </c>
      <c r="F8549" s="26">
        <v>5.49</v>
      </c>
      <c r="G8549" s="28" t="s">
        <v>683</v>
      </c>
      <c r="H8549" s="28" t="s">
        <v>3365</v>
      </c>
      <c r="J8549" s="28" t="s">
        <v>4909</v>
      </c>
      <c r="K8549" s="29">
        <v>41237</v>
      </c>
      <c r="L8549" s="28" t="s">
        <v>5658</v>
      </c>
      <c r="M8549" s="28" t="s">
        <v>647</v>
      </c>
    </row>
    <row r="8550" spans="1:13" hidden="1" x14ac:dyDescent="0.2">
      <c r="A8550" s="211">
        <v>93253</v>
      </c>
      <c r="B8550" s="28" t="s">
        <v>4573</v>
      </c>
      <c r="C8550" s="28" t="s">
        <v>5135</v>
      </c>
      <c r="D8550" s="25">
        <v>41237</v>
      </c>
      <c r="E8550" s="28" t="s">
        <v>8399</v>
      </c>
      <c r="F8550" s="26">
        <v>26.39</v>
      </c>
      <c r="G8550" s="28" t="s">
        <v>4915</v>
      </c>
      <c r="H8550" s="28" t="s">
        <v>4600</v>
      </c>
      <c r="I8550" s="28" t="s">
        <v>931</v>
      </c>
      <c r="J8550" s="28" t="s">
        <v>4905</v>
      </c>
      <c r="K8550" s="29">
        <v>41239</v>
      </c>
      <c r="L8550" s="28" t="s">
        <v>5658</v>
      </c>
      <c r="M8550" s="28" t="s">
        <v>648</v>
      </c>
    </row>
    <row r="8551" spans="1:13" hidden="1" x14ac:dyDescent="0.2">
      <c r="A8551" s="27">
        <v>93210</v>
      </c>
      <c r="B8551" s="28" t="s">
        <v>4573</v>
      </c>
      <c r="C8551" s="28" t="s">
        <v>4580</v>
      </c>
      <c r="D8551" s="25">
        <v>41237</v>
      </c>
      <c r="E8551" s="28" t="s">
        <v>8561</v>
      </c>
      <c r="F8551" s="26">
        <v>35</v>
      </c>
      <c r="G8551" s="28" t="s">
        <v>3696</v>
      </c>
      <c r="H8551" s="28" t="s">
        <v>3488</v>
      </c>
      <c r="J8551" s="28" t="s">
        <v>4911</v>
      </c>
    </row>
    <row r="8552" spans="1:13" hidden="1" x14ac:dyDescent="0.2">
      <c r="A8552" s="27">
        <v>93254</v>
      </c>
      <c r="B8552" s="28" t="s">
        <v>4573</v>
      </c>
      <c r="C8552" s="28" t="s">
        <v>5135</v>
      </c>
      <c r="D8552" s="25">
        <v>41237</v>
      </c>
      <c r="E8552" s="28" t="s">
        <v>8395</v>
      </c>
      <c r="F8552" s="26">
        <v>17</v>
      </c>
      <c r="G8552" s="28" t="s">
        <v>683</v>
      </c>
      <c r="H8552" s="28" t="s">
        <v>3488</v>
      </c>
      <c r="J8552" s="28" t="s">
        <v>4911</v>
      </c>
      <c r="K8552" s="29">
        <v>41239</v>
      </c>
      <c r="L8552" s="28" t="s">
        <v>5658</v>
      </c>
      <c r="M8552" s="28" t="s">
        <v>7856</v>
      </c>
    </row>
    <row r="8553" spans="1:13" hidden="1" x14ac:dyDescent="0.2">
      <c r="A8553" s="211">
        <v>93255</v>
      </c>
      <c r="B8553" s="28" t="s">
        <v>4573</v>
      </c>
      <c r="C8553" s="28" t="s">
        <v>5135</v>
      </c>
      <c r="D8553" s="25">
        <v>41238</v>
      </c>
      <c r="E8553" s="28" t="s">
        <v>8396</v>
      </c>
      <c r="F8553" s="26">
        <v>189.95</v>
      </c>
      <c r="G8553" s="28" t="s">
        <v>802</v>
      </c>
      <c r="H8553" s="28" t="s">
        <v>7321</v>
      </c>
      <c r="I8553" s="28" t="s">
        <v>5176</v>
      </c>
      <c r="J8553" s="28" t="s">
        <v>4905</v>
      </c>
      <c r="K8553" s="29">
        <v>41239</v>
      </c>
      <c r="L8553" s="28" t="s">
        <v>5658</v>
      </c>
      <c r="M8553" s="28" t="s">
        <v>649</v>
      </c>
    </row>
    <row r="8554" spans="1:13" hidden="1" x14ac:dyDescent="0.2">
      <c r="A8554" s="27">
        <v>93256.1</v>
      </c>
      <c r="B8554" s="28" t="s">
        <v>4573</v>
      </c>
      <c r="C8554" s="28" t="s">
        <v>5135</v>
      </c>
      <c r="D8554" s="25">
        <v>41238</v>
      </c>
      <c r="E8554" s="28" t="s">
        <v>1331</v>
      </c>
      <c r="F8554" s="26">
        <v>5</v>
      </c>
      <c r="G8554" s="28" t="s">
        <v>683</v>
      </c>
      <c r="H8554" s="28" t="s">
        <v>3488</v>
      </c>
      <c r="J8554" s="28" t="s">
        <v>4908</v>
      </c>
      <c r="K8554" s="29">
        <v>41239</v>
      </c>
      <c r="L8554" s="28" t="s">
        <v>5658</v>
      </c>
      <c r="M8554" s="28" t="s">
        <v>7857</v>
      </c>
    </row>
    <row r="8555" spans="1:13" hidden="1" x14ac:dyDescent="0.2">
      <c r="A8555" s="27">
        <v>93256.2</v>
      </c>
      <c r="B8555" s="28" t="s">
        <v>4573</v>
      </c>
      <c r="C8555" s="28" t="s">
        <v>5135</v>
      </c>
      <c r="D8555" s="25">
        <v>41238</v>
      </c>
      <c r="F8555" s="26">
        <v>24.46</v>
      </c>
      <c r="G8555" s="28" t="s">
        <v>683</v>
      </c>
      <c r="H8555" s="28" t="s">
        <v>3365</v>
      </c>
      <c r="J8555" s="28" t="s">
        <v>4909</v>
      </c>
      <c r="K8555" s="29">
        <v>41239</v>
      </c>
      <c r="L8555" s="28" t="s">
        <v>5658</v>
      </c>
      <c r="M8555" s="28" t="s">
        <v>7857</v>
      </c>
    </row>
    <row r="8556" spans="1:13" hidden="1" x14ac:dyDescent="0.2">
      <c r="A8556" s="211">
        <v>93223</v>
      </c>
      <c r="B8556" s="33" t="s">
        <v>4579</v>
      </c>
      <c r="C8556" s="28" t="s">
        <v>4574</v>
      </c>
      <c r="D8556" s="25">
        <v>41239</v>
      </c>
      <c r="E8556" s="33"/>
      <c r="F8556" s="26">
        <v>50</v>
      </c>
      <c r="G8556" s="33" t="s">
        <v>4580</v>
      </c>
      <c r="H8556" s="28" t="s">
        <v>6667</v>
      </c>
      <c r="K8556" s="29">
        <v>41239</v>
      </c>
      <c r="L8556" s="28" t="s">
        <v>7184</v>
      </c>
      <c r="M8556" s="28" t="s">
        <v>637</v>
      </c>
    </row>
    <row r="8557" spans="1:13" hidden="1" x14ac:dyDescent="0.2">
      <c r="A8557" s="211">
        <v>93224</v>
      </c>
      <c r="B8557" s="28" t="s">
        <v>4579</v>
      </c>
      <c r="C8557" s="28" t="s">
        <v>4574</v>
      </c>
      <c r="D8557" s="25">
        <v>41239</v>
      </c>
      <c r="F8557" s="26">
        <v>50</v>
      </c>
      <c r="G8557" s="28" t="s">
        <v>4580</v>
      </c>
      <c r="H8557" s="28" t="s">
        <v>6667</v>
      </c>
      <c r="K8557" s="29">
        <v>41239</v>
      </c>
      <c r="L8557" s="28" t="s">
        <v>7184</v>
      </c>
      <c r="M8557" s="28" t="s">
        <v>638</v>
      </c>
    </row>
    <row r="8558" spans="1:13" hidden="1" x14ac:dyDescent="0.2">
      <c r="A8558" s="211">
        <v>93258</v>
      </c>
      <c r="B8558" s="28" t="s">
        <v>4573</v>
      </c>
      <c r="C8558" s="28" t="s">
        <v>5135</v>
      </c>
      <c r="D8558" s="25">
        <v>41239</v>
      </c>
      <c r="F8558" s="26">
        <v>0.79</v>
      </c>
      <c r="G8558" s="28" t="s">
        <v>1444</v>
      </c>
      <c r="H8558" s="28" t="s">
        <v>277</v>
      </c>
      <c r="J8558" s="28" t="s">
        <v>4905</v>
      </c>
      <c r="K8558" s="29">
        <v>41240</v>
      </c>
      <c r="L8558" s="28" t="s">
        <v>5658</v>
      </c>
      <c r="M8558" s="28" t="s">
        <v>1456</v>
      </c>
    </row>
    <row r="8559" spans="1:13" hidden="1" x14ac:dyDescent="0.2">
      <c r="A8559" s="27">
        <v>93225</v>
      </c>
      <c r="B8559" s="28" t="s">
        <v>4573</v>
      </c>
      <c r="C8559" s="28" t="s">
        <v>4574</v>
      </c>
      <c r="D8559" s="25">
        <v>41239</v>
      </c>
      <c r="F8559" s="26">
        <v>120</v>
      </c>
      <c r="G8559" s="28" t="s">
        <v>5152</v>
      </c>
      <c r="H8559" s="28" t="s">
        <v>7311</v>
      </c>
      <c r="J8559" s="28" t="s">
        <v>4683</v>
      </c>
      <c r="K8559" s="29">
        <v>41239</v>
      </c>
      <c r="L8559" s="28" t="s">
        <v>7182</v>
      </c>
      <c r="M8559" s="28" t="s">
        <v>639</v>
      </c>
    </row>
    <row r="8560" spans="1:13" hidden="1" x14ac:dyDescent="0.2">
      <c r="A8560" s="27">
        <v>93257</v>
      </c>
      <c r="B8560" s="28" t="s">
        <v>4573</v>
      </c>
      <c r="C8560" s="28" t="s">
        <v>5135</v>
      </c>
      <c r="D8560" s="25">
        <v>41239</v>
      </c>
      <c r="F8560" s="26">
        <v>11.26</v>
      </c>
      <c r="G8560" s="28" t="s">
        <v>5137</v>
      </c>
      <c r="H8560" s="28" t="s">
        <v>3365</v>
      </c>
      <c r="J8560" s="28" t="s">
        <v>4909</v>
      </c>
      <c r="K8560" s="29">
        <v>41240</v>
      </c>
      <c r="L8560" s="28" t="s">
        <v>5658</v>
      </c>
      <c r="M8560" s="28" t="s">
        <v>4774</v>
      </c>
    </row>
    <row r="8561" spans="1:13" hidden="1" x14ac:dyDescent="0.2">
      <c r="A8561" s="27">
        <v>93277.1</v>
      </c>
      <c r="B8561" s="28" t="s">
        <v>4573</v>
      </c>
      <c r="C8561" s="28" t="s">
        <v>5133</v>
      </c>
      <c r="D8561" s="25">
        <v>41239</v>
      </c>
      <c r="E8561" s="28" t="s">
        <v>4201</v>
      </c>
      <c r="F8561" s="26">
        <v>6</v>
      </c>
      <c r="G8561" s="28" t="s">
        <v>5137</v>
      </c>
      <c r="H8561" s="28" t="s">
        <v>3370</v>
      </c>
      <c r="J8561" s="28" t="s">
        <v>4909</v>
      </c>
    </row>
    <row r="8562" spans="1:13" hidden="1" x14ac:dyDescent="0.2">
      <c r="A8562" s="27">
        <v>93277.2</v>
      </c>
      <c r="B8562" s="28" t="s">
        <v>4573</v>
      </c>
      <c r="C8562" s="28" t="s">
        <v>5133</v>
      </c>
      <c r="D8562" s="25">
        <v>41239</v>
      </c>
      <c r="E8562" s="28" t="s">
        <v>726</v>
      </c>
      <c r="F8562" s="26">
        <v>9</v>
      </c>
      <c r="G8562" s="28" t="s">
        <v>5137</v>
      </c>
      <c r="H8562" s="28" t="s">
        <v>3370</v>
      </c>
      <c r="J8562" s="28" t="s">
        <v>4909</v>
      </c>
    </row>
    <row r="8563" spans="1:13" hidden="1" x14ac:dyDescent="0.2">
      <c r="A8563" s="27">
        <v>93277.3</v>
      </c>
      <c r="B8563" s="28" t="s">
        <v>4573</v>
      </c>
      <c r="C8563" s="28" t="s">
        <v>5133</v>
      </c>
      <c r="D8563" s="25">
        <v>41239</v>
      </c>
      <c r="E8563" s="28" t="s">
        <v>4202</v>
      </c>
      <c r="F8563" s="26">
        <v>57.5</v>
      </c>
      <c r="G8563" s="28" t="s">
        <v>5137</v>
      </c>
      <c r="H8563" s="28" t="s">
        <v>3370</v>
      </c>
      <c r="J8563" s="28" t="s">
        <v>4909</v>
      </c>
    </row>
    <row r="8564" spans="1:13" hidden="1" x14ac:dyDescent="0.2">
      <c r="A8564" s="27">
        <v>93277.4</v>
      </c>
      <c r="B8564" s="28" t="s">
        <v>4573</v>
      </c>
      <c r="C8564" s="28" t="s">
        <v>5133</v>
      </c>
      <c r="D8564" s="25">
        <v>41239</v>
      </c>
      <c r="F8564" s="26">
        <v>42.18</v>
      </c>
      <c r="G8564" s="28" t="s">
        <v>5137</v>
      </c>
      <c r="H8564" s="28" t="s">
        <v>3488</v>
      </c>
      <c r="J8564" s="28" t="s">
        <v>4909</v>
      </c>
    </row>
    <row r="8565" spans="1:13" hidden="1" x14ac:dyDescent="0.2">
      <c r="A8565" s="27">
        <v>93226</v>
      </c>
      <c r="B8565" s="28" t="s">
        <v>5138</v>
      </c>
      <c r="C8565" s="28" t="s">
        <v>4574</v>
      </c>
      <c r="D8565" s="25">
        <v>41239</v>
      </c>
      <c r="F8565" s="26">
        <v>333.47</v>
      </c>
      <c r="G8565" s="28" t="s">
        <v>4574</v>
      </c>
      <c r="H8565" s="28" t="s">
        <v>3381</v>
      </c>
      <c r="J8565" s="28" t="s">
        <v>4909</v>
      </c>
      <c r="K8565" s="29">
        <v>41239</v>
      </c>
      <c r="L8565" s="28" t="s">
        <v>7206</v>
      </c>
      <c r="M8565" s="28" t="s">
        <v>6445</v>
      </c>
    </row>
    <row r="8566" spans="1:13" hidden="1" x14ac:dyDescent="0.2">
      <c r="A8566" s="27">
        <v>93222</v>
      </c>
      <c r="B8566" s="33" t="s">
        <v>4573</v>
      </c>
      <c r="C8566" s="28" t="s">
        <v>4574</v>
      </c>
      <c r="D8566" s="25">
        <v>41240</v>
      </c>
      <c r="E8566" s="28" t="s">
        <v>3389</v>
      </c>
      <c r="F8566" s="26">
        <v>46.08</v>
      </c>
      <c r="G8566" s="28" t="s">
        <v>5139</v>
      </c>
      <c r="H8566" s="28" t="s">
        <v>3381</v>
      </c>
      <c r="J8566" s="28" t="s">
        <v>4911</v>
      </c>
      <c r="K8566" s="29">
        <v>41240</v>
      </c>
      <c r="L8566" s="28" t="s">
        <v>7174</v>
      </c>
      <c r="M8566" s="28" t="s">
        <v>7209</v>
      </c>
    </row>
    <row r="8567" spans="1:13" hidden="1" x14ac:dyDescent="0.2">
      <c r="A8567" s="27">
        <v>93259.1</v>
      </c>
      <c r="B8567" s="28" t="s">
        <v>4573</v>
      </c>
      <c r="C8567" s="28" t="s">
        <v>5135</v>
      </c>
      <c r="D8567" s="25">
        <v>41240</v>
      </c>
      <c r="E8567" s="28" t="s">
        <v>8392</v>
      </c>
      <c r="F8567" s="26">
        <v>37</v>
      </c>
      <c r="G8567" s="28" t="s">
        <v>683</v>
      </c>
      <c r="H8567" s="28" t="s">
        <v>3488</v>
      </c>
      <c r="J8567" s="28" t="s">
        <v>4908</v>
      </c>
      <c r="K8567" s="29">
        <v>41241</v>
      </c>
      <c r="L8567" s="28" t="s">
        <v>5658</v>
      </c>
      <c r="M8567" s="28" t="s">
        <v>1519</v>
      </c>
    </row>
    <row r="8568" spans="1:13" hidden="1" x14ac:dyDescent="0.2">
      <c r="A8568" s="27">
        <v>93259.199999999997</v>
      </c>
      <c r="B8568" s="28" t="s">
        <v>4573</v>
      </c>
      <c r="C8568" s="28" t="s">
        <v>5135</v>
      </c>
      <c r="D8568" s="25">
        <v>41240</v>
      </c>
      <c r="F8568" s="26">
        <v>11.85</v>
      </c>
      <c r="G8568" s="28" t="s">
        <v>683</v>
      </c>
      <c r="H8568" s="28" t="s">
        <v>3365</v>
      </c>
      <c r="J8568" s="28" t="s">
        <v>4909</v>
      </c>
      <c r="K8568" s="29">
        <v>41241</v>
      </c>
      <c r="L8568" s="28" t="s">
        <v>5658</v>
      </c>
      <c r="M8568" s="28" t="s">
        <v>1519</v>
      </c>
    </row>
    <row r="8569" spans="1:13" hidden="1" x14ac:dyDescent="0.2">
      <c r="A8569" s="211">
        <v>93260</v>
      </c>
      <c r="B8569" s="28" t="s">
        <v>4573</v>
      </c>
      <c r="C8569" s="28" t="s">
        <v>5135</v>
      </c>
      <c r="D8569" s="25">
        <v>41241</v>
      </c>
      <c r="F8569" s="26">
        <v>62.69</v>
      </c>
      <c r="G8569" s="28" t="s">
        <v>6760</v>
      </c>
      <c r="H8569" s="28" t="s">
        <v>4600</v>
      </c>
      <c r="J8569" s="28" t="s">
        <v>4907</v>
      </c>
      <c r="K8569" s="29">
        <v>41242</v>
      </c>
      <c r="L8569" s="28" t="s">
        <v>5658</v>
      </c>
      <c r="M8569" s="28" t="s">
        <v>3186</v>
      </c>
    </row>
    <row r="8570" spans="1:13" hidden="1" x14ac:dyDescent="0.2">
      <c r="A8570" s="211">
        <v>93262</v>
      </c>
      <c r="B8570" s="28" t="s">
        <v>4573</v>
      </c>
      <c r="C8570" s="28" t="s">
        <v>5135</v>
      </c>
      <c r="D8570" s="25">
        <v>41241</v>
      </c>
      <c r="F8570" s="26">
        <v>49.3</v>
      </c>
      <c r="G8570" s="28" t="s">
        <v>6760</v>
      </c>
      <c r="H8570" s="28" t="s">
        <v>4600</v>
      </c>
      <c r="J8570" s="28" t="s">
        <v>4907</v>
      </c>
      <c r="K8570" s="29">
        <v>41242</v>
      </c>
      <c r="L8570" s="28" t="s">
        <v>5658</v>
      </c>
      <c r="M8570" s="28" t="s">
        <v>3186</v>
      </c>
    </row>
    <row r="8571" spans="1:13" hidden="1" x14ac:dyDescent="0.2">
      <c r="A8571" s="211">
        <v>93264</v>
      </c>
      <c r="B8571" s="28" t="s">
        <v>4573</v>
      </c>
      <c r="C8571" s="28" t="s">
        <v>5135</v>
      </c>
      <c r="D8571" s="25">
        <v>41241</v>
      </c>
      <c r="E8571" s="28" t="s">
        <v>8398</v>
      </c>
      <c r="F8571" s="26">
        <v>23</v>
      </c>
      <c r="G8571" s="28" t="s">
        <v>5412</v>
      </c>
      <c r="H8571" s="28" t="s">
        <v>7154</v>
      </c>
      <c r="J8571" s="28" t="s">
        <v>4911</v>
      </c>
      <c r="K8571" s="29">
        <v>41242</v>
      </c>
      <c r="L8571" s="28" t="s">
        <v>5658</v>
      </c>
      <c r="M8571" s="28" t="s">
        <v>650</v>
      </c>
    </row>
    <row r="8572" spans="1:13" hidden="1" x14ac:dyDescent="0.2">
      <c r="A8572" s="27">
        <v>93261</v>
      </c>
      <c r="B8572" s="33" t="s">
        <v>4573</v>
      </c>
      <c r="C8572" s="28" t="s">
        <v>5135</v>
      </c>
      <c r="D8572" s="25">
        <v>41241</v>
      </c>
      <c r="F8572" s="26">
        <v>61.06</v>
      </c>
      <c r="G8572" s="28" t="s">
        <v>5160</v>
      </c>
      <c r="H8572" s="28" t="s">
        <v>7322</v>
      </c>
      <c r="J8572" s="28" t="s">
        <v>7139</v>
      </c>
      <c r="K8572" s="29">
        <v>41242</v>
      </c>
      <c r="L8572" s="28" t="s">
        <v>5658</v>
      </c>
      <c r="M8572" s="28" t="s">
        <v>6472</v>
      </c>
    </row>
    <row r="8573" spans="1:13" hidden="1" x14ac:dyDescent="0.2">
      <c r="A8573" s="27">
        <v>93263</v>
      </c>
      <c r="B8573" s="28" t="s">
        <v>4573</v>
      </c>
      <c r="C8573" s="28" t="s">
        <v>5135</v>
      </c>
      <c r="D8573" s="25">
        <v>41241</v>
      </c>
      <c r="E8573" s="28" t="s">
        <v>8391</v>
      </c>
      <c r="F8573" s="26">
        <v>24.45</v>
      </c>
      <c r="G8573" s="28" t="s">
        <v>683</v>
      </c>
      <c r="H8573" s="28" t="s">
        <v>277</v>
      </c>
      <c r="I8573" s="28" t="s">
        <v>5176</v>
      </c>
      <c r="J8573" s="28" t="s">
        <v>4905</v>
      </c>
      <c r="K8573" s="29">
        <v>41242</v>
      </c>
      <c r="L8573" s="28" t="s">
        <v>5658</v>
      </c>
      <c r="M8573" s="28" t="s">
        <v>7856</v>
      </c>
    </row>
    <row r="8574" spans="1:13" hidden="1" x14ac:dyDescent="0.2">
      <c r="A8574" s="27">
        <v>93221</v>
      </c>
      <c r="B8574" s="28" t="s">
        <v>4573</v>
      </c>
      <c r="C8574" s="28" t="s">
        <v>4574</v>
      </c>
      <c r="D8574" s="25">
        <v>41241</v>
      </c>
      <c r="F8574" s="26">
        <v>42.93</v>
      </c>
      <c r="G8574" s="28" t="s">
        <v>6790</v>
      </c>
      <c r="H8574" s="28" t="s">
        <v>3381</v>
      </c>
      <c r="J8574" s="28" t="s">
        <v>4909</v>
      </c>
      <c r="K8574" s="29">
        <v>41241</v>
      </c>
      <c r="L8574" s="28" t="s">
        <v>7174</v>
      </c>
      <c r="M8574" s="28" t="s">
        <v>7220</v>
      </c>
    </row>
    <row r="8575" spans="1:13" hidden="1" x14ac:dyDescent="0.2">
      <c r="A8575" s="27">
        <v>93220</v>
      </c>
      <c r="B8575" s="28" t="s">
        <v>4573</v>
      </c>
      <c r="C8575" s="28" t="s">
        <v>4574</v>
      </c>
      <c r="D8575" s="25">
        <v>41241</v>
      </c>
      <c r="F8575" s="26">
        <v>25.54</v>
      </c>
      <c r="G8575" s="28" t="s">
        <v>5136</v>
      </c>
      <c r="H8575" s="28" t="s">
        <v>3381</v>
      </c>
      <c r="J8575" s="28" t="s">
        <v>4911</v>
      </c>
      <c r="K8575" s="29">
        <v>41241</v>
      </c>
      <c r="L8575" s="28" t="s">
        <v>7174</v>
      </c>
      <c r="M8575" s="28" t="s">
        <v>7221</v>
      </c>
    </row>
    <row r="8576" spans="1:13" hidden="1" x14ac:dyDescent="0.2">
      <c r="A8576" s="211">
        <v>93267</v>
      </c>
      <c r="B8576" s="28" t="s">
        <v>4573</v>
      </c>
      <c r="C8576" s="28" t="s">
        <v>5135</v>
      </c>
      <c r="D8576" s="25">
        <v>41242</v>
      </c>
      <c r="F8576" s="26">
        <v>28.59</v>
      </c>
      <c r="G8576" s="28" t="s">
        <v>1555</v>
      </c>
      <c r="H8576" s="28" t="s">
        <v>3370</v>
      </c>
      <c r="J8576" s="28" t="s">
        <v>4909</v>
      </c>
      <c r="K8576" s="29">
        <v>41243</v>
      </c>
      <c r="L8576" s="28" t="s">
        <v>5658</v>
      </c>
      <c r="M8576" s="28" t="s">
        <v>5076</v>
      </c>
    </row>
    <row r="8577" spans="1:13" hidden="1" x14ac:dyDescent="0.2">
      <c r="A8577" s="211">
        <v>93271</v>
      </c>
      <c r="B8577" s="28" t="s">
        <v>4573</v>
      </c>
      <c r="C8577" s="28" t="s">
        <v>5135</v>
      </c>
      <c r="D8577" s="25">
        <v>41242</v>
      </c>
      <c r="F8577" s="26">
        <v>4.49</v>
      </c>
      <c r="G8577" s="28" t="s">
        <v>1555</v>
      </c>
      <c r="H8577" s="28" t="s">
        <v>3370</v>
      </c>
      <c r="J8577" s="28" t="s">
        <v>4909</v>
      </c>
      <c r="K8577" s="29">
        <v>41243</v>
      </c>
      <c r="L8577" s="28" t="s">
        <v>5658</v>
      </c>
      <c r="M8577" s="28" t="s">
        <v>5076</v>
      </c>
    </row>
    <row r="8578" spans="1:13" hidden="1" x14ac:dyDescent="0.2">
      <c r="A8578" s="211">
        <v>93266</v>
      </c>
      <c r="B8578" s="28" t="s">
        <v>4573</v>
      </c>
      <c r="C8578" s="28" t="s">
        <v>5135</v>
      </c>
      <c r="D8578" s="25">
        <v>41242</v>
      </c>
      <c r="E8578" s="28" t="s">
        <v>8389</v>
      </c>
      <c r="F8578" s="26">
        <v>105.2</v>
      </c>
      <c r="G8578" s="28" t="s">
        <v>1942</v>
      </c>
      <c r="H8578" s="28" t="s">
        <v>5946</v>
      </c>
      <c r="I8578" s="28" t="s">
        <v>932</v>
      </c>
      <c r="J8578" s="28" t="s">
        <v>4909</v>
      </c>
      <c r="K8578" s="29">
        <v>41243</v>
      </c>
      <c r="L8578" s="28" t="s">
        <v>5658</v>
      </c>
      <c r="M8578" s="28" t="s">
        <v>7237</v>
      </c>
    </row>
    <row r="8579" spans="1:13" hidden="1" x14ac:dyDescent="0.2">
      <c r="A8579" s="211">
        <v>93270</v>
      </c>
      <c r="B8579" s="28" t="s">
        <v>4573</v>
      </c>
      <c r="C8579" s="28" t="s">
        <v>5135</v>
      </c>
      <c r="D8579" s="25">
        <v>41242</v>
      </c>
      <c r="E8579" s="28" t="s">
        <v>8388</v>
      </c>
      <c r="F8579" s="26">
        <v>14.95</v>
      </c>
      <c r="G8579" s="28" t="s">
        <v>2203</v>
      </c>
      <c r="H8579" s="28" t="s">
        <v>3484</v>
      </c>
      <c r="J8579" s="28" t="s">
        <v>4911</v>
      </c>
      <c r="K8579" s="29">
        <v>41243</v>
      </c>
      <c r="L8579" s="28" t="s">
        <v>5658</v>
      </c>
      <c r="M8579" s="28" t="s">
        <v>653</v>
      </c>
    </row>
    <row r="8580" spans="1:13" x14ac:dyDescent="0.2">
      <c r="A8580" s="27">
        <v>93269</v>
      </c>
      <c r="B8580" s="28" t="s">
        <v>4573</v>
      </c>
      <c r="C8580" s="28" t="s">
        <v>5135</v>
      </c>
      <c r="D8580" s="25">
        <v>41242</v>
      </c>
      <c r="F8580" s="26">
        <v>20</v>
      </c>
      <c r="G8580" s="28" t="s">
        <v>2201</v>
      </c>
      <c r="H8580" s="28" t="s">
        <v>7151</v>
      </c>
      <c r="J8580" s="28" t="s">
        <v>4911</v>
      </c>
      <c r="K8580" s="29">
        <v>41243</v>
      </c>
      <c r="L8580" s="28" t="s">
        <v>5658</v>
      </c>
      <c r="M8580" s="28" t="s">
        <v>7355</v>
      </c>
    </row>
    <row r="8581" spans="1:13" hidden="1" x14ac:dyDescent="0.2">
      <c r="A8581" s="27">
        <v>93272</v>
      </c>
      <c r="B8581" s="28" t="s">
        <v>4573</v>
      </c>
      <c r="C8581" s="28" t="s">
        <v>5135</v>
      </c>
      <c r="D8581" s="25">
        <v>41242</v>
      </c>
      <c r="F8581" s="26">
        <v>4.0999999999999996</v>
      </c>
      <c r="G8581" s="28" t="s">
        <v>7119</v>
      </c>
      <c r="H8581" s="28" t="s">
        <v>3365</v>
      </c>
      <c r="J8581" s="28" t="s">
        <v>4911</v>
      </c>
      <c r="K8581" s="29">
        <v>41243</v>
      </c>
      <c r="L8581" s="28" t="s">
        <v>5658</v>
      </c>
      <c r="M8581" s="28" t="s">
        <v>6161</v>
      </c>
    </row>
    <row r="8582" spans="1:13" hidden="1" x14ac:dyDescent="0.2">
      <c r="A8582" s="27">
        <v>93265</v>
      </c>
      <c r="B8582" s="33" t="s">
        <v>4573</v>
      </c>
      <c r="C8582" s="28" t="s">
        <v>5135</v>
      </c>
      <c r="D8582" s="25">
        <v>41242</v>
      </c>
      <c r="E8582" s="33" t="s">
        <v>8397</v>
      </c>
      <c r="F8582" s="26">
        <v>170</v>
      </c>
      <c r="G8582" s="28" t="s">
        <v>1944</v>
      </c>
      <c r="H8582" s="28" t="s">
        <v>4600</v>
      </c>
      <c r="J8582" s="28" t="s">
        <v>4905</v>
      </c>
      <c r="K8582" s="29">
        <v>41243</v>
      </c>
      <c r="L8582" s="28" t="s">
        <v>5658</v>
      </c>
      <c r="M8582" s="28" t="s">
        <v>651</v>
      </c>
    </row>
    <row r="8583" spans="1:13" hidden="1" x14ac:dyDescent="0.2">
      <c r="A8583" s="27">
        <v>93268</v>
      </c>
      <c r="B8583" s="28" t="s">
        <v>4573</v>
      </c>
      <c r="C8583" s="28" t="s">
        <v>5135</v>
      </c>
      <c r="D8583" s="25">
        <v>41242</v>
      </c>
      <c r="E8583" s="33"/>
      <c r="F8583" s="26">
        <v>20</v>
      </c>
      <c r="G8583" s="28" t="s">
        <v>2210</v>
      </c>
      <c r="H8583" s="28" t="s">
        <v>3484</v>
      </c>
      <c r="J8583" s="28" t="s">
        <v>4907</v>
      </c>
      <c r="K8583" s="29">
        <v>41243</v>
      </c>
      <c r="L8583" s="28" t="s">
        <v>5658</v>
      </c>
      <c r="M8583" s="28" t="s">
        <v>652</v>
      </c>
    </row>
    <row r="8584" spans="1:13" hidden="1" x14ac:dyDescent="0.2">
      <c r="A8584" s="211">
        <v>93273.1</v>
      </c>
      <c r="B8584" s="28" t="s">
        <v>4573</v>
      </c>
      <c r="C8584" s="28" t="s">
        <v>5135</v>
      </c>
      <c r="D8584" s="25">
        <v>41243</v>
      </c>
      <c r="E8584" s="28" t="s">
        <v>8393</v>
      </c>
      <c r="F8584" s="26">
        <v>30</v>
      </c>
      <c r="G8584" s="28" t="s">
        <v>6755</v>
      </c>
      <c r="H8584" s="28" t="s">
        <v>7154</v>
      </c>
      <c r="J8584" s="28" t="s">
        <v>4905</v>
      </c>
      <c r="K8584" s="29">
        <v>41244</v>
      </c>
      <c r="L8584" s="28" t="s">
        <v>5658</v>
      </c>
      <c r="M8584" s="28" t="s">
        <v>5070</v>
      </c>
    </row>
    <row r="8585" spans="1:13" hidden="1" x14ac:dyDescent="0.2">
      <c r="A8585" s="211">
        <v>93273.2</v>
      </c>
      <c r="B8585" s="28" t="s">
        <v>4573</v>
      </c>
      <c r="C8585" s="28" t="s">
        <v>5135</v>
      </c>
      <c r="D8585" s="25">
        <v>41243</v>
      </c>
      <c r="E8585" s="28" t="s">
        <v>8394</v>
      </c>
      <c r="F8585" s="26">
        <v>12.44</v>
      </c>
      <c r="G8585" s="28" t="s">
        <v>6755</v>
      </c>
      <c r="H8585" s="28" t="s">
        <v>3370</v>
      </c>
      <c r="J8585" s="28" t="s">
        <v>4907</v>
      </c>
      <c r="K8585" s="29">
        <v>41244</v>
      </c>
      <c r="L8585" s="28" t="s">
        <v>5658</v>
      </c>
      <c r="M8585" s="28" t="s">
        <v>5070</v>
      </c>
    </row>
    <row r="8586" spans="1:13" hidden="1" x14ac:dyDescent="0.2">
      <c r="A8586" s="27">
        <v>93219</v>
      </c>
      <c r="B8586" s="33" t="s">
        <v>4582</v>
      </c>
      <c r="C8586" s="28" t="s">
        <v>4574</v>
      </c>
      <c r="D8586" s="25">
        <v>41243</v>
      </c>
      <c r="F8586" s="26">
        <v>-29.3</v>
      </c>
      <c r="G8586" s="28" t="s">
        <v>8021</v>
      </c>
      <c r="H8586" s="28" t="s">
        <v>6666</v>
      </c>
      <c r="K8586" s="29">
        <v>41243</v>
      </c>
      <c r="L8586" s="28" t="s">
        <v>2984</v>
      </c>
      <c r="M8586" s="28" t="s">
        <v>636</v>
      </c>
    </row>
    <row r="8587" spans="1:13" hidden="1" x14ac:dyDescent="0.2">
      <c r="A8587" s="27">
        <v>93275</v>
      </c>
      <c r="B8587" s="28" t="s">
        <v>4573</v>
      </c>
      <c r="C8587" s="28" t="s">
        <v>5135</v>
      </c>
      <c r="D8587" s="25">
        <v>41243</v>
      </c>
      <c r="E8587" s="28" t="s">
        <v>1323</v>
      </c>
      <c r="F8587" s="26">
        <v>17.100000000000001</v>
      </c>
      <c r="G8587" s="28" t="s">
        <v>4511</v>
      </c>
      <c r="H8587" s="28" t="s">
        <v>3370</v>
      </c>
      <c r="J8587" s="28" t="s">
        <v>4909</v>
      </c>
      <c r="K8587" s="29">
        <v>41244</v>
      </c>
      <c r="L8587" s="28" t="s">
        <v>5658</v>
      </c>
      <c r="M8587" s="28" t="s">
        <v>4199</v>
      </c>
    </row>
    <row r="8588" spans="1:13" hidden="1" x14ac:dyDescent="0.2">
      <c r="A8588" s="27">
        <v>93425</v>
      </c>
      <c r="B8588" s="28" t="s">
        <v>4573</v>
      </c>
      <c r="C8588" s="28" t="s">
        <v>4580</v>
      </c>
      <c r="D8588" s="25">
        <v>41243</v>
      </c>
      <c r="E8588" s="28" t="s">
        <v>363</v>
      </c>
      <c r="F8588" s="26">
        <v>10</v>
      </c>
      <c r="G8588" s="28" t="s">
        <v>3696</v>
      </c>
      <c r="H8588" s="28" t="s">
        <v>3488</v>
      </c>
      <c r="J8588" s="28" t="s">
        <v>4911</v>
      </c>
    </row>
    <row r="8589" spans="1:13" hidden="1" x14ac:dyDescent="0.2">
      <c r="A8589" s="27">
        <v>93426</v>
      </c>
      <c r="B8589" s="28" t="s">
        <v>4573</v>
      </c>
      <c r="C8589" s="28" t="s">
        <v>4580</v>
      </c>
      <c r="D8589" s="25">
        <v>41243</v>
      </c>
      <c r="E8589" s="33" t="s">
        <v>364</v>
      </c>
      <c r="F8589" s="26">
        <v>10</v>
      </c>
      <c r="G8589" s="28" t="s">
        <v>3696</v>
      </c>
      <c r="H8589" s="28" t="s">
        <v>3488</v>
      </c>
      <c r="J8589" s="28" t="s">
        <v>4911</v>
      </c>
    </row>
    <row r="8590" spans="1:13" hidden="1" x14ac:dyDescent="0.2">
      <c r="A8590" s="27">
        <v>93274.1</v>
      </c>
      <c r="B8590" s="28" t="s">
        <v>4573</v>
      </c>
      <c r="C8590" s="28" t="s">
        <v>5135</v>
      </c>
      <c r="D8590" s="25">
        <v>41243</v>
      </c>
      <c r="E8590" s="28" t="s">
        <v>8385</v>
      </c>
      <c r="F8590" s="26">
        <v>10</v>
      </c>
      <c r="G8590" s="28" t="s">
        <v>683</v>
      </c>
      <c r="H8590" s="28" t="s">
        <v>3370</v>
      </c>
      <c r="I8590" s="28" t="s">
        <v>5176</v>
      </c>
      <c r="J8590" s="28" t="s">
        <v>4909</v>
      </c>
      <c r="K8590" s="29">
        <v>41244</v>
      </c>
      <c r="L8590" s="28" t="s">
        <v>5658</v>
      </c>
      <c r="M8590" s="28" t="s">
        <v>7856</v>
      </c>
    </row>
    <row r="8591" spans="1:13" hidden="1" x14ac:dyDescent="0.2">
      <c r="A8591" s="27">
        <v>93274.2</v>
      </c>
      <c r="B8591" s="28" t="s">
        <v>4573</v>
      </c>
      <c r="C8591" s="28" t="s">
        <v>5135</v>
      </c>
      <c r="D8591" s="25">
        <v>41243</v>
      </c>
      <c r="F8591" s="26">
        <v>11.61</v>
      </c>
      <c r="G8591" s="28" t="s">
        <v>683</v>
      </c>
      <c r="H8591" s="28" t="s">
        <v>3365</v>
      </c>
      <c r="J8591" s="28" t="s">
        <v>4909</v>
      </c>
      <c r="K8591" s="29">
        <v>41244</v>
      </c>
      <c r="L8591" s="28" t="s">
        <v>5658</v>
      </c>
      <c r="M8591" s="28" t="s">
        <v>7856</v>
      </c>
    </row>
    <row r="8592" spans="1:13" hidden="1" x14ac:dyDescent="0.2">
      <c r="A8592" s="27">
        <v>93276</v>
      </c>
      <c r="B8592" s="28" t="s">
        <v>4573</v>
      </c>
      <c r="C8592" s="28" t="s">
        <v>5135</v>
      </c>
      <c r="D8592" s="25">
        <v>41243</v>
      </c>
      <c r="F8592" s="26">
        <v>2.9</v>
      </c>
      <c r="G8592" s="28" t="s">
        <v>5137</v>
      </c>
      <c r="H8592" s="28" t="s">
        <v>3365</v>
      </c>
      <c r="J8592" s="28" t="s">
        <v>4909</v>
      </c>
      <c r="K8592" s="29">
        <v>41244</v>
      </c>
      <c r="L8592" s="28" t="s">
        <v>5658</v>
      </c>
      <c r="M8592" s="28" t="s">
        <v>858</v>
      </c>
    </row>
    <row r="8593" spans="1:13" hidden="1" x14ac:dyDescent="0.2">
      <c r="A8593" s="211">
        <v>93392</v>
      </c>
      <c r="B8593" s="28" t="s">
        <v>4573</v>
      </c>
      <c r="C8593" s="28" t="s">
        <v>5135</v>
      </c>
      <c r="D8593" s="25">
        <v>41244</v>
      </c>
      <c r="E8593" s="28" t="s">
        <v>933</v>
      </c>
      <c r="F8593" s="26">
        <v>23.15</v>
      </c>
      <c r="G8593" s="28" t="s">
        <v>7996</v>
      </c>
      <c r="H8593" s="28" t="s">
        <v>5946</v>
      </c>
      <c r="I8593" s="28" t="s">
        <v>931</v>
      </c>
      <c r="J8593" s="28" t="s">
        <v>4907</v>
      </c>
      <c r="K8593" s="29">
        <v>41246</v>
      </c>
      <c r="L8593" s="28" t="s">
        <v>5658</v>
      </c>
      <c r="M8593" s="28" t="s">
        <v>3394</v>
      </c>
    </row>
    <row r="8594" spans="1:13" hidden="1" x14ac:dyDescent="0.2">
      <c r="A8594" s="211">
        <v>93427</v>
      </c>
      <c r="B8594" s="28" t="s">
        <v>4573</v>
      </c>
      <c r="C8594" s="28" t="s">
        <v>4580</v>
      </c>
      <c r="D8594" s="25">
        <v>41244</v>
      </c>
      <c r="E8594" s="28" t="s">
        <v>365</v>
      </c>
      <c r="F8594" s="26">
        <v>10</v>
      </c>
      <c r="G8594" s="28" t="s">
        <v>7120</v>
      </c>
      <c r="H8594" s="28" t="s">
        <v>3484</v>
      </c>
      <c r="J8594" s="28" t="s">
        <v>4909</v>
      </c>
    </row>
    <row r="8595" spans="1:13" hidden="1" x14ac:dyDescent="0.2">
      <c r="A8595" s="27">
        <v>93391.1</v>
      </c>
      <c r="B8595" s="28" t="s">
        <v>4573</v>
      </c>
      <c r="C8595" s="28" t="s">
        <v>5135</v>
      </c>
      <c r="D8595" s="25">
        <v>41244</v>
      </c>
      <c r="E8595" s="33" t="s">
        <v>8385</v>
      </c>
      <c r="F8595" s="26">
        <v>15</v>
      </c>
      <c r="G8595" s="28" t="s">
        <v>683</v>
      </c>
      <c r="H8595" s="28" t="s">
        <v>3370</v>
      </c>
      <c r="I8595" s="28" t="s">
        <v>5176</v>
      </c>
      <c r="J8595" s="28" t="s">
        <v>4909</v>
      </c>
      <c r="K8595" s="29">
        <v>41246</v>
      </c>
      <c r="L8595" s="28" t="s">
        <v>5658</v>
      </c>
      <c r="M8595" s="28" t="s">
        <v>7857</v>
      </c>
    </row>
    <row r="8596" spans="1:13" hidden="1" x14ac:dyDescent="0.2">
      <c r="A8596" s="27">
        <v>93391.2</v>
      </c>
      <c r="B8596" s="28" t="s">
        <v>4573</v>
      </c>
      <c r="C8596" s="28" t="s">
        <v>5135</v>
      </c>
      <c r="D8596" s="25">
        <v>41244</v>
      </c>
      <c r="E8596" s="28" t="s">
        <v>8386</v>
      </c>
      <c r="F8596" s="26">
        <v>34.93</v>
      </c>
      <c r="G8596" s="28" t="s">
        <v>683</v>
      </c>
      <c r="H8596" s="28" t="s">
        <v>5946</v>
      </c>
      <c r="I8596" s="28" t="s">
        <v>931</v>
      </c>
      <c r="J8596" s="28" t="s">
        <v>4905</v>
      </c>
      <c r="K8596" s="29">
        <v>41246</v>
      </c>
      <c r="L8596" s="28" t="s">
        <v>5658</v>
      </c>
      <c r="M8596" s="28" t="s">
        <v>7857</v>
      </c>
    </row>
    <row r="8597" spans="1:13" hidden="1" x14ac:dyDescent="0.2">
      <c r="A8597" s="27">
        <v>93434</v>
      </c>
      <c r="B8597" s="28" t="s">
        <v>4573</v>
      </c>
      <c r="C8597" s="28" t="s">
        <v>4580</v>
      </c>
      <c r="D8597" s="25">
        <v>41244</v>
      </c>
      <c r="E8597" s="28" t="s">
        <v>4506</v>
      </c>
      <c r="F8597" s="26">
        <v>69</v>
      </c>
      <c r="G8597" s="28" t="s">
        <v>4595</v>
      </c>
      <c r="H8597" s="28" t="s">
        <v>3370</v>
      </c>
    </row>
    <row r="8598" spans="1:13" hidden="1" x14ac:dyDescent="0.2">
      <c r="A8598" s="27">
        <v>93436</v>
      </c>
      <c r="B8598" s="28" t="s">
        <v>5150</v>
      </c>
      <c r="C8598" s="28" t="s">
        <v>4580</v>
      </c>
      <c r="D8598" s="25">
        <v>41244</v>
      </c>
      <c r="E8598" s="28" t="s">
        <v>4508</v>
      </c>
      <c r="F8598" s="26">
        <v>-650</v>
      </c>
      <c r="G8598" s="28" t="s">
        <v>4574</v>
      </c>
      <c r="H8598" s="28" t="s">
        <v>6667</v>
      </c>
    </row>
    <row r="8599" spans="1:13" hidden="1" x14ac:dyDescent="0.2">
      <c r="A8599" s="27">
        <v>93447</v>
      </c>
      <c r="B8599" s="28" t="s">
        <v>5150</v>
      </c>
      <c r="C8599" s="28" t="s">
        <v>5133</v>
      </c>
      <c r="D8599" s="25">
        <v>41244</v>
      </c>
      <c r="F8599" s="26">
        <v>-300</v>
      </c>
      <c r="G8599" s="28" t="s">
        <v>4574</v>
      </c>
      <c r="H8599" s="28" t="s">
        <v>6667</v>
      </c>
    </row>
    <row r="8600" spans="1:13" hidden="1" x14ac:dyDescent="0.2">
      <c r="A8600" s="211">
        <v>93312.1</v>
      </c>
      <c r="B8600" s="28" t="s">
        <v>4573</v>
      </c>
      <c r="C8600" s="28" t="s">
        <v>4574</v>
      </c>
      <c r="D8600" s="25">
        <v>41246</v>
      </c>
      <c r="E8600" s="28" t="s">
        <v>3976</v>
      </c>
      <c r="F8600" s="26">
        <v>50</v>
      </c>
      <c r="G8600" s="28" t="s">
        <v>5158</v>
      </c>
      <c r="H8600" s="28" t="s">
        <v>7154</v>
      </c>
      <c r="J8600" s="28" t="s">
        <v>4906</v>
      </c>
      <c r="K8600" s="29">
        <v>41246</v>
      </c>
      <c r="L8600" s="28" t="s">
        <v>7182</v>
      </c>
      <c r="M8600" s="28" t="s">
        <v>6780</v>
      </c>
    </row>
    <row r="8601" spans="1:13" hidden="1" x14ac:dyDescent="0.2">
      <c r="A8601" s="211">
        <v>93321.3</v>
      </c>
      <c r="B8601" s="28" t="s">
        <v>4573</v>
      </c>
      <c r="C8601" s="28" t="s">
        <v>4574</v>
      </c>
      <c r="D8601" s="25">
        <v>41246</v>
      </c>
      <c r="E8601" s="28" t="s">
        <v>3367</v>
      </c>
      <c r="F8601" s="26">
        <v>30</v>
      </c>
      <c r="G8601" s="28" t="s">
        <v>4584</v>
      </c>
      <c r="H8601" s="28" t="s">
        <v>3365</v>
      </c>
      <c r="J8601" s="28" t="s">
        <v>4905</v>
      </c>
      <c r="K8601" s="29">
        <v>41246</v>
      </c>
      <c r="L8601" s="28" t="s">
        <v>7182</v>
      </c>
      <c r="M8601" s="28" t="s">
        <v>6781</v>
      </c>
    </row>
    <row r="8602" spans="1:13" hidden="1" x14ac:dyDescent="0.2">
      <c r="A8602" s="211">
        <v>93394</v>
      </c>
      <c r="B8602" s="28" t="s">
        <v>4573</v>
      </c>
      <c r="C8602" s="28" t="s">
        <v>5135</v>
      </c>
      <c r="D8602" s="25">
        <v>41246</v>
      </c>
      <c r="F8602" s="26">
        <v>14.04</v>
      </c>
      <c r="G8602" s="28" t="s">
        <v>879</v>
      </c>
      <c r="H8602" s="28" t="s">
        <v>3365</v>
      </c>
      <c r="J8602" s="28" t="s">
        <v>4909</v>
      </c>
      <c r="K8602" s="29">
        <v>41247</v>
      </c>
      <c r="L8602" s="28" t="s">
        <v>5658</v>
      </c>
      <c r="M8602" s="28" t="s">
        <v>5531</v>
      </c>
    </row>
    <row r="8603" spans="1:13" hidden="1" x14ac:dyDescent="0.2">
      <c r="A8603" s="211">
        <v>93322</v>
      </c>
      <c r="B8603" s="28" t="s">
        <v>4573</v>
      </c>
      <c r="C8603" s="28" t="s">
        <v>4574</v>
      </c>
      <c r="D8603" s="25">
        <v>41246</v>
      </c>
      <c r="F8603" s="26">
        <v>5</v>
      </c>
      <c r="G8603" s="28" t="s">
        <v>5134</v>
      </c>
      <c r="H8603" s="28" t="s">
        <v>5954</v>
      </c>
      <c r="J8603" s="28" t="s">
        <v>4912</v>
      </c>
      <c r="K8603" s="29">
        <v>41246</v>
      </c>
      <c r="L8603" s="28" t="s">
        <v>7174</v>
      </c>
      <c r="M8603" s="28" t="s">
        <v>7194</v>
      </c>
    </row>
    <row r="8604" spans="1:13" hidden="1" x14ac:dyDescent="0.2">
      <c r="A8604" s="211">
        <v>93318</v>
      </c>
      <c r="B8604" s="28" t="s">
        <v>4573</v>
      </c>
      <c r="C8604" s="28" t="s">
        <v>4574</v>
      </c>
      <c r="D8604" s="25">
        <v>41246</v>
      </c>
      <c r="F8604" s="26">
        <v>7.99</v>
      </c>
      <c r="G8604" s="28" t="s">
        <v>2742</v>
      </c>
      <c r="H8604" s="28" t="s">
        <v>3381</v>
      </c>
      <c r="J8604" s="28" t="s">
        <v>4911</v>
      </c>
      <c r="K8604" s="29">
        <v>41246</v>
      </c>
      <c r="L8604" s="28" t="s">
        <v>7174</v>
      </c>
      <c r="M8604" s="28" t="s">
        <v>8111</v>
      </c>
    </row>
    <row r="8605" spans="1:13" hidden="1" x14ac:dyDescent="0.2">
      <c r="A8605" s="211">
        <v>93314</v>
      </c>
      <c r="B8605" s="28" t="s">
        <v>4573</v>
      </c>
      <c r="C8605" s="28" t="s">
        <v>4574</v>
      </c>
      <c r="D8605" s="25">
        <v>41246</v>
      </c>
      <c r="E8605" s="28" t="s">
        <v>3382</v>
      </c>
      <c r="F8605" s="26">
        <v>100</v>
      </c>
      <c r="G8605" s="28" t="s">
        <v>5414</v>
      </c>
      <c r="H8605" s="28" t="s">
        <v>3381</v>
      </c>
      <c r="J8605" s="28" t="s">
        <v>4909</v>
      </c>
      <c r="K8605" s="29">
        <v>41246</v>
      </c>
      <c r="L8605" s="28" t="s">
        <v>7174</v>
      </c>
      <c r="M8605" s="28" t="s">
        <v>7188</v>
      </c>
    </row>
    <row r="8606" spans="1:13" hidden="1" x14ac:dyDescent="0.2">
      <c r="A8606" s="27">
        <v>93311</v>
      </c>
      <c r="B8606" s="28" t="s">
        <v>4573</v>
      </c>
      <c r="C8606" s="28" t="s">
        <v>4574</v>
      </c>
      <c r="D8606" s="25">
        <v>41246</v>
      </c>
      <c r="F8606" s="26">
        <v>37</v>
      </c>
      <c r="G8606" s="28" t="s">
        <v>6752</v>
      </c>
      <c r="H8606" s="28" t="s">
        <v>3381</v>
      </c>
      <c r="J8606" s="28" t="s">
        <v>4907</v>
      </c>
      <c r="K8606" s="29">
        <v>41246</v>
      </c>
      <c r="L8606" s="28" t="s">
        <v>7174</v>
      </c>
      <c r="M8606" s="28" t="s">
        <v>6752</v>
      </c>
    </row>
    <row r="8607" spans="1:13" hidden="1" x14ac:dyDescent="0.2">
      <c r="A8607" s="27">
        <v>93319</v>
      </c>
      <c r="B8607" s="28" t="s">
        <v>4579</v>
      </c>
      <c r="C8607" s="28" t="s">
        <v>4574</v>
      </c>
      <c r="D8607" s="25">
        <v>41246</v>
      </c>
      <c r="F8607" s="26">
        <v>2406.66</v>
      </c>
      <c r="G8607" s="28" t="s">
        <v>5135</v>
      </c>
      <c r="H8607" s="28" t="s">
        <v>6667</v>
      </c>
      <c r="K8607" s="29">
        <v>41246</v>
      </c>
      <c r="L8607" s="28" t="s">
        <v>7174</v>
      </c>
      <c r="M8607" s="28" t="s">
        <v>7218</v>
      </c>
    </row>
    <row r="8608" spans="1:13" hidden="1" x14ac:dyDescent="0.2">
      <c r="A8608" s="27">
        <v>93317</v>
      </c>
      <c r="B8608" s="28" t="s">
        <v>4573</v>
      </c>
      <c r="C8608" s="28" t="s">
        <v>4574</v>
      </c>
      <c r="D8608" s="25">
        <v>41246</v>
      </c>
      <c r="E8608" s="28" t="s">
        <v>3389</v>
      </c>
      <c r="F8608" s="26">
        <v>26.95</v>
      </c>
      <c r="G8608" s="28" t="s">
        <v>5139</v>
      </c>
      <c r="H8608" s="28" t="s">
        <v>3381</v>
      </c>
      <c r="J8608" s="28" t="s">
        <v>4911</v>
      </c>
      <c r="K8608" s="29">
        <v>41246</v>
      </c>
      <c r="L8608" s="28" t="s">
        <v>7174</v>
      </c>
      <c r="M8608" s="28" t="s">
        <v>7187</v>
      </c>
    </row>
    <row r="8609" spans="1:13" hidden="1" x14ac:dyDescent="0.2">
      <c r="A8609" s="27">
        <v>93395</v>
      </c>
      <c r="B8609" s="28" t="s">
        <v>4573</v>
      </c>
      <c r="C8609" s="28" t="s">
        <v>5135</v>
      </c>
      <c r="D8609" s="25">
        <v>41246</v>
      </c>
      <c r="F8609" s="26">
        <v>23.27</v>
      </c>
      <c r="G8609" s="28" t="s">
        <v>683</v>
      </c>
      <c r="H8609" s="28" t="s">
        <v>3365</v>
      </c>
      <c r="J8609" s="28" t="s">
        <v>4909</v>
      </c>
      <c r="K8609" s="29">
        <v>41247</v>
      </c>
      <c r="L8609" s="28" t="s">
        <v>5658</v>
      </c>
      <c r="M8609" s="28" t="s">
        <v>7856</v>
      </c>
    </row>
    <row r="8610" spans="1:13" hidden="1" x14ac:dyDescent="0.2">
      <c r="A8610" s="27">
        <v>93312.2</v>
      </c>
      <c r="B8610" s="28" t="s">
        <v>4573</v>
      </c>
      <c r="C8610" s="28" t="s">
        <v>4574</v>
      </c>
      <c r="D8610" s="25">
        <v>41246</v>
      </c>
      <c r="E8610" s="28" t="s">
        <v>3367</v>
      </c>
      <c r="F8610" s="26">
        <v>30</v>
      </c>
      <c r="G8610" s="28" t="s">
        <v>8412</v>
      </c>
      <c r="H8610" s="28" t="s">
        <v>3365</v>
      </c>
      <c r="J8610" s="28" t="s">
        <v>4906</v>
      </c>
      <c r="K8610" s="29">
        <v>41246</v>
      </c>
      <c r="L8610" s="28" t="s">
        <v>7182</v>
      </c>
      <c r="M8610" s="28" t="s">
        <v>6780</v>
      </c>
    </row>
    <row r="8611" spans="1:13" hidden="1" x14ac:dyDescent="0.2">
      <c r="A8611" s="27">
        <v>93393</v>
      </c>
      <c r="B8611" s="28" t="s">
        <v>4573</v>
      </c>
      <c r="C8611" s="28" t="s">
        <v>5135</v>
      </c>
      <c r="D8611" s="25">
        <v>41246</v>
      </c>
      <c r="F8611" s="26">
        <v>7.01</v>
      </c>
      <c r="G8611" s="28" t="s">
        <v>5137</v>
      </c>
      <c r="H8611" s="28" t="s">
        <v>3365</v>
      </c>
      <c r="J8611" s="28" t="s">
        <v>4909</v>
      </c>
      <c r="K8611" s="29">
        <v>41247</v>
      </c>
      <c r="L8611" s="28" t="s">
        <v>5658</v>
      </c>
      <c r="M8611" s="28" t="s">
        <v>4774</v>
      </c>
    </row>
    <row r="8612" spans="1:13" hidden="1" x14ac:dyDescent="0.2">
      <c r="A8612" s="27">
        <v>93316</v>
      </c>
      <c r="B8612" s="28" t="s">
        <v>4573</v>
      </c>
      <c r="C8612" s="28" t="s">
        <v>4574</v>
      </c>
      <c r="D8612" s="25">
        <v>41246</v>
      </c>
      <c r="F8612" s="26">
        <v>37.56</v>
      </c>
      <c r="G8612" s="28" t="s">
        <v>6021</v>
      </c>
      <c r="H8612" s="28" t="s">
        <v>3381</v>
      </c>
      <c r="J8612" s="28" t="s">
        <v>4909</v>
      </c>
      <c r="K8612" s="29">
        <v>41246</v>
      </c>
      <c r="L8612" s="28" t="s">
        <v>7174</v>
      </c>
      <c r="M8612" s="28" t="s">
        <v>7200</v>
      </c>
    </row>
    <row r="8613" spans="1:13" hidden="1" x14ac:dyDescent="0.2">
      <c r="A8613" s="27">
        <v>93313</v>
      </c>
      <c r="B8613" s="28" t="s">
        <v>4573</v>
      </c>
      <c r="C8613" s="28" t="s">
        <v>4574</v>
      </c>
      <c r="D8613" s="25">
        <v>41246</v>
      </c>
      <c r="E8613" s="28" t="s">
        <v>3375</v>
      </c>
      <c r="F8613" s="26">
        <v>30.75</v>
      </c>
      <c r="G8613" s="28" t="s">
        <v>6023</v>
      </c>
      <c r="H8613" s="28" t="s">
        <v>3379</v>
      </c>
      <c r="J8613" s="28" t="s">
        <v>4906</v>
      </c>
      <c r="K8613" s="29">
        <v>41246</v>
      </c>
      <c r="L8613" s="28" t="s">
        <v>7174</v>
      </c>
      <c r="M8613" s="28" t="s">
        <v>7196</v>
      </c>
    </row>
    <row r="8614" spans="1:13" hidden="1" x14ac:dyDescent="0.2">
      <c r="A8614" s="27">
        <v>93315</v>
      </c>
      <c r="B8614" s="28" t="s">
        <v>4573</v>
      </c>
      <c r="C8614" s="28" t="s">
        <v>4574</v>
      </c>
      <c r="D8614" s="25">
        <v>41246</v>
      </c>
      <c r="F8614" s="26">
        <v>12.12</v>
      </c>
      <c r="G8614" s="28" t="s">
        <v>6022</v>
      </c>
      <c r="H8614" s="28" t="s">
        <v>3381</v>
      </c>
      <c r="J8614" s="28" t="s">
        <v>4909</v>
      </c>
      <c r="K8614" s="29">
        <v>41246</v>
      </c>
      <c r="L8614" s="28" t="s">
        <v>7174</v>
      </c>
      <c r="M8614" s="28" t="s">
        <v>7195</v>
      </c>
    </row>
    <row r="8615" spans="1:13" hidden="1" x14ac:dyDescent="0.2">
      <c r="A8615" s="27">
        <v>93312.3</v>
      </c>
      <c r="B8615" s="33" t="s">
        <v>4573</v>
      </c>
      <c r="C8615" s="28" t="s">
        <v>4574</v>
      </c>
      <c r="D8615" s="25">
        <v>41246</v>
      </c>
      <c r="E8615" s="28" t="s">
        <v>7162</v>
      </c>
      <c r="F8615" s="26">
        <v>20</v>
      </c>
      <c r="G8615" s="28" t="s">
        <v>4595</v>
      </c>
      <c r="H8615" s="28" t="s">
        <v>3370</v>
      </c>
      <c r="J8615" s="28" t="s">
        <v>4906</v>
      </c>
      <c r="K8615" s="29">
        <v>41246</v>
      </c>
      <c r="L8615" s="28" t="s">
        <v>7182</v>
      </c>
      <c r="M8615" s="28" t="s">
        <v>6780</v>
      </c>
    </row>
    <row r="8616" spans="1:13" hidden="1" x14ac:dyDescent="0.2">
      <c r="A8616" s="27">
        <v>93321.1</v>
      </c>
      <c r="B8616" s="28" t="s">
        <v>4573</v>
      </c>
      <c r="C8616" s="28" t="s">
        <v>4574</v>
      </c>
      <c r="D8616" s="25">
        <v>41246</v>
      </c>
      <c r="E8616" s="28" t="s">
        <v>7163</v>
      </c>
      <c r="F8616" s="26">
        <v>20</v>
      </c>
      <c r="G8616" s="28" t="s">
        <v>4595</v>
      </c>
      <c r="H8616" s="28" t="s">
        <v>3370</v>
      </c>
      <c r="J8616" s="28" t="s">
        <v>4905</v>
      </c>
      <c r="K8616" s="29">
        <v>41246</v>
      </c>
      <c r="L8616" s="28" t="s">
        <v>7182</v>
      </c>
      <c r="M8616" s="28" t="s">
        <v>6781</v>
      </c>
    </row>
    <row r="8617" spans="1:13" hidden="1" x14ac:dyDescent="0.2">
      <c r="A8617" s="27">
        <v>93321.2</v>
      </c>
      <c r="B8617" s="28" t="s">
        <v>4573</v>
      </c>
      <c r="C8617" s="28" t="s">
        <v>4574</v>
      </c>
      <c r="D8617" s="25">
        <v>41246</v>
      </c>
      <c r="E8617" s="28" t="s">
        <v>3978</v>
      </c>
      <c r="F8617" s="26">
        <v>50</v>
      </c>
      <c r="G8617" s="28" t="s">
        <v>4595</v>
      </c>
      <c r="H8617" s="28" t="s">
        <v>4600</v>
      </c>
      <c r="J8617" s="28" t="s">
        <v>4905</v>
      </c>
      <c r="K8617" s="29">
        <v>41246</v>
      </c>
      <c r="L8617" s="28" t="s">
        <v>7182</v>
      </c>
      <c r="M8617" s="28" t="s">
        <v>6781</v>
      </c>
    </row>
    <row r="8618" spans="1:13" hidden="1" x14ac:dyDescent="0.2">
      <c r="A8618" s="27">
        <v>93439</v>
      </c>
      <c r="B8618" s="28" t="s">
        <v>5150</v>
      </c>
      <c r="C8618" s="28" t="s">
        <v>5135</v>
      </c>
      <c r="D8618" s="25">
        <v>41246</v>
      </c>
      <c r="F8618" s="26">
        <v>-2406.66</v>
      </c>
      <c r="G8618" s="28" t="s">
        <v>4574</v>
      </c>
      <c r="H8618" s="28" t="s">
        <v>6667</v>
      </c>
      <c r="K8618" s="29">
        <v>41246</v>
      </c>
      <c r="L8618" s="28" t="s">
        <v>7174</v>
      </c>
      <c r="M8618" s="28" t="s">
        <v>7218</v>
      </c>
    </row>
    <row r="8619" spans="1:13" hidden="1" x14ac:dyDescent="0.2">
      <c r="A8619" s="27">
        <v>93320</v>
      </c>
      <c r="B8619" s="28" t="s">
        <v>4573</v>
      </c>
      <c r="C8619" s="28" t="s">
        <v>4574</v>
      </c>
      <c r="D8619" s="25">
        <v>41246</v>
      </c>
      <c r="E8619" s="28" t="s">
        <v>5365</v>
      </c>
      <c r="F8619" s="26">
        <v>180</v>
      </c>
      <c r="G8619" s="28" t="s">
        <v>4597</v>
      </c>
      <c r="H8619" s="28" t="s">
        <v>3381</v>
      </c>
      <c r="J8619" s="28" t="s">
        <v>4909</v>
      </c>
      <c r="K8619" s="29">
        <v>41246</v>
      </c>
      <c r="L8619" s="28" t="s">
        <v>7174</v>
      </c>
      <c r="M8619" s="28" t="s">
        <v>7192</v>
      </c>
    </row>
    <row r="8620" spans="1:13" hidden="1" x14ac:dyDescent="0.2">
      <c r="A8620" s="211">
        <v>93310</v>
      </c>
      <c r="B8620" s="28" t="s">
        <v>4573</v>
      </c>
      <c r="C8620" s="28" t="s">
        <v>4574</v>
      </c>
      <c r="D8620" s="25">
        <v>41247</v>
      </c>
      <c r="F8620" s="26">
        <v>10.48</v>
      </c>
      <c r="G8620" s="28" t="s">
        <v>5143</v>
      </c>
      <c r="H8620" s="28" t="s">
        <v>3381</v>
      </c>
      <c r="J8620" s="28" t="s">
        <v>4909</v>
      </c>
      <c r="K8620" s="29">
        <v>41247</v>
      </c>
      <c r="L8620" s="28" t="s">
        <v>7174</v>
      </c>
      <c r="M8620" s="28" t="s">
        <v>7217</v>
      </c>
    </row>
    <row r="8621" spans="1:13" hidden="1" x14ac:dyDescent="0.2">
      <c r="A8621" s="211">
        <v>93309</v>
      </c>
      <c r="B8621" s="28" t="s">
        <v>4573</v>
      </c>
      <c r="C8621" s="28" t="s">
        <v>4574</v>
      </c>
      <c r="D8621" s="25">
        <v>41247</v>
      </c>
      <c r="F8621" s="26">
        <v>12</v>
      </c>
      <c r="G8621" s="28" t="s">
        <v>4596</v>
      </c>
      <c r="H8621" s="28" t="s">
        <v>5954</v>
      </c>
      <c r="J8621" s="28" t="s">
        <v>4912</v>
      </c>
      <c r="K8621" s="29">
        <v>41247</v>
      </c>
      <c r="L8621" s="28" t="s">
        <v>7174</v>
      </c>
      <c r="M8621" s="28" t="s">
        <v>4596</v>
      </c>
    </row>
    <row r="8622" spans="1:13" hidden="1" x14ac:dyDescent="0.2">
      <c r="A8622" s="27">
        <v>93429.1</v>
      </c>
      <c r="B8622" s="28" t="s">
        <v>4573</v>
      </c>
      <c r="C8622" s="28" t="s">
        <v>5133</v>
      </c>
      <c r="D8622" s="25">
        <v>41247</v>
      </c>
      <c r="E8622" s="28" t="s">
        <v>367</v>
      </c>
      <c r="F8622" s="26">
        <v>25</v>
      </c>
      <c r="G8622" s="28" t="s">
        <v>5137</v>
      </c>
      <c r="H8622" s="28" t="s">
        <v>277</v>
      </c>
      <c r="I8622" s="28" t="s">
        <v>5176</v>
      </c>
      <c r="J8622" s="28" t="s">
        <v>4906</v>
      </c>
      <c r="K8622" s="29">
        <v>41251</v>
      </c>
      <c r="L8622" s="28" t="s">
        <v>5658</v>
      </c>
    </row>
    <row r="8623" spans="1:13" hidden="1" x14ac:dyDescent="0.2">
      <c r="A8623" s="27">
        <v>93429.2</v>
      </c>
      <c r="B8623" s="28" t="s">
        <v>4573</v>
      </c>
      <c r="C8623" s="28" t="s">
        <v>5133</v>
      </c>
      <c r="D8623" s="25">
        <v>41247</v>
      </c>
      <c r="F8623" s="26">
        <v>54.22</v>
      </c>
      <c r="G8623" s="28" t="s">
        <v>5137</v>
      </c>
      <c r="H8623" s="28" t="s">
        <v>3365</v>
      </c>
      <c r="J8623" s="28" t="s">
        <v>4909</v>
      </c>
      <c r="K8623" s="29">
        <v>41251</v>
      </c>
      <c r="L8623" s="28" t="s">
        <v>5658</v>
      </c>
    </row>
    <row r="8624" spans="1:13" hidden="1" x14ac:dyDescent="0.2">
      <c r="A8624" s="211">
        <v>93308</v>
      </c>
      <c r="B8624" s="28" t="s">
        <v>4579</v>
      </c>
      <c r="C8624" s="28" t="s">
        <v>4574</v>
      </c>
      <c r="D8624" s="25">
        <v>41248</v>
      </c>
      <c r="E8624" s="33"/>
      <c r="F8624" s="26">
        <v>200</v>
      </c>
      <c r="G8624" s="28" t="s">
        <v>4580</v>
      </c>
      <c r="H8624" s="28" t="s">
        <v>6667</v>
      </c>
      <c r="K8624" s="29">
        <v>41248</v>
      </c>
      <c r="L8624" s="28" t="s">
        <v>7184</v>
      </c>
      <c r="M8624" s="28" t="s">
        <v>6771</v>
      </c>
    </row>
    <row r="8625" spans="1:13" hidden="1" x14ac:dyDescent="0.2">
      <c r="A8625" s="211">
        <v>93396</v>
      </c>
      <c r="B8625" s="28" t="s">
        <v>4573</v>
      </c>
      <c r="C8625" s="28" t="s">
        <v>5135</v>
      </c>
      <c r="D8625" s="25">
        <v>41248</v>
      </c>
      <c r="F8625" s="26">
        <v>9.99</v>
      </c>
      <c r="G8625" s="28" t="s">
        <v>7133</v>
      </c>
      <c r="H8625" s="28" t="s">
        <v>3381</v>
      </c>
      <c r="J8625" s="28" t="s">
        <v>4909</v>
      </c>
      <c r="K8625" s="29">
        <v>41248</v>
      </c>
      <c r="L8625" s="28" t="s">
        <v>5658</v>
      </c>
      <c r="M8625" s="28" t="s">
        <v>7859</v>
      </c>
    </row>
    <row r="8626" spans="1:13" hidden="1" x14ac:dyDescent="0.2">
      <c r="A8626" s="211">
        <v>93402</v>
      </c>
      <c r="B8626" s="28" t="s">
        <v>4573</v>
      </c>
      <c r="C8626" s="28" t="s">
        <v>5135</v>
      </c>
      <c r="D8626" s="25">
        <v>41248</v>
      </c>
      <c r="E8626" s="28" t="s">
        <v>8390</v>
      </c>
      <c r="F8626" s="26">
        <v>47</v>
      </c>
      <c r="G8626" s="28" t="s">
        <v>2208</v>
      </c>
      <c r="H8626" s="28" t="s">
        <v>4600</v>
      </c>
      <c r="J8626" s="28" t="s">
        <v>4909</v>
      </c>
      <c r="K8626" s="29">
        <v>41249</v>
      </c>
      <c r="L8626" s="28" t="s">
        <v>5658</v>
      </c>
      <c r="M8626" s="28" t="s">
        <v>3966</v>
      </c>
    </row>
    <row r="8627" spans="1:13" hidden="1" x14ac:dyDescent="0.2">
      <c r="A8627" s="211">
        <v>93307</v>
      </c>
      <c r="B8627" s="28" t="s">
        <v>4573</v>
      </c>
      <c r="C8627" s="28" t="s">
        <v>4574</v>
      </c>
      <c r="D8627" s="25">
        <v>41248</v>
      </c>
      <c r="E8627" s="28" t="s">
        <v>2696</v>
      </c>
      <c r="F8627" s="26">
        <v>229.5</v>
      </c>
      <c r="G8627" s="28" t="s">
        <v>1562</v>
      </c>
      <c r="H8627" s="28" t="s">
        <v>3484</v>
      </c>
      <c r="I8627" s="28" t="s">
        <v>2697</v>
      </c>
      <c r="J8627" s="28" t="s">
        <v>4905</v>
      </c>
      <c r="K8627" s="29">
        <v>41248</v>
      </c>
      <c r="L8627" s="28" t="s">
        <v>7176</v>
      </c>
      <c r="M8627" s="28">
        <v>1420</v>
      </c>
    </row>
    <row r="8628" spans="1:13" hidden="1" x14ac:dyDescent="0.2">
      <c r="A8628" s="27">
        <v>93397</v>
      </c>
      <c r="B8628" s="28" t="s">
        <v>4573</v>
      </c>
      <c r="C8628" s="28" t="s">
        <v>5135</v>
      </c>
      <c r="D8628" s="25">
        <v>41248</v>
      </c>
      <c r="F8628" s="26">
        <v>57.59</v>
      </c>
      <c r="G8628" s="28" t="s">
        <v>5160</v>
      </c>
      <c r="H8628" s="28" t="s">
        <v>7322</v>
      </c>
      <c r="J8628" s="28" t="s">
        <v>7139</v>
      </c>
      <c r="K8628" s="29">
        <v>41249</v>
      </c>
      <c r="L8628" s="28" t="s">
        <v>5658</v>
      </c>
      <c r="M8628" s="28" t="s">
        <v>6472</v>
      </c>
    </row>
    <row r="8629" spans="1:13" hidden="1" x14ac:dyDescent="0.2">
      <c r="A8629" s="27">
        <v>93400</v>
      </c>
      <c r="B8629" s="28" t="s">
        <v>4573</v>
      </c>
      <c r="C8629" s="28" t="s">
        <v>5135</v>
      </c>
      <c r="D8629" s="25">
        <v>41248</v>
      </c>
      <c r="F8629" s="26">
        <v>4.1500000000000004</v>
      </c>
      <c r="G8629" s="28" t="s">
        <v>7119</v>
      </c>
      <c r="H8629" s="28" t="s">
        <v>3365</v>
      </c>
      <c r="J8629" s="28" t="s">
        <v>4911</v>
      </c>
      <c r="K8629" s="29">
        <v>41249</v>
      </c>
      <c r="L8629" s="28" t="s">
        <v>5658</v>
      </c>
      <c r="M8629" s="28" t="s">
        <v>6161</v>
      </c>
    </row>
    <row r="8630" spans="1:13" hidden="1" x14ac:dyDescent="0.2">
      <c r="A8630" s="27">
        <v>93424</v>
      </c>
      <c r="B8630" s="28" t="s">
        <v>4573</v>
      </c>
      <c r="C8630" s="28" t="s">
        <v>4580</v>
      </c>
      <c r="D8630" s="25">
        <v>41248</v>
      </c>
      <c r="E8630" s="28" t="s">
        <v>7202</v>
      </c>
      <c r="F8630" s="26">
        <v>40</v>
      </c>
      <c r="G8630" s="28" t="s">
        <v>3696</v>
      </c>
      <c r="H8630" s="28" t="s">
        <v>3488</v>
      </c>
      <c r="J8630" s="28" t="s">
        <v>4911</v>
      </c>
    </row>
    <row r="8631" spans="1:13" hidden="1" x14ac:dyDescent="0.2">
      <c r="A8631" s="27">
        <v>93398</v>
      </c>
      <c r="B8631" s="28" t="s">
        <v>4573</v>
      </c>
      <c r="C8631" s="28" t="s">
        <v>5135</v>
      </c>
      <c r="D8631" s="25">
        <v>41248</v>
      </c>
      <c r="E8631" s="33"/>
      <c r="F8631" s="26">
        <v>17.78</v>
      </c>
      <c r="G8631" s="28" t="s">
        <v>683</v>
      </c>
      <c r="H8631" s="28" t="s">
        <v>3365</v>
      </c>
      <c r="J8631" s="28" t="s">
        <v>4909</v>
      </c>
      <c r="K8631" s="29">
        <v>41249</v>
      </c>
      <c r="L8631" s="28" t="s">
        <v>5658</v>
      </c>
      <c r="M8631" s="28" t="s">
        <v>1519</v>
      </c>
    </row>
    <row r="8632" spans="1:13" hidden="1" x14ac:dyDescent="0.2">
      <c r="A8632" s="27">
        <v>93399</v>
      </c>
      <c r="B8632" s="28" t="s">
        <v>4573</v>
      </c>
      <c r="C8632" s="28" t="s">
        <v>5135</v>
      </c>
      <c r="D8632" s="25">
        <v>41248</v>
      </c>
      <c r="E8632" s="33"/>
      <c r="F8632" s="26">
        <v>7.98</v>
      </c>
      <c r="G8632" s="28" t="s">
        <v>683</v>
      </c>
      <c r="H8632" s="28" t="s">
        <v>7322</v>
      </c>
      <c r="J8632" s="28" t="s">
        <v>7139</v>
      </c>
      <c r="K8632" s="29">
        <v>41249</v>
      </c>
      <c r="L8632" s="28" t="s">
        <v>5658</v>
      </c>
      <c r="M8632" s="28" t="s">
        <v>4093</v>
      </c>
    </row>
    <row r="8633" spans="1:13" hidden="1" x14ac:dyDescent="0.2">
      <c r="A8633" s="27">
        <v>93306</v>
      </c>
      <c r="B8633" s="28" t="s">
        <v>4579</v>
      </c>
      <c r="C8633" s="28" t="s">
        <v>4574</v>
      </c>
      <c r="D8633" s="25">
        <v>41248</v>
      </c>
      <c r="F8633" s="26">
        <v>300</v>
      </c>
      <c r="G8633" s="28" t="s">
        <v>5133</v>
      </c>
      <c r="H8633" s="28" t="s">
        <v>6667</v>
      </c>
      <c r="K8633" s="29">
        <v>41248</v>
      </c>
      <c r="L8633" s="28" t="s">
        <v>7174</v>
      </c>
      <c r="M8633" s="28" t="s">
        <v>2972</v>
      </c>
    </row>
    <row r="8634" spans="1:13" x14ac:dyDescent="0.2">
      <c r="A8634" s="27">
        <v>93401</v>
      </c>
      <c r="B8634" s="28" t="s">
        <v>4573</v>
      </c>
      <c r="C8634" s="28" t="s">
        <v>5135</v>
      </c>
      <c r="D8634" s="25">
        <v>41248</v>
      </c>
      <c r="F8634" s="26">
        <v>62.5</v>
      </c>
      <c r="G8634" s="28" t="s">
        <v>2205</v>
      </c>
      <c r="H8634" s="28" t="s">
        <v>7151</v>
      </c>
      <c r="J8634" s="28" t="s">
        <v>4911</v>
      </c>
      <c r="K8634" s="29">
        <v>41249</v>
      </c>
      <c r="L8634" s="28" t="s">
        <v>5658</v>
      </c>
      <c r="M8634" s="28" t="s">
        <v>755</v>
      </c>
    </row>
    <row r="8635" spans="1:13" hidden="1" x14ac:dyDescent="0.2">
      <c r="A8635" s="211">
        <v>93405</v>
      </c>
      <c r="B8635" s="28" t="s">
        <v>4573</v>
      </c>
      <c r="C8635" s="28" t="s">
        <v>5135</v>
      </c>
      <c r="D8635" s="25">
        <v>41249</v>
      </c>
      <c r="F8635" s="26">
        <v>36.6</v>
      </c>
      <c r="G8635" s="28" t="s">
        <v>1943</v>
      </c>
      <c r="H8635" s="28" t="s">
        <v>277</v>
      </c>
      <c r="J8635" s="28" t="s">
        <v>4907</v>
      </c>
      <c r="K8635" s="29">
        <v>41250</v>
      </c>
      <c r="L8635" s="28" t="s">
        <v>5658</v>
      </c>
      <c r="M8635" s="28" t="s">
        <v>4811</v>
      </c>
    </row>
    <row r="8636" spans="1:13" hidden="1" x14ac:dyDescent="0.2">
      <c r="A8636" s="211">
        <v>93305</v>
      </c>
      <c r="B8636" s="28" t="s">
        <v>4579</v>
      </c>
      <c r="C8636" s="28" t="s">
        <v>4574</v>
      </c>
      <c r="D8636" s="25">
        <v>41249</v>
      </c>
      <c r="F8636" s="26">
        <v>30</v>
      </c>
      <c r="G8636" s="28" t="s">
        <v>4580</v>
      </c>
      <c r="H8636" s="28" t="s">
        <v>6667</v>
      </c>
      <c r="K8636" s="29">
        <v>41249</v>
      </c>
      <c r="L8636" s="28" t="s">
        <v>7184</v>
      </c>
      <c r="M8636" s="28" t="s">
        <v>6770</v>
      </c>
    </row>
    <row r="8637" spans="1:13" hidden="1" x14ac:dyDescent="0.2">
      <c r="A8637" s="211">
        <v>93406</v>
      </c>
      <c r="B8637" s="28" t="s">
        <v>4573</v>
      </c>
      <c r="C8637" s="28" t="s">
        <v>5135</v>
      </c>
      <c r="D8637" s="25">
        <v>41249</v>
      </c>
      <c r="F8637" s="26">
        <v>45</v>
      </c>
      <c r="G8637" s="28" t="s">
        <v>1942</v>
      </c>
      <c r="H8637" s="28" t="s">
        <v>3484</v>
      </c>
      <c r="J8637" s="28" t="s">
        <v>4907</v>
      </c>
      <c r="K8637" s="29">
        <v>41250</v>
      </c>
      <c r="L8637" s="28" t="s">
        <v>5658</v>
      </c>
      <c r="M8637" s="28" t="s">
        <v>3796</v>
      </c>
    </row>
    <row r="8638" spans="1:13" hidden="1" x14ac:dyDescent="0.2">
      <c r="A8638" s="211">
        <v>93404</v>
      </c>
      <c r="B8638" s="28" t="s">
        <v>4573</v>
      </c>
      <c r="C8638" s="28" t="s">
        <v>5135</v>
      </c>
      <c r="D8638" s="25">
        <v>41249</v>
      </c>
      <c r="F8638" s="26">
        <v>3.5</v>
      </c>
      <c r="G8638" s="28" t="s">
        <v>2208</v>
      </c>
      <c r="H8638" s="28" t="s">
        <v>3365</v>
      </c>
      <c r="J8638" s="28" t="s">
        <v>4907</v>
      </c>
      <c r="K8638" s="29">
        <v>41250</v>
      </c>
      <c r="L8638" s="28" t="s">
        <v>5658</v>
      </c>
      <c r="M8638" s="28" t="s">
        <v>5529</v>
      </c>
    </row>
    <row r="8639" spans="1:13" x14ac:dyDescent="0.2">
      <c r="A8639" s="27">
        <v>93403</v>
      </c>
      <c r="B8639" s="28" t="s">
        <v>4573</v>
      </c>
      <c r="C8639" s="28" t="s">
        <v>5135</v>
      </c>
      <c r="D8639" s="25">
        <v>41249</v>
      </c>
      <c r="F8639" s="26">
        <v>11.1</v>
      </c>
      <c r="G8639" s="28" t="s">
        <v>2205</v>
      </c>
      <c r="H8639" s="28" t="s">
        <v>7151</v>
      </c>
      <c r="J8639" s="28" t="s">
        <v>4911</v>
      </c>
      <c r="K8639" s="29">
        <v>41250</v>
      </c>
      <c r="L8639" s="28" t="s">
        <v>5658</v>
      </c>
      <c r="M8639" s="28" t="s">
        <v>755</v>
      </c>
    </row>
    <row r="8640" spans="1:13" hidden="1" x14ac:dyDescent="0.2">
      <c r="A8640" s="211">
        <v>93304</v>
      </c>
      <c r="B8640" s="28" t="s">
        <v>4592</v>
      </c>
      <c r="C8640" s="28" t="s">
        <v>4574</v>
      </c>
      <c r="D8640" s="25">
        <v>41250</v>
      </c>
      <c r="F8640" s="26">
        <v>-5156.93</v>
      </c>
      <c r="G8640" s="28" t="s">
        <v>4593</v>
      </c>
      <c r="H8640" s="28" t="s">
        <v>6666</v>
      </c>
      <c r="J8640" s="28" t="s">
        <v>4911</v>
      </c>
      <c r="K8640" s="29">
        <v>41250</v>
      </c>
      <c r="L8640" s="28" t="s">
        <v>7177</v>
      </c>
      <c r="M8640" s="28" t="s">
        <v>6779</v>
      </c>
    </row>
    <row r="8641" spans="1:13" hidden="1" x14ac:dyDescent="0.2">
      <c r="A8641" s="211">
        <v>93409</v>
      </c>
      <c r="B8641" s="28" t="s">
        <v>4573</v>
      </c>
      <c r="C8641" s="28" t="s">
        <v>5135</v>
      </c>
      <c r="D8641" s="25">
        <v>41250</v>
      </c>
      <c r="E8641" s="28" t="s">
        <v>922</v>
      </c>
      <c r="F8641" s="26">
        <v>75.739999999999995</v>
      </c>
      <c r="G8641" s="28" t="s">
        <v>2212</v>
      </c>
      <c r="H8641" s="28" t="s">
        <v>7311</v>
      </c>
      <c r="J8641" s="28" t="s">
        <v>4683</v>
      </c>
      <c r="K8641" s="29">
        <v>41251</v>
      </c>
      <c r="L8641" s="28" t="s">
        <v>5658</v>
      </c>
      <c r="M8641" s="28" t="s">
        <v>5533</v>
      </c>
    </row>
    <row r="8642" spans="1:13" hidden="1" x14ac:dyDescent="0.2">
      <c r="A8642" s="211">
        <v>93408</v>
      </c>
      <c r="B8642" s="28" t="s">
        <v>4573</v>
      </c>
      <c r="C8642" s="28" t="s">
        <v>5135</v>
      </c>
      <c r="D8642" s="25">
        <v>41250</v>
      </c>
      <c r="E8642" s="28" t="s">
        <v>2689</v>
      </c>
      <c r="F8642" s="26">
        <v>16</v>
      </c>
      <c r="G8642" s="28" t="s">
        <v>3698</v>
      </c>
      <c r="H8642" s="28" t="s">
        <v>3484</v>
      </c>
      <c r="J8642" s="28" t="s">
        <v>4907</v>
      </c>
      <c r="K8642" s="29">
        <v>41251</v>
      </c>
      <c r="L8642" s="28" t="s">
        <v>5658</v>
      </c>
      <c r="M8642" s="28" t="s">
        <v>5532</v>
      </c>
    </row>
    <row r="8643" spans="1:13" hidden="1" x14ac:dyDescent="0.2">
      <c r="A8643" s="211">
        <v>93302</v>
      </c>
      <c r="B8643" s="28" t="s">
        <v>4573</v>
      </c>
      <c r="C8643" s="33" t="s">
        <v>4574</v>
      </c>
      <c r="D8643" s="25">
        <v>41250</v>
      </c>
      <c r="F8643" s="26">
        <v>5</v>
      </c>
      <c r="G8643" s="28" t="s">
        <v>4590</v>
      </c>
      <c r="H8643" s="33" t="s">
        <v>5954</v>
      </c>
      <c r="J8643" s="28" t="s">
        <v>4912</v>
      </c>
      <c r="K8643" s="29">
        <v>41250</v>
      </c>
      <c r="L8643" s="33" t="s">
        <v>7182</v>
      </c>
      <c r="M8643" s="28" t="s">
        <v>6778</v>
      </c>
    </row>
    <row r="8644" spans="1:13" hidden="1" x14ac:dyDescent="0.2">
      <c r="A8644" s="27">
        <v>93407.1</v>
      </c>
      <c r="B8644" s="28" t="s">
        <v>4573</v>
      </c>
      <c r="C8644" s="28" t="s">
        <v>5135</v>
      </c>
      <c r="D8644" s="25">
        <v>41250</v>
      </c>
      <c r="E8644" s="28" t="s">
        <v>8384</v>
      </c>
      <c r="F8644" s="26">
        <v>8</v>
      </c>
      <c r="G8644" s="28" t="s">
        <v>683</v>
      </c>
      <c r="H8644" s="28" t="s">
        <v>3370</v>
      </c>
      <c r="I8644" s="28" t="s">
        <v>5176</v>
      </c>
      <c r="J8644" s="28" t="s">
        <v>4909</v>
      </c>
      <c r="K8644" s="29">
        <v>41251</v>
      </c>
      <c r="L8644" s="28" t="s">
        <v>5658</v>
      </c>
      <c r="M8644" s="28" t="s">
        <v>647</v>
      </c>
    </row>
    <row r="8645" spans="1:13" hidden="1" x14ac:dyDescent="0.2">
      <c r="A8645" s="27">
        <v>93407.2</v>
      </c>
      <c r="B8645" s="28" t="s">
        <v>4573</v>
      </c>
      <c r="C8645" s="28" t="s">
        <v>5135</v>
      </c>
      <c r="D8645" s="25">
        <v>41250</v>
      </c>
      <c r="F8645" s="26">
        <v>15.56</v>
      </c>
      <c r="G8645" s="28" t="s">
        <v>683</v>
      </c>
      <c r="H8645" s="28" t="s">
        <v>3365</v>
      </c>
      <c r="J8645" s="28" t="s">
        <v>4909</v>
      </c>
      <c r="K8645" s="29">
        <v>41251</v>
      </c>
      <c r="L8645" s="28" t="s">
        <v>5658</v>
      </c>
      <c r="M8645" s="28" t="s">
        <v>647</v>
      </c>
    </row>
    <row r="8646" spans="1:13" hidden="1" x14ac:dyDescent="0.2">
      <c r="A8646" s="27">
        <v>93303</v>
      </c>
      <c r="B8646" s="28" t="s">
        <v>4573</v>
      </c>
      <c r="C8646" s="28" t="s">
        <v>4574</v>
      </c>
      <c r="D8646" s="25">
        <v>41250</v>
      </c>
      <c r="E8646" s="28" t="s">
        <v>3388</v>
      </c>
      <c r="F8646" s="26">
        <v>8.19</v>
      </c>
      <c r="G8646" s="28" t="s">
        <v>4589</v>
      </c>
      <c r="H8646" s="28" t="s">
        <v>3381</v>
      </c>
      <c r="J8646" s="28" t="s">
        <v>4907</v>
      </c>
      <c r="K8646" s="29">
        <v>41250</v>
      </c>
      <c r="L8646" s="28" t="s">
        <v>7174</v>
      </c>
      <c r="M8646" s="28" t="s">
        <v>7186</v>
      </c>
    </row>
    <row r="8647" spans="1:13" hidden="1" x14ac:dyDescent="0.2">
      <c r="A8647" s="211">
        <v>93419</v>
      </c>
      <c r="B8647" s="28" t="s">
        <v>4573</v>
      </c>
      <c r="C8647" s="28" t="s">
        <v>4580</v>
      </c>
      <c r="D8647" s="25">
        <v>41251</v>
      </c>
      <c r="E8647" s="28" t="s">
        <v>366</v>
      </c>
      <c r="F8647" s="26">
        <v>5</v>
      </c>
      <c r="G8647" s="28" t="s">
        <v>1556</v>
      </c>
      <c r="H8647" s="28" t="s">
        <v>7322</v>
      </c>
      <c r="J8647" s="28" t="s">
        <v>7139</v>
      </c>
    </row>
    <row r="8648" spans="1:13" hidden="1" x14ac:dyDescent="0.2">
      <c r="A8648" s="211">
        <v>93328</v>
      </c>
      <c r="B8648" s="28" t="s">
        <v>4573</v>
      </c>
      <c r="C8648" s="28" t="s">
        <v>5135</v>
      </c>
      <c r="D8648" s="25">
        <v>41251</v>
      </c>
      <c r="F8648" s="26">
        <v>8.48</v>
      </c>
      <c r="G8648" s="28" t="s">
        <v>7120</v>
      </c>
      <c r="H8648" s="28" t="s">
        <v>3484</v>
      </c>
      <c r="J8648" s="28" t="s">
        <v>4908</v>
      </c>
      <c r="K8648" s="29">
        <v>41253</v>
      </c>
      <c r="L8648" s="28" t="s">
        <v>5658</v>
      </c>
      <c r="M8648" s="28" t="s">
        <v>3983</v>
      </c>
    </row>
    <row r="8649" spans="1:13" hidden="1" x14ac:dyDescent="0.2">
      <c r="A8649" s="211">
        <v>93325</v>
      </c>
      <c r="B8649" s="28" t="s">
        <v>4573</v>
      </c>
      <c r="C8649" s="28" t="s">
        <v>5135</v>
      </c>
      <c r="D8649" s="25">
        <v>41251</v>
      </c>
      <c r="E8649" s="28" t="s">
        <v>6609</v>
      </c>
      <c r="F8649" s="26">
        <v>55</v>
      </c>
      <c r="G8649" s="28" t="s">
        <v>6760</v>
      </c>
      <c r="H8649" s="28" t="s">
        <v>3370</v>
      </c>
      <c r="J8649" s="28" t="s">
        <v>4909</v>
      </c>
      <c r="K8649" s="29">
        <v>41253</v>
      </c>
      <c r="L8649" s="28" t="s">
        <v>5658</v>
      </c>
      <c r="M8649" s="28" t="s">
        <v>3980</v>
      </c>
    </row>
    <row r="8650" spans="1:13" hidden="1" x14ac:dyDescent="0.2">
      <c r="A8650" s="211">
        <v>93420</v>
      </c>
      <c r="B8650" s="28" t="s">
        <v>4573</v>
      </c>
      <c r="C8650" s="28" t="s">
        <v>4580</v>
      </c>
      <c r="D8650" s="25">
        <v>41251</v>
      </c>
      <c r="E8650" s="28" t="s">
        <v>359</v>
      </c>
      <c r="F8650" s="26">
        <v>13</v>
      </c>
      <c r="G8650" s="28" t="s">
        <v>2203</v>
      </c>
      <c r="H8650" s="28" t="s">
        <v>3484</v>
      </c>
      <c r="J8650" s="28" t="s">
        <v>4908</v>
      </c>
    </row>
    <row r="8651" spans="1:13" hidden="1" x14ac:dyDescent="0.2">
      <c r="A8651" s="211">
        <v>93421</v>
      </c>
      <c r="B8651" s="28" t="s">
        <v>4573</v>
      </c>
      <c r="C8651" s="28" t="s">
        <v>4580</v>
      </c>
      <c r="D8651" s="25">
        <v>41251</v>
      </c>
      <c r="E8651" s="28" t="s">
        <v>360</v>
      </c>
      <c r="F8651" s="26">
        <v>14</v>
      </c>
      <c r="G8651" s="28" t="s">
        <v>2203</v>
      </c>
      <c r="H8651" s="28" t="s">
        <v>7321</v>
      </c>
      <c r="I8651" s="28" t="s">
        <v>5176</v>
      </c>
      <c r="J8651" s="28" t="s">
        <v>4907</v>
      </c>
    </row>
    <row r="8652" spans="1:13" hidden="1" x14ac:dyDescent="0.2">
      <c r="A8652" s="211">
        <v>93422</v>
      </c>
      <c r="B8652" s="28" t="s">
        <v>4573</v>
      </c>
      <c r="C8652" s="28" t="s">
        <v>4580</v>
      </c>
      <c r="D8652" s="25">
        <v>41251</v>
      </c>
      <c r="E8652" s="33" t="s">
        <v>361</v>
      </c>
      <c r="F8652" s="26">
        <v>12</v>
      </c>
      <c r="G8652" s="28" t="s">
        <v>2203</v>
      </c>
      <c r="H8652" s="28" t="s">
        <v>4600</v>
      </c>
      <c r="I8652" s="28" t="s">
        <v>5176</v>
      </c>
      <c r="J8652" s="28" t="s">
        <v>4907</v>
      </c>
    </row>
    <row r="8653" spans="1:13" hidden="1" x14ac:dyDescent="0.2">
      <c r="A8653" s="211">
        <v>93423</v>
      </c>
      <c r="B8653" s="28" t="s">
        <v>4573</v>
      </c>
      <c r="C8653" s="28" t="s">
        <v>4580</v>
      </c>
      <c r="D8653" s="25">
        <v>41251</v>
      </c>
      <c r="E8653" s="28" t="s">
        <v>362</v>
      </c>
      <c r="F8653" s="26">
        <v>3</v>
      </c>
      <c r="G8653" s="28" t="s">
        <v>2203</v>
      </c>
      <c r="H8653" s="28" t="s">
        <v>3365</v>
      </c>
      <c r="I8653" s="28" t="s">
        <v>5176</v>
      </c>
      <c r="J8653" s="28" t="s">
        <v>4907</v>
      </c>
    </row>
    <row r="8654" spans="1:13" hidden="1" x14ac:dyDescent="0.2">
      <c r="A8654" s="27">
        <v>93326</v>
      </c>
      <c r="B8654" s="28" t="s">
        <v>4573</v>
      </c>
      <c r="C8654" s="28" t="s">
        <v>5135</v>
      </c>
      <c r="D8654" s="25">
        <v>41251</v>
      </c>
      <c r="F8654" s="26">
        <v>10</v>
      </c>
      <c r="G8654" s="28" t="s">
        <v>2690</v>
      </c>
      <c r="H8654" s="28" t="s">
        <v>7323</v>
      </c>
      <c r="I8654" s="28" t="s">
        <v>5176</v>
      </c>
      <c r="J8654" s="28" t="s">
        <v>4912</v>
      </c>
      <c r="K8654" s="29">
        <v>41253</v>
      </c>
      <c r="L8654" s="28" t="s">
        <v>5658</v>
      </c>
      <c r="M8654" s="28" t="s">
        <v>3981</v>
      </c>
    </row>
    <row r="8655" spans="1:13" hidden="1" x14ac:dyDescent="0.2">
      <c r="A8655" s="27">
        <v>93327</v>
      </c>
      <c r="B8655" s="28" t="s">
        <v>4573</v>
      </c>
      <c r="C8655" s="28" t="s">
        <v>5135</v>
      </c>
      <c r="D8655" s="25">
        <v>41251</v>
      </c>
      <c r="E8655" s="28" t="s">
        <v>2691</v>
      </c>
      <c r="F8655" s="26">
        <v>8.6</v>
      </c>
      <c r="G8655" s="28" t="s">
        <v>2205</v>
      </c>
      <c r="H8655" s="28" t="s">
        <v>3484</v>
      </c>
      <c r="J8655" s="28" t="s">
        <v>4908</v>
      </c>
      <c r="K8655" s="29">
        <v>41253</v>
      </c>
      <c r="L8655" s="28" t="s">
        <v>5658</v>
      </c>
      <c r="M8655" s="28" t="s">
        <v>3982</v>
      </c>
    </row>
    <row r="8656" spans="1:13" hidden="1" x14ac:dyDescent="0.2">
      <c r="A8656" s="27">
        <v>93323</v>
      </c>
      <c r="B8656" s="28" t="s">
        <v>4573</v>
      </c>
      <c r="C8656" s="28" t="s">
        <v>5135</v>
      </c>
      <c r="D8656" s="25">
        <v>41251</v>
      </c>
      <c r="F8656" s="26">
        <v>17.86</v>
      </c>
      <c r="G8656" s="28" t="s">
        <v>5167</v>
      </c>
      <c r="H8656" s="28" t="s">
        <v>3365</v>
      </c>
      <c r="J8656" s="28" t="s">
        <v>4909</v>
      </c>
      <c r="K8656" s="29">
        <v>41253</v>
      </c>
      <c r="L8656" s="28" t="s">
        <v>5658</v>
      </c>
      <c r="M8656" s="28" t="s">
        <v>748</v>
      </c>
    </row>
    <row r="8657" spans="1:13" hidden="1" x14ac:dyDescent="0.2">
      <c r="A8657" s="27">
        <v>93329</v>
      </c>
      <c r="B8657" s="28" t="s">
        <v>4573</v>
      </c>
      <c r="C8657" s="28" t="s">
        <v>5135</v>
      </c>
      <c r="D8657" s="25">
        <v>41252</v>
      </c>
      <c r="F8657" s="26">
        <v>63.29</v>
      </c>
      <c r="G8657" s="28" t="s">
        <v>5160</v>
      </c>
      <c r="H8657" s="28" t="s">
        <v>7322</v>
      </c>
      <c r="J8657" s="28" t="s">
        <v>7139</v>
      </c>
      <c r="K8657" s="29">
        <v>41253</v>
      </c>
      <c r="L8657" s="28" t="s">
        <v>5658</v>
      </c>
      <c r="M8657" s="28" t="s">
        <v>6472</v>
      </c>
    </row>
    <row r="8658" spans="1:13" hidden="1" x14ac:dyDescent="0.2">
      <c r="A8658" s="27">
        <v>93334</v>
      </c>
      <c r="B8658" s="28" t="s">
        <v>4573</v>
      </c>
      <c r="C8658" s="28" t="s">
        <v>5135</v>
      </c>
      <c r="D8658" s="25">
        <v>41252</v>
      </c>
      <c r="E8658" s="28" t="s">
        <v>2692</v>
      </c>
      <c r="F8658" s="26">
        <v>63.96</v>
      </c>
      <c r="G8658" s="28" t="s">
        <v>6612</v>
      </c>
      <c r="H8658" s="28" t="s">
        <v>7321</v>
      </c>
      <c r="I8658" s="28" t="s">
        <v>932</v>
      </c>
      <c r="J8658" s="28" t="s">
        <v>4911</v>
      </c>
      <c r="K8658" s="29">
        <v>41255</v>
      </c>
      <c r="L8658" s="28" t="s">
        <v>5658</v>
      </c>
      <c r="M8658" s="28" t="s">
        <v>645</v>
      </c>
    </row>
    <row r="8659" spans="1:13" hidden="1" x14ac:dyDescent="0.2">
      <c r="A8659" s="211">
        <v>93300</v>
      </c>
      <c r="B8659" s="28" t="s">
        <v>4579</v>
      </c>
      <c r="C8659" s="28" t="s">
        <v>4574</v>
      </c>
      <c r="D8659" s="25">
        <v>41253</v>
      </c>
      <c r="F8659" s="26">
        <v>100</v>
      </c>
      <c r="G8659" s="28" t="s">
        <v>4580</v>
      </c>
      <c r="H8659" s="28" t="s">
        <v>6667</v>
      </c>
      <c r="K8659" s="29">
        <v>41253</v>
      </c>
      <c r="L8659" s="28" t="s">
        <v>7184</v>
      </c>
      <c r="M8659" s="28" t="s">
        <v>6769</v>
      </c>
    </row>
    <row r="8660" spans="1:13" hidden="1" x14ac:dyDescent="0.2">
      <c r="A8660" s="211">
        <v>93299</v>
      </c>
      <c r="B8660" s="28" t="s">
        <v>4585</v>
      </c>
      <c r="C8660" s="28" t="s">
        <v>4574</v>
      </c>
      <c r="D8660" s="25">
        <v>41253</v>
      </c>
      <c r="F8660" s="26">
        <v>50</v>
      </c>
      <c r="G8660" s="28" t="s">
        <v>4586</v>
      </c>
      <c r="H8660" s="28" t="s">
        <v>5948</v>
      </c>
      <c r="J8660" s="28" t="s">
        <v>4905</v>
      </c>
      <c r="K8660" s="29">
        <v>41253</v>
      </c>
      <c r="L8660" s="28" t="s">
        <v>7174</v>
      </c>
      <c r="M8660" s="28" t="s">
        <v>7180</v>
      </c>
    </row>
    <row r="8661" spans="1:13" hidden="1" x14ac:dyDescent="0.2">
      <c r="A8661" s="211">
        <v>93333</v>
      </c>
      <c r="B8661" s="28" t="s">
        <v>4573</v>
      </c>
      <c r="C8661" s="28" t="s">
        <v>5135</v>
      </c>
      <c r="D8661" s="25">
        <v>41253</v>
      </c>
      <c r="E8661" s="28" t="s">
        <v>8383</v>
      </c>
      <c r="F8661" s="26">
        <v>6.98</v>
      </c>
      <c r="G8661" s="28" t="s">
        <v>3355</v>
      </c>
      <c r="H8661" s="28" t="s">
        <v>277</v>
      </c>
      <c r="I8661" s="28" t="s">
        <v>5176</v>
      </c>
      <c r="J8661" s="28" t="s">
        <v>4909</v>
      </c>
      <c r="K8661" s="29">
        <v>41254</v>
      </c>
      <c r="L8661" s="28" t="s">
        <v>5658</v>
      </c>
      <c r="M8661" s="28" t="s">
        <v>5075</v>
      </c>
    </row>
    <row r="8662" spans="1:13" hidden="1" x14ac:dyDescent="0.2">
      <c r="A8662" s="211">
        <v>93335</v>
      </c>
      <c r="B8662" s="28" t="s">
        <v>4573</v>
      </c>
      <c r="C8662" s="28" t="s">
        <v>5135</v>
      </c>
      <c r="D8662" s="25">
        <v>41253</v>
      </c>
      <c r="E8662" s="28" t="s">
        <v>2693</v>
      </c>
      <c r="F8662" s="26">
        <v>9.94</v>
      </c>
      <c r="G8662" s="28" t="s">
        <v>2203</v>
      </c>
      <c r="H8662" s="28" t="s">
        <v>7321</v>
      </c>
      <c r="I8662" s="28" t="s">
        <v>5176</v>
      </c>
      <c r="J8662" s="28" t="s">
        <v>4907</v>
      </c>
      <c r="K8662" s="29">
        <v>41255</v>
      </c>
      <c r="L8662" s="28" t="s">
        <v>5658</v>
      </c>
      <c r="M8662" s="28" t="s">
        <v>7365</v>
      </c>
    </row>
    <row r="8663" spans="1:13" hidden="1" x14ac:dyDescent="0.2">
      <c r="A8663" s="27">
        <v>93301</v>
      </c>
      <c r="B8663" s="28" t="s">
        <v>4573</v>
      </c>
      <c r="C8663" s="28" t="s">
        <v>4574</v>
      </c>
      <c r="D8663" s="25">
        <v>41253</v>
      </c>
      <c r="F8663" s="26">
        <v>85</v>
      </c>
      <c r="G8663" s="28" t="s">
        <v>5152</v>
      </c>
      <c r="H8663" s="28" t="s">
        <v>7311</v>
      </c>
      <c r="J8663" s="28" t="s">
        <v>4683</v>
      </c>
      <c r="K8663" s="29">
        <v>41253</v>
      </c>
      <c r="L8663" s="28" t="s">
        <v>7182</v>
      </c>
      <c r="M8663" s="28" t="s">
        <v>6777</v>
      </c>
    </row>
    <row r="8664" spans="1:13" hidden="1" x14ac:dyDescent="0.2">
      <c r="A8664" s="27">
        <v>93332</v>
      </c>
      <c r="B8664" s="28" t="s">
        <v>4573</v>
      </c>
      <c r="C8664" s="28" t="s">
        <v>5135</v>
      </c>
      <c r="D8664" s="25">
        <v>41253</v>
      </c>
      <c r="F8664" s="26">
        <v>19.97</v>
      </c>
      <c r="G8664" s="28" t="s">
        <v>683</v>
      </c>
      <c r="H8664" s="28" t="s">
        <v>3365</v>
      </c>
      <c r="J8664" s="28" t="s">
        <v>4909</v>
      </c>
      <c r="K8664" s="29">
        <v>41254</v>
      </c>
      <c r="L8664" s="28" t="s">
        <v>5658</v>
      </c>
      <c r="M8664" s="28" t="s">
        <v>7856</v>
      </c>
    </row>
    <row r="8665" spans="1:13" hidden="1" x14ac:dyDescent="0.2">
      <c r="A8665" s="27">
        <v>93431.1</v>
      </c>
      <c r="B8665" s="28" t="s">
        <v>4573</v>
      </c>
      <c r="C8665" s="28" t="s">
        <v>5133</v>
      </c>
      <c r="D8665" s="25">
        <v>41253</v>
      </c>
      <c r="E8665" s="33" t="s">
        <v>370</v>
      </c>
      <c r="F8665" s="26">
        <v>40</v>
      </c>
      <c r="G8665" s="28" t="s">
        <v>5137</v>
      </c>
      <c r="H8665" s="28" t="s">
        <v>5946</v>
      </c>
      <c r="I8665" s="28" t="s">
        <v>5176</v>
      </c>
      <c r="J8665" s="28" t="s">
        <v>4909</v>
      </c>
      <c r="K8665" s="29">
        <v>41251</v>
      </c>
      <c r="L8665" s="28" t="s">
        <v>5658</v>
      </c>
    </row>
    <row r="8666" spans="1:13" hidden="1" x14ac:dyDescent="0.2">
      <c r="A8666" s="27">
        <v>93431.2</v>
      </c>
      <c r="B8666" s="28" t="s">
        <v>4573</v>
      </c>
      <c r="C8666" s="28" t="s">
        <v>5133</v>
      </c>
      <c r="D8666" s="25">
        <v>41253</v>
      </c>
      <c r="E8666" s="28" t="s">
        <v>370</v>
      </c>
      <c r="F8666" s="26">
        <v>8</v>
      </c>
      <c r="G8666" s="28" t="s">
        <v>5137</v>
      </c>
      <c r="H8666" s="28" t="s">
        <v>3370</v>
      </c>
      <c r="J8666" s="28" t="s">
        <v>4909</v>
      </c>
      <c r="K8666" s="29">
        <v>41251</v>
      </c>
      <c r="L8666" s="28" t="s">
        <v>5658</v>
      </c>
    </row>
    <row r="8667" spans="1:13" hidden="1" x14ac:dyDescent="0.2">
      <c r="A8667" s="27">
        <v>93431.3</v>
      </c>
      <c r="B8667" s="28" t="s">
        <v>4573</v>
      </c>
      <c r="C8667" s="28" t="s">
        <v>5133</v>
      </c>
      <c r="D8667" s="25">
        <v>41253</v>
      </c>
      <c r="F8667" s="26">
        <v>90</v>
      </c>
      <c r="G8667" s="28" t="s">
        <v>5137</v>
      </c>
      <c r="H8667" s="28" t="s">
        <v>3365</v>
      </c>
      <c r="J8667" s="28" t="s">
        <v>4909</v>
      </c>
      <c r="K8667" s="29">
        <v>41251</v>
      </c>
      <c r="L8667" s="28" t="s">
        <v>5658</v>
      </c>
    </row>
    <row r="8668" spans="1:13" hidden="1" x14ac:dyDescent="0.2">
      <c r="A8668" s="27">
        <v>93330</v>
      </c>
      <c r="B8668" s="28" t="s">
        <v>4573</v>
      </c>
      <c r="C8668" s="28" t="s">
        <v>5135</v>
      </c>
      <c r="D8668" s="25">
        <v>41253</v>
      </c>
      <c r="F8668" s="26">
        <v>30</v>
      </c>
      <c r="G8668" s="28" t="s">
        <v>7486</v>
      </c>
      <c r="H8668" s="28" t="s">
        <v>3381</v>
      </c>
      <c r="J8668" s="28" t="s">
        <v>4905</v>
      </c>
      <c r="K8668" s="29">
        <v>41254</v>
      </c>
      <c r="L8668" s="28" t="s">
        <v>5658</v>
      </c>
      <c r="M8668" s="28" t="s">
        <v>6433</v>
      </c>
    </row>
    <row r="8669" spans="1:13" hidden="1" x14ac:dyDescent="0.2">
      <c r="A8669" s="27">
        <v>93331</v>
      </c>
      <c r="B8669" s="28" t="s">
        <v>4573</v>
      </c>
      <c r="C8669" s="28" t="s">
        <v>5135</v>
      </c>
      <c r="D8669" s="25">
        <v>41253</v>
      </c>
      <c r="F8669" s="26">
        <v>20.3</v>
      </c>
      <c r="G8669" s="28" t="s">
        <v>8387</v>
      </c>
      <c r="H8669" s="28" t="s">
        <v>3365</v>
      </c>
      <c r="J8669" s="28" t="s">
        <v>4909</v>
      </c>
      <c r="K8669" s="29">
        <v>41254</v>
      </c>
      <c r="L8669" s="28" t="s">
        <v>5658</v>
      </c>
      <c r="M8669" s="28" t="s">
        <v>5729</v>
      </c>
    </row>
    <row r="8670" spans="1:13" hidden="1" x14ac:dyDescent="0.2">
      <c r="A8670" s="27">
        <v>93298</v>
      </c>
      <c r="B8670" s="28" t="s">
        <v>4592</v>
      </c>
      <c r="C8670" s="28" t="s">
        <v>4574</v>
      </c>
      <c r="D8670" s="25">
        <v>41253</v>
      </c>
      <c r="F8670" s="26">
        <v>-200</v>
      </c>
      <c r="G8670" s="28" t="s">
        <v>3622</v>
      </c>
      <c r="H8670" s="28" t="s">
        <v>6666</v>
      </c>
      <c r="J8670" s="28" t="s">
        <v>4907</v>
      </c>
      <c r="K8670" s="29">
        <v>41253</v>
      </c>
      <c r="L8670" s="28" t="s">
        <v>7177</v>
      </c>
      <c r="M8670" s="28" t="s">
        <v>6776</v>
      </c>
    </row>
    <row r="8671" spans="1:13" hidden="1" x14ac:dyDescent="0.2">
      <c r="A8671" s="211">
        <v>93338</v>
      </c>
      <c r="B8671" s="28" t="s">
        <v>4573</v>
      </c>
      <c r="C8671" s="28" t="s">
        <v>5135</v>
      </c>
      <c r="D8671" s="25">
        <v>41254</v>
      </c>
      <c r="F8671" s="26">
        <v>56.79</v>
      </c>
      <c r="G8671" s="28" t="s">
        <v>1943</v>
      </c>
      <c r="H8671" s="28" t="s">
        <v>277</v>
      </c>
      <c r="J8671" s="28" t="s">
        <v>4907</v>
      </c>
      <c r="K8671" s="29">
        <v>41255</v>
      </c>
      <c r="L8671" s="28" t="s">
        <v>5658</v>
      </c>
      <c r="M8671" s="28" t="s">
        <v>4811</v>
      </c>
    </row>
    <row r="8672" spans="1:13" hidden="1" x14ac:dyDescent="0.2">
      <c r="A8672" s="211">
        <v>93336</v>
      </c>
      <c r="B8672" s="28" t="s">
        <v>4573</v>
      </c>
      <c r="C8672" s="28" t="s">
        <v>5135</v>
      </c>
      <c r="D8672" s="25">
        <v>41254</v>
      </c>
      <c r="F8672" s="26">
        <v>90</v>
      </c>
      <c r="G8672" s="28" t="s">
        <v>897</v>
      </c>
      <c r="H8672" s="28" t="s">
        <v>3484</v>
      </c>
      <c r="J8672" s="28" t="s">
        <v>4909</v>
      </c>
      <c r="K8672" s="29">
        <v>41255</v>
      </c>
      <c r="L8672" s="28" t="s">
        <v>5658</v>
      </c>
      <c r="M8672" s="28" t="s">
        <v>3984</v>
      </c>
    </row>
    <row r="8673" spans="1:13" hidden="1" x14ac:dyDescent="0.2">
      <c r="A8673" s="211">
        <v>93340</v>
      </c>
      <c r="B8673" s="28" t="s">
        <v>4573</v>
      </c>
      <c r="C8673" s="28" t="s">
        <v>5135</v>
      </c>
      <c r="D8673" s="25">
        <v>41254</v>
      </c>
      <c r="E8673" s="28" t="s">
        <v>6610</v>
      </c>
      <c r="F8673" s="26">
        <v>48.33</v>
      </c>
      <c r="G8673" s="28" t="s">
        <v>3356</v>
      </c>
      <c r="H8673" s="28" t="s">
        <v>7323</v>
      </c>
      <c r="I8673" s="28" t="s">
        <v>5176</v>
      </c>
      <c r="J8673" s="28" t="s">
        <v>4912</v>
      </c>
      <c r="K8673" s="29">
        <v>41256</v>
      </c>
      <c r="L8673" s="28" t="s">
        <v>5658</v>
      </c>
      <c r="M8673" s="28" t="s">
        <v>8423</v>
      </c>
    </row>
    <row r="8674" spans="1:13" hidden="1" x14ac:dyDescent="0.2">
      <c r="A8674" s="211">
        <v>93337.1</v>
      </c>
      <c r="B8674" s="28" t="s">
        <v>4573</v>
      </c>
      <c r="C8674" s="28" t="s">
        <v>5135</v>
      </c>
      <c r="D8674" s="25">
        <v>41254</v>
      </c>
      <c r="E8674" s="28" t="s">
        <v>6611</v>
      </c>
      <c r="F8674" s="26">
        <v>20</v>
      </c>
      <c r="G8674" s="28" t="s">
        <v>2203</v>
      </c>
      <c r="H8674" s="28" t="s">
        <v>7321</v>
      </c>
      <c r="I8674" s="28" t="s">
        <v>5176</v>
      </c>
      <c r="J8674" s="28" t="s">
        <v>4911</v>
      </c>
      <c r="K8674" s="29">
        <v>41255</v>
      </c>
      <c r="L8674" s="28" t="s">
        <v>5658</v>
      </c>
      <c r="M8674" s="28" t="s">
        <v>3985</v>
      </c>
    </row>
    <row r="8675" spans="1:13" hidden="1" x14ac:dyDescent="0.2">
      <c r="A8675" s="211">
        <v>93337.2</v>
      </c>
      <c r="B8675" s="28" t="s">
        <v>4573</v>
      </c>
      <c r="C8675" s="28" t="s">
        <v>5135</v>
      </c>
      <c r="D8675" s="25">
        <v>41254</v>
      </c>
      <c r="E8675" s="28" t="s">
        <v>6610</v>
      </c>
      <c r="F8675" s="26">
        <v>45</v>
      </c>
      <c r="G8675" s="28" t="s">
        <v>2203</v>
      </c>
      <c r="H8675" s="28" t="s">
        <v>7323</v>
      </c>
      <c r="I8675" s="28" t="s">
        <v>5176</v>
      </c>
      <c r="J8675" s="28" t="s">
        <v>4912</v>
      </c>
      <c r="K8675" s="29">
        <v>41255</v>
      </c>
      <c r="L8675" s="28" t="s">
        <v>5658</v>
      </c>
      <c r="M8675" s="28" t="s">
        <v>3985</v>
      </c>
    </row>
    <row r="8676" spans="1:13" hidden="1" x14ac:dyDescent="0.2">
      <c r="A8676" s="27">
        <v>93339</v>
      </c>
      <c r="B8676" s="28" t="s">
        <v>4573</v>
      </c>
      <c r="C8676" s="28" t="s">
        <v>5135</v>
      </c>
      <c r="D8676" s="25">
        <v>41254</v>
      </c>
      <c r="F8676" s="26">
        <v>6.48</v>
      </c>
      <c r="G8676" s="28" t="s">
        <v>5137</v>
      </c>
      <c r="H8676" s="28" t="s">
        <v>3365</v>
      </c>
      <c r="J8676" s="28" t="s">
        <v>4909</v>
      </c>
      <c r="K8676" s="29">
        <v>41255</v>
      </c>
      <c r="L8676" s="28" t="s">
        <v>5658</v>
      </c>
      <c r="M8676" s="28" t="s">
        <v>4774</v>
      </c>
    </row>
    <row r="8677" spans="1:13" hidden="1" x14ac:dyDescent="0.2">
      <c r="A8677" s="211">
        <v>93297</v>
      </c>
      <c r="B8677" s="28" t="s">
        <v>4573</v>
      </c>
      <c r="C8677" s="28" t="s">
        <v>4574</v>
      </c>
      <c r="D8677" s="25">
        <v>41255</v>
      </c>
      <c r="F8677" s="26">
        <v>23</v>
      </c>
      <c r="G8677" s="28" t="s">
        <v>5165</v>
      </c>
      <c r="H8677" s="28" t="s">
        <v>3370</v>
      </c>
      <c r="J8677" s="28" t="s">
        <v>4909</v>
      </c>
      <c r="K8677" s="29">
        <v>41255</v>
      </c>
      <c r="L8677" s="28" t="s">
        <v>7176</v>
      </c>
      <c r="M8677" s="28">
        <v>1392</v>
      </c>
    </row>
    <row r="8678" spans="1:13" hidden="1" x14ac:dyDescent="0.2">
      <c r="A8678" s="27">
        <v>93343</v>
      </c>
      <c r="B8678" s="28" t="s">
        <v>4573</v>
      </c>
      <c r="C8678" s="28" t="s">
        <v>5135</v>
      </c>
      <c r="D8678" s="25">
        <v>41255</v>
      </c>
      <c r="E8678" s="28" t="s">
        <v>2694</v>
      </c>
      <c r="F8678" s="26">
        <v>11.76</v>
      </c>
      <c r="G8678" s="28" t="s">
        <v>4511</v>
      </c>
      <c r="H8678" s="28" t="s">
        <v>7321</v>
      </c>
      <c r="J8678" s="28" t="s">
        <v>4911</v>
      </c>
      <c r="K8678" s="29">
        <v>41256</v>
      </c>
      <c r="L8678" s="28" t="s">
        <v>5658</v>
      </c>
      <c r="M8678" s="28" t="s">
        <v>3986</v>
      </c>
    </row>
    <row r="8679" spans="1:13" hidden="1" x14ac:dyDescent="0.2">
      <c r="A8679" s="27">
        <v>93416</v>
      </c>
      <c r="B8679" s="28" t="s">
        <v>4573</v>
      </c>
      <c r="C8679" s="28" t="s">
        <v>4580</v>
      </c>
      <c r="D8679" s="25">
        <v>41255</v>
      </c>
      <c r="E8679" s="28" t="s">
        <v>357</v>
      </c>
      <c r="F8679" s="26">
        <v>70</v>
      </c>
      <c r="G8679" s="28" t="s">
        <v>3696</v>
      </c>
      <c r="H8679" s="28" t="s">
        <v>3484</v>
      </c>
      <c r="J8679" s="28" t="s">
        <v>4911</v>
      </c>
    </row>
    <row r="8680" spans="1:13" hidden="1" x14ac:dyDescent="0.2">
      <c r="A8680" s="27">
        <v>93342.1</v>
      </c>
      <c r="B8680" s="28" t="s">
        <v>4573</v>
      </c>
      <c r="C8680" s="28" t="s">
        <v>5135</v>
      </c>
      <c r="D8680" s="25">
        <v>41255</v>
      </c>
      <c r="E8680" s="28" t="s">
        <v>980</v>
      </c>
      <c r="F8680" s="26">
        <v>15</v>
      </c>
      <c r="G8680" s="28" t="s">
        <v>683</v>
      </c>
      <c r="H8680" s="28" t="s">
        <v>3488</v>
      </c>
      <c r="J8680" s="28" t="s">
        <v>4908</v>
      </c>
      <c r="K8680" s="29">
        <v>41256</v>
      </c>
      <c r="L8680" s="28" t="s">
        <v>5658</v>
      </c>
      <c r="M8680" s="28" t="s">
        <v>1519</v>
      </c>
    </row>
    <row r="8681" spans="1:13" hidden="1" x14ac:dyDescent="0.2">
      <c r="A8681" s="27">
        <v>93342.2</v>
      </c>
      <c r="B8681" s="28" t="s">
        <v>4573</v>
      </c>
      <c r="C8681" s="28" t="s">
        <v>5135</v>
      </c>
      <c r="D8681" s="25">
        <v>41255</v>
      </c>
      <c r="E8681" s="28" t="s">
        <v>726</v>
      </c>
      <c r="F8681" s="26">
        <v>14</v>
      </c>
      <c r="G8681" s="28" t="s">
        <v>683</v>
      </c>
      <c r="H8681" s="28" t="s">
        <v>3370</v>
      </c>
      <c r="J8681" s="28" t="s">
        <v>4907</v>
      </c>
      <c r="K8681" s="29">
        <v>41256</v>
      </c>
      <c r="L8681" s="28" t="s">
        <v>5658</v>
      </c>
      <c r="M8681" s="28" t="s">
        <v>1519</v>
      </c>
    </row>
    <row r="8682" spans="1:13" hidden="1" x14ac:dyDescent="0.2">
      <c r="A8682" s="27">
        <v>93342.3</v>
      </c>
      <c r="B8682" s="28" t="s">
        <v>4573</v>
      </c>
      <c r="C8682" s="28" t="s">
        <v>5135</v>
      </c>
      <c r="D8682" s="25">
        <v>41255</v>
      </c>
      <c r="F8682" s="26">
        <v>6.58</v>
      </c>
      <c r="G8682" s="28" t="s">
        <v>683</v>
      </c>
      <c r="H8682" s="28" t="s">
        <v>3365</v>
      </c>
      <c r="J8682" s="28" t="s">
        <v>4909</v>
      </c>
      <c r="K8682" s="29">
        <v>41256</v>
      </c>
      <c r="L8682" s="28" t="s">
        <v>5658</v>
      </c>
      <c r="M8682" s="28" t="s">
        <v>1519</v>
      </c>
    </row>
    <row r="8683" spans="1:13" x14ac:dyDescent="0.2">
      <c r="A8683" s="27">
        <v>93341</v>
      </c>
      <c r="B8683" s="28" t="s">
        <v>4573</v>
      </c>
      <c r="C8683" s="28" t="s">
        <v>5135</v>
      </c>
      <c r="D8683" s="25">
        <v>41255</v>
      </c>
      <c r="F8683" s="26">
        <v>62.5</v>
      </c>
      <c r="G8683" s="28" t="s">
        <v>2205</v>
      </c>
      <c r="H8683" s="28" t="s">
        <v>7151</v>
      </c>
      <c r="J8683" s="28" t="s">
        <v>4911</v>
      </c>
      <c r="K8683" s="29">
        <v>41256</v>
      </c>
      <c r="L8683" s="28" t="s">
        <v>5658</v>
      </c>
      <c r="M8683" s="28" t="s">
        <v>755</v>
      </c>
    </row>
    <row r="8684" spans="1:13" x14ac:dyDescent="0.2">
      <c r="A8684" s="27">
        <v>93344</v>
      </c>
      <c r="B8684" s="28" t="s">
        <v>4573</v>
      </c>
      <c r="C8684" s="28" t="s">
        <v>5135</v>
      </c>
      <c r="D8684" s="25">
        <v>41256</v>
      </c>
      <c r="F8684" s="26">
        <v>20</v>
      </c>
      <c r="G8684" s="28" t="s">
        <v>2201</v>
      </c>
      <c r="H8684" s="28" t="s">
        <v>7151</v>
      </c>
      <c r="J8684" s="28" t="s">
        <v>4911</v>
      </c>
      <c r="K8684" s="29">
        <v>41257</v>
      </c>
      <c r="L8684" s="28" t="s">
        <v>5658</v>
      </c>
      <c r="M8684" s="28" t="s">
        <v>3808</v>
      </c>
    </row>
    <row r="8685" spans="1:13" hidden="1" x14ac:dyDescent="0.2">
      <c r="A8685" s="27">
        <v>93345</v>
      </c>
      <c r="B8685" s="28" t="s">
        <v>4573</v>
      </c>
      <c r="C8685" s="28" t="s">
        <v>5135</v>
      </c>
      <c r="D8685" s="25">
        <v>41256</v>
      </c>
      <c r="F8685" s="26">
        <v>3.73</v>
      </c>
      <c r="G8685" s="28" t="s">
        <v>5137</v>
      </c>
      <c r="H8685" s="28" t="s">
        <v>3365</v>
      </c>
      <c r="J8685" s="28" t="s">
        <v>4909</v>
      </c>
      <c r="K8685" s="29">
        <v>41257</v>
      </c>
      <c r="L8685" s="28" t="s">
        <v>5658</v>
      </c>
      <c r="M8685" s="28" t="s">
        <v>4774</v>
      </c>
    </row>
    <row r="8686" spans="1:13" hidden="1" x14ac:dyDescent="0.2">
      <c r="A8686" s="211">
        <v>93296</v>
      </c>
      <c r="B8686" s="28" t="s">
        <v>4573</v>
      </c>
      <c r="C8686" s="28" t="s">
        <v>4574</v>
      </c>
      <c r="D8686" s="25">
        <v>41257</v>
      </c>
      <c r="E8686" s="28" t="s">
        <v>2598</v>
      </c>
      <c r="F8686" s="26">
        <v>10.6</v>
      </c>
      <c r="G8686" s="28" t="s">
        <v>681</v>
      </c>
      <c r="H8686" s="28" t="s">
        <v>7165</v>
      </c>
      <c r="J8686" s="28" t="s">
        <v>4907</v>
      </c>
      <c r="K8686" s="29">
        <v>41257</v>
      </c>
      <c r="L8686" s="28" t="s">
        <v>7174</v>
      </c>
      <c r="M8686" s="28" t="s">
        <v>697</v>
      </c>
    </row>
    <row r="8687" spans="1:13" hidden="1" x14ac:dyDescent="0.2">
      <c r="A8687" s="211">
        <v>93347</v>
      </c>
      <c r="B8687" s="28" t="s">
        <v>4573</v>
      </c>
      <c r="C8687" s="28" t="s">
        <v>5135</v>
      </c>
      <c r="D8687" s="25">
        <v>41257</v>
      </c>
      <c r="E8687" s="28" t="s">
        <v>6610</v>
      </c>
      <c r="F8687" s="26">
        <v>10</v>
      </c>
      <c r="G8687" s="28" t="s">
        <v>1947</v>
      </c>
      <c r="H8687" s="28" t="s">
        <v>7323</v>
      </c>
      <c r="I8687" s="28" t="s">
        <v>5176</v>
      </c>
      <c r="J8687" s="28" t="s">
        <v>4912</v>
      </c>
      <c r="K8687" s="29">
        <v>41258</v>
      </c>
      <c r="L8687" s="28" t="s">
        <v>5658</v>
      </c>
      <c r="M8687" s="28" t="s">
        <v>3988</v>
      </c>
    </row>
    <row r="8688" spans="1:13" hidden="1" x14ac:dyDescent="0.2">
      <c r="A8688" s="211">
        <v>93346</v>
      </c>
      <c r="B8688" s="28" t="s">
        <v>4573</v>
      </c>
      <c r="C8688" s="28" t="s">
        <v>5135</v>
      </c>
      <c r="D8688" s="25">
        <v>41257</v>
      </c>
      <c r="E8688" s="28" t="s">
        <v>2702</v>
      </c>
      <c r="F8688" s="26">
        <v>16.5</v>
      </c>
      <c r="G8688" s="28" t="s">
        <v>2203</v>
      </c>
      <c r="H8688" s="28" t="s">
        <v>7323</v>
      </c>
      <c r="I8688" s="28" t="s">
        <v>5176</v>
      </c>
      <c r="J8688" s="28" t="s">
        <v>4912</v>
      </c>
      <c r="K8688" s="29">
        <v>41258</v>
      </c>
      <c r="L8688" s="28" t="s">
        <v>5658</v>
      </c>
      <c r="M8688" s="28" t="s">
        <v>3987</v>
      </c>
    </row>
    <row r="8689" spans="1:13" hidden="1" x14ac:dyDescent="0.2">
      <c r="A8689" s="27">
        <v>93417</v>
      </c>
      <c r="B8689" s="33" t="s">
        <v>4573</v>
      </c>
      <c r="C8689" s="28" t="s">
        <v>4580</v>
      </c>
      <c r="D8689" s="25">
        <v>41257</v>
      </c>
      <c r="E8689" s="33" t="s">
        <v>2958</v>
      </c>
      <c r="F8689" s="26">
        <v>15</v>
      </c>
      <c r="G8689" s="28" t="s">
        <v>3696</v>
      </c>
      <c r="H8689" s="28" t="s">
        <v>3488</v>
      </c>
      <c r="J8689" s="28" t="s">
        <v>4908</v>
      </c>
    </row>
    <row r="8690" spans="1:13" hidden="1" x14ac:dyDescent="0.2">
      <c r="A8690" s="27">
        <v>93430.1</v>
      </c>
      <c r="B8690" s="28" t="s">
        <v>4573</v>
      </c>
      <c r="C8690" s="28" t="s">
        <v>5133</v>
      </c>
      <c r="D8690" s="25">
        <v>41257</v>
      </c>
      <c r="E8690" s="28" t="s">
        <v>368</v>
      </c>
      <c r="F8690" s="26">
        <v>90</v>
      </c>
      <c r="G8690" s="28" t="s">
        <v>5137</v>
      </c>
      <c r="H8690" s="28" t="s">
        <v>5946</v>
      </c>
      <c r="I8690" s="28" t="s">
        <v>5176</v>
      </c>
      <c r="J8690" s="28" t="s">
        <v>4909</v>
      </c>
      <c r="K8690" s="29">
        <v>41251</v>
      </c>
      <c r="L8690" s="28" t="s">
        <v>5658</v>
      </c>
    </row>
    <row r="8691" spans="1:13" hidden="1" x14ac:dyDescent="0.2">
      <c r="A8691" s="27">
        <v>93430.2</v>
      </c>
      <c r="B8691" s="28" t="s">
        <v>4573</v>
      </c>
      <c r="C8691" s="28" t="s">
        <v>5133</v>
      </c>
      <c r="D8691" s="25">
        <v>41257</v>
      </c>
      <c r="E8691" s="28" t="s">
        <v>369</v>
      </c>
      <c r="F8691" s="26">
        <v>8</v>
      </c>
      <c r="G8691" s="28" t="s">
        <v>5137</v>
      </c>
      <c r="H8691" s="28" t="s">
        <v>277</v>
      </c>
      <c r="I8691" s="28" t="s">
        <v>5176</v>
      </c>
      <c r="J8691" s="28" t="s">
        <v>4909</v>
      </c>
      <c r="K8691" s="29">
        <v>41251</v>
      </c>
      <c r="L8691" s="28" t="s">
        <v>5658</v>
      </c>
    </row>
    <row r="8692" spans="1:13" hidden="1" x14ac:dyDescent="0.2">
      <c r="A8692" s="27">
        <v>93430.3</v>
      </c>
      <c r="B8692" s="28" t="s">
        <v>4573</v>
      </c>
      <c r="C8692" s="28" t="s">
        <v>5133</v>
      </c>
      <c r="D8692" s="25">
        <v>41257</v>
      </c>
      <c r="F8692" s="26">
        <v>48.42</v>
      </c>
      <c r="G8692" s="28" t="s">
        <v>5137</v>
      </c>
      <c r="H8692" s="28" t="s">
        <v>3365</v>
      </c>
      <c r="J8692" s="28" t="s">
        <v>4909</v>
      </c>
      <c r="K8692" s="29">
        <v>41251</v>
      </c>
      <c r="L8692" s="28" t="s">
        <v>5658</v>
      </c>
    </row>
    <row r="8693" spans="1:13" hidden="1" x14ac:dyDescent="0.2">
      <c r="A8693" s="211">
        <v>93349</v>
      </c>
      <c r="B8693" s="28" t="s">
        <v>4573</v>
      </c>
      <c r="C8693" s="28" t="s">
        <v>5135</v>
      </c>
      <c r="D8693" s="25">
        <v>41258</v>
      </c>
      <c r="F8693" s="26">
        <v>8.2200000000000006</v>
      </c>
      <c r="G8693" s="28" t="s">
        <v>2208</v>
      </c>
      <c r="H8693" s="28" t="s">
        <v>3365</v>
      </c>
      <c r="K8693" s="29">
        <v>41260</v>
      </c>
      <c r="L8693" s="28" t="s">
        <v>5658</v>
      </c>
      <c r="M8693" s="28" t="s">
        <v>3924</v>
      </c>
    </row>
    <row r="8694" spans="1:13" hidden="1" x14ac:dyDescent="0.2">
      <c r="A8694" s="211">
        <v>93418</v>
      </c>
      <c r="B8694" s="28" t="s">
        <v>4573</v>
      </c>
      <c r="C8694" s="28" t="s">
        <v>4580</v>
      </c>
      <c r="D8694" s="25">
        <v>41258</v>
      </c>
      <c r="E8694" s="28" t="s">
        <v>358</v>
      </c>
      <c r="F8694" s="26">
        <v>6</v>
      </c>
      <c r="G8694" s="28" t="s">
        <v>2203</v>
      </c>
      <c r="H8694" s="28" t="s">
        <v>277</v>
      </c>
      <c r="I8694" s="28" t="s">
        <v>5176</v>
      </c>
      <c r="J8694" s="28" t="s">
        <v>4907</v>
      </c>
    </row>
    <row r="8695" spans="1:13" hidden="1" x14ac:dyDescent="0.2">
      <c r="A8695" s="27">
        <v>93348</v>
      </c>
      <c r="B8695" s="33" t="s">
        <v>4573</v>
      </c>
      <c r="C8695" s="28" t="s">
        <v>5135</v>
      </c>
      <c r="D8695" s="25">
        <v>41258</v>
      </c>
      <c r="E8695" s="33"/>
      <c r="F8695" s="26">
        <v>59.9</v>
      </c>
      <c r="G8695" s="28" t="s">
        <v>5160</v>
      </c>
      <c r="H8695" s="28" t="s">
        <v>7322</v>
      </c>
      <c r="J8695" s="28" t="s">
        <v>7139</v>
      </c>
      <c r="K8695" s="29">
        <v>41260</v>
      </c>
      <c r="L8695" s="28" t="s">
        <v>5658</v>
      </c>
      <c r="M8695" s="28" t="s">
        <v>6472</v>
      </c>
    </row>
    <row r="8696" spans="1:13" hidden="1" x14ac:dyDescent="0.2">
      <c r="A8696" s="211">
        <v>93352</v>
      </c>
      <c r="B8696" s="28" t="s">
        <v>4573</v>
      </c>
      <c r="C8696" s="28" t="s">
        <v>5135</v>
      </c>
      <c r="D8696" s="25">
        <v>41259</v>
      </c>
      <c r="E8696" s="28" t="s">
        <v>8405</v>
      </c>
      <c r="F8696" s="26">
        <v>-69.650000000000006</v>
      </c>
      <c r="G8696" s="28" t="s">
        <v>1943</v>
      </c>
      <c r="H8696" s="28" t="s">
        <v>277</v>
      </c>
      <c r="J8696" s="28" t="s">
        <v>4909</v>
      </c>
      <c r="K8696" s="29">
        <v>41260</v>
      </c>
      <c r="L8696" s="28" t="s">
        <v>5658</v>
      </c>
      <c r="M8696" s="28" t="s">
        <v>7840</v>
      </c>
    </row>
    <row r="8697" spans="1:13" hidden="1" x14ac:dyDescent="0.2">
      <c r="A8697" s="211">
        <v>93350</v>
      </c>
      <c r="B8697" s="28" t="s">
        <v>4573</v>
      </c>
      <c r="C8697" s="28" t="s">
        <v>5135</v>
      </c>
      <c r="D8697" s="25">
        <v>41259</v>
      </c>
      <c r="F8697" s="26">
        <v>37.97</v>
      </c>
      <c r="G8697" s="28" t="s">
        <v>4915</v>
      </c>
      <c r="H8697" s="28" t="s">
        <v>4600</v>
      </c>
      <c r="I8697" s="28" t="s">
        <v>5176</v>
      </c>
      <c r="J8697" s="28" t="s">
        <v>4906</v>
      </c>
      <c r="K8697" s="29">
        <v>41260</v>
      </c>
      <c r="L8697" s="28" t="s">
        <v>5658</v>
      </c>
      <c r="M8697" s="28" t="s">
        <v>3989</v>
      </c>
    </row>
    <row r="8698" spans="1:13" hidden="1" x14ac:dyDescent="0.2">
      <c r="A8698" s="211">
        <v>93351</v>
      </c>
      <c r="B8698" s="28" t="s">
        <v>4573</v>
      </c>
      <c r="C8698" s="28" t="s">
        <v>5135</v>
      </c>
      <c r="D8698" s="25">
        <v>41259</v>
      </c>
      <c r="F8698" s="26">
        <v>9.9</v>
      </c>
      <c r="G8698" s="28" t="s">
        <v>896</v>
      </c>
      <c r="H8698" s="28" t="s">
        <v>3484</v>
      </c>
      <c r="J8698" s="28" t="s">
        <v>4907</v>
      </c>
      <c r="K8698" s="29">
        <v>41260</v>
      </c>
      <c r="L8698" s="28" t="s">
        <v>5658</v>
      </c>
      <c r="M8698" s="28" t="s">
        <v>3990</v>
      </c>
    </row>
    <row r="8699" spans="1:13" hidden="1" x14ac:dyDescent="0.2">
      <c r="A8699" s="27">
        <v>93356</v>
      </c>
      <c r="B8699" s="28" t="s">
        <v>4573</v>
      </c>
      <c r="C8699" s="28" t="s">
        <v>5135</v>
      </c>
      <c r="D8699" s="25">
        <v>41259</v>
      </c>
      <c r="E8699" s="28" t="s">
        <v>930</v>
      </c>
      <c r="F8699" s="26">
        <v>144</v>
      </c>
      <c r="G8699" s="28" t="s">
        <v>4095</v>
      </c>
      <c r="H8699" s="28" t="s">
        <v>4600</v>
      </c>
      <c r="I8699" s="28" t="s">
        <v>931</v>
      </c>
      <c r="J8699" s="28" t="s">
        <v>4905</v>
      </c>
      <c r="K8699" s="29">
        <v>41262</v>
      </c>
      <c r="L8699" s="28" t="s">
        <v>5658</v>
      </c>
      <c r="M8699" s="28" t="s">
        <v>3991</v>
      </c>
    </row>
    <row r="8700" spans="1:13" x14ac:dyDescent="0.2">
      <c r="A8700" s="27">
        <v>93353</v>
      </c>
      <c r="B8700" s="28" t="s">
        <v>4573</v>
      </c>
      <c r="C8700" s="28" t="s">
        <v>5135</v>
      </c>
      <c r="D8700" s="25">
        <v>41259</v>
      </c>
      <c r="F8700" s="26">
        <v>26</v>
      </c>
      <c r="G8700" s="28" t="s">
        <v>2205</v>
      </c>
      <c r="H8700" s="28" t="s">
        <v>7151</v>
      </c>
      <c r="J8700" s="28" t="s">
        <v>4911</v>
      </c>
      <c r="K8700" s="29">
        <v>41261</v>
      </c>
      <c r="L8700" s="28" t="s">
        <v>5658</v>
      </c>
      <c r="M8700" s="28" t="s">
        <v>755</v>
      </c>
    </row>
    <row r="8701" spans="1:13" hidden="1" x14ac:dyDescent="0.2">
      <c r="A8701" s="211">
        <v>93293</v>
      </c>
      <c r="B8701" s="28" t="s">
        <v>4579</v>
      </c>
      <c r="C8701" s="28" t="s">
        <v>4574</v>
      </c>
      <c r="D8701" s="25">
        <v>41260</v>
      </c>
      <c r="F8701" s="26">
        <v>30</v>
      </c>
      <c r="G8701" s="28" t="s">
        <v>4580</v>
      </c>
      <c r="H8701" s="28" t="s">
        <v>6667</v>
      </c>
      <c r="K8701" s="29">
        <v>41260</v>
      </c>
      <c r="L8701" s="28" t="s">
        <v>7184</v>
      </c>
      <c r="M8701" s="28" t="s">
        <v>6767</v>
      </c>
    </row>
    <row r="8702" spans="1:13" hidden="1" x14ac:dyDescent="0.2">
      <c r="A8702" s="211">
        <v>93294</v>
      </c>
      <c r="B8702" s="28" t="s">
        <v>4579</v>
      </c>
      <c r="C8702" s="28" t="s">
        <v>4574</v>
      </c>
      <c r="D8702" s="25">
        <v>41260</v>
      </c>
      <c r="F8702" s="26">
        <v>30</v>
      </c>
      <c r="G8702" s="28" t="s">
        <v>4580</v>
      </c>
      <c r="H8702" s="28" t="s">
        <v>6667</v>
      </c>
      <c r="K8702" s="29">
        <v>41260</v>
      </c>
      <c r="L8702" s="28" t="s">
        <v>7184</v>
      </c>
      <c r="M8702" s="28" t="s">
        <v>6768</v>
      </c>
    </row>
    <row r="8703" spans="1:13" hidden="1" x14ac:dyDescent="0.2">
      <c r="A8703" s="211">
        <v>93357</v>
      </c>
      <c r="B8703" s="28" t="s">
        <v>4573</v>
      </c>
      <c r="C8703" s="28" t="s">
        <v>5135</v>
      </c>
      <c r="D8703" s="25">
        <v>41260</v>
      </c>
      <c r="E8703" s="28" t="s">
        <v>8406</v>
      </c>
      <c r="F8703" s="26">
        <v>18.850000000000001</v>
      </c>
      <c r="G8703" s="28" t="s">
        <v>2203</v>
      </c>
      <c r="H8703" s="28" t="s">
        <v>7323</v>
      </c>
      <c r="I8703" s="28" t="s">
        <v>5176</v>
      </c>
      <c r="J8703" s="28" t="s">
        <v>4912</v>
      </c>
      <c r="K8703" s="29">
        <v>41262</v>
      </c>
      <c r="L8703" s="28" t="s">
        <v>5658</v>
      </c>
      <c r="M8703" s="28" t="s">
        <v>6297</v>
      </c>
    </row>
    <row r="8704" spans="1:13" hidden="1" x14ac:dyDescent="0.2">
      <c r="A8704" s="27">
        <v>93355</v>
      </c>
      <c r="B8704" s="28" t="s">
        <v>4573</v>
      </c>
      <c r="C8704" s="28" t="s">
        <v>5135</v>
      </c>
      <c r="D8704" s="25">
        <v>41260</v>
      </c>
      <c r="F8704" s="26">
        <v>3.84</v>
      </c>
      <c r="G8704" s="28" t="s">
        <v>7119</v>
      </c>
      <c r="H8704" s="28" t="s">
        <v>3365</v>
      </c>
      <c r="J8704" s="28" t="s">
        <v>4911</v>
      </c>
      <c r="K8704" s="29">
        <v>41261</v>
      </c>
      <c r="L8704" s="28" t="s">
        <v>5658</v>
      </c>
      <c r="M8704" s="28" t="s">
        <v>6161</v>
      </c>
    </row>
    <row r="8705" spans="1:13" hidden="1" x14ac:dyDescent="0.2">
      <c r="A8705" s="27">
        <v>93295</v>
      </c>
      <c r="B8705" s="28" t="s">
        <v>4573</v>
      </c>
      <c r="C8705" s="28" t="s">
        <v>4574</v>
      </c>
      <c r="D8705" s="25">
        <v>41260</v>
      </c>
      <c r="F8705" s="26">
        <v>85</v>
      </c>
      <c r="G8705" s="28" t="s">
        <v>5152</v>
      </c>
      <c r="H8705" s="28" t="s">
        <v>7311</v>
      </c>
      <c r="J8705" s="28" t="s">
        <v>4683</v>
      </c>
      <c r="K8705" s="29">
        <v>41260</v>
      </c>
      <c r="L8705" s="28" t="s">
        <v>7182</v>
      </c>
      <c r="M8705" s="28" t="s">
        <v>6775</v>
      </c>
    </row>
    <row r="8706" spans="1:13" hidden="1" x14ac:dyDescent="0.2">
      <c r="A8706" s="27">
        <v>93292</v>
      </c>
      <c r="B8706" s="28" t="s">
        <v>4585</v>
      </c>
      <c r="C8706" s="28" t="s">
        <v>4574</v>
      </c>
      <c r="D8706" s="25">
        <v>41260</v>
      </c>
      <c r="F8706" s="26">
        <v>79.790000000000006</v>
      </c>
      <c r="G8706" s="28" t="s">
        <v>5142</v>
      </c>
      <c r="H8706" s="28" t="s">
        <v>5948</v>
      </c>
      <c r="K8706" s="29">
        <v>41260</v>
      </c>
      <c r="L8706" s="28" t="s">
        <v>7174</v>
      </c>
      <c r="M8706" s="28" t="s">
        <v>7175</v>
      </c>
    </row>
    <row r="8707" spans="1:13" hidden="1" x14ac:dyDescent="0.2">
      <c r="A8707" s="27">
        <v>93354</v>
      </c>
      <c r="B8707" s="28" t="s">
        <v>4573</v>
      </c>
      <c r="C8707" s="28" t="s">
        <v>5135</v>
      </c>
      <c r="D8707" s="25">
        <v>41260</v>
      </c>
      <c r="F8707" s="26">
        <v>9.8000000000000007</v>
      </c>
      <c r="G8707" s="28" t="s">
        <v>2210</v>
      </c>
      <c r="H8707" s="28" t="s">
        <v>3484</v>
      </c>
      <c r="J8707" s="28" t="s">
        <v>4907</v>
      </c>
      <c r="K8707" s="29">
        <v>41261</v>
      </c>
      <c r="L8707" s="28" t="s">
        <v>5658</v>
      </c>
      <c r="M8707" s="28" t="s">
        <v>3179</v>
      </c>
    </row>
    <row r="8708" spans="1:13" hidden="1" x14ac:dyDescent="0.2">
      <c r="A8708" s="211">
        <v>93291</v>
      </c>
      <c r="B8708" s="28" t="s">
        <v>4573</v>
      </c>
      <c r="C8708" s="28" t="s">
        <v>4574</v>
      </c>
      <c r="D8708" s="25">
        <v>41261</v>
      </c>
      <c r="F8708" s="26">
        <v>28.56</v>
      </c>
      <c r="G8708" s="28" t="s">
        <v>4577</v>
      </c>
      <c r="H8708" s="28" t="s">
        <v>3365</v>
      </c>
      <c r="J8708" s="28" t="s">
        <v>4909</v>
      </c>
      <c r="K8708" s="29">
        <v>41261</v>
      </c>
      <c r="L8708" s="28" t="s">
        <v>7176</v>
      </c>
      <c r="M8708" s="28">
        <v>1393</v>
      </c>
    </row>
    <row r="8709" spans="1:13" hidden="1" x14ac:dyDescent="0.2">
      <c r="A8709" s="27">
        <v>93360</v>
      </c>
      <c r="B8709" s="28" t="s">
        <v>4573</v>
      </c>
      <c r="C8709" s="28" t="s">
        <v>5135</v>
      </c>
      <c r="D8709" s="25">
        <v>41261</v>
      </c>
      <c r="F8709" s="26">
        <v>4.8499999999999996</v>
      </c>
      <c r="G8709" s="28" t="s">
        <v>7119</v>
      </c>
      <c r="H8709" s="28" t="s">
        <v>3365</v>
      </c>
      <c r="J8709" s="28" t="s">
        <v>4911</v>
      </c>
      <c r="K8709" s="29">
        <v>41262</v>
      </c>
      <c r="L8709" s="28" t="s">
        <v>5658</v>
      </c>
      <c r="M8709" s="28" t="s">
        <v>6161</v>
      </c>
    </row>
    <row r="8710" spans="1:13" hidden="1" x14ac:dyDescent="0.2">
      <c r="A8710" s="27">
        <v>93359</v>
      </c>
      <c r="B8710" s="28" t="s">
        <v>4573</v>
      </c>
      <c r="C8710" s="28" t="s">
        <v>5135</v>
      </c>
      <c r="D8710" s="25">
        <v>41261</v>
      </c>
      <c r="F8710" s="26">
        <v>11.54</v>
      </c>
      <c r="G8710" s="28" t="s">
        <v>683</v>
      </c>
      <c r="H8710" s="28" t="s">
        <v>3365</v>
      </c>
      <c r="J8710" s="28" t="s">
        <v>4909</v>
      </c>
      <c r="K8710" s="29">
        <v>41262</v>
      </c>
      <c r="L8710" s="28" t="s">
        <v>5658</v>
      </c>
      <c r="M8710" s="28" t="s">
        <v>1519</v>
      </c>
    </row>
    <row r="8711" spans="1:13" hidden="1" x14ac:dyDescent="0.2">
      <c r="A8711" s="27">
        <v>93361</v>
      </c>
      <c r="B8711" s="28" t="s">
        <v>4573</v>
      </c>
      <c r="C8711" s="28" t="s">
        <v>5135</v>
      </c>
      <c r="D8711" s="25">
        <v>41261</v>
      </c>
      <c r="F8711" s="26">
        <v>2.65</v>
      </c>
      <c r="G8711" s="28" t="s">
        <v>683</v>
      </c>
      <c r="H8711" s="28" t="s">
        <v>3365</v>
      </c>
      <c r="J8711" s="28" t="s">
        <v>4909</v>
      </c>
      <c r="K8711" s="29">
        <v>41262</v>
      </c>
      <c r="L8711" s="28" t="s">
        <v>5658</v>
      </c>
      <c r="M8711" s="28" t="s">
        <v>7856</v>
      </c>
    </row>
    <row r="8712" spans="1:13" hidden="1" x14ac:dyDescent="0.2">
      <c r="A8712" s="27">
        <v>93358</v>
      </c>
      <c r="B8712" s="28" t="s">
        <v>4573</v>
      </c>
      <c r="C8712" s="28" t="s">
        <v>5135</v>
      </c>
      <c r="D8712" s="25">
        <v>41261</v>
      </c>
      <c r="F8712" s="26">
        <v>126.88</v>
      </c>
      <c r="G8712" s="28" t="s">
        <v>895</v>
      </c>
      <c r="H8712" s="28" t="s">
        <v>3488</v>
      </c>
      <c r="J8712" s="28" t="s">
        <v>4908</v>
      </c>
      <c r="K8712" s="29">
        <v>41262</v>
      </c>
      <c r="L8712" s="28" t="s">
        <v>5658</v>
      </c>
      <c r="M8712" s="28" t="s">
        <v>4207</v>
      </c>
    </row>
    <row r="8713" spans="1:13" hidden="1" x14ac:dyDescent="0.2">
      <c r="A8713" s="211">
        <v>93364</v>
      </c>
      <c r="B8713" s="28" t="s">
        <v>4573</v>
      </c>
      <c r="C8713" s="28" t="s">
        <v>5135</v>
      </c>
      <c r="D8713" s="25">
        <v>41262</v>
      </c>
      <c r="F8713" s="26">
        <v>6.98</v>
      </c>
      <c r="G8713" s="28" t="s">
        <v>880</v>
      </c>
      <c r="H8713" s="28" t="s">
        <v>277</v>
      </c>
      <c r="I8713" s="28" t="s">
        <v>5176</v>
      </c>
      <c r="J8713" s="28" t="s">
        <v>4907</v>
      </c>
      <c r="K8713" s="29">
        <v>41263</v>
      </c>
      <c r="L8713" s="28" t="s">
        <v>5658</v>
      </c>
      <c r="M8713" s="28" t="s">
        <v>6298</v>
      </c>
    </row>
    <row r="8714" spans="1:13" hidden="1" x14ac:dyDescent="0.2">
      <c r="A8714" s="211">
        <v>93363</v>
      </c>
      <c r="B8714" s="28" t="s">
        <v>4573</v>
      </c>
      <c r="C8714" s="28" t="s">
        <v>5135</v>
      </c>
      <c r="D8714" s="25">
        <v>41262</v>
      </c>
      <c r="F8714" s="26">
        <v>8.49</v>
      </c>
      <c r="G8714" s="28" t="s">
        <v>4913</v>
      </c>
      <c r="H8714" s="28" t="s">
        <v>277</v>
      </c>
      <c r="I8714" s="28" t="s">
        <v>5176</v>
      </c>
      <c r="J8714" s="28" t="s">
        <v>4907</v>
      </c>
      <c r="K8714" s="29">
        <v>41263</v>
      </c>
      <c r="L8714" s="28" t="s">
        <v>5658</v>
      </c>
      <c r="M8714" s="28" t="s">
        <v>7846</v>
      </c>
    </row>
    <row r="8715" spans="1:13" hidden="1" x14ac:dyDescent="0.2">
      <c r="A8715" s="27">
        <v>93365</v>
      </c>
      <c r="B8715" s="28" t="s">
        <v>4573</v>
      </c>
      <c r="C8715" s="28" t="s">
        <v>5135</v>
      </c>
      <c r="D8715" s="25">
        <v>41262</v>
      </c>
      <c r="E8715" s="28" t="s">
        <v>2695</v>
      </c>
      <c r="F8715" s="26">
        <v>30.6</v>
      </c>
      <c r="G8715" s="28" t="s">
        <v>1561</v>
      </c>
      <c r="H8715" s="28" t="s">
        <v>3484</v>
      </c>
      <c r="J8715" s="28" t="s">
        <v>4909</v>
      </c>
      <c r="K8715" s="29">
        <v>41264</v>
      </c>
      <c r="L8715" s="28" t="s">
        <v>5658</v>
      </c>
      <c r="M8715" s="28" t="s">
        <v>5717</v>
      </c>
    </row>
    <row r="8716" spans="1:13" hidden="1" x14ac:dyDescent="0.2">
      <c r="A8716" s="27">
        <v>93432.1</v>
      </c>
      <c r="B8716" s="28" t="s">
        <v>4573</v>
      </c>
      <c r="C8716" s="28" t="s">
        <v>5133</v>
      </c>
      <c r="D8716" s="25">
        <v>41262</v>
      </c>
      <c r="F8716" s="26">
        <v>4.5</v>
      </c>
      <c r="G8716" s="28" t="s">
        <v>5137</v>
      </c>
      <c r="H8716" s="28" t="s">
        <v>3370</v>
      </c>
      <c r="J8716" s="28" t="s">
        <v>4909</v>
      </c>
      <c r="K8716" s="29">
        <v>41251</v>
      </c>
      <c r="L8716" s="28" t="s">
        <v>5658</v>
      </c>
    </row>
    <row r="8717" spans="1:13" hidden="1" x14ac:dyDescent="0.2">
      <c r="A8717" s="27">
        <v>93432.2</v>
      </c>
      <c r="B8717" s="28" t="s">
        <v>4573</v>
      </c>
      <c r="C8717" s="28" t="s">
        <v>5133</v>
      </c>
      <c r="D8717" s="25">
        <v>41262</v>
      </c>
      <c r="F8717" s="26">
        <v>55.61</v>
      </c>
      <c r="G8717" s="28" t="s">
        <v>5137</v>
      </c>
      <c r="H8717" s="28" t="s">
        <v>3365</v>
      </c>
      <c r="J8717" s="28" t="s">
        <v>4909</v>
      </c>
      <c r="K8717" s="29">
        <v>41251</v>
      </c>
      <c r="L8717" s="28" t="s">
        <v>5658</v>
      </c>
    </row>
    <row r="8718" spans="1:13" x14ac:dyDescent="0.2">
      <c r="A8718" s="27">
        <v>93362</v>
      </c>
      <c r="B8718" s="28" t="s">
        <v>4573</v>
      </c>
      <c r="C8718" s="28" t="s">
        <v>5135</v>
      </c>
      <c r="D8718" s="25">
        <v>41262</v>
      </c>
      <c r="F8718" s="26">
        <v>15.3</v>
      </c>
      <c r="G8718" s="28" t="s">
        <v>2205</v>
      </c>
      <c r="H8718" s="28" t="s">
        <v>7151</v>
      </c>
      <c r="J8718" s="28" t="s">
        <v>4911</v>
      </c>
      <c r="K8718" s="29">
        <v>41263</v>
      </c>
      <c r="L8718" s="28" t="s">
        <v>5658</v>
      </c>
      <c r="M8718" s="28" t="s">
        <v>755</v>
      </c>
    </row>
    <row r="8719" spans="1:13" hidden="1" x14ac:dyDescent="0.2">
      <c r="A8719" s="211">
        <v>93369</v>
      </c>
      <c r="B8719" s="28" t="s">
        <v>4573</v>
      </c>
      <c r="C8719" s="28" t="s">
        <v>5135</v>
      </c>
      <c r="D8719" s="25">
        <v>41263</v>
      </c>
      <c r="E8719" s="28" t="s">
        <v>2703</v>
      </c>
      <c r="F8719" s="26">
        <v>-30</v>
      </c>
      <c r="G8719" s="28" t="s">
        <v>6760</v>
      </c>
      <c r="H8719" s="28" t="s">
        <v>3370</v>
      </c>
      <c r="J8719" s="28" t="s">
        <v>4909</v>
      </c>
      <c r="K8719" s="29">
        <v>41264</v>
      </c>
      <c r="L8719" s="28" t="s">
        <v>5658</v>
      </c>
      <c r="M8719" s="28" t="s">
        <v>3186</v>
      </c>
    </row>
    <row r="8720" spans="1:13" hidden="1" x14ac:dyDescent="0.2">
      <c r="A8720" s="211">
        <v>93290</v>
      </c>
      <c r="B8720" s="28" t="s">
        <v>4573</v>
      </c>
      <c r="C8720" s="28" t="s">
        <v>4574</v>
      </c>
      <c r="D8720" s="25">
        <v>41263</v>
      </c>
      <c r="E8720" s="28" t="s">
        <v>1134</v>
      </c>
      <c r="F8720" s="26">
        <v>35.75</v>
      </c>
      <c r="G8720" s="28" t="s">
        <v>5145</v>
      </c>
      <c r="H8720" s="28" t="s">
        <v>277</v>
      </c>
      <c r="J8720" s="28" t="s">
        <v>4911</v>
      </c>
      <c r="K8720" s="29">
        <v>41263</v>
      </c>
      <c r="L8720" s="28" t="s">
        <v>7174</v>
      </c>
      <c r="M8720" s="28" t="s">
        <v>5372</v>
      </c>
    </row>
    <row r="8721" spans="1:13" hidden="1" x14ac:dyDescent="0.2">
      <c r="A8721" s="27">
        <v>93368</v>
      </c>
      <c r="B8721" s="28" t="s">
        <v>4573</v>
      </c>
      <c r="C8721" s="28" t="s">
        <v>5135</v>
      </c>
      <c r="D8721" s="25">
        <v>41263</v>
      </c>
      <c r="F8721" s="26">
        <v>4.5999999999999996</v>
      </c>
      <c r="G8721" s="28" t="s">
        <v>7119</v>
      </c>
      <c r="H8721" s="28" t="s">
        <v>3365</v>
      </c>
      <c r="J8721" s="28" t="s">
        <v>4911</v>
      </c>
      <c r="K8721" s="29">
        <v>41264</v>
      </c>
      <c r="L8721" s="28" t="s">
        <v>5658</v>
      </c>
      <c r="M8721" s="28" t="s">
        <v>6161</v>
      </c>
    </row>
    <row r="8722" spans="1:13" hidden="1" x14ac:dyDescent="0.2">
      <c r="A8722" s="27">
        <v>93366</v>
      </c>
      <c r="B8722" s="28" t="s">
        <v>4573</v>
      </c>
      <c r="C8722" s="28" t="s">
        <v>5135</v>
      </c>
      <c r="D8722" s="25">
        <v>41263</v>
      </c>
      <c r="F8722" s="26">
        <v>42.28</v>
      </c>
      <c r="G8722" s="28" t="s">
        <v>683</v>
      </c>
      <c r="H8722" s="28" t="s">
        <v>3365</v>
      </c>
      <c r="J8722" s="28" t="s">
        <v>4909</v>
      </c>
      <c r="K8722" s="29">
        <v>41264</v>
      </c>
      <c r="L8722" s="28" t="s">
        <v>5658</v>
      </c>
      <c r="M8722" s="28" t="s">
        <v>6299</v>
      </c>
    </row>
    <row r="8723" spans="1:13" hidden="1" x14ac:dyDescent="0.2">
      <c r="A8723" s="27">
        <v>93370</v>
      </c>
      <c r="B8723" s="28" t="s">
        <v>4573</v>
      </c>
      <c r="C8723" s="28" t="s">
        <v>5135</v>
      </c>
      <c r="D8723" s="25">
        <v>41263</v>
      </c>
      <c r="F8723" s="26">
        <v>8.77</v>
      </c>
      <c r="G8723" s="28" t="s">
        <v>683</v>
      </c>
      <c r="H8723" s="28" t="s">
        <v>3365</v>
      </c>
      <c r="J8723" s="28" t="s">
        <v>4909</v>
      </c>
      <c r="K8723" s="29">
        <v>41265</v>
      </c>
      <c r="L8723" s="28" t="s">
        <v>5658</v>
      </c>
      <c r="M8723" s="28" t="s">
        <v>7856</v>
      </c>
    </row>
    <row r="8724" spans="1:13" x14ac:dyDescent="0.2">
      <c r="A8724" s="27">
        <v>93367</v>
      </c>
      <c r="B8724" s="33" t="s">
        <v>4573</v>
      </c>
      <c r="C8724" s="28" t="s">
        <v>5135</v>
      </c>
      <c r="D8724" s="25">
        <v>41263</v>
      </c>
      <c r="F8724" s="26">
        <v>15.3</v>
      </c>
      <c r="G8724" s="28" t="s">
        <v>2205</v>
      </c>
      <c r="H8724" s="28" t="s">
        <v>7151</v>
      </c>
      <c r="J8724" s="28" t="s">
        <v>4911</v>
      </c>
      <c r="K8724" s="29">
        <v>41264</v>
      </c>
      <c r="L8724" s="28" t="s">
        <v>5658</v>
      </c>
      <c r="M8724" s="28" t="s">
        <v>755</v>
      </c>
    </row>
    <row r="8725" spans="1:13" hidden="1" x14ac:dyDescent="0.2">
      <c r="A8725" s="211">
        <v>93289</v>
      </c>
      <c r="B8725" s="33" t="s">
        <v>4579</v>
      </c>
      <c r="C8725" s="28" t="s">
        <v>4574</v>
      </c>
      <c r="D8725" s="25">
        <v>41264</v>
      </c>
      <c r="F8725" s="26">
        <v>30</v>
      </c>
      <c r="G8725" s="28" t="s">
        <v>4580</v>
      </c>
      <c r="H8725" s="28" t="s">
        <v>6667</v>
      </c>
      <c r="K8725" s="29">
        <v>41264</v>
      </c>
      <c r="L8725" s="28" t="s">
        <v>7184</v>
      </c>
      <c r="M8725" s="28" t="s">
        <v>6766</v>
      </c>
    </row>
    <row r="8726" spans="1:13" hidden="1" x14ac:dyDescent="0.2">
      <c r="A8726" s="211">
        <v>93377</v>
      </c>
      <c r="B8726" s="28" t="s">
        <v>4573</v>
      </c>
      <c r="C8726" s="28" t="s">
        <v>5135</v>
      </c>
      <c r="D8726" s="25">
        <v>41264</v>
      </c>
      <c r="F8726" s="26">
        <v>3.4</v>
      </c>
      <c r="G8726" s="28" t="s">
        <v>7120</v>
      </c>
      <c r="H8726" s="28" t="s">
        <v>3484</v>
      </c>
      <c r="J8726" s="28" t="s">
        <v>4911</v>
      </c>
      <c r="K8726" s="29">
        <v>41265</v>
      </c>
      <c r="L8726" s="28" t="s">
        <v>5658</v>
      </c>
      <c r="M8726" s="28" t="s">
        <v>3798</v>
      </c>
    </row>
    <row r="8727" spans="1:13" hidden="1" x14ac:dyDescent="0.2">
      <c r="A8727" s="211">
        <v>93379</v>
      </c>
      <c r="B8727" s="28" t="s">
        <v>4573</v>
      </c>
      <c r="C8727" s="28" t="s">
        <v>5135</v>
      </c>
      <c r="D8727" s="25">
        <v>41264</v>
      </c>
      <c r="F8727" s="26">
        <v>40</v>
      </c>
      <c r="G8727" s="28" t="s">
        <v>899</v>
      </c>
      <c r="H8727" s="28" t="s">
        <v>277</v>
      </c>
      <c r="I8727" s="28" t="s">
        <v>5176</v>
      </c>
      <c r="J8727" s="28" t="s">
        <v>4911</v>
      </c>
      <c r="K8727" s="29">
        <v>41267</v>
      </c>
      <c r="L8727" s="28" t="s">
        <v>5658</v>
      </c>
      <c r="M8727" s="28" t="s">
        <v>5427</v>
      </c>
    </row>
    <row r="8728" spans="1:13" hidden="1" x14ac:dyDescent="0.2">
      <c r="A8728" s="211">
        <v>93372.1</v>
      </c>
      <c r="B8728" s="33" t="s">
        <v>4573</v>
      </c>
      <c r="C8728" s="28" t="s">
        <v>5135</v>
      </c>
      <c r="D8728" s="25">
        <v>41264</v>
      </c>
      <c r="E8728" s="28" t="s">
        <v>2699</v>
      </c>
      <c r="F8728" s="26">
        <v>30</v>
      </c>
      <c r="G8728" s="28" t="s">
        <v>1176</v>
      </c>
      <c r="H8728" s="28" t="s">
        <v>7321</v>
      </c>
      <c r="I8728" s="28" t="s">
        <v>5176</v>
      </c>
      <c r="J8728" s="28" t="s">
        <v>4911</v>
      </c>
      <c r="K8728" s="29">
        <v>41265</v>
      </c>
      <c r="L8728" s="28" t="s">
        <v>5658</v>
      </c>
      <c r="M8728" s="28" t="s">
        <v>1655</v>
      </c>
    </row>
    <row r="8729" spans="1:13" hidden="1" x14ac:dyDescent="0.2">
      <c r="A8729" s="211">
        <v>93372.2</v>
      </c>
      <c r="B8729" s="28" t="s">
        <v>4573</v>
      </c>
      <c r="C8729" s="28" t="s">
        <v>5135</v>
      </c>
      <c r="D8729" s="25">
        <v>41264</v>
      </c>
      <c r="E8729" s="28" t="s">
        <v>726</v>
      </c>
      <c r="F8729" s="26">
        <v>9.0399999999999991</v>
      </c>
      <c r="G8729" s="28" t="s">
        <v>1176</v>
      </c>
      <c r="H8729" s="28" t="s">
        <v>7323</v>
      </c>
      <c r="I8729" s="28" t="s">
        <v>5176</v>
      </c>
      <c r="J8729" s="28" t="s">
        <v>4912</v>
      </c>
      <c r="K8729" s="29">
        <v>41265</v>
      </c>
      <c r="L8729" s="28" t="s">
        <v>5658</v>
      </c>
      <c r="M8729" s="28" t="s">
        <v>1655</v>
      </c>
    </row>
    <row r="8730" spans="1:13" hidden="1" x14ac:dyDescent="0.2">
      <c r="A8730" s="211">
        <v>93371</v>
      </c>
      <c r="B8730" s="28" t="s">
        <v>4573</v>
      </c>
      <c r="C8730" s="28" t="s">
        <v>5135</v>
      </c>
      <c r="D8730" s="25">
        <v>41264</v>
      </c>
      <c r="E8730" s="28" t="s">
        <v>8223</v>
      </c>
      <c r="F8730" s="26">
        <v>341.99</v>
      </c>
      <c r="G8730" s="28" t="s">
        <v>6678</v>
      </c>
      <c r="H8730" s="28" t="s">
        <v>7321</v>
      </c>
      <c r="I8730" s="28" t="s">
        <v>934</v>
      </c>
      <c r="J8730" s="28" t="s">
        <v>4906</v>
      </c>
      <c r="K8730" s="29">
        <v>41265</v>
      </c>
      <c r="L8730" s="28" t="s">
        <v>5658</v>
      </c>
      <c r="M8730" s="28" t="s">
        <v>5423</v>
      </c>
    </row>
    <row r="8731" spans="1:13" hidden="1" x14ac:dyDescent="0.2">
      <c r="A8731" s="211">
        <v>93378</v>
      </c>
      <c r="B8731" s="28" t="s">
        <v>4573</v>
      </c>
      <c r="C8731" s="28" t="s">
        <v>5135</v>
      </c>
      <c r="D8731" s="25">
        <v>41264</v>
      </c>
      <c r="F8731" s="26">
        <v>43.45</v>
      </c>
      <c r="G8731" s="28" t="s">
        <v>882</v>
      </c>
      <c r="H8731" s="28" t="s">
        <v>3484</v>
      </c>
      <c r="J8731" s="28" t="s">
        <v>4909</v>
      </c>
      <c r="K8731" s="29">
        <v>41267</v>
      </c>
      <c r="L8731" s="28" t="s">
        <v>5658</v>
      </c>
      <c r="M8731" s="28" t="s">
        <v>5426</v>
      </c>
    </row>
    <row r="8732" spans="1:13" hidden="1" x14ac:dyDescent="0.2">
      <c r="A8732" s="27">
        <v>93376</v>
      </c>
      <c r="B8732" s="28" t="s">
        <v>4573</v>
      </c>
      <c r="C8732" s="28" t="s">
        <v>5135</v>
      </c>
      <c r="D8732" s="25">
        <v>41264</v>
      </c>
      <c r="F8732" s="26">
        <v>5.58</v>
      </c>
      <c r="G8732" s="28" t="s">
        <v>7119</v>
      </c>
      <c r="H8732" s="28" t="s">
        <v>3365</v>
      </c>
      <c r="J8732" s="28" t="s">
        <v>4911</v>
      </c>
      <c r="K8732" s="29">
        <v>41265</v>
      </c>
      <c r="L8732" s="28" t="s">
        <v>5658</v>
      </c>
      <c r="M8732" s="28" t="s">
        <v>5425</v>
      </c>
    </row>
    <row r="8733" spans="1:13" hidden="1" x14ac:dyDescent="0.2">
      <c r="A8733" s="27">
        <v>93375</v>
      </c>
      <c r="B8733" s="28" t="s">
        <v>4573</v>
      </c>
      <c r="C8733" s="28" t="s">
        <v>5135</v>
      </c>
      <c r="D8733" s="25">
        <v>41264</v>
      </c>
      <c r="F8733" s="26">
        <v>11.55</v>
      </c>
      <c r="G8733" s="28" t="s">
        <v>3696</v>
      </c>
      <c r="H8733" s="28" t="s">
        <v>3488</v>
      </c>
      <c r="J8733" s="28" t="s">
        <v>4911</v>
      </c>
      <c r="K8733" s="29">
        <v>41265</v>
      </c>
      <c r="L8733" s="28" t="s">
        <v>5658</v>
      </c>
      <c r="M8733" s="28" t="s">
        <v>5424</v>
      </c>
    </row>
    <row r="8734" spans="1:13" hidden="1" x14ac:dyDescent="0.2">
      <c r="A8734" s="27">
        <v>93415</v>
      </c>
      <c r="B8734" s="28" t="s">
        <v>4573</v>
      </c>
      <c r="C8734" s="28" t="s">
        <v>4580</v>
      </c>
      <c r="D8734" s="25">
        <v>41264</v>
      </c>
      <c r="E8734" s="28" t="s">
        <v>356</v>
      </c>
      <c r="F8734" s="26">
        <v>22</v>
      </c>
      <c r="G8734" s="28" t="s">
        <v>3696</v>
      </c>
      <c r="H8734" s="28" t="s">
        <v>3488</v>
      </c>
      <c r="J8734" s="28" t="s">
        <v>4911</v>
      </c>
    </row>
    <row r="8735" spans="1:13" hidden="1" x14ac:dyDescent="0.2">
      <c r="A8735" s="27">
        <v>93288</v>
      </c>
      <c r="B8735" s="28" t="s">
        <v>4582</v>
      </c>
      <c r="C8735" s="28" t="s">
        <v>4574</v>
      </c>
      <c r="D8735" s="25">
        <v>41264</v>
      </c>
      <c r="F8735" s="26">
        <v>-285.16000000000003</v>
      </c>
      <c r="G8735" s="28" t="s">
        <v>875</v>
      </c>
      <c r="H8735" s="28" t="s">
        <v>6666</v>
      </c>
      <c r="K8735" s="29">
        <v>41264</v>
      </c>
      <c r="L8735" s="28" t="s">
        <v>2984</v>
      </c>
      <c r="M8735" s="28" t="s">
        <v>2985</v>
      </c>
    </row>
    <row r="8736" spans="1:13" hidden="1" x14ac:dyDescent="0.2">
      <c r="A8736" s="27">
        <v>93373</v>
      </c>
      <c r="B8736" s="28" t="s">
        <v>4573</v>
      </c>
      <c r="C8736" s="28" t="s">
        <v>5135</v>
      </c>
      <c r="D8736" s="25">
        <v>41264</v>
      </c>
      <c r="E8736" s="28" t="s">
        <v>2688</v>
      </c>
      <c r="F8736" s="26">
        <v>28.2</v>
      </c>
      <c r="G8736" s="28" t="s">
        <v>2205</v>
      </c>
      <c r="H8736" s="28" t="s">
        <v>3484</v>
      </c>
      <c r="J8736" s="28" t="s">
        <v>4909</v>
      </c>
      <c r="K8736" s="29">
        <v>41265</v>
      </c>
      <c r="L8736" s="28" t="s">
        <v>5658</v>
      </c>
      <c r="M8736" s="28" t="s">
        <v>755</v>
      </c>
    </row>
    <row r="8737" spans="1:13" x14ac:dyDescent="0.2">
      <c r="A8737" s="27">
        <v>93374</v>
      </c>
      <c r="B8737" s="28" t="s">
        <v>4573</v>
      </c>
      <c r="C8737" s="28" t="s">
        <v>5135</v>
      </c>
      <c r="D8737" s="25">
        <v>41264</v>
      </c>
      <c r="F8737" s="26">
        <v>15.3</v>
      </c>
      <c r="G8737" s="28" t="s">
        <v>2205</v>
      </c>
      <c r="H8737" s="28" t="s">
        <v>7151</v>
      </c>
      <c r="J8737" s="28" t="s">
        <v>4911</v>
      </c>
      <c r="K8737" s="29">
        <v>41265</v>
      </c>
      <c r="L8737" s="28" t="s">
        <v>5658</v>
      </c>
      <c r="M8737" s="28" t="s">
        <v>755</v>
      </c>
    </row>
    <row r="8738" spans="1:13" hidden="1" x14ac:dyDescent="0.2">
      <c r="A8738" s="211">
        <v>93413</v>
      </c>
      <c r="B8738" s="28" t="s">
        <v>4573</v>
      </c>
      <c r="C8738" s="28" t="s">
        <v>4580</v>
      </c>
      <c r="D8738" s="25">
        <v>41265</v>
      </c>
      <c r="F8738" s="26">
        <v>6</v>
      </c>
      <c r="G8738" s="28" t="s">
        <v>7120</v>
      </c>
      <c r="H8738" s="28" t="s">
        <v>3484</v>
      </c>
      <c r="J8738" s="28" t="s">
        <v>4907</v>
      </c>
    </row>
    <row r="8739" spans="1:13" hidden="1" x14ac:dyDescent="0.2">
      <c r="A8739" s="211">
        <v>93381</v>
      </c>
      <c r="B8739" s="28" t="s">
        <v>4573</v>
      </c>
      <c r="C8739" s="28" t="s">
        <v>5135</v>
      </c>
      <c r="D8739" s="25">
        <v>41265</v>
      </c>
      <c r="F8739" s="26">
        <v>45.45</v>
      </c>
      <c r="G8739" s="28" t="s">
        <v>1157</v>
      </c>
      <c r="H8739" s="28" t="s">
        <v>7322</v>
      </c>
      <c r="J8739" s="28" t="s">
        <v>7139</v>
      </c>
      <c r="K8739" s="29">
        <v>41267</v>
      </c>
      <c r="L8739" s="28" t="s">
        <v>5658</v>
      </c>
      <c r="M8739" s="28" t="s">
        <v>3582</v>
      </c>
    </row>
    <row r="8740" spans="1:13" hidden="1" x14ac:dyDescent="0.2">
      <c r="A8740" s="211">
        <v>93382</v>
      </c>
      <c r="B8740" s="28" t="s">
        <v>4573</v>
      </c>
      <c r="C8740" s="28" t="s">
        <v>5135</v>
      </c>
      <c r="D8740" s="25">
        <v>41265</v>
      </c>
      <c r="E8740" s="28" t="s">
        <v>5534</v>
      </c>
      <c r="F8740" s="26">
        <v>39.99</v>
      </c>
      <c r="G8740" s="28" t="s">
        <v>2212</v>
      </c>
      <c r="H8740" s="28" t="s">
        <v>7311</v>
      </c>
      <c r="I8740" s="28" t="s">
        <v>5176</v>
      </c>
      <c r="J8740" s="28" t="s">
        <v>4907</v>
      </c>
      <c r="K8740" s="29">
        <v>41267</v>
      </c>
      <c r="L8740" s="28" t="s">
        <v>5658</v>
      </c>
      <c r="M8740" s="28" t="s">
        <v>4090</v>
      </c>
    </row>
    <row r="8741" spans="1:13" hidden="1" x14ac:dyDescent="0.2">
      <c r="A8741" s="211">
        <v>93324</v>
      </c>
      <c r="B8741" s="28" t="s">
        <v>4573</v>
      </c>
      <c r="C8741" s="33" t="s">
        <v>5135</v>
      </c>
      <c r="D8741" s="25">
        <v>41265</v>
      </c>
      <c r="E8741" s="28" t="s">
        <v>2698</v>
      </c>
      <c r="F8741" s="26">
        <v>16</v>
      </c>
      <c r="G8741" s="28" t="s">
        <v>1560</v>
      </c>
      <c r="H8741" s="28" t="s">
        <v>7323</v>
      </c>
      <c r="I8741" s="28" t="s">
        <v>5176</v>
      </c>
      <c r="J8741" s="28" t="s">
        <v>4912</v>
      </c>
      <c r="K8741" s="29">
        <v>41267</v>
      </c>
      <c r="L8741" s="33" t="s">
        <v>5658</v>
      </c>
      <c r="M8741" s="28" t="s">
        <v>2735</v>
      </c>
    </row>
    <row r="8742" spans="1:13" hidden="1" x14ac:dyDescent="0.2">
      <c r="A8742" s="27">
        <v>93380.1</v>
      </c>
      <c r="B8742" s="28" t="s">
        <v>4573</v>
      </c>
      <c r="C8742" s="28" t="s">
        <v>5135</v>
      </c>
      <c r="D8742" s="25">
        <v>41265</v>
      </c>
      <c r="E8742" s="28" t="s">
        <v>2701</v>
      </c>
      <c r="F8742" s="26">
        <v>28</v>
      </c>
      <c r="G8742" s="28" t="s">
        <v>683</v>
      </c>
      <c r="H8742" s="28" t="s">
        <v>3370</v>
      </c>
      <c r="J8742" s="28" t="s">
        <v>4909</v>
      </c>
      <c r="K8742" s="29">
        <v>41267</v>
      </c>
      <c r="L8742" s="28" t="s">
        <v>5658</v>
      </c>
      <c r="M8742" s="28" t="s">
        <v>7857</v>
      </c>
    </row>
    <row r="8743" spans="1:13" hidden="1" x14ac:dyDescent="0.2">
      <c r="A8743" s="27">
        <v>93380.2</v>
      </c>
      <c r="B8743" s="28" t="s">
        <v>4573</v>
      </c>
      <c r="C8743" s="28" t="s">
        <v>5135</v>
      </c>
      <c r="D8743" s="25">
        <v>41265</v>
      </c>
      <c r="E8743" s="28" t="s">
        <v>2679</v>
      </c>
      <c r="F8743" s="26">
        <v>11</v>
      </c>
      <c r="G8743" s="28" t="s">
        <v>683</v>
      </c>
      <c r="H8743" s="28" t="s">
        <v>7323</v>
      </c>
      <c r="I8743" s="28" t="s">
        <v>5176</v>
      </c>
      <c r="J8743" s="28" t="s">
        <v>4912</v>
      </c>
      <c r="K8743" s="29">
        <v>41267</v>
      </c>
      <c r="L8743" s="28" t="s">
        <v>5658</v>
      </c>
      <c r="M8743" s="28" t="s">
        <v>7857</v>
      </c>
    </row>
    <row r="8744" spans="1:13" hidden="1" x14ac:dyDescent="0.2">
      <c r="A8744" s="27">
        <v>93380.3</v>
      </c>
      <c r="B8744" s="28" t="s">
        <v>4573</v>
      </c>
      <c r="C8744" s="28" t="s">
        <v>5135</v>
      </c>
      <c r="D8744" s="25">
        <v>41265</v>
      </c>
      <c r="F8744" s="26">
        <v>48.1</v>
      </c>
      <c r="G8744" s="28" t="s">
        <v>683</v>
      </c>
      <c r="H8744" s="28" t="s">
        <v>3365</v>
      </c>
      <c r="J8744" s="28" t="s">
        <v>4909</v>
      </c>
      <c r="K8744" s="29">
        <v>41267</v>
      </c>
      <c r="L8744" s="28" t="s">
        <v>5658</v>
      </c>
      <c r="M8744" s="28" t="s">
        <v>7857</v>
      </c>
    </row>
    <row r="8745" spans="1:13" hidden="1" x14ac:dyDescent="0.2">
      <c r="A8745" s="27">
        <v>93383</v>
      </c>
      <c r="B8745" s="28" t="s">
        <v>4573</v>
      </c>
      <c r="C8745" s="28" t="s">
        <v>5135</v>
      </c>
      <c r="D8745" s="25">
        <v>41265</v>
      </c>
      <c r="E8745" s="28" t="s">
        <v>1444</v>
      </c>
      <c r="F8745" s="26">
        <v>15</v>
      </c>
      <c r="G8745" s="28" t="s">
        <v>2211</v>
      </c>
      <c r="H8745" s="28" t="s">
        <v>7323</v>
      </c>
      <c r="I8745" s="28" t="s">
        <v>5176</v>
      </c>
      <c r="J8745" s="28" t="s">
        <v>4912</v>
      </c>
      <c r="K8745" s="29">
        <v>41267</v>
      </c>
      <c r="L8745" s="28" t="s">
        <v>5658</v>
      </c>
      <c r="M8745" s="28" t="s">
        <v>1650</v>
      </c>
    </row>
    <row r="8746" spans="1:13" hidden="1" x14ac:dyDescent="0.2">
      <c r="A8746" s="211">
        <v>93410</v>
      </c>
      <c r="B8746" s="28" t="s">
        <v>4573</v>
      </c>
      <c r="C8746" s="28" t="s">
        <v>4580</v>
      </c>
      <c r="D8746" s="25">
        <v>41266</v>
      </c>
      <c r="E8746" s="28" t="s">
        <v>6392</v>
      </c>
      <c r="F8746" s="26">
        <v>90</v>
      </c>
      <c r="G8746" s="28" t="s">
        <v>5180</v>
      </c>
      <c r="H8746" s="28" t="s">
        <v>3484</v>
      </c>
      <c r="J8746" s="28" t="s">
        <v>4907</v>
      </c>
    </row>
    <row r="8747" spans="1:13" hidden="1" x14ac:dyDescent="0.2">
      <c r="A8747" s="211">
        <v>93384</v>
      </c>
      <c r="B8747" s="28" t="s">
        <v>4573</v>
      </c>
      <c r="C8747" s="28" t="s">
        <v>5135</v>
      </c>
      <c r="D8747" s="25">
        <v>41266</v>
      </c>
      <c r="E8747" s="33" t="s">
        <v>2700</v>
      </c>
      <c r="F8747" s="26">
        <v>175</v>
      </c>
      <c r="G8747" s="28" t="s">
        <v>1947</v>
      </c>
      <c r="H8747" s="28" t="s">
        <v>7321</v>
      </c>
      <c r="I8747" s="28" t="s">
        <v>2700</v>
      </c>
      <c r="J8747" s="28" t="s">
        <v>4907</v>
      </c>
      <c r="K8747" s="29">
        <v>41267</v>
      </c>
      <c r="L8747" s="28" t="s">
        <v>5658</v>
      </c>
      <c r="M8747" s="28" t="s">
        <v>5428</v>
      </c>
    </row>
    <row r="8748" spans="1:13" hidden="1" x14ac:dyDescent="0.2">
      <c r="A8748" s="211">
        <v>93387</v>
      </c>
      <c r="B8748" s="28" t="s">
        <v>4573</v>
      </c>
      <c r="C8748" s="28" t="s">
        <v>5135</v>
      </c>
      <c r="D8748" s="25">
        <v>41266</v>
      </c>
      <c r="F8748" s="26">
        <v>6.25</v>
      </c>
      <c r="G8748" s="28" t="s">
        <v>2208</v>
      </c>
      <c r="H8748" s="28" t="s">
        <v>3365</v>
      </c>
      <c r="K8748" s="29">
        <v>41267</v>
      </c>
      <c r="L8748" s="28" t="s">
        <v>5658</v>
      </c>
      <c r="M8748" s="28" t="s">
        <v>5529</v>
      </c>
    </row>
    <row r="8749" spans="1:13" hidden="1" x14ac:dyDescent="0.2">
      <c r="A8749" s="27">
        <v>93385</v>
      </c>
      <c r="B8749" s="28" t="s">
        <v>4573</v>
      </c>
      <c r="C8749" s="28" t="s">
        <v>5135</v>
      </c>
      <c r="D8749" s="25">
        <v>41266</v>
      </c>
      <c r="F8749" s="26">
        <v>59.25</v>
      </c>
      <c r="G8749" s="28" t="s">
        <v>5160</v>
      </c>
      <c r="H8749" s="28" t="s">
        <v>7322</v>
      </c>
      <c r="J8749" s="28" t="s">
        <v>7139</v>
      </c>
      <c r="K8749" s="29">
        <v>41267</v>
      </c>
      <c r="L8749" s="28" t="s">
        <v>5658</v>
      </c>
      <c r="M8749" s="28" t="s">
        <v>6472</v>
      </c>
    </row>
    <row r="8750" spans="1:13" hidden="1" x14ac:dyDescent="0.2">
      <c r="A8750" s="27">
        <v>93411</v>
      </c>
      <c r="B8750" s="28" t="s">
        <v>4573</v>
      </c>
      <c r="C8750" s="28" t="s">
        <v>4580</v>
      </c>
      <c r="D8750" s="25">
        <v>41266</v>
      </c>
      <c r="E8750" s="28" t="s">
        <v>7882</v>
      </c>
      <c r="F8750" s="26">
        <v>200</v>
      </c>
      <c r="G8750" s="28" t="s">
        <v>5152</v>
      </c>
      <c r="H8750" s="28" t="s">
        <v>7311</v>
      </c>
      <c r="J8750" s="28" t="s">
        <v>4683</v>
      </c>
    </row>
    <row r="8751" spans="1:13" hidden="1" x14ac:dyDescent="0.2">
      <c r="A8751" s="27">
        <v>93388</v>
      </c>
      <c r="B8751" s="28" t="s">
        <v>4573</v>
      </c>
      <c r="C8751" s="28" t="s">
        <v>5135</v>
      </c>
      <c r="D8751" s="25">
        <v>41266</v>
      </c>
      <c r="F8751" s="26">
        <v>4.3600000000000003</v>
      </c>
      <c r="G8751" s="28" t="s">
        <v>5137</v>
      </c>
      <c r="H8751" s="28" t="s">
        <v>3365</v>
      </c>
      <c r="J8751" s="28" t="s">
        <v>4909</v>
      </c>
      <c r="K8751" s="29">
        <v>41267</v>
      </c>
      <c r="L8751" s="28" t="s">
        <v>5658</v>
      </c>
      <c r="M8751" s="28" t="s">
        <v>5766</v>
      </c>
    </row>
    <row r="8752" spans="1:13" x14ac:dyDescent="0.2">
      <c r="A8752" s="27">
        <v>93386</v>
      </c>
      <c r="B8752" s="28" t="s">
        <v>4573</v>
      </c>
      <c r="C8752" s="28" t="s">
        <v>5135</v>
      </c>
      <c r="D8752" s="25">
        <v>41266</v>
      </c>
      <c r="F8752" s="26">
        <v>26</v>
      </c>
      <c r="G8752" s="28" t="s">
        <v>2205</v>
      </c>
      <c r="H8752" s="28" t="s">
        <v>7151</v>
      </c>
      <c r="J8752" s="28" t="s">
        <v>4911</v>
      </c>
      <c r="K8752" s="29">
        <v>41267</v>
      </c>
      <c r="L8752" s="28" t="s">
        <v>5658</v>
      </c>
      <c r="M8752" s="28" t="s">
        <v>755</v>
      </c>
    </row>
    <row r="8753" spans="1:13" hidden="1" x14ac:dyDescent="0.2">
      <c r="A8753" s="211">
        <v>93414</v>
      </c>
      <c r="B8753" s="28" t="s">
        <v>4573</v>
      </c>
      <c r="C8753" s="28" t="s">
        <v>4580</v>
      </c>
      <c r="D8753" s="25">
        <v>41267</v>
      </c>
      <c r="E8753" s="28" t="s">
        <v>7884</v>
      </c>
      <c r="F8753" s="26">
        <v>5</v>
      </c>
      <c r="G8753" s="28" t="s">
        <v>1556</v>
      </c>
      <c r="H8753" s="28" t="s">
        <v>7322</v>
      </c>
      <c r="J8753" s="28" t="s">
        <v>7139</v>
      </c>
    </row>
    <row r="8754" spans="1:13" hidden="1" x14ac:dyDescent="0.2">
      <c r="A8754" s="211">
        <v>93284</v>
      </c>
      <c r="B8754" s="28" t="s">
        <v>4579</v>
      </c>
      <c r="C8754" s="28" t="s">
        <v>4574</v>
      </c>
      <c r="D8754" s="25">
        <v>41267</v>
      </c>
      <c r="F8754" s="26">
        <v>100</v>
      </c>
      <c r="G8754" s="28" t="s">
        <v>4580</v>
      </c>
      <c r="H8754" s="28" t="s">
        <v>6667</v>
      </c>
      <c r="K8754" s="29">
        <v>41267</v>
      </c>
      <c r="L8754" s="28" t="s">
        <v>7184</v>
      </c>
      <c r="M8754" s="28" t="s">
        <v>6764</v>
      </c>
    </row>
    <row r="8755" spans="1:13" hidden="1" x14ac:dyDescent="0.2">
      <c r="A8755" s="211">
        <v>93285</v>
      </c>
      <c r="B8755" s="28" t="s">
        <v>4579</v>
      </c>
      <c r="C8755" s="28" t="s">
        <v>4574</v>
      </c>
      <c r="D8755" s="25">
        <v>41267</v>
      </c>
      <c r="F8755" s="26">
        <v>50</v>
      </c>
      <c r="G8755" s="28" t="s">
        <v>4580</v>
      </c>
      <c r="H8755" s="28" t="s">
        <v>6667</v>
      </c>
      <c r="K8755" s="29">
        <v>41267</v>
      </c>
      <c r="L8755" s="28" t="s">
        <v>7184</v>
      </c>
      <c r="M8755" s="28" t="s">
        <v>6765</v>
      </c>
    </row>
    <row r="8756" spans="1:13" hidden="1" x14ac:dyDescent="0.2">
      <c r="A8756" s="211">
        <v>93287.2</v>
      </c>
      <c r="B8756" s="33" t="s">
        <v>4579</v>
      </c>
      <c r="C8756" s="28" t="s">
        <v>4574</v>
      </c>
      <c r="D8756" s="25">
        <v>41267</v>
      </c>
      <c r="F8756" s="26">
        <v>30</v>
      </c>
      <c r="G8756" s="28" t="s">
        <v>4580</v>
      </c>
      <c r="H8756" s="28" t="s">
        <v>6667</v>
      </c>
      <c r="K8756" s="29">
        <v>41267</v>
      </c>
      <c r="L8756" s="28" t="s">
        <v>7184</v>
      </c>
      <c r="M8756" s="28" t="s">
        <v>6774</v>
      </c>
    </row>
    <row r="8757" spans="1:13" hidden="1" x14ac:dyDescent="0.2">
      <c r="A8757" s="211">
        <v>93412</v>
      </c>
      <c r="B8757" s="28" t="s">
        <v>4573</v>
      </c>
      <c r="C8757" s="28" t="s">
        <v>4580</v>
      </c>
      <c r="D8757" s="25">
        <v>41267</v>
      </c>
      <c r="E8757" s="28" t="s">
        <v>7883</v>
      </c>
      <c r="F8757" s="26">
        <v>30</v>
      </c>
      <c r="G8757" s="28" t="s">
        <v>2203</v>
      </c>
      <c r="H8757" s="28" t="s">
        <v>3365</v>
      </c>
      <c r="I8757" s="28" t="s">
        <v>5176</v>
      </c>
      <c r="J8757" s="28" t="s">
        <v>4909</v>
      </c>
    </row>
    <row r="8758" spans="1:13" hidden="1" x14ac:dyDescent="0.2">
      <c r="A8758" s="27">
        <v>93283</v>
      </c>
      <c r="B8758" s="28" t="s">
        <v>4573</v>
      </c>
      <c r="C8758" s="28" t="s">
        <v>4574</v>
      </c>
      <c r="D8758" s="25">
        <v>41267</v>
      </c>
      <c r="F8758" s="26">
        <v>85</v>
      </c>
      <c r="G8758" s="28" t="s">
        <v>5152</v>
      </c>
      <c r="H8758" s="28" t="s">
        <v>7311</v>
      </c>
      <c r="J8758" s="28" t="s">
        <v>4683</v>
      </c>
      <c r="K8758" s="29">
        <v>41267</v>
      </c>
      <c r="L8758" s="28" t="s">
        <v>7182</v>
      </c>
      <c r="M8758" s="28" t="s">
        <v>6773</v>
      </c>
    </row>
    <row r="8759" spans="1:13" hidden="1" x14ac:dyDescent="0.2">
      <c r="A8759" s="27">
        <v>93286</v>
      </c>
      <c r="B8759" s="28" t="s">
        <v>4585</v>
      </c>
      <c r="C8759" s="28" t="s">
        <v>4574</v>
      </c>
      <c r="D8759" s="25">
        <v>41267</v>
      </c>
      <c r="F8759" s="26">
        <v>20.8</v>
      </c>
      <c r="G8759" s="28" t="s">
        <v>5141</v>
      </c>
      <c r="H8759" s="28" t="s">
        <v>5948</v>
      </c>
      <c r="J8759" s="28" t="s">
        <v>4907</v>
      </c>
      <c r="K8759" s="29">
        <v>41267</v>
      </c>
      <c r="L8759" s="28" t="s">
        <v>7174</v>
      </c>
      <c r="M8759" s="28" t="s">
        <v>5035</v>
      </c>
    </row>
    <row r="8760" spans="1:13" hidden="1" x14ac:dyDescent="0.2">
      <c r="A8760" s="27">
        <v>93287.1</v>
      </c>
      <c r="B8760" s="28" t="s">
        <v>4555</v>
      </c>
      <c r="C8760" s="28" t="s">
        <v>4574</v>
      </c>
      <c r="D8760" s="25">
        <v>41267</v>
      </c>
      <c r="F8760" s="26">
        <v>1.5</v>
      </c>
      <c r="G8760" s="28" t="s">
        <v>4574</v>
      </c>
      <c r="H8760" s="28" t="s">
        <v>3381</v>
      </c>
      <c r="J8760" s="28" t="s">
        <v>4909</v>
      </c>
      <c r="K8760" s="29">
        <v>41267</v>
      </c>
      <c r="L8760" s="28" t="s">
        <v>7184</v>
      </c>
      <c r="M8760" s="28" t="s">
        <v>6774</v>
      </c>
    </row>
    <row r="8761" spans="1:13" x14ac:dyDescent="0.2">
      <c r="A8761" s="27">
        <v>93389</v>
      </c>
      <c r="B8761" s="28" t="s">
        <v>4573</v>
      </c>
      <c r="C8761" s="28" t="s">
        <v>5135</v>
      </c>
      <c r="D8761" s="25">
        <v>41270</v>
      </c>
      <c r="F8761" s="26">
        <v>20</v>
      </c>
      <c r="G8761" s="28" t="s">
        <v>2201</v>
      </c>
      <c r="H8761" s="28" t="s">
        <v>7151</v>
      </c>
      <c r="J8761" s="28" t="s">
        <v>4911</v>
      </c>
      <c r="K8761" s="29">
        <v>41271</v>
      </c>
      <c r="L8761" s="28" t="s">
        <v>5658</v>
      </c>
      <c r="M8761" s="28" t="s">
        <v>5530</v>
      </c>
    </row>
    <row r="8762" spans="1:13" hidden="1" x14ac:dyDescent="0.2">
      <c r="A8762" s="27">
        <v>93282</v>
      </c>
      <c r="B8762" s="28" t="s">
        <v>4573</v>
      </c>
      <c r="C8762" s="28" t="s">
        <v>4574</v>
      </c>
      <c r="D8762" s="25">
        <v>41270</v>
      </c>
      <c r="E8762" s="28" t="s">
        <v>3389</v>
      </c>
      <c r="F8762" s="26">
        <v>46.08</v>
      </c>
      <c r="G8762" s="28" t="s">
        <v>5139</v>
      </c>
      <c r="H8762" s="28" t="s">
        <v>3381</v>
      </c>
      <c r="J8762" s="28" t="s">
        <v>4911</v>
      </c>
      <c r="K8762" s="29">
        <v>41270</v>
      </c>
      <c r="L8762" s="28" t="s">
        <v>7174</v>
      </c>
      <c r="M8762" s="28" t="s">
        <v>7209</v>
      </c>
    </row>
    <row r="8763" spans="1:13" hidden="1" x14ac:dyDescent="0.2">
      <c r="A8763" s="27">
        <v>93281</v>
      </c>
      <c r="B8763" s="28" t="s">
        <v>4573</v>
      </c>
      <c r="C8763" s="28" t="s">
        <v>4574</v>
      </c>
      <c r="D8763" s="25">
        <v>41270</v>
      </c>
      <c r="E8763" s="28" t="s">
        <v>8404</v>
      </c>
      <c r="F8763" s="26">
        <v>167.33</v>
      </c>
      <c r="G8763" s="28" t="s">
        <v>683</v>
      </c>
      <c r="H8763" s="28" t="s">
        <v>3365</v>
      </c>
      <c r="I8763" s="28" t="s">
        <v>5176</v>
      </c>
      <c r="J8763" s="28" t="s">
        <v>4909</v>
      </c>
      <c r="K8763" s="29">
        <v>41270</v>
      </c>
      <c r="L8763" s="28" t="s">
        <v>7212</v>
      </c>
      <c r="M8763" s="28" t="s">
        <v>6772</v>
      </c>
    </row>
    <row r="8764" spans="1:13" hidden="1" x14ac:dyDescent="0.2">
      <c r="A8764" s="27">
        <v>93471</v>
      </c>
      <c r="B8764" s="28" t="s">
        <v>4573</v>
      </c>
      <c r="C8764" s="28" t="s">
        <v>4580</v>
      </c>
      <c r="D8764" s="25">
        <v>41270</v>
      </c>
      <c r="E8764" s="28" t="s">
        <v>6782</v>
      </c>
      <c r="F8764" s="26">
        <v>40</v>
      </c>
      <c r="G8764" s="28" t="s">
        <v>687</v>
      </c>
      <c r="H8764" s="28" t="s">
        <v>3484</v>
      </c>
      <c r="J8764" s="28" t="s">
        <v>4909</v>
      </c>
    </row>
    <row r="8765" spans="1:13" hidden="1" x14ac:dyDescent="0.2">
      <c r="A8765" s="27">
        <v>93280</v>
      </c>
      <c r="B8765" s="28" t="s">
        <v>5138</v>
      </c>
      <c r="C8765" s="28" t="s">
        <v>4574</v>
      </c>
      <c r="D8765" s="25">
        <v>41270</v>
      </c>
      <c r="F8765" s="26">
        <v>342.41</v>
      </c>
      <c r="G8765" s="28" t="s">
        <v>4574</v>
      </c>
      <c r="H8765" s="28" t="s">
        <v>3381</v>
      </c>
      <c r="J8765" s="28" t="s">
        <v>4909</v>
      </c>
      <c r="K8765" s="29">
        <v>41270</v>
      </c>
      <c r="L8765" s="28" t="s">
        <v>7206</v>
      </c>
      <c r="M8765" s="28" t="s">
        <v>6763</v>
      </c>
    </row>
    <row r="8766" spans="1:13" x14ac:dyDescent="0.2">
      <c r="A8766" s="27">
        <v>93390</v>
      </c>
      <c r="B8766" s="28" t="s">
        <v>4573</v>
      </c>
      <c r="C8766" s="28" t="s">
        <v>5135</v>
      </c>
      <c r="D8766" s="25">
        <v>41270</v>
      </c>
      <c r="F8766" s="26">
        <v>15.3</v>
      </c>
      <c r="G8766" s="28" t="s">
        <v>2205</v>
      </c>
      <c r="H8766" s="28" t="s">
        <v>7151</v>
      </c>
      <c r="J8766" s="28" t="s">
        <v>4911</v>
      </c>
      <c r="K8766" s="29">
        <v>41271</v>
      </c>
      <c r="L8766" s="28" t="s">
        <v>5658</v>
      </c>
      <c r="M8766" s="28" t="s">
        <v>755</v>
      </c>
    </row>
    <row r="8767" spans="1:13" hidden="1" x14ac:dyDescent="0.2">
      <c r="A8767" s="211">
        <v>93500</v>
      </c>
      <c r="B8767" s="28" t="s">
        <v>4573</v>
      </c>
      <c r="C8767" s="28" t="s">
        <v>5135</v>
      </c>
      <c r="D8767" s="25">
        <v>41271</v>
      </c>
      <c r="E8767" s="28" t="s">
        <v>6013</v>
      </c>
      <c r="F8767" s="26">
        <v>0.77</v>
      </c>
      <c r="G8767" s="28" t="s">
        <v>1943</v>
      </c>
      <c r="H8767" s="28" t="s">
        <v>277</v>
      </c>
      <c r="J8767" s="28" t="s">
        <v>4911</v>
      </c>
      <c r="K8767" s="29">
        <v>41637</v>
      </c>
      <c r="L8767" s="28" t="s">
        <v>5658</v>
      </c>
      <c r="M8767" s="28" t="s">
        <v>5432</v>
      </c>
    </row>
    <row r="8768" spans="1:13" hidden="1" x14ac:dyDescent="0.2">
      <c r="A8768" s="27">
        <v>93499</v>
      </c>
      <c r="B8768" s="28" t="s">
        <v>4573</v>
      </c>
      <c r="C8768" s="28" t="s">
        <v>5135</v>
      </c>
      <c r="D8768" s="25">
        <v>41271</v>
      </c>
      <c r="F8768" s="26">
        <v>4.74</v>
      </c>
      <c r="G8768" s="28" t="s">
        <v>5137</v>
      </c>
      <c r="H8768" s="28" t="s">
        <v>3365</v>
      </c>
      <c r="J8768" s="28" t="s">
        <v>4909</v>
      </c>
      <c r="K8768" s="29">
        <v>41637</v>
      </c>
      <c r="L8768" s="28" t="s">
        <v>5658</v>
      </c>
      <c r="M8768" s="28" t="s">
        <v>4774</v>
      </c>
    </row>
    <row r="8769" spans="1:13" hidden="1" x14ac:dyDescent="0.2">
      <c r="A8769" s="27">
        <v>93279</v>
      </c>
      <c r="B8769" s="28" t="s">
        <v>4573</v>
      </c>
      <c r="C8769" s="28" t="s">
        <v>4574</v>
      </c>
      <c r="D8769" s="25">
        <v>41271</v>
      </c>
      <c r="F8769" s="26">
        <v>40.4</v>
      </c>
      <c r="G8769" s="28" t="s">
        <v>6790</v>
      </c>
      <c r="H8769" s="28" t="s">
        <v>3381</v>
      </c>
      <c r="J8769" s="28" t="s">
        <v>4909</v>
      </c>
      <c r="K8769" s="29">
        <v>41271</v>
      </c>
      <c r="L8769" s="28" t="s">
        <v>7174</v>
      </c>
      <c r="M8769" s="28" t="s">
        <v>7220</v>
      </c>
    </row>
    <row r="8770" spans="1:13" hidden="1" x14ac:dyDescent="0.2">
      <c r="A8770" s="27">
        <v>93278</v>
      </c>
      <c r="B8770" s="28" t="s">
        <v>4573</v>
      </c>
      <c r="C8770" s="28" t="s">
        <v>4574</v>
      </c>
      <c r="D8770" s="25">
        <v>41271</v>
      </c>
      <c r="F8770" s="26">
        <v>25.68</v>
      </c>
      <c r="G8770" s="28" t="s">
        <v>5136</v>
      </c>
      <c r="H8770" s="28" t="s">
        <v>3381</v>
      </c>
      <c r="J8770" s="28" t="s">
        <v>4911</v>
      </c>
      <c r="K8770" s="29">
        <v>41271</v>
      </c>
      <c r="L8770" s="28" t="s">
        <v>7174</v>
      </c>
      <c r="M8770" s="28" t="s">
        <v>7221</v>
      </c>
    </row>
    <row r="8771" spans="1:13" hidden="1" x14ac:dyDescent="0.2">
      <c r="A8771" s="211">
        <v>93497</v>
      </c>
      <c r="B8771" s="28" t="s">
        <v>4579</v>
      </c>
      <c r="C8771" s="28" t="s">
        <v>4574</v>
      </c>
      <c r="D8771" s="25">
        <v>41274</v>
      </c>
      <c r="F8771" s="26">
        <v>50</v>
      </c>
      <c r="G8771" s="28" t="s">
        <v>4580</v>
      </c>
      <c r="H8771" s="28" t="s">
        <v>6667</v>
      </c>
      <c r="K8771" s="29">
        <v>41274</v>
      </c>
      <c r="L8771" s="28" t="s">
        <v>7184</v>
      </c>
      <c r="M8771" s="28" t="s">
        <v>6786</v>
      </c>
    </row>
    <row r="8772" spans="1:13" hidden="1" x14ac:dyDescent="0.2">
      <c r="A8772" s="27">
        <v>93496</v>
      </c>
      <c r="B8772" s="28" t="s">
        <v>4573</v>
      </c>
      <c r="C8772" s="28" t="s">
        <v>4574</v>
      </c>
      <c r="D8772" s="25">
        <v>41274</v>
      </c>
      <c r="F8772" s="26">
        <v>37</v>
      </c>
      <c r="G8772" s="28" t="s">
        <v>6752</v>
      </c>
      <c r="H8772" s="28" t="s">
        <v>3381</v>
      </c>
      <c r="J8772" s="28" t="s">
        <v>4907</v>
      </c>
      <c r="K8772" s="29">
        <v>41274</v>
      </c>
      <c r="L8772" s="28" t="s">
        <v>7174</v>
      </c>
      <c r="M8772" s="28" t="s">
        <v>6752</v>
      </c>
    </row>
    <row r="8773" spans="1:13" hidden="1" x14ac:dyDescent="0.2">
      <c r="A8773" s="27">
        <v>93498</v>
      </c>
      <c r="B8773" s="28" t="s">
        <v>4573</v>
      </c>
      <c r="C8773" s="28" t="s">
        <v>4574</v>
      </c>
      <c r="D8773" s="25">
        <v>41274</v>
      </c>
      <c r="F8773" s="26">
        <v>85</v>
      </c>
      <c r="G8773" s="28" t="s">
        <v>5152</v>
      </c>
      <c r="H8773" s="28" t="s">
        <v>7311</v>
      </c>
      <c r="J8773" s="28" t="s">
        <v>4683</v>
      </c>
      <c r="K8773" s="29">
        <v>41274</v>
      </c>
      <c r="L8773" s="28" t="s">
        <v>7182</v>
      </c>
      <c r="M8773" s="28" t="s">
        <v>1399</v>
      </c>
    </row>
    <row r="8774" spans="1:13" hidden="1" x14ac:dyDescent="0.2">
      <c r="A8774" s="211">
        <v>93814</v>
      </c>
      <c r="B8774" s="28" t="s">
        <v>4573</v>
      </c>
      <c r="C8774" s="28" t="s">
        <v>4580</v>
      </c>
      <c r="D8774" s="25">
        <v>41275</v>
      </c>
      <c r="F8774" s="26">
        <v>40</v>
      </c>
      <c r="G8774" s="28" t="s">
        <v>5158</v>
      </c>
      <c r="H8774" s="28" t="s">
        <v>7154</v>
      </c>
      <c r="J8774" s="28" t="s">
        <v>4905</v>
      </c>
    </row>
    <row r="8775" spans="1:13" hidden="1" x14ac:dyDescent="0.2">
      <c r="A8775" s="27">
        <v>93815</v>
      </c>
      <c r="B8775" s="28" t="s">
        <v>4573</v>
      </c>
      <c r="C8775" s="28" t="s">
        <v>4580</v>
      </c>
      <c r="D8775" s="25">
        <v>41275</v>
      </c>
      <c r="F8775" s="26">
        <v>100</v>
      </c>
      <c r="G8775" s="28" t="s">
        <v>3696</v>
      </c>
      <c r="H8775" s="28" t="s">
        <v>3488</v>
      </c>
      <c r="J8775" s="28" t="s">
        <v>4908</v>
      </c>
    </row>
    <row r="8776" spans="1:13" hidden="1" x14ac:dyDescent="0.2">
      <c r="A8776" s="27">
        <v>93811</v>
      </c>
      <c r="B8776" s="28" t="s">
        <v>4573</v>
      </c>
      <c r="C8776" s="28" t="s">
        <v>4580</v>
      </c>
      <c r="D8776" s="25">
        <v>41275</v>
      </c>
      <c r="E8776" s="28" t="s">
        <v>130</v>
      </c>
      <c r="F8776" s="26">
        <v>193</v>
      </c>
      <c r="G8776" s="28" t="s">
        <v>4595</v>
      </c>
      <c r="H8776" s="28" t="s">
        <v>3370</v>
      </c>
      <c r="J8776" s="28" t="s">
        <v>4909</v>
      </c>
    </row>
    <row r="8777" spans="1:13" hidden="1" x14ac:dyDescent="0.2">
      <c r="A8777" s="27">
        <v>93807</v>
      </c>
      <c r="B8777" s="28" t="s">
        <v>5150</v>
      </c>
      <c r="C8777" s="28" t="s">
        <v>4580</v>
      </c>
      <c r="D8777" s="25">
        <v>41275</v>
      </c>
      <c r="E8777" s="28" t="s">
        <v>2258</v>
      </c>
      <c r="F8777" s="26">
        <v>-390</v>
      </c>
      <c r="G8777" s="28" t="s">
        <v>4574</v>
      </c>
      <c r="H8777" s="28" t="s">
        <v>6667</v>
      </c>
    </row>
    <row r="8778" spans="1:13" hidden="1" x14ac:dyDescent="0.2">
      <c r="A8778" s="211">
        <v>93495.1</v>
      </c>
      <c r="B8778" s="33" t="s">
        <v>4573</v>
      </c>
      <c r="C8778" s="28" t="s">
        <v>4574</v>
      </c>
      <c r="D8778" s="25">
        <v>41276</v>
      </c>
      <c r="F8778" s="26">
        <v>50</v>
      </c>
      <c r="G8778" s="28" t="s">
        <v>5158</v>
      </c>
      <c r="H8778" s="28" t="s">
        <v>7154</v>
      </c>
      <c r="J8778" s="28" t="s">
        <v>4906</v>
      </c>
      <c r="K8778" s="29">
        <v>41276</v>
      </c>
      <c r="L8778" s="28" t="s">
        <v>7182</v>
      </c>
      <c r="M8778" s="28" t="s">
        <v>1398</v>
      </c>
    </row>
    <row r="8779" spans="1:13" hidden="1" x14ac:dyDescent="0.2">
      <c r="A8779" s="211">
        <v>93494.1</v>
      </c>
      <c r="B8779" s="28" t="s">
        <v>4573</v>
      </c>
      <c r="C8779" s="28" t="s">
        <v>4574</v>
      </c>
      <c r="D8779" s="25">
        <v>41276</v>
      </c>
      <c r="E8779" s="28" t="s">
        <v>3367</v>
      </c>
      <c r="F8779" s="26">
        <v>30</v>
      </c>
      <c r="G8779" s="28" t="s">
        <v>4584</v>
      </c>
      <c r="H8779" s="28" t="s">
        <v>3365</v>
      </c>
      <c r="J8779" s="28" t="s">
        <v>4905</v>
      </c>
      <c r="K8779" s="29">
        <v>41276</v>
      </c>
      <c r="L8779" s="28" t="s">
        <v>7182</v>
      </c>
      <c r="M8779" s="28" t="s">
        <v>1397</v>
      </c>
    </row>
    <row r="8780" spans="1:13" hidden="1" x14ac:dyDescent="0.2">
      <c r="A8780" s="211">
        <v>93490</v>
      </c>
      <c r="B8780" s="33" t="s">
        <v>4573</v>
      </c>
      <c r="C8780" s="28" t="s">
        <v>4574</v>
      </c>
      <c r="D8780" s="25">
        <v>41276</v>
      </c>
      <c r="F8780" s="26">
        <v>35</v>
      </c>
      <c r="G8780" s="28" t="s">
        <v>6756</v>
      </c>
      <c r="H8780" s="28" t="s">
        <v>277</v>
      </c>
      <c r="J8780" s="28" t="s">
        <v>4911</v>
      </c>
      <c r="K8780" s="29">
        <v>41276</v>
      </c>
      <c r="L8780" s="28" t="s">
        <v>7174</v>
      </c>
      <c r="M8780" s="28" t="s">
        <v>6785</v>
      </c>
    </row>
    <row r="8781" spans="1:13" hidden="1" x14ac:dyDescent="0.2">
      <c r="A8781" s="211">
        <v>93485</v>
      </c>
      <c r="B8781" s="28" t="s">
        <v>4573</v>
      </c>
      <c r="C8781" s="28" t="s">
        <v>4574</v>
      </c>
      <c r="D8781" s="25">
        <v>41276</v>
      </c>
      <c r="F8781" s="26">
        <v>5</v>
      </c>
      <c r="G8781" s="28" t="s">
        <v>5134</v>
      </c>
      <c r="H8781" s="28" t="s">
        <v>5954</v>
      </c>
      <c r="J8781" s="28" t="s">
        <v>4912</v>
      </c>
      <c r="K8781" s="29">
        <v>41276</v>
      </c>
      <c r="L8781" s="28" t="s">
        <v>7174</v>
      </c>
      <c r="M8781" s="28" t="s">
        <v>7194</v>
      </c>
    </row>
    <row r="8782" spans="1:13" hidden="1" x14ac:dyDescent="0.2">
      <c r="A8782" s="211">
        <v>93486</v>
      </c>
      <c r="B8782" s="28" t="s">
        <v>4573</v>
      </c>
      <c r="C8782" s="28" t="s">
        <v>4574</v>
      </c>
      <c r="D8782" s="25">
        <v>41276</v>
      </c>
      <c r="F8782" s="26">
        <v>7.99</v>
      </c>
      <c r="G8782" s="28" t="s">
        <v>2742</v>
      </c>
      <c r="H8782" s="28" t="s">
        <v>3381</v>
      </c>
      <c r="J8782" s="28" t="s">
        <v>4911</v>
      </c>
      <c r="K8782" s="29">
        <v>41276</v>
      </c>
      <c r="L8782" s="28" t="s">
        <v>7174</v>
      </c>
      <c r="M8782" s="28" t="s">
        <v>8111</v>
      </c>
    </row>
    <row r="8783" spans="1:13" hidden="1" x14ac:dyDescent="0.2">
      <c r="A8783" s="211">
        <v>93492</v>
      </c>
      <c r="B8783" s="28" t="s">
        <v>4573</v>
      </c>
      <c r="C8783" s="28" t="s">
        <v>4574</v>
      </c>
      <c r="D8783" s="25">
        <v>41276</v>
      </c>
      <c r="E8783" s="28" t="s">
        <v>7946</v>
      </c>
      <c r="F8783" s="26">
        <v>10.85</v>
      </c>
      <c r="G8783" s="28" t="s">
        <v>5151</v>
      </c>
      <c r="H8783" s="28" t="s">
        <v>277</v>
      </c>
      <c r="J8783" s="28" t="s">
        <v>4907</v>
      </c>
      <c r="K8783" s="29">
        <v>41276</v>
      </c>
      <c r="L8783" s="28" t="s">
        <v>7174</v>
      </c>
      <c r="M8783" s="28" t="s">
        <v>6682</v>
      </c>
    </row>
    <row r="8784" spans="1:13" hidden="1" x14ac:dyDescent="0.2">
      <c r="A8784" s="211">
        <v>93489</v>
      </c>
      <c r="B8784" s="28" t="s">
        <v>4573</v>
      </c>
      <c r="C8784" s="28" t="s">
        <v>4574</v>
      </c>
      <c r="D8784" s="25">
        <v>41276</v>
      </c>
      <c r="E8784" s="28" t="s">
        <v>3382</v>
      </c>
      <c r="F8784" s="26">
        <v>100</v>
      </c>
      <c r="G8784" s="28" t="s">
        <v>5414</v>
      </c>
      <c r="H8784" s="28" t="s">
        <v>3381</v>
      </c>
      <c r="J8784" s="28" t="s">
        <v>4909</v>
      </c>
      <c r="K8784" s="29">
        <v>41276</v>
      </c>
      <c r="L8784" s="28" t="s">
        <v>7174</v>
      </c>
      <c r="M8784" s="28" t="s">
        <v>7188</v>
      </c>
    </row>
    <row r="8785" spans="1:13" hidden="1" x14ac:dyDescent="0.2">
      <c r="A8785" s="27">
        <v>93483.1</v>
      </c>
      <c r="B8785" s="28" t="s">
        <v>4573</v>
      </c>
      <c r="C8785" s="28" t="s">
        <v>4574</v>
      </c>
      <c r="D8785" s="25">
        <v>41276</v>
      </c>
      <c r="E8785" s="28" t="s">
        <v>5430</v>
      </c>
      <c r="F8785" s="26">
        <v>8.99</v>
      </c>
      <c r="G8785" s="28" t="s">
        <v>683</v>
      </c>
      <c r="H8785" s="28" t="s">
        <v>7321</v>
      </c>
      <c r="J8785" s="28" t="s">
        <v>4911</v>
      </c>
      <c r="K8785" s="29">
        <v>41276</v>
      </c>
      <c r="L8785" s="28" t="s">
        <v>7212</v>
      </c>
      <c r="M8785" s="28" t="s">
        <v>1396</v>
      </c>
    </row>
    <row r="8786" spans="1:13" hidden="1" x14ac:dyDescent="0.2">
      <c r="A8786" s="27">
        <v>93483.199999999997</v>
      </c>
      <c r="B8786" s="28" t="s">
        <v>4573</v>
      </c>
      <c r="C8786" s="28" t="s">
        <v>4574</v>
      </c>
      <c r="D8786" s="25">
        <v>41276</v>
      </c>
      <c r="E8786" s="33" t="s">
        <v>5431</v>
      </c>
      <c r="F8786" s="26">
        <v>13</v>
      </c>
      <c r="G8786" s="33" t="s">
        <v>683</v>
      </c>
      <c r="H8786" s="28" t="s">
        <v>3488</v>
      </c>
      <c r="J8786" s="28" t="s">
        <v>4908</v>
      </c>
      <c r="K8786" s="29">
        <v>41276</v>
      </c>
      <c r="L8786" s="28" t="s">
        <v>7212</v>
      </c>
      <c r="M8786" s="28" t="s">
        <v>1396</v>
      </c>
    </row>
    <row r="8787" spans="1:13" hidden="1" x14ac:dyDescent="0.2">
      <c r="A8787" s="27">
        <v>93483.3</v>
      </c>
      <c r="B8787" s="28" t="s">
        <v>4573</v>
      </c>
      <c r="C8787" s="28" t="s">
        <v>4574</v>
      </c>
      <c r="D8787" s="25">
        <v>41276</v>
      </c>
      <c r="F8787" s="26">
        <v>26</v>
      </c>
      <c r="G8787" s="28" t="s">
        <v>683</v>
      </c>
      <c r="H8787" s="28" t="s">
        <v>3365</v>
      </c>
      <c r="J8787" s="28" t="s">
        <v>4909</v>
      </c>
      <c r="K8787" s="29">
        <v>41276</v>
      </c>
      <c r="L8787" s="28" t="s">
        <v>7212</v>
      </c>
      <c r="M8787" s="28" t="s">
        <v>1396</v>
      </c>
    </row>
    <row r="8788" spans="1:13" hidden="1" x14ac:dyDescent="0.2">
      <c r="A8788" s="27">
        <v>93495.2</v>
      </c>
      <c r="B8788" s="28" t="s">
        <v>4573</v>
      </c>
      <c r="C8788" s="28" t="s">
        <v>4574</v>
      </c>
      <c r="D8788" s="25">
        <v>41276</v>
      </c>
      <c r="E8788" s="28" t="s">
        <v>3367</v>
      </c>
      <c r="F8788" s="26">
        <v>30</v>
      </c>
      <c r="G8788" s="28" t="s">
        <v>8412</v>
      </c>
      <c r="H8788" s="28" t="s">
        <v>3365</v>
      </c>
      <c r="J8788" s="28" t="s">
        <v>4906</v>
      </c>
      <c r="K8788" s="29">
        <v>41276</v>
      </c>
      <c r="L8788" s="28" t="s">
        <v>7182</v>
      </c>
      <c r="M8788" s="28" t="s">
        <v>1398</v>
      </c>
    </row>
    <row r="8789" spans="1:13" hidden="1" x14ac:dyDescent="0.2">
      <c r="A8789" s="27">
        <v>93507.1</v>
      </c>
      <c r="B8789" s="28" t="s">
        <v>4573</v>
      </c>
      <c r="C8789" s="28" t="s">
        <v>5133</v>
      </c>
      <c r="D8789" s="25">
        <v>41276</v>
      </c>
      <c r="E8789" s="28" t="s">
        <v>6019</v>
      </c>
      <c r="F8789" s="26">
        <v>14</v>
      </c>
      <c r="G8789" s="28" t="s">
        <v>5137</v>
      </c>
      <c r="H8789" s="28" t="s">
        <v>3370</v>
      </c>
      <c r="J8789" s="28" t="s">
        <v>4909</v>
      </c>
      <c r="K8789" s="29">
        <v>41281</v>
      </c>
      <c r="L8789" s="28" t="s">
        <v>5658</v>
      </c>
    </row>
    <row r="8790" spans="1:13" hidden="1" x14ac:dyDescent="0.2">
      <c r="A8790" s="27">
        <v>93507.199999999997</v>
      </c>
      <c r="B8790" s="28" t="s">
        <v>4573</v>
      </c>
      <c r="C8790" s="28" t="s">
        <v>5133</v>
      </c>
      <c r="D8790" s="25">
        <v>41276</v>
      </c>
      <c r="F8790" s="26">
        <v>83.72</v>
      </c>
      <c r="G8790" s="28" t="s">
        <v>5137</v>
      </c>
      <c r="H8790" s="28" t="s">
        <v>3365</v>
      </c>
      <c r="J8790" s="28" t="s">
        <v>4909</v>
      </c>
      <c r="K8790" s="29">
        <v>41281</v>
      </c>
      <c r="L8790" s="28" t="s">
        <v>5658</v>
      </c>
    </row>
    <row r="8791" spans="1:13" hidden="1" x14ac:dyDescent="0.2">
      <c r="A8791" s="27">
        <v>93491</v>
      </c>
      <c r="B8791" s="28" t="s">
        <v>4579</v>
      </c>
      <c r="C8791" s="28" t="s">
        <v>4574</v>
      </c>
      <c r="D8791" s="25">
        <v>41276</v>
      </c>
      <c r="F8791" s="26">
        <v>300</v>
      </c>
      <c r="G8791" s="28" t="s">
        <v>5133</v>
      </c>
      <c r="H8791" s="28" t="s">
        <v>6667</v>
      </c>
      <c r="K8791" s="29">
        <v>41276</v>
      </c>
      <c r="L8791" s="28" t="s">
        <v>7174</v>
      </c>
      <c r="M8791" s="28" t="s">
        <v>2972</v>
      </c>
    </row>
    <row r="8792" spans="1:13" hidden="1" x14ac:dyDescent="0.2">
      <c r="A8792" s="27">
        <v>93487</v>
      </c>
      <c r="B8792" s="33" t="s">
        <v>4573</v>
      </c>
      <c r="C8792" s="28" t="s">
        <v>4574</v>
      </c>
      <c r="D8792" s="25">
        <v>41276</v>
      </c>
      <c r="E8792" s="33"/>
      <c r="F8792" s="26">
        <v>37.56</v>
      </c>
      <c r="G8792" s="28" t="s">
        <v>6021</v>
      </c>
      <c r="H8792" s="28" t="s">
        <v>3381</v>
      </c>
      <c r="J8792" s="28" t="s">
        <v>4909</v>
      </c>
      <c r="K8792" s="29">
        <v>41276</v>
      </c>
      <c r="L8792" s="28" t="s">
        <v>7174</v>
      </c>
      <c r="M8792" s="28" t="s">
        <v>6784</v>
      </c>
    </row>
    <row r="8793" spans="1:13" hidden="1" x14ac:dyDescent="0.2">
      <c r="A8793" s="27">
        <v>93493</v>
      </c>
      <c r="B8793" s="28" t="s">
        <v>4573</v>
      </c>
      <c r="C8793" s="28" t="s">
        <v>4574</v>
      </c>
      <c r="D8793" s="25">
        <v>41276</v>
      </c>
      <c r="E8793" s="28" t="s">
        <v>3375</v>
      </c>
      <c r="F8793" s="26">
        <v>31.75</v>
      </c>
      <c r="G8793" s="28" t="s">
        <v>6023</v>
      </c>
      <c r="H8793" s="28" t="s">
        <v>3379</v>
      </c>
      <c r="J8793" s="28" t="s">
        <v>4906</v>
      </c>
      <c r="K8793" s="29">
        <v>41276</v>
      </c>
      <c r="L8793" s="28" t="s">
        <v>7174</v>
      </c>
      <c r="M8793" s="28" t="s">
        <v>7196</v>
      </c>
    </row>
    <row r="8794" spans="1:13" hidden="1" x14ac:dyDescent="0.2">
      <c r="A8794" s="27">
        <v>93488</v>
      </c>
      <c r="B8794" s="28" t="s">
        <v>4573</v>
      </c>
      <c r="C8794" s="28" t="s">
        <v>4574</v>
      </c>
      <c r="D8794" s="25">
        <v>41276</v>
      </c>
      <c r="F8794" s="26">
        <v>12.12</v>
      </c>
      <c r="G8794" s="28" t="s">
        <v>6022</v>
      </c>
      <c r="H8794" s="28" t="s">
        <v>3381</v>
      </c>
      <c r="J8794" s="28" t="s">
        <v>4909</v>
      </c>
      <c r="K8794" s="29">
        <v>41276</v>
      </c>
      <c r="L8794" s="28" t="s">
        <v>7174</v>
      </c>
      <c r="M8794" s="28" t="s">
        <v>7195</v>
      </c>
    </row>
    <row r="8795" spans="1:13" hidden="1" x14ac:dyDescent="0.2">
      <c r="A8795" s="27">
        <v>93494.2</v>
      </c>
      <c r="B8795" s="28" t="s">
        <v>4573</v>
      </c>
      <c r="C8795" s="28" t="s">
        <v>4574</v>
      </c>
      <c r="D8795" s="25">
        <v>41276</v>
      </c>
      <c r="F8795" s="26">
        <v>50</v>
      </c>
      <c r="G8795" s="28" t="s">
        <v>4595</v>
      </c>
      <c r="H8795" s="28" t="s">
        <v>4600</v>
      </c>
      <c r="J8795" s="28" t="s">
        <v>4905</v>
      </c>
      <c r="K8795" s="29">
        <v>41276</v>
      </c>
      <c r="L8795" s="28" t="s">
        <v>7182</v>
      </c>
      <c r="M8795" s="28" t="s">
        <v>1397</v>
      </c>
    </row>
    <row r="8796" spans="1:13" hidden="1" x14ac:dyDescent="0.2">
      <c r="A8796" s="27">
        <v>93494.3</v>
      </c>
      <c r="B8796" s="28" t="s">
        <v>4573</v>
      </c>
      <c r="C8796" s="28" t="s">
        <v>4574</v>
      </c>
      <c r="D8796" s="25">
        <v>41276</v>
      </c>
      <c r="E8796" s="28" t="s">
        <v>7163</v>
      </c>
      <c r="F8796" s="26">
        <v>20</v>
      </c>
      <c r="G8796" s="28" t="s">
        <v>4595</v>
      </c>
      <c r="H8796" s="28" t="s">
        <v>3370</v>
      </c>
      <c r="J8796" s="28" t="s">
        <v>4905</v>
      </c>
      <c r="K8796" s="29">
        <v>41276</v>
      </c>
      <c r="L8796" s="28" t="s">
        <v>7182</v>
      </c>
      <c r="M8796" s="28" t="s">
        <v>1397</v>
      </c>
    </row>
    <row r="8797" spans="1:13" hidden="1" x14ac:dyDescent="0.2">
      <c r="A8797" s="27">
        <v>93495.3</v>
      </c>
      <c r="B8797" s="28" t="s">
        <v>4573</v>
      </c>
      <c r="C8797" s="28" t="s">
        <v>4574</v>
      </c>
      <c r="D8797" s="25">
        <v>41276</v>
      </c>
      <c r="E8797" s="28" t="s">
        <v>7162</v>
      </c>
      <c r="F8797" s="26">
        <v>20</v>
      </c>
      <c r="G8797" s="28" t="s">
        <v>4595</v>
      </c>
      <c r="H8797" s="28" t="s">
        <v>3370</v>
      </c>
      <c r="J8797" s="28" t="s">
        <v>4906</v>
      </c>
      <c r="K8797" s="29">
        <v>41276</v>
      </c>
      <c r="L8797" s="28" t="s">
        <v>7182</v>
      </c>
      <c r="M8797" s="28" t="s">
        <v>1398</v>
      </c>
    </row>
    <row r="8798" spans="1:13" hidden="1" x14ac:dyDescent="0.2">
      <c r="A8798" s="27">
        <v>93484</v>
      </c>
      <c r="B8798" s="28" t="s">
        <v>4573</v>
      </c>
      <c r="C8798" s="28" t="s">
        <v>4574</v>
      </c>
      <c r="D8798" s="25">
        <v>41276</v>
      </c>
      <c r="E8798" s="28" t="s">
        <v>5365</v>
      </c>
      <c r="F8798" s="26">
        <v>180</v>
      </c>
      <c r="G8798" s="28" t="s">
        <v>4597</v>
      </c>
      <c r="H8798" s="28" t="s">
        <v>3381</v>
      </c>
      <c r="J8798" s="28" t="s">
        <v>4909</v>
      </c>
      <c r="K8798" s="29">
        <v>41276</v>
      </c>
      <c r="L8798" s="28" t="s">
        <v>7174</v>
      </c>
      <c r="M8798" s="28" t="s">
        <v>7192</v>
      </c>
    </row>
    <row r="8799" spans="1:13" hidden="1" x14ac:dyDescent="0.2">
      <c r="A8799" s="211">
        <v>93792</v>
      </c>
      <c r="B8799" s="28" t="s">
        <v>4573</v>
      </c>
      <c r="C8799" s="28" t="s">
        <v>2008</v>
      </c>
      <c r="D8799" s="25">
        <v>41277</v>
      </c>
      <c r="E8799" s="28" t="s">
        <v>125</v>
      </c>
      <c r="F8799" s="26">
        <v>35</v>
      </c>
      <c r="G8799" s="28" t="s">
        <v>6760</v>
      </c>
      <c r="H8799" s="28" t="s">
        <v>4599</v>
      </c>
      <c r="I8799" s="28" t="s">
        <v>1130</v>
      </c>
      <c r="J8799" s="28" t="s">
        <v>4909</v>
      </c>
      <c r="K8799" s="29" t="s">
        <v>3608</v>
      </c>
      <c r="L8799" s="28" t="s">
        <v>5658</v>
      </c>
      <c r="M8799" s="28" t="s">
        <v>5743</v>
      </c>
    </row>
    <row r="8800" spans="1:13" hidden="1" x14ac:dyDescent="0.2">
      <c r="A8800" s="211">
        <v>93477</v>
      </c>
      <c r="B8800" s="28" t="s">
        <v>4573</v>
      </c>
      <c r="C8800" s="28" t="s">
        <v>4574</v>
      </c>
      <c r="D8800" s="25">
        <v>41277</v>
      </c>
      <c r="F8800" s="26">
        <v>10.48</v>
      </c>
      <c r="G8800" s="28" t="s">
        <v>5143</v>
      </c>
      <c r="H8800" s="28" t="s">
        <v>3381</v>
      </c>
      <c r="J8800" s="28" t="s">
        <v>4909</v>
      </c>
      <c r="K8800" s="29">
        <v>41277</v>
      </c>
      <c r="L8800" s="28" t="s">
        <v>7174</v>
      </c>
      <c r="M8800" s="28" t="s">
        <v>7217</v>
      </c>
    </row>
    <row r="8801" spans="1:13" hidden="1" x14ac:dyDescent="0.2">
      <c r="A8801" s="211">
        <v>93478</v>
      </c>
      <c r="B8801" s="28" t="s">
        <v>4573</v>
      </c>
      <c r="C8801" s="33" t="s">
        <v>4574</v>
      </c>
      <c r="D8801" s="25">
        <v>41277</v>
      </c>
      <c r="F8801" s="26">
        <v>76.5</v>
      </c>
      <c r="G8801" s="28" t="s">
        <v>1560</v>
      </c>
      <c r="H8801" s="28" t="s">
        <v>4600</v>
      </c>
      <c r="J8801" s="28" t="s">
        <v>4907</v>
      </c>
      <c r="K8801" s="29">
        <v>41277</v>
      </c>
      <c r="L8801" s="33" t="s">
        <v>7212</v>
      </c>
      <c r="M8801" s="28" t="s">
        <v>1392</v>
      </c>
    </row>
    <row r="8802" spans="1:13" hidden="1" x14ac:dyDescent="0.2">
      <c r="A8802" s="211">
        <v>93481</v>
      </c>
      <c r="B8802" s="28" t="s">
        <v>4573</v>
      </c>
      <c r="C8802" s="28" t="s">
        <v>4574</v>
      </c>
      <c r="D8802" s="25">
        <v>41277</v>
      </c>
      <c r="E8802" s="28" t="s">
        <v>5429</v>
      </c>
      <c r="F8802" s="26">
        <v>28.44</v>
      </c>
      <c r="G8802" s="28" t="s">
        <v>7130</v>
      </c>
      <c r="H8802" s="28" t="s">
        <v>3370</v>
      </c>
      <c r="J8802" s="28" t="s">
        <v>4909</v>
      </c>
      <c r="K8802" s="29">
        <v>41277</v>
      </c>
      <c r="L8802" s="28" t="s">
        <v>7212</v>
      </c>
      <c r="M8802" s="28" t="s">
        <v>1395</v>
      </c>
    </row>
    <row r="8803" spans="1:13" hidden="1" x14ac:dyDescent="0.2">
      <c r="A8803" s="27">
        <v>93482</v>
      </c>
      <c r="B8803" s="33" t="s">
        <v>4579</v>
      </c>
      <c r="C8803" s="28" t="s">
        <v>4574</v>
      </c>
      <c r="D8803" s="25">
        <v>41277</v>
      </c>
      <c r="F8803" s="26">
        <v>3118.24</v>
      </c>
      <c r="G8803" s="28" t="s">
        <v>5135</v>
      </c>
      <c r="H8803" s="28" t="s">
        <v>6667</v>
      </c>
      <c r="K8803" s="29">
        <v>41277</v>
      </c>
      <c r="L8803" s="28" t="s">
        <v>7174</v>
      </c>
      <c r="M8803" s="28" t="s">
        <v>7218</v>
      </c>
    </row>
    <row r="8804" spans="1:13" hidden="1" x14ac:dyDescent="0.2">
      <c r="A8804" s="27">
        <v>93479</v>
      </c>
      <c r="B8804" s="28" t="s">
        <v>4573</v>
      </c>
      <c r="C8804" s="28" t="s">
        <v>4574</v>
      </c>
      <c r="D8804" s="25">
        <v>41277</v>
      </c>
      <c r="E8804" s="28" t="s">
        <v>126</v>
      </c>
      <c r="F8804" s="26">
        <v>953.43</v>
      </c>
      <c r="G8804" s="28" t="s">
        <v>5415</v>
      </c>
      <c r="H8804" s="28" t="s">
        <v>4599</v>
      </c>
      <c r="I8804" s="28" t="s">
        <v>1130</v>
      </c>
      <c r="J8804" s="28" t="s">
        <v>4909</v>
      </c>
      <c r="K8804" s="29">
        <v>41277</v>
      </c>
      <c r="L8804" s="28" t="s">
        <v>7212</v>
      </c>
      <c r="M8804" s="28" t="s">
        <v>1393</v>
      </c>
    </row>
    <row r="8805" spans="1:13" hidden="1" x14ac:dyDescent="0.2">
      <c r="A8805" s="27">
        <v>93476</v>
      </c>
      <c r="B8805" s="28" t="s">
        <v>4573</v>
      </c>
      <c r="C8805" s="28" t="s">
        <v>4574</v>
      </c>
      <c r="D8805" s="25">
        <v>41277</v>
      </c>
      <c r="E8805" s="28" t="s">
        <v>3389</v>
      </c>
      <c r="F8805" s="26">
        <v>26.95</v>
      </c>
      <c r="G8805" s="28" t="s">
        <v>5139</v>
      </c>
      <c r="H8805" s="28" t="s">
        <v>3381</v>
      </c>
      <c r="J8805" s="28" t="s">
        <v>4911</v>
      </c>
      <c r="K8805" s="29">
        <v>41277</v>
      </c>
      <c r="L8805" s="28" t="s">
        <v>7174</v>
      </c>
      <c r="M8805" s="28" t="s">
        <v>7187</v>
      </c>
    </row>
    <row r="8806" spans="1:13" hidden="1" x14ac:dyDescent="0.2">
      <c r="A8806" s="27">
        <v>93480</v>
      </c>
      <c r="B8806" s="28" t="s">
        <v>4573</v>
      </c>
      <c r="C8806" s="28" t="s">
        <v>4574</v>
      </c>
      <c r="D8806" s="25">
        <v>41277</v>
      </c>
      <c r="E8806" s="28" t="s">
        <v>7164</v>
      </c>
      <c r="F8806" s="26">
        <v>5.0999999999999996</v>
      </c>
      <c r="G8806" s="28" t="s">
        <v>5137</v>
      </c>
      <c r="H8806" s="28" t="s">
        <v>3365</v>
      </c>
      <c r="J8806" s="28" t="s">
        <v>4911</v>
      </c>
      <c r="K8806" s="29">
        <v>41277</v>
      </c>
      <c r="L8806" s="28" t="s">
        <v>7212</v>
      </c>
      <c r="M8806" s="28" t="s">
        <v>1394</v>
      </c>
    </row>
    <row r="8807" spans="1:13" hidden="1" x14ac:dyDescent="0.2">
      <c r="A8807" s="27">
        <v>93986</v>
      </c>
      <c r="B8807" s="28" t="s">
        <v>5150</v>
      </c>
      <c r="C8807" s="28" t="s">
        <v>5135</v>
      </c>
      <c r="D8807" s="25">
        <v>41277</v>
      </c>
      <c r="F8807" s="26">
        <v>-3118.24</v>
      </c>
      <c r="G8807" s="28" t="s">
        <v>4574</v>
      </c>
      <c r="H8807" s="28" t="s">
        <v>6667</v>
      </c>
    </row>
    <row r="8808" spans="1:13" hidden="1" x14ac:dyDescent="0.2">
      <c r="A8808" s="211">
        <v>93473</v>
      </c>
      <c r="B8808" s="28" t="s">
        <v>4579</v>
      </c>
      <c r="C8808" s="28" t="s">
        <v>4574</v>
      </c>
      <c r="D8808" s="25">
        <v>41278</v>
      </c>
      <c r="F8808" s="26">
        <v>50</v>
      </c>
      <c r="G8808" s="28" t="s">
        <v>4580</v>
      </c>
      <c r="H8808" s="28" t="s">
        <v>6667</v>
      </c>
      <c r="K8808" s="29">
        <v>41278</v>
      </c>
      <c r="L8808" s="28" t="s">
        <v>7184</v>
      </c>
      <c r="M8808" s="28" t="s">
        <v>6783</v>
      </c>
    </row>
    <row r="8809" spans="1:13" hidden="1" x14ac:dyDescent="0.2">
      <c r="A8809" s="211">
        <v>93501</v>
      </c>
      <c r="B8809" s="28" t="s">
        <v>4573</v>
      </c>
      <c r="C8809" s="28" t="s">
        <v>5135</v>
      </c>
      <c r="D8809" s="25">
        <v>41278</v>
      </c>
      <c r="E8809" s="28" t="s">
        <v>6014</v>
      </c>
      <c r="F8809" s="26">
        <v>160</v>
      </c>
      <c r="G8809" s="28" t="s">
        <v>899</v>
      </c>
      <c r="H8809" s="28" t="s">
        <v>4599</v>
      </c>
      <c r="I8809" s="28" t="s">
        <v>1130</v>
      </c>
      <c r="J8809" s="28" t="s">
        <v>4907</v>
      </c>
      <c r="K8809" s="29">
        <v>41279</v>
      </c>
      <c r="L8809" s="28" t="s">
        <v>5658</v>
      </c>
      <c r="M8809" s="28" t="s">
        <v>2591</v>
      </c>
    </row>
    <row r="8810" spans="1:13" hidden="1" x14ac:dyDescent="0.2">
      <c r="A8810" s="211">
        <v>93474</v>
      </c>
      <c r="B8810" s="28" t="s">
        <v>4573</v>
      </c>
      <c r="C8810" s="28" t="s">
        <v>4574</v>
      </c>
      <c r="D8810" s="25">
        <v>41278</v>
      </c>
      <c r="F8810" s="26">
        <v>12</v>
      </c>
      <c r="G8810" s="28" t="s">
        <v>4596</v>
      </c>
      <c r="H8810" s="28" t="s">
        <v>5954</v>
      </c>
      <c r="J8810" s="28" t="s">
        <v>4912</v>
      </c>
      <c r="K8810" s="29">
        <v>41278</v>
      </c>
      <c r="L8810" s="28" t="s">
        <v>7174</v>
      </c>
      <c r="M8810" s="28" t="s">
        <v>4596</v>
      </c>
    </row>
    <row r="8811" spans="1:13" x14ac:dyDescent="0.2">
      <c r="A8811" s="27">
        <v>93472</v>
      </c>
      <c r="B8811" s="28" t="s">
        <v>4573</v>
      </c>
      <c r="C8811" s="28" t="s">
        <v>4574</v>
      </c>
      <c r="D8811" s="25">
        <v>41278</v>
      </c>
      <c r="F8811" s="26">
        <v>15.9</v>
      </c>
      <c r="G8811" s="28" t="s">
        <v>2205</v>
      </c>
      <c r="H8811" s="28" t="s">
        <v>7151</v>
      </c>
      <c r="J8811" s="28" t="s">
        <v>4911</v>
      </c>
      <c r="K8811" s="29">
        <v>41278</v>
      </c>
      <c r="L8811" s="28" t="s">
        <v>7212</v>
      </c>
      <c r="M8811" s="28" t="s">
        <v>4688</v>
      </c>
    </row>
    <row r="8812" spans="1:13" hidden="1" x14ac:dyDescent="0.2">
      <c r="A8812" s="27">
        <v>93475</v>
      </c>
      <c r="B8812" s="28" t="s">
        <v>4573</v>
      </c>
      <c r="C8812" s="28" t="s">
        <v>4574</v>
      </c>
      <c r="D8812" s="25">
        <v>41278</v>
      </c>
      <c r="F8812" s="26">
        <v>15.3</v>
      </c>
      <c r="G8812" s="28" t="s">
        <v>2205</v>
      </c>
      <c r="H8812" s="28" t="s">
        <v>3484</v>
      </c>
      <c r="J8812" s="28" t="s">
        <v>4907</v>
      </c>
      <c r="K8812" s="29">
        <v>41278</v>
      </c>
      <c r="L8812" s="28" t="s">
        <v>7212</v>
      </c>
      <c r="M8812" s="28" t="s">
        <v>1391</v>
      </c>
    </row>
    <row r="8813" spans="1:13" hidden="1" x14ac:dyDescent="0.2">
      <c r="A8813" s="211">
        <v>93503</v>
      </c>
      <c r="B8813" s="28" t="s">
        <v>4573</v>
      </c>
      <c r="C8813" s="28" t="s">
        <v>5135</v>
      </c>
      <c r="D8813" s="25">
        <v>41279</v>
      </c>
      <c r="E8813" s="28" t="s">
        <v>6015</v>
      </c>
      <c r="F8813" s="26">
        <v>16</v>
      </c>
      <c r="G8813" s="28" t="s">
        <v>1659</v>
      </c>
      <c r="H8813" s="28" t="s">
        <v>7323</v>
      </c>
      <c r="J8813" s="28" t="s">
        <v>4912</v>
      </c>
      <c r="K8813" s="29">
        <v>41281</v>
      </c>
      <c r="L8813" s="28" t="s">
        <v>5658</v>
      </c>
      <c r="M8813" s="28" t="s">
        <v>5073</v>
      </c>
    </row>
    <row r="8814" spans="1:13" hidden="1" x14ac:dyDescent="0.2">
      <c r="A8814" s="27">
        <v>93504</v>
      </c>
      <c r="B8814" s="28" t="s">
        <v>4573</v>
      </c>
      <c r="C8814" s="28" t="s">
        <v>5135</v>
      </c>
      <c r="D8814" s="25">
        <v>41279</v>
      </c>
      <c r="F8814" s="26">
        <v>9.18</v>
      </c>
      <c r="G8814" s="28" t="s">
        <v>683</v>
      </c>
      <c r="H8814" s="28" t="s">
        <v>3365</v>
      </c>
      <c r="J8814" s="28" t="s">
        <v>4909</v>
      </c>
      <c r="K8814" s="29">
        <v>41281</v>
      </c>
      <c r="L8814" s="28" t="s">
        <v>5658</v>
      </c>
      <c r="M8814" s="28" t="s">
        <v>7856</v>
      </c>
    </row>
    <row r="8815" spans="1:13" x14ac:dyDescent="0.2">
      <c r="A8815" s="27">
        <v>93502</v>
      </c>
      <c r="B8815" s="33" t="s">
        <v>4573</v>
      </c>
      <c r="C8815" s="28" t="s">
        <v>5135</v>
      </c>
      <c r="D8815" s="25">
        <v>41279</v>
      </c>
      <c r="F8815" s="26">
        <v>250</v>
      </c>
      <c r="G8815" s="28" t="s">
        <v>2205</v>
      </c>
      <c r="H8815" s="28" t="s">
        <v>7151</v>
      </c>
      <c r="J8815" s="28" t="s">
        <v>4911</v>
      </c>
      <c r="K8815" s="29">
        <v>41281</v>
      </c>
      <c r="L8815" s="28" t="s">
        <v>5658</v>
      </c>
      <c r="M8815" s="28" t="s">
        <v>755</v>
      </c>
    </row>
    <row r="8816" spans="1:13" x14ac:dyDescent="0.2">
      <c r="A8816" s="211">
        <v>93505.1</v>
      </c>
      <c r="B8816" s="28" t="s">
        <v>4573</v>
      </c>
      <c r="C8816" s="28" t="s">
        <v>5135</v>
      </c>
      <c r="D8816" s="25">
        <v>41280</v>
      </c>
      <c r="E8816" s="28" t="s">
        <v>6017</v>
      </c>
      <c r="F8816" s="26">
        <v>637.9</v>
      </c>
      <c r="G8816" s="28" t="s">
        <v>6016</v>
      </c>
      <c r="H8816" s="28" t="s">
        <v>7151</v>
      </c>
      <c r="J8816" s="28" t="s">
        <v>4911</v>
      </c>
      <c r="K8816" s="29">
        <v>41281</v>
      </c>
      <c r="L8816" s="28" t="s">
        <v>5658</v>
      </c>
      <c r="M8816" s="28" t="s">
        <v>5433</v>
      </c>
    </row>
    <row r="8817" spans="1:13" hidden="1" x14ac:dyDescent="0.2">
      <c r="A8817" s="211">
        <v>93505.2</v>
      </c>
      <c r="B8817" s="28" t="s">
        <v>4573</v>
      </c>
      <c r="C8817" s="28" t="s">
        <v>5135</v>
      </c>
      <c r="D8817" s="25">
        <v>41280</v>
      </c>
      <c r="E8817" s="28" t="s">
        <v>6018</v>
      </c>
      <c r="F8817" s="26">
        <v>508.01</v>
      </c>
      <c r="G8817" s="28" t="s">
        <v>6016</v>
      </c>
      <c r="H8817" s="28" t="s">
        <v>7321</v>
      </c>
      <c r="I8817" s="28" t="s">
        <v>7378</v>
      </c>
      <c r="J8817" s="28" t="s">
        <v>4909</v>
      </c>
      <c r="K8817" s="29">
        <v>41281</v>
      </c>
      <c r="L8817" s="28" t="s">
        <v>5658</v>
      </c>
      <c r="M8817" s="28" t="s">
        <v>5433</v>
      </c>
    </row>
    <row r="8818" spans="1:13" hidden="1" x14ac:dyDescent="0.2">
      <c r="A8818" s="211">
        <v>93506</v>
      </c>
      <c r="B8818" s="28" t="s">
        <v>4573</v>
      </c>
      <c r="C8818" s="28" t="s">
        <v>5135</v>
      </c>
      <c r="D8818" s="25">
        <v>41280</v>
      </c>
      <c r="F8818" s="26">
        <v>9.99</v>
      </c>
      <c r="G8818" s="28" t="s">
        <v>7133</v>
      </c>
      <c r="H8818" s="28" t="s">
        <v>3381</v>
      </c>
      <c r="J8818" s="28" t="s">
        <v>4909</v>
      </c>
      <c r="K8818" s="29">
        <v>41281</v>
      </c>
      <c r="L8818" s="28" t="s">
        <v>5658</v>
      </c>
      <c r="M8818" s="28" t="s">
        <v>5434</v>
      </c>
    </row>
    <row r="8819" spans="1:13" hidden="1" x14ac:dyDescent="0.2">
      <c r="A8819" s="211">
        <v>93527</v>
      </c>
      <c r="B8819" s="28" t="s">
        <v>4573</v>
      </c>
      <c r="C8819" s="28" t="s">
        <v>4580</v>
      </c>
      <c r="D8819" s="25">
        <v>41281</v>
      </c>
      <c r="F8819" s="26">
        <v>20</v>
      </c>
      <c r="G8819" s="28" t="s">
        <v>5158</v>
      </c>
      <c r="H8819" s="28" t="s">
        <v>7154</v>
      </c>
      <c r="J8819" s="28" t="s">
        <v>4905</v>
      </c>
    </row>
    <row r="8820" spans="1:13" hidden="1" x14ac:dyDescent="0.2">
      <c r="A8820" s="211">
        <v>93515</v>
      </c>
      <c r="B8820" s="28" t="s">
        <v>4573</v>
      </c>
      <c r="C8820" s="33" t="s">
        <v>4574</v>
      </c>
      <c r="D8820" s="25">
        <v>41281</v>
      </c>
      <c r="F8820" s="26">
        <v>5</v>
      </c>
      <c r="G8820" s="28" t="s">
        <v>4590</v>
      </c>
      <c r="H8820" s="28" t="s">
        <v>5954</v>
      </c>
      <c r="J8820" s="28" t="s">
        <v>4912</v>
      </c>
      <c r="K8820" s="29">
        <v>41281</v>
      </c>
      <c r="L8820" s="33" t="s">
        <v>7182</v>
      </c>
      <c r="M8820" s="28" t="s">
        <v>4756</v>
      </c>
    </row>
    <row r="8821" spans="1:13" hidden="1" x14ac:dyDescent="0.2">
      <c r="A8821" s="27">
        <v>93513</v>
      </c>
      <c r="B8821" s="28" t="s">
        <v>4573</v>
      </c>
      <c r="C8821" s="28" t="s">
        <v>4574</v>
      </c>
      <c r="D8821" s="25">
        <v>41281</v>
      </c>
      <c r="F8821" s="26">
        <v>85</v>
      </c>
      <c r="G8821" s="28" t="s">
        <v>5152</v>
      </c>
      <c r="H8821" s="28" t="s">
        <v>7311</v>
      </c>
      <c r="J8821" s="28" t="s">
        <v>4683</v>
      </c>
      <c r="K8821" s="29">
        <v>41281</v>
      </c>
      <c r="L8821" s="28" t="s">
        <v>7182</v>
      </c>
      <c r="M8821" s="28" t="s">
        <v>4754</v>
      </c>
    </row>
    <row r="8822" spans="1:13" hidden="1" x14ac:dyDescent="0.2">
      <c r="A8822" s="27">
        <v>93514.1</v>
      </c>
      <c r="B8822" s="28" t="s">
        <v>4573</v>
      </c>
      <c r="C8822" s="28" t="s">
        <v>4574</v>
      </c>
      <c r="D8822" s="25">
        <v>41281</v>
      </c>
      <c r="E8822" s="28" t="s">
        <v>4767</v>
      </c>
      <c r="F8822" s="26">
        <v>10</v>
      </c>
      <c r="G8822" s="28" t="s">
        <v>683</v>
      </c>
      <c r="H8822" s="28" t="s">
        <v>3370</v>
      </c>
      <c r="J8822" s="28" t="s">
        <v>4909</v>
      </c>
      <c r="K8822" s="29">
        <v>41281</v>
      </c>
      <c r="L8822" s="28" t="s">
        <v>7212</v>
      </c>
      <c r="M8822" s="28" t="s">
        <v>4755</v>
      </c>
    </row>
    <row r="8823" spans="1:13" hidden="1" x14ac:dyDescent="0.2">
      <c r="A8823" s="27">
        <v>93514.2</v>
      </c>
      <c r="B8823" s="28" t="s">
        <v>4573</v>
      </c>
      <c r="C8823" s="28" t="s">
        <v>4574</v>
      </c>
      <c r="D8823" s="25">
        <v>41281</v>
      </c>
      <c r="F8823" s="26">
        <v>7.7</v>
      </c>
      <c r="G8823" s="28" t="s">
        <v>683</v>
      </c>
      <c r="H8823" s="28" t="s">
        <v>3365</v>
      </c>
      <c r="J8823" s="28" t="s">
        <v>4909</v>
      </c>
      <c r="K8823" s="29">
        <v>41281</v>
      </c>
      <c r="L8823" s="28" t="s">
        <v>7212</v>
      </c>
      <c r="M8823" s="28" t="s">
        <v>4755</v>
      </c>
    </row>
    <row r="8824" spans="1:13" hidden="1" x14ac:dyDescent="0.2">
      <c r="A8824" s="27">
        <v>93526</v>
      </c>
      <c r="B8824" s="28" t="s">
        <v>4573</v>
      </c>
      <c r="C8824" s="28" t="s">
        <v>5135</v>
      </c>
      <c r="D8824" s="25">
        <v>41281</v>
      </c>
      <c r="F8824" s="26">
        <v>12.61</v>
      </c>
      <c r="G8824" s="28" t="s">
        <v>683</v>
      </c>
      <c r="H8824" s="28" t="s">
        <v>3365</v>
      </c>
      <c r="J8824" s="28" t="s">
        <v>4909</v>
      </c>
      <c r="K8824" s="29">
        <v>41282</v>
      </c>
      <c r="L8824" s="28" t="s">
        <v>5658</v>
      </c>
      <c r="M8824" s="28" t="s">
        <v>1552</v>
      </c>
    </row>
    <row r="8825" spans="1:13" hidden="1" x14ac:dyDescent="0.2">
      <c r="A8825" s="27">
        <v>93517</v>
      </c>
      <c r="B8825" s="28" t="s">
        <v>4573</v>
      </c>
      <c r="C8825" s="28" t="s">
        <v>4574</v>
      </c>
      <c r="D8825" s="25">
        <v>41281</v>
      </c>
      <c r="E8825" s="28" t="s">
        <v>3388</v>
      </c>
      <c r="F8825" s="26">
        <v>8.19</v>
      </c>
      <c r="G8825" s="28" t="s">
        <v>4589</v>
      </c>
      <c r="H8825" s="28" t="s">
        <v>3381</v>
      </c>
      <c r="J8825" s="28" t="s">
        <v>4907</v>
      </c>
      <c r="K8825" s="29">
        <v>41281</v>
      </c>
      <c r="L8825" s="28" t="s">
        <v>7174</v>
      </c>
      <c r="M8825" s="28" t="s">
        <v>7186</v>
      </c>
    </row>
    <row r="8826" spans="1:13" hidden="1" x14ac:dyDescent="0.2">
      <c r="A8826" s="27">
        <v>93516</v>
      </c>
      <c r="B8826" s="28" t="s">
        <v>4573</v>
      </c>
      <c r="C8826" s="28" t="s">
        <v>4574</v>
      </c>
      <c r="D8826" s="25">
        <v>41281</v>
      </c>
      <c r="F8826" s="26">
        <v>53.31</v>
      </c>
      <c r="G8826" s="28" t="s">
        <v>4758</v>
      </c>
      <c r="H8826" s="28" t="s">
        <v>7322</v>
      </c>
      <c r="J8826" s="28" t="s">
        <v>7139</v>
      </c>
      <c r="K8826" s="29">
        <v>41281</v>
      </c>
      <c r="L8826" s="28" t="s">
        <v>7212</v>
      </c>
      <c r="M8826" s="28" t="s">
        <v>4757</v>
      </c>
    </row>
    <row r="8827" spans="1:13" hidden="1" x14ac:dyDescent="0.2">
      <c r="A8827" s="211">
        <v>93512</v>
      </c>
      <c r="B8827" s="28" t="s">
        <v>4592</v>
      </c>
      <c r="C8827" s="28" t="s">
        <v>4574</v>
      </c>
      <c r="D8827" s="25">
        <v>41282</v>
      </c>
      <c r="F8827" s="26">
        <v>-5156.93</v>
      </c>
      <c r="G8827" s="28" t="s">
        <v>4593</v>
      </c>
      <c r="H8827" s="28" t="s">
        <v>6666</v>
      </c>
      <c r="J8827" s="28" t="s">
        <v>4911</v>
      </c>
      <c r="K8827" s="29">
        <v>41282</v>
      </c>
      <c r="L8827" s="28" t="s">
        <v>7177</v>
      </c>
      <c r="M8827" s="28" t="s">
        <v>5126</v>
      </c>
    </row>
    <row r="8828" spans="1:13" hidden="1" x14ac:dyDescent="0.2">
      <c r="A8828" s="27">
        <v>93793</v>
      </c>
      <c r="B8828" s="28" t="s">
        <v>4573</v>
      </c>
      <c r="C8828" s="28" t="s">
        <v>2008</v>
      </c>
      <c r="D8828" s="25">
        <v>41282</v>
      </c>
      <c r="F8828" s="26">
        <v>72.98</v>
      </c>
      <c r="G8828" s="28" t="s">
        <v>683</v>
      </c>
      <c r="H8828" s="28" t="s">
        <v>3365</v>
      </c>
      <c r="J8828" s="28" t="s">
        <v>4909</v>
      </c>
      <c r="K8828" s="29" t="s">
        <v>3609</v>
      </c>
      <c r="L8828" s="28" t="s">
        <v>5658</v>
      </c>
      <c r="M8828" s="28" t="s">
        <v>5744</v>
      </c>
    </row>
    <row r="8829" spans="1:13" hidden="1" x14ac:dyDescent="0.2">
      <c r="A8829" s="27">
        <v>93518</v>
      </c>
      <c r="B8829" s="28" t="s">
        <v>4573</v>
      </c>
      <c r="C8829" s="28" t="s">
        <v>5135</v>
      </c>
      <c r="D8829" s="25">
        <v>41282</v>
      </c>
      <c r="F8829" s="26">
        <v>30.16</v>
      </c>
      <c r="G8829" s="28" t="s">
        <v>7486</v>
      </c>
      <c r="H8829" s="28" t="s">
        <v>3381</v>
      </c>
      <c r="J8829" s="28" t="s">
        <v>4905</v>
      </c>
      <c r="K8829" s="29">
        <v>41283</v>
      </c>
      <c r="L8829" s="28" t="s">
        <v>5658</v>
      </c>
      <c r="M8829" s="28" t="s">
        <v>6433</v>
      </c>
    </row>
    <row r="8830" spans="1:13" hidden="1" x14ac:dyDescent="0.2">
      <c r="A8830" s="211">
        <v>93511</v>
      </c>
      <c r="B8830" s="33" t="s">
        <v>4585</v>
      </c>
      <c r="C8830" s="28" t="s">
        <v>4574</v>
      </c>
      <c r="D8830" s="25">
        <v>41283</v>
      </c>
      <c r="F8830" s="26">
        <v>50</v>
      </c>
      <c r="G8830" s="28" t="s">
        <v>4586</v>
      </c>
      <c r="H8830" s="28" t="s">
        <v>5948</v>
      </c>
      <c r="J8830" s="28" t="s">
        <v>4905</v>
      </c>
      <c r="K8830" s="29">
        <v>41283</v>
      </c>
      <c r="L8830" s="28" t="s">
        <v>7174</v>
      </c>
      <c r="M8830" s="28" t="s">
        <v>7180</v>
      </c>
    </row>
    <row r="8831" spans="1:13" hidden="1" x14ac:dyDescent="0.2">
      <c r="A8831" s="211">
        <v>93525</v>
      </c>
      <c r="B8831" s="28" t="s">
        <v>4573</v>
      </c>
      <c r="C8831" s="33" t="s">
        <v>5135</v>
      </c>
      <c r="D8831" s="25">
        <v>41283</v>
      </c>
      <c r="E8831" s="28" t="s">
        <v>4762</v>
      </c>
      <c r="F8831" s="26">
        <v>-49</v>
      </c>
      <c r="G8831" s="28" t="s">
        <v>1560</v>
      </c>
      <c r="H8831" s="28" t="s">
        <v>4600</v>
      </c>
      <c r="J8831" s="28" t="s">
        <v>4911</v>
      </c>
      <c r="K8831" s="29">
        <v>41284</v>
      </c>
      <c r="L8831" s="33" t="s">
        <v>5658</v>
      </c>
      <c r="M8831" s="28" t="s">
        <v>2735</v>
      </c>
    </row>
    <row r="8832" spans="1:13" hidden="1" x14ac:dyDescent="0.2">
      <c r="A8832" s="211">
        <v>93519</v>
      </c>
      <c r="B8832" s="28" t="s">
        <v>4573</v>
      </c>
      <c r="C8832" s="28" t="s">
        <v>5135</v>
      </c>
      <c r="D8832" s="25">
        <v>41283</v>
      </c>
      <c r="E8832" s="28" t="s">
        <v>4764</v>
      </c>
      <c r="F8832" s="26">
        <v>72.23</v>
      </c>
      <c r="G8832" s="28" t="s">
        <v>4763</v>
      </c>
      <c r="H8832" s="28" t="s">
        <v>4599</v>
      </c>
      <c r="I8832" s="28" t="s">
        <v>1130</v>
      </c>
      <c r="J8832" s="28" t="s">
        <v>4909</v>
      </c>
      <c r="K8832" s="29">
        <v>41284</v>
      </c>
      <c r="L8832" s="28" t="s">
        <v>5658</v>
      </c>
      <c r="M8832" s="28" t="s">
        <v>4759</v>
      </c>
    </row>
    <row r="8833" spans="1:13" hidden="1" x14ac:dyDescent="0.2">
      <c r="A8833" s="27">
        <v>93530</v>
      </c>
      <c r="B8833" s="28" t="s">
        <v>4573</v>
      </c>
      <c r="C8833" s="28" t="s">
        <v>4580</v>
      </c>
      <c r="D8833" s="25">
        <v>41283</v>
      </c>
      <c r="E8833" s="28" t="s">
        <v>2957</v>
      </c>
      <c r="F8833" s="26">
        <v>15</v>
      </c>
      <c r="G8833" s="28" t="s">
        <v>3696</v>
      </c>
      <c r="H8833" s="28" t="s">
        <v>3488</v>
      </c>
      <c r="J8833" s="28" t="s">
        <v>4911</v>
      </c>
    </row>
    <row r="8834" spans="1:13" hidden="1" x14ac:dyDescent="0.2">
      <c r="A8834" s="211">
        <v>93510</v>
      </c>
      <c r="B8834" s="28" t="s">
        <v>4579</v>
      </c>
      <c r="C8834" s="28" t="s">
        <v>4574</v>
      </c>
      <c r="D8834" s="25">
        <v>41284</v>
      </c>
      <c r="F8834" s="26">
        <v>30</v>
      </c>
      <c r="G8834" s="28" t="s">
        <v>4580</v>
      </c>
      <c r="H8834" s="28" t="s">
        <v>6667</v>
      </c>
      <c r="K8834" s="29">
        <v>41284</v>
      </c>
      <c r="L8834" s="28" t="s">
        <v>7184</v>
      </c>
      <c r="M8834" s="28" t="s">
        <v>5124</v>
      </c>
    </row>
    <row r="8835" spans="1:13" hidden="1" x14ac:dyDescent="0.2">
      <c r="A8835" s="211">
        <v>93532</v>
      </c>
      <c r="B8835" s="28" t="s">
        <v>4573</v>
      </c>
      <c r="C8835" s="28" t="s">
        <v>4580</v>
      </c>
      <c r="D8835" s="25">
        <v>41284</v>
      </c>
      <c r="F8835" s="26">
        <v>3</v>
      </c>
      <c r="G8835" s="28" t="s">
        <v>7120</v>
      </c>
      <c r="H8835" s="28" t="s">
        <v>3484</v>
      </c>
      <c r="J8835" s="28" t="s">
        <v>4907</v>
      </c>
    </row>
    <row r="8836" spans="1:13" hidden="1" x14ac:dyDescent="0.2">
      <c r="A8836" s="211">
        <v>93520</v>
      </c>
      <c r="B8836" s="28" t="s">
        <v>4573</v>
      </c>
      <c r="C8836" s="28" t="s">
        <v>5135</v>
      </c>
      <c r="D8836" s="25">
        <v>41284</v>
      </c>
      <c r="E8836" s="28" t="s">
        <v>4765</v>
      </c>
      <c r="F8836" s="26">
        <v>85</v>
      </c>
      <c r="G8836" s="28" t="s">
        <v>4763</v>
      </c>
      <c r="H8836" s="28" t="s">
        <v>7322</v>
      </c>
      <c r="J8836" s="28" t="s">
        <v>4906</v>
      </c>
      <c r="K8836" s="29">
        <v>41285</v>
      </c>
      <c r="L8836" s="28" t="s">
        <v>5658</v>
      </c>
      <c r="M8836" s="28" t="s">
        <v>4760</v>
      </c>
    </row>
    <row r="8837" spans="1:13" hidden="1" x14ac:dyDescent="0.2">
      <c r="A8837" s="27">
        <v>93521</v>
      </c>
      <c r="B8837" s="28" t="s">
        <v>4573</v>
      </c>
      <c r="C8837" s="28" t="s">
        <v>5135</v>
      </c>
      <c r="D8837" s="25">
        <v>41284</v>
      </c>
      <c r="E8837" s="28" t="s">
        <v>4761</v>
      </c>
      <c r="F8837" s="26">
        <v>0.8</v>
      </c>
      <c r="G8837" s="28" t="s">
        <v>5137</v>
      </c>
      <c r="H8837" s="28" t="s">
        <v>3365</v>
      </c>
      <c r="J8837" s="28" t="s">
        <v>4911</v>
      </c>
      <c r="K8837" s="29">
        <v>41285</v>
      </c>
      <c r="L8837" s="28" t="s">
        <v>5658</v>
      </c>
      <c r="M8837" s="28" t="s">
        <v>4774</v>
      </c>
    </row>
    <row r="8838" spans="1:13" hidden="1" x14ac:dyDescent="0.2">
      <c r="A8838" s="27">
        <v>93509</v>
      </c>
      <c r="B8838" s="28" t="s">
        <v>4592</v>
      </c>
      <c r="C8838" s="28" t="s">
        <v>4574</v>
      </c>
      <c r="D8838" s="25">
        <v>41284</v>
      </c>
      <c r="F8838" s="26">
        <v>-200</v>
      </c>
      <c r="G8838" s="28" t="s">
        <v>3622</v>
      </c>
      <c r="H8838" s="28" t="s">
        <v>6666</v>
      </c>
      <c r="J8838" s="28" t="s">
        <v>4907</v>
      </c>
      <c r="K8838" s="29">
        <v>41284</v>
      </c>
      <c r="L8838" s="28" t="s">
        <v>7177</v>
      </c>
      <c r="M8838" s="28" t="s">
        <v>5125</v>
      </c>
    </row>
    <row r="8839" spans="1:13" hidden="1" x14ac:dyDescent="0.2">
      <c r="A8839" s="211">
        <v>93524</v>
      </c>
      <c r="B8839" s="28" t="s">
        <v>4573</v>
      </c>
      <c r="C8839" s="28" t="s">
        <v>5135</v>
      </c>
      <c r="D8839" s="25">
        <v>41285</v>
      </c>
      <c r="F8839" s="26">
        <v>3.4</v>
      </c>
      <c r="G8839" s="28" t="s">
        <v>7120</v>
      </c>
      <c r="H8839" s="28" t="s">
        <v>3484</v>
      </c>
      <c r="J8839" s="28" t="s">
        <v>4911</v>
      </c>
      <c r="K8839" s="29">
        <v>41286</v>
      </c>
      <c r="L8839" s="28" t="s">
        <v>5658</v>
      </c>
      <c r="M8839" s="28" t="s">
        <v>3798</v>
      </c>
    </row>
    <row r="8840" spans="1:13" hidden="1" x14ac:dyDescent="0.2">
      <c r="A8840" s="211">
        <v>93528</v>
      </c>
      <c r="B8840" s="28" t="s">
        <v>4573</v>
      </c>
      <c r="C8840" s="28" t="s">
        <v>4580</v>
      </c>
      <c r="D8840" s="25">
        <v>41285</v>
      </c>
      <c r="E8840" s="28" t="s">
        <v>4768</v>
      </c>
      <c r="F8840" s="26">
        <v>4</v>
      </c>
      <c r="G8840" s="28" t="s">
        <v>6733</v>
      </c>
      <c r="H8840" s="28" t="s">
        <v>3379</v>
      </c>
      <c r="J8840" s="28" t="s">
        <v>4907</v>
      </c>
    </row>
    <row r="8841" spans="1:13" hidden="1" x14ac:dyDescent="0.2">
      <c r="A8841" s="211">
        <v>93508</v>
      </c>
      <c r="B8841" s="28" t="s">
        <v>4573</v>
      </c>
      <c r="C8841" s="28" t="s">
        <v>4574</v>
      </c>
      <c r="D8841" s="25">
        <v>41285</v>
      </c>
      <c r="E8841" s="28" t="s">
        <v>2598</v>
      </c>
      <c r="F8841" s="26">
        <v>10.6</v>
      </c>
      <c r="G8841" s="28" t="s">
        <v>681</v>
      </c>
      <c r="H8841" s="28" t="s">
        <v>7165</v>
      </c>
      <c r="J8841" s="28" t="s">
        <v>4907</v>
      </c>
      <c r="K8841" s="29">
        <v>41285</v>
      </c>
      <c r="L8841" s="28" t="s">
        <v>7174</v>
      </c>
      <c r="M8841" s="28" t="s">
        <v>697</v>
      </c>
    </row>
    <row r="8842" spans="1:13" x14ac:dyDescent="0.2">
      <c r="A8842" s="27">
        <v>93522</v>
      </c>
      <c r="B8842" s="28" t="s">
        <v>4573</v>
      </c>
      <c r="C8842" s="28" t="s">
        <v>5135</v>
      </c>
      <c r="D8842" s="25">
        <v>41285</v>
      </c>
      <c r="F8842" s="26">
        <v>30</v>
      </c>
      <c r="G8842" s="28" t="s">
        <v>2201</v>
      </c>
      <c r="H8842" s="28" t="s">
        <v>7151</v>
      </c>
      <c r="J8842" s="28" t="s">
        <v>4911</v>
      </c>
      <c r="K8842" s="29">
        <v>41286</v>
      </c>
      <c r="L8842" s="28" t="s">
        <v>5658</v>
      </c>
      <c r="M8842" s="28" t="s">
        <v>3808</v>
      </c>
    </row>
    <row r="8843" spans="1:13" hidden="1" x14ac:dyDescent="0.2">
      <c r="A8843" s="27">
        <v>93523</v>
      </c>
      <c r="B8843" s="28" t="s">
        <v>4573</v>
      </c>
      <c r="C8843" s="28" t="s">
        <v>5135</v>
      </c>
      <c r="D8843" s="25">
        <v>41285</v>
      </c>
      <c r="E8843" s="28" t="s">
        <v>7164</v>
      </c>
      <c r="F8843" s="26">
        <v>5.44</v>
      </c>
      <c r="G8843" s="28" t="s">
        <v>7119</v>
      </c>
      <c r="H8843" s="28" t="s">
        <v>3484</v>
      </c>
      <c r="J8843" s="28" t="s">
        <v>4911</v>
      </c>
      <c r="K8843" s="29">
        <v>41286</v>
      </c>
      <c r="L8843" s="28" t="s">
        <v>5658</v>
      </c>
      <c r="M8843" s="28" t="s">
        <v>6161</v>
      </c>
    </row>
    <row r="8844" spans="1:13" hidden="1" x14ac:dyDescent="0.2">
      <c r="A8844" s="27">
        <v>93531</v>
      </c>
      <c r="B8844" s="28" t="s">
        <v>4573</v>
      </c>
      <c r="C8844" s="28" t="s">
        <v>4580</v>
      </c>
      <c r="D8844" s="25">
        <v>41285</v>
      </c>
      <c r="E8844" s="33" t="s">
        <v>2958</v>
      </c>
      <c r="F8844" s="26">
        <v>10</v>
      </c>
      <c r="G8844" s="28" t="s">
        <v>3696</v>
      </c>
      <c r="H8844" s="28" t="s">
        <v>3488</v>
      </c>
      <c r="J8844" s="28" t="s">
        <v>4908</v>
      </c>
    </row>
    <row r="8845" spans="1:13" hidden="1" x14ac:dyDescent="0.2">
      <c r="A8845" s="27">
        <v>93780</v>
      </c>
      <c r="B8845" s="28" t="s">
        <v>4573</v>
      </c>
      <c r="C8845" s="28" t="s">
        <v>2008</v>
      </c>
      <c r="D8845" s="25">
        <v>41285</v>
      </c>
      <c r="F8845" s="26">
        <v>19.88</v>
      </c>
      <c r="G8845" s="28" t="s">
        <v>683</v>
      </c>
      <c r="H8845" s="28" t="s">
        <v>3365</v>
      </c>
      <c r="J8845" s="28" t="s">
        <v>4909</v>
      </c>
      <c r="K8845" s="29" t="s">
        <v>3600</v>
      </c>
      <c r="L8845" s="28" t="s">
        <v>5658</v>
      </c>
      <c r="M8845" s="28" t="s">
        <v>5731</v>
      </c>
    </row>
    <row r="8846" spans="1:13" hidden="1" x14ac:dyDescent="0.2">
      <c r="A8846" s="211">
        <v>93529</v>
      </c>
      <c r="B8846" s="28" t="s">
        <v>4573</v>
      </c>
      <c r="C8846" s="28" t="s">
        <v>4580</v>
      </c>
      <c r="D8846" s="25">
        <v>41286</v>
      </c>
      <c r="E8846" s="28" t="s">
        <v>4766</v>
      </c>
      <c r="F8846" s="26">
        <v>5</v>
      </c>
      <c r="G8846" s="28" t="s">
        <v>5158</v>
      </c>
      <c r="H8846" s="28" t="s">
        <v>3484</v>
      </c>
      <c r="J8846" s="28" t="s">
        <v>4905</v>
      </c>
    </row>
    <row r="8847" spans="1:13" hidden="1" x14ac:dyDescent="0.2">
      <c r="A8847" s="211">
        <v>93536</v>
      </c>
      <c r="B8847" s="28" t="s">
        <v>4573</v>
      </c>
      <c r="C8847" s="28" t="s">
        <v>5135</v>
      </c>
      <c r="D8847" s="25">
        <v>41286</v>
      </c>
      <c r="F8847" s="26">
        <v>58</v>
      </c>
      <c r="G8847" s="28" t="s">
        <v>3698</v>
      </c>
      <c r="H8847" s="28" t="s">
        <v>3484</v>
      </c>
      <c r="J8847" s="28" t="s">
        <v>4909</v>
      </c>
      <c r="K8847" s="29">
        <v>41288</v>
      </c>
      <c r="L8847" s="28" t="s">
        <v>5658</v>
      </c>
      <c r="M8847" s="28" t="s">
        <v>3663</v>
      </c>
    </row>
    <row r="8848" spans="1:13" hidden="1" x14ac:dyDescent="0.2">
      <c r="A8848" s="27">
        <v>93535</v>
      </c>
      <c r="B8848" s="28" t="s">
        <v>4573</v>
      </c>
      <c r="C8848" s="28" t="s">
        <v>5135</v>
      </c>
      <c r="D8848" s="25">
        <v>41286</v>
      </c>
      <c r="F8848" s="26">
        <v>63.85</v>
      </c>
      <c r="G8848" s="28" t="s">
        <v>4758</v>
      </c>
      <c r="H8848" s="28" t="s">
        <v>7322</v>
      </c>
      <c r="J8848" s="28" t="s">
        <v>7139</v>
      </c>
      <c r="K8848" s="29">
        <v>41288</v>
      </c>
      <c r="L8848" s="28" t="s">
        <v>5658</v>
      </c>
      <c r="M8848" s="28" t="s">
        <v>3005</v>
      </c>
    </row>
    <row r="8849" spans="1:13" hidden="1" x14ac:dyDescent="0.2">
      <c r="A8849" s="27">
        <v>93779</v>
      </c>
      <c r="B8849" s="28" t="s">
        <v>4573</v>
      </c>
      <c r="C8849" s="28" t="s">
        <v>2008</v>
      </c>
      <c r="D8849" s="25">
        <v>41287</v>
      </c>
      <c r="F8849" s="26">
        <v>34.46</v>
      </c>
      <c r="G8849" s="28" t="s">
        <v>683</v>
      </c>
      <c r="H8849" s="28" t="s">
        <v>3365</v>
      </c>
      <c r="J8849" s="28" t="s">
        <v>4909</v>
      </c>
      <c r="K8849" s="29" t="s">
        <v>3600</v>
      </c>
      <c r="L8849" s="28" t="s">
        <v>5658</v>
      </c>
      <c r="M8849" s="28" t="s">
        <v>2009</v>
      </c>
    </row>
    <row r="8850" spans="1:13" hidden="1" x14ac:dyDescent="0.2">
      <c r="A8850" s="211">
        <v>93575</v>
      </c>
      <c r="B8850" s="28" t="s">
        <v>4573</v>
      </c>
      <c r="C8850" s="33" t="s">
        <v>4574</v>
      </c>
      <c r="D8850" s="25">
        <v>41288</v>
      </c>
      <c r="F8850" s="26">
        <v>-39</v>
      </c>
      <c r="G8850" s="28" t="s">
        <v>1560</v>
      </c>
      <c r="H8850" s="28" t="s">
        <v>4600</v>
      </c>
      <c r="J8850" s="28" t="s">
        <v>4909</v>
      </c>
      <c r="K8850" s="29">
        <v>41288</v>
      </c>
      <c r="L8850" s="33" t="s">
        <v>7212</v>
      </c>
      <c r="M8850" s="28" t="s">
        <v>3687</v>
      </c>
    </row>
    <row r="8851" spans="1:13" hidden="1" x14ac:dyDescent="0.2">
      <c r="A8851" s="27">
        <v>93574</v>
      </c>
      <c r="B8851" s="28" t="s">
        <v>4573</v>
      </c>
      <c r="C8851" s="28" t="s">
        <v>4574</v>
      </c>
      <c r="D8851" s="25">
        <v>41288</v>
      </c>
      <c r="F8851" s="26">
        <v>85</v>
      </c>
      <c r="G8851" s="28" t="s">
        <v>5152</v>
      </c>
      <c r="H8851" s="28" t="s">
        <v>7311</v>
      </c>
      <c r="J8851" s="28" t="s">
        <v>4683</v>
      </c>
      <c r="K8851" s="29">
        <v>41288</v>
      </c>
      <c r="L8851" s="28" t="s">
        <v>7182</v>
      </c>
      <c r="M8851" s="28" t="s">
        <v>3686</v>
      </c>
    </row>
    <row r="8852" spans="1:13" hidden="1" x14ac:dyDescent="0.2">
      <c r="A8852" s="27">
        <v>93781</v>
      </c>
      <c r="B8852" s="28" t="s">
        <v>4573</v>
      </c>
      <c r="C8852" s="28" t="s">
        <v>2008</v>
      </c>
      <c r="D8852" s="25">
        <v>41288</v>
      </c>
      <c r="F8852" s="26">
        <v>16.05</v>
      </c>
      <c r="G8852" s="28" t="s">
        <v>683</v>
      </c>
      <c r="H8852" s="28" t="s">
        <v>3365</v>
      </c>
      <c r="J8852" s="28" t="s">
        <v>4909</v>
      </c>
      <c r="K8852" s="29" t="s">
        <v>3601</v>
      </c>
      <c r="L8852" s="28" t="s">
        <v>5658</v>
      </c>
      <c r="M8852" s="28" t="s">
        <v>5732</v>
      </c>
    </row>
    <row r="8853" spans="1:13" hidden="1" x14ac:dyDescent="0.2">
      <c r="A8853" s="27">
        <v>93537</v>
      </c>
      <c r="B8853" s="28" t="s">
        <v>4573</v>
      </c>
      <c r="C8853" s="28" t="s">
        <v>5135</v>
      </c>
      <c r="D8853" s="25">
        <v>41288</v>
      </c>
      <c r="E8853" s="28" t="s">
        <v>7164</v>
      </c>
      <c r="F8853" s="26">
        <v>6.62</v>
      </c>
      <c r="G8853" s="28" t="s">
        <v>5137</v>
      </c>
      <c r="H8853" s="28" t="s">
        <v>3365</v>
      </c>
      <c r="J8853" s="28" t="s">
        <v>4911</v>
      </c>
      <c r="K8853" s="29">
        <v>41289</v>
      </c>
      <c r="L8853" s="28" t="s">
        <v>5658</v>
      </c>
      <c r="M8853" s="28" t="s">
        <v>751</v>
      </c>
    </row>
    <row r="8854" spans="1:13" hidden="1" x14ac:dyDescent="0.2">
      <c r="A8854" s="211">
        <v>93573</v>
      </c>
      <c r="B8854" s="28" t="s">
        <v>4573</v>
      </c>
      <c r="C8854" s="28" t="s">
        <v>4574</v>
      </c>
      <c r="D8854" s="25">
        <v>41289</v>
      </c>
      <c r="F8854" s="26">
        <v>40.200000000000003</v>
      </c>
      <c r="G8854" s="28" t="s">
        <v>5164</v>
      </c>
      <c r="H8854" s="28" t="s">
        <v>3365</v>
      </c>
      <c r="J8854" s="28" t="s">
        <v>4909</v>
      </c>
      <c r="K8854" s="29">
        <v>41289</v>
      </c>
      <c r="L8854" s="28" t="s">
        <v>7212</v>
      </c>
      <c r="M8854" s="28" t="s">
        <v>3685</v>
      </c>
    </row>
    <row r="8855" spans="1:13" hidden="1" x14ac:dyDescent="0.2">
      <c r="A8855" s="211">
        <v>93572</v>
      </c>
      <c r="B8855" s="28" t="s">
        <v>4579</v>
      </c>
      <c r="C8855" s="28" t="s">
        <v>4574</v>
      </c>
      <c r="D8855" s="25">
        <v>41289</v>
      </c>
      <c r="F8855" s="26">
        <v>50</v>
      </c>
      <c r="G8855" s="28" t="s">
        <v>4580</v>
      </c>
      <c r="H8855" s="28" t="s">
        <v>6667</v>
      </c>
      <c r="K8855" s="29">
        <v>41289</v>
      </c>
      <c r="L8855" s="28" t="s">
        <v>7184</v>
      </c>
      <c r="M8855" s="28" t="s">
        <v>3680</v>
      </c>
    </row>
    <row r="8856" spans="1:13" hidden="1" x14ac:dyDescent="0.2">
      <c r="A8856" s="27">
        <v>93782</v>
      </c>
      <c r="B8856" s="28" t="s">
        <v>4573</v>
      </c>
      <c r="C8856" s="28" t="s">
        <v>2008</v>
      </c>
      <c r="D8856" s="25">
        <v>41289</v>
      </c>
      <c r="F8856" s="26">
        <v>143.06</v>
      </c>
      <c r="G8856" s="28" t="s">
        <v>683</v>
      </c>
      <c r="H8856" s="28" t="s">
        <v>3365</v>
      </c>
      <c r="J8856" s="28" t="s">
        <v>4909</v>
      </c>
      <c r="K8856" s="29" t="s">
        <v>3602</v>
      </c>
      <c r="L8856" s="28" t="s">
        <v>5658</v>
      </c>
      <c r="M8856" s="28" t="s">
        <v>5733</v>
      </c>
    </row>
    <row r="8857" spans="1:13" hidden="1" x14ac:dyDescent="0.2">
      <c r="A8857" s="211">
        <v>93571.199999999997</v>
      </c>
      <c r="B8857" s="28" t="s">
        <v>4582</v>
      </c>
      <c r="C8857" s="28" t="s">
        <v>4574</v>
      </c>
      <c r="D8857" s="25">
        <v>41290</v>
      </c>
      <c r="F8857" s="26">
        <v>-4.32</v>
      </c>
      <c r="G8857" s="28" t="s">
        <v>4583</v>
      </c>
      <c r="H8857" s="28" t="s">
        <v>6666</v>
      </c>
      <c r="K8857" s="29">
        <v>41290</v>
      </c>
      <c r="L8857" s="28" t="s">
        <v>7181</v>
      </c>
      <c r="M8857" s="28">
        <v>160109</v>
      </c>
    </row>
    <row r="8858" spans="1:13" hidden="1" x14ac:dyDescent="0.2">
      <c r="A8858" s="27">
        <v>93571.1</v>
      </c>
      <c r="B8858" s="28" t="s">
        <v>7124</v>
      </c>
      <c r="C8858" s="28" t="s">
        <v>4574</v>
      </c>
      <c r="D8858" s="25">
        <v>41290</v>
      </c>
      <c r="F8858" s="26">
        <v>-50</v>
      </c>
      <c r="G8858" s="28" t="s">
        <v>2718</v>
      </c>
      <c r="H8858" s="28" t="s">
        <v>6666</v>
      </c>
      <c r="K8858" s="29">
        <v>41290</v>
      </c>
      <c r="L8858" s="28" t="s">
        <v>7181</v>
      </c>
      <c r="M8858" s="28">
        <v>160109</v>
      </c>
    </row>
    <row r="8859" spans="1:13" hidden="1" x14ac:dyDescent="0.2">
      <c r="A8859" s="27">
        <v>93538</v>
      </c>
      <c r="B8859" s="33" t="s">
        <v>4573</v>
      </c>
      <c r="C8859" s="28" t="s">
        <v>5135</v>
      </c>
      <c r="D8859" s="25">
        <v>41290</v>
      </c>
      <c r="E8859" s="28" t="s">
        <v>3669</v>
      </c>
      <c r="F8859" s="26">
        <v>40.68</v>
      </c>
      <c r="G8859" s="28" t="s">
        <v>3360</v>
      </c>
      <c r="H8859" s="28" t="s">
        <v>3370</v>
      </c>
      <c r="J8859" s="28" t="s">
        <v>3590</v>
      </c>
      <c r="K8859" s="29">
        <v>41291</v>
      </c>
      <c r="L8859" s="28" t="s">
        <v>5658</v>
      </c>
      <c r="M8859" s="28" t="s">
        <v>703</v>
      </c>
    </row>
    <row r="8860" spans="1:13" hidden="1" x14ac:dyDescent="0.2">
      <c r="A8860" s="211">
        <v>93569</v>
      </c>
      <c r="B8860" s="28" t="s">
        <v>4573</v>
      </c>
      <c r="C8860" s="28" t="s">
        <v>4574</v>
      </c>
      <c r="D8860" s="25">
        <v>41291</v>
      </c>
      <c r="E8860" s="28" t="s">
        <v>8420</v>
      </c>
      <c r="F8860" s="26">
        <v>40</v>
      </c>
      <c r="G8860" s="28" t="s">
        <v>7118</v>
      </c>
      <c r="H8860" s="28" t="s">
        <v>3379</v>
      </c>
      <c r="J8860" s="28" t="s">
        <v>4905</v>
      </c>
      <c r="K8860" s="29">
        <v>41291</v>
      </c>
      <c r="L8860" s="28" t="s">
        <v>7176</v>
      </c>
      <c r="M8860" s="28">
        <v>1394</v>
      </c>
    </row>
    <row r="8861" spans="1:13" hidden="1" x14ac:dyDescent="0.2">
      <c r="A8861" s="211">
        <v>93540</v>
      </c>
      <c r="B8861" s="28" t="s">
        <v>4573</v>
      </c>
      <c r="C8861" s="28" t="s">
        <v>5135</v>
      </c>
      <c r="D8861" s="25">
        <v>41291</v>
      </c>
      <c r="E8861" s="28" t="s">
        <v>3670</v>
      </c>
      <c r="F8861" s="26">
        <v>11.5</v>
      </c>
      <c r="G8861" s="28" t="s">
        <v>7118</v>
      </c>
      <c r="H8861" s="28" t="s">
        <v>3379</v>
      </c>
      <c r="J8861" s="28" t="s">
        <v>4909</v>
      </c>
      <c r="K8861" s="29">
        <v>41293</v>
      </c>
      <c r="L8861" s="28" t="s">
        <v>5658</v>
      </c>
      <c r="M8861" s="28" t="s">
        <v>3664</v>
      </c>
    </row>
    <row r="8862" spans="1:13" hidden="1" x14ac:dyDescent="0.2">
      <c r="A8862" s="211">
        <v>93570</v>
      </c>
      <c r="B8862" s="28" t="s">
        <v>4573</v>
      </c>
      <c r="C8862" s="28" t="s">
        <v>4574</v>
      </c>
      <c r="D8862" s="25">
        <v>41291</v>
      </c>
      <c r="E8862" s="28" t="s">
        <v>96</v>
      </c>
      <c r="F8862" s="26">
        <v>20</v>
      </c>
      <c r="G8862" s="28" t="s">
        <v>2593</v>
      </c>
      <c r="H8862" s="28" t="s">
        <v>7154</v>
      </c>
      <c r="J8862" s="28" t="s">
        <v>4905</v>
      </c>
      <c r="K8862" s="29">
        <v>41291</v>
      </c>
      <c r="L8862" s="28" t="s">
        <v>7176</v>
      </c>
      <c r="M8862" s="28">
        <v>1421</v>
      </c>
    </row>
    <row r="8863" spans="1:13" hidden="1" x14ac:dyDescent="0.2">
      <c r="A8863" s="27">
        <v>93539</v>
      </c>
      <c r="B8863" s="28" t="s">
        <v>4573</v>
      </c>
      <c r="C8863" s="28" t="s">
        <v>5135</v>
      </c>
      <c r="D8863" s="25">
        <v>41291</v>
      </c>
      <c r="F8863" s="26">
        <v>2.84</v>
      </c>
      <c r="G8863" s="28" t="s">
        <v>7119</v>
      </c>
      <c r="H8863" s="28" t="s">
        <v>3484</v>
      </c>
      <c r="J8863" s="28" t="s">
        <v>4911</v>
      </c>
      <c r="K8863" s="29">
        <v>41292</v>
      </c>
      <c r="L8863" s="28" t="s">
        <v>5658</v>
      </c>
      <c r="M8863" s="28" t="s">
        <v>6161</v>
      </c>
    </row>
    <row r="8864" spans="1:13" hidden="1" x14ac:dyDescent="0.2">
      <c r="A8864" s="27">
        <v>93783</v>
      </c>
      <c r="B8864" s="33" t="s">
        <v>4573</v>
      </c>
      <c r="C8864" s="28" t="s">
        <v>2008</v>
      </c>
      <c r="D8864" s="25">
        <v>41291</v>
      </c>
      <c r="F8864" s="26">
        <v>9.48</v>
      </c>
      <c r="G8864" s="28" t="s">
        <v>683</v>
      </c>
      <c r="H8864" s="28" t="s">
        <v>3365</v>
      </c>
      <c r="J8864" s="28" t="s">
        <v>4909</v>
      </c>
      <c r="K8864" s="29" t="s">
        <v>3603</v>
      </c>
      <c r="L8864" s="28" t="s">
        <v>5658</v>
      </c>
      <c r="M8864" s="28" t="s">
        <v>5734</v>
      </c>
    </row>
    <row r="8865" spans="1:13" hidden="1" x14ac:dyDescent="0.2">
      <c r="A8865" s="27">
        <v>93568</v>
      </c>
      <c r="B8865" s="28" t="s">
        <v>4585</v>
      </c>
      <c r="C8865" s="28" t="s">
        <v>4574</v>
      </c>
      <c r="D8865" s="25">
        <v>41291</v>
      </c>
      <c r="F8865" s="26">
        <v>79.790000000000006</v>
      </c>
      <c r="G8865" s="28" t="s">
        <v>5142</v>
      </c>
      <c r="H8865" s="28" t="s">
        <v>5948</v>
      </c>
      <c r="K8865" s="29">
        <v>41291</v>
      </c>
      <c r="L8865" s="28" t="s">
        <v>7174</v>
      </c>
      <c r="M8865" s="28" t="s">
        <v>7175</v>
      </c>
    </row>
    <row r="8866" spans="1:13" hidden="1" x14ac:dyDescent="0.2">
      <c r="A8866" s="211">
        <v>93541</v>
      </c>
      <c r="B8866" s="28" t="s">
        <v>4573</v>
      </c>
      <c r="C8866" s="28" t="s">
        <v>5135</v>
      </c>
      <c r="D8866" s="25">
        <v>41292</v>
      </c>
      <c r="F8866" s="26">
        <v>9.59</v>
      </c>
      <c r="G8866" s="28" t="s">
        <v>7934</v>
      </c>
      <c r="H8866" s="28" t="s">
        <v>3484</v>
      </c>
      <c r="J8866" s="28" t="s">
        <v>4907</v>
      </c>
      <c r="K8866" s="29">
        <v>41293</v>
      </c>
      <c r="L8866" s="28" t="s">
        <v>5658</v>
      </c>
      <c r="M8866" s="28" t="s">
        <v>6051</v>
      </c>
    </row>
    <row r="8867" spans="1:13" hidden="1" x14ac:dyDescent="0.2">
      <c r="A8867" s="211">
        <v>93567</v>
      </c>
      <c r="B8867" s="28" t="s">
        <v>4579</v>
      </c>
      <c r="C8867" s="28" t="s">
        <v>4574</v>
      </c>
      <c r="D8867" s="25">
        <v>41292</v>
      </c>
      <c r="F8867" s="26">
        <v>30</v>
      </c>
      <c r="G8867" s="28" t="s">
        <v>4580</v>
      </c>
      <c r="H8867" s="28" t="s">
        <v>6667</v>
      </c>
      <c r="K8867" s="29">
        <v>41292</v>
      </c>
      <c r="L8867" s="28" t="s">
        <v>7184</v>
      </c>
      <c r="M8867" s="28" t="s">
        <v>3679</v>
      </c>
    </row>
    <row r="8868" spans="1:13" hidden="1" x14ac:dyDescent="0.2">
      <c r="A8868" s="27">
        <v>93785</v>
      </c>
      <c r="B8868" s="28" t="s">
        <v>4573</v>
      </c>
      <c r="C8868" s="28" t="s">
        <v>2008</v>
      </c>
      <c r="D8868" s="25">
        <v>41292</v>
      </c>
      <c r="F8868" s="26">
        <v>14.57</v>
      </c>
      <c r="G8868" s="28" t="s">
        <v>683</v>
      </c>
      <c r="H8868" s="28" t="s">
        <v>3365</v>
      </c>
      <c r="J8868" s="28" t="s">
        <v>4909</v>
      </c>
      <c r="K8868" s="29" t="s">
        <v>3604</v>
      </c>
      <c r="L8868" s="28" t="s">
        <v>5658</v>
      </c>
      <c r="M8868" s="28" t="s">
        <v>5736</v>
      </c>
    </row>
    <row r="8869" spans="1:13" x14ac:dyDescent="0.2">
      <c r="A8869" s="211">
        <v>93542</v>
      </c>
      <c r="B8869" s="28" t="s">
        <v>4573</v>
      </c>
      <c r="C8869" s="28" t="s">
        <v>5135</v>
      </c>
      <c r="D8869" s="25">
        <v>41294</v>
      </c>
      <c r="E8869" s="28" t="s">
        <v>3671</v>
      </c>
      <c r="F8869" s="26">
        <v>9.65</v>
      </c>
      <c r="G8869" s="28" t="s">
        <v>1943</v>
      </c>
      <c r="H8869" s="28" t="s">
        <v>7151</v>
      </c>
      <c r="J8869" s="28" t="s">
        <v>4907</v>
      </c>
      <c r="K8869" s="29">
        <v>41295</v>
      </c>
      <c r="L8869" s="28" t="s">
        <v>5658</v>
      </c>
      <c r="M8869" s="28" t="s">
        <v>4811</v>
      </c>
    </row>
    <row r="8870" spans="1:13" hidden="1" x14ac:dyDescent="0.2">
      <c r="A8870" s="27">
        <v>93784</v>
      </c>
      <c r="B8870" s="28" t="s">
        <v>4573</v>
      </c>
      <c r="C8870" s="28" t="s">
        <v>2008</v>
      </c>
      <c r="D8870" s="25">
        <v>41294</v>
      </c>
      <c r="F8870" s="26">
        <v>76.3</v>
      </c>
      <c r="G8870" s="28" t="s">
        <v>683</v>
      </c>
      <c r="H8870" s="28" t="s">
        <v>3365</v>
      </c>
      <c r="J8870" s="28" t="s">
        <v>4909</v>
      </c>
      <c r="K8870" s="29" t="s">
        <v>3604</v>
      </c>
      <c r="L8870" s="28" t="s">
        <v>5658</v>
      </c>
      <c r="M8870" s="28" t="s">
        <v>5735</v>
      </c>
    </row>
    <row r="8871" spans="1:13" hidden="1" x14ac:dyDescent="0.2">
      <c r="A8871" s="27">
        <v>93566</v>
      </c>
      <c r="B8871" s="28" t="s">
        <v>4573</v>
      </c>
      <c r="C8871" s="28" t="s">
        <v>4574</v>
      </c>
      <c r="D8871" s="25">
        <v>41295</v>
      </c>
      <c r="F8871" s="26">
        <v>85</v>
      </c>
      <c r="G8871" s="28" t="s">
        <v>5152</v>
      </c>
      <c r="H8871" s="28" t="s">
        <v>7311</v>
      </c>
      <c r="J8871" s="28" t="s">
        <v>4683</v>
      </c>
      <c r="K8871" s="29">
        <v>41295</v>
      </c>
      <c r="L8871" s="28" t="s">
        <v>7182</v>
      </c>
      <c r="M8871" s="28" t="s">
        <v>3684</v>
      </c>
    </row>
    <row r="8872" spans="1:13" hidden="1" x14ac:dyDescent="0.2">
      <c r="A8872" s="211">
        <v>93543</v>
      </c>
      <c r="B8872" s="28" t="s">
        <v>4573</v>
      </c>
      <c r="C8872" s="28" t="s">
        <v>5135</v>
      </c>
      <c r="D8872" s="25">
        <v>41296</v>
      </c>
      <c r="F8872" s="26">
        <v>18.010000000000002</v>
      </c>
      <c r="G8872" s="28" t="s">
        <v>1956</v>
      </c>
      <c r="H8872" s="28" t="s">
        <v>3365</v>
      </c>
      <c r="J8872" s="28" t="s">
        <v>4909</v>
      </c>
      <c r="K8872" s="29">
        <v>41297</v>
      </c>
      <c r="L8872" s="28" t="s">
        <v>5658</v>
      </c>
      <c r="M8872" s="28" t="s">
        <v>3867</v>
      </c>
    </row>
    <row r="8873" spans="1:13" hidden="1" x14ac:dyDescent="0.2">
      <c r="A8873" s="27">
        <v>93565</v>
      </c>
      <c r="B8873" s="28" t="s">
        <v>4585</v>
      </c>
      <c r="C8873" s="28" t="s">
        <v>4574</v>
      </c>
      <c r="D8873" s="25">
        <v>41296</v>
      </c>
      <c r="F8873" s="26">
        <v>20.8</v>
      </c>
      <c r="G8873" s="28" t="s">
        <v>5141</v>
      </c>
      <c r="H8873" s="28" t="s">
        <v>5948</v>
      </c>
      <c r="J8873" s="28" t="s">
        <v>4907</v>
      </c>
      <c r="K8873" s="29">
        <v>41296</v>
      </c>
      <c r="L8873" s="28" t="s">
        <v>7174</v>
      </c>
      <c r="M8873" s="28" t="s">
        <v>5035</v>
      </c>
    </row>
    <row r="8874" spans="1:13" hidden="1" x14ac:dyDescent="0.2">
      <c r="A8874" s="27">
        <v>93564</v>
      </c>
      <c r="B8874" s="28" t="s">
        <v>4573</v>
      </c>
      <c r="C8874" s="28" t="s">
        <v>4574</v>
      </c>
      <c r="D8874" s="25">
        <v>41297</v>
      </c>
      <c r="E8874" s="28" t="s">
        <v>3389</v>
      </c>
      <c r="F8874" s="26">
        <v>46.08</v>
      </c>
      <c r="G8874" s="28" t="s">
        <v>5139</v>
      </c>
      <c r="H8874" s="28" t="s">
        <v>3381</v>
      </c>
      <c r="J8874" s="28" t="s">
        <v>4911</v>
      </c>
      <c r="K8874" s="29">
        <v>41297</v>
      </c>
      <c r="L8874" s="28" t="s">
        <v>7174</v>
      </c>
      <c r="M8874" s="28" t="s">
        <v>7209</v>
      </c>
    </row>
    <row r="8875" spans="1:13" hidden="1" x14ac:dyDescent="0.2">
      <c r="A8875" s="27">
        <v>93786</v>
      </c>
      <c r="B8875" s="28" t="s">
        <v>4573</v>
      </c>
      <c r="C8875" s="28" t="s">
        <v>2008</v>
      </c>
      <c r="D8875" s="25">
        <v>41297</v>
      </c>
      <c r="F8875" s="26">
        <v>12.77</v>
      </c>
      <c r="G8875" s="28" t="s">
        <v>683</v>
      </c>
      <c r="H8875" s="28" t="s">
        <v>3365</v>
      </c>
      <c r="J8875" s="28" t="s">
        <v>4909</v>
      </c>
      <c r="K8875" s="29" t="s">
        <v>3605</v>
      </c>
      <c r="L8875" s="28" t="s">
        <v>5658</v>
      </c>
      <c r="M8875" s="28" t="s">
        <v>5737</v>
      </c>
    </row>
    <row r="8876" spans="1:13" hidden="1" x14ac:dyDescent="0.2">
      <c r="A8876" s="27">
        <v>93787</v>
      </c>
      <c r="B8876" s="28" t="s">
        <v>4573</v>
      </c>
      <c r="C8876" s="28" t="s">
        <v>2008</v>
      </c>
      <c r="D8876" s="25">
        <v>41297</v>
      </c>
      <c r="F8876" s="26">
        <v>59.73</v>
      </c>
      <c r="G8876" s="28" t="s">
        <v>683</v>
      </c>
      <c r="H8876" s="28" t="s">
        <v>7322</v>
      </c>
      <c r="J8876" s="28" t="s">
        <v>7139</v>
      </c>
      <c r="K8876" s="29" t="s">
        <v>3605</v>
      </c>
      <c r="L8876" s="28" t="s">
        <v>5658</v>
      </c>
      <c r="M8876" s="28" t="s">
        <v>5738</v>
      </c>
    </row>
    <row r="8877" spans="1:13" hidden="1" x14ac:dyDescent="0.2">
      <c r="A8877" s="27">
        <v>93544</v>
      </c>
      <c r="B8877" s="28" t="s">
        <v>4573</v>
      </c>
      <c r="C8877" s="28" t="s">
        <v>5135</v>
      </c>
      <c r="D8877" s="25">
        <v>41297</v>
      </c>
      <c r="F8877" s="26">
        <v>8.85</v>
      </c>
      <c r="G8877" s="28" t="s">
        <v>2210</v>
      </c>
      <c r="H8877" s="28" t="s">
        <v>3484</v>
      </c>
      <c r="J8877" s="28" t="s">
        <v>4907</v>
      </c>
      <c r="K8877" s="29">
        <v>41298</v>
      </c>
      <c r="L8877" s="28" t="s">
        <v>5658</v>
      </c>
      <c r="M8877" s="28" t="s">
        <v>3179</v>
      </c>
    </row>
    <row r="8878" spans="1:13" hidden="1" x14ac:dyDescent="0.2">
      <c r="A8878" s="27">
        <v>93545</v>
      </c>
      <c r="B8878" s="28" t="s">
        <v>4573</v>
      </c>
      <c r="C8878" s="28" t="s">
        <v>5135</v>
      </c>
      <c r="D8878" s="25">
        <v>41297</v>
      </c>
      <c r="F8878" s="26">
        <v>3.04</v>
      </c>
      <c r="G8878" s="28" t="s">
        <v>5137</v>
      </c>
      <c r="H8878" s="28" t="s">
        <v>3365</v>
      </c>
      <c r="J8878" s="28" t="s">
        <v>4909</v>
      </c>
      <c r="K8878" s="29">
        <v>41298</v>
      </c>
      <c r="L8878" s="28" t="s">
        <v>5658</v>
      </c>
      <c r="M8878" s="28" t="s">
        <v>4774</v>
      </c>
    </row>
    <row r="8879" spans="1:13" hidden="1" x14ac:dyDescent="0.2">
      <c r="A8879" s="211">
        <v>93563</v>
      </c>
      <c r="B8879" s="28" t="s">
        <v>4579</v>
      </c>
      <c r="C8879" s="28" t="s">
        <v>4574</v>
      </c>
      <c r="D8879" s="25">
        <v>41298</v>
      </c>
      <c r="F8879" s="26">
        <v>100</v>
      </c>
      <c r="G8879" s="28" t="s">
        <v>4580</v>
      </c>
      <c r="H8879" s="28" t="s">
        <v>6667</v>
      </c>
      <c r="K8879" s="29">
        <v>41298</v>
      </c>
      <c r="L8879" s="28" t="s">
        <v>7184</v>
      </c>
      <c r="M8879" s="28" t="s">
        <v>3677</v>
      </c>
    </row>
    <row r="8880" spans="1:13" hidden="1" x14ac:dyDescent="0.2">
      <c r="A8880" s="211">
        <v>93547</v>
      </c>
      <c r="B8880" s="28" t="s">
        <v>4573</v>
      </c>
      <c r="C8880" s="28" t="s">
        <v>5135</v>
      </c>
      <c r="D8880" s="25">
        <v>41298</v>
      </c>
      <c r="F8880" s="26">
        <v>14.12</v>
      </c>
      <c r="G8880" s="28" t="s">
        <v>2208</v>
      </c>
      <c r="H8880" s="28" t="s">
        <v>3365</v>
      </c>
      <c r="J8880" s="28" t="s">
        <v>4909</v>
      </c>
      <c r="K8880" s="29">
        <v>41299</v>
      </c>
      <c r="L8880" s="28" t="s">
        <v>5658</v>
      </c>
      <c r="M8880" s="28" t="s">
        <v>3924</v>
      </c>
    </row>
    <row r="8881" spans="1:13" hidden="1" x14ac:dyDescent="0.2">
      <c r="A8881" s="27">
        <v>93562</v>
      </c>
      <c r="B8881" s="28" t="s">
        <v>4573</v>
      </c>
      <c r="C8881" s="28" t="s">
        <v>4574</v>
      </c>
      <c r="D8881" s="25">
        <v>41298</v>
      </c>
      <c r="E8881" s="28" t="s">
        <v>3688</v>
      </c>
      <c r="F8881" s="26">
        <v>962</v>
      </c>
      <c r="G8881" s="28" t="s">
        <v>5415</v>
      </c>
      <c r="H8881" s="28" t="s">
        <v>4599</v>
      </c>
      <c r="I8881" s="28" t="s">
        <v>1130</v>
      </c>
      <c r="J8881" s="28" t="s">
        <v>4909</v>
      </c>
      <c r="K8881" s="29">
        <v>41298</v>
      </c>
      <c r="L8881" s="28" t="s">
        <v>5361</v>
      </c>
      <c r="M8881" s="28" t="s">
        <v>3683</v>
      </c>
    </row>
    <row r="8882" spans="1:13" hidden="1" x14ac:dyDescent="0.2">
      <c r="A8882" s="27">
        <v>93546</v>
      </c>
      <c r="B8882" s="28" t="s">
        <v>4573</v>
      </c>
      <c r="C8882" s="28" t="s">
        <v>5135</v>
      </c>
      <c r="D8882" s="25">
        <v>41298</v>
      </c>
      <c r="F8882" s="26">
        <v>39.19</v>
      </c>
      <c r="G8882" s="28" t="s">
        <v>683</v>
      </c>
      <c r="H8882" s="28" t="s">
        <v>3365</v>
      </c>
      <c r="J8882" s="28" t="s">
        <v>4909</v>
      </c>
      <c r="K8882" s="29">
        <v>41299</v>
      </c>
      <c r="L8882" s="28" t="s">
        <v>5658</v>
      </c>
      <c r="M8882" s="28" t="s">
        <v>7857</v>
      </c>
    </row>
    <row r="8883" spans="1:13" hidden="1" x14ac:dyDescent="0.2">
      <c r="A8883" s="211">
        <v>93560</v>
      </c>
      <c r="B8883" s="33" t="s">
        <v>4579</v>
      </c>
      <c r="C8883" s="28" t="s">
        <v>4574</v>
      </c>
      <c r="D8883" s="25">
        <v>41299</v>
      </c>
      <c r="E8883" s="33"/>
      <c r="F8883" s="26">
        <v>30</v>
      </c>
      <c r="G8883" s="28" t="s">
        <v>4580</v>
      </c>
      <c r="H8883" s="28" t="s">
        <v>6667</v>
      </c>
      <c r="K8883" s="29">
        <v>41299</v>
      </c>
      <c r="L8883" s="28" t="s">
        <v>7184</v>
      </c>
      <c r="M8883" s="28" t="s">
        <v>3677</v>
      </c>
    </row>
    <row r="8884" spans="1:13" hidden="1" x14ac:dyDescent="0.2">
      <c r="A8884" s="27">
        <v>93561</v>
      </c>
      <c r="B8884" s="28" t="s">
        <v>5138</v>
      </c>
      <c r="C8884" s="28" t="s">
        <v>4574</v>
      </c>
      <c r="D8884" s="25">
        <v>41299</v>
      </c>
      <c r="F8884" s="26">
        <v>315.08</v>
      </c>
      <c r="G8884" s="28" t="s">
        <v>4574</v>
      </c>
      <c r="H8884" s="28" t="s">
        <v>3381</v>
      </c>
      <c r="J8884" s="28" t="s">
        <v>4909</v>
      </c>
      <c r="K8884" s="29">
        <v>41299</v>
      </c>
      <c r="L8884" s="28" t="s">
        <v>7206</v>
      </c>
      <c r="M8884" s="28" t="s">
        <v>3678</v>
      </c>
    </row>
    <row r="8885" spans="1:13" hidden="1" x14ac:dyDescent="0.2">
      <c r="A8885" s="27">
        <v>93533</v>
      </c>
      <c r="B8885" s="28" t="s">
        <v>4573</v>
      </c>
      <c r="C8885" s="28" t="s">
        <v>5135</v>
      </c>
      <c r="D8885" s="25">
        <v>41299</v>
      </c>
      <c r="F8885" s="26">
        <v>25.12</v>
      </c>
      <c r="G8885" s="28" t="s">
        <v>5167</v>
      </c>
      <c r="H8885" s="28" t="s">
        <v>3365</v>
      </c>
      <c r="J8885" s="28" t="s">
        <v>4909</v>
      </c>
      <c r="K8885" s="29">
        <v>41300</v>
      </c>
      <c r="L8885" s="28" t="s">
        <v>5658</v>
      </c>
      <c r="M8885" s="28" t="s">
        <v>748</v>
      </c>
    </row>
    <row r="8886" spans="1:13" hidden="1" x14ac:dyDescent="0.2">
      <c r="A8886" s="211">
        <v>93534</v>
      </c>
      <c r="B8886" s="28" t="s">
        <v>4573</v>
      </c>
      <c r="C8886" s="33" t="s">
        <v>5135</v>
      </c>
      <c r="D8886" s="25">
        <v>41300</v>
      </c>
      <c r="F8886" s="26">
        <v>3.76</v>
      </c>
      <c r="G8886" s="28" t="s">
        <v>1560</v>
      </c>
      <c r="H8886" s="28" t="s">
        <v>3484</v>
      </c>
      <c r="J8886" s="28" t="s">
        <v>4907</v>
      </c>
      <c r="K8886" s="29">
        <v>41302</v>
      </c>
      <c r="L8886" s="33" t="s">
        <v>5658</v>
      </c>
      <c r="M8886" s="28" t="s">
        <v>2735</v>
      </c>
    </row>
    <row r="8887" spans="1:13" hidden="1" x14ac:dyDescent="0.2">
      <c r="A8887" s="27">
        <v>93788</v>
      </c>
      <c r="B8887" s="28" t="s">
        <v>4573</v>
      </c>
      <c r="C8887" s="28" t="s">
        <v>2008</v>
      </c>
      <c r="D8887" s="25">
        <v>41300</v>
      </c>
      <c r="F8887" s="26">
        <v>31.1</v>
      </c>
      <c r="G8887" s="28" t="s">
        <v>683</v>
      </c>
      <c r="H8887" s="28" t="s">
        <v>3365</v>
      </c>
      <c r="J8887" s="28" t="s">
        <v>4909</v>
      </c>
      <c r="K8887" s="29" t="s">
        <v>3606</v>
      </c>
      <c r="L8887" s="28" t="s">
        <v>5658</v>
      </c>
      <c r="M8887" s="28" t="s">
        <v>5739</v>
      </c>
    </row>
    <row r="8888" spans="1:13" hidden="1" x14ac:dyDescent="0.2">
      <c r="A8888" s="27">
        <v>93548</v>
      </c>
      <c r="B8888" s="28" t="s">
        <v>4573</v>
      </c>
      <c r="C8888" s="28" t="s">
        <v>5135</v>
      </c>
      <c r="D8888" s="25">
        <v>41300</v>
      </c>
      <c r="E8888" s="28" t="s">
        <v>3672</v>
      </c>
      <c r="F8888" s="26">
        <v>114</v>
      </c>
      <c r="G8888" s="28" t="s">
        <v>6788</v>
      </c>
      <c r="H8888" s="28" t="s">
        <v>3370</v>
      </c>
      <c r="J8888" s="28" t="s">
        <v>4911</v>
      </c>
      <c r="K8888" s="29">
        <v>41302</v>
      </c>
      <c r="L8888" s="28" t="s">
        <v>5658</v>
      </c>
      <c r="M8888" s="28" t="s">
        <v>3465</v>
      </c>
    </row>
    <row r="8889" spans="1:13" hidden="1" x14ac:dyDescent="0.2">
      <c r="A8889" s="27">
        <v>93549</v>
      </c>
      <c r="B8889" s="28" t="s">
        <v>4573</v>
      </c>
      <c r="C8889" s="28" t="s">
        <v>5135</v>
      </c>
      <c r="D8889" s="25">
        <v>41301</v>
      </c>
      <c r="E8889" s="28" t="s">
        <v>3673</v>
      </c>
      <c r="F8889" s="26">
        <v>70</v>
      </c>
      <c r="G8889" s="28" t="s">
        <v>3696</v>
      </c>
      <c r="H8889" s="28" t="s">
        <v>3484</v>
      </c>
      <c r="J8889" s="28" t="s">
        <v>4909</v>
      </c>
      <c r="K8889" s="29">
        <v>41302</v>
      </c>
      <c r="L8889" s="28" t="s">
        <v>5658</v>
      </c>
      <c r="M8889" s="28" t="s">
        <v>3665</v>
      </c>
    </row>
    <row r="8890" spans="1:13" hidden="1" x14ac:dyDescent="0.2">
      <c r="A8890" s="27">
        <v>93550</v>
      </c>
      <c r="B8890" s="28" t="s">
        <v>4573</v>
      </c>
      <c r="C8890" s="28" t="s">
        <v>5135</v>
      </c>
      <c r="D8890" s="25">
        <v>41301</v>
      </c>
      <c r="E8890" s="28" t="s">
        <v>3674</v>
      </c>
      <c r="F8890" s="26">
        <v>21.05</v>
      </c>
      <c r="G8890" s="28" t="s">
        <v>3696</v>
      </c>
      <c r="H8890" s="28" t="s">
        <v>3488</v>
      </c>
      <c r="J8890" s="28" t="s">
        <v>4909</v>
      </c>
      <c r="K8890" s="29">
        <v>41302</v>
      </c>
      <c r="L8890" s="28" t="s">
        <v>5658</v>
      </c>
      <c r="M8890" s="28" t="s">
        <v>3665</v>
      </c>
    </row>
    <row r="8891" spans="1:13" hidden="1" x14ac:dyDescent="0.2">
      <c r="A8891" s="211">
        <v>93553</v>
      </c>
      <c r="B8891" s="28" t="s">
        <v>4573</v>
      </c>
      <c r="C8891" s="28" t="s">
        <v>5135</v>
      </c>
      <c r="D8891" s="25">
        <v>41302</v>
      </c>
      <c r="E8891" s="28" t="s">
        <v>3676</v>
      </c>
      <c r="F8891" s="26">
        <v>1.9</v>
      </c>
      <c r="G8891" s="28" t="s">
        <v>1943</v>
      </c>
      <c r="H8891" s="28" t="s">
        <v>277</v>
      </c>
      <c r="J8891" s="28" t="s">
        <v>4911</v>
      </c>
      <c r="K8891" s="29">
        <v>41303</v>
      </c>
      <c r="L8891" s="28" t="s">
        <v>5658</v>
      </c>
      <c r="M8891" s="28" t="s">
        <v>3668</v>
      </c>
    </row>
    <row r="8892" spans="1:13" hidden="1" x14ac:dyDescent="0.2">
      <c r="A8892" s="211">
        <v>93748</v>
      </c>
      <c r="B8892" s="28" t="s">
        <v>4573</v>
      </c>
      <c r="C8892" s="28" t="s">
        <v>5135</v>
      </c>
      <c r="D8892" s="25">
        <v>41302</v>
      </c>
      <c r="E8892" s="28" t="s">
        <v>119</v>
      </c>
      <c r="F8892" s="26">
        <v>1.9</v>
      </c>
      <c r="G8892" s="28" t="s">
        <v>1943</v>
      </c>
      <c r="H8892" s="28" t="s">
        <v>277</v>
      </c>
      <c r="J8892" s="28" t="s">
        <v>4911</v>
      </c>
      <c r="K8892" s="29">
        <v>41303</v>
      </c>
      <c r="L8892" s="28" t="s">
        <v>5658</v>
      </c>
      <c r="M8892" s="28" t="s">
        <v>5432</v>
      </c>
    </row>
    <row r="8893" spans="1:13" hidden="1" x14ac:dyDescent="0.2">
      <c r="A8893" s="211">
        <v>93557</v>
      </c>
      <c r="B8893" s="33" t="s">
        <v>4573</v>
      </c>
      <c r="C8893" s="28" t="s">
        <v>4574</v>
      </c>
      <c r="D8893" s="25">
        <v>41302</v>
      </c>
      <c r="E8893" s="28" t="s">
        <v>95</v>
      </c>
      <c r="F8893" s="26">
        <v>15</v>
      </c>
      <c r="G8893" s="28" t="s">
        <v>4584</v>
      </c>
      <c r="H8893" s="28" t="s">
        <v>7154</v>
      </c>
      <c r="J8893" s="28" t="s">
        <v>4905</v>
      </c>
      <c r="K8893" s="29">
        <v>41302</v>
      </c>
      <c r="L8893" s="28" t="s">
        <v>7176</v>
      </c>
      <c r="M8893" s="28">
        <v>1395</v>
      </c>
    </row>
    <row r="8894" spans="1:13" hidden="1" x14ac:dyDescent="0.2">
      <c r="A8894" s="211">
        <v>93551</v>
      </c>
      <c r="B8894" s="28" t="s">
        <v>4573</v>
      </c>
      <c r="C8894" s="28" t="s">
        <v>5135</v>
      </c>
      <c r="D8894" s="25">
        <v>41302</v>
      </c>
      <c r="E8894" s="28" t="s">
        <v>3675</v>
      </c>
      <c r="F8894" s="26">
        <v>78.91</v>
      </c>
      <c r="G8894" s="28" t="s">
        <v>889</v>
      </c>
      <c r="H8894" s="28" t="s">
        <v>4599</v>
      </c>
      <c r="I8894" s="28" t="s">
        <v>1130</v>
      </c>
      <c r="J8894" s="28" t="s">
        <v>4909</v>
      </c>
      <c r="K8894" s="29">
        <v>41303</v>
      </c>
      <c r="L8894" s="28" t="s">
        <v>5658</v>
      </c>
      <c r="M8894" s="28" t="s">
        <v>3666</v>
      </c>
    </row>
    <row r="8895" spans="1:13" hidden="1" x14ac:dyDescent="0.2">
      <c r="A8895" s="211">
        <v>93750</v>
      </c>
      <c r="B8895" s="28" t="s">
        <v>4573</v>
      </c>
      <c r="C8895" s="28" t="s">
        <v>5135</v>
      </c>
      <c r="D8895" s="25">
        <v>41302</v>
      </c>
      <c r="F8895" s="26">
        <v>78.91</v>
      </c>
      <c r="G8895" s="28" t="s">
        <v>889</v>
      </c>
      <c r="H8895" s="28" t="s">
        <v>4599</v>
      </c>
      <c r="I8895" s="28" t="s">
        <v>100</v>
      </c>
      <c r="J8895" s="28" t="s">
        <v>4909</v>
      </c>
      <c r="K8895" s="29">
        <v>41303</v>
      </c>
      <c r="L8895" s="28" t="s">
        <v>5658</v>
      </c>
      <c r="M8895" s="28" t="s">
        <v>3217</v>
      </c>
    </row>
    <row r="8896" spans="1:13" hidden="1" x14ac:dyDescent="0.2">
      <c r="A8896" s="211">
        <v>93559</v>
      </c>
      <c r="B8896" s="28" t="s">
        <v>4573</v>
      </c>
      <c r="C8896" s="28" t="s">
        <v>4574</v>
      </c>
      <c r="D8896" s="25">
        <v>41302</v>
      </c>
      <c r="F8896" s="26">
        <v>-65.3</v>
      </c>
      <c r="G8896" s="28" t="s">
        <v>681</v>
      </c>
      <c r="H8896" s="28" t="s">
        <v>7165</v>
      </c>
      <c r="J8896" s="28" t="s">
        <v>4907</v>
      </c>
      <c r="K8896" s="29">
        <v>41302</v>
      </c>
      <c r="L8896" s="28" t="s">
        <v>7177</v>
      </c>
      <c r="M8896" s="28" t="s">
        <v>7210</v>
      </c>
    </row>
    <row r="8897" spans="1:13" hidden="1" x14ac:dyDescent="0.2">
      <c r="A8897" s="27">
        <v>93558</v>
      </c>
      <c r="B8897" s="28" t="s">
        <v>4573</v>
      </c>
      <c r="C8897" s="28" t="s">
        <v>4574</v>
      </c>
      <c r="D8897" s="25">
        <v>41302</v>
      </c>
      <c r="F8897" s="26">
        <v>85</v>
      </c>
      <c r="G8897" s="28" t="s">
        <v>5152</v>
      </c>
      <c r="H8897" s="28" t="s">
        <v>7311</v>
      </c>
      <c r="J8897" s="28" t="s">
        <v>4683</v>
      </c>
      <c r="K8897" s="29">
        <v>41302</v>
      </c>
      <c r="L8897" s="28" t="s">
        <v>7182</v>
      </c>
      <c r="M8897" s="28" t="s">
        <v>3682</v>
      </c>
    </row>
    <row r="8898" spans="1:13" hidden="1" x14ac:dyDescent="0.2">
      <c r="A8898" s="27">
        <v>93552</v>
      </c>
      <c r="B8898" s="28" t="s">
        <v>4573</v>
      </c>
      <c r="C8898" s="28" t="s">
        <v>5135</v>
      </c>
      <c r="D8898" s="25">
        <v>41302</v>
      </c>
      <c r="F8898" s="26">
        <v>3.97</v>
      </c>
      <c r="G8898" s="28" t="s">
        <v>683</v>
      </c>
      <c r="H8898" s="28" t="s">
        <v>3365</v>
      </c>
      <c r="J8898" s="28" t="s">
        <v>4909</v>
      </c>
      <c r="K8898" s="29">
        <v>41303</v>
      </c>
      <c r="L8898" s="28" t="s">
        <v>5658</v>
      </c>
      <c r="M8898" s="28" t="s">
        <v>3667</v>
      </c>
    </row>
    <row r="8899" spans="1:13" hidden="1" x14ac:dyDescent="0.2">
      <c r="A8899" s="27">
        <v>93749</v>
      </c>
      <c r="B8899" s="28" t="s">
        <v>4573</v>
      </c>
      <c r="C8899" s="28" t="s">
        <v>5135</v>
      </c>
      <c r="D8899" s="25">
        <v>41302</v>
      </c>
      <c r="F8899" s="26">
        <v>3.97</v>
      </c>
      <c r="G8899" s="28" t="s">
        <v>683</v>
      </c>
      <c r="H8899" s="28" t="s">
        <v>3365</v>
      </c>
      <c r="J8899" s="28" t="s">
        <v>4909</v>
      </c>
      <c r="K8899" s="29">
        <v>41303</v>
      </c>
      <c r="L8899" s="28" t="s">
        <v>5658</v>
      </c>
      <c r="M8899" s="28" t="s">
        <v>3667</v>
      </c>
    </row>
    <row r="8900" spans="1:13" hidden="1" x14ac:dyDescent="0.2">
      <c r="A8900" s="27">
        <v>93556</v>
      </c>
      <c r="B8900" s="28" t="s">
        <v>4573</v>
      </c>
      <c r="C8900" s="28" t="s">
        <v>4574</v>
      </c>
      <c r="D8900" s="25">
        <v>41302</v>
      </c>
      <c r="F8900" s="26">
        <v>43.39</v>
      </c>
      <c r="G8900" s="28" t="s">
        <v>6790</v>
      </c>
      <c r="H8900" s="28" t="s">
        <v>3381</v>
      </c>
      <c r="J8900" s="28" t="s">
        <v>4909</v>
      </c>
      <c r="K8900" s="29">
        <v>41302</v>
      </c>
      <c r="L8900" s="28" t="s">
        <v>7174</v>
      </c>
      <c r="M8900" s="28" t="s">
        <v>7220</v>
      </c>
    </row>
    <row r="8901" spans="1:13" hidden="1" x14ac:dyDescent="0.2">
      <c r="A8901" s="211">
        <v>93555</v>
      </c>
      <c r="B8901" s="28" t="s">
        <v>4573</v>
      </c>
      <c r="C8901" s="28" t="s">
        <v>4574</v>
      </c>
      <c r="D8901" s="25">
        <v>41303</v>
      </c>
      <c r="F8901" s="26">
        <v>2622.75</v>
      </c>
      <c r="G8901" s="28" t="s">
        <v>681</v>
      </c>
      <c r="H8901" s="28" t="s">
        <v>7165</v>
      </c>
      <c r="J8901" s="28" t="s">
        <v>4911</v>
      </c>
      <c r="K8901" s="29">
        <v>41303</v>
      </c>
      <c r="L8901" s="28" t="s">
        <v>7212</v>
      </c>
      <c r="M8901" s="28" t="s">
        <v>3681</v>
      </c>
    </row>
    <row r="8902" spans="1:13" hidden="1" x14ac:dyDescent="0.2">
      <c r="A8902" s="211">
        <v>93554</v>
      </c>
      <c r="B8902" s="28" t="s">
        <v>4573</v>
      </c>
      <c r="C8902" s="28" t="s">
        <v>4574</v>
      </c>
      <c r="D8902" s="25">
        <v>41303</v>
      </c>
      <c r="E8902" s="28" t="s">
        <v>94</v>
      </c>
      <c r="F8902" s="26">
        <v>20</v>
      </c>
      <c r="G8902" s="28" t="s">
        <v>4048</v>
      </c>
      <c r="H8902" s="28" t="s">
        <v>277</v>
      </c>
      <c r="J8902" s="28" t="s">
        <v>4911</v>
      </c>
      <c r="K8902" s="29">
        <v>41303</v>
      </c>
      <c r="L8902" s="28" t="s">
        <v>7176</v>
      </c>
      <c r="M8902" s="28">
        <v>1422</v>
      </c>
    </row>
    <row r="8903" spans="1:13" hidden="1" x14ac:dyDescent="0.2">
      <c r="A8903" s="27">
        <v>93789</v>
      </c>
      <c r="B8903" s="28" t="s">
        <v>4573</v>
      </c>
      <c r="C8903" s="28" t="s">
        <v>2008</v>
      </c>
      <c r="D8903" s="25">
        <v>41303</v>
      </c>
      <c r="F8903" s="26">
        <v>10.19</v>
      </c>
      <c r="G8903" s="28" t="s">
        <v>683</v>
      </c>
      <c r="H8903" s="28" t="s">
        <v>3365</v>
      </c>
      <c r="J8903" s="28" t="s">
        <v>4909</v>
      </c>
      <c r="K8903" s="29" t="s">
        <v>3607</v>
      </c>
      <c r="L8903" s="28" t="s">
        <v>5658</v>
      </c>
      <c r="M8903" s="28" t="s">
        <v>5740</v>
      </c>
    </row>
    <row r="8904" spans="1:13" hidden="1" x14ac:dyDescent="0.2">
      <c r="A8904" s="27">
        <v>93790</v>
      </c>
      <c r="B8904" s="28" t="s">
        <v>4573</v>
      </c>
      <c r="C8904" s="28" t="s">
        <v>2008</v>
      </c>
      <c r="D8904" s="25">
        <v>41303</v>
      </c>
      <c r="F8904" s="26">
        <v>3.25</v>
      </c>
      <c r="G8904" s="28" t="s">
        <v>683</v>
      </c>
      <c r="H8904" s="28" t="s">
        <v>3365</v>
      </c>
      <c r="J8904" s="28" t="s">
        <v>4909</v>
      </c>
      <c r="K8904" s="29" t="s">
        <v>3607</v>
      </c>
      <c r="L8904" s="28" t="s">
        <v>5658</v>
      </c>
      <c r="M8904" s="28" t="s">
        <v>5741</v>
      </c>
    </row>
    <row r="8905" spans="1:13" hidden="1" x14ac:dyDescent="0.2">
      <c r="A8905" s="27">
        <v>93791</v>
      </c>
      <c r="B8905" s="28" t="s">
        <v>4573</v>
      </c>
      <c r="C8905" s="28" t="s">
        <v>2008</v>
      </c>
      <c r="D8905" s="25">
        <v>41303</v>
      </c>
      <c r="F8905" s="26">
        <v>132.09</v>
      </c>
      <c r="G8905" s="28" t="s">
        <v>683</v>
      </c>
      <c r="H8905" s="28" t="s">
        <v>3365</v>
      </c>
      <c r="J8905" s="28" t="s">
        <v>4909</v>
      </c>
      <c r="K8905" s="29" t="s">
        <v>3607</v>
      </c>
      <c r="L8905" s="28" t="s">
        <v>5658</v>
      </c>
      <c r="M8905" s="28" t="s">
        <v>5742</v>
      </c>
    </row>
    <row r="8906" spans="1:13" hidden="1" x14ac:dyDescent="0.2">
      <c r="A8906" s="27">
        <v>93751</v>
      </c>
      <c r="B8906" s="28" t="s">
        <v>4573</v>
      </c>
      <c r="C8906" s="28" t="s">
        <v>5135</v>
      </c>
      <c r="D8906" s="25">
        <v>41303</v>
      </c>
      <c r="F8906" s="26">
        <v>2.4500000000000002</v>
      </c>
      <c r="G8906" s="28" t="s">
        <v>5137</v>
      </c>
      <c r="H8906" s="28" t="s">
        <v>3365</v>
      </c>
      <c r="J8906" s="28" t="s">
        <v>4909</v>
      </c>
      <c r="K8906" s="29">
        <v>41304</v>
      </c>
      <c r="L8906" s="28" t="s">
        <v>5658</v>
      </c>
      <c r="M8906" s="28" t="s">
        <v>4774</v>
      </c>
    </row>
    <row r="8907" spans="1:13" hidden="1" x14ac:dyDescent="0.2">
      <c r="A8907" s="211">
        <v>93659</v>
      </c>
      <c r="B8907" s="28" t="s">
        <v>4579</v>
      </c>
      <c r="C8907" s="28" t="s">
        <v>4574</v>
      </c>
      <c r="D8907" s="25">
        <v>41304</v>
      </c>
      <c r="F8907" s="26">
        <v>100</v>
      </c>
      <c r="G8907" s="28" t="s">
        <v>4580</v>
      </c>
      <c r="H8907" s="28" t="s">
        <v>6667</v>
      </c>
      <c r="K8907" s="29">
        <v>41304</v>
      </c>
      <c r="L8907" s="28" t="s">
        <v>7184</v>
      </c>
      <c r="M8907" s="28" t="s">
        <v>6424</v>
      </c>
    </row>
    <row r="8908" spans="1:13" hidden="1" x14ac:dyDescent="0.2">
      <c r="A8908" s="211">
        <v>93658</v>
      </c>
      <c r="B8908" s="28" t="s">
        <v>4573</v>
      </c>
      <c r="C8908" s="28" t="s">
        <v>4574</v>
      </c>
      <c r="D8908" s="25">
        <v>41304</v>
      </c>
      <c r="F8908" s="26">
        <v>21</v>
      </c>
      <c r="G8908" s="28" t="s">
        <v>5165</v>
      </c>
      <c r="H8908" s="28" t="s">
        <v>3370</v>
      </c>
      <c r="J8908" s="28" t="s">
        <v>4909</v>
      </c>
      <c r="K8908" s="29">
        <v>41304</v>
      </c>
      <c r="L8908" s="28" t="s">
        <v>7176</v>
      </c>
      <c r="M8908" s="28">
        <v>1396</v>
      </c>
    </row>
    <row r="8909" spans="1:13" hidden="1" x14ac:dyDescent="0.2">
      <c r="A8909" s="27">
        <v>93660</v>
      </c>
      <c r="B8909" s="28" t="s">
        <v>4579</v>
      </c>
      <c r="C8909" s="28" t="s">
        <v>4574</v>
      </c>
      <c r="D8909" s="25">
        <v>41304</v>
      </c>
      <c r="F8909" s="26">
        <v>107.98</v>
      </c>
      <c r="G8909" s="28" t="s">
        <v>2008</v>
      </c>
      <c r="H8909" s="28" t="s">
        <v>6667</v>
      </c>
      <c r="K8909" s="29">
        <v>41304</v>
      </c>
      <c r="L8909" s="28" t="s">
        <v>7212</v>
      </c>
      <c r="M8909" s="28" t="s">
        <v>5788</v>
      </c>
    </row>
    <row r="8910" spans="1:13" hidden="1" x14ac:dyDescent="0.2">
      <c r="A8910" s="27">
        <v>93753</v>
      </c>
      <c r="B8910" s="28" t="s">
        <v>4573</v>
      </c>
      <c r="C8910" s="28" t="s">
        <v>5135</v>
      </c>
      <c r="D8910" s="25">
        <v>41304</v>
      </c>
      <c r="F8910" s="26">
        <v>16.989999999999998</v>
      </c>
      <c r="G8910" s="28" t="s">
        <v>683</v>
      </c>
      <c r="H8910" s="28" t="s">
        <v>3365</v>
      </c>
      <c r="J8910" s="28" t="s">
        <v>4909</v>
      </c>
      <c r="K8910" s="29">
        <v>41305</v>
      </c>
      <c r="L8910" s="28" t="s">
        <v>5658</v>
      </c>
      <c r="M8910" s="28" t="s">
        <v>7856</v>
      </c>
    </row>
    <row r="8911" spans="1:13" hidden="1" x14ac:dyDescent="0.2">
      <c r="A8911" s="27">
        <v>93752</v>
      </c>
      <c r="B8911" s="28" t="s">
        <v>4573</v>
      </c>
      <c r="C8911" s="28" t="s">
        <v>5135</v>
      </c>
      <c r="D8911" s="25">
        <v>41304</v>
      </c>
      <c r="F8911" s="26">
        <v>3.29</v>
      </c>
      <c r="G8911" s="28" t="s">
        <v>5137</v>
      </c>
      <c r="H8911" s="28" t="s">
        <v>3365</v>
      </c>
      <c r="J8911" s="28" t="s">
        <v>4909</v>
      </c>
      <c r="K8911" s="29">
        <v>41305</v>
      </c>
      <c r="L8911" s="28" t="s">
        <v>5658</v>
      </c>
      <c r="M8911" s="28" t="s">
        <v>3218</v>
      </c>
    </row>
    <row r="8912" spans="1:13" hidden="1" x14ac:dyDescent="0.2">
      <c r="A8912" s="27">
        <v>93657</v>
      </c>
      <c r="B8912" s="28" t="s">
        <v>4573</v>
      </c>
      <c r="C8912" s="28" t="s">
        <v>4574</v>
      </c>
      <c r="D8912" s="25">
        <v>41304</v>
      </c>
      <c r="F8912" s="26">
        <v>25.54</v>
      </c>
      <c r="G8912" s="28" t="s">
        <v>5136</v>
      </c>
      <c r="H8912" s="28" t="s">
        <v>3381</v>
      </c>
      <c r="J8912" s="28" t="s">
        <v>4911</v>
      </c>
      <c r="K8912" s="29">
        <v>41304</v>
      </c>
      <c r="L8912" s="28" t="s">
        <v>7174</v>
      </c>
      <c r="M8912" s="28" t="s">
        <v>7221</v>
      </c>
    </row>
    <row r="8913" spans="1:13" hidden="1" x14ac:dyDescent="0.2">
      <c r="A8913" s="27">
        <v>93656</v>
      </c>
      <c r="B8913" s="28" t="s">
        <v>4573</v>
      </c>
      <c r="C8913" s="28" t="s">
        <v>4574</v>
      </c>
      <c r="D8913" s="25">
        <v>41305</v>
      </c>
      <c r="F8913" s="26">
        <v>29.75</v>
      </c>
      <c r="G8913" s="28" t="s">
        <v>6752</v>
      </c>
      <c r="H8913" s="28" t="s">
        <v>3381</v>
      </c>
      <c r="J8913" s="28" t="s">
        <v>4907</v>
      </c>
      <c r="K8913" s="29">
        <v>41305</v>
      </c>
      <c r="L8913" s="28" t="s">
        <v>7174</v>
      </c>
      <c r="M8913" s="28" t="s">
        <v>6752</v>
      </c>
    </row>
    <row r="8914" spans="1:13" x14ac:dyDescent="0.2">
      <c r="A8914" s="27">
        <v>93755</v>
      </c>
      <c r="B8914" s="28" t="s">
        <v>4573</v>
      </c>
      <c r="C8914" s="28" t="s">
        <v>5135</v>
      </c>
      <c r="D8914" s="25">
        <v>41305</v>
      </c>
      <c r="F8914" s="26">
        <v>10</v>
      </c>
      <c r="G8914" s="28" t="s">
        <v>2201</v>
      </c>
      <c r="H8914" s="28" t="s">
        <v>7151</v>
      </c>
      <c r="J8914" s="28" t="s">
        <v>4911</v>
      </c>
      <c r="K8914" s="29">
        <v>41306</v>
      </c>
      <c r="L8914" s="28" t="s">
        <v>5658</v>
      </c>
      <c r="M8914" s="28" t="s">
        <v>3808</v>
      </c>
    </row>
    <row r="8915" spans="1:13" x14ac:dyDescent="0.2">
      <c r="A8915" s="27">
        <v>93756</v>
      </c>
      <c r="B8915" s="28" t="s">
        <v>4573</v>
      </c>
      <c r="C8915" s="28" t="s">
        <v>5135</v>
      </c>
      <c r="D8915" s="25">
        <v>41305</v>
      </c>
      <c r="F8915" s="26">
        <v>20</v>
      </c>
      <c r="G8915" s="28" t="s">
        <v>2201</v>
      </c>
      <c r="H8915" s="28" t="s">
        <v>7151</v>
      </c>
      <c r="J8915" s="28" t="s">
        <v>4911</v>
      </c>
      <c r="K8915" s="29">
        <v>41306</v>
      </c>
      <c r="L8915" s="28" t="s">
        <v>5658</v>
      </c>
      <c r="M8915" s="28" t="s">
        <v>5530</v>
      </c>
    </row>
    <row r="8916" spans="1:13" hidden="1" x14ac:dyDescent="0.2">
      <c r="A8916" s="27">
        <v>93757</v>
      </c>
      <c r="B8916" s="28" t="s">
        <v>4573</v>
      </c>
      <c r="C8916" s="28" t="s">
        <v>5135</v>
      </c>
      <c r="D8916" s="25">
        <v>41305</v>
      </c>
      <c r="F8916" s="26">
        <v>24.6</v>
      </c>
      <c r="G8916" s="28" t="s">
        <v>688</v>
      </c>
      <c r="H8916" s="28" t="s">
        <v>3484</v>
      </c>
      <c r="J8916" s="28" t="s">
        <v>4908</v>
      </c>
      <c r="K8916" s="29">
        <v>41306</v>
      </c>
      <c r="L8916" s="28" t="s">
        <v>5658</v>
      </c>
      <c r="M8916" s="28" t="s">
        <v>3219</v>
      </c>
    </row>
    <row r="8917" spans="1:13" x14ac:dyDescent="0.2">
      <c r="A8917" s="27">
        <v>93754</v>
      </c>
      <c r="B8917" s="28" t="s">
        <v>4573</v>
      </c>
      <c r="C8917" s="28" t="s">
        <v>5135</v>
      </c>
      <c r="D8917" s="25">
        <v>41305</v>
      </c>
      <c r="F8917" s="26">
        <v>11.5</v>
      </c>
      <c r="G8917" s="28" t="s">
        <v>2205</v>
      </c>
      <c r="H8917" s="28" t="s">
        <v>7151</v>
      </c>
      <c r="J8917" s="28" t="s">
        <v>4911</v>
      </c>
      <c r="K8917" s="29">
        <v>41306</v>
      </c>
      <c r="L8917" s="28" t="s">
        <v>5658</v>
      </c>
      <c r="M8917" s="28" t="s">
        <v>755</v>
      </c>
    </row>
    <row r="8918" spans="1:13" hidden="1" x14ac:dyDescent="0.2">
      <c r="A8918" s="211">
        <v>93652.1</v>
      </c>
      <c r="B8918" s="28" t="s">
        <v>4573</v>
      </c>
      <c r="C8918" s="28" t="s">
        <v>4574</v>
      </c>
      <c r="D8918" s="25">
        <v>41306</v>
      </c>
      <c r="E8918" s="33"/>
      <c r="F8918" s="26">
        <v>50</v>
      </c>
      <c r="G8918" s="28" t="s">
        <v>5158</v>
      </c>
      <c r="H8918" s="28" t="s">
        <v>7154</v>
      </c>
      <c r="J8918" s="28" t="s">
        <v>4906</v>
      </c>
      <c r="K8918" s="29">
        <v>41306</v>
      </c>
      <c r="L8918" s="28" t="s">
        <v>7182</v>
      </c>
      <c r="M8918" s="28" t="s">
        <v>8165</v>
      </c>
    </row>
    <row r="8919" spans="1:13" hidden="1" x14ac:dyDescent="0.2">
      <c r="A8919" s="211">
        <v>93813</v>
      </c>
      <c r="B8919" s="28" t="s">
        <v>4573</v>
      </c>
      <c r="C8919" s="28" t="s">
        <v>4580</v>
      </c>
      <c r="D8919" s="25">
        <v>41306</v>
      </c>
      <c r="F8919" s="26">
        <v>40</v>
      </c>
      <c r="G8919" s="28" t="s">
        <v>5158</v>
      </c>
      <c r="H8919" s="28" t="s">
        <v>7154</v>
      </c>
      <c r="J8919" s="28" t="s">
        <v>4905</v>
      </c>
    </row>
    <row r="8920" spans="1:13" hidden="1" x14ac:dyDescent="0.2">
      <c r="A8920" s="211">
        <v>93651</v>
      </c>
      <c r="B8920" s="28" t="s">
        <v>4579</v>
      </c>
      <c r="C8920" s="28" t="s">
        <v>4574</v>
      </c>
      <c r="D8920" s="25">
        <v>41306</v>
      </c>
      <c r="F8920" s="26">
        <v>50</v>
      </c>
      <c r="G8920" s="28" t="s">
        <v>4580</v>
      </c>
      <c r="H8920" s="28" t="s">
        <v>6667</v>
      </c>
      <c r="K8920" s="29">
        <v>41306</v>
      </c>
      <c r="L8920" s="28" t="s">
        <v>7184</v>
      </c>
      <c r="M8920" s="28" t="s">
        <v>6423</v>
      </c>
    </row>
    <row r="8921" spans="1:13" hidden="1" x14ac:dyDescent="0.2">
      <c r="A8921" s="211">
        <v>93647</v>
      </c>
      <c r="B8921" s="28" t="s">
        <v>4573</v>
      </c>
      <c r="C8921" s="28" t="s">
        <v>4574</v>
      </c>
      <c r="D8921" s="25">
        <v>41306</v>
      </c>
      <c r="F8921" s="26">
        <v>5</v>
      </c>
      <c r="G8921" s="28" t="s">
        <v>5134</v>
      </c>
      <c r="H8921" s="28" t="s">
        <v>5954</v>
      </c>
      <c r="J8921" s="28" t="s">
        <v>4912</v>
      </c>
      <c r="K8921" s="29">
        <v>41306</v>
      </c>
      <c r="L8921" s="28" t="s">
        <v>7174</v>
      </c>
      <c r="M8921" s="28" t="s">
        <v>7194</v>
      </c>
    </row>
    <row r="8922" spans="1:13" hidden="1" x14ac:dyDescent="0.2">
      <c r="A8922" s="27">
        <v>93648</v>
      </c>
      <c r="B8922" s="28" t="s">
        <v>4579</v>
      </c>
      <c r="C8922" s="28" t="s">
        <v>4574</v>
      </c>
      <c r="D8922" s="25">
        <v>41306</v>
      </c>
      <c r="F8922" s="26">
        <v>3885.53</v>
      </c>
      <c r="G8922" s="28" t="s">
        <v>5135</v>
      </c>
      <c r="H8922" s="28" t="s">
        <v>6667</v>
      </c>
      <c r="K8922" s="29">
        <v>41306</v>
      </c>
      <c r="L8922" s="28" t="s">
        <v>7174</v>
      </c>
      <c r="M8922" s="28" t="s">
        <v>7218</v>
      </c>
    </row>
    <row r="8923" spans="1:13" hidden="1" x14ac:dyDescent="0.2">
      <c r="A8923" s="27">
        <v>93759</v>
      </c>
      <c r="B8923" s="28" t="s">
        <v>4573</v>
      </c>
      <c r="C8923" s="28" t="s">
        <v>5135</v>
      </c>
      <c r="D8923" s="25">
        <v>41306</v>
      </c>
      <c r="E8923" s="33"/>
      <c r="F8923" s="26">
        <v>4.0999999999999996</v>
      </c>
      <c r="G8923" s="28" t="s">
        <v>7119</v>
      </c>
      <c r="H8923" s="28" t="s">
        <v>3365</v>
      </c>
      <c r="J8923" s="28" t="s">
        <v>4911</v>
      </c>
      <c r="K8923" s="29">
        <v>41307</v>
      </c>
      <c r="L8923" s="28" t="s">
        <v>5658</v>
      </c>
      <c r="M8923" s="28" t="s">
        <v>6161</v>
      </c>
    </row>
    <row r="8924" spans="1:13" hidden="1" x14ac:dyDescent="0.2">
      <c r="A8924" s="27">
        <v>93758</v>
      </c>
      <c r="B8924" s="33" t="s">
        <v>4573</v>
      </c>
      <c r="C8924" s="28" t="s">
        <v>5135</v>
      </c>
      <c r="D8924" s="25">
        <v>41306</v>
      </c>
      <c r="F8924" s="26">
        <v>12</v>
      </c>
      <c r="G8924" s="28" t="s">
        <v>3696</v>
      </c>
      <c r="H8924" s="28" t="s">
        <v>3488</v>
      </c>
      <c r="J8924" s="28" t="s">
        <v>4908</v>
      </c>
      <c r="K8924" s="29">
        <v>41307</v>
      </c>
      <c r="L8924" s="28" t="s">
        <v>5658</v>
      </c>
      <c r="M8924" s="28" t="s">
        <v>3220</v>
      </c>
    </row>
    <row r="8925" spans="1:13" hidden="1" x14ac:dyDescent="0.2">
      <c r="A8925" s="27">
        <v>93816</v>
      </c>
      <c r="B8925" s="28" t="s">
        <v>4573</v>
      </c>
      <c r="C8925" s="28" t="s">
        <v>4580</v>
      </c>
      <c r="D8925" s="25">
        <v>41306</v>
      </c>
      <c r="F8925" s="26">
        <v>100</v>
      </c>
      <c r="G8925" s="28" t="s">
        <v>3696</v>
      </c>
      <c r="H8925" s="28" t="s">
        <v>3488</v>
      </c>
      <c r="J8925" s="28" t="s">
        <v>4908</v>
      </c>
    </row>
    <row r="8926" spans="1:13" hidden="1" x14ac:dyDescent="0.2">
      <c r="A8926" s="27">
        <v>93652.2</v>
      </c>
      <c r="B8926" s="28" t="s">
        <v>4573</v>
      </c>
      <c r="C8926" s="28" t="s">
        <v>4574</v>
      </c>
      <c r="D8926" s="25">
        <v>41306</v>
      </c>
      <c r="F8926" s="26">
        <v>30</v>
      </c>
      <c r="G8926" s="28" t="s">
        <v>8412</v>
      </c>
      <c r="H8926" s="28" t="s">
        <v>3365</v>
      </c>
      <c r="J8926" s="28" t="s">
        <v>4906</v>
      </c>
      <c r="K8926" s="29">
        <v>41306</v>
      </c>
      <c r="L8926" s="28" t="s">
        <v>7182</v>
      </c>
      <c r="M8926" s="28" t="s">
        <v>8165</v>
      </c>
    </row>
    <row r="8927" spans="1:13" hidden="1" x14ac:dyDescent="0.2">
      <c r="A8927" s="27">
        <v>93578</v>
      </c>
      <c r="B8927" s="28" t="s">
        <v>5150</v>
      </c>
      <c r="C8927" s="28" t="s">
        <v>5133</v>
      </c>
      <c r="D8927" s="25">
        <v>41306</v>
      </c>
      <c r="F8927" s="26">
        <v>-300</v>
      </c>
      <c r="G8927" s="28" t="s">
        <v>5133</v>
      </c>
      <c r="H8927" s="28" t="s">
        <v>6667</v>
      </c>
      <c r="K8927" s="29">
        <v>41306</v>
      </c>
      <c r="L8927" s="28" t="s">
        <v>5658</v>
      </c>
      <c r="M8927" s="28" t="s">
        <v>2935</v>
      </c>
    </row>
    <row r="8928" spans="1:13" hidden="1" x14ac:dyDescent="0.2">
      <c r="A8928" s="27">
        <v>93649</v>
      </c>
      <c r="B8928" s="28" t="s">
        <v>4579</v>
      </c>
      <c r="C8928" s="28" t="s">
        <v>4574</v>
      </c>
      <c r="D8928" s="25">
        <v>41306</v>
      </c>
      <c r="F8928" s="26">
        <v>300</v>
      </c>
      <c r="G8928" s="28" t="s">
        <v>5133</v>
      </c>
      <c r="H8928" s="28" t="s">
        <v>6667</v>
      </c>
      <c r="K8928" s="29">
        <v>41306</v>
      </c>
      <c r="L8928" s="28" t="s">
        <v>7174</v>
      </c>
      <c r="M8928" s="28" t="s">
        <v>2972</v>
      </c>
    </row>
    <row r="8929" spans="1:13" hidden="1" x14ac:dyDescent="0.2">
      <c r="A8929" s="27">
        <v>93650</v>
      </c>
      <c r="B8929" s="28" t="s">
        <v>4573</v>
      </c>
      <c r="C8929" s="28" t="s">
        <v>4574</v>
      </c>
      <c r="D8929" s="25">
        <v>41306</v>
      </c>
      <c r="E8929" s="28" t="s">
        <v>3375</v>
      </c>
      <c r="F8929" s="26">
        <v>31.75</v>
      </c>
      <c r="G8929" s="28" t="s">
        <v>6023</v>
      </c>
      <c r="H8929" s="28" t="s">
        <v>3379</v>
      </c>
      <c r="J8929" s="28" t="s">
        <v>4906</v>
      </c>
      <c r="K8929" s="29">
        <v>41306</v>
      </c>
      <c r="L8929" s="28" t="s">
        <v>7174</v>
      </c>
      <c r="M8929" s="28" t="s">
        <v>7196</v>
      </c>
    </row>
    <row r="8930" spans="1:13" hidden="1" x14ac:dyDescent="0.2">
      <c r="A8930" s="27">
        <v>93655</v>
      </c>
      <c r="B8930" s="28" t="s">
        <v>4573</v>
      </c>
      <c r="C8930" s="28" t="s">
        <v>4574</v>
      </c>
      <c r="D8930" s="25">
        <v>41306</v>
      </c>
      <c r="F8930" s="26">
        <v>12.12</v>
      </c>
      <c r="G8930" s="28" t="s">
        <v>6022</v>
      </c>
      <c r="H8930" s="28" t="s">
        <v>3381</v>
      </c>
      <c r="J8930" s="28" t="s">
        <v>4909</v>
      </c>
      <c r="K8930" s="29">
        <v>41306</v>
      </c>
      <c r="L8930" s="28" t="s">
        <v>7174</v>
      </c>
      <c r="M8930" s="28" t="s">
        <v>7195</v>
      </c>
    </row>
    <row r="8931" spans="1:13" hidden="1" x14ac:dyDescent="0.2">
      <c r="A8931" s="27">
        <v>93652.3</v>
      </c>
      <c r="B8931" s="28" t="s">
        <v>4573</v>
      </c>
      <c r="C8931" s="28" t="s">
        <v>4574</v>
      </c>
      <c r="D8931" s="25">
        <v>41306</v>
      </c>
      <c r="E8931" s="28" t="s">
        <v>7162</v>
      </c>
      <c r="F8931" s="26">
        <v>20</v>
      </c>
      <c r="G8931" s="28" t="s">
        <v>4595</v>
      </c>
      <c r="H8931" s="28" t="s">
        <v>3370</v>
      </c>
      <c r="J8931" s="28" t="s">
        <v>4906</v>
      </c>
      <c r="K8931" s="29">
        <v>41306</v>
      </c>
      <c r="L8931" s="28" t="s">
        <v>7182</v>
      </c>
      <c r="M8931" s="28" t="s">
        <v>8165</v>
      </c>
    </row>
    <row r="8932" spans="1:13" hidden="1" x14ac:dyDescent="0.2">
      <c r="A8932" s="27">
        <v>93653.1</v>
      </c>
      <c r="B8932" s="28" t="s">
        <v>4573</v>
      </c>
      <c r="C8932" s="28" t="s">
        <v>4574</v>
      </c>
      <c r="D8932" s="25">
        <v>41306</v>
      </c>
      <c r="E8932" s="33"/>
      <c r="F8932" s="26">
        <v>50</v>
      </c>
      <c r="G8932" s="28" t="s">
        <v>4595</v>
      </c>
      <c r="H8932" s="28" t="s">
        <v>4600</v>
      </c>
      <c r="J8932" s="28" t="s">
        <v>4905</v>
      </c>
      <c r="K8932" s="29">
        <v>41306</v>
      </c>
      <c r="L8932" s="28" t="s">
        <v>7182</v>
      </c>
      <c r="M8932" s="28" t="s">
        <v>5793</v>
      </c>
    </row>
    <row r="8933" spans="1:13" hidden="1" x14ac:dyDescent="0.2">
      <c r="A8933" s="27">
        <v>93653.2</v>
      </c>
      <c r="B8933" s="28" t="s">
        <v>4573</v>
      </c>
      <c r="C8933" s="28" t="s">
        <v>4574</v>
      </c>
      <c r="D8933" s="25">
        <v>41306</v>
      </c>
      <c r="F8933" s="26">
        <v>30</v>
      </c>
      <c r="G8933" s="28" t="s">
        <v>4595</v>
      </c>
      <c r="H8933" s="28" t="s">
        <v>4600</v>
      </c>
      <c r="J8933" s="28" t="s">
        <v>4905</v>
      </c>
      <c r="K8933" s="29">
        <v>41306</v>
      </c>
      <c r="L8933" s="28" t="s">
        <v>7182</v>
      </c>
      <c r="M8933" s="28" t="s">
        <v>5793</v>
      </c>
    </row>
    <row r="8934" spans="1:13" hidden="1" x14ac:dyDescent="0.2">
      <c r="A8934" s="27">
        <v>93653.3</v>
      </c>
      <c r="B8934" s="28" t="s">
        <v>4573</v>
      </c>
      <c r="C8934" s="28" t="s">
        <v>4574</v>
      </c>
      <c r="D8934" s="25">
        <v>41306</v>
      </c>
      <c r="E8934" s="28" t="s">
        <v>7163</v>
      </c>
      <c r="F8934" s="26">
        <v>20</v>
      </c>
      <c r="G8934" s="28" t="s">
        <v>4595</v>
      </c>
      <c r="H8934" s="28" t="s">
        <v>3370</v>
      </c>
      <c r="J8934" s="28" t="s">
        <v>4905</v>
      </c>
      <c r="K8934" s="29">
        <v>41306</v>
      </c>
      <c r="L8934" s="28" t="s">
        <v>7182</v>
      </c>
      <c r="M8934" s="28" t="s">
        <v>5793</v>
      </c>
    </row>
    <row r="8935" spans="1:13" hidden="1" x14ac:dyDescent="0.2">
      <c r="A8935" s="27">
        <v>93812</v>
      </c>
      <c r="B8935" s="28" t="s">
        <v>4573</v>
      </c>
      <c r="C8935" s="28" t="s">
        <v>4580</v>
      </c>
      <c r="D8935" s="25">
        <v>41306</v>
      </c>
      <c r="E8935" s="28" t="s">
        <v>129</v>
      </c>
      <c r="F8935" s="26">
        <v>110</v>
      </c>
      <c r="G8935" s="28" t="s">
        <v>4595</v>
      </c>
      <c r="H8935" s="28" t="s">
        <v>3370</v>
      </c>
      <c r="J8935" s="28" t="s">
        <v>4909</v>
      </c>
    </row>
    <row r="8936" spans="1:13" hidden="1" x14ac:dyDescent="0.2">
      <c r="A8936" s="27">
        <v>93806</v>
      </c>
      <c r="B8936" s="28" t="s">
        <v>5150</v>
      </c>
      <c r="C8936" s="28" t="s">
        <v>4580</v>
      </c>
      <c r="D8936" s="25">
        <v>41306</v>
      </c>
      <c r="E8936" s="28" t="s">
        <v>2259</v>
      </c>
      <c r="F8936" s="26">
        <v>-658.26</v>
      </c>
      <c r="G8936" s="28" t="s">
        <v>4574</v>
      </c>
      <c r="H8936" s="28" t="s">
        <v>6667</v>
      </c>
    </row>
    <row r="8937" spans="1:13" hidden="1" x14ac:dyDescent="0.2">
      <c r="A8937" s="27">
        <v>93987</v>
      </c>
      <c r="B8937" s="28" t="s">
        <v>5150</v>
      </c>
      <c r="C8937" s="28" t="s">
        <v>5135</v>
      </c>
      <c r="D8937" s="25">
        <v>41306</v>
      </c>
      <c r="F8937" s="26">
        <v>-3885.53</v>
      </c>
      <c r="G8937" s="28" t="s">
        <v>4574</v>
      </c>
      <c r="H8937" s="28" t="s">
        <v>6667</v>
      </c>
    </row>
    <row r="8938" spans="1:13" hidden="1" x14ac:dyDescent="0.2">
      <c r="A8938" s="27">
        <v>93654</v>
      </c>
      <c r="B8938" s="28" t="s">
        <v>4592</v>
      </c>
      <c r="C8938" s="28" t="s">
        <v>4574</v>
      </c>
      <c r="D8938" s="25">
        <v>41306</v>
      </c>
      <c r="F8938" s="26">
        <v>-200</v>
      </c>
      <c r="G8938" s="28" t="s">
        <v>3622</v>
      </c>
      <c r="H8938" s="28" t="s">
        <v>6666</v>
      </c>
      <c r="J8938" s="28" t="s">
        <v>4907</v>
      </c>
      <c r="K8938" s="29">
        <v>41306</v>
      </c>
      <c r="L8938" s="28" t="s">
        <v>7177</v>
      </c>
      <c r="M8938" s="28" t="s">
        <v>5787</v>
      </c>
    </row>
    <row r="8939" spans="1:13" hidden="1" x14ac:dyDescent="0.2">
      <c r="A8939" s="211">
        <v>93579</v>
      </c>
      <c r="B8939" s="28" t="s">
        <v>4573</v>
      </c>
      <c r="C8939" s="28" t="s">
        <v>5783</v>
      </c>
      <c r="D8939" s="25">
        <v>41307</v>
      </c>
      <c r="F8939" s="26">
        <v>158.78</v>
      </c>
      <c r="G8939" s="28" t="s">
        <v>1946</v>
      </c>
      <c r="H8939" s="28" t="s">
        <v>7322</v>
      </c>
      <c r="J8939" s="28" t="s">
        <v>4909</v>
      </c>
      <c r="K8939" s="29">
        <v>41307</v>
      </c>
      <c r="L8939" s="28" t="s">
        <v>5658</v>
      </c>
    </row>
    <row r="8940" spans="1:13" hidden="1" x14ac:dyDescent="0.2">
      <c r="A8940" s="211">
        <v>93760</v>
      </c>
      <c r="B8940" s="28" t="s">
        <v>4573</v>
      </c>
      <c r="C8940" s="28" t="s">
        <v>5135</v>
      </c>
      <c r="D8940" s="25">
        <v>41307</v>
      </c>
      <c r="E8940" s="28" t="s">
        <v>120</v>
      </c>
      <c r="F8940" s="26">
        <v>31.4</v>
      </c>
      <c r="G8940" s="28" t="s">
        <v>3348</v>
      </c>
      <c r="H8940" s="28" t="s">
        <v>3484</v>
      </c>
      <c r="J8940" s="28" t="s">
        <v>4909</v>
      </c>
      <c r="K8940" s="29">
        <v>41309</v>
      </c>
      <c r="L8940" s="28" t="s">
        <v>5658</v>
      </c>
      <c r="M8940" s="28" t="s">
        <v>3221</v>
      </c>
    </row>
    <row r="8941" spans="1:13" hidden="1" x14ac:dyDescent="0.2">
      <c r="A8941" s="211">
        <v>93761</v>
      </c>
      <c r="B8941" s="28" t="s">
        <v>4573</v>
      </c>
      <c r="C8941" s="28" t="s">
        <v>5135</v>
      </c>
      <c r="D8941" s="25">
        <v>41307</v>
      </c>
      <c r="F8941" s="26">
        <v>50.07</v>
      </c>
      <c r="G8941" s="28" t="s">
        <v>1157</v>
      </c>
      <c r="H8941" s="28" t="s">
        <v>7322</v>
      </c>
      <c r="J8941" s="28" t="s">
        <v>7139</v>
      </c>
      <c r="K8941" s="29">
        <v>41309</v>
      </c>
      <c r="L8941" s="28" t="s">
        <v>5658</v>
      </c>
      <c r="M8941" s="28" t="s">
        <v>3222</v>
      </c>
    </row>
    <row r="8942" spans="1:13" hidden="1" x14ac:dyDescent="0.2">
      <c r="A8942" s="211">
        <v>93644</v>
      </c>
      <c r="B8942" s="28" t="s">
        <v>4579</v>
      </c>
      <c r="C8942" s="28" t="s">
        <v>4574</v>
      </c>
      <c r="D8942" s="25">
        <v>41309</v>
      </c>
      <c r="F8942" s="26">
        <v>20</v>
      </c>
      <c r="G8942" s="28" t="s">
        <v>4580</v>
      </c>
      <c r="H8942" s="28" t="s">
        <v>6667</v>
      </c>
      <c r="K8942" s="29">
        <v>41309</v>
      </c>
      <c r="L8942" s="28" t="s">
        <v>7184</v>
      </c>
      <c r="M8942" s="28" t="s">
        <v>6422</v>
      </c>
    </row>
    <row r="8943" spans="1:13" hidden="1" x14ac:dyDescent="0.2">
      <c r="A8943" s="211">
        <v>93646</v>
      </c>
      <c r="B8943" s="28" t="s">
        <v>4573</v>
      </c>
      <c r="C8943" s="28" t="s">
        <v>4574</v>
      </c>
      <c r="D8943" s="25">
        <v>41309</v>
      </c>
      <c r="F8943" s="26">
        <v>7.99</v>
      </c>
      <c r="G8943" s="28" t="s">
        <v>2742</v>
      </c>
      <c r="H8943" s="28" t="s">
        <v>3381</v>
      </c>
      <c r="J8943" s="28" t="s">
        <v>4911</v>
      </c>
      <c r="K8943" s="29">
        <v>41309</v>
      </c>
      <c r="L8943" s="28" t="s">
        <v>7174</v>
      </c>
      <c r="M8943" s="28" t="s">
        <v>8111</v>
      </c>
    </row>
    <row r="8944" spans="1:13" hidden="1" x14ac:dyDescent="0.2">
      <c r="A8944" s="211">
        <v>93643</v>
      </c>
      <c r="B8944" s="28" t="s">
        <v>4573</v>
      </c>
      <c r="C8944" s="28" t="s">
        <v>4574</v>
      </c>
      <c r="D8944" s="25">
        <v>41309</v>
      </c>
      <c r="E8944" s="28" t="s">
        <v>3382</v>
      </c>
      <c r="F8944" s="26">
        <v>100</v>
      </c>
      <c r="G8944" s="28" t="s">
        <v>5414</v>
      </c>
      <c r="H8944" s="28" t="s">
        <v>3381</v>
      </c>
      <c r="J8944" s="28" t="s">
        <v>4909</v>
      </c>
      <c r="K8944" s="29">
        <v>41309</v>
      </c>
      <c r="L8944" s="28" t="s">
        <v>7174</v>
      </c>
      <c r="M8944" s="28" t="s">
        <v>7188</v>
      </c>
    </row>
    <row r="8945" spans="1:13" hidden="1" x14ac:dyDescent="0.2">
      <c r="A8945" s="27">
        <v>93642</v>
      </c>
      <c r="B8945" s="28" t="s">
        <v>4573</v>
      </c>
      <c r="C8945" s="28" t="s">
        <v>4574</v>
      </c>
      <c r="D8945" s="25">
        <v>41309</v>
      </c>
      <c r="E8945" s="28" t="s">
        <v>3389</v>
      </c>
      <c r="F8945" s="26">
        <v>26.95</v>
      </c>
      <c r="G8945" s="28" t="s">
        <v>5139</v>
      </c>
      <c r="H8945" s="28" t="s">
        <v>3381</v>
      </c>
      <c r="J8945" s="28" t="s">
        <v>4911</v>
      </c>
      <c r="K8945" s="29">
        <v>41309</v>
      </c>
      <c r="L8945" s="28" t="s">
        <v>7174</v>
      </c>
      <c r="M8945" s="28" t="s">
        <v>7187</v>
      </c>
    </row>
    <row r="8946" spans="1:13" hidden="1" x14ac:dyDescent="0.2">
      <c r="A8946" s="27">
        <v>93645</v>
      </c>
      <c r="B8946" s="28" t="s">
        <v>4573</v>
      </c>
      <c r="C8946" s="28" t="s">
        <v>4574</v>
      </c>
      <c r="D8946" s="25">
        <v>41309</v>
      </c>
      <c r="F8946" s="26">
        <v>85</v>
      </c>
      <c r="G8946" s="28" t="s">
        <v>5152</v>
      </c>
      <c r="H8946" s="28" t="s">
        <v>7311</v>
      </c>
      <c r="J8946" s="28" t="s">
        <v>4683</v>
      </c>
      <c r="K8946" s="29">
        <v>41309</v>
      </c>
      <c r="L8946" s="28" t="s">
        <v>7182</v>
      </c>
      <c r="M8946" s="28" t="s">
        <v>8164</v>
      </c>
    </row>
    <row r="8947" spans="1:13" hidden="1" x14ac:dyDescent="0.2">
      <c r="A8947" s="27">
        <v>93762</v>
      </c>
      <c r="B8947" s="28" t="s">
        <v>4573</v>
      </c>
      <c r="C8947" s="28" t="s">
        <v>5135</v>
      </c>
      <c r="D8947" s="25">
        <v>41309</v>
      </c>
      <c r="F8947" s="26">
        <v>4.72</v>
      </c>
      <c r="G8947" s="28" t="s">
        <v>5137</v>
      </c>
      <c r="H8947" s="28" t="s">
        <v>3365</v>
      </c>
      <c r="J8947" s="28" t="s">
        <v>4909</v>
      </c>
      <c r="K8947" s="29">
        <v>41310</v>
      </c>
      <c r="L8947" s="28" t="s">
        <v>5658</v>
      </c>
      <c r="M8947" s="28" t="s">
        <v>4774</v>
      </c>
    </row>
    <row r="8948" spans="1:13" hidden="1" x14ac:dyDescent="0.2">
      <c r="A8948" s="211">
        <v>93765</v>
      </c>
      <c r="B8948" s="28" t="s">
        <v>4573</v>
      </c>
      <c r="C8948" s="28" t="s">
        <v>5135</v>
      </c>
      <c r="D8948" s="25">
        <v>41310</v>
      </c>
      <c r="E8948" s="33" t="s">
        <v>121</v>
      </c>
      <c r="F8948" s="26">
        <v>1.29</v>
      </c>
      <c r="G8948" s="28" t="s">
        <v>1943</v>
      </c>
      <c r="H8948" s="28" t="s">
        <v>277</v>
      </c>
      <c r="J8948" s="28" t="s">
        <v>4911</v>
      </c>
      <c r="K8948" s="29">
        <v>41311</v>
      </c>
      <c r="L8948" s="28" t="s">
        <v>5658</v>
      </c>
      <c r="M8948" s="28" t="s">
        <v>5432</v>
      </c>
    </row>
    <row r="8949" spans="1:13" hidden="1" x14ac:dyDescent="0.2">
      <c r="A8949" s="211">
        <v>93766</v>
      </c>
      <c r="B8949" s="28" t="s">
        <v>4573</v>
      </c>
      <c r="C8949" s="28" t="s">
        <v>5135</v>
      </c>
      <c r="D8949" s="25">
        <v>41310</v>
      </c>
      <c r="E8949" s="28" t="s">
        <v>122</v>
      </c>
      <c r="F8949" s="26">
        <v>0.99</v>
      </c>
      <c r="G8949" s="28" t="s">
        <v>1943</v>
      </c>
      <c r="H8949" s="28" t="s">
        <v>277</v>
      </c>
      <c r="J8949" s="28" t="s">
        <v>4911</v>
      </c>
      <c r="K8949" s="29">
        <v>41311</v>
      </c>
      <c r="L8949" s="28" t="s">
        <v>5658</v>
      </c>
      <c r="M8949" s="28" t="s">
        <v>3223</v>
      </c>
    </row>
    <row r="8950" spans="1:13" hidden="1" x14ac:dyDescent="0.2">
      <c r="A8950" s="211">
        <v>93763</v>
      </c>
      <c r="B8950" s="28" t="s">
        <v>4573</v>
      </c>
      <c r="C8950" s="28" t="s">
        <v>5135</v>
      </c>
      <c r="D8950" s="25">
        <v>41310</v>
      </c>
      <c r="F8950" s="26">
        <v>3.79</v>
      </c>
      <c r="G8950" s="28" t="s">
        <v>1555</v>
      </c>
      <c r="H8950" s="28" t="s">
        <v>3370</v>
      </c>
      <c r="J8950" s="28" t="s">
        <v>4909</v>
      </c>
      <c r="K8950" s="29">
        <v>41311</v>
      </c>
      <c r="L8950" s="28" t="s">
        <v>5658</v>
      </c>
      <c r="M8950" s="28" t="s">
        <v>5076</v>
      </c>
    </row>
    <row r="8951" spans="1:13" hidden="1" x14ac:dyDescent="0.2">
      <c r="A8951" s="211">
        <v>93641</v>
      </c>
      <c r="B8951" s="28" t="s">
        <v>4573</v>
      </c>
      <c r="C8951" s="28" t="s">
        <v>4574</v>
      </c>
      <c r="D8951" s="25">
        <v>41310</v>
      </c>
      <c r="F8951" s="26">
        <v>11.43</v>
      </c>
      <c r="G8951" s="28" t="s">
        <v>5143</v>
      </c>
      <c r="H8951" s="28" t="s">
        <v>3381</v>
      </c>
      <c r="J8951" s="28" t="s">
        <v>4909</v>
      </c>
      <c r="K8951" s="29">
        <v>41310</v>
      </c>
      <c r="L8951" s="28" t="s">
        <v>7174</v>
      </c>
      <c r="M8951" s="28" t="s">
        <v>7217</v>
      </c>
    </row>
    <row r="8952" spans="1:13" hidden="1" x14ac:dyDescent="0.2">
      <c r="A8952" s="211">
        <v>93576</v>
      </c>
      <c r="B8952" s="28" t="s">
        <v>4573</v>
      </c>
      <c r="C8952" s="28" t="s">
        <v>5133</v>
      </c>
      <c r="D8952" s="25">
        <v>41310</v>
      </c>
      <c r="F8952" s="26">
        <v>0.18</v>
      </c>
      <c r="G8952" s="28" t="s">
        <v>681</v>
      </c>
      <c r="H8952" s="28" t="s">
        <v>7165</v>
      </c>
      <c r="K8952" s="29">
        <v>41310</v>
      </c>
      <c r="L8952" s="28" t="s">
        <v>5658</v>
      </c>
      <c r="M8952" s="28" t="s">
        <v>2936</v>
      </c>
    </row>
    <row r="8953" spans="1:13" hidden="1" x14ac:dyDescent="0.2">
      <c r="A8953" s="211">
        <v>93767</v>
      </c>
      <c r="B8953" s="28" t="s">
        <v>4573</v>
      </c>
      <c r="C8953" s="28" t="s">
        <v>5135</v>
      </c>
      <c r="D8953" s="25">
        <v>41310</v>
      </c>
      <c r="F8953" s="26">
        <v>9.99</v>
      </c>
      <c r="G8953" s="28" t="s">
        <v>7133</v>
      </c>
      <c r="H8953" s="28" t="s">
        <v>3381</v>
      </c>
      <c r="J8953" s="28" t="s">
        <v>4909</v>
      </c>
      <c r="K8953" s="29">
        <v>41311</v>
      </c>
      <c r="L8953" s="28" t="s">
        <v>5658</v>
      </c>
      <c r="M8953" s="28" t="s">
        <v>7859</v>
      </c>
    </row>
    <row r="8954" spans="1:13" hidden="1" x14ac:dyDescent="0.2">
      <c r="A8954" s="211">
        <v>93640</v>
      </c>
      <c r="B8954" s="28" t="s">
        <v>4573</v>
      </c>
      <c r="C8954" s="28" t="s">
        <v>4574</v>
      </c>
      <c r="D8954" s="25">
        <v>41310</v>
      </c>
      <c r="F8954" s="26">
        <v>12</v>
      </c>
      <c r="G8954" s="28" t="s">
        <v>4596</v>
      </c>
      <c r="H8954" s="28" t="s">
        <v>5954</v>
      </c>
      <c r="J8954" s="28" t="s">
        <v>4912</v>
      </c>
      <c r="K8954" s="29">
        <v>41310</v>
      </c>
      <c r="L8954" s="28" t="s">
        <v>7174</v>
      </c>
      <c r="M8954" s="28" t="s">
        <v>4596</v>
      </c>
    </row>
    <row r="8955" spans="1:13" hidden="1" x14ac:dyDescent="0.2">
      <c r="A8955" s="27">
        <v>93764</v>
      </c>
      <c r="B8955" s="33" t="s">
        <v>4573</v>
      </c>
      <c r="C8955" s="28" t="s">
        <v>5135</v>
      </c>
      <c r="D8955" s="25">
        <v>41310</v>
      </c>
      <c r="E8955" s="28" t="s">
        <v>131</v>
      </c>
      <c r="F8955" s="26">
        <v>30</v>
      </c>
      <c r="G8955" s="28" t="s">
        <v>6788</v>
      </c>
      <c r="H8955" s="28" t="s">
        <v>3370</v>
      </c>
      <c r="J8955" s="28" t="s">
        <v>4911</v>
      </c>
      <c r="K8955" s="29">
        <v>41311</v>
      </c>
      <c r="L8955" s="28" t="s">
        <v>5658</v>
      </c>
      <c r="M8955" s="28" t="s">
        <v>3465</v>
      </c>
    </row>
    <row r="8956" spans="1:13" hidden="1" x14ac:dyDescent="0.2">
      <c r="A8956" s="27">
        <v>93577</v>
      </c>
      <c r="B8956" s="28" t="s">
        <v>7124</v>
      </c>
      <c r="C8956" s="28" t="s">
        <v>5133</v>
      </c>
      <c r="D8956" s="25">
        <v>41310</v>
      </c>
      <c r="F8956" s="26">
        <v>-0.91</v>
      </c>
      <c r="G8956" s="28" t="s">
        <v>5133</v>
      </c>
      <c r="H8956" s="28" t="s">
        <v>6666</v>
      </c>
      <c r="K8956" s="29">
        <v>41310</v>
      </c>
      <c r="L8956" s="28" t="s">
        <v>5658</v>
      </c>
      <c r="M8956" s="28" t="s">
        <v>2937</v>
      </c>
    </row>
    <row r="8957" spans="1:13" hidden="1" x14ac:dyDescent="0.2">
      <c r="A8957" s="211">
        <v>93768</v>
      </c>
      <c r="B8957" s="28" t="s">
        <v>4573</v>
      </c>
      <c r="C8957" s="28" t="s">
        <v>5135</v>
      </c>
      <c r="D8957" s="25">
        <v>41311</v>
      </c>
      <c r="E8957" s="28" t="s">
        <v>123</v>
      </c>
      <c r="F8957" s="26">
        <v>87</v>
      </c>
      <c r="G8957" s="28" t="s">
        <v>2203</v>
      </c>
      <c r="H8957" s="28" t="s">
        <v>7324</v>
      </c>
      <c r="J8957" s="28" t="s">
        <v>4909</v>
      </c>
      <c r="K8957" s="29">
        <v>41312</v>
      </c>
      <c r="L8957" s="28" t="s">
        <v>5658</v>
      </c>
      <c r="M8957" s="28" t="s">
        <v>3224</v>
      </c>
    </row>
    <row r="8958" spans="1:13" hidden="1" x14ac:dyDescent="0.2">
      <c r="A8958" s="27">
        <v>93639</v>
      </c>
      <c r="B8958" s="33" t="s">
        <v>4573</v>
      </c>
      <c r="C8958" s="28" t="s">
        <v>4574</v>
      </c>
      <c r="D8958" s="25">
        <v>41311</v>
      </c>
      <c r="E8958" s="28" t="s">
        <v>99</v>
      </c>
      <c r="F8958" s="26">
        <v>200</v>
      </c>
      <c r="G8958" s="28" t="s">
        <v>98</v>
      </c>
      <c r="H8958" s="28" t="s">
        <v>4599</v>
      </c>
      <c r="I8958" s="28" t="s">
        <v>92</v>
      </c>
      <c r="J8958" s="28" t="s">
        <v>4906</v>
      </c>
      <c r="K8958" s="29">
        <v>41311</v>
      </c>
      <c r="L8958" s="28" t="s">
        <v>5361</v>
      </c>
      <c r="M8958" s="28" t="s">
        <v>8163</v>
      </c>
    </row>
    <row r="8959" spans="1:13" x14ac:dyDescent="0.2">
      <c r="A8959" s="27">
        <v>93680</v>
      </c>
      <c r="B8959" s="28" t="s">
        <v>4573</v>
      </c>
      <c r="C8959" s="28" t="s">
        <v>5135</v>
      </c>
      <c r="D8959" s="25">
        <v>41311</v>
      </c>
      <c r="F8959" s="26">
        <v>65.099999999999994</v>
      </c>
      <c r="G8959" s="28" t="s">
        <v>2205</v>
      </c>
      <c r="H8959" s="28" t="s">
        <v>7151</v>
      </c>
      <c r="J8959" s="28" t="s">
        <v>4911</v>
      </c>
      <c r="K8959" s="29">
        <v>41314</v>
      </c>
      <c r="L8959" s="28" t="s">
        <v>5658</v>
      </c>
      <c r="M8959" s="28" t="s">
        <v>755</v>
      </c>
    </row>
    <row r="8960" spans="1:13" hidden="1" x14ac:dyDescent="0.2">
      <c r="A8960" s="211">
        <v>93638</v>
      </c>
      <c r="B8960" s="28" t="s">
        <v>4592</v>
      </c>
      <c r="C8960" s="28" t="s">
        <v>4574</v>
      </c>
      <c r="D8960" s="25">
        <v>41312</v>
      </c>
      <c r="F8960" s="26">
        <v>-5156.93</v>
      </c>
      <c r="G8960" s="28" t="s">
        <v>4593</v>
      </c>
      <c r="H8960" s="28" t="s">
        <v>6666</v>
      </c>
      <c r="J8960" s="28" t="s">
        <v>4911</v>
      </c>
      <c r="K8960" s="29">
        <v>41312</v>
      </c>
      <c r="L8960" s="28" t="s">
        <v>7177</v>
      </c>
      <c r="M8960" s="28" t="s">
        <v>8162</v>
      </c>
    </row>
    <row r="8961" spans="1:13" hidden="1" x14ac:dyDescent="0.2">
      <c r="A8961" s="211">
        <v>93635</v>
      </c>
      <c r="B8961" s="28" t="s">
        <v>4579</v>
      </c>
      <c r="C8961" s="28" t="s">
        <v>4574</v>
      </c>
      <c r="D8961" s="25">
        <v>41312</v>
      </c>
      <c r="F8961" s="26">
        <v>20</v>
      </c>
      <c r="G8961" s="28" t="s">
        <v>4580</v>
      </c>
      <c r="H8961" s="28" t="s">
        <v>6667</v>
      </c>
      <c r="K8961" s="29">
        <v>41312</v>
      </c>
      <c r="L8961" s="28" t="s">
        <v>7184</v>
      </c>
      <c r="M8961" s="28" t="s">
        <v>6421</v>
      </c>
    </row>
    <row r="8962" spans="1:13" hidden="1" x14ac:dyDescent="0.2">
      <c r="A8962" s="211">
        <v>93771</v>
      </c>
      <c r="B8962" s="28" t="s">
        <v>4573</v>
      </c>
      <c r="C8962" s="28" t="s">
        <v>5135</v>
      </c>
      <c r="D8962" s="25">
        <v>41312</v>
      </c>
      <c r="E8962" s="28" t="s">
        <v>124</v>
      </c>
      <c r="F8962" s="26">
        <v>339.67</v>
      </c>
      <c r="G8962" s="28" t="s">
        <v>879</v>
      </c>
      <c r="H8962" s="28" t="s">
        <v>3381</v>
      </c>
      <c r="J8962" s="28" t="s">
        <v>4909</v>
      </c>
      <c r="K8962" s="29">
        <v>41313</v>
      </c>
      <c r="L8962" s="28" t="s">
        <v>5658</v>
      </c>
      <c r="M8962" s="28" t="s">
        <v>6342</v>
      </c>
    </row>
    <row r="8963" spans="1:13" hidden="1" x14ac:dyDescent="0.2">
      <c r="A8963" s="211">
        <v>93636</v>
      </c>
      <c r="B8963" s="33" t="s">
        <v>4573</v>
      </c>
      <c r="C8963" s="33" t="s">
        <v>4574</v>
      </c>
      <c r="D8963" s="25">
        <v>41312</v>
      </c>
      <c r="E8963" s="33"/>
      <c r="F8963" s="26">
        <v>5</v>
      </c>
      <c r="G8963" s="28" t="s">
        <v>4590</v>
      </c>
      <c r="H8963" s="28" t="s">
        <v>5954</v>
      </c>
      <c r="J8963" s="28" t="s">
        <v>4912</v>
      </c>
      <c r="K8963" s="29">
        <v>41312</v>
      </c>
      <c r="L8963" s="33" t="s">
        <v>7182</v>
      </c>
      <c r="M8963" s="28" t="s">
        <v>8161</v>
      </c>
    </row>
    <row r="8964" spans="1:13" hidden="1" x14ac:dyDescent="0.2">
      <c r="A8964" s="211">
        <v>93634</v>
      </c>
      <c r="B8964" s="28" t="s">
        <v>4573</v>
      </c>
      <c r="C8964" s="28" t="s">
        <v>4574</v>
      </c>
      <c r="D8964" s="25">
        <v>41312</v>
      </c>
      <c r="F8964" s="26">
        <v>34.369999999999997</v>
      </c>
      <c r="G8964" s="28" t="s">
        <v>4577</v>
      </c>
      <c r="H8964" s="28" t="s">
        <v>3365</v>
      </c>
      <c r="J8964" s="28" t="s">
        <v>4909</v>
      </c>
      <c r="K8964" s="29">
        <v>41312</v>
      </c>
      <c r="L8964" s="28" t="s">
        <v>7176</v>
      </c>
      <c r="M8964" s="28">
        <v>1397</v>
      </c>
    </row>
    <row r="8965" spans="1:13" hidden="1" x14ac:dyDescent="0.2">
      <c r="A8965" s="27">
        <v>93769</v>
      </c>
      <c r="B8965" s="28" t="s">
        <v>4573</v>
      </c>
      <c r="C8965" s="28" t="s">
        <v>5135</v>
      </c>
      <c r="D8965" s="25">
        <v>41312</v>
      </c>
      <c r="F8965" s="26">
        <v>5.7</v>
      </c>
      <c r="G8965" s="28" t="s">
        <v>7119</v>
      </c>
      <c r="H8965" s="28" t="s">
        <v>3365</v>
      </c>
      <c r="J8965" s="28" t="s">
        <v>4911</v>
      </c>
      <c r="K8965" s="29">
        <v>41313</v>
      </c>
      <c r="L8965" s="28" t="s">
        <v>5658</v>
      </c>
      <c r="M8965" s="28" t="s">
        <v>6161</v>
      </c>
    </row>
    <row r="8966" spans="1:13" hidden="1" x14ac:dyDescent="0.2">
      <c r="A8966" s="27">
        <v>93637</v>
      </c>
      <c r="B8966" s="28" t="s">
        <v>4573</v>
      </c>
      <c r="C8966" s="28" t="s">
        <v>4574</v>
      </c>
      <c r="D8966" s="25">
        <v>41312</v>
      </c>
      <c r="E8966" s="28" t="s">
        <v>3388</v>
      </c>
      <c r="F8966" s="26">
        <v>8.19</v>
      </c>
      <c r="G8966" s="28" t="s">
        <v>4589</v>
      </c>
      <c r="H8966" s="28" t="s">
        <v>3381</v>
      </c>
      <c r="J8966" s="28" t="s">
        <v>4907</v>
      </c>
      <c r="K8966" s="29">
        <v>41312</v>
      </c>
      <c r="L8966" s="28" t="s">
        <v>7174</v>
      </c>
      <c r="M8966" s="28" t="s">
        <v>7186</v>
      </c>
    </row>
    <row r="8967" spans="1:13" hidden="1" x14ac:dyDescent="0.2">
      <c r="A8967" s="27">
        <v>93770</v>
      </c>
      <c r="B8967" s="28" t="s">
        <v>4573</v>
      </c>
      <c r="C8967" s="28" t="s">
        <v>5135</v>
      </c>
      <c r="D8967" s="25">
        <v>41312</v>
      </c>
      <c r="F8967" s="26">
        <v>67.45</v>
      </c>
      <c r="G8967" s="28" t="s">
        <v>5137</v>
      </c>
      <c r="H8967" s="28" t="s">
        <v>7322</v>
      </c>
      <c r="J8967" s="28" t="s">
        <v>7139</v>
      </c>
      <c r="K8967" s="29">
        <v>41313</v>
      </c>
      <c r="L8967" s="28" t="s">
        <v>5658</v>
      </c>
      <c r="M8967" s="28" t="s">
        <v>3225</v>
      </c>
    </row>
    <row r="8968" spans="1:13" hidden="1" x14ac:dyDescent="0.2">
      <c r="A8968" s="27">
        <v>93772</v>
      </c>
      <c r="B8968" s="28" t="s">
        <v>4573</v>
      </c>
      <c r="C8968" s="28" t="s">
        <v>5135</v>
      </c>
      <c r="D8968" s="25">
        <v>41312</v>
      </c>
      <c r="F8968" s="26">
        <v>20.13</v>
      </c>
      <c r="G8968" s="28" t="s">
        <v>5167</v>
      </c>
      <c r="H8968" s="28" t="s">
        <v>3365</v>
      </c>
      <c r="J8968" s="28" t="s">
        <v>4909</v>
      </c>
      <c r="K8968" s="29">
        <v>41313</v>
      </c>
      <c r="L8968" s="28" t="s">
        <v>5658</v>
      </c>
      <c r="M8968" s="28" t="s">
        <v>5646</v>
      </c>
    </row>
    <row r="8969" spans="1:13" hidden="1" x14ac:dyDescent="0.2">
      <c r="A8969" s="211">
        <v>93633</v>
      </c>
      <c r="B8969" s="28" t="s">
        <v>4573</v>
      </c>
      <c r="C8969" s="28" t="s">
        <v>4574</v>
      </c>
      <c r="D8969" s="25">
        <v>41313</v>
      </c>
      <c r="E8969" s="28" t="s">
        <v>2598</v>
      </c>
      <c r="F8969" s="26">
        <v>13.25</v>
      </c>
      <c r="G8969" s="28" t="s">
        <v>681</v>
      </c>
      <c r="H8969" s="28" t="s">
        <v>7165</v>
      </c>
      <c r="J8969" s="28" t="s">
        <v>4907</v>
      </c>
      <c r="K8969" s="29">
        <v>41313</v>
      </c>
      <c r="L8969" s="28" t="s">
        <v>7174</v>
      </c>
      <c r="M8969" s="28" t="s">
        <v>697</v>
      </c>
    </row>
    <row r="8970" spans="1:13" hidden="1" x14ac:dyDescent="0.2">
      <c r="A8970" s="27">
        <v>93682</v>
      </c>
      <c r="B8970" s="28" t="s">
        <v>4573</v>
      </c>
      <c r="C8970" s="28" t="s">
        <v>5135</v>
      </c>
      <c r="D8970" s="25">
        <v>41313</v>
      </c>
      <c r="F8970" s="26">
        <v>36</v>
      </c>
      <c r="G8970" s="28" t="s">
        <v>3970</v>
      </c>
      <c r="H8970" s="28" t="s">
        <v>3484</v>
      </c>
      <c r="J8970" s="28" t="s">
        <v>4909</v>
      </c>
      <c r="K8970" s="29">
        <v>41314</v>
      </c>
      <c r="L8970" s="28" t="s">
        <v>5658</v>
      </c>
      <c r="M8970" s="28" t="s">
        <v>1927</v>
      </c>
    </row>
    <row r="8971" spans="1:13" hidden="1" x14ac:dyDescent="0.2">
      <c r="A8971" s="27">
        <v>93684</v>
      </c>
      <c r="B8971" s="28" t="s">
        <v>4573</v>
      </c>
      <c r="C8971" s="28" t="s">
        <v>5135</v>
      </c>
      <c r="D8971" s="25">
        <v>41313</v>
      </c>
      <c r="F8971" s="26">
        <v>6.69</v>
      </c>
      <c r="G8971" s="28" t="s">
        <v>5160</v>
      </c>
      <c r="H8971" s="28" t="s">
        <v>7322</v>
      </c>
      <c r="J8971" s="28" t="s">
        <v>7139</v>
      </c>
      <c r="K8971" s="29">
        <v>41316</v>
      </c>
      <c r="L8971" s="28" t="s">
        <v>5658</v>
      </c>
      <c r="M8971" s="28" t="s">
        <v>3499</v>
      </c>
    </row>
    <row r="8972" spans="1:13" hidden="1" x14ac:dyDescent="0.2">
      <c r="A8972" s="27">
        <v>93683</v>
      </c>
      <c r="B8972" s="28" t="s">
        <v>4573</v>
      </c>
      <c r="C8972" s="28" t="s">
        <v>5135</v>
      </c>
      <c r="D8972" s="25">
        <v>41313</v>
      </c>
      <c r="F8972" s="26">
        <v>14.95</v>
      </c>
      <c r="G8972" s="28" t="s">
        <v>3696</v>
      </c>
      <c r="H8972" s="28" t="s">
        <v>3488</v>
      </c>
      <c r="J8972" s="28" t="s">
        <v>4911</v>
      </c>
      <c r="K8972" s="29">
        <v>41314</v>
      </c>
      <c r="L8972" s="28" t="s">
        <v>5658</v>
      </c>
      <c r="M8972" s="28" t="s">
        <v>5424</v>
      </c>
    </row>
    <row r="8973" spans="1:13" hidden="1" x14ac:dyDescent="0.2">
      <c r="A8973" s="27">
        <v>93681</v>
      </c>
      <c r="B8973" s="28" t="s">
        <v>4573</v>
      </c>
      <c r="C8973" s="28" t="s">
        <v>5135</v>
      </c>
      <c r="D8973" s="25">
        <v>41313</v>
      </c>
      <c r="F8973" s="26">
        <v>30</v>
      </c>
      <c r="G8973" s="28" t="s">
        <v>7486</v>
      </c>
      <c r="H8973" s="28" t="s">
        <v>3381</v>
      </c>
      <c r="J8973" s="28" t="s">
        <v>4905</v>
      </c>
      <c r="K8973" s="29">
        <v>41314</v>
      </c>
      <c r="L8973" s="28" t="s">
        <v>5658</v>
      </c>
      <c r="M8973" s="28" t="s">
        <v>6433</v>
      </c>
    </row>
    <row r="8974" spans="1:13" hidden="1" x14ac:dyDescent="0.2">
      <c r="A8974" s="27">
        <v>93685</v>
      </c>
      <c r="B8974" s="28" t="s">
        <v>4573</v>
      </c>
      <c r="C8974" s="28" t="s">
        <v>5135</v>
      </c>
      <c r="D8974" s="25">
        <v>41314</v>
      </c>
      <c r="F8974" s="26">
        <v>2.89</v>
      </c>
      <c r="G8974" s="28" t="s">
        <v>3697</v>
      </c>
      <c r="H8974" s="28" t="s">
        <v>277</v>
      </c>
      <c r="J8974" s="28" t="s">
        <v>4909</v>
      </c>
      <c r="K8974" s="29">
        <v>41316</v>
      </c>
      <c r="L8974" s="28" t="s">
        <v>5658</v>
      </c>
      <c r="M8974" s="28" t="s">
        <v>3967</v>
      </c>
    </row>
    <row r="8975" spans="1:13" x14ac:dyDescent="0.2">
      <c r="A8975" s="211">
        <v>93686</v>
      </c>
      <c r="B8975" s="28" t="s">
        <v>4573</v>
      </c>
      <c r="C8975" s="28" t="s">
        <v>5135</v>
      </c>
      <c r="D8975" s="25">
        <v>41315</v>
      </c>
      <c r="E8975" s="28" t="s">
        <v>105</v>
      </c>
      <c r="F8975" s="26">
        <v>13</v>
      </c>
      <c r="G8975" s="28" t="s">
        <v>3349</v>
      </c>
      <c r="H8975" s="28" t="s">
        <v>7151</v>
      </c>
      <c r="J8975" s="28" t="s">
        <v>4907</v>
      </c>
      <c r="K8975" s="29">
        <v>41316</v>
      </c>
      <c r="L8975" s="28" t="s">
        <v>5658</v>
      </c>
      <c r="M8975" s="28" t="s">
        <v>3500</v>
      </c>
    </row>
    <row r="8976" spans="1:13" hidden="1" x14ac:dyDescent="0.2">
      <c r="A8976" s="27">
        <v>93678</v>
      </c>
      <c r="B8976" s="28" t="s">
        <v>4573</v>
      </c>
      <c r="C8976" s="28" t="s">
        <v>5135</v>
      </c>
      <c r="D8976" s="25">
        <v>41315</v>
      </c>
      <c r="F8976" s="26">
        <v>15.5</v>
      </c>
      <c r="G8976" s="28" t="s">
        <v>5167</v>
      </c>
      <c r="H8976" s="28" t="s">
        <v>3365</v>
      </c>
      <c r="J8976" s="28" t="s">
        <v>4909</v>
      </c>
      <c r="K8976" s="29">
        <v>41316</v>
      </c>
      <c r="L8976" s="28" t="s">
        <v>5658</v>
      </c>
      <c r="M8976" s="28" t="s">
        <v>748</v>
      </c>
    </row>
    <row r="8977" spans="1:13" hidden="1" x14ac:dyDescent="0.2">
      <c r="A8977" s="211">
        <v>93630</v>
      </c>
      <c r="B8977" s="33" t="s">
        <v>4579</v>
      </c>
      <c r="C8977" s="28" t="s">
        <v>4574</v>
      </c>
      <c r="D8977" s="25">
        <v>41316</v>
      </c>
      <c r="F8977" s="26">
        <v>50</v>
      </c>
      <c r="G8977" s="28" t="s">
        <v>4580</v>
      </c>
      <c r="H8977" s="28" t="s">
        <v>6667</v>
      </c>
      <c r="K8977" s="29">
        <v>41316</v>
      </c>
      <c r="L8977" s="28" t="s">
        <v>7184</v>
      </c>
      <c r="M8977" s="28" t="s">
        <v>6420</v>
      </c>
    </row>
    <row r="8978" spans="1:13" hidden="1" x14ac:dyDescent="0.2">
      <c r="A8978" s="211">
        <v>93631</v>
      </c>
      <c r="B8978" s="28" t="s">
        <v>4585</v>
      </c>
      <c r="C8978" s="28" t="s">
        <v>4574</v>
      </c>
      <c r="D8978" s="25">
        <v>41316</v>
      </c>
      <c r="F8978" s="26">
        <v>50</v>
      </c>
      <c r="G8978" s="28" t="s">
        <v>4586</v>
      </c>
      <c r="H8978" s="28" t="s">
        <v>5948</v>
      </c>
      <c r="J8978" s="28" t="s">
        <v>4905</v>
      </c>
      <c r="K8978" s="29">
        <v>41316</v>
      </c>
      <c r="L8978" s="28" t="s">
        <v>7174</v>
      </c>
      <c r="M8978" s="28" t="s">
        <v>7180</v>
      </c>
    </row>
    <row r="8979" spans="1:13" hidden="1" x14ac:dyDescent="0.2">
      <c r="A8979" s="27">
        <v>93632</v>
      </c>
      <c r="B8979" s="33" t="s">
        <v>4573</v>
      </c>
      <c r="C8979" s="28" t="s">
        <v>4574</v>
      </c>
      <c r="D8979" s="25">
        <v>41316</v>
      </c>
      <c r="F8979" s="26">
        <v>85</v>
      </c>
      <c r="G8979" s="33" t="s">
        <v>5152</v>
      </c>
      <c r="H8979" s="28" t="s">
        <v>7311</v>
      </c>
      <c r="J8979" s="28" t="s">
        <v>4683</v>
      </c>
      <c r="K8979" s="29">
        <v>41316</v>
      </c>
      <c r="L8979" s="28" t="s">
        <v>7182</v>
      </c>
      <c r="M8979" s="28" t="s">
        <v>8160</v>
      </c>
    </row>
    <row r="8980" spans="1:13" x14ac:dyDescent="0.2">
      <c r="A8980" s="211">
        <v>93629</v>
      </c>
      <c r="B8980" s="28" t="s">
        <v>4573</v>
      </c>
      <c r="C8980" s="28" t="s">
        <v>4574</v>
      </c>
      <c r="D8980" s="25">
        <v>41317</v>
      </c>
      <c r="F8980" s="26">
        <v>-789.63</v>
      </c>
      <c r="G8980" s="28" t="s">
        <v>5157</v>
      </c>
      <c r="H8980" s="28" t="s">
        <v>7151</v>
      </c>
      <c r="J8980" s="28" t="s">
        <v>4911</v>
      </c>
      <c r="K8980" s="29">
        <v>41317</v>
      </c>
      <c r="L8980" s="28" t="s">
        <v>7177</v>
      </c>
      <c r="M8980" s="28" t="s">
        <v>8159</v>
      </c>
    </row>
    <row r="8981" spans="1:13" hidden="1" x14ac:dyDescent="0.2">
      <c r="A8981" s="211">
        <v>93689</v>
      </c>
      <c r="B8981" s="28" t="s">
        <v>4573</v>
      </c>
      <c r="C8981" s="28" t="s">
        <v>5135</v>
      </c>
      <c r="D8981" s="25">
        <v>41317</v>
      </c>
      <c r="F8981" s="26">
        <v>5.4</v>
      </c>
      <c r="G8981" s="28" t="s">
        <v>896</v>
      </c>
      <c r="H8981" s="28" t="s">
        <v>3484</v>
      </c>
      <c r="J8981" s="28" t="s">
        <v>4907</v>
      </c>
      <c r="K8981" s="29">
        <v>41318</v>
      </c>
      <c r="L8981" s="28" t="s">
        <v>5658</v>
      </c>
      <c r="M8981" s="28" t="s">
        <v>5020</v>
      </c>
    </row>
    <row r="8982" spans="1:13" x14ac:dyDescent="0.2">
      <c r="A8982" s="27">
        <v>93690</v>
      </c>
      <c r="B8982" s="28" t="s">
        <v>4573</v>
      </c>
      <c r="C8982" s="28" t="s">
        <v>5135</v>
      </c>
      <c r="D8982" s="25">
        <v>41317</v>
      </c>
      <c r="E8982" s="33"/>
      <c r="F8982" s="26">
        <v>20</v>
      </c>
      <c r="G8982" s="28" t="s">
        <v>2201</v>
      </c>
      <c r="H8982" s="28" t="s">
        <v>7151</v>
      </c>
      <c r="J8982" s="28" t="s">
        <v>4911</v>
      </c>
      <c r="K8982" s="29">
        <v>41318</v>
      </c>
      <c r="L8982" s="28" t="s">
        <v>5658</v>
      </c>
      <c r="M8982" s="28" t="s">
        <v>3808</v>
      </c>
    </row>
    <row r="8983" spans="1:13" hidden="1" x14ac:dyDescent="0.2">
      <c r="A8983" s="27">
        <v>93687</v>
      </c>
      <c r="B8983" s="28" t="s">
        <v>4573</v>
      </c>
      <c r="C8983" s="28" t="s">
        <v>5135</v>
      </c>
      <c r="D8983" s="25">
        <v>41317</v>
      </c>
      <c r="E8983" s="28" t="s">
        <v>7894</v>
      </c>
      <c r="F8983" s="26">
        <v>24.99</v>
      </c>
      <c r="G8983" s="28" t="s">
        <v>6612</v>
      </c>
      <c r="H8983" s="28" t="s">
        <v>4599</v>
      </c>
      <c r="I8983" s="28" t="s">
        <v>1130</v>
      </c>
      <c r="J8983" s="28" t="s">
        <v>4909</v>
      </c>
      <c r="K8983" s="29">
        <v>41318</v>
      </c>
      <c r="L8983" s="28" t="s">
        <v>5658</v>
      </c>
      <c r="M8983" s="28" t="s">
        <v>3501</v>
      </c>
    </row>
    <row r="8984" spans="1:13" hidden="1" x14ac:dyDescent="0.2">
      <c r="A8984" s="27">
        <v>93778</v>
      </c>
      <c r="B8984" s="28" t="s">
        <v>4573</v>
      </c>
      <c r="C8984" s="28" t="s">
        <v>5133</v>
      </c>
      <c r="D8984" s="25">
        <v>41317</v>
      </c>
      <c r="F8984" s="26">
        <v>33.479999999999997</v>
      </c>
      <c r="G8984" s="28" t="s">
        <v>5137</v>
      </c>
      <c r="H8984" s="28" t="s">
        <v>3365</v>
      </c>
      <c r="J8984" s="28" t="s">
        <v>4909</v>
      </c>
      <c r="K8984" s="29">
        <v>41317</v>
      </c>
      <c r="L8984" s="28" t="s">
        <v>5658</v>
      </c>
      <c r="M8984" s="28" t="s">
        <v>3226</v>
      </c>
    </row>
    <row r="8985" spans="1:13" hidden="1" x14ac:dyDescent="0.2">
      <c r="A8985" s="27">
        <v>93688</v>
      </c>
      <c r="B8985" s="28" t="s">
        <v>4573</v>
      </c>
      <c r="C8985" s="28" t="s">
        <v>5135</v>
      </c>
      <c r="D8985" s="25">
        <v>41317</v>
      </c>
      <c r="E8985" s="28" t="s">
        <v>4523</v>
      </c>
      <c r="F8985" s="26">
        <v>9.99</v>
      </c>
      <c r="G8985" s="28" t="s">
        <v>3358</v>
      </c>
      <c r="H8985" s="28" t="s">
        <v>3370</v>
      </c>
      <c r="J8985" s="28" t="s">
        <v>4907</v>
      </c>
      <c r="K8985" s="29">
        <v>41318</v>
      </c>
      <c r="L8985" s="28" t="s">
        <v>5658</v>
      </c>
      <c r="M8985" s="28" t="s">
        <v>5019</v>
      </c>
    </row>
    <row r="8986" spans="1:13" hidden="1" x14ac:dyDescent="0.2">
      <c r="A8986" s="27">
        <v>93691</v>
      </c>
      <c r="B8986" s="28" t="s">
        <v>4573</v>
      </c>
      <c r="C8986" s="28" t="s">
        <v>5135</v>
      </c>
      <c r="D8986" s="25">
        <v>41317</v>
      </c>
      <c r="E8986" s="28" t="s">
        <v>106</v>
      </c>
      <c r="F8986" s="26">
        <v>59.85</v>
      </c>
      <c r="G8986" s="28" t="s">
        <v>1939</v>
      </c>
      <c r="H8986" s="28" t="s">
        <v>4599</v>
      </c>
      <c r="I8986" s="28" t="s">
        <v>1130</v>
      </c>
      <c r="J8986" s="28" t="s">
        <v>4909</v>
      </c>
      <c r="K8986" s="29">
        <v>41318</v>
      </c>
      <c r="L8986" s="28" t="s">
        <v>5658</v>
      </c>
      <c r="M8986" s="28" t="s">
        <v>3502</v>
      </c>
    </row>
    <row r="8987" spans="1:13" hidden="1" x14ac:dyDescent="0.2">
      <c r="A8987" s="211">
        <v>93628</v>
      </c>
      <c r="B8987" s="28" t="s">
        <v>4573</v>
      </c>
      <c r="C8987" s="28" t="s">
        <v>4574</v>
      </c>
      <c r="D8987" s="25">
        <v>41318</v>
      </c>
      <c r="F8987" s="26">
        <v>24.11</v>
      </c>
      <c r="G8987" s="28" t="s">
        <v>5164</v>
      </c>
      <c r="H8987" s="28" t="s">
        <v>3365</v>
      </c>
      <c r="J8987" s="28" t="s">
        <v>4909</v>
      </c>
      <c r="K8987" s="29">
        <v>41318</v>
      </c>
      <c r="L8987" s="28" t="s">
        <v>7212</v>
      </c>
      <c r="M8987" s="28" t="s">
        <v>8158</v>
      </c>
    </row>
    <row r="8988" spans="1:13" hidden="1" x14ac:dyDescent="0.2">
      <c r="A8988" s="211">
        <v>93627</v>
      </c>
      <c r="B8988" s="28" t="s">
        <v>4579</v>
      </c>
      <c r="C8988" s="28" t="s">
        <v>4574</v>
      </c>
      <c r="D8988" s="25">
        <v>41318</v>
      </c>
      <c r="F8988" s="26">
        <v>30</v>
      </c>
      <c r="G8988" s="28" t="s">
        <v>4580</v>
      </c>
      <c r="H8988" s="28" t="s">
        <v>6667</v>
      </c>
      <c r="K8988" s="29">
        <v>41318</v>
      </c>
      <c r="L8988" s="28" t="s">
        <v>7184</v>
      </c>
      <c r="M8988" s="28" t="s">
        <v>6419</v>
      </c>
    </row>
    <row r="8989" spans="1:13" hidden="1" x14ac:dyDescent="0.2">
      <c r="A8989" s="27">
        <v>93693</v>
      </c>
      <c r="B8989" s="28" t="s">
        <v>4573</v>
      </c>
      <c r="C8989" s="28" t="s">
        <v>5135</v>
      </c>
      <c r="D8989" s="25">
        <v>41318</v>
      </c>
      <c r="F8989" s="26">
        <v>5.31</v>
      </c>
      <c r="G8989" s="28" t="s">
        <v>683</v>
      </c>
      <c r="H8989" s="28" t="s">
        <v>3365</v>
      </c>
      <c r="J8989" s="28" t="s">
        <v>4909</v>
      </c>
      <c r="K8989" s="29">
        <v>41319</v>
      </c>
      <c r="L8989" s="28" t="s">
        <v>5658</v>
      </c>
      <c r="M8989" s="28" t="s">
        <v>7856</v>
      </c>
    </row>
    <row r="8990" spans="1:13" hidden="1" x14ac:dyDescent="0.2">
      <c r="A8990" s="27">
        <v>93794</v>
      </c>
      <c r="B8990" s="28" t="s">
        <v>4573</v>
      </c>
      <c r="C8990" s="28" t="s">
        <v>2008</v>
      </c>
      <c r="D8990" s="25">
        <v>41318</v>
      </c>
      <c r="F8990" s="26">
        <v>60.59</v>
      </c>
      <c r="G8990" s="28" t="s">
        <v>683</v>
      </c>
      <c r="H8990" s="28" t="s">
        <v>7322</v>
      </c>
      <c r="J8990" s="28" t="s">
        <v>7139</v>
      </c>
      <c r="K8990" s="29" t="s">
        <v>3610</v>
      </c>
      <c r="L8990" s="28" t="s">
        <v>5658</v>
      </c>
      <c r="M8990" s="28" t="s">
        <v>5745</v>
      </c>
    </row>
    <row r="8991" spans="1:13" hidden="1" x14ac:dyDescent="0.2">
      <c r="A8991" s="27">
        <v>93692</v>
      </c>
      <c r="B8991" s="28" t="s">
        <v>4573</v>
      </c>
      <c r="C8991" s="28" t="s">
        <v>5135</v>
      </c>
      <c r="D8991" s="25">
        <v>41318</v>
      </c>
      <c r="F8991" s="26">
        <v>10.73</v>
      </c>
      <c r="G8991" s="28" t="s">
        <v>5137</v>
      </c>
      <c r="H8991" s="28" t="s">
        <v>3365</v>
      </c>
      <c r="J8991" s="28" t="s">
        <v>4909</v>
      </c>
      <c r="K8991" s="29">
        <v>41319</v>
      </c>
      <c r="L8991" s="28" t="s">
        <v>5658</v>
      </c>
      <c r="M8991" s="28" t="s">
        <v>4774</v>
      </c>
    </row>
    <row r="8992" spans="1:13" hidden="1" x14ac:dyDescent="0.2">
      <c r="A8992" s="211">
        <v>93625</v>
      </c>
      <c r="B8992" s="28" t="s">
        <v>4579</v>
      </c>
      <c r="C8992" s="28" t="s">
        <v>4574</v>
      </c>
      <c r="D8992" s="25">
        <v>41319</v>
      </c>
      <c r="E8992" s="28" t="s">
        <v>128</v>
      </c>
      <c r="F8992" s="26">
        <v>100</v>
      </c>
      <c r="G8992" s="28" t="s">
        <v>4580</v>
      </c>
      <c r="H8992" s="28" t="s">
        <v>6667</v>
      </c>
      <c r="K8992" s="29">
        <v>41319</v>
      </c>
      <c r="L8992" s="28" t="s">
        <v>7184</v>
      </c>
      <c r="M8992" s="28" t="s">
        <v>6418</v>
      </c>
    </row>
    <row r="8993" spans="1:13" hidden="1" x14ac:dyDescent="0.2">
      <c r="A8993" s="211">
        <v>93626</v>
      </c>
      <c r="B8993" s="33" t="s">
        <v>4573</v>
      </c>
      <c r="C8993" s="28" t="s">
        <v>4574</v>
      </c>
      <c r="D8993" s="25">
        <v>41319</v>
      </c>
      <c r="E8993" s="28" t="s">
        <v>97</v>
      </c>
      <c r="F8993" s="26">
        <v>920</v>
      </c>
      <c r="G8993" s="28" t="s">
        <v>7156</v>
      </c>
      <c r="H8993" s="28" t="s">
        <v>4599</v>
      </c>
      <c r="I8993" s="28" t="s">
        <v>92</v>
      </c>
      <c r="J8993" s="28" t="s">
        <v>4906</v>
      </c>
      <c r="K8993" s="29">
        <v>41319</v>
      </c>
      <c r="L8993" s="28" t="s">
        <v>7212</v>
      </c>
      <c r="M8993" s="28" t="s">
        <v>8157</v>
      </c>
    </row>
    <row r="8994" spans="1:13" hidden="1" x14ac:dyDescent="0.2">
      <c r="A8994" s="211">
        <v>93695</v>
      </c>
      <c r="B8994" s="28" t="s">
        <v>4573</v>
      </c>
      <c r="C8994" s="28" t="s">
        <v>5135</v>
      </c>
      <c r="D8994" s="25">
        <v>41319</v>
      </c>
      <c r="E8994" s="28" t="s">
        <v>107</v>
      </c>
      <c r="F8994" s="26">
        <v>17.98</v>
      </c>
      <c r="G8994" s="28" t="s">
        <v>3354</v>
      </c>
      <c r="H8994" s="28" t="s">
        <v>4599</v>
      </c>
      <c r="I8994" s="28" t="s">
        <v>1130</v>
      </c>
      <c r="J8994" s="28" t="s">
        <v>4909</v>
      </c>
      <c r="K8994" s="29">
        <v>41320</v>
      </c>
      <c r="L8994" s="28" t="s">
        <v>5658</v>
      </c>
      <c r="M8994" s="28" t="s">
        <v>5724</v>
      </c>
    </row>
    <row r="8995" spans="1:13" hidden="1" x14ac:dyDescent="0.2">
      <c r="A8995" s="27">
        <v>93624</v>
      </c>
      <c r="B8995" s="28" t="s">
        <v>4592</v>
      </c>
      <c r="C8995" s="28" t="s">
        <v>4574</v>
      </c>
      <c r="D8995" s="25">
        <v>41319</v>
      </c>
      <c r="F8995" s="26">
        <v>-17</v>
      </c>
      <c r="G8995" s="28" t="s">
        <v>2601</v>
      </c>
      <c r="H8995" s="28" t="s">
        <v>6666</v>
      </c>
      <c r="J8995" s="28" t="s">
        <v>4907</v>
      </c>
      <c r="K8995" s="29">
        <v>41319</v>
      </c>
      <c r="L8995" s="28" t="s">
        <v>7177</v>
      </c>
      <c r="M8995" s="28" t="s">
        <v>2726</v>
      </c>
    </row>
    <row r="8996" spans="1:13" hidden="1" x14ac:dyDescent="0.2">
      <c r="A8996" s="27">
        <v>93795</v>
      </c>
      <c r="B8996" s="28" t="s">
        <v>4573</v>
      </c>
      <c r="C8996" s="28" t="s">
        <v>2008</v>
      </c>
      <c r="D8996" s="25">
        <v>41319</v>
      </c>
      <c r="F8996" s="26">
        <v>8.4499999999999993</v>
      </c>
      <c r="G8996" s="28" t="s">
        <v>683</v>
      </c>
      <c r="H8996" s="28" t="s">
        <v>3365</v>
      </c>
      <c r="J8996" s="28" t="s">
        <v>4909</v>
      </c>
      <c r="K8996" s="29" t="s">
        <v>3611</v>
      </c>
      <c r="L8996" s="28" t="s">
        <v>5658</v>
      </c>
      <c r="M8996" s="28" t="s">
        <v>5746</v>
      </c>
    </row>
    <row r="8997" spans="1:13" hidden="1" x14ac:dyDescent="0.2">
      <c r="A8997" s="27">
        <v>93796</v>
      </c>
      <c r="B8997" s="28" t="s">
        <v>4573</v>
      </c>
      <c r="C8997" s="28" t="s">
        <v>2008</v>
      </c>
      <c r="D8997" s="25">
        <v>41319</v>
      </c>
      <c r="F8997" s="26">
        <v>71.98</v>
      </c>
      <c r="G8997" s="28" t="s">
        <v>683</v>
      </c>
      <c r="H8997" s="28" t="s">
        <v>3365</v>
      </c>
      <c r="J8997" s="28" t="s">
        <v>4909</v>
      </c>
      <c r="K8997" s="29" t="s">
        <v>3611</v>
      </c>
      <c r="L8997" s="28" t="s">
        <v>5658</v>
      </c>
      <c r="M8997" s="28" t="s">
        <v>4656</v>
      </c>
    </row>
    <row r="8998" spans="1:13" x14ac:dyDescent="0.2">
      <c r="A8998" s="27">
        <v>93694</v>
      </c>
      <c r="B8998" s="28" t="s">
        <v>4573</v>
      </c>
      <c r="C8998" s="28" t="s">
        <v>5135</v>
      </c>
      <c r="D8998" s="25">
        <v>41319</v>
      </c>
      <c r="F8998" s="26">
        <v>15.9</v>
      </c>
      <c r="G8998" s="28" t="s">
        <v>2205</v>
      </c>
      <c r="H8998" s="28" t="s">
        <v>7151</v>
      </c>
      <c r="J8998" s="28" t="s">
        <v>4911</v>
      </c>
      <c r="K8998" s="29">
        <v>41320</v>
      </c>
      <c r="L8998" s="28" t="s">
        <v>5658</v>
      </c>
      <c r="M8998" s="28" t="s">
        <v>755</v>
      </c>
    </row>
    <row r="8999" spans="1:13" hidden="1" x14ac:dyDescent="0.2">
      <c r="A8999" s="211">
        <v>93696</v>
      </c>
      <c r="B8999" s="28" t="s">
        <v>4573</v>
      </c>
      <c r="C8999" s="28" t="s">
        <v>5135</v>
      </c>
      <c r="D8999" s="25">
        <v>41320</v>
      </c>
      <c r="F8999" s="26">
        <v>9.9499999999999993</v>
      </c>
      <c r="G8999" s="28" t="s">
        <v>7996</v>
      </c>
      <c r="H8999" s="28" t="s">
        <v>3484</v>
      </c>
      <c r="J8999" s="28" t="s">
        <v>4907</v>
      </c>
      <c r="K8999" s="29">
        <v>41321</v>
      </c>
      <c r="L8999" s="28" t="s">
        <v>5658</v>
      </c>
      <c r="M8999" s="28" t="s">
        <v>5777</v>
      </c>
    </row>
    <row r="9000" spans="1:13" hidden="1" x14ac:dyDescent="0.2">
      <c r="A9000" s="211">
        <v>93699</v>
      </c>
      <c r="B9000" s="28" t="s">
        <v>4573</v>
      </c>
      <c r="C9000" s="28" t="s">
        <v>5135</v>
      </c>
      <c r="D9000" s="25">
        <v>41320</v>
      </c>
      <c r="E9000" s="28" t="s">
        <v>1908</v>
      </c>
      <c r="F9000" s="26">
        <v>12.95</v>
      </c>
      <c r="G9000" s="28" t="s">
        <v>7130</v>
      </c>
      <c r="H9000" s="28" t="s">
        <v>3370</v>
      </c>
      <c r="J9000" s="28" t="s">
        <v>4907</v>
      </c>
      <c r="K9000" s="29">
        <v>41321</v>
      </c>
      <c r="L9000" s="28" t="s">
        <v>5658</v>
      </c>
      <c r="M9000" s="28" t="s">
        <v>5769</v>
      </c>
    </row>
    <row r="9001" spans="1:13" hidden="1" x14ac:dyDescent="0.2">
      <c r="A9001" s="27">
        <v>93797</v>
      </c>
      <c r="B9001" s="28" t="s">
        <v>4573</v>
      </c>
      <c r="C9001" s="28" t="s">
        <v>2008</v>
      </c>
      <c r="D9001" s="25">
        <v>41320</v>
      </c>
      <c r="F9001" s="26">
        <v>38.630000000000003</v>
      </c>
      <c r="G9001" s="28" t="s">
        <v>683</v>
      </c>
      <c r="H9001" s="28" t="s">
        <v>7322</v>
      </c>
      <c r="J9001" s="28" t="s">
        <v>7139</v>
      </c>
      <c r="K9001" s="29" t="s">
        <v>3612</v>
      </c>
      <c r="L9001" s="28" t="s">
        <v>5658</v>
      </c>
      <c r="M9001" s="28" t="s">
        <v>4657</v>
      </c>
    </row>
    <row r="9002" spans="1:13" hidden="1" x14ac:dyDescent="0.2">
      <c r="A9002" s="27">
        <v>93698</v>
      </c>
      <c r="B9002" s="28" t="s">
        <v>4573</v>
      </c>
      <c r="C9002" s="28" t="s">
        <v>5135</v>
      </c>
      <c r="D9002" s="25">
        <v>41320</v>
      </c>
      <c r="F9002" s="26">
        <v>12.99</v>
      </c>
      <c r="G9002" s="28" t="s">
        <v>3358</v>
      </c>
      <c r="H9002" s="28" t="s">
        <v>4600</v>
      </c>
      <c r="J9002" s="28" t="s">
        <v>4907</v>
      </c>
      <c r="K9002" s="29">
        <v>41321</v>
      </c>
      <c r="L9002" s="28" t="s">
        <v>5658</v>
      </c>
      <c r="M9002" s="28" t="s">
        <v>5019</v>
      </c>
    </row>
    <row r="9003" spans="1:13" hidden="1" x14ac:dyDescent="0.2">
      <c r="A9003" s="27">
        <v>93700</v>
      </c>
      <c r="B9003" s="28" t="s">
        <v>4573</v>
      </c>
      <c r="C9003" s="28" t="s">
        <v>5135</v>
      </c>
      <c r="D9003" s="25">
        <v>41320</v>
      </c>
      <c r="E9003" s="28" t="s">
        <v>108</v>
      </c>
      <c r="F9003" s="26">
        <v>77.849999999999994</v>
      </c>
      <c r="G9003" s="28" t="s">
        <v>1939</v>
      </c>
      <c r="H9003" s="28" t="s">
        <v>4599</v>
      </c>
      <c r="I9003" s="28" t="s">
        <v>1130</v>
      </c>
      <c r="J9003" s="28" t="s">
        <v>4909</v>
      </c>
      <c r="K9003" s="29">
        <v>41321</v>
      </c>
      <c r="L9003" s="28" t="s">
        <v>5658</v>
      </c>
      <c r="M9003" s="28" t="s">
        <v>3502</v>
      </c>
    </row>
    <row r="9004" spans="1:13" x14ac:dyDescent="0.2">
      <c r="A9004" s="27">
        <v>93697</v>
      </c>
      <c r="B9004" s="28" t="s">
        <v>4573</v>
      </c>
      <c r="C9004" s="28" t="s">
        <v>5135</v>
      </c>
      <c r="D9004" s="25">
        <v>41320</v>
      </c>
      <c r="F9004" s="26">
        <v>15.9</v>
      </c>
      <c r="G9004" s="28" t="s">
        <v>2205</v>
      </c>
      <c r="H9004" s="28" t="s">
        <v>7151</v>
      </c>
      <c r="J9004" s="28" t="s">
        <v>4911</v>
      </c>
      <c r="K9004" s="29">
        <v>41321</v>
      </c>
      <c r="L9004" s="28" t="s">
        <v>5658</v>
      </c>
      <c r="M9004" s="28" t="s">
        <v>755</v>
      </c>
    </row>
    <row r="9005" spans="1:13" hidden="1" x14ac:dyDescent="0.2">
      <c r="A9005" s="27">
        <v>93701</v>
      </c>
      <c r="B9005" s="28" t="s">
        <v>4573</v>
      </c>
      <c r="C9005" s="28" t="s">
        <v>5135</v>
      </c>
      <c r="D9005" s="25">
        <v>41321</v>
      </c>
      <c r="E9005" s="28" t="s">
        <v>7309</v>
      </c>
      <c r="F9005" s="26">
        <v>67.84</v>
      </c>
      <c r="G9005" s="28" t="s">
        <v>5160</v>
      </c>
      <c r="H9005" s="28" t="s">
        <v>4599</v>
      </c>
      <c r="I9005" s="28" t="s">
        <v>1130</v>
      </c>
      <c r="J9005" s="28" t="s">
        <v>7139</v>
      </c>
      <c r="K9005" s="29">
        <v>41323</v>
      </c>
      <c r="L9005" s="28" t="s">
        <v>5658</v>
      </c>
      <c r="M9005" s="28" t="s">
        <v>1012</v>
      </c>
    </row>
    <row r="9006" spans="1:13" hidden="1" x14ac:dyDescent="0.2">
      <c r="A9006" s="27">
        <v>93702</v>
      </c>
      <c r="B9006" s="28" t="s">
        <v>4573</v>
      </c>
      <c r="C9006" s="28" t="s">
        <v>5135</v>
      </c>
      <c r="D9006" s="25">
        <v>41321</v>
      </c>
      <c r="E9006" s="28" t="s">
        <v>7309</v>
      </c>
      <c r="F9006" s="26">
        <v>60.23</v>
      </c>
      <c r="G9006" s="28" t="s">
        <v>5160</v>
      </c>
      <c r="H9006" s="28" t="s">
        <v>4599</v>
      </c>
      <c r="I9006" s="28" t="s">
        <v>1130</v>
      </c>
      <c r="J9006" s="28" t="s">
        <v>7139</v>
      </c>
      <c r="K9006" s="29">
        <v>41323</v>
      </c>
      <c r="L9006" s="28" t="s">
        <v>5658</v>
      </c>
      <c r="M9006" s="28" t="s">
        <v>3192</v>
      </c>
    </row>
    <row r="9007" spans="1:13" hidden="1" x14ac:dyDescent="0.2">
      <c r="A9007" s="27">
        <v>93703</v>
      </c>
      <c r="B9007" s="28" t="s">
        <v>4573</v>
      </c>
      <c r="C9007" s="28" t="s">
        <v>5135</v>
      </c>
      <c r="D9007" s="25">
        <v>41321</v>
      </c>
      <c r="E9007" s="28" t="s">
        <v>5382</v>
      </c>
      <c r="F9007" s="26">
        <v>41.24</v>
      </c>
      <c r="G9007" s="28" t="s">
        <v>5382</v>
      </c>
      <c r="H9007" s="28" t="s">
        <v>4599</v>
      </c>
      <c r="I9007" s="28" t="s">
        <v>1130</v>
      </c>
      <c r="J9007" s="28" t="s">
        <v>4909</v>
      </c>
      <c r="K9007" s="29">
        <v>41324</v>
      </c>
      <c r="L9007" s="28" t="s">
        <v>5658</v>
      </c>
      <c r="M9007" s="28" t="s">
        <v>3193</v>
      </c>
    </row>
    <row r="9008" spans="1:13" hidden="1" x14ac:dyDescent="0.2">
      <c r="A9008" s="27">
        <v>93704</v>
      </c>
      <c r="B9008" s="28" t="s">
        <v>4573</v>
      </c>
      <c r="C9008" s="28" t="s">
        <v>5135</v>
      </c>
      <c r="D9008" s="25">
        <v>41321</v>
      </c>
      <c r="E9008" s="28" t="s">
        <v>5382</v>
      </c>
      <c r="F9008" s="26">
        <v>9.49</v>
      </c>
      <c r="G9008" s="28" t="s">
        <v>5382</v>
      </c>
      <c r="H9008" s="28" t="s">
        <v>4599</v>
      </c>
      <c r="I9008" s="28" t="s">
        <v>1130</v>
      </c>
      <c r="J9008" s="28" t="s">
        <v>4909</v>
      </c>
      <c r="K9008" s="29">
        <v>41324</v>
      </c>
      <c r="L9008" s="28" t="s">
        <v>5658</v>
      </c>
      <c r="M9008" s="28" t="s">
        <v>3194</v>
      </c>
    </row>
    <row r="9009" spans="1:13" hidden="1" x14ac:dyDescent="0.2">
      <c r="A9009" s="27">
        <v>93705</v>
      </c>
      <c r="B9009" s="28" t="s">
        <v>4573</v>
      </c>
      <c r="C9009" s="28" t="s">
        <v>5135</v>
      </c>
      <c r="D9009" s="25">
        <v>41321</v>
      </c>
      <c r="E9009" s="28" t="s">
        <v>5382</v>
      </c>
      <c r="F9009" s="26">
        <v>1.95</v>
      </c>
      <c r="G9009" s="28" t="s">
        <v>5382</v>
      </c>
      <c r="H9009" s="28" t="s">
        <v>4599</v>
      </c>
      <c r="I9009" s="28" t="s">
        <v>1130</v>
      </c>
      <c r="J9009" s="28" t="s">
        <v>4909</v>
      </c>
      <c r="K9009" s="29">
        <v>41324</v>
      </c>
      <c r="L9009" s="28" t="s">
        <v>5658</v>
      </c>
      <c r="M9009" s="28" t="s">
        <v>3195</v>
      </c>
    </row>
    <row r="9010" spans="1:13" hidden="1" x14ac:dyDescent="0.2">
      <c r="A9010" s="27">
        <v>93706</v>
      </c>
      <c r="B9010" s="28" t="s">
        <v>4573</v>
      </c>
      <c r="C9010" s="28" t="s">
        <v>5135</v>
      </c>
      <c r="D9010" s="25">
        <v>41321</v>
      </c>
      <c r="E9010" s="28" t="s">
        <v>5382</v>
      </c>
      <c r="F9010" s="26">
        <v>9.76</v>
      </c>
      <c r="G9010" s="28" t="s">
        <v>5382</v>
      </c>
      <c r="H9010" s="28" t="s">
        <v>4599</v>
      </c>
      <c r="I9010" s="28" t="s">
        <v>1130</v>
      </c>
      <c r="J9010" s="28" t="s">
        <v>4909</v>
      </c>
      <c r="K9010" s="29">
        <v>41324</v>
      </c>
      <c r="L9010" s="28" t="s">
        <v>5658</v>
      </c>
      <c r="M9010" s="28" t="s">
        <v>3196</v>
      </c>
    </row>
    <row r="9011" spans="1:13" hidden="1" x14ac:dyDescent="0.2">
      <c r="A9011" s="27">
        <v>93622</v>
      </c>
      <c r="B9011" s="28" t="s">
        <v>4573</v>
      </c>
      <c r="C9011" s="28" t="s">
        <v>4574</v>
      </c>
      <c r="D9011" s="25">
        <v>41323</v>
      </c>
      <c r="F9011" s="26">
        <v>85</v>
      </c>
      <c r="G9011" s="28" t="s">
        <v>5152</v>
      </c>
      <c r="H9011" s="28" t="s">
        <v>7311</v>
      </c>
      <c r="J9011" s="28" t="s">
        <v>4683</v>
      </c>
      <c r="K9011" s="29">
        <v>41323</v>
      </c>
      <c r="L9011" s="28" t="s">
        <v>7182</v>
      </c>
      <c r="M9011" s="28" t="s">
        <v>8156</v>
      </c>
    </row>
    <row r="9012" spans="1:13" hidden="1" x14ac:dyDescent="0.2">
      <c r="A9012" s="27">
        <v>93623</v>
      </c>
      <c r="B9012" s="28" t="s">
        <v>4585</v>
      </c>
      <c r="C9012" s="28" t="s">
        <v>4574</v>
      </c>
      <c r="D9012" s="25">
        <v>41323</v>
      </c>
      <c r="F9012" s="26">
        <v>79.790000000000006</v>
      </c>
      <c r="G9012" s="28" t="s">
        <v>5142</v>
      </c>
      <c r="H9012" s="28" t="s">
        <v>5948</v>
      </c>
      <c r="K9012" s="29">
        <v>41323</v>
      </c>
      <c r="L9012" s="28" t="s">
        <v>7174</v>
      </c>
      <c r="M9012" s="28" t="s">
        <v>7175</v>
      </c>
    </row>
    <row r="9013" spans="1:13" hidden="1" x14ac:dyDescent="0.2">
      <c r="A9013" s="211">
        <v>93621</v>
      </c>
      <c r="B9013" s="33" t="s">
        <v>4573</v>
      </c>
      <c r="C9013" s="33" t="s">
        <v>4574</v>
      </c>
      <c r="D9013" s="25">
        <v>41324</v>
      </c>
      <c r="E9013" s="28" t="s">
        <v>3366</v>
      </c>
      <c r="F9013" s="26">
        <v>19.350000000000001</v>
      </c>
      <c r="G9013" s="28" t="s">
        <v>7301</v>
      </c>
      <c r="H9013" s="28" t="s">
        <v>4599</v>
      </c>
      <c r="I9013" s="28" t="s">
        <v>1130</v>
      </c>
      <c r="J9013" s="28" t="s">
        <v>4909</v>
      </c>
      <c r="K9013" s="29">
        <v>41324</v>
      </c>
      <c r="L9013" s="28" t="s">
        <v>7212</v>
      </c>
      <c r="M9013" s="28" t="s">
        <v>8155</v>
      </c>
    </row>
    <row r="9014" spans="1:13" hidden="1" x14ac:dyDescent="0.2">
      <c r="A9014" s="27">
        <v>93707</v>
      </c>
      <c r="B9014" s="28" t="s">
        <v>4573</v>
      </c>
      <c r="C9014" s="28" t="s">
        <v>5135</v>
      </c>
      <c r="D9014" s="25">
        <v>41324</v>
      </c>
      <c r="E9014" s="28" t="s">
        <v>109</v>
      </c>
      <c r="F9014" s="26">
        <v>19.73</v>
      </c>
      <c r="G9014" s="28" t="s">
        <v>688</v>
      </c>
      <c r="H9014" s="28" t="s">
        <v>4599</v>
      </c>
      <c r="I9014" s="28" t="s">
        <v>1130</v>
      </c>
      <c r="J9014" s="28" t="s">
        <v>4909</v>
      </c>
      <c r="K9014" s="29">
        <v>41326</v>
      </c>
      <c r="L9014" s="28" t="s">
        <v>5658</v>
      </c>
      <c r="M9014" s="28" t="s">
        <v>3197</v>
      </c>
    </row>
    <row r="9015" spans="1:13" hidden="1" x14ac:dyDescent="0.2">
      <c r="A9015" s="27">
        <v>93708</v>
      </c>
      <c r="B9015" s="28" t="s">
        <v>4573</v>
      </c>
      <c r="C9015" s="28" t="s">
        <v>5135</v>
      </c>
      <c r="D9015" s="25">
        <v>41324</v>
      </c>
      <c r="F9015" s="26">
        <v>1.79</v>
      </c>
      <c r="G9015" s="28" t="s">
        <v>4595</v>
      </c>
      <c r="H9015" s="28" t="s">
        <v>4599</v>
      </c>
      <c r="I9015" s="28" t="s">
        <v>1130</v>
      </c>
      <c r="J9015" s="28" t="s">
        <v>4909</v>
      </c>
      <c r="K9015" s="29">
        <v>41327</v>
      </c>
      <c r="L9015" s="28" t="s">
        <v>5658</v>
      </c>
      <c r="M9015" s="28" t="s">
        <v>3198</v>
      </c>
    </row>
    <row r="9016" spans="1:13" hidden="1" x14ac:dyDescent="0.2">
      <c r="A9016" s="211">
        <v>93620</v>
      </c>
      <c r="B9016" s="28" t="s">
        <v>4579</v>
      </c>
      <c r="C9016" s="28" t="s">
        <v>4574</v>
      </c>
      <c r="D9016" s="25">
        <v>41325</v>
      </c>
      <c r="E9016" s="28" t="s">
        <v>128</v>
      </c>
      <c r="F9016" s="26">
        <v>89.65</v>
      </c>
      <c r="G9016" s="28" t="s">
        <v>4580</v>
      </c>
      <c r="H9016" s="28" t="s">
        <v>6667</v>
      </c>
      <c r="K9016" s="29">
        <v>41325</v>
      </c>
      <c r="L9016" s="28" t="s">
        <v>7184</v>
      </c>
      <c r="M9016" s="28" t="s">
        <v>8154</v>
      </c>
    </row>
    <row r="9017" spans="1:13" hidden="1" x14ac:dyDescent="0.2">
      <c r="A9017" s="27">
        <v>93709</v>
      </c>
      <c r="B9017" s="28" t="s">
        <v>4573</v>
      </c>
      <c r="C9017" s="28" t="s">
        <v>5135</v>
      </c>
      <c r="D9017" s="25">
        <v>41325</v>
      </c>
      <c r="E9017" s="28" t="s">
        <v>728</v>
      </c>
      <c r="F9017" s="26">
        <v>18.03</v>
      </c>
      <c r="G9017" s="28" t="s">
        <v>5747</v>
      </c>
      <c r="H9017" s="28" t="s">
        <v>4599</v>
      </c>
      <c r="I9017" s="28" t="s">
        <v>1130</v>
      </c>
      <c r="J9017" s="28" t="s">
        <v>4909</v>
      </c>
      <c r="K9017" s="29">
        <v>41327</v>
      </c>
      <c r="L9017" s="28" t="s">
        <v>5658</v>
      </c>
      <c r="M9017" s="28" t="s">
        <v>3199</v>
      </c>
    </row>
    <row r="9018" spans="1:13" hidden="1" x14ac:dyDescent="0.2">
      <c r="A9018" s="211">
        <v>93618</v>
      </c>
      <c r="B9018" s="28" t="s">
        <v>4579</v>
      </c>
      <c r="C9018" s="28" t="s">
        <v>4574</v>
      </c>
      <c r="D9018" s="25">
        <v>41327</v>
      </c>
      <c r="E9018" s="28" t="s">
        <v>128</v>
      </c>
      <c r="F9018" s="26">
        <v>181.79</v>
      </c>
      <c r="G9018" s="28" t="s">
        <v>4580</v>
      </c>
      <c r="H9018" s="28" t="s">
        <v>6667</v>
      </c>
      <c r="K9018" s="29">
        <v>41327</v>
      </c>
      <c r="L9018" s="28" t="s">
        <v>7184</v>
      </c>
      <c r="M9018" s="28" t="s">
        <v>8153</v>
      </c>
    </row>
    <row r="9019" spans="1:13" hidden="1" x14ac:dyDescent="0.2">
      <c r="A9019" s="211">
        <v>93808</v>
      </c>
      <c r="B9019" s="28" t="s">
        <v>4573</v>
      </c>
      <c r="C9019" s="28" t="s">
        <v>4580</v>
      </c>
      <c r="D9019" s="25">
        <v>41327</v>
      </c>
      <c r="E9019" s="28" t="s">
        <v>6702</v>
      </c>
      <c r="F9019" s="26">
        <v>408.26</v>
      </c>
      <c r="G9019" s="28" t="s">
        <v>6757</v>
      </c>
      <c r="H9019" s="28" t="s">
        <v>4599</v>
      </c>
      <c r="I9019" s="28" t="s">
        <v>1130</v>
      </c>
      <c r="J9019" s="28" t="s">
        <v>4909</v>
      </c>
    </row>
    <row r="9020" spans="1:13" hidden="1" x14ac:dyDescent="0.2">
      <c r="A9020" s="27">
        <v>93619</v>
      </c>
      <c r="B9020" s="28" t="s">
        <v>4585</v>
      </c>
      <c r="C9020" s="28" t="s">
        <v>4574</v>
      </c>
      <c r="D9020" s="25">
        <v>41327</v>
      </c>
      <c r="F9020" s="26">
        <v>20.8</v>
      </c>
      <c r="G9020" s="28" t="s">
        <v>5141</v>
      </c>
      <c r="H9020" s="28" t="s">
        <v>5948</v>
      </c>
      <c r="J9020" s="28" t="s">
        <v>4907</v>
      </c>
      <c r="K9020" s="29">
        <v>41327</v>
      </c>
      <c r="L9020" s="28" t="s">
        <v>7174</v>
      </c>
      <c r="M9020" s="28" t="s">
        <v>5035</v>
      </c>
    </row>
    <row r="9021" spans="1:13" hidden="1" x14ac:dyDescent="0.2">
      <c r="A9021" s="27">
        <v>93710</v>
      </c>
      <c r="B9021" s="28" t="s">
        <v>4573</v>
      </c>
      <c r="C9021" s="28" t="s">
        <v>5135</v>
      </c>
      <c r="D9021" s="25">
        <v>41327</v>
      </c>
      <c r="E9021" s="28" t="s">
        <v>728</v>
      </c>
      <c r="F9021" s="26">
        <v>19.28</v>
      </c>
      <c r="G9021" s="28" t="s">
        <v>5747</v>
      </c>
      <c r="H9021" s="28" t="s">
        <v>4599</v>
      </c>
      <c r="I9021" s="28" t="s">
        <v>1130</v>
      </c>
      <c r="J9021" s="28" t="s">
        <v>4909</v>
      </c>
      <c r="K9021" s="29">
        <v>41330</v>
      </c>
      <c r="L9021" s="28" t="s">
        <v>5658</v>
      </c>
      <c r="M9021" s="28" t="s">
        <v>3200</v>
      </c>
    </row>
    <row r="9022" spans="1:13" hidden="1" x14ac:dyDescent="0.2">
      <c r="A9022" s="27">
        <v>93713</v>
      </c>
      <c r="B9022" s="28" t="s">
        <v>4573</v>
      </c>
      <c r="C9022" s="28" t="s">
        <v>5135</v>
      </c>
      <c r="D9022" s="25">
        <v>41328</v>
      </c>
      <c r="E9022" s="28" t="s">
        <v>2051</v>
      </c>
      <c r="F9022" s="26">
        <v>15.59</v>
      </c>
      <c r="G9022" s="28" t="s">
        <v>5160</v>
      </c>
      <c r="H9022" s="28" t="s">
        <v>4599</v>
      </c>
      <c r="I9022" s="28" t="s">
        <v>1130</v>
      </c>
      <c r="J9022" s="28" t="s">
        <v>4909</v>
      </c>
      <c r="K9022" s="29">
        <v>41330</v>
      </c>
      <c r="L9022" s="28" t="s">
        <v>5658</v>
      </c>
      <c r="M9022" s="28" t="s">
        <v>3203</v>
      </c>
    </row>
    <row r="9023" spans="1:13" hidden="1" x14ac:dyDescent="0.2">
      <c r="A9023" s="27">
        <v>93714</v>
      </c>
      <c r="B9023" s="28" t="s">
        <v>4573</v>
      </c>
      <c r="C9023" s="28" t="s">
        <v>5135</v>
      </c>
      <c r="D9023" s="25">
        <v>41328</v>
      </c>
      <c r="E9023" s="28" t="s">
        <v>7309</v>
      </c>
      <c r="F9023" s="26">
        <v>60.27</v>
      </c>
      <c r="G9023" s="28" t="s">
        <v>5160</v>
      </c>
      <c r="H9023" s="28" t="s">
        <v>4599</v>
      </c>
      <c r="I9023" s="28" t="s">
        <v>1130</v>
      </c>
      <c r="J9023" s="28" t="s">
        <v>7139</v>
      </c>
      <c r="K9023" s="29">
        <v>41330</v>
      </c>
      <c r="L9023" s="28" t="s">
        <v>5658</v>
      </c>
      <c r="M9023" s="28" t="s">
        <v>3204</v>
      </c>
    </row>
    <row r="9024" spans="1:13" hidden="1" x14ac:dyDescent="0.2">
      <c r="A9024" s="27">
        <v>93715</v>
      </c>
      <c r="B9024" s="28" t="s">
        <v>4573</v>
      </c>
      <c r="C9024" s="28" t="s">
        <v>5135</v>
      </c>
      <c r="D9024" s="25">
        <v>41328</v>
      </c>
      <c r="E9024" s="28" t="s">
        <v>7309</v>
      </c>
      <c r="F9024" s="26">
        <v>58.63</v>
      </c>
      <c r="G9024" s="28" t="s">
        <v>5160</v>
      </c>
      <c r="H9024" s="28" t="s">
        <v>4599</v>
      </c>
      <c r="I9024" s="28" t="s">
        <v>1130</v>
      </c>
      <c r="J9024" s="28" t="s">
        <v>7139</v>
      </c>
      <c r="K9024" s="29">
        <v>41330</v>
      </c>
      <c r="L9024" s="28" t="s">
        <v>5658</v>
      </c>
      <c r="M9024" s="28" t="s">
        <v>3205</v>
      </c>
    </row>
    <row r="9025" spans="1:13" hidden="1" x14ac:dyDescent="0.2">
      <c r="A9025" s="27">
        <v>93717</v>
      </c>
      <c r="B9025" s="28" t="s">
        <v>4573</v>
      </c>
      <c r="C9025" s="28" t="s">
        <v>5135</v>
      </c>
      <c r="D9025" s="25">
        <v>41328</v>
      </c>
      <c r="E9025" s="28" t="s">
        <v>7309</v>
      </c>
      <c r="F9025" s="26">
        <v>61.03</v>
      </c>
      <c r="G9025" s="28" t="s">
        <v>5160</v>
      </c>
      <c r="H9025" s="28" t="s">
        <v>4599</v>
      </c>
      <c r="I9025" s="28" t="s">
        <v>1130</v>
      </c>
      <c r="J9025" s="28" t="s">
        <v>7139</v>
      </c>
      <c r="K9025" s="29">
        <v>41330</v>
      </c>
      <c r="L9025" s="28" t="s">
        <v>5658</v>
      </c>
      <c r="M9025" s="28" t="s">
        <v>3207</v>
      </c>
    </row>
    <row r="9026" spans="1:13" hidden="1" x14ac:dyDescent="0.2">
      <c r="A9026" s="27">
        <v>93716</v>
      </c>
      <c r="B9026" s="33" t="s">
        <v>4573</v>
      </c>
      <c r="C9026" s="28" t="s">
        <v>5135</v>
      </c>
      <c r="D9026" s="25">
        <v>41328</v>
      </c>
      <c r="E9026" s="28" t="s">
        <v>4524</v>
      </c>
      <c r="F9026" s="26">
        <v>90.83</v>
      </c>
      <c r="G9026" s="28" t="s">
        <v>5747</v>
      </c>
      <c r="H9026" s="28" t="s">
        <v>3488</v>
      </c>
      <c r="J9026" s="28" t="s">
        <v>4908</v>
      </c>
      <c r="K9026" s="29">
        <v>41330</v>
      </c>
      <c r="L9026" s="28" t="s">
        <v>5658</v>
      </c>
      <c r="M9026" s="28" t="s">
        <v>3206</v>
      </c>
    </row>
    <row r="9027" spans="1:13" hidden="1" x14ac:dyDescent="0.2">
      <c r="A9027" s="27">
        <v>93711</v>
      </c>
      <c r="B9027" s="28" t="s">
        <v>4573</v>
      </c>
      <c r="C9027" s="28" t="s">
        <v>5135</v>
      </c>
      <c r="D9027" s="25">
        <v>41328</v>
      </c>
      <c r="E9027" s="28" t="s">
        <v>5382</v>
      </c>
      <c r="F9027" s="26">
        <v>4.6100000000000003</v>
      </c>
      <c r="G9027" s="28" t="s">
        <v>5382</v>
      </c>
      <c r="H9027" s="28" t="s">
        <v>4599</v>
      </c>
      <c r="I9027" s="28" t="s">
        <v>1130</v>
      </c>
      <c r="J9027" s="28" t="s">
        <v>4909</v>
      </c>
      <c r="K9027" s="29">
        <v>41330</v>
      </c>
      <c r="L9027" s="28" t="s">
        <v>5658</v>
      </c>
      <c r="M9027" s="28" t="s">
        <v>3201</v>
      </c>
    </row>
    <row r="9028" spans="1:13" hidden="1" x14ac:dyDescent="0.2">
      <c r="A9028" s="27">
        <v>93712</v>
      </c>
      <c r="B9028" s="33" t="s">
        <v>4573</v>
      </c>
      <c r="C9028" s="28" t="s">
        <v>5135</v>
      </c>
      <c r="D9028" s="25">
        <v>41328</v>
      </c>
      <c r="E9028" s="28" t="s">
        <v>5382</v>
      </c>
      <c r="F9028" s="26">
        <v>9.74</v>
      </c>
      <c r="G9028" s="28" t="s">
        <v>5382</v>
      </c>
      <c r="H9028" s="28" t="s">
        <v>4599</v>
      </c>
      <c r="I9028" s="28" t="s">
        <v>1130</v>
      </c>
      <c r="J9028" s="28" t="s">
        <v>4909</v>
      </c>
      <c r="K9028" s="29">
        <v>41330</v>
      </c>
      <c r="L9028" s="28" t="s">
        <v>5658</v>
      </c>
      <c r="M9028" s="28" t="s">
        <v>3202</v>
      </c>
    </row>
    <row r="9029" spans="1:13" hidden="1" x14ac:dyDescent="0.2">
      <c r="A9029" s="27">
        <v>93718</v>
      </c>
      <c r="B9029" s="28" t="s">
        <v>4573</v>
      </c>
      <c r="C9029" s="28" t="s">
        <v>5135</v>
      </c>
      <c r="D9029" s="25">
        <v>41328</v>
      </c>
      <c r="E9029" s="28" t="s">
        <v>5382</v>
      </c>
      <c r="F9029" s="26">
        <v>36.76</v>
      </c>
      <c r="G9029" s="28" t="s">
        <v>5382</v>
      </c>
      <c r="H9029" s="28" t="s">
        <v>4599</v>
      </c>
      <c r="I9029" s="28" t="s">
        <v>1130</v>
      </c>
      <c r="J9029" s="28" t="s">
        <v>4909</v>
      </c>
      <c r="K9029" s="29">
        <v>41331</v>
      </c>
      <c r="L9029" s="28" t="s">
        <v>5658</v>
      </c>
      <c r="M9029" s="28" t="s">
        <v>3208</v>
      </c>
    </row>
    <row r="9030" spans="1:13" hidden="1" x14ac:dyDescent="0.2">
      <c r="A9030" s="27">
        <v>93719</v>
      </c>
      <c r="B9030" s="28" t="s">
        <v>4573</v>
      </c>
      <c r="C9030" s="28" t="s">
        <v>5135</v>
      </c>
      <c r="D9030" s="25">
        <v>41328</v>
      </c>
      <c r="E9030" s="28" t="s">
        <v>5382</v>
      </c>
      <c r="F9030" s="26">
        <v>19.46</v>
      </c>
      <c r="G9030" s="28" t="s">
        <v>5382</v>
      </c>
      <c r="H9030" s="28" t="s">
        <v>4599</v>
      </c>
      <c r="I9030" s="28" t="s">
        <v>1130</v>
      </c>
      <c r="J9030" s="28" t="s">
        <v>4909</v>
      </c>
      <c r="K9030" s="29">
        <v>41331</v>
      </c>
      <c r="L9030" s="28" t="s">
        <v>5658</v>
      </c>
      <c r="M9030" s="28" t="s">
        <v>3209</v>
      </c>
    </row>
    <row r="9031" spans="1:13" hidden="1" x14ac:dyDescent="0.2">
      <c r="A9031" s="27">
        <v>93720</v>
      </c>
      <c r="B9031" s="28" t="s">
        <v>4573</v>
      </c>
      <c r="C9031" s="28" t="s">
        <v>5135</v>
      </c>
      <c r="D9031" s="25">
        <v>41329</v>
      </c>
      <c r="F9031" s="26">
        <v>26.7</v>
      </c>
      <c r="G9031" s="28" t="s">
        <v>683</v>
      </c>
      <c r="H9031" s="28" t="s">
        <v>3365</v>
      </c>
      <c r="J9031" s="28" t="s">
        <v>4909</v>
      </c>
      <c r="K9031" s="29">
        <v>41330</v>
      </c>
      <c r="L9031" s="28" t="s">
        <v>5658</v>
      </c>
      <c r="M9031" s="28" t="s">
        <v>7857</v>
      </c>
    </row>
    <row r="9032" spans="1:13" hidden="1" x14ac:dyDescent="0.2">
      <c r="A9032" s="211">
        <v>93724</v>
      </c>
      <c r="B9032" s="28" t="s">
        <v>4573</v>
      </c>
      <c r="C9032" s="28" t="s">
        <v>5135</v>
      </c>
      <c r="D9032" s="25">
        <v>41330</v>
      </c>
      <c r="F9032" s="26">
        <v>7.09</v>
      </c>
      <c r="G9032" s="28" t="s">
        <v>7934</v>
      </c>
      <c r="H9032" s="28" t="s">
        <v>3484</v>
      </c>
      <c r="J9032" s="28" t="s">
        <v>4907</v>
      </c>
      <c r="K9032" s="29">
        <v>41331</v>
      </c>
      <c r="L9032" s="28" t="s">
        <v>5658</v>
      </c>
      <c r="M9032" s="28" t="s">
        <v>6051</v>
      </c>
    </row>
    <row r="9033" spans="1:13" hidden="1" x14ac:dyDescent="0.2">
      <c r="A9033" s="211">
        <v>93616</v>
      </c>
      <c r="B9033" s="28" t="s">
        <v>4579</v>
      </c>
      <c r="C9033" s="28" t="s">
        <v>4574</v>
      </c>
      <c r="D9033" s="25">
        <v>41330</v>
      </c>
      <c r="E9033" s="28" t="s">
        <v>128</v>
      </c>
      <c r="F9033" s="26">
        <v>36.82</v>
      </c>
      <c r="G9033" s="28" t="s">
        <v>4580</v>
      </c>
      <c r="H9033" s="28" t="s">
        <v>6667</v>
      </c>
      <c r="K9033" s="29">
        <v>41330</v>
      </c>
      <c r="L9033" s="28" t="s">
        <v>7184</v>
      </c>
      <c r="M9033" s="28" t="s">
        <v>8152</v>
      </c>
    </row>
    <row r="9034" spans="1:13" hidden="1" x14ac:dyDescent="0.2">
      <c r="A9034" s="27">
        <v>93615</v>
      </c>
      <c r="B9034" s="28" t="s">
        <v>4573</v>
      </c>
      <c r="C9034" s="28" t="s">
        <v>4574</v>
      </c>
      <c r="D9034" s="25">
        <v>41330</v>
      </c>
      <c r="F9034" s="26">
        <v>85</v>
      </c>
      <c r="G9034" s="28" t="s">
        <v>5152</v>
      </c>
      <c r="H9034" s="28" t="s">
        <v>7311</v>
      </c>
      <c r="J9034" s="28" t="s">
        <v>4683</v>
      </c>
      <c r="K9034" s="29">
        <v>41330</v>
      </c>
      <c r="L9034" s="28" t="s">
        <v>7182</v>
      </c>
      <c r="M9034" s="28" t="s">
        <v>8151</v>
      </c>
    </row>
    <row r="9035" spans="1:13" hidden="1" x14ac:dyDescent="0.2">
      <c r="A9035" s="27">
        <v>93723</v>
      </c>
      <c r="B9035" s="28" t="s">
        <v>4573</v>
      </c>
      <c r="C9035" s="28" t="s">
        <v>5135</v>
      </c>
      <c r="D9035" s="25">
        <v>41330</v>
      </c>
      <c r="F9035" s="26">
        <v>3.45</v>
      </c>
      <c r="G9035" s="28" t="s">
        <v>683</v>
      </c>
      <c r="H9035" s="28" t="s">
        <v>3365</v>
      </c>
      <c r="J9035" s="28" t="s">
        <v>4909</v>
      </c>
      <c r="K9035" s="29">
        <v>41331</v>
      </c>
      <c r="L9035" s="28" t="s">
        <v>5658</v>
      </c>
      <c r="M9035" s="28" t="s">
        <v>7856</v>
      </c>
    </row>
    <row r="9036" spans="1:13" hidden="1" x14ac:dyDescent="0.2">
      <c r="A9036" s="27">
        <v>93798</v>
      </c>
      <c r="B9036" s="28" t="s">
        <v>4573</v>
      </c>
      <c r="C9036" s="28" t="s">
        <v>2008</v>
      </c>
      <c r="D9036" s="25">
        <v>41330</v>
      </c>
      <c r="F9036" s="26">
        <v>122.94</v>
      </c>
      <c r="G9036" s="28" t="s">
        <v>683</v>
      </c>
      <c r="H9036" s="28" t="s">
        <v>3365</v>
      </c>
      <c r="J9036" s="28" t="s">
        <v>4909</v>
      </c>
      <c r="K9036" s="29" t="s">
        <v>2000</v>
      </c>
      <c r="L9036" s="28" t="s">
        <v>5658</v>
      </c>
      <c r="M9036" s="28" t="s">
        <v>4658</v>
      </c>
    </row>
    <row r="9037" spans="1:13" hidden="1" x14ac:dyDescent="0.2">
      <c r="A9037" s="27">
        <v>93722</v>
      </c>
      <c r="B9037" s="28" t="s">
        <v>4573</v>
      </c>
      <c r="C9037" s="28" t="s">
        <v>5135</v>
      </c>
      <c r="D9037" s="25">
        <v>41330</v>
      </c>
      <c r="F9037" s="26">
        <v>4.83</v>
      </c>
      <c r="G9037" s="28" t="s">
        <v>5137</v>
      </c>
      <c r="H9037" s="28" t="s">
        <v>3365</v>
      </c>
      <c r="J9037" s="28" t="s">
        <v>4909</v>
      </c>
      <c r="K9037" s="29">
        <v>41331</v>
      </c>
      <c r="L9037" s="28" t="s">
        <v>5658</v>
      </c>
      <c r="M9037" s="28" t="s">
        <v>4774</v>
      </c>
    </row>
    <row r="9038" spans="1:13" hidden="1" x14ac:dyDescent="0.2">
      <c r="A9038" s="27">
        <v>93617</v>
      </c>
      <c r="B9038" s="28" t="s">
        <v>5138</v>
      </c>
      <c r="C9038" s="28" t="s">
        <v>4574</v>
      </c>
      <c r="D9038" s="25">
        <v>41330</v>
      </c>
      <c r="F9038" s="26">
        <v>321.86</v>
      </c>
      <c r="G9038" s="28" t="s">
        <v>4574</v>
      </c>
      <c r="H9038" s="28" t="s">
        <v>3381</v>
      </c>
      <c r="J9038" s="28" t="s">
        <v>4909</v>
      </c>
      <c r="K9038" s="29">
        <v>41330</v>
      </c>
      <c r="L9038" s="28" t="s">
        <v>7206</v>
      </c>
      <c r="M9038" s="28" t="s">
        <v>7207</v>
      </c>
    </row>
    <row r="9039" spans="1:13" x14ac:dyDescent="0.2">
      <c r="A9039" s="27">
        <v>93721</v>
      </c>
      <c r="B9039" s="28" t="s">
        <v>4573</v>
      </c>
      <c r="C9039" s="28" t="s">
        <v>5135</v>
      </c>
      <c r="D9039" s="25">
        <v>41330</v>
      </c>
      <c r="F9039" s="26">
        <v>65.099999999999994</v>
      </c>
      <c r="G9039" s="28" t="s">
        <v>2205</v>
      </c>
      <c r="H9039" s="28" t="s">
        <v>7151</v>
      </c>
      <c r="J9039" s="28" t="s">
        <v>4911</v>
      </c>
      <c r="K9039" s="29">
        <v>41331</v>
      </c>
      <c r="L9039" s="28" t="s">
        <v>5658</v>
      </c>
      <c r="M9039" s="28" t="s">
        <v>755</v>
      </c>
    </row>
    <row r="9040" spans="1:13" hidden="1" x14ac:dyDescent="0.2">
      <c r="A9040" s="211">
        <v>93727</v>
      </c>
      <c r="B9040" s="28" t="s">
        <v>4573</v>
      </c>
      <c r="C9040" s="28" t="s">
        <v>5135</v>
      </c>
      <c r="D9040" s="25">
        <v>41331</v>
      </c>
      <c r="F9040" s="26">
        <v>4.9800000000000004</v>
      </c>
      <c r="G9040" s="28" t="s">
        <v>2208</v>
      </c>
      <c r="H9040" s="28" t="s">
        <v>3365</v>
      </c>
      <c r="J9040" s="28" t="s">
        <v>4909</v>
      </c>
      <c r="K9040" s="29">
        <v>41332</v>
      </c>
      <c r="L9040" s="28" t="s">
        <v>5658</v>
      </c>
      <c r="M9040" s="28" t="s">
        <v>5529</v>
      </c>
    </row>
    <row r="9041" spans="1:13" hidden="1" x14ac:dyDescent="0.2">
      <c r="A9041" s="27">
        <v>93614</v>
      </c>
      <c r="B9041" s="28" t="s">
        <v>4573</v>
      </c>
      <c r="C9041" s="28" t="s">
        <v>4574</v>
      </c>
      <c r="D9041" s="25">
        <v>41331</v>
      </c>
      <c r="E9041" s="28" t="s">
        <v>3389</v>
      </c>
      <c r="F9041" s="26">
        <v>46.08</v>
      </c>
      <c r="G9041" s="28" t="s">
        <v>5139</v>
      </c>
      <c r="H9041" s="28" t="s">
        <v>3381</v>
      </c>
      <c r="J9041" s="28" t="s">
        <v>4911</v>
      </c>
      <c r="K9041" s="29">
        <v>41331</v>
      </c>
      <c r="L9041" s="28" t="s">
        <v>7174</v>
      </c>
      <c r="M9041" s="28" t="s">
        <v>7209</v>
      </c>
    </row>
    <row r="9042" spans="1:13" hidden="1" x14ac:dyDescent="0.2">
      <c r="A9042" s="27">
        <v>93725</v>
      </c>
      <c r="B9042" s="28" t="s">
        <v>4573</v>
      </c>
      <c r="C9042" s="28" t="s">
        <v>5135</v>
      </c>
      <c r="D9042" s="25">
        <v>41331</v>
      </c>
      <c r="F9042" s="26">
        <v>62</v>
      </c>
      <c r="G9042" s="28" t="s">
        <v>688</v>
      </c>
      <c r="H9042" s="28" t="s">
        <v>3484</v>
      </c>
      <c r="J9042" s="28" t="s">
        <v>4911</v>
      </c>
      <c r="K9042" s="29">
        <v>41332</v>
      </c>
      <c r="L9042" s="28" t="s">
        <v>5658</v>
      </c>
      <c r="M9042" s="28" t="s">
        <v>3210</v>
      </c>
    </row>
    <row r="9043" spans="1:13" x14ac:dyDescent="0.2">
      <c r="A9043" s="27">
        <v>93726</v>
      </c>
      <c r="B9043" s="28" t="s">
        <v>4573</v>
      </c>
      <c r="C9043" s="28" t="s">
        <v>5135</v>
      </c>
      <c r="D9043" s="25">
        <v>41331</v>
      </c>
      <c r="E9043" s="33"/>
      <c r="F9043" s="26">
        <v>15.2</v>
      </c>
      <c r="G9043" s="28" t="s">
        <v>2205</v>
      </c>
      <c r="H9043" s="28" t="s">
        <v>7151</v>
      </c>
      <c r="J9043" s="28" t="s">
        <v>4911</v>
      </c>
      <c r="K9043" s="29">
        <v>41332</v>
      </c>
      <c r="L9043" s="28" t="s">
        <v>5658</v>
      </c>
      <c r="M9043" s="28" t="s">
        <v>755</v>
      </c>
    </row>
    <row r="9044" spans="1:13" hidden="1" x14ac:dyDescent="0.2">
      <c r="A9044" s="211">
        <v>93610</v>
      </c>
      <c r="B9044" s="28" t="s">
        <v>4579</v>
      </c>
      <c r="C9044" s="28" t="s">
        <v>4574</v>
      </c>
      <c r="D9044" s="25">
        <v>41332</v>
      </c>
      <c r="F9044" s="26">
        <v>30</v>
      </c>
      <c r="G9044" s="28" t="s">
        <v>4580</v>
      </c>
      <c r="H9044" s="28" t="s">
        <v>6667</v>
      </c>
      <c r="K9044" s="29">
        <v>41332</v>
      </c>
      <c r="L9044" s="28" t="s">
        <v>7184</v>
      </c>
      <c r="M9044" s="28" t="s">
        <v>6416</v>
      </c>
    </row>
    <row r="9045" spans="1:13" hidden="1" x14ac:dyDescent="0.2">
      <c r="A9045" s="211">
        <v>93611</v>
      </c>
      <c r="B9045" s="28" t="s">
        <v>4579</v>
      </c>
      <c r="C9045" s="28" t="s">
        <v>4574</v>
      </c>
      <c r="D9045" s="25">
        <v>41332</v>
      </c>
      <c r="F9045" s="26">
        <v>50</v>
      </c>
      <c r="G9045" s="28" t="s">
        <v>4580</v>
      </c>
      <c r="H9045" s="28" t="s">
        <v>6667</v>
      </c>
      <c r="K9045" s="29">
        <v>41332</v>
      </c>
      <c r="L9045" s="28" t="s">
        <v>7184</v>
      </c>
      <c r="M9045" s="28" t="s">
        <v>6417</v>
      </c>
    </row>
    <row r="9046" spans="1:13" hidden="1" x14ac:dyDescent="0.2">
      <c r="A9046" s="211">
        <v>93729</v>
      </c>
      <c r="B9046" s="28" t="s">
        <v>4573</v>
      </c>
      <c r="C9046" s="28" t="s">
        <v>5135</v>
      </c>
      <c r="D9046" s="25">
        <v>41332</v>
      </c>
      <c r="F9046" s="26">
        <v>66.41</v>
      </c>
      <c r="G9046" s="28" t="s">
        <v>1157</v>
      </c>
      <c r="H9046" s="28" t="s">
        <v>7322</v>
      </c>
      <c r="J9046" s="28" t="s">
        <v>7139</v>
      </c>
      <c r="K9046" s="29">
        <v>41333</v>
      </c>
      <c r="L9046" s="28" t="s">
        <v>5658</v>
      </c>
      <c r="M9046" s="28" t="s">
        <v>3582</v>
      </c>
    </row>
    <row r="9047" spans="1:13" hidden="1" x14ac:dyDescent="0.2">
      <c r="A9047" s="27">
        <v>93612</v>
      </c>
      <c r="B9047" s="33" t="s">
        <v>4579</v>
      </c>
      <c r="C9047" s="28" t="s">
        <v>4574</v>
      </c>
      <c r="D9047" s="25">
        <v>41332</v>
      </c>
      <c r="F9047" s="26">
        <v>1122.05</v>
      </c>
      <c r="G9047" s="28" t="s">
        <v>2008</v>
      </c>
      <c r="H9047" s="28" t="s">
        <v>6667</v>
      </c>
      <c r="K9047" s="29">
        <v>41332</v>
      </c>
      <c r="L9047" s="28" t="s">
        <v>7174</v>
      </c>
      <c r="M9047" s="28" t="s">
        <v>8150</v>
      </c>
    </row>
    <row r="9048" spans="1:13" hidden="1" x14ac:dyDescent="0.2">
      <c r="A9048" s="27">
        <v>93799</v>
      </c>
      <c r="B9048" s="28" t="s">
        <v>5150</v>
      </c>
      <c r="C9048" s="28" t="s">
        <v>2008</v>
      </c>
      <c r="D9048" s="25">
        <v>41332</v>
      </c>
      <c r="F9048" s="26">
        <v>-1122.05</v>
      </c>
      <c r="G9048" s="28" t="s">
        <v>2008</v>
      </c>
      <c r="H9048" s="28" t="s">
        <v>6667</v>
      </c>
      <c r="K9048" s="29" t="s">
        <v>2001</v>
      </c>
      <c r="L9048" s="28" t="s">
        <v>5658</v>
      </c>
      <c r="M9048" s="28" t="s">
        <v>4659</v>
      </c>
    </row>
    <row r="9049" spans="1:13" hidden="1" x14ac:dyDescent="0.2">
      <c r="A9049" s="27">
        <v>93728</v>
      </c>
      <c r="B9049" s="28" t="s">
        <v>4573</v>
      </c>
      <c r="C9049" s="28" t="s">
        <v>5135</v>
      </c>
      <c r="D9049" s="25">
        <v>41332</v>
      </c>
      <c r="E9049" s="33"/>
      <c r="F9049" s="26">
        <v>81.680000000000007</v>
      </c>
      <c r="G9049" s="28" t="s">
        <v>3360</v>
      </c>
      <c r="H9049" s="28" t="s">
        <v>3370</v>
      </c>
      <c r="J9049" s="28" t="s">
        <v>3590</v>
      </c>
      <c r="K9049" s="29">
        <v>41333</v>
      </c>
      <c r="L9049" s="28" t="s">
        <v>5658</v>
      </c>
      <c r="M9049" s="28" t="s">
        <v>703</v>
      </c>
    </row>
    <row r="9050" spans="1:13" hidden="1" x14ac:dyDescent="0.2">
      <c r="A9050" s="27">
        <v>93613</v>
      </c>
      <c r="B9050" s="28" t="s">
        <v>4573</v>
      </c>
      <c r="C9050" s="28" t="s">
        <v>4574</v>
      </c>
      <c r="D9050" s="25">
        <v>41332</v>
      </c>
      <c r="F9050" s="26">
        <v>28.68</v>
      </c>
      <c r="G9050" s="28" t="s">
        <v>5136</v>
      </c>
      <c r="H9050" s="28" t="s">
        <v>3381</v>
      </c>
      <c r="J9050" s="28" t="s">
        <v>4911</v>
      </c>
      <c r="K9050" s="29">
        <v>41332</v>
      </c>
      <c r="L9050" s="28" t="s">
        <v>7174</v>
      </c>
      <c r="M9050" s="28" t="s">
        <v>7221</v>
      </c>
    </row>
    <row r="9051" spans="1:13" hidden="1" x14ac:dyDescent="0.2">
      <c r="A9051" s="211">
        <v>93731</v>
      </c>
      <c r="B9051" s="33" t="s">
        <v>4573</v>
      </c>
      <c r="C9051" s="28" t="s">
        <v>5135</v>
      </c>
      <c r="D9051" s="25">
        <v>41333</v>
      </c>
      <c r="E9051" s="28" t="s">
        <v>110</v>
      </c>
      <c r="F9051" s="26">
        <v>35.9</v>
      </c>
      <c r="G9051" s="28" t="s">
        <v>4258</v>
      </c>
      <c r="H9051" s="28" t="s">
        <v>4599</v>
      </c>
      <c r="I9051" s="28" t="s">
        <v>100</v>
      </c>
      <c r="J9051" s="28" t="s">
        <v>4911</v>
      </c>
      <c r="K9051" s="29">
        <v>41334</v>
      </c>
      <c r="L9051" s="28" t="s">
        <v>5658</v>
      </c>
      <c r="M9051" s="28" t="s">
        <v>5705</v>
      </c>
    </row>
    <row r="9052" spans="1:13" hidden="1" x14ac:dyDescent="0.2">
      <c r="A9052" s="27">
        <v>93732</v>
      </c>
      <c r="B9052" s="28" t="s">
        <v>4573</v>
      </c>
      <c r="C9052" s="28" t="s">
        <v>5135</v>
      </c>
      <c r="D9052" s="25">
        <v>41333</v>
      </c>
      <c r="E9052" s="28" t="s">
        <v>112</v>
      </c>
      <c r="F9052" s="26">
        <v>15</v>
      </c>
      <c r="G9052" s="28" t="s">
        <v>111</v>
      </c>
      <c r="H9052" s="28" t="s">
        <v>3370</v>
      </c>
      <c r="J9052" s="28" t="s">
        <v>4905</v>
      </c>
      <c r="K9052" s="29">
        <v>41334</v>
      </c>
      <c r="L9052" s="28" t="s">
        <v>5658</v>
      </c>
      <c r="M9052" s="28" t="s">
        <v>4209</v>
      </c>
    </row>
    <row r="9053" spans="1:13" hidden="1" x14ac:dyDescent="0.2">
      <c r="A9053" s="27">
        <v>93609</v>
      </c>
      <c r="B9053" s="28" t="s">
        <v>4573</v>
      </c>
      <c r="C9053" s="28" t="s">
        <v>4574</v>
      </c>
      <c r="D9053" s="25">
        <v>41333</v>
      </c>
      <c r="F9053" s="26">
        <v>50</v>
      </c>
      <c r="G9053" s="28" t="s">
        <v>6790</v>
      </c>
      <c r="H9053" s="28" t="s">
        <v>3381</v>
      </c>
      <c r="J9053" s="28" t="s">
        <v>4909</v>
      </c>
      <c r="K9053" s="29">
        <v>41333</v>
      </c>
      <c r="L9053" s="28" t="s">
        <v>7174</v>
      </c>
      <c r="M9053" s="28" t="s">
        <v>7220</v>
      </c>
    </row>
    <row r="9054" spans="1:13" x14ac:dyDescent="0.2">
      <c r="A9054" s="27">
        <v>93730</v>
      </c>
      <c r="B9054" s="28" t="s">
        <v>4573</v>
      </c>
      <c r="C9054" s="28" t="s">
        <v>5135</v>
      </c>
      <c r="D9054" s="25">
        <v>41333</v>
      </c>
      <c r="E9054" s="33"/>
      <c r="F9054" s="26">
        <v>17.5</v>
      </c>
      <c r="G9054" s="28" t="s">
        <v>2205</v>
      </c>
      <c r="H9054" s="28" t="s">
        <v>7151</v>
      </c>
      <c r="J9054" s="28" t="s">
        <v>4911</v>
      </c>
      <c r="K9054" s="29">
        <v>41334</v>
      </c>
      <c r="L9054" s="28" t="s">
        <v>5658</v>
      </c>
      <c r="M9054" s="28" t="s">
        <v>755</v>
      </c>
    </row>
    <row r="9055" spans="1:13" hidden="1" x14ac:dyDescent="0.2">
      <c r="A9055" s="211">
        <v>93608.1</v>
      </c>
      <c r="B9055" s="28" t="s">
        <v>4573</v>
      </c>
      <c r="C9055" s="28" t="s">
        <v>4574</v>
      </c>
      <c r="D9055" s="25">
        <v>41334</v>
      </c>
      <c r="E9055" s="28" t="s">
        <v>468</v>
      </c>
      <c r="F9055" s="26">
        <v>50</v>
      </c>
      <c r="G9055" s="28" t="s">
        <v>5158</v>
      </c>
      <c r="H9055" s="28" t="s">
        <v>7154</v>
      </c>
      <c r="J9055" s="28" t="s">
        <v>4906</v>
      </c>
      <c r="K9055" s="29">
        <v>41334</v>
      </c>
      <c r="L9055" s="28" t="s">
        <v>7182</v>
      </c>
      <c r="M9055" s="28" t="s">
        <v>8149</v>
      </c>
    </row>
    <row r="9056" spans="1:13" hidden="1" x14ac:dyDescent="0.2">
      <c r="A9056" s="211">
        <v>93982</v>
      </c>
      <c r="B9056" s="28" t="s">
        <v>4573</v>
      </c>
      <c r="C9056" s="28" t="s">
        <v>4580</v>
      </c>
      <c r="D9056" s="25">
        <v>41334</v>
      </c>
      <c r="F9056" s="26">
        <v>40</v>
      </c>
      <c r="G9056" s="28" t="s">
        <v>5158</v>
      </c>
      <c r="H9056" s="28" t="s">
        <v>7154</v>
      </c>
      <c r="J9056" s="28" t="s">
        <v>4905</v>
      </c>
    </row>
    <row r="9057" spans="1:13" hidden="1" x14ac:dyDescent="0.2">
      <c r="A9057" s="211">
        <v>93606.2</v>
      </c>
      <c r="B9057" s="28" t="s">
        <v>4573</v>
      </c>
      <c r="C9057" s="28" t="s">
        <v>4574</v>
      </c>
      <c r="D9057" s="25">
        <v>41334</v>
      </c>
      <c r="E9057" s="28" t="s">
        <v>3367</v>
      </c>
      <c r="F9057" s="26">
        <v>30</v>
      </c>
      <c r="G9057" s="28" t="s">
        <v>4584</v>
      </c>
      <c r="H9057" s="28" t="s">
        <v>3365</v>
      </c>
      <c r="J9057" s="28" t="s">
        <v>4905</v>
      </c>
      <c r="K9057" s="29">
        <v>41334</v>
      </c>
      <c r="L9057" s="28" t="s">
        <v>7182</v>
      </c>
      <c r="M9057" s="28" t="s">
        <v>8147</v>
      </c>
    </row>
    <row r="9058" spans="1:13" hidden="1" x14ac:dyDescent="0.2">
      <c r="A9058" s="211">
        <v>93606.1</v>
      </c>
      <c r="B9058" s="28" t="s">
        <v>4573</v>
      </c>
      <c r="C9058" s="28" t="s">
        <v>4574</v>
      </c>
      <c r="D9058" s="25">
        <v>41334</v>
      </c>
      <c r="F9058" s="26">
        <v>50</v>
      </c>
      <c r="G9058" s="28" t="s">
        <v>4915</v>
      </c>
      <c r="H9058" s="28" t="s">
        <v>4600</v>
      </c>
      <c r="J9058" s="28" t="s">
        <v>4905</v>
      </c>
      <c r="K9058" s="29">
        <v>41334</v>
      </c>
      <c r="L9058" s="28" t="s">
        <v>7182</v>
      </c>
      <c r="M9058" s="28" t="s">
        <v>8147</v>
      </c>
    </row>
    <row r="9059" spans="1:13" hidden="1" x14ac:dyDescent="0.2">
      <c r="A9059" s="211">
        <v>93601</v>
      </c>
      <c r="B9059" s="28" t="s">
        <v>4573</v>
      </c>
      <c r="C9059" s="28" t="s">
        <v>4574</v>
      </c>
      <c r="D9059" s="25">
        <v>41334</v>
      </c>
      <c r="F9059" s="26">
        <v>5</v>
      </c>
      <c r="G9059" s="28" t="s">
        <v>5134</v>
      </c>
      <c r="H9059" s="28" t="s">
        <v>5954</v>
      </c>
      <c r="J9059" s="28" t="s">
        <v>4912</v>
      </c>
      <c r="K9059" s="29">
        <v>41334</v>
      </c>
      <c r="L9059" s="28" t="s">
        <v>7174</v>
      </c>
      <c r="M9059" s="28" t="s">
        <v>7194</v>
      </c>
    </row>
    <row r="9060" spans="1:13" hidden="1" x14ac:dyDescent="0.2">
      <c r="A9060" s="211">
        <v>93983</v>
      </c>
      <c r="B9060" s="28" t="s">
        <v>4573</v>
      </c>
      <c r="C9060" s="28" t="s">
        <v>4580</v>
      </c>
      <c r="D9060" s="25">
        <v>41334</v>
      </c>
      <c r="F9060" s="26">
        <v>12</v>
      </c>
      <c r="G9060" s="28" t="s">
        <v>6733</v>
      </c>
      <c r="H9060" s="28" t="s">
        <v>3379</v>
      </c>
      <c r="J9060" s="28" t="s">
        <v>4907</v>
      </c>
    </row>
    <row r="9061" spans="1:13" hidden="1" x14ac:dyDescent="0.2">
      <c r="A9061" s="211">
        <v>93983</v>
      </c>
      <c r="B9061" s="33" t="s">
        <v>4573</v>
      </c>
      <c r="C9061" s="33" t="s">
        <v>4580</v>
      </c>
      <c r="D9061" s="25">
        <v>41334</v>
      </c>
      <c r="E9061" s="28" t="s">
        <v>851</v>
      </c>
      <c r="F9061" s="26">
        <v>40</v>
      </c>
      <c r="G9061" s="28" t="s">
        <v>850</v>
      </c>
      <c r="H9061" s="28" t="s">
        <v>3379</v>
      </c>
      <c r="J9061" s="28" t="s">
        <v>4906</v>
      </c>
      <c r="L9061" s="33"/>
    </row>
    <row r="9062" spans="1:13" hidden="1" x14ac:dyDescent="0.2">
      <c r="A9062" s="211">
        <v>93605</v>
      </c>
      <c r="B9062" s="28" t="s">
        <v>4573</v>
      </c>
      <c r="C9062" s="28" t="s">
        <v>4574</v>
      </c>
      <c r="D9062" s="25">
        <v>41334</v>
      </c>
      <c r="E9062" s="28" t="s">
        <v>3382</v>
      </c>
      <c r="F9062" s="26">
        <v>100</v>
      </c>
      <c r="G9062" s="28" t="s">
        <v>5414</v>
      </c>
      <c r="H9062" s="28" t="s">
        <v>3381</v>
      </c>
      <c r="J9062" s="28" t="s">
        <v>4909</v>
      </c>
      <c r="K9062" s="29">
        <v>41334</v>
      </c>
      <c r="L9062" s="28" t="s">
        <v>7174</v>
      </c>
      <c r="M9062" s="28" t="s">
        <v>7188</v>
      </c>
    </row>
    <row r="9063" spans="1:13" hidden="1" x14ac:dyDescent="0.2">
      <c r="A9063" s="27">
        <v>93981</v>
      </c>
      <c r="B9063" s="28" t="s">
        <v>4573</v>
      </c>
      <c r="C9063" s="28" t="s">
        <v>4580</v>
      </c>
      <c r="D9063" s="25">
        <v>41334</v>
      </c>
      <c r="E9063" s="33" t="s">
        <v>7508</v>
      </c>
      <c r="F9063" s="26">
        <v>30</v>
      </c>
      <c r="G9063" s="28" t="s">
        <v>3696</v>
      </c>
      <c r="H9063" s="28" t="s">
        <v>3488</v>
      </c>
      <c r="J9063" s="28" t="s">
        <v>4908</v>
      </c>
    </row>
    <row r="9064" spans="1:13" hidden="1" x14ac:dyDescent="0.2">
      <c r="A9064" s="27">
        <v>93800</v>
      </c>
      <c r="B9064" s="28" t="s">
        <v>4573</v>
      </c>
      <c r="C9064" s="28" t="s">
        <v>2008</v>
      </c>
      <c r="D9064" s="25">
        <v>41334</v>
      </c>
      <c r="F9064" s="26">
        <v>7.78</v>
      </c>
      <c r="G9064" s="28" t="s">
        <v>683</v>
      </c>
      <c r="H9064" s="28" t="s">
        <v>3365</v>
      </c>
      <c r="J9064" s="28" t="s">
        <v>4909</v>
      </c>
      <c r="K9064" s="29" t="s">
        <v>2002</v>
      </c>
      <c r="L9064" s="28" t="s">
        <v>5658</v>
      </c>
      <c r="M9064" s="28" t="s">
        <v>4660</v>
      </c>
    </row>
    <row r="9065" spans="1:13" hidden="1" x14ac:dyDescent="0.2">
      <c r="A9065" s="27">
        <v>93608.2</v>
      </c>
      <c r="B9065" s="28" t="s">
        <v>4573</v>
      </c>
      <c r="C9065" s="28" t="s">
        <v>4574</v>
      </c>
      <c r="D9065" s="25">
        <v>41334</v>
      </c>
      <c r="E9065" s="28" t="s">
        <v>3367</v>
      </c>
      <c r="F9065" s="26">
        <v>30</v>
      </c>
      <c r="G9065" s="28" t="s">
        <v>8412</v>
      </c>
      <c r="H9065" s="28" t="s">
        <v>3365</v>
      </c>
      <c r="J9065" s="28" t="s">
        <v>4906</v>
      </c>
      <c r="K9065" s="29">
        <v>41334</v>
      </c>
      <c r="L9065" s="28" t="s">
        <v>7182</v>
      </c>
      <c r="M9065" s="28" t="s">
        <v>8149</v>
      </c>
    </row>
    <row r="9066" spans="1:13" hidden="1" x14ac:dyDescent="0.2">
      <c r="A9066" s="27">
        <v>93733</v>
      </c>
      <c r="B9066" s="28" t="s">
        <v>4573</v>
      </c>
      <c r="C9066" s="28" t="s">
        <v>5135</v>
      </c>
      <c r="D9066" s="25">
        <v>41334</v>
      </c>
      <c r="F9066" s="26">
        <v>5.6</v>
      </c>
      <c r="G9066" s="28" t="s">
        <v>2210</v>
      </c>
      <c r="H9066" s="28" t="s">
        <v>3484</v>
      </c>
      <c r="J9066" s="28" t="s">
        <v>4907</v>
      </c>
      <c r="K9066" s="29">
        <v>41335</v>
      </c>
      <c r="L9066" s="28" t="s">
        <v>5658</v>
      </c>
      <c r="M9066" s="28" t="s">
        <v>3179</v>
      </c>
    </row>
    <row r="9067" spans="1:13" hidden="1" x14ac:dyDescent="0.2">
      <c r="A9067" s="27">
        <v>93603</v>
      </c>
      <c r="B9067" s="28" t="s">
        <v>4579</v>
      </c>
      <c r="C9067" s="28" t="s">
        <v>4574</v>
      </c>
      <c r="D9067" s="25">
        <v>41334</v>
      </c>
      <c r="F9067" s="26">
        <v>50</v>
      </c>
      <c r="G9067" s="28" t="s">
        <v>5133</v>
      </c>
      <c r="H9067" s="28" t="s">
        <v>6667</v>
      </c>
      <c r="K9067" s="29">
        <v>41334</v>
      </c>
      <c r="L9067" s="28" t="s">
        <v>7174</v>
      </c>
      <c r="M9067" s="28" t="s">
        <v>2972</v>
      </c>
    </row>
    <row r="9068" spans="1:13" hidden="1" x14ac:dyDescent="0.2">
      <c r="A9068" s="27">
        <v>93777</v>
      </c>
      <c r="B9068" s="28" t="s">
        <v>5150</v>
      </c>
      <c r="C9068" s="28" t="s">
        <v>5133</v>
      </c>
      <c r="D9068" s="25">
        <v>41334</v>
      </c>
      <c r="F9068" s="26">
        <v>-50</v>
      </c>
      <c r="G9068" s="28" t="s">
        <v>5133</v>
      </c>
      <c r="H9068" s="28" t="s">
        <v>6667</v>
      </c>
      <c r="K9068" s="29">
        <v>41334</v>
      </c>
      <c r="L9068" s="28" t="s">
        <v>5658</v>
      </c>
      <c r="M9068" s="28" t="s">
        <v>2935</v>
      </c>
    </row>
    <row r="9069" spans="1:13" hidden="1" x14ac:dyDescent="0.2">
      <c r="A9069" s="27">
        <v>93604</v>
      </c>
      <c r="B9069" s="28" t="s">
        <v>4573</v>
      </c>
      <c r="C9069" s="28" t="s">
        <v>4574</v>
      </c>
      <c r="D9069" s="25">
        <v>41334</v>
      </c>
      <c r="E9069" s="28" t="s">
        <v>3375</v>
      </c>
      <c r="F9069" s="26">
        <v>31.75</v>
      </c>
      <c r="G9069" s="28" t="s">
        <v>6023</v>
      </c>
      <c r="H9069" s="28" t="s">
        <v>3379</v>
      </c>
      <c r="J9069" s="28" t="s">
        <v>4906</v>
      </c>
      <c r="K9069" s="29">
        <v>41334</v>
      </c>
      <c r="L9069" s="28" t="s">
        <v>7174</v>
      </c>
      <c r="M9069" s="28" t="s">
        <v>7196</v>
      </c>
    </row>
    <row r="9070" spans="1:13" hidden="1" x14ac:dyDescent="0.2">
      <c r="A9070" s="27">
        <v>93602</v>
      </c>
      <c r="B9070" s="28" t="s">
        <v>4573</v>
      </c>
      <c r="C9070" s="28" t="s">
        <v>4574</v>
      </c>
      <c r="D9070" s="25">
        <v>41334</v>
      </c>
      <c r="F9070" s="26">
        <v>12.12</v>
      </c>
      <c r="G9070" s="28" t="s">
        <v>6022</v>
      </c>
      <c r="H9070" s="28" t="s">
        <v>3381</v>
      </c>
      <c r="J9070" s="28" t="s">
        <v>4909</v>
      </c>
      <c r="K9070" s="29">
        <v>41334</v>
      </c>
      <c r="L9070" s="28" t="s">
        <v>7174</v>
      </c>
      <c r="M9070" s="28" t="s">
        <v>7195</v>
      </c>
    </row>
    <row r="9071" spans="1:13" hidden="1" x14ac:dyDescent="0.2">
      <c r="A9071" s="27">
        <v>93606.3</v>
      </c>
      <c r="B9071" s="28" t="s">
        <v>4573</v>
      </c>
      <c r="C9071" s="28" t="s">
        <v>4574</v>
      </c>
      <c r="D9071" s="25">
        <v>41334</v>
      </c>
      <c r="E9071" s="28" t="s">
        <v>7163</v>
      </c>
      <c r="F9071" s="26">
        <v>20</v>
      </c>
      <c r="G9071" s="28" t="s">
        <v>4595</v>
      </c>
      <c r="H9071" s="28" t="s">
        <v>3370</v>
      </c>
      <c r="J9071" s="28" t="s">
        <v>4905</v>
      </c>
      <c r="K9071" s="29">
        <v>41334</v>
      </c>
      <c r="L9071" s="28" t="s">
        <v>7182</v>
      </c>
      <c r="M9071" s="28" t="s">
        <v>8147</v>
      </c>
    </row>
    <row r="9072" spans="1:13" hidden="1" x14ac:dyDescent="0.2">
      <c r="A9072" s="27">
        <v>93608.3</v>
      </c>
      <c r="B9072" s="28" t="s">
        <v>4573</v>
      </c>
      <c r="C9072" s="28" t="s">
        <v>4574</v>
      </c>
      <c r="D9072" s="25">
        <v>41334</v>
      </c>
      <c r="E9072" s="28" t="s">
        <v>7162</v>
      </c>
      <c r="F9072" s="26">
        <v>20</v>
      </c>
      <c r="G9072" s="28" t="s">
        <v>4595</v>
      </c>
      <c r="H9072" s="28" t="s">
        <v>3370</v>
      </c>
      <c r="J9072" s="28" t="s">
        <v>4906</v>
      </c>
      <c r="K9072" s="29">
        <v>41334</v>
      </c>
      <c r="L9072" s="28" t="s">
        <v>7182</v>
      </c>
      <c r="M9072" s="28" t="s">
        <v>8149</v>
      </c>
    </row>
    <row r="9073" spans="1:13" hidden="1" x14ac:dyDescent="0.2">
      <c r="A9073" s="27">
        <v>93984</v>
      </c>
      <c r="B9073" s="28" t="s">
        <v>4573</v>
      </c>
      <c r="C9073" s="28" t="s">
        <v>4580</v>
      </c>
      <c r="D9073" s="25">
        <v>41334</v>
      </c>
      <c r="E9073" s="28" t="s">
        <v>3785</v>
      </c>
      <c r="F9073" s="26">
        <v>178</v>
      </c>
      <c r="G9073" s="28" t="s">
        <v>4595</v>
      </c>
      <c r="H9073" s="28" t="s">
        <v>3370</v>
      </c>
      <c r="J9073" s="28" t="s">
        <v>4909</v>
      </c>
    </row>
    <row r="9074" spans="1:13" hidden="1" x14ac:dyDescent="0.2">
      <c r="A9074" s="27">
        <v>93979</v>
      </c>
      <c r="B9074" s="28" t="s">
        <v>5150</v>
      </c>
      <c r="C9074" s="28" t="s">
        <v>4580</v>
      </c>
      <c r="D9074" s="25">
        <v>41334</v>
      </c>
      <c r="E9074" s="28" t="s">
        <v>2260</v>
      </c>
      <c r="F9074" s="26">
        <v>-530</v>
      </c>
      <c r="G9074" s="28" t="s">
        <v>4574</v>
      </c>
      <c r="H9074" s="28" t="s">
        <v>6667</v>
      </c>
    </row>
    <row r="9075" spans="1:13" hidden="1" x14ac:dyDescent="0.2">
      <c r="A9075" s="27">
        <v>93607</v>
      </c>
      <c r="B9075" s="28" t="s">
        <v>4592</v>
      </c>
      <c r="C9075" s="28" t="s">
        <v>4574</v>
      </c>
      <c r="D9075" s="25">
        <v>41334</v>
      </c>
      <c r="F9075" s="26">
        <v>-200</v>
      </c>
      <c r="G9075" s="28" t="s">
        <v>3622</v>
      </c>
      <c r="H9075" s="28" t="s">
        <v>6666</v>
      </c>
      <c r="J9075" s="28" t="s">
        <v>4907</v>
      </c>
      <c r="K9075" s="29">
        <v>41334</v>
      </c>
      <c r="L9075" s="28" t="s">
        <v>7177</v>
      </c>
      <c r="M9075" s="28" t="s">
        <v>8148</v>
      </c>
    </row>
    <row r="9076" spans="1:13" hidden="1" x14ac:dyDescent="0.2">
      <c r="A9076" s="211">
        <v>93735</v>
      </c>
      <c r="B9076" s="28" t="s">
        <v>4573</v>
      </c>
      <c r="C9076" s="28" t="s">
        <v>5135</v>
      </c>
      <c r="D9076" s="25">
        <v>41335</v>
      </c>
      <c r="E9076" s="28" t="s">
        <v>113</v>
      </c>
      <c r="F9076" s="26">
        <v>14.98</v>
      </c>
      <c r="G9076" s="28" t="s">
        <v>6085</v>
      </c>
      <c r="H9076" s="28" t="s">
        <v>5953</v>
      </c>
      <c r="J9076" s="28" t="s">
        <v>4909</v>
      </c>
      <c r="K9076" s="29">
        <v>41337</v>
      </c>
      <c r="L9076" s="28" t="s">
        <v>5658</v>
      </c>
      <c r="M9076" s="28" t="s">
        <v>3211</v>
      </c>
    </row>
    <row r="9077" spans="1:13" hidden="1" x14ac:dyDescent="0.2">
      <c r="A9077" s="27">
        <v>93734</v>
      </c>
      <c r="B9077" s="28" t="s">
        <v>4573</v>
      </c>
      <c r="C9077" s="28" t="s">
        <v>5135</v>
      </c>
      <c r="D9077" s="25">
        <v>41335</v>
      </c>
      <c r="F9077" s="26">
        <v>17.22</v>
      </c>
      <c r="G9077" s="28" t="s">
        <v>683</v>
      </c>
      <c r="H9077" s="28" t="s">
        <v>3365</v>
      </c>
      <c r="J9077" s="28" t="s">
        <v>4909</v>
      </c>
      <c r="K9077" s="29">
        <v>41337</v>
      </c>
      <c r="L9077" s="28" t="s">
        <v>5658</v>
      </c>
      <c r="M9077" s="28" t="s">
        <v>7856</v>
      </c>
    </row>
    <row r="9078" spans="1:13" hidden="1" x14ac:dyDescent="0.2">
      <c r="A9078" s="211">
        <v>93736</v>
      </c>
      <c r="B9078" s="28" t="s">
        <v>4573</v>
      </c>
      <c r="C9078" s="28" t="s">
        <v>5135</v>
      </c>
      <c r="D9078" s="25">
        <v>41336</v>
      </c>
      <c r="E9078" s="28" t="s">
        <v>114</v>
      </c>
      <c r="F9078" s="26">
        <v>62</v>
      </c>
      <c r="G9078" s="28" t="s">
        <v>5412</v>
      </c>
      <c r="H9078" s="28" t="s">
        <v>3379</v>
      </c>
      <c r="J9078" s="28" t="s">
        <v>4906</v>
      </c>
      <c r="K9078" s="29">
        <v>41337</v>
      </c>
      <c r="L9078" s="28" t="s">
        <v>5658</v>
      </c>
      <c r="M9078" s="28" t="s">
        <v>3212</v>
      </c>
    </row>
    <row r="9079" spans="1:13" hidden="1" x14ac:dyDescent="0.2">
      <c r="A9079" s="211">
        <v>93737</v>
      </c>
      <c r="B9079" s="28" t="s">
        <v>4573</v>
      </c>
      <c r="C9079" s="28" t="s">
        <v>5135</v>
      </c>
      <c r="D9079" s="25">
        <v>41336</v>
      </c>
      <c r="F9079" s="26">
        <v>85</v>
      </c>
      <c r="G9079" s="28" t="s">
        <v>4763</v>
      </c>
      <c r="H9079" s="28" t="s">
        <v>3379</v>
      </c>
      <c r="J9079" s="28" t="s">
        <v>4906</v>
      </c>
      <c r="K9079" s="29">
        <v>41337</v>
      </c>
      <c r="L9079" s="28" t="s">
        <v>5658</v>
      </c>
      <c r="M9079" s="28" t="s">
        <v>4760</v>
      </c>
    </row>
    <row r="9080" spans="1:13" hidden="1" x14ac:dyDescent="0.2">
      <c r="A9080" s="211">
        <v>93809</v>
      </c>
      <c r="B9080" s="28" t="s">
        <v>4573</v>
      </c>
      <c r="C9080" s="28" t="s">
        <v>4580</v>
      </c>
      <c r="D9080" s="25">
        <v>41336</v>
      </c>
      <c r="E9080" s="28" t="s">
        <v>6702</v>
      </c>
      <c r="F9080" s="26">
        <v>110</v>
      </c>
      <c r="G9080" s="28" t="s">
        <v>6757</v>
      </c>
      <c r="H9080" s="28" t="s">
        <v>4599</v>
      </c>
      <c r="I9080" s="28" t="s">
        <v>100</v>
      </c>
      <c r="J9080" s="28" t="s">
        <v>4911</v>
      </c>
    </row>
    <row r="9081" spans="1:13" hidden="1" x14ac:dyDescent="0.2">
      <c r="A9081" s="27">
        <v>93679</v>
      </c>
      <c r="B9081" s="28" t="s">
        <v>4573</v>
      </c>
      <c r="C9081" s="28" t="s">
        <v>5135</v>
      </c>
      <c r="D9081" s="25">
        <v>41336</v>
      </c>
      <c r="F9081" s="26">
        <v>21.91</v>
      </c>
      <c r="G9081" s="28" t="s">
        <v>5167</v>
      </c>
      <c r="H9081" s="28" t="s">
        <v>3365</v>
      </c>
      <c r="J9081" s="28" t="s">
        <v>4909</v>
      </c>
      <c r="K9081" s="29">
        <v>41337</v>
      </c>
      <c r="L9081" s="28" t="s">
        <v>5658</v>
      </c>
      <c r="M9081" s="28" t="s">
        <v>748</v>
      </c>
    </row>
    <row r="9082" spans="1:13" x14ac:dyDescent="0.2">
      <c r="A9082" s="211">
        <v>93740</v>
      </c>
      <c r="B9082" s="28" t="s">
        <v>4573</v>
      </c>
      <c r="C9082" s="28" t="s">
        <v>5135</v>
      </c>
      <c r="D9082" s="25">
        <v>41337</v>
      </c>
      <c r="E9082" s="28" t="s">
        <v>117</v>
      </c>
      <c r="F9082" s="26">
        <v>124</v>
      </c>
      <c r="G9082" s="28" t="s">
        <v>6670</v>
      </c>
      <c r="H9082" s="28" t="s">
        <v>7151</v>
      </c>
      <c r="J9082" s="28" t="s">
        <v>4907</v>
      </c>
      <c r="K9082" s="29">
        <v>41338</v>
      </c>
      <c r="L9082" s="28" t="s">
        <v>5658</v>
      </c>
      <c r="M9082" s="28" t="s">
        <v>3214</v>
      </c>
    </row>
    <row r="9083" spans="1:13" hidden="1" x14ac:dyDescent="0.2">
      <c r="A9083" s="211">
        <v>93599</v>
      </c>
      <c r="B9083" s="28" t="s">
        <v>4579</v>
      </c>
      <c r="C9083" s="28" t="s">
        <v>4574</v>
      </c>
      <c r="D9083" s="25">
        <v>41337</v>
      </c>
      <c r="F9083" s="26">
        <v>150</v>
      </c>
      <c r="G9083" s="28" t="s">
        <v>4580</v>
      </c>
      <c r="H9083" s="28" t="s">
        <v>6667</v>
      </c>
      <c r="K9083" s="29">
        <v>41337</v>
      </c>
      <c r="L9083" s="28" t="s">
        <v>7184</v>
      </c>
      <c r="M9083" s="28" t="s">
        <v>4263</v>
      </c>
    </row>
    <row r="9084" spans="1:13" hidden="1" x14ac:dyDescent="0.2">
      <c r="A9084" s="211">
        <v>93600</v>
      </c>
      <c r="B9084" s="28" t="s">
        <v>4579</v>
      </c>
      <c r="C9084" s="28" t="s">
        <v>4574</v>
      </c>
      <c r="D9084" s="25">
        <v>41337</v>
      </c>
      <c r="F9084" s="26">
        <v>130</v>
      </c>
      <c r="G9084" s="28" t="s">
        <v>4580</v>
      </c>
      <c r="H9084" s="28" t="s">
        <v>6667</v>
      </c>
      <c r="K9084" s="29">
        <v>41337</v>
      </c>
      <c r="L9084" s="28" t="s">
        <v>7184</v>
      </c>
      <c r="M9084" s="28" t="s">
        <v>4264</v>
      </c>
    </row>
    <row r="9085" spans="1:13" hidden="1" x14ac:dyDescent="0.2">
      <c r="A9085" s="211">
        <v>93810</v>
      </c>
      <c r="B9085" s="28" t="s">
        <v>4573</v>
      </c>
      <c r="C9085" s="28" t="s">
        <v>4580</v>
      </c>
      <c r="D9085" s="25">
        <v>41337</v>
      </c>
      <c r="E9085" s="28" t="s">
        <v>127</v>
      </c>
      <c r="F9085" s="26">
        <v>120</v>
      </c>
      <c r="G9085" s="28" t="s">
        <v>5412</v>
      </c>
      <c r="H9085" s="28" t="s">
        <v>7311</v>
      </c>
      <c r="J9085" s="28" t="s">
        <v>4907</v>
      </c>
    </row>
    <row r="9086" spans="1:13" hidden="1" x14ac:dyDescent="0.2">
      <c r="A9086" s="27">
        <v>93598</v>
      </c>
      <c r="B9086" s="28" t="s">
        <v>4573</v>
      </c>
      <c r="C9086" s="28" t="s">
        <v>4574</v>
      </c>
      <c r="D9086" s="25">
        <v>41337</v>
      </c>
      <c r="F9086" s="26">
        <v>35.06</v>
      </c>
      <c r="G9086" s="28" t="s">
        <v>6752</v>
      </c>
      <c r="H9086" s="28" t="s">
        <v>3381</v>
      </c>
      <c r="J9086" s="28" t="s">
        <v>4907</v>
      </c>
      <c r="K9086" s="29">
        <v>41337</v>
      </c>
      <c r="L9086" s="28" t="s">
        <v>7174</v>
      </c>
      <c r="M9086" s="28" t="s">
        <v>6752</v>
      </c>
    </row>
    <row r="9087" spans="1:13" hidden="1" x14ac:dyDescent="0.2">
      <c r="A9087" s="27">
        <v>93741</v>
      </c>
      <c r="B9087" s="28" t="s">
        <v>4573</v>
      </c>
      <c r="C9087" s="28" t="s">
        <v>5135</v>
      </c>
      <c r="D9087" s="25">
        <v>41337</v>
      </c>
      <c r="E9087" s="28" t="s">
        <v>118</v>
      </c>
      <c r="F9087" s="26">
        <v>84.99</v>
      </c>
      <c r="G9087" s="28" t="s">
        <v>887</v>
      </c>
      <c r="H9087" s="28" t="s">
        <v>7321</v>
      </c>
      <c r="J9087" s="28" t="s">
        <v>4911</v>
      </c>
      <c r="K9087" s="29">
        <v>41338</v>
      </c>
      <c r="L9087" s="28" t="s">
        <v>5658</v>
      </c>
      <c r="M9087" s="28" t="s">
        <v>3215</v>
      </c>
    </row>
    <row r="9088" spans="1:13" hidden="1" x14ac:dyDescent="0.2">
      <c r="A9088" s="27">
        <v>93739</v>
      </c>
      <c r="B9088" s="28" t="s">
        <v>4573</v>
      </c>
      <c r="C9088" s="28" t="s">
        <v>5135</v>
      </c>
      <c r="D9088" s="25">
        <v>41337</v>
      </c>
      <c r="F9088" s="26">
        <v>70.73</v>
      </c>
      <c r="G9088" s="28" t="s">
        <v>5160</v>
      </c>
      <c r="H9088" s="28" t="s">
        <v>4599</v>
      </c>
      <c r="I9088" s="28" t="s">
        <v>100</v>
      </c>
      <c r="J9088" s="28" t="s">
        <v>7139</v>
      </c>
      <c r="K9088" s="29">
        <v>41338</v>
      </c>
      <c r="L9088" s="28" t="s">
        <v>5658</v>
      </c>
      <c r="M9088" s="28" t="s">
        <v>3213</v>
      </c>
    </row>
    <row r="9089" spans="1:13" hidden="1" x14ac:dyDescent="0.2">
      <c r="A9089" s="27">
        <v>93597</v>
      </c>
      <c r="B9089" s="33" t="s">
        <v>4573</v>
      </c>
      <c r="C9089" s="28" t="s">
        <v>4574</v>
      </c>
      <c r="D9089" s="25">
        <v>41337</v>
      </c>
      <c r="E9089" s="28" t="s">
        <v>3389</v>
      </c>
      <c r="F9089" s="26">
        <v>26.95</v>
      </c>
      <c r="G9089" s="28" t="s">
        <v>5139</v>
      </c>
      <c r="H9089" s="28" t="s">
        <v>3381</v>
      </c>
      <c r="J9089" s="28" t="s">
        <v>4911</v>
      </c>
      <c r="K9089" s="29">
        <v>41337</v>
      </c>
      <c r="L9089" s="28" t="s">
        <v>7174</v>
      </c>
      <c r="M9089" s="28" t="s">
        <v>7187</v>
      </c>
    </row>
    <row r="9090" spans="1:13" hidden="1" x14ac:dyDescent="0.2">
      <c r="A9090" s="27">
        <v>93743</v>
      </c>
      <c r="B9090" s="33" t="s">
        <v>4573</v>
      </c>
      <c r="C9090" s="28" t="s">
        <v>5135</v>
      </c>
      <c r="D9090" s="25">
        <v>41337</v>
      </c>
      <c r="F9090" s="26">
        <v>57.15</v>
      </c>
      <c r="G9090" s="28" t="s">
        <v>688</v>
      </c>
      <c r="H9090" s="28" t="s">
        <v>4599</v>
      </c>
      <c r="I9090" s="28" t="s">
        <v>100</v>
      </c>
      <c r="J9090" s="28" t="s">
        <v>4911</v>
      </c>
      <c r="K9090" s="29">
        <v>41339</v>
      </c>
      <c r="L9090" s="28" t="s">
        <v>5658</v>
      </c>
      <c r="M9090" s="28" t="s">
        <v>3216</v>
      </c>
    </row>
    <row r="9091" spans="1:13" hidden="1" x14ac:dyDescent="0.2">
      <c r="A9091" s="27">
        <v>93596</v>
      </c>
      <c r="B9091" s="28" t="s">
        <v>4573</v>
      </c>
      <c r="C9091" s="28" t="s">
        <v>4574</v>
      </c>
      <c r="D9091" s="25">
        <v>41337</v>
      </c>
      <c r="F9091" s="26">
        <v>85</v>
      </c>
      <c r="G9091" s="28" t="s">
        <v>5152</v>
      </c>
      <c r="H9091" s="28" t="s">
        <v>7311</v>
      </c>
      <c r="J9091" s="28" t="s">
        <v>4683</v>
      </c>
      <c r="K9091" s="29">
        <v>41337</v>
      </c>
      <c r="L9091" s="28" t="s">
        <v>7182</v>
      </c>
      <c r="M9091" s="28" t="s">
        <v>8146</v>
      </c>
    </row>
    <row r="9092" spans="1:13" hidden="1" x14ac:dyDescent="0.2">
      <c r="A9092" s="27">
        <v>93801</v>
      </c>
      <c r="B9092" s="28" t="s">
        <v>4573</v>
      </c>
      <c r="C9092" s="28" t="s">
        <v>2008</v>
      </c>
      <c r="D9092" s="25">
        <v>41337</v>
      </c>
      <c r="F9092" s="26">
        <v>30.83</v>
      </c>
      <c r="G9092" s="28" t="s">
        <v>683</v>
      </c>
      <c r="H9092" s="28" t="s">
        <v>3365</v>
      </c>
      <c r="J9092" s="28" t="s">
        <v>4909</v>
      </c>
      <c r="K9092" s="29" t="s">
        <v>2003</v>
      </c>
      <c r="L9092" s="28" t="s">
        <v>5658</v>
      </c>
      <c r="M9092" s="28" t="s">
        <v>4661</v>
      </c>
    </row>
    <row r="9093" spans="1:13" hidden="1" x14ac:dyDescent="0.2">
      <c r="A9093" s="27">
        <v>93738</v>
      </c>
      <c r="B9093" s="28" t="s">
        <v>4573</v>
      </c>
      <c r="C9093" s="28" t="s">
        <v>5135</v>
      </c>
      <c r="D9093" s="25">
        <v>41337</v>
      </c>
      <c r="E9093" s="28" t="s">
        <v>116</v>
      </c>
      <c r="F9093" s="26">
        <v>212</v>
      </c>
      <c r="G9093" s="28" t="s">
        <v>687</v>
      </c>
      <c r="H9093" s="28" t="s">
        <v>5946</v>
      </c>
      <c r="I9093" s="28" t="s">
        <v>115</v>
      </c>
      <c r="J9093" s="28" t="s">
        <v>4909</v>
      </c>
      <c r="K9093" s="29">
        <v>41338</v>
      </c>
      <c r="L9093" s="28" t="s">
        <v>5658</v>
      </c>
      <c r="M9093" s="28" t="s">
        <v>5357</v>
      </c>
    </row>
    <row r="9094" spans="1:13" x14ac:dyDescent="0.2">
      <c r="A9094" s="27">
        <v>93742</v>
      </c>
      <c r="B9094" s="28" t="s">
        <v>4573</v>
      </c>
      <c r="C9094" s="28" t="s">
        <v>5135</v>
      </c>
      <c r="D9094" s="25">
        <v>41337</v>
      </c>
      <c r="F9094" s="26">
        <v>32.1</v>
      </c>
      <c r="G9094" s="28" t="s">
        <v>2205</v>
      </c>
      <c r="H9094" s="28" t="s">
        <v>7151</v>
      </c>
      <c r="J9094" s="28" t="s">
        <v>4911</v>
      </c>
      <c r="K9094" s="29">
        <v>41339</v>
      </c>
      <c r="L9094" s="28" t="s">
        <v>5658</v>
      </c>
      <c r="M9094" s="28" t="s">
        <v>755</v>
      </c>
    </row>
    <row r="9095" spans="1:13" hidden="1" x14ac:dyDescent="0.2">
      <c r="A9095" s="211">
        <v>93595</v>
      </c>
      <c r="B9095" s="28" t="s">
        <v>4573</v>
      </c>
      <c r="C9095" s="28" t="s">
        <v>4574</v>
      </c>
      <c r="D9095" s="25">
        <v>41338</v>
      </c>
      <c r="F9095" s="26">
        <v>11.39</v>
      </c>
      <c r="G9095" s="28" t="s">
        <v>5143</v>
      </c>
      <c r="H9095" s="28" t="s">
        <v>3381</v>
      </c>
      <c r="J9095" s="28" t="s">
        <v>4909</v>
      </c>
      <c r="K9095" s="29">
        <v>41338</v>
      </c>
      <c r="L9095" s="28" t="s">
        <v>7174</v>
      </c>
      <c r="M9095" s="28" t="s">
        <v>7217</v>
      </c>
    </row>
    <row r="9096" spans="1:13" hidden="1" x14ac:dyDescent="0.2">
      <c r="A9096" s="211">
        <v>93775</v>
      </c>
      <c r="B9096" s="28" t="s">
        <v>4573</v>
      </c>
      <c r="C9096" s="28" t="s">
        <v>5133</v>
      </c>
      <c r="D9096" s="25">
        <v>41338</v>
      </c>
      <c r="F9096" s="26">
        <v>0.2</v>
      </c>
      <c r="G9096" s="28" t="s">
        <v>681</v>
      </c>
      <c r="H9096" s="28" t="s">
        <v>7165</v>
      </c>
      <c r="K9096" s="29">
        <v>41338</v>
      </c>
      <c r="L9096" s="28" t="s">
        <v>5658</v>
      </c>
      <c r="M9096" s="28" t="s">
        <v>2936</v>
      </c>
    </row>
    <row r="9097" spans="1:13" hidden="1" x14ac:dyDescent="0.2">
      <c r="A9097" s="211">
        <v>93744</v>
      </c>
      <c r="B9097" s="28" t="s">
        <v>4573</v>
      </c>
      <c r="C9097" s="28" t="s">
        <v>5135</v>
      </c>
      <c r="D9097" s="25">
        <v>41338</v>
      </c>
      <c r="F9097" s="26">
        <v>9.99</v>
      </c>
      <c r="G9097" s="28" t="s">
        <v>7133</v>
      </c>
      <c r="H9097" s="28" t="s">
        <v>3381</v>
      </c>
      <c r="J9097" s="28" t="s">
        <v>4909</v>
      </c>
      <c r="K9097" s="29">
        <v>41338</v>
      </c>
      <c r="L9097" s="28" t="s">
        <v>5658</v>
      </c>
      <c r="M9097" s="28" t="s">
        <v>7859</v>
      </c>
    </row>
    <row r="9098" spans="1:13" x14ac:dyDescent="0.2">
      <c r="A9098" s="211">
        <v>93746</v>
      </c>
      <c r="B9098" s="28" t="s">
        <v>4573</v>
      </c>
      <c r="C9098" s="28" t="s">
        <v>5135</v>
      </c>
      <c r="D9098" s="25">
        <v>41338</v>
      </c>
      <c r="F9098" s="26">
        <v>-15</v>
      </c>
      <c r="G9098" s="28" t="s">
        <v>5412</v>
      </c>
      <c r="H9098" s="28" t="s">
        <v>7151</v>
      </c>
      <c r="J9098" s="28" t="s">
        <v>4907</v>
      </c>
      <c r="K9098" s="29">
        <v>41339</v>
      </c>
      <c r="L9098" s="28" t="s">
        <v>5658</v>
      </c>
      <c r="M9098" s="28" t="s">
        <v>4882</v>
      </c>
    </row>
    <row r="9099" spans="1:13" hidden="1" x14ac:dyDescent="0.2">
      <c r="A9099" s="211">
        <v>93593</v>
      </c>
      <c r="B9099" s="33" t="s">
        <v>4573</v>
      </c>
      <c r="C9099" s="28" t="s">
        <v>4574</v>
      </c>
      <c r="D9099" s="25">
        <v>41338</v>
      </c>
      <c r="F9099" s="26">
        <v>12</v>
      </c>
      <c r="G9099" s="28" t="s">
        <v>4596</v>
      </c>
      <c r="H9099" s="28" t="s">
        <v>5954</v>
      </c>
      <c r="J9099" s="28" t="s">
        <v>4912</v>
      </c>
      <c r="K9099" s="29">
        <v>41338</v>
      </c>
      <c r="L9099" s="28" t="s">
        <v>7174</v>
      </c>
      <c r="M9099" s="28" t="s">
        <v>4596</v>
      </c>
    </row>
    <row r="9100" spans="1:13" hidden="1" x14ac:dyDescent="0.2">
      <c r="A9100" s="27">
        <v>93594</v>
      </c>
      <c r="B9100" s="28" t="s">
        <v>4579</v>
      </c>
      <c r="C9100" s="28" t="s">
        <v>4574</v>
      </c>
      <c r="D9100" s="25">
        <v>41338</v>
      </c>
      <c r="F9100" s="26">
        <v>1539.81</v>
      </c>
      <c r="G9100" s="28" t="s">
        <v>5135</v>
      </c>
      <c r="H9100" s="28" t="s">
        <v>6667</v>
      </c>
      <c r="K9100" s="29">
        <v>41338</v>
      </c>
      <c r="L9100" s="28" t="s">
        <v>7174</v>
      </c>
      <c r="M9100" s="28" t="s">
        <v>7218</v>
      </c>
    </row>
    <row r="9101" spans="1:13" hidden="1" x14ac:dyDescent="0.2">
      <c r="A9101" s="27">
        <v>93776</v>
      </c>
      <c r="B9101" s="28" t="s">
        <v>7124</v>
      </c>
      <c r="C9101" s="28" t="s">
        <v>5133</v>
      </c>
      <c r="D9101" s="25">
        <v>41338</v>
      </c>
      <c r="F9101" s="26">
        <v>-1</v>
      </c>
      <c r="G9101" s="28" t="s">
        <v>5133</v>
      </c>
      <c r="H9101" s="28" t="s">
        <v>6666</v>
      </c>
      <c r="K9101" s="29">
        <v>41338</v>
      </c>
      <c r="L9101" s="28" t="s">
        <v>5658</v>
      </c>
      <c r="M9101" s="28" t="s">
        <v>2937</v>
      </c>
    </row>
    <row r="9102" spans="1:13" hidden="1" x14ac:dyDescent="0.2">
      <c r="A9102" s="27">
        <v>93988</v>
      </c>
      <c r="B9102" s="33" t="s">
        <v>5150</v>
      </c>
      <c r="C9102" s="28" t="s">
        <v>5135</v>
      </c>
      <c r="D9102" s="25">
        <v>41338</v>
      </c>
      <c r="F9102" s="26">
        <v>-1539.81</v>
      </c>
      <c r="G9102" s="28" t="s">
        <v>4574</v>
      </c>
      <c r="H9102" s="28" t="s">
        <v>6667</v>
      </c>
    </row>
    <row r="9103" spans="1:13" x14ac:dyDescent="0.2">
      <c r="A9103" s="27">
        <v>93745</v>
      </c>
      <c r="B9103" s="28" t="s">
        <v>4573</v>
      </c>
      <c r="C9103" s="28" t="s">
        <v>5135</v>
      </c>
      <c r="D9103" s="25">
        <v>41338</v>
      </c>
      <c r="F9103" s="26">
        <v>15.9</v>
      </c>
      <c r="G9103" s="28" t="s">
        <v>2205</v>
      </c>
      <c r="H9103" s="28" t="s">
        <v>7151</v>
      </c>
      <c r="J9103" s="28" t="s">
        <v>4907</v>
      </c>
      <c r="K9103" s="29">
        <v>41339</v>
      </c>
      <c r="L9103" s="28" t="s">
        <v>5658</v>
      </c>
      <c r="M9103" s="28" t="s">
        <v>755</v>
      </c>
    </row>
    <row r="9104" spans="1:13" hidden="1" x14ac:dyDescent="0.2">
      <c r="A9104" s="211">
        <v>93591</v>
      </c>
      <c r="B9104" s="28" t="s">
        <v>4573</v>
      </c>
      <c r="C9104" s="28" t="s">
        <v>4574</v>
      </c>
      <c r="D9104" s="25">
        <v>41339</v>
      </c>
      <c r="F9104" s="26">
        <v>22</v>
      </c>
      <c r="G9104" s="28" t="s">
        <v>5165</v>
      </c>
      <c r="H9104" s="28" t="s">
        <v>3370</v>
      </c>
      <c r="J9104" s="28" t="s">
        <v>4909</v>
      </c>
      <c r="K9104" s="29">
        <v>41339</v>
      </c>
      <c r="L9104" s="28" t="s">
        <v>7176</v>
      </c>
      <c r="M9104" s="28">
        <v>1398</v>
      </c>
    </row>
    <row r="9105" spans="1:13" hidden="1" x14ac:dyDescent="0.2">
      <c r="A9105" s="211">
        <v>93592</v>
      </c>
      <c r="B9105" s="28" t="s">
        <v>4573</v>
      </c>
      <c r="C9105" s="28" t="s">
        <v>4574</v>
      </c>
      <c r="D9105" s="25">
        <v>41339</v>
      </c>
      <c r="F9105" s="26">
        <v>7.99</v>
      </c>
      <c r="G9105" s="28" t="s">
        <v>2742</v>
      </c>
      <c r="H9105" s="28" t="s">
        <v>3381</v>
      </c>
      <c r="J9105" s="28" t="s">
        <v>4911</v>
      </c>
      <c r="K9105" s="29">
        <v>41339</v>
      </c>
      <c r="L9105" s="28" t="s">
        <v>7174</v>
      </c>
      <c r="M9105" s="28" t="s">
        <v>8111</v>
      </c>
    </row>
    <row r="9106" spans="1:13" hidden="1" x14ac:dyDescent="0.2">
      <c r="A9106" s="27">
        <v>93802</v>
      </c>
      <c r="B9106" s="33" t="s">
        <v>4573</v>
      </c>
      <c r="C9106" s="28" t="s">
        <v>2008</v>
      </c>
      <c r="D9106" s="25">
        <v>41339</v>
      </c>
      <c r="F9106" s="26">
        <v>47.24</v>
      </c>
      <c r="G9106" s="28" t="s">
        <v>683</v>
      </c>
      <c r="H9106" s="28" t="s">
        <v>3365</v>
      </c>
      <c r="J9106" s="28" t="s">
        <v>4909</v>
      </c>
      <c r="K9106" s="29" t="s">
        <v>2004</v>
      </c>
      <c r="L9106" s="28" t="s">
        <v>5658</v>
      </c>
      <c r="M9106" s="28" t="s">
        <v>4662</v>
      </c>
    </row>
    <row r="9107" spans="1:13" hidden="1" x14ac:dyDescent="0.2">
      <c r="A9107" s="211">
        <v>93588</v>
      </c>
      <c r="B9107" s="28" t="s">
        <v>4592</v>
      </c>
      <c r="C9107" s="28" t="s">
        <v>4574</v>
      </c>
      <c r="D9107" s="25">
        <v>41340</v>
      </c>
      <c r="F9107" s="26">
        <v>-5156.93</v>
      </c>
      <c r="G9107" s="28" t="s">
        <v>4593</v>
      </c>
      <c r="H9107" s="28" t="s">
        <v>6666</v>
      </c>
      <c r="J9107" s="28" t="s">
        <v>4911</v>
      </c>
      <c r="K9107" s="29">
        <v>41340</v>
      </c>
      <c r="L9107" s="28" t="s">
        <v>7177</v>
      </c>
      <c r="M9107" s="28" t="s">
        <v>8144</v>
      </c>
    </row>
    <row r="9108" spans="1:13" hidden="1" x14ac:dyDescent="0.2">
      <c r="A9108" s="211">
        <v>93589</v>
      </c>
      <c r="B9108" s="33" t="s">
        <v>4573</v>
      </c>
      <c r="C9108" s="33" t="s">
        <v>4574</v>
      </c>
      <c r="D9108" s="25">
        <v>41340</v>
      </c>
      <c r="F9108" s="26">
        <v>5</v>
      </c>
      <c r="G9108" s="33" t="s">
        <v>4590</v>
      </c>
      <c r="H9108" s="28" t="s">
        <v>5954</v>
      </c>
      <c r="J9108" s="28" t="s">
        <v>4912</v>
      </c>
      <c r="K9108" s="29">
        <v>41340</v>
      </c>
      <c r="L9108" s="33" t="s">
        <v>7182</v>
      </c>
      <c r="M9108" s="28" t="s">
        <v>8145</v>
      </c>
    </row>
    <row r="9109" spans="1:13" hidden="1" x14ac:dyDescent="0.2">
      <c r="A9109" s="27">
        <v>93803</v>
      </c>
      <c r="B9109" s="28" t="s">
        <v>4573</v>
      </c>
      <c r="C9109" s="28" t="s">
        <v>2008</v>
      </c>
      <c r="D9109" s="25">
        <v>41340</v>
      </c>
      <c r="F9109" s="26">
        <v>25.23</v>
      </c>
      <c r="G9109" s="28" t="s">
        <v>683</v>
      </c>
      <c r="H9109" s="28" t="s">
        <v>3365</v>
      </c>
      <c r="J9109" s="28" t="s">
        <v>4909</v>
      </c>
      <c r="K9109" s="29" t="s">
        <v>2005</v>
      </c>
      <c r="L9109" s="28" t="s">
        <v>5658</v>
      </c>
      <c r="M9109" s="28" t="s">
        <v>4663</v>
      </c>
    </row>
    <row r="9110" spans="1:13" hidden="1" x14ac:dyDescent="0.2">
      <c r="A9110" s="27">
        <v>93590</v>
      </c>
      <c r="B9110" s="28" t="s">
        <v>4573</v>
      </c>
      <c r="C9110" s="28" t="s">
        <v>4574</v>
      </c>
      <c r="D9110" s="25">
        <v>41340</v>
      </c>
      <c r="E9110" s="28" t="s">
        <v>3388</v>
      </c>
      <c r="F9110" s="26">
        <v>8.19</v>
      </c>
      <c r="G9110" s="28" t="s">
        <v>4589</v>
      </c>
      <c r="H9110" s="28" t="s">
        <v>3381</v>
      </c>
      <c r="J9110" s="28" t="s">
        <v>4907</v>
      </c>
      <c r="K9110" s="29">
        <v>41340</v>
      </c>
      <c r="L9110" s="28" t="s">
        <v>7174</v>
      </c>
      <c r="M9110" s="28" t="s">
        <v>7186</v>
      </c>
    </row>
    <row r="9111" spans="1:13" hidden="1" x14ac:dyDescent="0.2">
      <c r="A9111" s="27">
        <v>93774</v>
      </c>
      <c r="B9111" s="28" t="s">
        <v>4573</v>
      </c>
      <c r="C9111" s="28" t="s">
        <v>5133</v>
      </c>
      <c r="D9111" s="25">
        <v>41340</v>
      </c>
      <c r="F9111" s="26">
        <v>31.74</v>
      </c>
      <c r="G9111" s="28" t="s">
        <v>5137</v>
      </c>
      <c r="H9111" s="28" t="s">
        <v>3365</v>
      </c>
      <c r="J9111" s="28" t="s">
        <v>4909</v>
      </c>
      <c r="K9111" s="29">
        <v>41340</v>
      </c>
      <c r="L9111" s="28" t="s">
        <v>5658</v>
      </c>
      <c r="M9111" s="28" t="s">
        <v>3226</v>
      </c>
    </row>
    <row r="9112" spans="1:13" x14ac:dyDescent="0.2">
      <c r="A9112" s="27">
        <v>93747</v>
      </c>
      <c r="B9112" s="28" t="s">
        <v>4573</v>
      </c>
      <c r="C9112" s="28" t="s">
        <v>5135</v>
      </c>
      <c r="D9112" s="25">
        <v>41340</v>
      </c>
      <c r="F9112" s="26">
        <v>15.9</v>
      </c>
      <c r="G9112" s="28" t="s">
        <v>2205</v>
      </c>
      <c r="H9112" s="28" t="s">
        <v>7151</v>
      </c>
      <c r="J9112" s="28" t="s">
        <v>4911</v>
      </c>
      <c r="K9112" s="29">
        <v>41341</v>
      </c>
      <c r="L9112" s="28" t="s">
        <v>5658</v>
      </c>
      <c r="M9112" s="28" t="s">
        <v>755</v>
      </c>
    </row>
    <row r="9113" spans="1:13" hidden="1" x14ac:dyDescent="0.2">
      <c r="A9113" s="211">
        <v>93587</v>
      </c>
      <c r="B9113" s="28" t="s">
        <v>4573</v>
      </c>
      <c r="C9113" s="28" t="s">
        <v>4574</v>
      </c>
      <c r="D9113" s="25">
        <v>41341</v>
      </c>
      <c r="E9113" s="28" t="s">
        <v>2598</v>
      </c>
      <c r="F9113" s="26">
        <v>10.6</v>
      </c>
      <c r="G9113" s="28" t="s">
        <v>681</v>
      </c>
      <c r="H9113" s="28" t="s">
        <v>7165</v>
      </c>
      <c r="J9113" s="28" t="s">
        <v>4907</v>
      </c>
      <c r="K9113" s="29">
        <v>41341</v>
      </c>
      <c r="L9113" s="28" t="s">
        <v>7174</v>
      </c>
      <c r="M9113" s="28" t="s">
        <v>697</v>
      </c>
    </row>
    <row r="9114" spans="1:13" hidden="1" x14ac:dyDescent="0.2">
      <c r="A9114" s="211">
        <v>93663</v>
      </c>
      <c r="B9114" s="33" t="s">
        <v>4573</v>
      </c>
      <c r="C9114" s="28" t="s">
        <v>5135</v>
      </c>
      <c r="D9114" s="25">
        <v>41341</v>
      </c>
      <c r="F9114" s="26">
        <v>6.98</v>
      </c>
      <c r="G9114" s="28" t="s">
        <v>2208</v>
      </c>
      <c r="H9114" s="28" t="s">
        <v>3365</v>
      </c>
      <c r="J9114" s="28" t="s">
        <v>4909</v>
      </c>
      <c r="K9114" s="29">
        <v>41342</v>
      </c>
      <c r="L9114" s="28" t="s">
        <v>5658</v>
      </c>
      <c r="M9114" s="28" t="s">
        <v>5529</v>
      </c>
    </row>
    <row r="9115" spans="1:13" hidden="1" x14ac:dyDescent="0.2">
      <c r="A9115" s="27">
        <v>93662</v>
      </c>
      <c r="B9115" s="28" t="s">
        <v>4573</v>
      </c>
      <c r="C9115" s="28" t="s">
        <v>5135</v>
      </c>
      <c r="D9115" s="25">
        <v>41341</v>
      </c>
      <c r="E9115" s="28" t="s">
        <v>1140</v>
      </c>
      <c r="F9115" s="26">
        <v>80.05</v>
      </c>
      <c r="G9115" s="28" t="s">
        <v>688</v>
      </c>
      <c r="H9115" s="28" t="s">
        <v>4599</v>
      </c>
      <c r="I9115" s="28" t="s">
        <v>100</v>
      </c>
      <c r="J9115" s="28" t="s">
        <v>4911</v>
      </c>
      <c r="K9115" s="29">
        <v>41342</v>
      </c>
      <c r="L9115" s="28" t="s">
        <v>5658</v>
      </c>
      <c r="M9115" s="28" t="s">
        <v>5790</v>
      </c>
    </row>
    <row r="9116" spans="1:13" hidden="1" x14ac:dyDescent="0.2">
      <c r="A9116" s="27">
        <v>93804</v>
      </c>
      <c r="B9116" s="28" t="s">
        <v>4573</v>
      </c>
      <c r="C9116" s="28" t="s">
        <v>2008</v>
      </c>
      <c r="D9116" s="25">
        <v>41341</v>
      </c>
      <c r="F9116" s="26">
        <v>58.95</v>
      </c>
      <c r="G9116" s="28" t="s">
        <v>683</v>
      </c>
      <c r="H9116" s="28" t="s">
        <v>3365</v>
      </c>
      <c r="J9116" s="28" t="s">
        <v>4909</v>
      </c>
      <c r="K9116" s="29" t="s">
        <v>2006</v>
      </c>
      <c r="L9116" s="28" t="s">
        <v>5658</v>
      </c>
      <c r="M9116" s="28" t="s">
        <v>4664</v>
      </c>
    </row>
    <row r="9117" spans="1:13" hidden="1" x14ac:dyDescent="0.2">
      <c r="A9117" s="211">
        <v>93664</v>
      </c>
      <c r="B9117" s="28" t="s">
        <v>4573</v>
      </c>
      <c r="C9117" s="28" t="s">
        <v>5135</v>
      </c>
      <c r="D9117" s="25">
        <v>41342</v>
      </c>
      <c r="E9117" s="28" t="s">
        <v>101</v>
      </c>
      <c r="F9117" s="26">
        <v>270.25</v>
      </c>
      <c r="G9117" s="28" t="s">
        <v>889</v>
      </c>
      <c r="H9117" s="28" t="s">
        <v>4599</v>
      </c>
      <c r="I9117" s="28" t="s">
        <v>100</v>
      </c>
      <c r="J9117" s="28" t="s">
        <v>4911</v>
      </c>
      <c r="K9117" s="29">
        <v>41344</v>
      </c>
      <c r="L9117" s="28" t="s">
        <v>5658</v>
      </c>
      <c r="M9117" s="28" t="s">
        <v>5791</v>
      </c>
    </row>
    <row r="9118" spans="1:13" hidden="1" x14ac:dyDescent="0.2">
      <c r="A9118" s="27">
        <v>93665</v>
      </c>
      <c r="B9118" s="28" t="s">
        <v>4573</v>
      </c>
      <c r="C9118" s="28" t="s">
        <v>5135</v>
      </c>
      <c r="D9118" s="25">
        <v>41342</v>
      </c>
      <c r="F9118" s="26">
        <v>50.85</v>
      </c>
      <c r="G9118" s="28" t="s">
        <v>1937</v>
      </c>
      <c r="H9118" s="28" t="s">
        <v>7311</v>
      </c>
      <c r="J9118" s="28" t="s">
        <v>4683</v>
      </c>
      <c r="K9118" s="29">
        <v>41344</v>
      </c>
      <c r="L9118" s="28" t="s">
        <v>5658</v>
      </c>
      <c r="M9118" s="28" t="s">
        <v>5792</v>
      </c>
    </row>
    <row r="9119" spans="1:13" hidden="1" x14ac:dyDescent="0.2">
      <c r="A9119" s="211">
        <v>93668</v>
      </c>
      <c r="B9119" s="28" t="s">
        <v>4573</v>
      </c>
      <c r="C9119" s="28" t="s">
        <v>5135</v>
      </c>
      <c r="D9119" s="25">
        <v>41343</v>
      </c>
      <c r="E9119" s="28" t="s">
        <v>103</v>
      </c>
      <c r="F9119" s="26">
        <v>6.49</v>
      </c>
      <c r="G9119" s="28" t="s">
        <v>1185</v>
      </c>
      <c r="H9119" s="28" t="s">
        <v>3370</v>
      </c>
      <c r="J9119" s="28" t="s">
        <v>4909</v>
      </c>
      <c r="K9119" s="29">
        <v>41345</v>
      </c>
      <c r="L9119" s="28" t="s">
        <v>5658</v>
      </c>
      <c r="M9119" s="28" t="s">
        <v>3497</v>
      </c>
    </row>
    <row r="9120" spans="1:13" hidden="1" x14ac:dyDescent="0.2">
      <c r="A9120" s="211">
        <v>93661</v>
      </c>
      <c r="B9120" s="28" t="s">
        <v>4573</v>
      </c>
      <c r="C9120" s="33" t="s">
        <v>5135</v>
      </c>
      <c r="D9120" s="25">
        <v>41343</v>
      </c>
      <c r="F9120" s="26">
        <v>34.5</v>
      </c>
      <c r="G9120" s="28" t="s">
        <v>1560</v>
      </c>
      <c r="H9120" s="28" t="s">
        <v>4600</v>
      </c>
      <c r="J9120" s="28" t="s">
        <v>4907</v>
      </c>
      <c r="K9120" s="29">
        <v>41344</v>
      </c>
      <c r="L9120" s="33" t="s">
        <v>5658</v>
      </c>
      <c r="M9120" s="28" t="s">
        <v>2735</v>
      </c>
    </row>
    <row r="9121" spans="1:13" x14ac:dyDescent="0.2">
      <c r="A9121" s="211">
        <v>93667</v>
      </c>
      <c r="B9121" s="28" t="s">
        <v>4573</v>
      </c>
      <c r="C9121" s="28" t="s">
        <v>5135</v>
      </c>
      <c r="D9121" s="25">
        <v>41343</v>
      </c>
      <c r="E9121" s="28" t="s">
        <v>102</v>
      </c>
      <c r="F9121" s="26">
        <v>15</v>
      </c>
      <c r="G9121" s="28" t="s">
        <v>5412</v>
      </c>
      <c r="H9121" s="28" t="s">
        <v>7151</v>
      </c>
      <c r="J9121" s="28" t="s">
        <v>4907</v>
      </c>
      <c r="K9121" s="29">
        <v>41344</v>
      </c>
      <c r="L9121" s="28" t="s">
        <v>5658</v>
      </c>
      <c r="M9121" s="28" t="s">
        <v>4882</v>
      </c>
    </row>
    <row r="9122" spans="1:13" hidden="1" x14ac:dyDescent="0.2">
      <c r="A9122" s="27">
        <v>93666</v>
      </c>
      <c r="B9122" s="33" t="s">
        <v>4573</v>
      </c>
      <c r="C9122" s="28" t="s">
        <v>5135</v>
      </c>
      <c r="D9122" s="25">
        <v>41343</v>
      </c>
      <c r="E9122" s="33"/>
      <c r="F9122" s="26">
        <v>7.16</v>
      </c>
      <c r="G9122" s="28" t="s">
        <v>5137</v>
      </c>
      <c r="H9122" s="28" t="s">
        <v>3365</v>
      </c>
      <c r="J9122" s="28" t="s">
        <v>4909</v>
      </c>
      <c r="K9122" s="29">
        <v>41344</v>
      </c>
      <c r="L9122" s="28" t="s">
        <v>5658</v>
      </c>
      <c r="M9122" s="28" t="s">
        <v>3175</v>
      </c>
    </row>
    <row r="9123" spans="1:13" hidden="1" x14ac:dyDescent="0.2">
      <c r="A9123" s="211">
        <v>93585</v>
      </c>
      <c r="B9123" s="28" t="s">
        <v>4585</v>
      </c>
      <c r="C9123" s="28" t="s">
        <v>4574</v>
      </c>
      <c r="D9123" s="25">
        <v>41344</v>
      </c>
      <c r="F9123" s="26">
        <v>50</v>
      </c>
      <c r="G9123" s="28" t="s">
        <v>4586</v>
      </c>
      <c r="H9123" s="28" t="s">
        <v>5948</v>
      </c>
      <c r="J9123" s="28" t="s">
        <v>4905</v>
      </c>
      <c r="K9123" s="29">
        <v>41344</v>
      </c>
      <c r="L9123" s="28" t="s">
        <v>7174</v>
      </c>
      <c r="M9123" s="28" t="s">
        <v>7180</v>
      </c>
    </row>
    <row r="9124" spans="1:13" hidden="1" x14ac:dyDescent="0.2">
      <c r="A9124" s="211">
        <v>93584</v>
      </c>
      <c r="B9124" s="28" t="s">
        <v>4573</v>
      </c>
      <c r="C9124" s="28" t="s">
        <v>4574</v>
      </c>
      <c r="D9124" s="25">
        <v>41344</v>
      </c>
      <c r="E9124" s="28" t="s">
        <v>4667</v>
      </c>
      <c r="F9124" s="26">
        <v>46</v>
      </c>
      <c r="G9124" s="28" t="s">
        <v>1164</v>
      </c>
      <c r="H9124" s="28" t="s">
        <v>3370</v>
      </c>
      <c r="J9124" s="28" t="s">
        <v>4906</v>
      </c>
      <c r="K9124" s="29">
        <v>41344</v>
      </c>
      <c r="L9124" s="28" t="s">
        <v>7176</v>
      </c>
      <c r="M9124" s="28">
        <v>1400</v>
      </c>
    </row>
    <row r="9125" spans="1:13" hidden="1" x14ac:dyDescent="0.2">
      <c r="A9125" s="27">
        <v>93670</v>
      </c>
      <c r="B9125" s="28" t="s">
        <v>4573</v>
      </c>
      <c r="C9125" s="28" t="s">
        <v>5135</v>
      </c>
      <c r="D9125" s="25">
        <v>41344</v>
      </c>
      <c r="F9125" s="26">
        <v>5.44</v>
      </c>
      <c r="G9125" s="28" t="s">
        <v>7119</v>
      </c>
      <c r="H9125" s="28" t="s">
        <v>3365</v>
      </c>
      <c r="J9125" s="28" t="s">
        <v>4911</v>
      </c>
      <c r="K9125" s="29">
        <v>41345</v>
      </c>
      <c r="L9125" s="28" t="s">
        <v>5658</v>
      </c>
      <c r="M9125" s="28" t="s">
        <v>6161</v>
      </c>
    </row>
    <row r="9126" spans="1:13" hidden="1" x14ac:dyDescent="0.2">
      <c r="A9126" s="27">
        <v>93586</v>
      </c>
      <c r="B9126" s="28" t="s">
        <v>4573</v>
      </c>
      <c r="C9126" s="28" t="s">
        <v>4574</v>
      </c>
      <c r="D9126" s="25">
        <v>41344</v>
      </c>
      <c r="F9126" s="26">
        <v>85</v>
      </c>
      <c r="G9126" s="28" t="s">
        <v>5152</v>
      </c>
      <c r="H9126" s="28" t="s">
        <v>7311</v>
      </c>
      <c r="J9126" s="28" t="s">
        <v>4683</v>
      </c>
      <c r="K9126" s="29">
        <v>41344</v>
      </c>
      <c r="L9126" s="28" t="s">
        <v>7182</v>
      </c>
      <c r="M9126" s="28" t="s">
        <v>8143</v>
      </c>
    </row>
    <row r="9127" spans="1:13" x14ac:dyDescent="0.2">
      <c r="A9127" s="27">
        <v>93669</v>
      </c>
      <c r="B9127" s="28" t="s">
        <v>4573</v>
      </c>
      <c r="C9127" s="28" t="s">
        <v>5135</v>
      </c>
      <c r="D9127" s="25">
        <v>41344</v>
      </c>
      <c r="F9127" s="26">
        <v>250</v>
      </c>
      <c r="G9127" s="28" t="s">
        <v>2205</v>
      </c>
      <c r="H9127" s="28" t="s">
        <v>7151</v>
      </c>
      <c r="J9127" s="28" t="s">
        <v>4911</v>
      </c>
      <c r="K9127" s="29">
        <v>41345</v>
      </c>
      <c r="L9127" s="28" t="s">
        <v>5658</v>
      </c>
      <c r="M9127" s="28" t="s">
        <v>755</v>
      </c>
    </row>
    <row r="9128" spans="1:13" hidden="1" x14ac:dyDescent="0.2">
      <c r="A9128" s="211">
        <v>93583</v>
      </c>
      <c r="B9128" s="28" t="s">
        <v>4573</v>
      </c>
      <c r="C9128" s="28" t="s">
        <v>4574</v>
      </c>
      <c r="D9128" s="25">
        <v>41345</v>
      </c>
      <c r="E9128" s="28" t="s">
        <v>93</v>
      </c>
      <c r="F9128" s="26">
        <v>150</v>
      </c>
      <c r="G9128" s="28" t="s">
        <v>7156</v>
      </c>
      <c r="H9128" s="28" t="s">
        <v>4599</v>
      </c>
      <c r="I9128" s="28" t="s">
        <v>92</v>
      </c>
      <c r="J9128" s="28" t="s">
        <v>4906</v>
      </c>
      <c r="K9128" s="29">
        <v>41345</v>
      </c>
      <c r="L9128" s="28" t="s">
        <v>7212</v>
      </c>
      <c r="M9128" s="28" t="s">
        <v>8142</v>
      </c>
    </row>
    <row r="9129" spans="1:13" hidden="1" x14ac:dyDescent="0.2">
      <c r="A9129" s="27">
        <v>93671</v>
      </c>
      <c r="B9129" s="28" t="s">
        <v>4573</v>
      </c>
      <c r="C9129" s="28" t="s">
        <v>5135</v>
      </c>
      <c r="D9129" s="25">
        <v>41345</v>
      </c>
      <c r="F9129" s="26">
        <v>5</v>
      </c>
      <c r="G9129" s="28" t="s">
        <v>7119</v>
      </c>
      <c r="H9129" s="28" t="s">
        <v>3365</v>
      </c>
      <c r="J9129" s="28" t="s">
        <v>4911</v>
      </c>
      <c r="K9129" s="29">
        <v>41346</v>
      </c>
      <c r="L9129" s="28" t="s">
        <v>5658</v>
      </c>
      <c r="M9129" s="28" t="s">
        <v>6161</v>
      </c>
    </row>
    <row r="9130" spans="1:13" hidden="1" x14ac:dyDescent="0.2">
      <c r="A9130" s="27">
        <v>93805</v>
      </c>
      <c r="B9130" s="28" t="s">
        <v>4573</v>
      </c>
      <c r="C9130" s="28" t="s">
        <v>2008</v>
      </c>
      <c r="D9130" s="25">
        <v>41345</v>
      </c>
      <c r="F9130" s="26">
        <v>64.86</v>
      </c>
      <c r="G9130" s="28" t="s">
        <v>683</v>
      </c>
      <c r="H9130" s="28" t="s">
        <v>3365</v>
      </c>
      <c r="J9130" s="28" t="s">
        <v>4909</v>
      </c>
      <c r="K9130" s="29" t="s">
        <v>2007</v>
      </c>
      <c r="L9130" s="28" t="s">
        <v>5658</v>
      </c>
      <c r="M9130" s="28" t="s">
        <v>4665</v>
      </c>
    </row>
    <row r="9131" spans="1:13" hidden="1" x14ac:dyDescent="0.2">
      <c r="A9131" s="27">
        <v>93674</v>
      </c>
      <c r="B9131" s="28" t="s">
        <v>4573</v>
      </c>
      <c r="C9131" s="28" t="s">
        <v>5135</v>
      </c>
      <c r="D9131" s="25">
        <v>41346</v>
      </c>
      <c r="F9131" s="26">
        <v>3.48</v>
      </c>
      <c r="G9131" s="28" t="s">
        <v>5137</v>
      </c>
      <c r="H9131" s="28" t="s">
        <v>3365</v>
      </c>
      <c r="J9131" s="28" t="s">
        <v>4909</v>
      </c>
      <c r="K9131" s="29">
        <v>41347</v>
      </c>
      <c r="L9131" s="28" t="s">
        <v>5658</v>
      </c>
      <c r="M9131" s="28" t="s">
        <v>4774</v>
      </c>
    </row>
    <row r="9132" spans="1:13" hidden="1" x14ac:dyDescent="0.2">
      <c r="A9132" s="27">
        <v>93672</v>
      </c>
      <c r="B9132" s="28" t="s">
        <v>4573</v>
      </c>
      <c r="C9132" s="28" t="s">
        <v>5135</v>
      </c>
      <c r="D9132" s="25">
        <v>41346</v>
      </c>
      <c r="E9132" s="28" t="s">
        <v>104</v>
      </c>
      <c r="F9132" s="26">
        <v>30</v>
      </c>
      <c r="G9132" s="28" t="s">
        <v>7486</v>
      </c>
      <c r="H9132" s="28" t="s">
        <v>3381</v>
      </c>
      <c r="J9132" s="28" t="s">
        <v>4916</v>
      </c>
      <c r="K9132" s="29">
        <v>41347</v>
      </c>
      <c r="L9132" s="28" t="s">
        <v>5658</v>
      </c>
      <c r="M9132" s="28" t="s">
        <v>3498</v>
      </c>
    </row>
    <row r="9133" spans="1:13" x14ac:dyDescent="0.2">
      <c r="A9133" s="27">
        <v>93673</v>
      </c>
      <c r="B9133" s="28" t="s">
        <v>4573</v>
      </c>
      <c r="C9133" s="28" t="s">
        <v>5135</v>
      </c>
      <c r="D9133" s="25">
        <v>41346</v>
      </c>
      <c r="F9133" s="26">
        <v>15.9</v>
      </c>
      <c r="G9133" s="28" t="s">
        <v>2205</v>
      </c>
      <c r="H9133" s="28" t="s">
        <v>7151</v>
      </c>
      <c r="J9133" s="28" t="s">
        <v>4911</v>
      </c>
      <c r="K9133" s="29">
        <v>41347</v>
      </c>
      <c r="L9133" s="28" t="s">
        <v>5658</v>
      </c>
      <c r="M9133" s="28" t="s">
        <v>755</v>
      </c>
    </row>
    <row r="9134" spans="1:13" hidden="1" x14ac:dyDescent="0.2">
      <c r="A9134" s="211">
        <v>93582</v>
      </c>
      <c r="B9134" s="28" t="s">
        <v>4579</v>
      </c>
      <c r="C9134" s="28" t="s">
        <v>4574</v>
      </c>
      <c r="D9134" s="25">
        <v>41347</v>
      </c>
      <c r="F9134" s="26">
        <v>30</v>
      </c>
      <c r="G9134" s="28" t="s">
        <v>4580</v>
      </c>
      <c r="H9134" s="28" t="s">
        <v>6667</v>
      </c>
      <c r="K9134" s="29">
        <v>41347</v>
      </c>
      <c r="L9134" s="28" t="s">
        <v>7184</v>
      </c>
      <c r="M9134" s="28" t="s">
        <v>4262</v>
      </c>
    </row>
    <row r="9135" spans="1:13" x14ac:dyDescent="0.2">
      <c r="A9135" s="27">
        <v>93676</v>
      </c>
      <c r="B9135" s="28" t="s">
        <v>4573</v>
      </c>
      <c r="C9135" s="28" t="s">
        <v>5135</v>
      </c>
      <c r="D9135" s="25">
        <v>41347</v>
      </c>
      <c r="F9135" s="26">
        <v>20</v>
      </c>
      <c r="G9135" s="28" t="s">
        <v>2201</v>
      </c>
      <c r="H9135" s="28" t="s">
        <v>7151</v>
      </c>
      <c r="J9135" s="28" t="s">
        <v>4911</v>
      </c>
      <c r="K9135" s="29">
        <v>41348</v>
      </c>
      <c r="L9135" s="28" t="s">
        <v>5658</v>
      </c>
      <c r="M9135" s="28" t="s">
        <v>3808</v>
      </c>
    </row>
    <row r="9136" spans="1:13" hidden="1" x14ac:dyDescent="0.2">
      <c r="A9136" s="27">
        <v>93675</v>
      </c>
      <c r="B9136" s="28" t="s">
        <v>4573</v>
      </c>
      <c r="C9136" s="28" t="s">
        <v>5135</v>
      </c>
      <c r="D9136" s="25">
        <v>41347</v>
      </c>
      <c r="F9136" s="26">
        <v>50.94</v>
      </c>
      <c r="G9136" s="28" t="s">
        <v>4758</v>
      </c>
      <c r="H9136" s="28" t="s">
        <v>7322</v>
      </c>
      <c r="J9136" s="28" t="s">
        <v>4549</v>
      </c>
      <c r="K9136" s="29">
        <v>41348</v>
      </c>
      <c r="L9136" s="28" t="s">
        <v>5658</v>
      </c>
      <c r="M9136" s="28" t="s">
        <v>3005</v>
      </c>
    </row>
    <row r="9137" spans="1:13" hidden="1" x14ac:dyDescent="0.2">
      <c r="A9137" s="27">
        <v>93677</v>
      </c>
      <c r="B9137" s="28" t="s">
        <v>4573</v>
      </c>
      <c r="C9137" s="28" t="s">
        <v>5135</v>
      </c>
      <c r="D9137" s="25">
        <v>41347</v>
      </c>
      <c r="F9137" s="26">
        <v>3.11</v>
      </c>
      <c r="G9137" s="28" t="s">
        <v>5137</v>
      </c>
      <c r="H9137" s="28" t="s">
        <v>3365</v>
      </c>
      <c r="J9137" s="28" t="s">
        <v>4909</v>
      </c>
      <c r="K9137" s="29">
        <v>41348</v>
      </c>
      <c r="L9137" s="28" t="s">
        <v>5658</v>
      </c>
      <c r="M9137" s="28" t="s">
        <v>4774</v>
      </c>
    </row>
    <row r="9138" spans="1:13" hidden="1" x14ac:dyDescent="0.2">
      <c r="A9138" s="211">
        <v>93881</v>
      </c>
      <c r="B9138" s="28" t="s">
        <v>4573</v>
      </c>
      <c r="C9138" s="28" t="s">
        <v>5135</v>
      </c>
      <c r="D9138" s="25">
        <v>41348</v>
      </c>
      <c r="E9138" s="28" t="s">
        <v>3757</v>
      </c>
      <c r="F9138" s="26">
        <v>85</v>
      </c>
      <c r="G9138" s="28" t="s">
        <v>6389</v>
      </c>
      <c r="H9138" s="28" t="s">
        <v>7322</v>
      </c>
      <c r="J9138" s="28" t="s">
        <v>7139</v>
      </c>
      <c r="K9138" s="29">
        <v>41349</v>
      </c>
      <c r="L9138" s="28" t="s">
        <v>5658</v>
      </c>
      <c r="M9138" s="28" t="s">
        <v>8119</v>
      </c>
    </row>
    <row r="9139" spans="1:13" hidden="1" x14ac:dyDescent="0.2">
      <c r="A9139" s="211">
        <v>93580</v>
      </c>
      <c r="B9139" s="28" t="s">
        <v>4579</v>
      </c>
      <c r="C9139" s="28" t="s">
        <v>4574</v>
      </c>
      <c r="D9139" s="25">
        <v>41348</v>
      </c>
      <c r="F9139" s="26">
        <v>40</v>
      </c>
      <c r="G9139" s="28" t="s">
        <v>4580</v>
      </c>
      <c r="H9139" s="28" t="s">
        <v>6667</v>
      </c>
      <c r="K9139" s="29">
        <v>41348</v>
      </c>
      <c r="L9139" s="28" t="s">
        <v>7184</v>
      </c>
      <c r="M9139" s="28" t="s">
        <v>4261</v>
      </c>
    </row>
    <row r="9140" spans="1:13" hidden="1" x14ac:dyDescent="0.2">
      <c r="A9140" s="27">
        <v>93880</v>
      </c>
      <c r="B9140" s="28" t="s">
        <v>4573</v>
      </c>
      <c r="C9140" s="28" t="s">
        <v>5135</v>
      </c>
      <c r="D9140" s="25">
        <v>41348</v>
      </c>
      <c r="F9140" s="26">
        <v>2.98</v>
      </c>
      <c r="G9140" s="28" t="s">
        <v>5137</v>
      </c>
      <c r="H9140" s="28" t="s">
        <v>3365</v>
      </c>
      <c r="J9140" s="28" t="s">
        <v>4909</v>
      </c>
      <c r="K9140" s="29">
        <v>41349</v>
      </c>
      <c r="L9140" s="28" t="s">
        <v>5658</v>
      </c>
      <c r="M9140" s="28" t="s">
        <v>4774</v>
      </c>
    </row>
    <row r="9141" spans="1:13" hidden="1" x14ac:dyDescent="0.2">
      <c r="A9141" s="27">
        <v>93581</v>
      </c>
      <c r="B9141" s="28" t="s">
        <v>4585</v>
      </c>
      <c r="C9141" s="28" t="s">
        <v>4574</v>
      </c>
      <c r="D9141" s="25">
        <v>41348</v>
      </c>
      <c r="F9141" s="26">
        <v>10000</v>
      </c>
      <c r="G9141" s="28" t="s">
        <v>4826</v>
      </c>
      <c r="H9141" s="28" t="s">
        <v>5948</v>
      </c>
      <c r="I9141" s="28" t="s">
        <v>7370</v>
      </c>
      <c r="J9141" s="28" t="s">
        <v>4911</v>
      </c>
      <c r="K9141" s="29">
        <v>41348</v>
      </c>
      <c r="L9141" s="28" t="s">
        <v>7176</v>
      </c>
      <c r="M9141" s="28">
        <v>1402</v>
      </c>
    </row>
    <row r="9142" spans="1:13" hidden="1" x14ac:dyDescent="0.2">
      <c r="A9142" s="211">
        <v>93882</v>
      </c>
      <c r="B9142" s="28" t="s">
        <v>4573</v>
      </c>
      <c r="C9142" s="28" t="s">
        <v>5135</v>
      </c>
      <c r="D9142" s="25">
        <v>41349</v>
      </c>
      <c r="F9142" s="26">
        <v>35.36</v>
      </c>
      <c r="G9142" s="28" t="s">
        <v>1956</v>
      </c>
      <c r="H9142" s="28" t="s">
        <v>3365</v>
      </c>
      <c r="J9142" s="28" t="s">
        <v>4909</v>
      </c>
      <c r="K9142" s="29">
        <v>41351</v>
      </c>
      <c r="L9142" s="28" t="s">
        <v>5658</v>
      </c>
      <c r="M9142" s="28" t="s">
        <v>3867</v>
      </c>
    </row>
    <row r="9143" spans="1:13" hidden="1" x14ac:dyDescent="0.2">
      <c r="A9143" s="211">
        <v>93883</v>
      </c>
      <c r="B9143" s="28" t="s">
        <v>4573</v>
      </c>
      <c r="C9143" s="28" t="s">
        <v>5135</v>
      </c>
      <c r="D9143" s="25">
        <v>41349</v>
      </c>
      <c r="F9143" s="26">
        <v>4.59</v>
      </c>
      <c r="G9143" s="28" t="s">
        <v>2208</v>
      </c>
      <c r="H9143" s="28" t="s">
        <v>3365</v>
      </c>
      <c r="J9143" s="28" t="s">
        <v>4909</v>
      </c>
      <c r="K9143" s="29">
        <v>41351</v>
      </c>
      <c r="L9143" s="28" t="s">
        <v>5658</v>
      </c>
      <c r="M9143" s="28" t="s">
        <v>3924</v>
      </c>
    </row>
    <row r="9144" spans="1:13" hidden="1" x14ac:dyDescent="0.2">
      <c r="A9144" s="27">
        <v>93773.1</v>
      </c>
      <c r="B9144" s="28" t="s">
        <v>4573</v>
      </c>
      <c r="C9144" s="28" t="s">
        <v>5133</v>
      </c>
      <c r="D9144" s="25">
        <v>41349</v>
      </c>
      <c r="E9144" s="28" t="s">
        <v>726</v>
      </c>
      <c r="F9144" s="26">
        <v>7</v>
      </c>
      <c r="G9144" s="28" t="s">
        <v>5137</v>
      </c>
      <c r="H9144" s="28" t="s">
        <v>3370</v>
      </c>
      <c r="J9144" s="28" t="s">
        <v>4909</v>
      </c>
      <c r="K9144" s="29">
        <v>41349</v>
      </c>
      <c r="L9144" s="28" t="s">
        <v>5658</v>
      </c>
      <c r="M9144" s="28" t="s">
        <v>3226</v>
      </c>
    </row>
    <row r="9145" spans="1:13" hidden="1" x14ac:dyDescent="0.2">
      <c r="A9145" s="27">
        <v>93773.2</v>
      </c>
      <c r="B9145" s="28" t="s">
        <v>4573</v>
      </c>
      <c r="C9145" s="28" t="s">
        <v>5133</v>
      </c>
      <c r="D9145" s="25">
        <v>41349</v>
      </c>
      <c r="E9145" s="28" t="s">
        <v>3761</v>
      </c>
      <c r="F9145" s="26">
        <v>7.75</v>
      </c>
      <c r="G9145" s="28" t="s">
        <v>5137</v>
      </c>
      <c r="H9145" s="28" t="s">
        <v>3370</v>
      </c>
      <c r="J9145" s="28" t="s">
        <v>4909</v>
      </c>
      <c r="K9145" s="29">
        <v>41349</v>
      </c>
      <c r="L9145" s="28" t="s">
        <v>5658</v>
      </c>
      <c r="M9145" s="28" t="s">
        <v>3226</v>
      </c>
    </row>
    <row r="9146" spans="1:13" hidden="1" x14ac:dyDescent="0.2">
      <c r="A9146" s="27">
        <v>93773.3</v>
      </c>
      <c r="B9146" s="28" t="s">
        <v>4573</v>
      </c>
      <c r="C9146" s="28" t="s">
        <v>5133</v>
      </c>
      <c r="D9146" s="25">
        <v>41349</v>
      </c>
      <c r="F9146" s="26">
        <v>8.9499999999999993</v>
      </c>
      <c r="G9146" s="28" t="s">
        <v>5137</v>
      </c>
      <c r="H9146" s="28" t="s">
        <v>3365</v>
      </c>
      <c r="J9146" s="28" t="s">
        <v>4909</v>
      </c>
      <c r="K9146" s="29">
        <v>41349</v>
      </c>
      <c r="L9146" s="28" t="s">
        <v>5658</v>
      </c>
      <c r="M9146" s="28" t="s">
        <v>3226</v>
      </c>
    </row>
    <row r="9147" spans="1:13" hidden="1" x14ac:dyDescent="0.2">
      <c r="A9147" s="211">
        <v>93885</v>
      </c>
      <c r="B9147" s="28" t="s">
        <v>4573</v>
      </c>
      <c r="C9147" s="28" t="s">
        <v>5135</v>
      </c>
      <c r="D9147" s="25">
        <v>41351</v>
      </c>
      <c r="F9147" s="26">
        <v>9.77</v>
      </c>
      <c r="G9147" s="28" t="s">
        <v>1956</v>
      </c>
      <c r="H9147" s="28" t="s">
        <v>3365</v>
      </c>
      <c r="J9147" s="28" t="s">
        <v>4909</v>
      </c>
      <c r="K9147" s="29">
        <v>41352</v>
      </c>
      <c r="L9147" s="28" t="s">
        <v>5658</v>
      </c>
      <c r="M9147" s="28" t="s">
        <v>3867</v>
      </c>
    </row>
    <row r="9148" spans="1:13" hidden="1" x14ac:dyDescent="0.2">
      <c r="A9148" s="211">
        <v>93866</v>
      </c>
      <c r="B9148" s="28" t="s">
        <v>4579</v>
      </c>
      <c r="C9148" s="28" t="s">
        <v>4574</v>
      </c>
      <c r="D9148" s="25">
        <v>41351</v>
      </c>
      <c r="F9148" s="26">
        <v>158.78</v>
      </c>
      <c r="G9148" s="28" t="s">
        <v>5783</v>
      </c>
      <c r="H9148" s="28" t="s">
        <v>6667</v>
      </c>
      <c r="K9148" s="29">
        <v>41351</v>
      </c>
      <c r="L9148" s="28" t="s">
        <v>7174</v>
      </c>
      <c r="M9148" s="28" t="s">
        <v>695</v>
      </c>
    </row>
    <row r="9149" spans="1:13" hidden="1" x14ac:dyDescent="0.2">
      <c r="A9149" s="27">
        <v>93864</v>
      </c>
      <c r="B9149" s="28" t="s">
        <v>4573</v>
      </c>
      <c r="C9149" s="28" t="s">
        <v>4574</v>
      </c>
      <c r="D9149" s="25">
        <v>41351</v>
      </c>
      <c r="F9149" s="26">
        <v>85</v>
      </c>
      <c r="G9149" s="28" t="s">
        <v>5152</v>
      </c>
      <c r="H9149" s="28" t="s">
        <v>7311</v>
      </c>
      <c r="J9149" s="28" t="s">
        <v>4683</v>
      </c>
      <c r="K9149" s="29">
        <v>41351</v>
      </c>
      <c r="L9149" s="28" t="s">
        <v>7182</v>
      </c>
      <c r="M9149" s="28" t="s">
        <v>6465</v>
      </c>
    </row>
    <row r="9150" spans="1:13" hidden="1" x14ac:dyDescent="0.2">
      <c r="A9150" s="27">
        <v>93886</v>
      </c>
      <c r="B9150" s="28" t="s">
        <v>4573</v>
      </c>
      <c r="C9150" s="28" t="s">
        <v>5135</v>
      </c>
      <c r="D9150" s="25">
        <v>41351</v>
      </c>
      <c r="F9150" s="26">
        <v>9.32</v>
      </c>
      <c r="G9150" s="28" t="s">
        <v>683</v>
      </c>
      <c r="H9150" s="28" t="s">
        <v>3365</v>
      </c>
      <c r="J9150" s="28" t="s">
        <v>4909</v>
      </c>
      <c r="K9150" s="29">
        <v>41352</v>
      </c>
      <c r="L9150" s="28" t="s">
        <v>5658</v>
      </c>
      <c r="M9150" s="28" t="s">
        <v>7857</v>
      </c>
    </row>
    <row r="9151" spans="1:13" hidden="1" x14ac:dyDescent="0.2">
      <c r="A9151" s="27">
        <v>93865</v>
      </c>
      <c r="B9151" s="28" t="s">
        <v>4585</v>
      </c>
      <c r="C9151" s="28" t="s">
        <v>4574</v>
      </c>
      <c r="D9151" s="25">
        <v>41351</v>
      </c>
      <c r="F9151" s="26">
        <v>79.790000000000006</v>
      </c>
      <c r="G9151" s="28" t="s">
        <v>5142</v>
      </c>
      <c r="H9151" s="28" t="s">
        <v>5948</v>
      </c>
      <c r="K9151" s="29">
        <v>41351</v>
      </c>
      <c r="L9151" s="28" t="s">
        <v>7174</v>
      </c>
      <c r="M9151" s="28" t="s">
        <v>7175</v>
      </c>
    </row>
    <row r="9152" spans="1:13" hidden="1" x14ac:dyDescent="0.2">
      <c r="A9152" s="27">
        <v>93884</v>
      </c>
      <c r="B9152" s="28" t="s">
        <v>4573</v>
      </c>
      <c r="C9152" s="28" t="s">
        <v>5135</v>
      </c>
      <c r="D9152" s="25">
        <v>41351</v>
      </c>
      <c r="F9152" s="26">
        <v>4.62</v>
      </c>
      <c r="G9152" s="28" t="s">
        <v>5137</v>
      </c>
      <c r="H9152" s="28" t="s">
        <v>3365</v>
      </c>
      <c r="J9152" s="28" t="s">
        <v>4909</v>
      </c>
      <c r="K9152" s="29">
        <v>41352</v>
      </c>
      <c r="L9152" s="28" t="s">
        <v>5658</v>
      </c>
      <c r="M9152" s="28" t="s">
        <v>4774</v>
      </c>
    </row>
    <row r="9153" spans="1:13" hidden="1" x14ac:dyDescent="0.2">
      <c r="A9153" s="211">
        <v>93862.1</v>
      </c>
      <c r="B9153" s="28" t="s">
        <v>4582</v>
      </c>
      <c r="C9153" s="28" t="s">
        <v>4574</v>
      </c>
      <c r="D9153" s="25">
        <v>41352</v>
      </c>
      <c r="F9153" s="26">
        <v>-4.24</v>
      </c>
      <c r="G9153" s="28" t="s">
        <v>4583</v>
      </c>
      <c r="H9153" s="28" t="s">
        <v>6666</v>
      </c>
      <c r="K9153" s="29">
        <v>41352</v>
      </c>
      <c r="L9153" s="28" t="s">
        <v>7181</v>
      </c>
      <c r="M9153" s="28">
        <v>160109</v>
      </c>
    </row>
    <row r="9154" spans="1:13" hidden="1" x14ac:dyDescent="0.2">
      <c r="A9154" s="211">
        <v>93863</v>
      </c>
      <c r="B9154" s="33" t="s">
        <v>4573</v>
      </c>
      <c r="C9154" s="28" t="s">
        <v>4574</v>
      </c>
      <c r="D9154" s="25">
        <v>41352</v>
      </c>
      <c r="F9154" s="26">
        <v>21.3</v>
      </c>
      <c r="G9154" s="28" t="s">
        <v>4577</v>
      </c>
      <c r="H9154" s="28" t="s">
        <v>3365</v>
      </c>
      <c r="J9154" s="28" t="s">
        <v>4909</v>
      </c>
      <c r="K9154" s="29">
        <v>41352</v>
      </c>
      <c r="L9154" s="28" t="s">
        <v>7176</v>
      </c>
      <c r="M9154" s="28">
        <v>1403</v>
      </c>
    </row>
    <row r="9155" spans="1:13" hidden="1" x14ac:dyDescent="0.2">
      <c r="A9155" s="211">
        <v>93887</v>
      </c>
      <c r="B9155" s="28" t="s">
        <v>4573</v>
      </c>
      <c r="C9155" s="28" t="s">
        <v>5135</v>
      </c>
      <c r="D9155" s="25">
        <v>41352</v>
      </c>
      <c r="E9155" s="28" t="s">
        <v>3774</v>
      </c>
      <c r="F9155" s="26">
        <v>272.16000000000003</v>
      </c>
      <c r="G9155" s="28" t="s">
        <v>1562</v>
      </c>
      <c r="H9155" s="28" t="s">
        <v>5946</v>
      </c>
      <c r="I9155" s="28" t="s">
        <v>115</v>
      </c>
      <c r="J9155" s="28" t="s">
        <v>4906</v>
      </c>
      <c r="K9155" s="29">
        <v>41353</v>
      </c>
      <c r="L9155" s="28" t="s">
        <v>5658</v>
      </c>
      <c r="M9155" s="28" t="s">
        <v>4426</v>
      </c>
    </row>
    <row r="9156" spans="1:13" hidden="1" x14ac:dyDescent="0.2">
      <c r="A9156" s="211">
        <v>93862.2</v>
      </c>
      <c r="B9156" s="28" t="s">
        <v>5150</v>
      </c>
      <c r="C9156" s="28" t="s">
        <v>4574</v>
      </c>
      <c r="D9156" s="25">
        <v>41352</v>
      </c>
      <c r="E9156" s="28" t="s">
        <v>4655</v>
      </c>
      <c r="F9156" s="26">
        <v>-3491.94</v>
      </c>
      <c r="G9156" s="28" t="s">
        <v>7875</v>
      </c>
      <c r="H9156" s="28" t="s">
        <v>6667</v>
      </c>
      <c r="K9156" s="29">
        <v>41352</v>
      </c>
      <c r="L9156" s="28" t="s">
        <v>7181</v>
      </c>
    </row>
    <row r="9157" spans="1:13" hidden="1" x14ac:dyDescent="0.2">
      <c r="A9157" s="211">
        <v>93861</v>
      </c>
      <c r="B9157" s="28" t="s">
        <v>4579</v>
      </c>
      <c r="C9157" s="28" t="s">
        <v>4574</v>
      </c>
      <c r="D9157" s="25">
        <v>41353</v>
      </c>
      <c r="F9157" s="26">
        <v>30</v>
      </c>
      <c r="G9157" s="28" t="s">
        <v>4580</v>
      </c>
      <c r="H9157" s="28" t="s">
        <v>6667</v>
      </c>
      <c r="K9157" s="29">
        <v>41353</v>
      </c>
      <c r="L9157" s="28" t="s">
        <v>7184</v>
      </c>
      <c r="M9157" s="28" t="s">
        <v>6454</v>
      </c>
    </row>
    <row r="9158" spans="1:13" hidden="1" x14ac:dyDescent="0.2">
      <c r="A9158" s="211">
        <v>93890</v>
      </c>
      <c r="B9158" s="28" t="s">
        <v>4573</v>
      </c>
      <c r="C9158" s="28" t="s">
        <v>5135</v>
      </c>
      <c r="D9158" s="25">
        <v>41353</v>
      </c>
      <c r="F9158" s="26">
        <v>3.3</v>
      </c>
      <c r="G9158" s="28" t="s">
        <v>7120</v>
      </c>
      <c r="H9158" s="28" t="s">
        <v>3484</v>
      </c>
      <c r="J9158" s="28" t="s">
        <v>4911</v>
      </c>
      <c r="K9158" s="29">
        <v>41354</v>
      </c>
      <c r="L9158" s="28" t="s">
        <v>5658</v>
      </c>
      <c r="M9158" s="28" t="s">
        <v>3798</v>
      </c>
    </row>
    <row r="9159" spans="1:13" hidden="1" x14ac:dyDescent="0.2">
      <c r="A9159" s="211">
        <v>93860</v>
      </c>
      <c r="B9159" s="28" t="s">
        <v>4573</v>
      </c>
      <c r="C9159" s="28" t="s">
        <v>4574</v>
      </c>
      <c r="D9159" s="25">
        <v>41353</v>
      </c>
      <c r="E9159" s="28" t="s">
        <v>1134</v>
      </c>
      <c r="F9159" s="26">
        <v>35.75</v>
      </c>
      <c r="G9159" s="28" t="s">
        <v>5145</v>
      </c>
      <c r="H9159" s="28" t="s">
        <v>277</v>
      </c>
      <c r="J9159" s="28" t="s">
        <v>4911</v>
      </c>
      <c r="K9159" s="29">
        <v>41353</v>
      </c>
      <c r="L9159" s="28" t="s">
        <v>7174</v>
      </c>
      <c r="M9159" s="28" t="s">
        <v>5372</v>
      </c>
    </row>
    <row r="9160" spans="1:13" hidden="1" x14ac:dyDescent="0.2">
      <c r="A9160" s="27">
        <v>93888</v>
      </c>
      <c r="B9160" s="28" t="s">
        <v>4573</v>
      </c>
      <c r="C9160" s="28" t="s">
        <v>5135</v>
      </c>
      <c r="D9160" s="25">
        <v>41353</v>
      </c>
      <c r="F9160" s="26">
        <v>4.9400000000000004</v>
      </c>
      <c r="G9160" s="28" t="s">
        <v>7119</v>
      </c>
      <c r="H9160" s="28" t="s">
        <v>3365</v>
      </c>
      <c r="J9160" s="28" t="s">
        <v>4911</v>
      </c>
      <c r="K9160" s="29">
        <v>41354</v>
      </c>
      <c r="L9160" s="28" t="s">
        <v>5658</v>
      </c>
      <c r="M9160" s="28" t="s">
        <v>6161</v>
      </c>
    </row>
    <row r="9161" spans="1:13" hidden="1" x14ac:dyDescent="0.2">
      <c r="A9161" s="27">
        <v>93889</v>
      </c>
      <c r="B9161" s="28" t="s">
        <v>4573</v>
      </c>
      <c r="C9161" s="28" t="s">
        <v>5135</v>
      </c>
      <c r="D9161" s="25">
        <v>41353</v>
      </c>
      <c r="F9161" s="26">
        <v>25.45</v>
      </c>
      <c r="G9161" s="28" t="s">
        <v>3696</v>
      </c>
      <c r="H9161" s="28" t="s">
        <v>3488</v>
      </c>
      <c r="J9161" s="28" t="s">
        <v>4911</v>
      </c>
      <c r="K9161" s="29">
        <v>41354</v>
      </c>
      <c r="L9161" s="28" t="s">
        <v>5658</v>
      </c>
      <c r="M9161" s="28" t="s">
        <v>5424</v>
      </c>
    </row>
    <row r="9162" spans="1:13" hidden="1" x14ac:dyDescent="0.2">
      <c r="A9162" s="27">
        <v>93978.1</v>
      </c>
      <c r="B9162" s="28" t="s">
        <v>4573</v>
      </c>
      <c r="C9162" s="28" t="s">
        <v>5133</v>
      </c>
      <c r="D9162" s="25">
        <v>41354</v>
      </c>
      <c r="E9162" s="28" t="s">
        <v>1331</v>
      </c>
      <c r="F9162" s="26">
        <v>15.5</v>
      </c>
      <c r="G9162" s="28" t="s">
        <v>5137</v>
      </c>
      <c r="H9162" s="28" t="s">
        <v>3488</v>
      </c>
      <c r="J9162" s="28" t="s">
        <v>4908</v>
      </c>
      <c r="K9162" s="29">
        <v>41354</v>
      </c>
      <c r="L9162" s="28" t="s">
        <v>5658</v>
      </c>
      <c r="M9162" s="28" t="s">
        <v>3226</v>
      </c>
    </row>
    <row r="9163" spans="1:13" hidden="1" x14ac:dyDescent="0.2">
      <c r="A9163" s="27">
        <v>93978.2</v>
      </c>
      <c r="B9163" s="28" t="s">
        <v>4573</v>
      </c>
      <c r="C9163" s="28" t="s">
        <v>5133</v>
      </c>
      <c r="D9163" s="25">
        <v>41354</v>
      </c>
      <c r="F9163" s="26">
        <v>16.7</v>
      </c>
      <c r="G9163" s="28" t="s">
        <v>5137</v>
      </c>
      <c r="H9163" s="28" t="s">
        <v>3370</v>
      </c>
      <c r="J9163" s="28" t="s">
        <v>4909</v>
      </c>
      <c r="K9163" s="29">
        <v>41354</v>
      </c>
      <c r="L9163" s="28" t="s">
        <v>5658</v>
      </c>
      <c r="M9163" s="28" t="s">
        <v>3226</v>
      </c>
    </row>
    <row r="9164" spans="1:13" hidden="1" x14ac:dyDescent="0.2">
      <c r="A9164" s="27">
        <v>93978.3</v>
      </c>
      <c r="B9164" s="33" t="s">
        <v>4573</v>
      </c>
      <c r="C9164" s="28" t="s">
        <v>5133</v>
      </c>
      <c r="D9164" s="25">
        <v>41354</v>
      </c>
      <c r="E9164" s="33"/>
      <c r="F9164" s="26">
        <v>108.88</v>
      </c>
      <c r="G9164" s="28" t="s">
        <v>5137</v>
      </c>
      <c r="H9164" s="28" t="s">
        <v>3365</v>
      </c>
      <c r="J9164" s="28" t="s">
        <v>4909</v>
      </c>
      <c r="K9164" s="29">
        <v>41354</v>
      </c>
      <c r="L9164" s="28" t="s">
        <v>5658</v>
      </c>
      <c r="M9164" s="28" t="s">
        <v>3226</v>
      </c>
    </row>
    <row r="9165" spans="1:13" hidden="1" x14ac:dyDescent="0.2">
      <c r="A9165" s="211">
        <v>93859</v>
      </c>
      <c r="B9165" s="28" t="s">
        <v>4573</v>
      </c>
      <c r="C9165" s="28" t="s">
        <v>4574</v>
      </c>
      <c r="D9165" s="25">
        <v>41355</v>
      </c>
      <c r="E9165" s="28" t="s">
        <v>3753</v>
      </c>
      <c r="F9165" s="26">
        <v>21</v>
      </c>
      <c r="G9165" s="28" t="s">
        <v>4584</v>
      </c>
      <c r="H9165" s="28" t="s">
        <v>7154</v>
      </c>
      <c r="J9165" s="28" t="s">
        <v>4905</v>
      </c>
      <c r="K9165" s="29">
        <v>41355</v>
      </c>
      <c r="L9165" s="28" t="s">
        <v>7176</v>
      </c>
      <c r="M9165" s="28">
        <v>1401</v>
      </c>
    </row>
    <row r="9166" spans="1:13" hidden="1" x14ac:dyDescent="0.2">
      <c r="A9166" s="211">
        <v>93908</v>
      </c>
      <c r="B9166" s="28" t="s">
        <v>4573</v>
      </c>
      <c r="C9166" s="33" t="s">
        <v>5135</v>
      </c>
      <c r="D9166" s="25">
        <v>41355</v>
      </c>
      <c r="F9166" s="26">
        <v>30.5</v>
      </c>
      <c r="G9166" s="28" t="s">
        <v>1560</v>
      </c>
      <c r="H9166" s="28" t="s">
        <v>4600</v>
      </c>
      <c r="J9166" s="28" t="s">
        <v>4907</v>
      </c>
      <c r="K9166" s="29">
        <v>41358</v>
      </c>
      <c r="L9166" s="33" t="s">
        <v>5658</v>
      </c>
      <c r="M9166" s="28" t="s">
        <v>2735</v>
      </c>
    </row>
    <row r="9167" spans="1:13" hidden="1" x14ac:dyDescent="0.2">
      <c r="A9167" s="27">
        <v>93892</v>
      </c>
      <c r="B9167" s="28" t="s">
        <v>4573</v>
      </c>
      <c r="C9167" s="28" t="s">
        <v>5135</v>
      </c>
      <c r="D9167" s="25">
        <v>41355</v>
      </c>
      <c r="F9167" s="26">
        <v>6.1</v>
      </c>
      <c r="G9167" s="28" t="s">
        <v>7119</v>
      </c>
      <c r="H9167" s="28" t="s">
        <v>3365</v>
      </c>
      <c r="J9167" s="28" t="s">
        <v>4911</v>
      </c>
      <c r="K9167" s="29">
        <v>41358</v>
      </c>
      <c r="L9167" s="28" t="s">
        <v>5658</v>
      </c>
      <c r="M9167" s="28" t="s">
        <v>6161</v>
      </c>
    </row>
    <row r="9168" spans="1:13" hidden="1" x14ac:dyDescent="0.2">
      <c r="A9168" s="27">
        <v>93953.1</v>
      </c>
      <c r="B9168" s="28" t="s">
        <v>4573</v>
      </c>
      <c r="C9168" s="28" t="s">
        <v>2008</v>
      </c>
      <c r="D9168" s="25">
        <v>41355</v>
      </c>
      <c r="E9168" s="28" t="s">
        <v>3759</v>
      </c>
      <c r="F9168" s="26">
        <v>3</v>
      </c>
      <c r="G9168" s="28" t="s">
        <v>683</v>
      </c>
      <c r="H9168" s="28" t="s">
        <v>3370</v>
      </c>
      <c r="J9168" s="28" t="s">
        <v>4909</v>
      </c>
      <c r="K9168" s="29" t="s">
        <v>5181</v>
      </c>
      <c r="L9168" s="28" t="s">
        <v>5658</v>
      </c>
      <c r="M9168" s="28" t="s">
        <v>5195</v>
      </c>
    </row>
    <row r="9169" spans="1:13" hidden="1" x14ac:dyDescent="0.2">
      <c r="A9169" s="27">
        <v>93953.2</v>
      </c>
      <c r="B9169" s="28" t="s">
        <v>4573</v>
      </c>
      <c r="C9169" s="28" t="s">
        <v>2008</v>
      </c>
      <c r="D9169" s="25">
        <v>41355</v>
      </c>
      <c r="F9169" s="26">
        <v>23.67</v>
      </c>
      <c r="G9169" s="28" t="s">
        <v>683</v>
      </c>
      <c r="H9169" s="28" t="s">
        <v>3365</v>
      </c>
      <c r="J9169" s="28" t="s">
        <v>4909</v>
      </c>
      <c r="K9169" s="29" t="s">
        <v>5181</v>
      </c>
      <c r="L9169" s="28" t="s">
        <v>5658</v>
      </c>
      <c r="M9169" s="28" t="s">
        <v>5195</v>
      </c>
    </row>
    <row r="9170" spans="1:13" hidden="1" x14ac:dyDescent="0.2">
      <c r="A9170" s="27">
        <v>93858</v>
      </c>
      <c r="B9170" s="28" t="s">
        <v>4585</v>
      </c>
      <c r="C9170" s="28" t="s">
        <v>4574</v>
      </c>
      <c r="D9170" s="25">
        <v>41355</v>
      </c>
      <c r="F9170" s="26">
        <v>20.8</v>
      </c>
      <c r="G9170" s="28" t="s">
        <v>5141</v>
      </c>
      <c r="H9170" s="28" t="s">
        <v>5948</v>
      </c>
      <c r="J9170" s="28" t="s">
        <v>4907</v>
      </c>
      <c r="K9170" s="29">
        <v>41355</v>
      </c>
      <c r="L9170" s="28" t="s">
        <v>7174</v>
      </c>
      <c r="M9170" s="28" t="s">
        <v>5035</v>
      </c>
    </row>
    <row r="9171" spans="1:13" hidden="1" x14ac:dyDescent="0.2">
      <c r="A9171" s="27">
        <v>93891</v>
      </c>
      <c r="B9171" s="28" t="s">
        <v>4573</v>
      </c>
      <c r="C9171" s="28" t="s">
        <v>5135</v>
      </c>
      <c r="D9171" s="25">
        <v>41355</v>
      </c>
      <c r="F9171" s="26">
        <v>53.54</v>
      </c>
      <c r="G9171" s="28" t="s">
        <v>4758</v>
      </c>
      <c r="H9171" s="28" t="s">
        <v>7322</v>
      </c>
      <c r="J9171" s="28" t="s">
        <v>7139</v>
      </c>
      <c r="K9171" s="29">
        <v>41358</v>
      </c>
      <c r="L9171" s="28" t="s">
        <v>5658</v>
      </c>
      <c r="M9171" s="28" t="s">
        <v>3005</v>
      </c>
    </row>
    <row r="9172" spans="1:13" hidden="1" x14ac:dyDescent="0.2">
      <c r="A9172" s="27">
        <v>93909</v>
      </c>
      <c r="B9172" s="28" t="s">
        <v>4573</v>
      </c>
      <c r="C9172" s="28" t="s">
        <v>5135</v>
      </c>
      <c r="D9172" s="25">
        <v>41356</v>
      </c>
      <c r="F9172" s="26">
        <v>14.74</v>
      </c>
      <c r="G9172" s="28" t="s">
        <v>5167</v>
      </c>
      <c r="H9172" s="28" t="s">
        <v>3365</v>
      </c>
      <c r="J9172" s="28" t="s">
        <v>4909</v>
      </c>
      <c r="K9172" s="29">
        <v>41358</v>
      </c>
      <c r="L9172" s="28" t="s">
        <v>5658</v>
      </c>
      <c r="M9172" s="28" t="s">
        <v>748</v>
      </c>
    </row>
    <row r="9173" spans="1:13" hidden="1" x14ac:dyDescent="0.2">
      <c r="A9173" s="211">
        <v>93895</v>
      </c>
      <c r="B9173" s="28" t="s">
        <v>4573</v>
      </c>
      <c r="C9173" s="28" t="s">
        <v>5135</v>
      </c>
      <c r="D9173" s="25">
        <v>41358</v>
      </c>
      <c r="F9173" s="26">
        <v>18.45</v>
      </c>
      <c r="G9173" s="28" t="s">
        <v>1943</v>
      </c>
      <c r="H9173" s="28" t="s">
        <v>277</v>
      </c>
      <c r="J9173" s="28" t="s">
        <v>4907</v>
      </c>
      <c r="K9173" s="29">
        <v>41359</v>
      </c>
      <c r="L9173" s="28" t="s">
        <v>5658</v>
      </c>
      <c r="M9173" s="28" t="s">
        <v>7840</v>
      </c>
    </row>
    <row r="9174" spans="1:13" hidden="1" x14ac:dyDescent="0.2">
      <c r="A9174" s="211">
        <v>93857</v>
      </c>
      <c r="B9174" s="28" t="s">
        <v>4579</v>
      </c>
      <c r="C9174" s="28" t="s">
        <v>4574</v>
      </c>
      <c r="D9174" s="25">
        <v>41358</v>
      </c>
      <c r="F9174" s="26">
        <v>50</v>
      </c>
      <c r="G9174" s="28" t="s">
        <v>4580</v>
      </c>
      <c r="H9174" s="28" t="s">
        <v>6667</v>
      </c>
      <c r="K9174" s="29">
        <v>41358</v>
      </c>
      <c r="L9174" s="28" t="s">
        <v>7184</v>
      </c>
      <c r="M9174" s="28" t="s">
        <v>6453</v>
      </c>
    </row>
    <row r="9175" spans="1:13" hidden="1" x14ac:dyDescent="0.2">
      <c r="A9175" s="211">
        <v>93854</v>
      </c>
      <c r="B9175" s="28" t="s">
        <v>4573</v>
      </c>
      <c r="C9175" s="28" t="s">
        <v>4574</v>
      </c>
      <c r="D9175" s="25">
        <v>41358</v>
      </c>
      <c r="E9175" s="28" t="s">
        <v>7949</v>
      </c>
      <c r="F9175" s="26">
        <v>24</v>
      </c>
      <c r="G9175" s="28" t="s">
        <v>8039</v>
      </c>
      <c r="H9175" s="28" t="s">
        <v>5954</v>
      </c>
      <c r="J9175" s="28" t="s">
        <v>4912</v>
      </c>
      <c r="K9175" s="29">
        <v>41358</v>
      </c>
      <c r="L9175" s="28" t="s">
        <v>7174</v>
      </c>
      <c r="M9175" s="28" t="s">
        <v>5369</v>
      </c>
    </row>
    <row r="9176" spans="1:13" hidden="1" x14ac:dyDescent="0.2">
      <c r="A9176" s="211">
        <v>93853</v>
      </c>
      <c r="B9176" s="28" t="s">
        <v>4573</v>
      </c>
      <c r="C9176" s="28" t="s">
        <v>4574</v>
      </c>
      <c r="D9176" s="25">
        <v>41358</v>
      </c>
      <c r="E9176" s="28" t="s">
        <v>7950</v>
      </c>
      <c r="F9176" s="26">
        <v>52</v>
      </c>
      <c r="G9176" s="28" t="s">
        <v>686</v>
      </c>
      <c r="H9176" s="28" t="s">
        <v>5954</v>
      </c>
      <c r="J9176" s="28" t="s">
        <v>4912</v>
      </c>
      <c r="K9176" s="29">
        <v>41358</v>
      </c>
      <c r="L9176" s="28" t="s">
        <v>7182</v>
      </c>
      <c r="M9176" s="28" t="s">
        <v>6463</v>
      </c>
    </row>
    <row r="9177" spans="1:13" hidden="1" x14ac:dyDescent="0.2">
      <c r="A9177" s="27">
        <v>93856</v>
      </c>
      <c r="B9177" s="28" t="s">
        <v>4573</v>
      </c>
      <c r="C9177" s="28" t="s">
        <v>4574</v>
      </c>
      <c r="D9177" s="25">
        <v>41358</v>
      </c>
      <c r="F9177" s="26">
        <v>85</v>
      </c>
      <c r="G9177" s="28" t="s">
        <v>5152</v>
      </c>
      <c r="H9177" s="28" t="s">
        <v>7311</v>
      </c>
      <c r="J9177" s="28" t="s">
        <v>4683</v>
      </c>
      <c r="K9177" s="29">
        <v>41358</v>
      </c>
      <c r="L9177" s="28" t="s">
        <v>7182</v>
      </c>
      <c r="M9177" s="28" t="s">
        <v>6464</v>
      </c>
    </row>
    <row r="9178" spans="1:13" hidden="1" x14ac:dyDescent="0.2">
      <c r="A9178" s="27">
        <v>93954.1</v>
      </c>
      <c r="B9178" s="28" t="s">
        <v>4573</v>
      </c>
      <c r="C9178" s="28" t="s">
        <v>2008</v>
      </c>
      <c r="D9178" s="25">
        <v>41358</v>
      </c>
      <c r="E9178" s="28" t="s">
        <v>1331</v>
      </c>
      <c r="F9178" s="26">
        <v>41</v>
      </c>
      <c r="G9178" s="28" t="s">
        <v>683</v>
      </c>
      <c r="H9178" s="28" t="s">
        <v>3488</v>
      </c>
      <c r="J9178" s="28" t="s">
        <v>4908</v>
      </c>
      <c r="K9178" s="29" t="s">
        <v>5182</v>
      </c>
      <c r="L9178" s="28" t="s">
        <v>5658</v>
      </c>
      <c r="M9178" s="28" t="s">
        <v>5196</v>
      </c>
    </row>
    <row r="9179" spans="1:13" hidden="1" x14ac:dyDescent="0.2">
      <c r="A9179" s="27">
        <v>93954.2</v>
      </c>
      <c r="B9179" s="28" t="s">
        <v>4573</v>
      </c>
      <c r="C9179" s="28" t="s">
        <v>2008</v>
      </c>
      <c r="D9179" s="25">
        <v>41358</v>
      </c>
      <c r="E9179" s="28" t="s">
        <v>726</v>
      </c>
      <c r="F9179" s="26">
        <v>8.5</v>
      </c>
      <c r="G9179" s="28" t="s">
        <v>683</v>
      </c>
      <c r="H9179" s="28" t="s">
        <v>3370</v>
      </c>
      <c r="J9179" s="28" t="s">
        <v>4907</v>
      </c>
      <c r="K9179" s="29" t="s">
        <v>5182</v>
      </c>
      <c r="L9179" s="28" t="s">
        <v>5658</v>
      </c>
      <c r="M9179" s="28" t="s">
        <v>5196</v>
      </c>
    </row>
    <row r="9180" spans="1:13" hidden="1" x14ac:dyDescent="0.2">
      <c r="A9180" s="27">
        <v>93954.3</v>
      </c>
      <c r="B9180" s="28" t="s">
        <v>4573</v>
      </c>
      <c r="C9180" s="28" t="s">
        <v>2008</v>
      </c>
      <c r="D9180" s="25">
        <v>41358</v>
      </c>
      <c r="E9180" s="33"/>
      <c r="F9180" s="26">
        <v>79.05</v>
      </c>
      <c r="G9180" s="28" t="s">
        <v>683</v>
      </c>
      <c r="H9180" s="28" t="s">
        <v>3365</v>
      </c>
      <c r="J9180" s="28" t="s">
        <v>4909</v>
      </c>
      <c r="K9180" s="29" t="s">
        <v>5182</v>
      </c>
      <c r="L9180" s="28" t="s">
        <v>5658</v>
      </c>
      <c r="M9180" s="28" t="s">
        <v>5196</v>
      </c>
    </row>
    <row r="9181" spans="1:13" hidden="1" x14ac:dyDescent="0.2">
      <c r="A9181" s="27">
        <v>93855</v>
      </c>
      <c r="B9181" s="28" t="s">
        <v>4573</v>
      </c>
      <c r="C9181" s="28" t="s">
        <v>4574</v>
      </c>
      <c r="D9181" s="25">
        <v>41358</v>
      </c>
      <c r="E9181" s="28" t="s">
        <v>3752</v>
      </c>
      <c r="F9181" s="26">
        <v>80</v>
      </c>
      <c r="G9181" s="28" t="s">
        <v>8412</v>
      </c>
      <c r="H9181" s="28" t="s">
        <v>7154</v>
      </c>
      <c r="J9181" s="28" t="s">
        <v>4906</v>
      </c>
      <c r="K9181" s="29">
        <v>41358</v>
      </c>
      <c r="L9181" s="28" t="s">
        <v>7176</v>
      </c>
      <c r="M9181" s="28">
        <v>1404</v>
      </c>
    </row>
    <row r="9182" spans="1:13" hidden="1" x14ac:dyDescent="0.2">
      <c r="A9182" s="27">
        <v>93893</v>
      </c>
      <c r="B9182" s="28" t="s">
        <v>4573</v>
      </c>
      <c r="C9182" s="28" t="s">
        <v>5135</v>
      </c>
      <c r="D9182" s="25">
        <v>41358</v>
      </c>
      <c r="F9182" s="26">
        <v>6.7</v>
      </c>
      <c r="G9182" s="28" t="s">
        <v>2210</v>
      </c>
      <c r="H9182" s="28" t="s">
        <v>3484</v>
      </c>
      <c r="J9182" s="28" t="s">
        <v>4907</v>
      </c>
      <c r="K9182" s="29">
        <v>41359</v>
      </c>
      <c r="L9182" s="28" t="s">
        <v>5658</v>
      </c>
      <c r="M9182" s="28" t="s">
        <v>3179</v>
      </c>
    </row>
    <row r="9183" spans="1:13" hidden="1" x14ac:dyDescent="0.2">
      <c r="A9183" s="27">
        <v>93894</v>
      </c>
      <c r="B9183" s="28" t="s">
        <v>4573</v>
      </c>
      <c r="C9183" s="28" t="s">
        <v>5135</v>
      </c>
      <c r="D9183" s="25">
        <v>41358</v>
      </c>
      <c r="F9183" s="26">
        <v>5.73</v>
      </c>
      <c r="G9183" s="28" t="s">
        <v>5137</v>
      </c>
      <c r="H9183" s="28" t="s">
        <v>3365</v>
      </c>
      <c r="J9183" s="28" t="s">
        <v>4909</v>
      </c>
      <c r="K9183" s="29">
        <v>41359</v>
      </c>
      <c r="L9183" s="28" t="s">
        <v>5658</v>
      </c>
      <c r="M9183" s="28" t="s">
        <v>4774</v>
      </c>
    </row>
    <row r="9184" spans="1:13" hidden="1" x14ac:dyDescent="0.2">
      <c r="A9184" s="27">
        <v>93852</v>
      </c>
      <c r="B9184" s="28" t="s">
        <v>5138</v>
      </c>
      <c r="C9184" s="28" t="s">
        <v>4574</v>
      </c>
      <c r="D9184" s="25">
        <v>41358</v>
      </c>
      <c r="F9184" s="26">
        <v>313.36</v>
      </c>
      <c r="G9184" s="28" t="s">
        <v>4574</v>
      </c>
      <c r="H9184" s="28" t="s">
        <v>3381</v>
      </c>
      <c r="J9184" s="28" t="s">
        <v>4909</v>
      </c>
      <c r="K9184" s="29">
        <v>41358</v>
      </c>
      <c r="L9184" s="28" t="s">
        <v>7206</v>
      </c>
      <c r="M9184" s="28" t="s">
        <v>5368</v>
      </c>
    </row>
    <row r="9185" spans="1:13" hidden="1" x14ac:dyDescent="0.2">
      <c r="A9185" s="211">
        <v>93910</v>
      </c>
      <c r="B9185" s="28" t="s">
        <v>4573</v>
      </c>
      <c r="C9185" s="33" t="s">
        <v>5135</v>
      </c>
      <c r="D9185" s="25">
        <v>41359</v>
      </c>
      <c r="E9185" s="28" t="s">
        <v>3765</v>
      </c>
      <c r="F9185" s="26">
        <v>13</v>
      </c>
      <c r="G9185" s="28" t="s">
        <v>1560</v>
      </c>
      <c r="H9185" s="28" t="s">
        <v>3370</v>
      </c>
      <c r="J9185" s="28" t="s">
        <v>4909</v>
      </c>
      <c r="K9185" s="29">
        <v>41360</v>
      </c>
      <c r="L9185" s="33" t="s">
        <v>5658</v>
      </c>
      <c r="M9185" s="28" t="s">
        <v>2735</v>
      </c>
    </row>
    <row r="9186" spans="1:13" hidden="1" x14ac:dyDescent="0.2">
      <c r="A9186" s="211">
        <v>93911</v>
      </c>
      <c r="B9186" s="28" t="s">
        <v>4573</v>
      </c>
      <c r="C9186" s="33" t="s">
        <v>5135</v>
      </c>
      <c r="D9186" s="25">
        <v>41359</v>
      </c>
      <c r="E9186" s="28" t="s">
        <v>7892</v>
      </c>
      <c r="F9186" s="26">
        <v>75</v>
      </c>
      <c r="G9186" s="28" t="s">
        <v>1560</v>
      </c>
      <c r="H9186" s="28" t="s">
        <v>4600</v>
      </c>
      <c r="J9186" s="28" t="s">
        <v>4911</v>
      </c>
      <c r="K9186" s="29">
        <v>41360</v>
      </c>
      <c r="L9186" s="33" t="s">
        <v>5658</v>
      </c>
      <c r="M9186" s="28" t="s">
        <v>2735</v>
      </c>
    </row>
    <row r="9187" spans="1:13" x14ac:dyDescent="0.2">
      <c r="A9187" s="211">
        <v>93897</v>
      </c>
      <c r="B9187" s="33" t="s">
        <v>4573</v>
      </c>
      <c r="C9187" s="33" t="s">
        <v>5135</v>
      </c>
      <c r="D9187" s="25">
        <v>41359</v>
      </c>
      <c r="E9187" s="28" t="s">
        <v>5390</v>
      </c>
      <c r="F9187" s="26">
        <v>110</v>
      </c>
      <c r="G9187" s="28" t="s">
        <v>348</v>
      </c>
      <c r="H9187" s="28" t="s">
        <v>7151</v>
      </c>
      <c r="J9187" s="28" t="s">
        <v>4907</v>
      </c>
      <c r="K9187" s="29">
        <v>41360</v>
      </c>
      <c r="L9187" s="33" t="s">
        <v>5658</v>
      </c>
      <c r="M9187" s="28" t="s">
        <v>6467</v>
      </c>
    </row>
    <row r="9188" spans="1:13" hidden="1" x14ac:dyDescent="0.2">
      <c r="A9188" s="211">
        <v>93896</v>
      </c>
      <c r="B9188" s="28" t="s">
        <v>4573</v>
      </c>
      <c r="C9188" s="28" t="s">
        <v>5135</v>
      </c>
      <c r="D9188" s="25">
        <v>41359</v>
      </c>
      <c r="F9188" s="26">
        <v>5.24</v>
      </c>
      <c r="G9188" s="28" t="s">
        <v>2208</v>
      </c>
      <c r="H9188" s="28" t="s">
        <v>3365</v>
      </c>
      <c r="J9188" s="28" t="s">
        <v>4909</v>
      </c>
      <c r="K9188" s="29">
        <v>41360</v>
      </c>
      <c r="L9188" s="28" t="s">
        <v>5658</v>
      </c>
      <c r="M9188" s="28" t="s">
        <v>4427</v>
      </c>
    </row>
    <row r="9189" spans="1:13" hidden="1" x14ac:dyDescent="0.2">
      <c r="A9189" s="27">
        <v>93851</v>
      </c>
      <c r="B9189" s="33" t="s">
        <v>4573</v>
      </c>
      <c r="C9189" s="28" t="s">
        <v>4574</v>
      </c>
      <c r="D9189" s="25">
        <v>41359</v>
      </c>
      <c r="E9189" s="28" t="s">
        <v>3389</v>
      </c>
      <c r="F9189" s="26">
        <v>46.08</v>
      </c>
      <c r="G9189" s="28" t="s">
        <v>5139</v>
      </c>
      <c r="H9189" s="28" t="s">
        <v>3381</v>
      </c>
      <c r="J9189" s="28" t="s">
        <v>4911</v>
      </c>
      <c r="K9189" s="29">
        <v>41359</v>
      </c>
      <c r="L9189" s="28" t="s">
        <v>7174</v>
      </c>
      <c r="M9189" s="28" t="s">
        <v>7209</v>
      </c>
    </row>
    <row r="9190" spans="1:13" hidden="1" x14ac:dyDescent="0.2">
      <c r="A9190" s="27">
        <v>93898.1</v>
      </c>
      <c r="B9190" s="28" t="s">
        <v>4573</v>
      </c>
      <c r="C9190" s="28" t="s">
        <v>5135</v>
      </c>
      <c r="D9190" s="25">
        <v>41360</v>
      </c>
      <c r="E9190" s="28" t="s">
        <v>3766</v>
      </c>
      <c r="F9190" s="26">
        <v>69.989999999999995</v>
      </c>
      <c r="G9190" s="28" t="s">
        <v>4531</v>
      </c>
      <c r="H9190" s="28" t="s">
        <v>7321</v>
      </c>
      <c r="J9190" s="28" t="s">
        <v>4909</v>
      </c>
      <c r="K9190" s="29">
        <v>41361</v>
      </c>
      <c r="L9190" s="28" t="s">
        <v>5658</v>
      </c>
      <c r="M9190" s="28" t="s">
        <v>4428</v>
      </c>
    </row>
    <row r="9191" spans="1:13" x14ac:dyDescent="0.2">
      <c r="A9191" s="27">
        <v>93898.2</v>
      </c>
      <c r="B9191" s="28" t="s">
        <v>4573</v>
      </c>
      <c r="C9191" s="28" t="s">
        <v>5135</v>
      </c>
      <c r="D9191" s="25">
        <v>41360</v>
      </c>
      <c r="E9191" s="28" t="s">
        <v>3767</v>
      </c>
      <c r="F9191" s="26">
        <v>79.989999999999995</v>
      </c>
      <c r="G9191" s="28" t="s">
        <v>4531</v>
      </c>
      <c r="H9191" s="28" t="s">
        <v>7151</v>
      </c>
      <c r="J9191" s="28" t="s">
        <v>4911</v>
      </c>
      <c r="K9191" s="29">
        <v>41361</v>
      </c>
      <c r="L9191" s="28" t="s">
        <v>5658</v>
      </c>
      <c r="M9191" s="28" t="s">
        <v>4428</v>
      </c>
    </row>
    <row r="9192" spans="1:13" hidden="1" x14ac:dyDescent="0.2">
      <c r="A9192" s="27">
        <v>93955</v>
      </c>
      <c r="B9192" s="28" t="s">
        <v>4573</v>
      </c>
      <c r="C9192" s="28" t="s">
        <v>2008</v>
      </c>
      <c r="D9192" s="25">
        <v>41360</v>
      </c>
      <c r="F9192" s="26">
        <v>8.94</v>
      </c>
      <c r="G9192" s="28" t="s">
        <v>683</v>
      </c>
      <c r="H9192" s="28" t="s">
        <v>3365</v>
      </c>
      <c r="J9192" s="28" t="s">
        <v>4909</v>
      </c>
      <c r="K9192" s="29" t="s">
        <v>5183</v>
      </c>
      <c r="L9192" s="28" t="s">
        <v>5658</v>
      </c>
      <c r="M9192" s="28" t="s">
        <v>1068</v>
      </c>
    </row>
    <row r="9193" spans="1:13" hidden="1" x14ac:dyDescent="0.2">
      <c r="A9193" s="27">
        <v>93956.1</v>
      </c>
      <c r="B9193" s="28" t="s">
        <v>4573</v>
      </c>
      <c r="C9193" s="28" t="s">
        <v>2008</v>
      </c>
      <c r="D9193" s="25">
        <v>41360</v>
      </c>
      <c r="E9193" s="28" t="s">
        <v>3760</v>
      </c>
      <c r="F9193" s="26">
        <v>3.5</v>
      </c>
      <c r="G9193" s="28" t="s">
        <v>683</v>
      </c>
      <c r="H9193" s="28" t="s">
        <v>3370</v>
      </c>
      <c r="J9193" s="28" t="s">
        <v>4909</v>
      </c>
      <c r="K9193" s="29" t="s">
        <v>5183</v>
      </c>
      <c r="L9193" s="28" t="s">
        <v>5658</v>
      </c>
      <c r="M9193" s="28" t="s">
        <v>1069</v>
      </c>
    </row>
    <row r="9194" spans="1:13" hidden="1" x14ac:dyDescent="0.2">
      <c r="A9194" s="27">
        <v>93956.2</v>
      </c>
      <c r="B9194" s="28" t="s">
        <v>4573</v>
      </c>
      <c r="C9194" s="28" t="s">
        <v>2008</v>
      </c>
      <c r="D9194" s="25">
        <v>41360</v>
      </c>
      <c r="F9194" s="26">
        <v>3.81</v>
      </c>
      <c r="G9194" s="28" t="s">
        <v>683</v>
      </c>
      <c r="H9194" s="28" t="s">
        <v>3365</v>
      </c>
      <c r="J9194" s="28" t="s">
        <v>4909</v>
      </c>
      <c r="K9194" s="29" t="s">
        <v>5183</v>
      </c>
      <c r="L9194" s="28" t="s">
        <v>5658</v>
      </c>
      <c r="M9194" s="28" t="s">
        <v>1069</v>
      </c>
    </row>
    <row r="9195" spans="1:13" hidden="1" x14ac:dyDescent="0.2">
      <c r="A9195" s="211">
        <v>93849</v>
      </c>
      <c r="B9195" s="28" t="s">
        <v>4579</v>
      </c>
      <c r="C9195" s="28" t="s">
        <v>4574</v>
      </c>
      <c r="D9195" s="25">
        <v>41361</v>
      </c>
      <c r="F9195" s="26">
        <v>100</v>
      </c>
      <c r="G9195" s="28" t="s">
        <v>4580</v>
      </c>
      <c r="H9195" s="28" t="s">
        <v>6667</v>
      </c>
      <c r="K9195" s="29">
        <v>41361</v>
      </c>
      <c r="L9195" s="28" t="s">
        <v>7184</v>
      </c>
      <c r="M9195" s="28" t="s">
        <v>6452</v>
      </c>
    </row>
    <row r="9196" spans="1:13" hidden="1" x14ac:dyDescent="0.2">
      <c r="A9196" s="211">
        <v>93900</v>
      </c>
      <c r="B9196" s="28" t="s">
        <v>4573</v>
      </c>
      <c r="C9196" s="28" t="s">
        <v>5135</v>
      </c>
      <c r="D9196" s="25">
        <v>41361</v>
      </c>
      <c r="F9196" s="26">
        <v>79.3</v>
      </c>
      <c r="G9196" s="28" t="s">
        <v>3698</v>
      </c>
      <c r="H9196" s="28" t="s">
        <v>3484</v>
      </c>
      <c r="J9196" s="28" t="s">
        <v>4909</v>
      </c>
      <c r="K9196" s="29">
        <v>41363</v>
      </c>
      <c r="L9196" s="28" t="s">
        <v>5658</v>
      </c>
      <c r="M9196" s="28" t="s">
        <v>4429</v>
      </c>
    </row>
    <row r="9197" spans="1:13" hidden="1" x14ac:dyDescent="0.2">
      <c r="A9197" s="27">
        <v>93899</v>
      </c>
      <c r="B9197" s="33" t="s">
        <v>4573</v>
      </c>
      <c r="C9197" s="28" t="s">
        <v>5135</v>
      </c>
      <c r="D9197" s="25">
        <v>41361</v>
      </c>
      <c r="E9197" s="33"/>
      <c r="F9197" s="26">
        <v>6.14</v>
      </c>
      <c r="G9197" s="28" t="s">
        <v>3696</v>
      </c>
      <c r="H9197" s="28" t="s">
        <v>3488</v>
      </c>
      <c r="J9197" s="28" t="s">
        <v>4908</v>
      </c>
      <c r="K9197" s="29">
        <v>41363</v>
      </c>
      <c r="L9197" s="28" t="s">
        <v>5658</v>
      </c>
      <c r="M9197" s="28" t="s">
        <v>3220</v>
      </c>
    </row>
    <row r="9198" spans="1:13" hidden="1" x14ac:dyDescent="0.2">
      <c r="A9198" s="27">
        <v>93848</v>
      </c>
      <c r="B9198" s="28" t="s">
        <v>4579</v>
      </c>
      <c r="C9198" s="28" t="s">
        <v>4574</v>
      </c>
      <c r="D9198" s="25">
        <v>41361</v>
      </c>
      <c r="F9198" s="26">
        <v>537.48</v>
      </c>
      <c r="G9198" s="28" t="s">
        <v>2008</v>
      </c>
      <c r="H9198" s="28" t="s">
        <v>6667</v>
      </c>
      <c r="K9198" s="29">
        <v>41361</v>
      </c>
      <c r="L9198" s="28" t="s">
        <v>7174</v>
      </c>
      <c r="M9198" s="28" t="s">
        <v>6451</v>
      </c>
    </row>
    <row r="9199" spans="1:13" hidden="1" x14ac:dyDescent="0.2">
      <c r="A9199" s="27">
        <v>93957</v>
      </c>
      <c r="B9199" s="28" t="s">
        <v>5150</v>
      </c>
      <c r="C9199" s="28" t="s">
        <v>2008</v>
      </c>
      <c r="D9199" s="25">
        <v>41361</v>
      </c>
      <c r="E9199" s="33"/>
      <c r="F9199" s="26">
        <v>-537.48</v>
      </c>
      <c r="G9199" s="28" t="s">
        <v>2008</v>
      </c>
      <c r="H9199" s="28" t="s">
        <v>6667</v>
      </c>
      <c r="K9199" s="29" t="s">
        <v>5183</v>
      </c>
      <c r="L9199" s="28" t="s">
        <v>5658</v>
      </c>
      <c r="M9199" s="28" t="s">
        <v>1070</v>
      </c>
    </row>
    <row r="9200" spans="1:13" hidden="1" x14ac:dyDescent="0.2">
      <c r="A9200" s="27">
        <v>93960</v>
      </c>
      <c r="B9200" s="28" t="s">
        <v>4573</v>
      </c>
      <c r="C9200" s="28" t="s">
        <v>2008</v>
      </c>
      <c r="D9200" s="25">
        <v>41361</v>
      </c>
      <c r="E9200" s="33"/>
      <c r="F9200" s="26">
        <v>64.86</v>
      </c>
      <c r="G9200" s="28" t="s">
        <v>683</v>
      </c>
      <c r="H9200" s="28" t="s">
        <v>3365</v>
      </c>
      <c r="J9200" s="28" t="s">
        <v>4909</v>
      </c>
      <c r="K9200" s="29" t="s">
        <v>5184</v>
      </c>
      <c r="L9200" s="28" t="s">
        <v>5658</v>
      </c>
      <c r="M9200" s="28" t="s">
        <v>4642</v>
      </c>
    </row>
    <row r="9201" spans="1:13" hidden="1" x14ac:dyDescent="0.2">
      <c r="A9201" s="27">
        <v>93850</v>
      </c>
      <c r="B9201" s="28" t="s">
        <v>4573</v>
      </c>
      <c r="C9201" s="28" t="s">
        <v>4574</v>
      </c>
      <c r="D9201" s="25">
        <v>41361</v>
      </c>
      <c r="F9201" s="26">
        <v>44.56</v>
      </c>
      <c r="G9201" s="28" t="s">
        <v>6790</v>
      </c>
      <c r="H9201" s="28" t="s">
        <v>3381</v>
      </c>
      <c r="J9201" s="28" t="s">
        <v>4909</v>
      </c>
      <c r="K9201" s="29">
        <v>41361</v>
      </c>
      <c r="L9201" s="28" t="s">
        <v>7174</v>
      </c>
      <c r="M9201" s="28" t="s">
        <v>7220</v>
      </c>
    </row>
    <row r="9202" spans="1:13" hidden="1" x14ac:dyDescent="0.2">
      <c r="A9202" s="27">
        <v>93847</v>
      </c>
      <c r="B9202" s="33" t="s">
        <v>4573</v>
      </c>
      <c r="C9202" s="28" t="s">
        <v>4574</v>
      </c>
      <c r="D9202" s="25">
        <v>41361</v>
      </c>
      <c r="E9202" s="33"/>
      <c r="F9202" s="26">
        <v>27.48</v>
      </c>
      <c r="G9202" s="28" t="s">
        <v>5136</v>
      </c>
      <c r="H9202" s="28" t="s">
        <v>3381</v>
      </c>
      <c r="J9202" s="28" t="s">
        <v>4911</v>
      </c>
      <c r="K9202" s="29">
        <v>41361</v>
      </c>
      <c r="L9202" s="28" t="s">
        <v>7174</v>
      </c>
      <c r="M9202" s="28" t="s">
        <v>7221</v>
      </c>
    </row>
    <row r="9203" spans="1:13" hidden="1" x14ac:dyDescent="0.2">
      <c r="A9203" s="211">
        <v>93901</v>
      </c>
      <c r="B9203" s="28" t="s">
        <v>4573</v>
      </c>
      <c r="C9203" s="28" t="s">
        <v>5135</v>
      </c>
      <c r="D9203" s="25">
        <v>41362</v>
      </c>
      <c r="E9203" s="28" t="s">
        <v>3764</v>
      </c>
      <c r="F9203" s="26">
        <v>20.72</v>
      </c>
      <c r="G9203" s="28" t="s">
        <v>6755</v>
      </c>
      <c r="H9203" s="28" t="s">
        <v>7324</v>
      </c>
      <c r="J9203" s="28" t="s">
        <v>4909</v>
      </c>
      <c r="K9203" s="29">
        <v>41363</v>
      </c>
      <c r="L9203" s="28" t="s">
        <v>5658</v>
      </c>
      <c r="M9203" s="28" t="s">
        <v>5070</v>
      </c>
    </row>
    <row r="9204" spans="1:13" hidden="1" x14ac:dyDescent="0.2">
      <c r="A9204" s="27">
        <v>93959</v>
      </c>
      <c r="B9204" s="28" t="s">
        <v>4573</v>
      </c>
      <c r="C9204" s="28" t="s">
        <v>2008</v>
      </c>
      <c r="D9204" s="25">
        <v>41362</v>
      </c>
      <c r="F9204" s="26">
        <v>14.18</v>
      </c>
      <c r="G9204" s="28" t="s">
        <v>683</v>
      </c>
      <c r="H9204" s="28" t="s">
        <v>3365</v>
      </c>
      <c r="J9204" s="28" t="s">
        <v>4909</v>
      </c>
      <c r="K9204" s="29" t="s">
        <v>5184</v>
      </c>
      <c r="L9204" s="28" t="s">
        <v>5658</v>
      </c>
      <c r="M9204" s="28" t="s">
        <v>679</v>
      </c>
    </row>
    <row r="9205" spans="1:13" hidden="1" x14ac:dyDescent="0.2">
      <c r="A9205" s="211">
        <v>93902</v>
      </c>
      <c r="B9205" s="28" t="s">
        <v>4573</v>
      </c>
      <c r="C9205" s="28" t="s">
        <v>5135</v>
      </c>
      <c r="D9205" s="25">
        <v>41363</v>
      </c>
      <c r="F9205" s="26">
        <v>78</v>
      </c>
      <c r="G9205" s="28" t="s">
        <v>1659</v>
      </c>
      <c r="H9205" s="28" t="s">
        <v>4600</v>
      </c>
      <c r="J9205" s="28" t="s">
        <v>4907</v>
      </c>
      <c r="K9205" s="29">
        <v>41366</v>
      </c>
      <c r="L9205" s="28" t="s">
        <v>5658</v>
      </c>
      <c r="M9205" s="28" t="s">
        <v>5073</v>
      </c>
    </row>
    <row r="9206" spans="1:13" hidden="1" x14ac:dyDescent="0.2">
      <c r="A9206" s="27">
        <v>93958</v>
      </c>
      <c r="B9206" s="28" t="s">
        <v>4573</v>
      </c>
      <c r="C9206" s="28" t="s">
        <v>2008</v>
      </c>
      <c r="D9206" s="25">
        <v>41363</v>
      </c>
      <c r="F9206" s="26">
        <v>43.29</v>
      </c>
      <c r="G9206" s="28" t="s">
        <v>683</v>
      </c>
      <c r="H9206" s="28" t="s">
        <v>3365</v>
      </c>
      <c r="J9206" s="28" t="s">
        <v>4909</v>
      </c>
      <c r="K9206" s="29" t="s">
        <v>5184</v>
      </c>
      <c r="L9206" s="28" t="s">
        <v>5658</v>
      </c>
      <c r="M9206" s="28" t="s">
        <v>1071</v>
      </c>
    </row>
    <row r="9207" spans="1:13" hidden="1" x14ac:dyDescent="0.2">
      <c r="A9207" s="211">
        <v>93981</v>
      </c>
      <c r="B9207" s="28" t="s">
        <v>4573</v>
      </c>
      <c r="C9207" s="28" t="s">
        <v>4580</v>
      </c>
      <c r="D9207" s="25">
        <v>41365</v>
      </c>
      <c r="F9207" s="26">
        <v>30</v>
      </c>
      <c r="G9207" s="28" t="s">
        <v>5158</v>
      </c>
      <c r="H9207" s="28" t="s">
        <v>7154</v>
      </c>
      <c r="J9207" s="28" t="s">
        <v>4905</v>
      </c>
    </row>
    <row r="9208" spans="1:13" hidden="1" x14ac:dyDescent="0.2">
      <c r="A9208" s="211">
        <v>93983</v>
      </c>
      <c r="B9208" s="33" t="s">
        <v>4573</v>
      </c>
      <c r="C9208" s="33" t="s">
        <v>4580</v>
      </c>
      <c r="D9208" s="25">
        <v>41365</v>
      </c>
      <c r="E9208" s="28" t="s">
        <v>851</v>
      </c>
      <c r="F9208" s="26">
        <v>60</v>
      </c>
      <c r="G9208" s="28" t="s">
        <v>850</v>
      </c>
      <c r="H9208" s="28" t="s">
        <v>3379</v>
      </c>
      <c r="J9208" s="28" t="s">
        <v>4906</v>
      </c>
      <c r="L9208" s="33"/>
    </row>
    <row r="9209" spans="1:13" hidden="1" x14ac:dyDescent="0.2">
      <c r="A9209" s="27">
        <v>93982</v>
      </c>
      <c r="B9209" s="28" t="s">
        <v>4573</v>
      </c>
      <c r="C9209" s="28" t="s">
        <v>4580</v>
      </c>
      <c r="D9209" s="25">
        <v>41365</v>
      </c>
      <c r="E9209" s="33"/>
      <c r="F9209" s="26">
        <v>50</v>
      </c>
      <c r="G9209" s="28" t="s">
        <v>3696</v>
      </c>
      <c r="H9209" s="28" t="s">
        <v>3488</v>
      </c>
      <c r="J9209" s="28" t="s">
        <v>4908</v>
      </c>
    </row>
    <row r="9210" spans="1:13" hidden="1" x14ac:dyDescent="0.2">
      <c r="A9210" s="27">
        <v>93985</v>
      </c>
      <c r="B9210" s="28" t="s">
        <v>4573</v>
      </c>
      <c r="C9210" s="28" t="s">
        <v>4580</v>
      </c>
      <c r="D9210" s="25">
        <v>41365</v>
      </c>
      <c r="E9210" s="28" t="s">
        <v>3786</v>
      </c>
      <c r="F9210" s="26">
        <v>60</v>
      </c>
      <c r="G9210" s="28" t="s">
        <v>4595</v>
      </c>
      <c r="H9210" s="28" t="s">
        <v>3370</v>
      </c>
      <c r="J9210" s="28" t="s">
        <v>4909</v>
      </c>
    </row>
    <row r="9211" spans="1:13" hidden="1" x14ac:dyDescent="0.2">
      <c r="A9211" s="27">
        <v>93980</v>
      </c>
      <c r="B9211" s="28" t="s">
        <v>5150</v>
      </c>
      <c r="C9211" s="28" t="s">
        <v>4580</v>
      </c>
      <c r="D9211" s="25">
        <v>41365</v>
      </c>
      <c r="E9211" s="28" t="s">
        <v>3536</v>
      </c>
      <c r="F9211" s="26">
        <v>-200</v>
      </c>
      <c r="G9211" s="28" t="s">
        <v>4574</v>
      </c>
      <c r="H9211" s="28" t="s">
        <v>6667</v>
      </c>
    </row>
    <row r="9212" spans="1:13" hidden="1" x14ac:dyDescent="0.2">
      <c r="A9212" s="211">
        <v>93843.1</v>
      </c>
      <c r="B9212" s="28" t="s">
        <v>4573</v>
      </c>
      <c r="C9212" s="28" t="s">
        <v>4574</v>
      </c>
      <c r="D9212" s="25">
        <v>41366</v>
      </c>
      <c r="E9212" s="28" t="s">
        <v>468</v>
      </c>
      <c r="F9212" s="26">
        <v>50</v>
      </c>
      <c r="G9212" s="28" t="s">
        <v>5158</v>
      </c>
      <c r="H9212" s="28" t="s">
        <v>7154</v>
      </c>
      <c r="J9212" s="28" t="s">
        <v>4906</v>
      </c>
      <c r="K9212" s="29">
        <v>41366</v>
      </c>
      <c r="L9212" s="28" t="s">
        <v>7182</v>
      </c>
      <c r="M9212" s="28" t="s">
        <v>6459</v>
      </c>
    </row>
    <row r="9213" spans="1:13" hidden="1" x14ac:dyDescent="0.2">
      <c r="A9213" s="211">
        <v>93844.2</v>
      </c>
      <c r="B9213" s="28" t="s">
        <v>4573</v>
      </c>
      <c r="C9213" s="28" t="s">
        <v>4574</v>
      </c>
      <c r="D9213" s="25">
        <v>41366</v>
      </c>
      <c r="E9213" s="28" t="s">
        <v>3367</v>
      </c>
      <c r="F9213" s="26">
        <v>30</v>
      </c>
      <c r="G9213" s="28" t="s">
        <v>4584</v>
      </c>
      <c r="H9213" s="28" t="s">
        <v>3365</v>
      </c>
      <c r="J9213" s="28" t="s">
        <v>4905</v>
      </c>
      <c r="K9213" s="29">
        <v>41366</v>
      </c>
      <c r="L9213" s="28" t="s">
        <v>7182</v>
      </c>
      <c r="M9213" s="28" t="s">
        <v>6460</v>
      </c>
    </row>
    <row r="9214" spans="1:13" hidden="1" x14ac:dyDescent="0.2">
      <c r="A9214" s="211">
        <v>93841</v>
      </c>
      <c r="B9214" s="28" t="s">
        <v>4573</v>
      </c>
      <c r="C9214" s="28" t="s">
        <v>4574</v>
      </c>
      <c r="D9214" s="25">
        <v>41366</v>
      </c>
      <c r="F9214" s="26">
        <v>20</v>
      </c>
      <c r="G9214" s="28" t="s">
        <v>4817</v>
      </c>
      <c r="H9214" s="28" t="s">
        <v>5954</v>
      </c>
      <c r="J9214" s="28" t="s">
        <v>4911</v>
      </c>
      <c r="K9214" s="29">
        <v>41366</v>
      </c>
      <c r="L9214" s="28" t="s">
        <v>7174</v>
      </c>
      <c r="M9214" s="28" t="s">
        <v>7248</v>
      </c>
    </row>
    <row r="9215" spans="1:13" hidden="1" x14ac:dyDescent="0.2">
      <c r="A9215" s="211">
        <v>93844.1</v>
      </c>
      <c r="B9215" s="28" t="s">
        <v>4573</v>
      </c>
      <c r="C9215" s="28" t="s">
        <v>4574</v>
      </c>
      <c r="D9215" s="25">
        <v>41366</v>
      </c>
      <c r="F9215" s="26">
        <v>50</v>
      </c>
      <c r="G9215" s="28" t="s">
        <v>4915</v>
      </c>
      <c r="H9215" s="28" t="s">
        <v>4600</v>
      </c>
      <c r="J9215" s="28" t="s">
        <v>4905</v>
      </c>
      <c r="K9215" s="29">
        <v>41366</v>
      </c>
      <c r="L9215" s="28" t="s">
        <v>7182</v>
      </c>
      <c r="M9215" s="28" t="s">
        <v>6460</v>
      </c>
    </row>
    <row r="9216" spans="1:13" hidden="1" x14ac:dyDescent="0.2">
      <c r="A9216" s="211">
        <v>93840</v>
      </c>
      <c r="B9216" s="28" t="s">
        <v>4573</v>
      </c>
      <c r="C9216" s="28" t="s">
        <v>4574</v>
      </c>
      <c r="D9216" s="25">
        <v>41366</v>
      </c>
      <c r="F9216" s="26">
        <v>35</v>
      </c>
      <c r="G9216" s="28" t="s">
        <v>6756</v>
      </c>
      <c r="H9216" s="28" t="s">
        <v>277</v>
      </c>
      <c r="J9216" s="28" t="s">
        <v>4911</v>
      </c>
      <c r="K9216" s="29">
        <v>41366</v>
      </c>
      <c r="L9216" s="28" t="s">
        <v>7174</v>
      </c>
      <c r="M9216" s="28" t="s">
        <v>6785</v>
      </c>
    </row>
    <row r="9217" spans="1:13" hidden="1" x14ac:dyDescent="0.2">
      <c r="A9217" s="211">
        <v>93836</v>
      </c>
      <c r="B9217" s="28" t="s">
        <v>4573</v>
      </c>
      <c r="C9217" s="28" t="s">
        <v>4574</v>
      </c>
      <c r="D9217" s="25">
        <v>41366</v>
      </c>
      <c r="F9217" s="26">
        <v>5</v>
      </c>
      <c r="G9217" s="28" t="s">
        <v>5134</v>
      </c>
      <c r="H9217" s="28" t="s">
        <v>5954</v>
      </c>
      <c r="J9217" s="28" t="s">
        <v>4912</v>
      </c>
      <c r="K9217" s="29">
        <v>41366</v>
      </c>
      <c r="L9217" s="28" t="s">
        <v>7174</v>
      </c>
      <c r="M9217" s="28" t="s">
        <v>7194</v>
      </c>
    </row>
    <row r="9218" spans="1:13" hidden="1" x14ac:dyDescent="0.2">
      <c r="A9218" s="211">
        <v>93839</v>
      </c>
      <c r="B9218" s="28" t="s">
        <v>4573</v>
      </c>
      <c r="C9218" s="28" t="s">
        <v>4574</v>
      </c>
      <c r="D9218" s="25">
        <v>41366</v>
      </c>
      <c r="E9218" s="28" t="s">
        <v>3382</v>
      </c>
      <c r="F9218" s="26">
        <v>100</v>
      </c>
      <c r="G9218" s="28" t="s">
        <v>5414</v>
      </c>
      <c r="H9218" s="28" t="s">
        <v>3381</v>
      </c>
      <c r="J9218" s="28" t="s">
        <v>4909</v>
      </c>
      <c r="K9218" s="29">
        <v>41366</v>
      </c>
      <c r="L9218" s="28" t="s">
        <v>7174</v>
      </c>
      <c r="M9218" s="28" t="s">
        <v>7188</v>
      </c>
    </row>
    <row r="9219" spans="1:13" hidden="1" x14ac:dyDescent="0.2">
      <c r="A9219" s="27">
        <v>93835</v>
      </c>
      <c r="B9219" s="28" t="s">
        <v>4579</v>
      </c>
      <c r="C9219" s="28" t="s">
        <v>4574</v>
      </c>
      <c r="D9219" s="25">
        <v>41366</v>
      </c>
      <c r="F9219" s="26">
        <v>2340.4899999999998</v>
      </c>
      <c r="G9219" s="28" t="s">
        <v>5135</v>
      </c>
      <c r="H9219" s="28" t="s">
        <v>6667</v>
      </c>
      <c r="K9219" s="29">
        <v>41366</v>
      </c>
      <c r="L9219" s="28" t="s">
        <v>7174</v>
      </c>
      <c r="M9219" s="28" t="s">
        <v>7218</v>
      </c>
    </row>
    <row r="9220" spans="1:13" hidden="1" x14ac:dyDescent="0.2">
      <c r="A9220" s="27">
        <v>93845</v>
      </c>
      <c r="B9220" s="28" t="s">
        <v>4573</v>
      </c>
      <c r="C9220" s="28" t="s">
        <v>4574</v>
      </c>
      <c r="D9220" s="25">
        <v>41366</v>
      </c>
      <c r="F9220" s="26">
        <v>85</v>
      </c>
      <c r="G9220" s="28" t="s">
        <v>5152</v>
      </c>
      <c r="H9220" s="28" t="s">
        <v>7311</v>
      </c>
      <c r="J9220" s="28" t="s">
        <v>4683</v>
      </c>
      <c r="K9220" s="29">
        <v>41366</v>
      </c>
      <c r="L9220" s="28" t="s">
        <v>7182</v>
      </c>
      <c r="M9220" s="28" t="s">
        <v>6461</v>
      </c>
    </row>
    <row r="9221" spans="1:13" hidden="1" x14ac:dyDescent="0.2">
      <c r="A9221" s="27">
        <v>93961</v>
      </c>
      <c r="B9221" s="28" t="s">
        <v>4573</v>
      </c>
      <c r="C9221" s="28" t="s">
        <v>2008</v>
      </c>
      <c r="D9221" s="25">
        <v>41366</v>
      </c>
      <c r="F9221" s="26">
        <v>49.66</v>
      </c>
      <c r="G9221" s="28" t="s">
        <v>683</v>
      </c>
      <c r="H9221" s="28" t="s">
        <v>3365</v>
      </c>
      <c r="J9221" s="28" t="s">
        <v>4909</v>
      </c>
      <c r="K9221" s="29" t="s">
        <v>5185</v>
      </c>
      <c r="L9221" s="28" t="s">
        <v>5658</v>
      </c>
      <c r="M9221" s="28" t="s">
        <v>4643</v>
      </c>
    </row>
    <row r="9222" spans="1:13" hidden="1" x14ac:dyDescent="0.2">
      <c r="A9222" s="27">
        <v>93843.199999999997</v>
      </c>
      <c r="B9222" s="28" t="s">
        <v>4573</v>
      </c>
      <c r="C9222" s="28" t="s">
        <v>4574</v>
      </c>
      <c r="D9222" s="25">
        <v>41366</v>
      </c>
      <c r="E9222" s="28" t="s">
        <v>3367</v>
      </c>
      <c r="F9222" s="26">
        <v>30</v>
      </c>
      <c r="G9222" s="28" t="s">
        <v>8412</v>
      </c>
      <c r="H9222" s="28" t="s">
        <v>3365</v>
      </c>
      <c r="J9222" s="28" t="s">
        <v>4906</v>
      </c>
      <c r="K9222" s="29">
        <v>41366</v>
      </c>
      <c r="L9222" s="28" t="s">
        <v>7182</v>
      </c>
      <c r="M9222" s="28" t="s">
        <v>6459</v>
      </c>
    </row>
    <row r="9223" spans="1:13" hidden="1" x14ac:dyDescent="0.2">
      <c r="A9223" s="27">
        <v>93842</v>
      </c>
      <c r="B9223" s="28" t="s">
        <v>4579</v>
      </c>
      <c r="C9223" s="28" t="s">
        <v>4574</v>
      </c>
      <c r="D9223" s="25">
        <v>41366</v>
      </c>
      <c r="F9223" s="26">
        <v>50</v>
      </c>
      <c r="G9223" s="28" t="s">
        <v>5133</v>
      </c>
      <c r="H9223" s="28" t="s">
        <v>6667</v>
      </c>
      <c r="K9223" s="29">
        <v>41366</v>
      </c>
      <c r="L9223" s="28" t="s">
        <v>7174</v>
      </c>
      <c r="M9223" s="28" t="s">
        <v>2972</v>
      </c>
    </row>
    <row r="9224" spans="1:13" hidden="1" x14ac:dyDescent="0.2">
      <c r="A9224" s="27">
        <v>93977</v>
      </c>
      <c r="B9224" s="28" t="s">
        <v>5150</v>
      </c>
      <c r="C9224" s="28" t="s">
        <v>5133</v>
      </c>
      <c r="D9224" s="25">
        <v>41366</v>
      </c>
      <c r="F9224" s="26">
        <v>-50</v>
      </c>
      <c r="G9224" s="28" t="s">
        <v>5133</v>
      </c>
      <c r="H9224" s="28" t="s">
        <v>6667</v>
      </c>
      <c r="K9224" s="29">
        <v>41366</v>
      </c>
      <c r="L9224" s="28" t="s">
        <v>5658</v>
      </c>
      <c r="M9224" s="28" t="s">
        <v>2935</v>
      </c>
    </row>
    <row r="9225" spans="1:13" hidden="1" x14ac:dyDescent="0.2">
      <c r="A9225" s="27">
        <v>93837</v>
      </c>
      <c r="B9225" s="28" t="s">
        <v>4573</v>
      </c>
      <c r="C9225" s="28" t="s">
        <v>4574</v>
      </c>
      <c r="D9225" s="25">
        <v>41366</v>
      </c>
      <c r="F9225" s="26">
        <v>38.869999999999997</v>
      </c>
      <c r="G9225" s="28" t="s">
        <v>6021</v>
      </c>
      <c r="H9225" s="28" t="s">
        <v>3381</v>
      </c>
      <c r="J9225" s="28" t="s">
        <v>4909</v>
      </c>
      <c r="K9225" s="29">
        <v>41366</v>
      </c>
      <c r="L9225" s="28" t="s">
        <v>7174</v>
      </c>
      <c r="M9225" s="28" t="s">
        <v>6784</v>
      </c>
    </row>
    <row r="9226" spans="1:13" hidden="1" x14ac:dyDescent="0.2">
      <c r="A9226" s="27">
        <v>93834</v>
      </c>
      <c r="B9226" s="28" t="s">
        <v>4573</v>
      </c>
      <c r="C9226" s="28" t="s">
        <v>4574</v>
      </c>
      <c r="D9226" s="25">
        <v>41366</v>
      </c>
      <c r="E9226" s="28" t="s">
        <v>3375</v>
      </c>
      <c r="F9226" s="26">
        <v>31.75</v>
      </c>
      <c r="G9226" s="28" t="s">
        <v>6023</v>
      </c>
      <c r="H9226" s="28" t="s">
        <v>3379</v>
      </c>
      <c r="J9226" s="28" t="s">
        <v>4906</v>
      </c>
      <c r="K9226" s="29">
        <v>41366</v>
      </c>
      <c r="L9226" s="28" t="s">
        <v>7174</v>
      </c>
      <c r="M9226" s="28" t="s">
        <v>7196</v>
      </c>
    </row>
    <row r="9227" spans="1:13" hidden="1" x14ac:dyDescent="0.2">
      <c r="A9227" s="27">
        <v>93838</v>
      </c>
      <c r="B9227" s="28" t="s">
        <v>4573</v>
      </c>
      <c r="C9227" s="28" t="s">
        <v>4574</v>
      </c>
      <c r="D9227" s="25">
        <v>41366</v>
      </c>
      <c r="F9227" s="26">
        <v>12.18</v>
      </c>
      <c r="G9227" s="28" t="s">
        <v>6022</v>
      </c>
      <c r="H9227" s="28" t="s">
        <v>3381</v>
      </c>
      <c r="J9227" s="28" t="s">
        <v>4909</v>
      </c>
      <c r="K9227" s="29">
        <v>41366</v>
      </c>
      <c r="L9227" s="28" t="s">
        <v>7174</v>
      </c>
      <c r="M9227" s="28" t="s">
        <v>7195</v>
      </c>
    </row>
    <row r="9228" spans="1:13" hidden="1" x14ac:dyDescent="0.2">
      <c r="A9228" s="27">
        <v>93843.3</v>
      </c>
      <c r="B9228" s="28" t="s">
        <v>4573</v>
      </c>
      <c r="C9228" s="28" t="s">
        <v>4574</v>
      </c>
      <c r="D9228" s="25">
        <v>41366</v>
      </c>
      <c r="E9228" s="28" t="s">
        <v>7162</v>
      </c>
      <c r="F9228" s="26">
        <v>20</v>
      </c>
      <c r="G9228" s="28" t="s">
        <v>4595</v>
      </c>
      <c r="H9228" s="28" t="s">
        <v>3370</v>
      </c>
      <c r="J9228" s="28" t="s">
        <v>4906</v>
      </c>
      <c r="K9228" s="29">
        <v>41366</v>
      </c>
      <c r="L9228" s="28" t="s">
        <v>7182</v>
      </c>
      <c r="M9228" s="28" t="s">
        <v>6459</v>
      </c>
    </row>
    <row r="9229" spans="1:13" hidden="1" x14ac:dyDescent="0.2">
      <c r="A9229" s="27">
        <v>93844.3</v>
      </c>
      <c r="B9229" s="28" t="s">
        <v>4573</v>
      </c>
      <c r="C9229" s="28" t="s">
        <v>4574</v>
      </c>
      <c r="D9229" s="25">
        <v>41366</v>
      </c>
      <c r="E9229" s="28" t="s">
        <v>7163</v>
      </c>
      <c r="F9229" s="26">
        <v>20</v>
      </c>
      <c r="G9229" s="28" t="s">
        <v>4595</v>
      </c>
      <c r="H9229" s="28" t="s">
        <v>3370</v>
      </c>
      <c r="J9229" s="28" t="s">
        <v>4905</v>
      </c>
      <c r="K9229" s="29">
        <v>41366</v>
      </c>
      <c r="L9229" s="28" t="s">
        <v>7182</v>
      </c>
      <c r="M9229" s="28" t="s">
        <v>6460</v>
      </c>
    </row>
    <row r="9230" spans="1:13" hidden="1" x14ac:dyDescent="0.2">
      <c r="A9230" s="27">
        <v>93989</v>
      </c>
      <c r="B9230" s="28" t="s">
        <v>5150</v>
      </c>
      <c r="C9230" s="28" t="s">
        <v>5135</v>
      </c>
      <c r="D9230" s="25">
        <v>41366</v>
      </c>
      <c r="F9230" s="26">
        <v>-2340.4899999999998</v>
      </c>
      <c r="G9230" s="28" t="s">
        <v>4574</v>
      </c>
      <c r="H9230" s="28" t="s">
        <v>6667</v>
      </c>
    </row>
    <row r="9231" spans="1:13" hidden="1" x14ac:dyDescent="0.2">
      <c r="A9231" s="27">
        <v>93846</v>
      </c>
      <c r="B9231" s="28" t="s">
        <v>4592</v>
      </c>
      <c r="C9231" s="28" t="s">
        <v>4574</v>
      </c>
      <c r="D9231" s="25">
        <v>41366</v>
      </c>
      <c r="F9231" s="26">
        <v>-840</v>
      </c>
      <c r="G9231" s="28" t="s">
        <v>3622</v>
      </c>
      <c r="H9231" s="28" t="s">
        <v>6666</v>
      </c>
      <c r="J9231" s="28" t="s">
        <v>4907</v>
      </c>
      <c r="K9231" s="29">
        <v>41366</v>
      </c>
      <c r="L9231" s="28" t="s">
        <v>7177</v>
      </c>
      <c r="M9231" s="28" t="s">
        <v>6462</v>
      </c>
    </row>
    <row r="9232" spans="1:13" hidden="1" x14ac:dyDescent="0.2">
      <c r="A9232" s="211">
        <v>93903</v>
      </c>
      <c r="B9232" s="28" t="s">
        <v>4573</v>
      </c>
      <c r="C9232" s="28" t="s">
        <v>5135</v>
      </c>
      <c r="D9232" s="25">
        <v>41367</v>
      </c>
      <c r="F9232" s="26">
        <v>13</v>
      </c>
      <c r="G9232" s="28" t="s">
        <v>1938</v>
      </c>
      <c r="H9232" s="28" t="s">
        <v>277</v>
      </c>
      <c r="J9232" s="28" t="s">
        <v>4911</v>
      </c>
      <c r="K9232" s="29">
        <v>41368</v>
      </c>
      <c r="L9232" s="28" t="s">
        <v>5658</v>
      </c>
      <c r="M9232" s="28" t="s">
        <v>6055</v>
      </c>
    </row>
    <row r="9233" spans="1:13" hidden="1" x14ac:dyDescent="0.2">
      <c r="A9233" s="211">
        <v>93830</v>
      </c>
      <c r="B9233" s="28" t="s">
        <v>4573</v>
      </c>
      <c r="C9233" s="28" t="s">
        <v>4574</v>
      </c>
      <c r="D9233" s="25">
        <v>41367</v>
      </c>
      <c r="F9233" s="26">
        <v>11.39</v>
      </c>
      <c r="G9233" s="28" t="s">
        <v>5143</v>
      </c>
      <c r="H9233" s="28" t="s">
        <v>3381</v>
      </c>
      <c r="J9233" s="28" t="s">
        <v>4909</v>
      </c>
      <c r="K9233" s="29">
        <v>41367</v>
      </c>
      <c r="L9233" s="28" t="s">
        <v>7174</v>
      </c>
      <c r="M9233" s="28" t="s">
        <v>7217</v>
      </c>
    </row>
    <row r="9234" spans="1:13" hidden="1" x14ac:dyDescent="0.2">
      <c r="A9234" s="211">
        <v>93912</v>
      </c>
      <c r="B9234" s="28" t="s">
        <v>4573</v>
      </c>
      <c r="C9234" s="33" t="s">
        <v>5135</v>
      </c>
      <c r="D9234" s="25">
        <v>41367</v>
      </c>
      <c r="E9234" s="28" t="s">
        <v>3768</v>
      </c>
      <c r="F9234" s="26">
        <v>51.75</v>
      </c>
      <c r="G9234" s="28" t="s">
        <v>1560</v>
      </c>
      <c r="H9234" s="28" t="s">
        <v>3370</v>
      </c>
      <c r="J9234" s="28" t="s">
        <v>4909</v>
      </c>
      <c r="K9234" s="29">
        <v>41368</v>
      </c>
      <c r="L9234" s="33" t="s">
        <v>5658</v>
      </c>
      <c r="M9234" s="28" t="s">
        <v>2735</v>
      </c>
    </row>
    <row r="9235" spans="1:13" hidden="1" x14ac:dyDescent="0.2">
      <c r="A9235" s="211">
        <v>93829</v>
      </c>
      <c r="B9235" s="28" t="s">
        <v>4573</v>
      </c>
      <c r="C9235" s="28" t="s">
        <v>4574</v>
      </c>
      <c r="D9235" s="25">
        <v>41367</v>
      </c>
      <c r="E9235" s="28" t="s">
        <v>7946</v>
      </c>
      <c r="F9235" s="26">
        <v>10.85</v>
      </c>
      <c r="G9235" s="28" t="s">
        <v>5151</v>
      </c>
      <c r="H9235" s="28" t="s">
        <v>277</v>
      </c>
      <c r="J9235" s="28" t="s">
        <v>4907</v>
      </c>
      <c r="K9235" s="29">
        <v>41367</v>
      </c>
      <c r="L9235" s="28" t="s">
        <v>7174</v>
      </c>
      <c r="M9235" s="28" t="s">
        <v>6682</v>
      </c>
    </row>
    <row r="9236" spans="1:13" hidden="1" x14ac:dyDescent="0.2">
      <c r="A9236" s="27">
        <v>93831</v>
      </c>
      <c r="B9236" s="28" t="s">
        <v>4573</v>
      </c>
      <c r="C9236" s="28" t="s">
        <v>4574</v>
      </c>
      <c r="D9236" s="25">
        <v>41367</v>
      </c>
      <c r="F9236" s="26">
        <v>38.26</v>
      </c>
      <c r="G9236" s="28" t="s">
        <v>6752</v>
      </c>
      <c r="H9236" s="28" t="s">
        <v>3381</v>
      </c>
      <c r="J9236" s="28" t="s">
        <v>4907</v>
      </c>
      <c r="K9236" s="29">
        <v>41367</v>
      </c>
      <c r="L9236" s="28" t="s">
        <v>7174</v>
      </c>
      <c r="M9236" s="28" t="s">
        <v>6752</v>
      </c>
    </row>
    <row r="9237" spans="1:13" hidden="1" x14ac:dyDescent="0.2">
      <c r="A9237" s="27">
        <v>93962</v>
      </c>
      <c r="B9237" s="28" t="s">
        <v>4573</v>
      </c>
      <c r="C9237" s="28" t="s">
        <v>2008</v>
      </c>
      <c r="D9237" s="25">
        <v>41367</v>
      </c>
      <c r="F9237" s="26">
        <v>6.9</v>
      </c>
      <c r="G9237" s="28" t="s">
        <v>683</v>
      </c>
      <c r="H9237" s="28" t="s">
        <v>3365</v>
      </c>
      <c r="J9237" s="28" t="s">
        <v>4909</v>
      </c>
      <c r="K9237" s="29" t="s">
        <v>5186</v>
      </c>
      <c r="L9237" s="28" t="s">
        <v>5658</v>
      </c>
      <c r="M9237" s="28" t="s">
        <v>4644</v>
      </c>
    </row>
    <row r="9238" spans="1:13" hidden="1" x14ac:dyDescent="0.2">
      <c r="A9238" s="27">
        <v>93976</v>
      </c>
      <c r="B9238" s="28" t="s">
        <v>4573</v>
      </c>
      <c r="C9238" s="28" t="s">
        <v>5133</v>
      </c>
      <c r="D9238" s="25">
        <v>41367</v>
      </c>
      <c r="F9238" s="26">
        <v>72.900000000000006</v>
      </c>
      <c r="G9238" s="28" t="s">
        <v>5137</v>
      </c>
      <c r="H9238" s="28" t="s">
        <v>3365</v>
      </c>
      <c r="J9238" s="28" t="s">
        <v>4909</v>
      </c>
      <c r="K9238" s="29">
        <v>41367</v>
      </c>
      <c r="L9238" s="28" t="s">
        <v>5658</v>
      </c>
      <c r="M9238" s="28" t="s">
        <v>3226</v>
      </c>
    </row>
    <row r="9239" spans="1:13" hidden="1" x14ac:dyDescent="0.2">
      <c r="A9239" s="27">
        <v>93904</v>
      </c>
      <c r="B9239" s="28" t="s">
        <v>4573</v>
      </c>
      <c r="C9239" s="28" t="s">
        <v>5135</v>
      </c>
      <c r="D9239" s="25">
        <v>41367</v>
      </c>
      <c r="F9239" s="26">
        <v>6.15</v>
      </c>
      <c r="G9239" s="28" t="s">
        <v>5137</v>
      </c>
      <c r="H9239" s="28" t="s">
        <v>3365</v>
      </c>
      <c r="J9239" s="28" t="s">
        <v>4909</v>
      </c>
      <c r="K9239" s="29">
        <v>41368</v>
      </c>
      <c r="L9239" s="28" t="s">
        <v>5658</v>
      </c>
      <c r="M9239" s="28" t="s">
        <v>4774</v>
      </c>
    </row>
    <row r="9240" spans="1:13" hidden="1" x14ac:dyDescent="0.2">
      <c r="A9240" s="27">
        <v>93833</v>
      </c>
      <c r="B9240" s="28" t="s">
        <v>4573</v>
      </c>
      <c r="C9240" s="28" t="s">
        <v>4574</v>
      </c>
      <c r="D9240" s="25">
        <v>41367</v>
      </c>
      <c r="E9240" s="28" t="s">
        <v>5365</v>
      </c>
      <c r="F9240" s="26">
        <v>182.47</v>
      </c>
      <c r="G9240" s="28" t="s">
        <v>4597</v>
      </c>
      <c r="H9240" s="28" t="s">
        <v>3381</v>
      </c>
      <c r="J9240" s="28" t="s">
        <v>4909</v>
      </c>
      <c r="K9240" s="29">
        <v>41367</v>
      </c>
      <c r="L9240" s="28" t="s">
        <v>7174</v>
      </c>
      <c r="M9240" s="28" t="s">
        <v>7192</v>
      </c>
    </row>
    <row r="9241" spans="1:13" hidden="1" x14ac:dyDescent="0.2">
      <c r="A9241" s="27">
        <v>93832</v>
      </c>
      <c r="B9241" s="28" t="s">
        <v>4592</v>
      </c>
      <c r="C9241" s="28" t="s">
        <v>4574</v>
      </c>
      <c r="D9241" s="25">
        <v>41367</v>
      </c>
      <c r="F9241" s="26">
        <v>-200</v>
      </c>
      <c r="G9241" s="28" t="s">
        <v>3622</v>
      </c>
      <c r="H9241" s="28" t="s">
        <v>6666</v>
      </c>
      <c r="J9241" s="28" t="s">
        <v>4907</v>
      </c>
      <c r="K9241" s="29">
        <v>41367</v>
      </c>
      <c r="L9241" s="28" t="s">
        <v>7177</v>
      </c>
      <c r="M9241" s="28" t="s">
        <v>6458</v>
      </c>
    </row>
    <row r="9242" spans="1:13" hidden="1" x14ac:dyDescent="0.2">
      <c r="A9242" s="211">
        <v>93827</v>
      </c>
      <c r="B9242" s="28" t="s">
        <v>4573</v>
      </c>
      <c r="C9242" s="28" t="s">
        <v>4574</v>
      </c>
      <c r="D9242" s="25">
        <v>41368</v>
      </c>
      <c r="F9242" s="26">
        <v>7.99</v>
      </c>
      <c r="G9242" s="28" t="s">
        <v>2742</v>
      </c>
      <c r="H9242" s="28" t="s">
        <v>3381</v>
      </c>
      <c r="J9242" s="28" t="s">
        <v>4911</v>
      </c>
      <c r="K9242" s="29">
        <v>41368</v>
      </c>
      <c r="L9242" s="28" t="s">
        <v>7174</v>
      </c>
      <c r="M9242" s="28" t="s">
        <v>8111</v>
      </c>
    </row>
    <row r="9243" spans="1:13" hidden="1" x14ac:dyDescent="0.2">
      <c r="A9243" s="211">
        <v>93828</v>
      </c>
      <c r="B9243" s="28" t="s">
        <v>4573</v>
      </c>
      <c r="C9243" s="28" t="s">
        <v>4574</v>
      </c>
      <c r="D9243" s="25">
        <v>41368</v>
      </c>
      <c r="F9243" s="26">
        <v>12</v>
      </c>
      <c r="G9243" s="28" t="s">
        <v>4596</v>
      </c>
      <c r="H9243" s="28" t="s">
        <v>5954</v>
      </c>
      <c r="J9243" s="28" t="s">
        <v>4912</v>
      </c>
      <c r="K9243" s="29">
        <v>41368</v>
      </c>
      <c r="L9243" s="28" t="s">
        <v>7174</v>
      </c>
      <c r="M9243" s="28" t="s">
        <v>4596</v>
      </c>
    </row>
    <row r="9244" spans="1:13" hidden="1" x14ac:dyDescent="0.2">
      <c r="A9244" s="27">
        <v>93826</v>
      </c>
      <c r="B9244" s="28" t="s">
        <v>4573</v>
      </c>
      <c r="C9244" s="28" t="s">
        <v>4574</v>
      </c>
      <c r="D9244" s="25">
        <v>41368</v>
      </c>
      <c r="E9244" s="28" t="s">
        <v>3389</v>
      </c>
      <c r="F9244" s="26">
        <v>26.95</v>
      </c>
      <c r="G9244" s="28" t="s">
        <v>5139</v>
      </c>
      <c r="H9244" s="28" t="s">
        <v>3381</v>
      </c>
      <c r="J9244" s="28" t="s">
        <v>4911</v>
      </c>
      <c r="K9244" s="29">
        <v>41368</v>
      </c>
      <c r="L9244" s="28" t="s">
        <v>7174</v>
      </c>
      <c r="M9244" s="28" t="s">
        <v>7187</v>
      </c>
    </row>
    <row r="9245" spans="1:13" hidden="1" x14ac:dyDescent="0.2">
      <c r="A9245" s="27">
        <v>93905</v>
      </c>
      <c r="B9245" s="28" t="s">
        <v>4573</v>
      </c>
      <c r="C9245" s="28" t="s">
        <v>5135</v>
      </c>
      <c r="D9245" s="25">
        <v>41368</v>
      </c>
      <c r="F9245" s="26">
        <v>64.709999999999994</v>
      </c>
      <c r="G9245" s="28" t="s">
        <v>5137</v>
      </c>
      <c r="H9245" s="28" t="s">
        <v>7322</v>
      </c>
      <c r="J9245" s="28" t="s">
        <v>7139</v>
      </c>
      <c r="K9245" s="29">
        <v>41369</v>
      </c>
      <c r="L9245" s="28" t="s">
        <v>5658</v>
      </c>
      <c r="M9245" s="28" t="s">
        <v>1449</v>
      </c>
    </row>
    <row r="9246" spans="1:13" hidden="1" x14ac:dyDescent="0.2">
      <c r="A9246" s="211">
        <v>93974</v>
      </c>
      <c r="B9246" s="28" t="s">
        <v>4573</v>
      </c>
      <c r="C9246" s="28" t="s">
        <v>5133</v>
      </c>
      <c r="D9246" s="25">
        <v>41369</v>
      </c>
      <c r="F9246" s="26">
        <v>0.21</v>
      </c>
      <c r="G9246" s="28" t="s">
        <v>681</v>
      </c>
      <c r="H9246" s="28" t="s">
        <v>7165</v>
      </c>
      <c r="K9246" s="29">
        <v>41369</v>
      </c>
      <c r="L9246" s="28" t="s">
        <v>5658</v>
      </c>
      <c r="M9246" s="28" t="s">
        <v>2936</v>
      </c>
    </row>
    <row r="9247" spans="1:13" hidden="1" x14ac:dyDescent="0.2">
      <c r="A9247" s="211">
        <v>93907</v>
      </c>
      <c r="B9247" s="28" t="s">
        <v>4573</v>
      </c>
      <c r="C9247" s="28" t="s">
        <v>5135</v>
      </c>
      <c r="D9247" s="25">
        <v>41369</v>
      </c>
      <c r="F9247" s="26">
        <v>9.99</v>
      </c>
      <c r="G9247" s="28" t="s">
        <v>7133</v>
      </c>
      <c r="H9247" s="28" t="s">
        <v>3381</v>
      </c>
      <c r="J9247" s="28" t="s">
        <v>4909</v>
      </c>
      <c r="K9247" s="29">
        <v>41370</v>
      </c>
      <c r="L9247" s="28" t="s">
        <v>5658</v>
      </c>
      <c r="M9247" s="28" t="s">
        <v>7859</v>
      </c>
    </row>
    <row r="9248" spans="1:13" hidden="1" x14ac:dyDescent="0.2">
      <c r="A9248" s="27">
        <v>93963</v>
      </c>
      <c r="B9248" s="28" t="s">
        <v>4573</v>
      </c>
      <c r="C9248" s="28" t="s">
        <v>2008</v>
      </c>
      <c r="D9248" s="25">
        <v>41369</v>
      </c>
      <c r="F9248" s="26">
        <v>101.23</v>
      </c>
      <c r="G9248" s="28" t="s">
        <v>683</v>
      </c>
      <c r="H9248" s="28" t="s">
        <v>3365</v>
      </c>
      <c r="J9248" s="28" t="s">
        <v>4909</v>
      </c>
      <c r="K9248" s="29" t="s">
        <v>5187</v>
      </c>
      <c r="L9248" s="28" t="s">
        <v>5658</v>
      </c>
      <c r="M9248" s="28" t="s">
        <v>4645</v>
      </c>
    </row>
    <row r="9249" spans="1:13" hidden="1" x14ac:dyDescent="0.2">
      <c r="A9249" s="27">
        <v>93906</v>
      </c>
      <c r="B9249" s="28" t="s">
        <v>4573</v>
      </c>
      <c r="C9249" s="28" t="s">
        <v>5135</v>
      </c>
      <c r="D9249" s="25">
        <v>41369</v>
      </c>
      <c r="F9249" s="26">
        <v>6</v>
      </c>
      <c r="G9249" s="28" t="s">
        <v>2210</v>
      </c>
      <c r="H9249" s="28" t="s">
        <v>3484</v>
      </c>
      <c r="J9249" s="28" t="s">
        <v>4907</v>
      </c>
      <c r="K9249" s="29">
        <v>41370</v>
      </c>
      <c r="L9249" s="28" t="s">
        <v>5658</v>
      </c>
      <c r="M9249" s="28" t="s">
        <v>3179</v>
      </c>
    </row>
    <row r="9250" spans="1:13" hidden="1" x14ac:dyDescent="0.2">
      <c r="A9250" s="27">
        <v>93975</v>
      </c>
      <c r="B9250" s="28" t="s">
        <v>7124</v>
      </c>
      <c r="C9250" s="28" t="s">
        <v>5133</v>
      </c>
      <c r="D9250" s="25">
        <v>41369</v>
      </c>
      <c r="F9250" s="26">
        <v>-1.04</v>
      </c>
      <c r="G9250" s="28" t="s">
        <v>5133</v>
      </c>
      <c r="H9250" s="28" t="s">
        <v>6666</v>
      </c>
      <c r="K9250" s="29">
        <v>41369</v>
      </c>
      <c r="L9250" s="28" t="s">
        <v>5658</v>
      </c>
      <c r="M9250" s="28" t="s">
        <v>2937</v>
      </c>
    </row>
    <row r="9251" spans="1:13" hidden="1" x14ac:dyDescent="0.2">
      <c r="A9251" s="211">
        <v>93824</v>
      </c>
      <c r="B9251" s="28" t="s">
        <v>4579</v>
      </c>
      <c r="C9251" s="28" t="s">
        <v>4574</v>
      </c>
      <c r="D9251" s="25">
        <v>41372</v>
      </c>
      <c r="F9251" s="26">
        <v>50</v>
      </c>
      <c r="G9251" s="28" t="s">
        <v>4580</v>
      </c>
      <c r="H9251" s="28" t="s">
        <v>6667</v>
      </c>
      <c r="K9251" s="29">
        <v>41372</v>
      </c>
      <c r="L9251" s="28" t="s">
        <v>7184</v>
      </c>
      <c r="M9251" s="28" t="s">
        <v>6450</v>
      </c>
    </row>
    <row r="9252" spans="1:13" hidden="1" x14ac:dyDescent="0.2">
      <c r="A9252" s="211">
        <v>93822</v>
      </c>
      <c r="B9252" s="28" t="s">
        <v>4573</v>
      </c>
      <c r="C9252" s="33" t="s">
        <v>4574</v>
      </c>
      <c r="D9252" s="25">
        <v>41372</v>
      </c>
      <c r="F9252" s="26">
        <v>5</v>
      </c>
      <c r="G9252" s="28" t="s">
        <v>4590</v>
      </c>
      <c r="H9252" s="28" t="s">
        <v>5954</v>
      </c>
      <c r="J9252" s="28" t="s">
        <v>4912</v>
      </c>
      <c r="K9252" s="29">
        <v>41372</v>
      </c>
      <c r="L9252" s="33" t="s">
        <v>7182</v>
      </c>
      <c r="M9252" s="28" t="s">
        <v>6456</v>
      </c>
    </row>
    <row r="9253" spans="1:13" x14ac:dyDescent="0.2">
      <c r="A9253" s="211">
        <v>93916</v>
      </c>
      <c r="B9253" s="28" t="s">
        <v>4573</v>
      </c>
      <c r="C9253" s="28" t="s">
        <v>5135</v>
      </c>
      <c r="D9253" s="25">
        <v>41372</v>
      </c>
      <c r="F9253" s="26">
        <v>18.399999999999999</v>
      </c>
      <c r="G9253" s="28" t="s">
        <v>2203</v>
      </c>
      <c r="H9253" s="28" t="s">
        <v>7151</v>
      </c>
      <c r="J9253" s="28" t="s">
        <v>4907</v>
      </c>
      <c r="K9253" s="29">
        <v>41374</v>
      </c>
      <c r="L9253" s="28" t="s">
        <v>5658</v>
      </c>
      <c r="M9253" s="28" t="s">
        <v>4432</v>
      </c>
    </row>
    <row r="9254" spans="1:13" hidden="1" x14ac:dyDescent="0.2">
      <c r="A9254" s="211">
        <v>93914</v>
      </c>
      <c r="B9254" s="28" t="s">
        <v>4573</v>
      </c>
      <c r="C9254" s="28" t="s">
        <v>5135</v>
      </c>
      <c r="D9254" s="25">
        <v>41372</v>
      </c>
      <c r="E9254" s="28" t="s">
        <v>3776</v>
      </c>
      <c r="F9254" s="26">
        <v>22</v>
      </c>
      <c r="G9254" s="28" t="s">
        <v>3702</v>
      </c>
      <c r="H9254" s="28" t="s">
        <v>3484</v>
      </c>
      <c r="J9254" s="28" t="s">
        <v>4911</v>
      </c>
      <c r="K9254" s="29">
        <v>41373</v>
      </c>
      <c r="L9254" s="28" t="s">
        <v>5658</v>
      </c>
      <c r="M9254" s="28" t="s">
        <v>4430</v>
      </c>
    </row>
    <row r="9255" spans="1:13" x14ac:dyDescent="0.2">
      <c r="A9255" s="27">
        <v>93915</v>
      </c>
      <c r="B9255" s="28" t="s">
        <v>4573</v>
      </c>
      <c r="C9255" s="28" t="s">
        <v>5135</v>
      </c>
      <c r="D9255" s="25">
        <v>41372</v>
      </c>
      <c r="F9255" s="26">
        <v>20</v>
      </c>
      <c r="G9255" s="28" t="s">
        <v>2201</v>
      </c>
      <c r="H9255" s="28" t="s">
        <v>7151</v>
      </c>
      <c r="J9255" s="28" t="s">
        <v>4911</v>
      </c>
      <c r="K9255" s="29">
        <v>41373</v>
      </c>
      <c r="L9255" s="28" t="s">
        <v>5658</v>
      </c>
      <c r="M9255" s="28" t="s">
        <v>4431</v>
      </c>
    </row>
    <row r="9256" spans="1:13" hidden="1" x14ac:dyDescent="0.2">
      <c r="A9256" s="27">
        <v>93823</v>
      </c>
      <c r="B9256" s="28" t="s">
        <v>4573</v>
      </c>
      <c r="C9256" s="28" t="s">
        <v>4574</v>
      </c>
      <c r="D9256" s="25">
        <v>41372</v>
      </c>
      <c r="F9256" s="26">
        <v>85</v>
      </c>
      <c r="G9256" s="28" t="s">
        <v>5152</v>
      </c>
      <c r="H9256" s="28" t="s">
        <v>7311</v>
      </c>
      <c r="J9256" s="28" t="s">
        <v>4683</v>
      </c>
      <c r="K9256" s="29">
        <v>41372</v>
      </c>
      <c r="L9256" s="28" t="s">
        <v>7182</v>
      </c>
      <c r="M9256" s="28" t="s">
        <v>6457</v>
      </c>
    </row>
    <row r="9257" spans="1:13" hidden="1" x14ac:dyDescent="0.2">
      <c r="A9257" s="27">
        <v>93964</v>
      </c>
      <c r="B9257" s="28" t="s">
        <v>4573</v>
      </c>
      <c r="C9257" s="28" t="s">
        <v>2008</v>
      </c>
      <c r="D9257" s="25">
        <v>41372</v>
      </c>
      <c r="F9257" s="26">
        <v>7.09</v>
      </c>
      <c r="G9257" s="28" t="s">
        <v>683</v>
      </c>
      <c r="H9257" s="28" t="s">
        <v>3365</v>
      </c>
      <c r="J9257" s="28" t="s">
        <v>4909</v>
      </c>
      <c r="K9257" s="29" t="s">
        <v>5188</v>
      </c>
      <c r="L9257" s="28" t="s">
        <v>5658</v>
      </c>
      <c r="M9257" s="28" t="s">
        <v>4646</v>
      </c>
    </row>
    <row r="9258" spans="1:13" hidden="1" x14ac:dyDescent="0.2">
      <c r="A9258" s="27">
        <v>93965</v>
      </c>
      <c r="B9258" s="28" t="s">
        <v>4573</v>
      </c>
      <c r="C9258" s="28" t="s">
        <v>2008</v>
      </c>
      <c r="D9258" s="25">
        <v>41372</v>
      </c>
      <c r="F9258" s="26">
        <v>2.8</v>
      </c>
      <c r="G9258" s="28" t="s">
        <v>683</v>
      </c>
      <c r="H9258" s="28" t="s">
        <v>3365</v>
      </c>
      <c r="J9258" s="28" t="s">
        <v>4909</v>
      </c>
      <c r="K9258" s="29" t="s">
        <v>5188</v>
      </c>
      <c r="L9258" s="28" t="s">
        <v>5658</v>
      </c>
      <c r="M9258" s="28" t="s">
        <v>4647</v>
      </c>
    </row>
    <row r="9259" spans="1:13" hidden="1" x14ac:dyDescent="0.2">
      <c r="A9259" s="27">
        <v>93825</v>
      </c>
      <c r="B9259" s="28" t="s">
        <v>4573</v>
      </c>
      <c r="C9259" s="28" t="s">
        <v>4574</v>
      </c>
      <c r="D9259" s="25">
        <v>41372</v>
      </c>
      <c r="E9259" s="28" t="s">
        <v>3388</v>
      </c>
      <c r="F9259" s="26">
        <v>8.19</v>
      </c>
      <c r="G9259" s="28" t="s">
        <v>4589</v>
      </c>
      <c r="H9259" s="28" t="s">
        <v>3381</v>
      </c>
      <c r="J9259" s="28" t="s">
        <v>4907</v>
      </c>
      <c r="K9259" s="29">
        <v>41372</v>
      </c>
      <c r="L9259" s="28" t="s">
        <v>7174</v>
      </c>
      <c r="M9259" s="28" t="s">
        <v>7186</v>
      </c>
    </row>
    <row r="9260" spans="1:13" hidden="1" x14ac:dyDescent="0.2">
      <c r="A9260" s="27">
        <v>93913</v>
      </c>
      <c r="B9260" s="28" t="s">
        <v>4573</v>
      </c>
      <c r="C9260" s="28" t="s">
        <v>5135</v>
      </c>
      <c r="D9260" s="25">
        <v>41372</v>
      </c>
      <c r="F9260" s="26">
        <v>30</v>
      </c>
      <c r="G9260" s="28" t="s">
        <v>7486</v>
      </c>
      <c r="H9260" s="28" t="s">
        <v>3381</v>
      </c>
      <c r="J9260" s="28" t="s">
        <v>4905</v>
      </c>
      <c r="K9260" s="29">
        <v>41373</v>
      </c>
      <c r="L9260" s="28" t="s">
        <v>5658</v>
      </c>
      <c r="M9260" s="28" t="s">
        <v>6433</v>
      </c>
    </row>
    <row r="9261" spans="1:13" hidden="1" x14ac:dyDescent="0.2">
      <c r="A9261" s="211">
        <v>93821</v>
      </c>
      <c r="B9261" s="28" t="s">
        <v>4592</v>
      </c>
      <c r="C9261" s="28" t="s">
        <v>4574</v>
      </c>
      <c r="D9261" s="25">
        <v>41373</v>
      </c>
      <c r="F9261" s="26">
        <v>-5156.93</v>
      </c>
      <c r="G9261" s="28" t="s">
        <v>4593</v>
      </c>
      <c r="H9261" s="28" t="s">
        <v>6666</v>
      </c>
      <c r="J9261" s="28" t="s">
        <v>4911</v>
      </c>
      <c r="K9261" s="29">
        <v>41373</v>
      </c>
      <c r="L9261" s="28" t="s">
        <v>7177</v>
      </c>
      <c r="M9261" s="28" t="s">
        <v>6455</v>
      </c>
    </row>
    <row r="9262" spans="1:13" hidden="1" x14ac:dyDescent="0.2">
      <c r="A9262" s="211">
        <v>93917</v>
      </c>
      <c r="B9262" s="28" t="s">
        <v>4573</v>
      </c>
      <c r="C9262" s="28" t="s">
        <v>5135</v>
      </c>
      <c r="D9262" s="25">
        <v>41373</v>
      </c>
      <c r="F9262" s="26">
        <v>2.88</v>
      </c>
      <c r="G9262" s="28" t="s">
        <v>1956</v>
      </c>
      <c r="H9262" s="28" t="s">
        <v>3365</v>
      </c>
      <c r="J9262" s="28" t="s">
        <v>4909</v>
      </c>
      <c r="K9262" s="29">
        <v>41374</v>
      </c>
      <c r="L9262" s="28" t="s">
        <v>5658</v>
      </c>
      <c r="M9262" s="28" t="s">
        <v>3867</v>
      </c>
    </row>
    <row r="9263" spans="1:13" hidden="1" x14ac:dyDescent="0.2">
      <c r="A9263" s="211">
        <v>93820</v>
      </c>
      <c r="B9263" s="28" t="s">
        <v>4585</v>
      </c>
      <c r="C9263" s="28" t="s">
        <v>4574</v>
      </c>
      <c r="D9263" s="25">
        <v>41373</v>
      </c>
      <c r="F9263" s="26">
        <v>25</v>
      </c>
      <c r="G9263" s="28" t="s">
        <v>4586</v>
      </c>
      <c r="H9263" s="28" t="s">
        <v>5948</v>
      </c>
      <c r="J9263" s="28" t="s">
        <v>4905</v>
      </c>
      <c r="K9263" s="29">
        <v>41373</v>
      </c>
      <c r="L9263" s="28" t="s">
        <v>7174</v>
      </c>
      <c r="M9263" s="28" t="s">
        <v>7180</v>
      </c>
    </row>
    <row r="9264" spans="1:13" hidden="1" x14ac:dyDescent="0.2">
      <c r="A9264" s="27">
        <v>93966.1</v>
      </c>
      <c r="B9264" s="28" t="s">
        <v>4573</v>
      </c>
      <c r="C9264" s="28" t="s">
        <v>2008</v>
      </c>
      <c r="D9264" s="25">
        <v>41373</v>
      </c>
      <c r="F9264" s="26">
        <v>6</v>
      </c>
      <c r="G9264" s="28" t="s">
        <v>683</v>
      </c>
      <c r="H9264" s="28" t="s">
        <v>3370</v>
      </c>
      <c r="J9264" s="28" t="s">
        <v>4909</v>
      </c>
      <c r="K9264" s="29" t="s">
        <v>5189</v>
      </c>
      <c r="L9264" s="28" t="s">
        <v>5658</v>
      </c>
      <c r="M9264" s="28" t="s">
        <v>4648</v>
      </c>
    </row>
    <row r="9265" spans="1:13" hidden="1" x14ac:dyDescent="0.2">
      <c r="A9265" s="27">
        <v>93966.2</v>
      </c>
      <c r="B9265" s="28" t="s">
        <v>4573</v>
      </c>
      <c r="C9265" s="28" t="s">
        <v>2008</v>
      </c>
      <c r="D9265" s="25">
        <v>41373</v>
      </c>
      <c r="F9265" s="26">
        <v>17.45</v>
      </c>
      <c r="G9265" s="28" t="s">
        <v>683</v>
      </c>
      <c r="H9265" s="28" t="s">
        <v>3365</v>
      </c>
      <c r="J9265" s="28" t="s">
        <v>4909</v>
      </c>
      <c r="K9265" s="29" t="s">
        <v>5189</v>
      </c>
      <c r="L9265" s="28" t="s">
        <v>5658</v>
      </c>
      <c r="M9265" s="28" t="s">
        <v>4648</v>
      </c>
    </row>
    <row r="9266" spans="1:13" hidden="1" x14ac:dyDescent="0.2">
      <c r="A9266" s="211">
        <v>93918</v>
      </c>
      <c r="B9266" s="28" t="s">
        <v>4573</v>
      </c>
      <c r="C9266" s="28" t="s">
        <v>5135</v>
      </c>
      <c r="D9266" s="25">
        <v>41374</v>
      </c>
      <c r="F9266" s="26">
        <v>12.4</v>
      </c>
      <c r="G9266" s="28" t="s">
        <v>7996</v>
      </c>
      <c r="H9266" s="28" t="s">
        <v>3484</v>
      </c>
      <c r="J9266" s="28" t="s">
        <v>4907</v>
      </c>
      <c r="K9266" s="29">
        <v>41375</v>
      </c>
      <c r="L9266" s="28" t="s">
        <v>5658</v>
      </c>
      <c r="M9266" s="28" t="s">
        <v>5777</v>
      </c>
    </row>
    <row r="9267" spans="1:13" hidden="1" x14ac:dyDescent="0.2">
      <c r="A9267" s="27">
        <v>93967.1</v>
      </c>
      <c r="B9267" s="28" t="s">
        <v>4573</v>
      </c>
      <c r="C9267" s="28" t="s">
        <v>2008</v>
      </c>
      <c r="D9267" s="25">
        <v>41374</v>
      </c>
      <c r="E9267" s="33" t="s">
        <v>1331</v>
      </c>
      <c r="F9267" s="26">
        <v>30</v>
      </c>
      <c r="G9267" s="28" t="s">
        <v>683</v>
      </c>
      <c r="H9267" s="28" t="s">
        <v>3488</v>
      </c>
      <c r="J9267" s="28" t="s">
        <v>4909</v>
      </c>
      <c r="K9267" s="29" t="s">
        <v>5190</v>
      </c>
      <c r="L9267" s="28" t="s">
        <v>5658</v>
      </c>
      <c r="M9267" s="28" t="s">
        <v>4649</v>
      </c>
    </row>
    <row r="9268" spans="1:13" hidden="1" x14ac:dyDescent="0.2">
      <c r="A9268" s="27">
        <v>93967.2</v>
      </c>
      <c r="B9268" s="28" t="s">
        <v>4573</v>
      </c>
      <c r="C9268" s="28" t="s">
        <v>2008</v>
      </c>
      <c r="D9268" s="25">
        <v>41374</v>
      </c>
      <c r="E9268" s="28" t="s">
        <v>3758</v>
      </c>
      <c r="F9268" s="26">
        <v>10</v>
      </c>
      <c r="G9268" s="28" t="s">
        <v>683</v>
      </c>
      <c r="H9268" s="28" t="s">
        <v>3370</v>
      </c>
      <c r="J9268" s="28" t="s">
        <v>4909</v>
      </c>
      <c r="K9268" s="29" t="s">
        <v>5190</v>
      </c>
      <c r="L9268" s="28" t="s">
        <v>5658</v>
      </c>
      <c r="M9268" s="28" t="s">
        <v>4649</v>
      </c>
    </row>
    <row r="9269" spans="1:13" hidden="1" x14ac:dyDescent="0.2">
      <c r="A9269" s="27">
        <v>93967.3</v>
      </c>
      <c r="B9269" s="28" t="s">
        <v>4573</v>
      </c>
      <c r="C9269" s="28" t="s">
        <v>2008</v>
      </c>
      <c r="D9269" s="25">
        <v>41374</v>
      </c>
      <c r="F9269" s="26">
        <v>55.13</v>
      </c>
      <c r="G9269" s="28" t="s">
        <v>683</v>
      </c>
      <c r="H9269" s="28" t="s">
        <v>3365</v>
      </c>
      <c r="J9269" s="28" t="s">
        <v>4909</v>
      </c>
      <c r="K9269" s="29" t="s">
        <v>5190</v>
      </c>
      <c r="L9269" s="28" t="s">
        <v>5658</v>
      </c>
      <c r="M9269" s="28" t="s">
        <v>4649</v>
      </c>
    </row>
    <row r="9270" spans="1:13" hidden="1" x14ac:dyDescent="0.2">
      <c r="A9270" s="211">
        <v>93819</v>
      </c>
      <c r="B9270" s="28" t="s">
        <v>4579</v>
      </c>
      <c r="C9270" s="28" t="s">
        <v>4574</v>
      </c>
      <c r="D9270" s="25">
        <v>41375</v>
      </c>
      <c r="F9270" s="26">
        <v>50</v>
      </c>
      <c r="G9270" s="28" t="s">
        <v>4580</v>
      </c>
      <c r="H9270" s="28" t="s">
        <v>6667</v>
      </c>
      <c r="K9270" s="29">
        <v>41375</v>
      </c>
      <c r="L9270" s="28" t="s">
        <v>7184</v>
      </c>
      <c r="M9270" s="28" t="s">
        <v>6449</v>
      </c>
    </row>
    <row r="9271" spans="1:13" hidden="1" x14ac:dyDescent="0.2">
      <c r="A9271" s="211">
        <v>93921</v>
      </c>
      <c r="B9271" s="28" t="s">
        <v>4573</v>
      </c>
      <c r="C9271" s="28" t="s">
        <v>5135</v>
      </c>
      <c r="D9271" s="25">
        <v>41375</v>
      </c>
      <c r="E9271" s="28" t="s">
        <v>3771</v>
      </c>
      <c r="F9271" s="26">
        <v>31.01</v>
      </c>
      <c r="G9271" s="28" t="s">
        <v>7130</v>
      </c>
      <c r="H9271" s="28" t="s">
        <v>3370</v>
      </c>
      <c r="J9271" s="28" t="s">
        <v>4907</v>
      </c>
      <c r="K9271" s="29">
        <v>41377</v>
      </c>
      <c r="L9271" s="28" t="s">
        <v>5658</v>
      </c>
      <c r="M9271" s="28" t="s">
        <v>5769</v>
      </c>
    </row>
    <row r="9272" spans="1:13" hidden="1" x14ac:dyDescent="0.2">
      <c r="A9272" s="27">
        <v>93919</v>
      </c>
      <c r="B9272" s="28" t="s">
        <v>4573</v>
      </c>
      <c r="C9272" s="28" t="s">
        <v>5135</v>
      </c>
      <c r="D9272" s="25">
        <v>41375</v>
      </c>
      <c r="E9272" s="28" t="s">
        <v>3777</v>
      </c>
      <c r="F9272" s="26">
        <v>916.98</v>
      </c>
      <c r="G9272" s="28" t="s">
        <v>2155</v>
      </c>
      <c r="H9272" s="28" t="s">
        <v>7321</v>
      </c>
      <c r="I9272" s="28" t="s">
        <v>3777</v>
      </c>
      <c r="J9272" s="28" t="s">
        <v>4906</v>
      </c>
      <c r="K9272" s="29">
        <v>41376</v>
      </c>
      <c r="L9272" s="28" t="s">
        <v>5658</v>
      </c>
      <c r="M9272" s="28" t="s">
        <v>6574</v>
      </c>
    </row>
    <row r="9273" spans="1:13" x14ac:dyDescent="0.2">
      <c r="A9273" s="27">
        <v>93920</v>
      </c>
      <c r="B9273" s="28" t="s">
        <v>4573</v>
      </c>
      <c r="C9273" s="28" t="s">
        <v>5135</v>
      </c>
      <c r="D9273" s="25">
        <v>41375</v>
      </c>
      <c r="F9273" s="26">
        <v>250</v>
      </c>
      <c r="G9273" s="28" t="s">
        <v>2205</v>
      </c>
      <c r="H9273" s="28" t="s">
        <v>7151</v>
      </c>
      <c r="J9273" s="28" t="s">
        <v>4911</v>
      </c>
      <c r="K9273" s="29">
        <v>41376</v>
      </c>
      <c r="L9273" s="28" t="s">
        <v>5658</v>
      </c>
      <c r="M9273" s="28" t="s">
        <v>755</v>
      </c>
    </row>
    <row r="9274" spans="1:13" hidden="1" x14ac:dyDescent="0.2">
      <c r="A9274" s="211">
        <v>93818</v>
      </c>
      <c r="B9274" s="28" t="s">
        <v>4579</v>
      </c>
      <c r="C9274" s="28" t="s">
        <v>4574</v>
      </c>
      <c r="D9274" s="25">
        <v>41376</v>
      </c>
      <c r="F9274" s="26">
        <v>50</v>
      </c>
      <c r="G9274" s="28" t="s">
        <v>4580</v>
      </c>
      <c r="H9274" s="28" t="s">
        <v>6667</v>
      </c>
      <c r="K9274" s="29">
        <v>41376</v>
      </c>
      <c r="L9274" s="28" t="s">
        <v>7184</v>
      </c>
      <c r="M9274" s="28" t="s">
        <v>6448</v>
      </c>
    </row>
    <row r="9275" spans="1:13" hidden="1" x14ac:dyDescent="0.2">
      <c r="A9275" s="211">
        <v>93923</v>
      </c>
      <c r="B9275" s="28" t="s">
        <v>4573</v>
      </c>
      <c r="C9275" s="28" t="s">
        <v>5135</v>
      </c>
      <c r="D9275" s="25">
        <v>41376</v>
      </c>
      <c r="F9275" s="26">
        <v>94</v>
      </c>
      <c r="G9275" s="28" t="s">
        <v>4915</v>
      </c>
      <c r="H9275" s="28" t="s">
        <v>4600</v>
      </c>
      <c r="J9275" s="28" t="s">
        <v>4905</v>
      </c>
      <c r="K9275" s="29">
        <v>41377</v>
      </c>
      <c r="L9275" s="28" t="s">
        <v>5658</v>
      </c>
      <c r="M9275" s="28" t="s">
        <v>4434</v>
      </c>
    </row>
    <row r="9276" spans="1:13" hidden="1" x14ac:dyDescent="0.2">
      <c r="A9276" s="211">
        <v>93925</v>
      </c>
      <c r="B9276" s="28" t="s">
        <v>4573</v>
      </c>
      <c r="C9276" s="28" t="s">
        <v>5135</v>
      </c>
      <c r="D9276" s="25">
        <v>41376</v>
      </c>
      <c r="F9276" s="26">
        <v>85.95</v>
      </c>
      <c r="G9276" s="28" t="s">
        <v>1955</v>
      </c>
      <c r="H9276" s="28" t="s">
        <v>4600</v>
      </c>
      <c r="J9276" s="28" t="s">
        <v>4906</v>
      </c>
      <c r="K9276" s="29">
        <v>41377</v>
      </c>
      <c r="L9276" s="28" t="s">
        <v>5658</v>
      </c>
      <c r="M9276" s="28" t="s">
        <v>4436</v>
      </c>
    </row>
    <row r="9277" spans="1:13" hidden="1" x14ac:dyDescent="0.2">
      <c r="A9277" s="211">
        <v>93922</v>
      </c>
      <c r="B9277" s="28" t="s">
        <v>4573</v>
      </c>
      <c r="C9277" s="28" t="s">
        <v>5135</v>
      </c>
      <c r="D9277" s="25">
        <v>41376</v>
      </c>
      <c r="F9277" s="26">
        <v>136</v>
      </c>
      <c r="G9277" s="28" t="s">
        <v>3773</v>
      </c>
      <c r="H9277" s="28" t="s">
        <v>4600</v>
      </c>
      <c r="J9277" s="28" t="s">
        <v>4907</v>
      </c>
      <c r="K9277" s="29">
        <v>41377</v>
      </c>
      <c r="L9277" s="28" t="s">
        <v>5658</v>
      </c>
      <c r="M9277" s="28" t="s">
        <v>4433</v>
      </c>
    </row>
    <row r="9278" spans="1:13" hidden="1" x14ac:dyDescent="0.2">
      <c r="A9278" s="211">
        <v>93817</v>
      </c>
      <c r="B9278" s="28" t="s">
        <v>4573</v>
      </c>
      <c r="C9278" s="28" t="s">
        <v>4574</v>
      </c>
      <c r="D9278" s="25">
        <v>41376</v>
      </c>
      <c r="E9278" s="28" t="s">
        <v>2598</v>
      </c>
      <c r="F9278" s="26">
        <v>10.6</v>
      </c>
      <c r="G9278" s="28" t="s">
        <v>681</v>
      </c>
      <c r="H9278" s="28" t="s">
        <v>7165</v>
      </c>
      <c r="J9278" s="28" t="s">
        <v>4907</v>
      </c>
      <c r="K9278" s="29">
        <v>41376</v>
      </c>
      <c r="L9278" s="28" t="s">
        <v>7174</v>
      </c>
      <c r="M9278" s="28" t="s">
        <v>697</v>
      </c>
    </row>
    <row r="9279" spans="1:13" hidden="1" x14ac:dyDescent="0.2">
      <c r="A9279" s="211">
        <v>93927</v>
      </c>
      <c r="B9279" s="33" t="s">
        <v>4573</v>
      </c>
      <c r="C9279" s="28" t="s">
        <v>5135</v>
      </c>
      <c r="D9279" s="25">
        <v>41376</v>
      </c>
      <c r="E9279" s="28" t="s">
        <v>3778</v>
      </c>
      <c r="F9279" s="26">
        <v>29</v>
      </c>
      <c r="G9279" s="28" t="s">
        <v>3702</v>
      </c>
      <c r="H9279" s="28" t="s">
        <v>3484</v>
      </c>
      <c r="J9279" s="28" t="s">
        <v>4909</v>
      </c>
      <c r="K9279" s="29">
        <v>41377</v>
      </c>
      <c r="L9279" s="28" t="s">
        <v>5658</v>
      </c>
      <c r="M9279" s="28" t="s">
        <v>4437</v>
      </c>
    </row>
    <row r="9280" spans="1:13" hidden="1" x14ac:dyDescent="0.2">
      <c r="A9280" s="27">
        <v>93924</v>
      </c>
      <c r="B9280" s="28" t="s">
        <v>4573</v>
      </c>
      <c r="C9280" s="28" t="s">
        <v>5135</v>
      </c>
      <c r="D9280" s="25">
        <v>41376</v>
      </c>
      <c r="E9280" s="28" t="s">
        <v>3769</v>
      </c>
      <c r="F9280" s="26">
        <v>86.3</v>
      </c>
      <c r="G9280" s="28" t="s">
        <v>3696</v>
      </c>
      <c r="H9280" s="28" t="s">
        <v>3484</v>
      </c>
      <c r="J9280" s="28" t="s">
        <v>4909</v>
      </c>
      <c r="K9280" s="29">
        <v>41377</v>
      </c>
      <c r="L9280" s="28" t="s">
        <v>5658</v>
      </c>
      <c r="M9280" s="28" t="s">
        <v>4435</v>
      </c>
    </row>
    <row r="9281" spans="1:13" hidden="1" x14ac:dyDescent="0.2">
      <c r="A9281" s="27">
        <v>93929</v>
      </c>
      <c r="B9281" s="28" t="s">
        <v>4573</v>
      </c>
      <c r="C9281" s="28" t="s">
        <v>5135</v>
      </c>
      <c r="D9281" s="25">
        <v>41376</v>
      </c>
      <c r="F9281" s="26">
        <v>10</v>
      </c>
      <c r="G9281" s="28" t="s">
        <v>3865</v>
      </c>
      <c r="H9281" s="28" t="s">
        <v>4600</v>
      </c>
      <c r="J9281" s="28" t="s">
        <v>4905</v>
      </c>
      <c r="K9281" s="29">
        <v>41377</v>
      </c>
      <c r="L9281" s="28" t="s">
        <v>5658</v>
      </c>
      <c r="M9281" s="28" t="s">
        <v>1149</v>
      </c>
    </row>
    <row r="9282" spans="1:13" hidden="1" x14ac:dyDescent="0.2">
      <c r="A9282" s="27">
        <v>93928</v>
      </c>
      <c r="B9282" s="28" t="s">
        <v>4573</v>
      </c>
      <c r="C9282" s="28" t="s">
        <v>5135</v>
      </c>
      <c r="D9282" s="25">
        <v>41376</v>
      </c>
      <c r="F9282" s="26">
        <v>11.95</v>
      </c>
      <c r="G9282" s="28" t="s">
        <v>2210</v>
      </c>
      <c r="H9282" s="28" t="s">
        <v>3484</v>
      </c>
      <c r="J9282" s="28" t="s">
        <v>4907</v>
      </c>
      <c r="K9282" s="29">
        <v>41377</v>
      </c>
      <c r="L9282" s="28" t="s">
        <v>5658</v>
      </c>
      <c r="M9282" s="28" t="s">
        <v>2153</v>
      </c>
    </row>
    <row r="9283" spans="1:13" hidden="1" x14ac:dyDescent="0.2">
      <c r="A9283" s="27">
        <v>93930</v>
      </c>
      <c r="B9283" s="28" t="s">
        <v>4573</v>
      </c>
      <c r="C9283" s="28" t="s">
        <v>5135</v>
      </c>
      <c r="D9283" s="25">
        <v>41376</v>
      </c>
      <c r="F9283" s="26">
        <v>4.1500000000000004</v>
      </c>
      <c r="G9283" s="28" t="s">
        <v>5137</v>
      </c>
      <c r="H9283" s="28" t="s">
        <v>3365</v>
      </c>
      <c r="J9283" s="28" t="s">
        <v>4909</v>
      </c>
      <c r="K9283" s="29">
        <v>41377</v>
      </c>
      <c r="L9283" s="28" t="s">
        <v>5658</v>
      </c>
      <c r="M9283" s="28" t="s">
        <v>4774</v>
      </c>
    </row>
    <row r="9284" spans="1:13" x14ac:dyDescent="0.2">
      <c r="A9284" s="27">
        <v>93926</v>
      </c>
      <c r="B9284" s="28" t="s">
        <v>4573</v>
      </c>
      <c r="C9284" s="28" t="s">
        <v>5135</v>
      </c>
      <c r="D9284" s="25">
        <v>41376</v>
      </c>
      <c r="F9284" s="26">
        <v>35</v>
      </c>
      <c r="G9284" s="28" t="s">
        <v>2205</v>
      </c>
      <c r="H9284" s="28" t="s">
        <v>7151</v>
      </c>
      <c r="J9284" s="28" t="s">
        <v>4911</v>
      </c>
      <c r="K9284" s="29">
        <v>41377</v>
      </c>
      <c r="L9284" s="28" t="s">
        <v>5658</v>
      </c>
      <c r="M9284" s="28" t="s">
        <v>755</v>
      </c>
    </row>
    <row r="9285" spans="1:13" hidden="1" x14ac:dyDescent="0.2">
      <c r="A9285" s="27">
        <v>93968.1</v>
      </c>
      <c r="B9285" s="28" t="s">
        <v>4573</v>
      </c>
      <c r="C9285" s="28" t="s">
        <v>2008</v>
      </c>
      <c r="D9285" s="25">
        <v>41378</v>
      </c>
      <c r="E9285" s="28" t="s">
        <v>7110</v>
      </c>
      <c r="F9285" s="26">
        <v>5.75</v>
      </c>
      <c r="G9285" s="28" t="s">
        <v>683</v>
      </c>
      <c r="H9285" s="28" t="s">
        <v>277</v>
      </c>
      <c r="J9285" s="28" t="s">
        <v>4909</v>
      </c>
      <c r="K9285" s="29" t="s">
        <v>5191</v>
      </c>
      <c r="L9285" s="28" t="s">
        <v>5658</v>
      </c>
      <c r="M9285" s="28" t="s">
        <v>4650</v>
      </c>
    </row>
    <row r="9286" spans="1:13" hidden="1" x14ac:dyDescent="0.2">
      <c r="A9286" s="27">
        <v>93968.2</v>
      </c>
      <c r="B9286" s="28" t="s">
        <v>4573</v>
      </c>
      <c r="C9286" s="28" t="s">
        <v>2008</v>
      </c>
      <c r="D9286" s="25">
        <v>41378</v>
      </c>
      <c r="F9286" s="26">
        <v>26.16</v>
      </c>
      <c r="G9286" s="28" t="s">
        <v>683</v>
      </c>
      <c r="H9286" s="28" t="s">
        <v>3365</v>
      </c>
      <c r="J9286" s="28" t="s">
        <v>4909</v>
      </c>
      <c r="K9286" s="29" t="s">
        <v>5191</v>
      </c>
      <c r="L9286" s="28" t="s">
        <v>5658</v>
      </c>
      <c r="M9286" s="28" t="s">
        <v>4650</v>
      </c>
    </row>
    <row r="9287" spans="1:13" hidden="1" x14ac:dyDescent="0.2">
      <c r="A9287" s="27">
        <v>93931</v>
      </c>
      <c r="B9287" s="28" t="s">
        <v>4573</v>
      </c>
      <c r="C9287" s="28" t="s">
        <v>5135</v>
      </c>
      <c r="D9287" s="25">
        <v>41378</v>
      </c>
      <c r="F9287" s="26">
        <v>72.17</v>
      </c>
      <c r="G9287" s="28" t="s">
        <v>4758</v>
      </c>
      <c r="H9287" s="28" t="s">
        <v>7322</v>
      </c>
      <c r="J9287" s="28" t="s">
        <v>7139</v>
      </c>
      <c r="K9287" s="29">
        <v>41379</v>
      </c>
      <c r="L9287" s="28" t="s">
        <v>5658</v>
      </c>
      <c r="M9287" s="28" t="s">
        <v>3005</v>
      </c>
    </row>
    <row r="9288" spans="1:13" hidden="1" x14ac:dyDescent="0.2">
      <c r="A9288" s="211">
        <v>93932</v>
      </c>
      <c r="B9288" s="28" t="s">
        <v>4573</v>
      </c>
      <c r="C9288" s="28" t="s">
        <v>5135</v>
      </c>
      <c r="D9288" s="25">
        <v>41379</v>
      </c>
      <c r="E9288" s="28" t="s">
        <v>2701</v>
      </c>
      <c r="F9288" s="26">
        <v>23.98</v>
      </c>
      <c r="G9288" s="28" t="s">
        <v>3301</v>
      </c>
      <c r="H9288" s="28" t="s">
        <v>3370</v>
      </c>
      <c r="J9288" s="28" t="s">
        <v>4909</v>
      </c>
      <c r="K9288" s="29">
        <v>41380</v>
      </c>
      <c r="L9288" s="28" t="s">
        <v>5658</v>
      </c>
      <c r="M9288" s="28" t="s">
        <v>6100</v>
      </c>
    </row>
    <row r="9289" spans="1:13" hidden="1" x14ac:dyDescent="0.2">
      <c r="A9289" s="27">
        <v>93879</v>
      </c>
      <c r="B9289" s="28" t="s">
        <v>4573</v>
      </c>
      <c r="C9289" s="28" t="s">
        <v>4574</v>
      </c>
      <c r="D9289" s="25">
        <v>41379</v>
      </c>
      <c r="F9289" s="26">
        <v>85</v>
      </c>
      <c r="G9289" s="28" t="s">
        <v>5152</v>
      </c>
      <c r="H9289" s="28" t="s">
        <v>7311</v>
      </c>
      <c r="J9289" s="28" t="s">
        <v>4683</v>
      </c>
      <c r="K9289" s="29">
        <v>41379</v>
      </c>
      <c r="L9289" s="28" t="s">
        <v>7182</v>
      </c>
      <c r="M9289" s="28" t="s">
        <v>4425</v>
      </c>
    </row>
    <row r="9290" spans="1:13" hidden="1" x14ac:dyDescent="0.2">
      <c r="A9290" s="27">
        <v>93878</v>
      </c>
      <c r="B9290" s="33" t="s">
        <v>4592</v>
      </c>
      <c r="C9290" s="28" t="s">
        <v>4574</v>
      </c>
      <c r="D9290" s="25">
        <v>41380</v>
      </c>
      <c r="E9290" s="33"/>
      <c r="F9290" s="26">
        <v>-8.94</v>
      </c>
      <c r="G9290" s="28" t="s">
        <v>2601</v>
      </c>
      <c r="H9290" s="28" t="s">
        <v>6666</v>
      </c>
      <c r="J9290" s="28" t="s">
        <v>4907</v>
      </c>
      <c r="K9290" s="29">
        <v>41380</v>
      </c>
      <c r="L9290" s="28" t="s">
        <v>7177</v>
      </c>
      <c r="M9290" s="28" t="s">
        <v>6447</v>
      </c>
    </row>
    <row r="9291" spans="1:13" hidden="1" x14ac:dyDescent="0.2">
      <c r="A9291" s="27">
        <v>93934</v>
      </c>
      <c r="B9291" s="28" t="s">
        <v>4573</v>
      </c>
      <c r="C9291" s="28" t="s">
        <v>5135</v>
      </c>
      <c r="D9291" s="25">
        <v>41380</v>
      </c>
      <c r="F9291" s="26">
        <v>0.8</v>
      </c>
      <c r="G9291" s="28" t="s">
        <v>683</v>
      </c>
      <c r="H9291" s="28" t="s">
        <v>3365</v>
      </c>
      <c r="J9291" s="28" t="s">
        <v>4909</v>
      </c>
      <c r="K9291" s="29">
        <v>41381</v>
      </c>
      <c r="L9291" s="28" t="s">
        <v>5658</v>
      </c>
      <c r="M9291" s="28" t="s">
        <v>7856</v>
      </c>
    </row>
    <row r="9292" spans="1:13" hidden="1" x14ac:dyDescent="0.2">
      <c r="A9292" s="27">
        <v>93969</v>
      </c>
      <c r="B9292" s="28" t="s">
        <v>4573</v>
      </c>
      <c r="C9292" s="28" t="s">
        <v>2008</v>
      </c>
      <c r="D9292" s="25">
        <v>41380</v>
      </c>
      <c r="E9292" s="33"/>
      <c r="F9292" s="26">
        <v>13.88</v>
      </c>
      <c r="G9292" s="28" t="s">
        <v>683</v>
      </c>
      <c r="H9292" s="28" t="s">
        <v>3365</v>
      </c>
      <c r="J9292" s="28" t="s">
        <v>4909</v>
      </c>
      <c r="K9292" s="29" t="s">
        <v>5192</v>
      </c>
      <c r="L9292" s="28" t="s">
        <v>5658</v>
      </c>
      <c r="M9292" s="28" t="s">
        <v>4651</v>
      </c>
    </row>
    <row r="9293" spans="1:13" hidden="1" x14ac:dyDescent="0.2">
      <c r="A9293" s="27">
        <v>93973.1</v>
      </c>
      <c r="B9293" s="28" t="s">
        <v>4573</v>
      </c>
      <c r="C9293" s="28" t="s">
        <v>5133</v>
      </c>
      <c r="D9293" s="25">
        <v>41380</v>
      </c>
      <c r="E9293" s="28" t="s">
        <v>1331</v>
      </c>
      <c r="F9293" s="26">
        <v>37.5</v>
      </c>
      <c r="G9293" s="28" t="s">
        <v>5137</v>
      </c>
      <c r="H9293" s="28" t="s">
        <v>3488</v>
      </c>
      <c r="J9293" s="28" t="s">
        <v>4908</v>
      </c>
      <c r="K9293" s="29">
        <v>41380</v>
      </c>
      <c r="L9293" s="28" t="s">
        <v>5658</v>
      </c>
      <c r="M9293" s="28" t="s">
        <v>3226</v>
      </c>
    </row>
    <row r="9294" spans="1:13" hidden="1" x14ac:dyDescent="0.2">
      <c r="A9294" s="27">
        <v>93973.2</v>
      </c>
      <c r="B9294" s="28" t="s">
        <v>4573</v>
      </c>
      <c r="C9294" s="28" t="s">
        <v>5133</v>
      </c>
      <c r="D9294" s="25">
        <v>41380</v>
      </c>
      <c r="E9294" s="28" t="s">
        <v>2013</v>
      </c>
      <c r="F9294" s="26">
        <v>21</v>
      </c>
      <c r="G9294" s="28" t="s">
        <v>5137</v>
      </c>
      <c r="H9294" s="28" t="s">
        <v>3488</v>
      </c>
      <c r="J9294" s="28" t="s">
        <v>4907</v>
      </c>
      <c r="K9294" s="29">
        <v>41380</v>
      </c>
      <c r="L9294" s="28" t="s">
        <v>5658</v>
      </c>
      <c r="M9294" s="28" t="s">
        <v>3226</v>
      </c>
    </row>
    <row r="9295" spans="1:13" hidden="1" x14ac:dyDescent="0.2">
      <c r="A9295" s="27">
        <v>93973.3</v>
      </c>
      <c r="B9295" s="28" t="s">
        <v>4573</v>
      </c>
      <c r="C9295" s="28" t="s">
        <v>5133</v>
      </c>
      <c r="D9295" s="25">
        <v>41380</v>
      </c>
      <c r="E9295" s="28" t="s">
        <v>3763</v>
      </c>
      <c r="F9295" s="26">
        <v>43.5</v>
      </c>
      <c r="G9295" s="28" t="s">
        <v>5137</v>
      </c>
      <c r="H9295" s="28" t="s">
        <v>3370</v>
      </c>
      <c r="J9295" s="28" t="s">
        <v>4909</v>
      </c>
      <c r="K9295" s="29">
        <v>41380</v>
      </c>
      <c r="L9295" s="28" t="s">
        <v>5658</v>
      </c>
      <c r="M9295" s="28" t="s">
        <v>3226</v>
      </c>
    </row>
    <row r="9296" spans="1:13" hidden="1" x14ac:dyDescent="0.2">
      <c r="A9296" s="27">
        <v>93973.4</v>
      </c>
      <c r="B9296" s="28" t="s">
        <v>4573</v>
      </c>
      <c r="C9296" s="28" t="s">
        <v>5133</v>
      </c>
      <c r="D9296" s="25">
        <v>41380</v>
      </c>
      <c r="F9296" s="26">
        <v>64.11</v>
      </c>
      <c r="G9296" s="28" t="s">
        <v>5137</v>
      </c>
      <c r="H9296" s="28" t="s">
        <v>3365</v>
      </c>
      <c r="J9296" s="28" t="s">
        <v>4909</v>
      </c>
      <c r="K9296" s="29">
        <v>41380</v>
      </c>
      <c r="L9296" s="28" t="s">
        <v>5658</v>
      </c>
      <c r="M9296" s="28" t="s">
        <v>3226</v>
      </c>
    </row>
    <row r="9297" spans="1:13" x14ac:dyDescent="0.2">
      <c r="A9297" s="27">
        <v>93933</v>
      </c>
      <c r="B9297" s="28" t="s">
        <v>4573</v>
      </c>
      <c r="C9297" s="28" t="s">
        <v>5135</v>
      </c>
      <c r="D9297" s="25">
        <v>41380</v>
      </c>
      <c r="F9297" s="26">
        <v>17.5</v>
      </c>
      <c r="G9297" s="28" t="s">
        <v>2205</v>
      </c>
      <c r="H9297" s="28" t="s">
        <v>7151</v>
      </c>
      <c r="J9297" s="28" t="s">
        <v>4911</v>
      </c>
      <c r="K9297" s="29">
        <v>41381</v>
      </c>
      <c r="L9297" s="28" t="s">
        <v>5658</v>
      </c>
      <c r="M9297" s="28" t="s">
        <v>755</v>
      </c>
    </row>
    <row r="9298" spans="1:13" hidden="1" x14ac:dyDescent="0.2">
      <c r="A9298" s="211">
        <v>93935</v>
      </c>
      <c r="B9298" s="28" t="s">
        <v>4573</v>
      </c>
      <c r="C9298" s="28" t="s">
        <v>5135</v>
      </c>
      <c r="D9298" s="25">
        <v>41381</v>
      </c>
      <c r="E9298" s="28" t="s">
        <v>3779</v>
      </c>
      <c r="F9298" s="26">
        <v>56</v>
      </c>
      <c r="G9298" s="28" t="s">
        <v>5166</v>
      </c>
      <c r="H9298" s="28" t="s">
        <v>3484</v>
      </c>
      <c r="J9298" s="28" t="s">
        <v>4909</v>
      </c>
      <c r="K9298" s="29">
        <v>41382</v>
      </c>
      <c r="L9298" s="28" t="s">
        <v>5658</v>
      </c>
      <c r="M9298" s="28" t="s">
        <v>1150</v>
      </c>
    </row>
    <row r="9299" spans="1:13" hidden="1" x14ac:dyDescent="0.2">
      <c r="A9299" s="211">
        <v>93937</v>
      </c>
      <c r="B9299" s="28" t="s">
        <v>4573</v>
      </c>
      <c r="C9299" s="28" t="s">
        <v>5135</v>
      </c>
      <c r="D9299" s="25">
        <v>41381</v>
      </c>
      <c r="F9299" s="26">
        <v>5.78</v>
      </c>
      <c r="G9299" s="28" t="s">
        <v>2203</v>
      </c>
      <c r="H9299" s="28" t="s">
        <v>3365</v>
      </c>
      <c r="J9299" s="28" t="s">
        <v>4907</v>
      </c>
      <c r="K9299" s="29">
        <v>41382</v>
      </c>
      <c r="L9299" s="28" t="s">
        <v>5658</v>
      </c>
      <c r="M9299" s="28" t="s">
        <v>1151</v>
      </c>
    </row>
    <row r="9300" spans="1:13" hidden="1" x14ac:dyDescent="0.2">
      <c r="A9300" s="27">
        <v>93877</v>
      </c>
      <c r="B9300" s="28" t="s">
        <v>4585</v>
      </c>
      <c r="C9300" s="28" t="s">
        <v>4574</v>
      </c>
      <c r="D9300" s="25">
        <v>41381</v>
      </c>
      <c r="F9300" s="26">
        <v>79.790000000000006</v>
      </c>
      <c r="G9300" s="28" t="s">
        <v>5142</v>
      </c>
      <c r="H9300" s="28" t="s">
        <v>5948</v>
      </c>
      <c r="K9300" s="29">
        <v>41381</v>
      </c>
      <c r="L9300" s="28" t="s">
        <v>7174</v>
      </c>
      <c r="M9300" s="28" t="s">
        <v>7175</v>
      </c>
    </row>
    <row r="9301" spans="1:13" hidden="1" x14ac:dyDescent="0.2">
      <c r="A9301" s="27">
        <v>93938</v>
      </c>
      <c r="B9301" s="28" t="s">
        <v>4573</v>
      </c>
      <c r="C9301" s="28" t="s">
        <v>5135</v>
      </c>
      <c r="D9301" s="25">
        <v>41381</v>
      </c>
      <c r="F9301" s="26">
        <v>3.14</v>
      </c>
      <c r="G9301" s="28" t="s">
        <v>5137</v>
      </c>
      <c r="H9301" s="28" t="s">
        <v>3365</v>
      </c>
      <c r="J9301" s="28" t="s">
        <v>4909</v>
      </c>
      <c r="K9301" s="29">
        <v>41382</v>
      </c>
      <c r="L9301" s="28" t="s">
        <v>5658</v>
      </c>
      <c r="M9301" s="28" t="s">
        <v>4774</v>
      </c>
    </row>
    <row r="9302" spans="1:13" x14ac:dyDescent="0.2">
      <c r="A9302" s="27">
        <v>93936</v>
      </c>
      <c r="B9302" s="28" t="s">
        <v>4573</v>
      </c>
      <c r="C9302" s="28" t="s">
        <v>5135</v>
      </c>
      <c r="D9302" s="25">
        <v>41381</v>
      </c>
      <c r="F9302" s="26">
        <v>17.5</v>
      </c>
      <c r="G9302" s="28" t="s">
        <v>2205</v>
      </c>
      <c r="H9302" s="28" t="s">
        <v>7151</v>
      </c>
      <c r="J9302" s="28" t="s">
        <v>4911</v>
      </c>
      <c r="K9302" s="29">
        <v>41382</v>
      </c>
      <c r="L9302" s="28" t="s">
        <v>5658</v>
      </c>
      <c r="M9302" s="28" t="s">
        <v>755</v>
      </c>
    </row>
    <row r="9303" spans="1:13" hidden="1" x14ac:dyDescent="0.2">
      <c r="A9303" s="211">
        <v>93875</v>
      </c>
      <c r="B9303" s="28" t="s">
        <v>4573</v>
      </c>
      <c r="C9303" s="28" t="s">
        <v>4574</v>
      </c>
      <c r="D9303" s="25">
        <v>41382</v>
      </c>
      <c r="E9303" s="28" t="s">
        <v>3756</v>
      </c>
      <c r="F9303" s="26">
        <v>242</v>
      </c>
      <c r="G9303" s="28" t="s">
        <v>5180</v>
      </c>
      <c r="H9303" s="28" t="s">
        <v>4599</v>
      </c>
      <c r="I9303" s="28" t="s">
        <v>3755</v>
      </c>
      <c r="J9303" s="28" t="s">
        <v>4911</v>
      </c>
      <c r="K9303" s="29">
        <v>41382</v>
      </c>
      <c r="L9303" s="28" t="s">
        <v>5361</v>
      </c>
      <c r="M9303" s="28" t="s">
        <v>4423</v>
      </c>
    </row>
    <row r="9304" spans="1:13" hidden="1" x14ac:dyDescent="0.2">
      <c r="A9304" s="211">
        <v>93876</v>
      </c>
      <c r="B9304" s="33" t="s">
        <v>4573</v>
      </c>
      <c r="C9304" s="33" t="s">
        <v>4574</v>
      </c>
      <c r="D9304" s="25">
        <v>41382</v>
      </c>
      <c r="F9304" s="26">
        <v>12.23</v>
      </c>
      <c r="G9304" s="28" t="s">
        <v>7301</v>
      </c>
      <c r="H9304" s="28" t="s">
        <v>3365</v>
      </c>
      <c r="J9304" s="28" t="s">
        <v>4909</v>
      </c>
      <c r="K9304" s="29">
        <v>41382</v>
      </c>
      <c r="L9304" s="28" t="s">
        <v>7212</v>
      </c>
      <c r="M9304" s="28" t="s">
        <v>4424</v>
      </c>
    </row>
    <row r="9305" spans="1:13" hidden="1" x14ac:dyDescent="0.2">
      <c r="A9305" s="211">
        <v>93874</v>
      </c>
      <c r="B9305" s="28" t="s">
        <v>4579</v>
      </c>
      <c r="C9305" s="28" t="s">
        <v>4574</v>
      </c>
      <c r="D9305" s="25">
        <v>41383</v>
      </c>
      <c r="F9305" s="26">
        <v>50</v>
      </c>
      <c r="G9305" s="28" t="s">
        <v>4580</v>
      </c>
      <c r="H9305" s="28" t="s">
        <v>6667</v>
      </c>
      <c r="K9305" s="29">
        <v>41383</v>
      </c>
      <c r="L9305" s="28" t="s">
        <v>7184</v>
      </c>
      <c r="M9305" s="28" t="s">
        <v>4418</v>
      </c>
    </row>
    <row r="9306" spans="1:13" hidden="1" x14ac:dyDescent="0.2">
      <c r="A9306" s="211">
        <v>93939</v>
      </c>
      <c r="B9306" s="28" t="s">
        <v>4573</v>
      </c>
      <c r="C9306" s="28" t="s">
        <v>5135</v>
      </c>
      <c r="D9306" s="25">
        <v>41383</v>
      </c>
      <c r="E9306" s="28" t="s">
        <v>3770</v>
      </c>
      <c r="F9306" s="26">
        <v>120</v>
      </c>
      <c r="G9306" s="28" t="s">
        <v>899</v>
      </c>
      <c r="H9306" s="28" t="s">
        <v>4600</v>
      </c>
      <c r="J9306" s="28" t="s">
        <v>4905</v>
      </c>
      <c r="K9306" s="29">
        <v>41384</v>
      </c>
      <c r="L9306" s="28" t="s">
        <v>5658</v>
      </c>
      <c r="M9306" s="28" t="s">
        <v>2591</v>
      </c>
    </row>
    <row r="9307" spans="1:13" hidden="1" x14ac:dyDescent="0.2">
      <c r="A9307" s="211">
        <v>93940</v>
      </c>
      <c r="B9307" s="28" t="s">
        <v>4573</v>
      </c>
      <c r="C9307" s="28" t="s">
        <v>5135</v>
      </c>
      <c r="D9307" s="25">
        <v>41383</v>
      </c>
      <c r="F9307" s="26">
        <v>52</v>
      </c>
      <c r="G9307" s="28" t="s">
        <v>6760</v>
      </c>
      <c r="H9307" s="28" t="s">
        <v>4600</v>
      </c>
      <c r="J9307" s="28" t="s">
        <v>4907</v>
      </c>
      <c r="K9307" s="29">
        <v>41384</v>
      </c>
      <c r="L9307" s="28" t="s">
        <v>5658</v>
      </c>
      <c r="M9307" s="28" t="s">
        <v>3186</v>
      </c>
    </row>
    <row r="9308" spans="1:13" hidden="1" x14ac:dyDescent="0.2">
      <c r="A9308" s="27">
        <v>93971.1</v>
      </c>
      <c r="B9308" s="28" t="s">
        <v>4573</v>
      </c>
      <c r="C9308" s="28" t="s">
        <v>2008</v>
      </c>
      <c r="D9308" s="25">
        <v>41383</v>
      </c>
      <c r="E9308" s="28" t="s">
        <v>726</v>
      </c>
      <c r="F9308" s="26">
        <v>5</v>
      </c>
      <c r="G9308" s="28" t="s">
        <v>683</v>
      </c>
      <c r="H9308" s="28" t="s">
        <v>3370</v>
      </c>
      <c r="J9308" s="28" t="s">
        <v>4909</v>
      </c>
      <c r="K9308" s="29" t="s">
        <v>5193</v>
      </c>
      <c r="L9308" s="28" t="s">
        <v>5658</v>
      </c>
      <c r="M9308" s="28" t="s">
        <v>4653</v>
      </c>
    </row>
    <row r="9309" spans="1:13" hidden="1" x14ac:dyDescent="0.2">
      <c r="A9309" s="27">
        <v>93971.199999999997</v>
      </c>
      <c r="B9309" s="28" t="s">
        <v>4573</v>
      </c>
      <c r="C9309" s="28" t="s">
        <v>2008</v>
      </c>
      <c r="D9309" s="25">
        <v>41383</v>
      </c>
      <c r="F9309" s="26">
        <v>3.48</v>
      </c>
      <c r="G9309" s="28" t="s">
        <v>683</v>
      </c>
      <c r="H9309" s="28" t="s">
        <v>3365</v>
      </c>
      <c r="J9309" s="28" t="s">
        <v>4909</v>
      </c>
      <c r="K9309" s="29" t="s">
        <v>5193</v>
      </c>
      <c r="L9309" s="28" t="s">
        <v>5658</v>
      </c>
      <c r="M9309" s="28" t="s">
        <v>4653</v>
      </c>
    </row>
    <row r="9310" spans="1:13" hidden="1" x14ac:dyDescent="0.2">
      <c r="A9310" s="27">
        <v>93941</v>
      </c>
      <c r="B9310" s="28" t="s">
        <v>4573</v>
      </c>
      <c r="C9310" s="28" t="s">
        <v>5135</v>
      </c>
      <c r="D9310" s="25">
        <v>41383</v>
      </c>
      <c r="F9310" s="26">
        <v>6.45</v>
      </c>
      <c r="G9310" s="28" t="s">
        <v>2210</v>
      </c>
      <c r="H9310" s="28" t="s">
        <v>3484</v>
      </c>
      <c r="J9310" s="28" t="s">
        <v>4907</v>
      </c>
      <c r="K9310" s="29">
        <v>41384</v>
      </c>
      <c r="L9310" s="28" t="s">
        <v>5658</v>
      </c>
      <c r="M9310" s="28" t="s">
        <v>3179</v>
      </c>
    </row>
    <row r="9311" spans="1:13" hidden="1" x14ac:dyDescent="0.2">
      <c r="A9311" s="211">
        <v>93946</v>
      </c>
      <c r="B9311" s="28" t="s">
        <v>4573</v>
      </c>
      <c r="C9311" s="28" t="s">
        <v>5135</v>
      </c>
      <c r="D9311" s="25">
        <v>41384</v>
      </c>
      <c r="E9311" s="28" t="s">
        <v>3782</v>
      </c>
      <c r="F9311" s="26">
        <v>5.5</v>
      </c>
      <c r="G9311" s="28" t="s">
        <v>3781</v>
      </c>
      <c r="H9311" s="28" t="s">
        <v>3370</v>
      </c>
      <c r="J9311" s="28" t="s">
        <v>4906</v>
      </c>
      <c r="K9311" s="29">
        <v>41386</v>
      </c>
      <c r="L9311" s="28" t="s">
        <v>5658</v>
      </c>
      <c r="M9311" s="28" t="s">
        <v>1154</v>
      </c>
    </row>
    <row r="9312" spans="1:13" hidden="1" x14ac:dyDescent="0.2">
      <c r="A9312" s="211">
        <v>93942</v>
      </c>
      <c r="B9312" s="28" t="s">
        <v>4573</v>
      </c>
      <c r="C9312" s="28" t="s">
        <v>5135</v>
      </c>
      <c r="D9312" s="25">
        <v>41384</v>
      </c>
      <c r="E9312" s="28" t="s">
        <v>3780</v>
      </c>
      <c r="F9312" s="26">
        <v>112.5</v>
      </c>
      <c r="G9312" s="28" t="s">
        <v>3698</v>
      </c>
      <c r="H9312" s="28" t="s">
        <v>5946</v>
      </c>
      <c r="I9312" s="28" t="s">
        <v>115</v>
      </c>
      <c r="J9312" s="28" t="s">
        <v>4909</v>
      </c>
      <c r="K9312" s="29">
        <v>41386</v>
      </c>
      <c r="L9312" s="28" t="s">
        <v>5658</v>
      </c>
      <c r="M9312" s="28" t="s">
        <v>1152</v>
      </c>
    </row>
    <row r="9313" spans="1:13" hidden="1" x14ac:dyDescent="0.2">
      <c r="A9313" s="211">
        <v>93944</v>
      </c>
      <c r="B9313" s="28" t="s">
        <v>4573</v>
      </c>
      <c r="C9313" s="28" t="s">
        <v>5135</v>
      </c>
      <c r="D9313" s="25">
        <v>41384</v>
      </c>
      <c r="F9313" s="26">
        <v>19.64</v>
      </c>
      <c r="G9313" s="28" t="s">
        <v>2208</v>
      </c>
      <c r="H9313" s="28" t="s">
        <v>4600</v>
      </c>
      <c r="J9313" s="28" t="s">
        <v>4909</v>
      </c>
      <c r="K9313" s="29">
        <v>41386</v>
      </c>
      <c r="L9313" s="28" t="s">
        <v>5658</v>
      </c>
      <c r="M9313" s="28" t="s">
        <v>5529</v>
      </c>
    </row>
    <row r="9314" spans="1:13" hidden="1" x14ac:dyDescent="0.2">
      <c r="A9314" s="27">
        <v>93945</v>
      </c>
      <c r="B9314" s="28" t="s">
        <v>4573</v>
      </c>
      <c r="C9314" s="28" t="s">
        <v>5135</v>
      </c>
      <c r="D9314" s="25">
        <v>41384</v>
      </c>
      <c r="F9314" s="26">
        <v>5.9</v>
      </c>
      <c r="G9314" s="28" t="s">
        <v>7119</v>
      </c>
      <c r="H9314" s="28" t="s">
        <v>3365</v>
      </c>
      <c r="J9314" s="28" t="s">
        <v>4911</v>
      </c>
      <c r="K9314" s="29">
        <v>41386</v>
      </c>
      <c r="L9314" s="28" t="s">
        <v>5658</v>
      </c>
      <c r="M9314" s="28" t="s">
        <v>1153</v>
      </c>
    </row>
    <row r="9315" spans="1:13" hidden="1" x14ac:dyDescent="0.2">
      <c r="A9315" s="27">
        <v>93970</v>
      </c>
      <c r="B9315" s="28" t="s">
        <v>4573</v>
      </c>
      <c r="C9315" s="28" t="s">
        <v>2008</v>
      </c>
      <c r="D9315" s="25">
        <v>41384</v>
      </c>
      <c r="F9315" s="26">
        <v>18.04</v>
      </c>
      <c r="G9315" s="28" t="s">
        <v>683</v>
      </c>
      <c r="H9315" s="28" t="s">
        <v>3365</v>
      </c>
      <c r="J9315" s="28" t="s">
        <v>4909</v>
      </c>
      <c r="K9315" s="29" t="s">
        <v>5193</v>
      </c>
      <c r="L9315" s="28" t="s">
        <v>5658</v>
      </c>
      <c r="M9315" s="28" t="s">
        <v>4652</v>
      </c>
    </row>
    <row r="9316" spans="1:13" x14ac:dyDescent="0.2">
      <c r="A9316" s="27">
        <v>93943</v>
      </c>
      <c r="B9316" s="28" t="s">
        <v>4573</v>
      </c>
      <c r="C9316" s="28" t="s">
        <v>5135</v>
      </c>
      <c r="D9316" s="25">
        <v>41384</v>
      </c>
      <c r="F9316" s="26">
        <v>25.8</v>
      </c>
      <c r="G9316" s="28" t="s">
        <v>2205</v>
      </c>
      <c r="H9316" s="28" t="s">
        <v>7151</v>
      </c>
      <c r="J9316" s="28" t="s">
        <v>4911</v>
      </c>
      <c r="K9316" s="29">
        <v>41386</v>
      </c>
      <c r="L9316" s="28" t="s">
        <v>5658</v>
      </c>
      <c r="M9316" s="28" t="s">
        <v>755</v>
      </c>
    </row>
    <row r="9317" spans="1:13" hidden="1" x14ac:dyDescent="0.2">
      <c r="A9317" s="211">
        <v>93947</v>
      </c>
      <c r="B9317" s="28" t="s">
        <v>4573</v>
      </c>
      <c r="C9317" s="28" t="s">
        <v>5135</v>
      </c>
      <c r="D9317" s="25">
        <v>41385</v>
      </c>
      <c r="F9317" s="26">
        <v>151</v>
      </c>
      <c r="G9317" s="28" t="s">
        <v>6760</v>
      </c>
      <c r="H9317" s="28" t="s">
        <v>4600</v>
      </c>
      <c r="J9317" s="28" t="s">
        <v>4907</v>
      </c>
      <c r="K9317" s="29">
        <v>41386</v>
      </c>
      <c r="L9317" s="28" t="s">
        <v>5658</v>
      </c>
      <c r="M9317" s="28" t="s">
        <v>3186</v>
      </c>
    </row>
    <row r="9318" spans="1:13" hidden="1" x14ac:dyDescent="0.2">
      <c r="A9318" s="211">
        <v>93950</v>
      </c>
      <c r="B9318" s="28" t="s">
        <v>4573</v>
      </c>
      <c r="C9318" s="28" t="s">
        <v>5135</v>
      </c>
      <c r="D9318" s="25">
        <v>41385</v>
      </c>
      <c r="F9318" s="26">
        <v>16</v>
      </c>
      <c r="G9318" s="28" t="s">
        <v>6760</v>
      </c>
      <c r="H9318" s="28" t="s">
        <v>4600</v>
      </c>
      <c r="J9318" s="28" t="s">
        <v>4907</v>
      </c>
      <c r="K9318" s="29">
        <v>41386</v>
      </c>
      <c r="L9318" s="28" t="s">
        <v>5658</v>
      </c>
      <c r="M9318" s="28" t="s">
        <v>3186</v>
      </c>
    </row>
    <row r="9319" spans="1:13" hidden="1" x14ac:dyDescent="0.2">
      <c r="A9319" s="211">
        <v>93949</v>
      </c>
      <c r="B9319" s="28" t="s">
        <v>4573</v>
      </c>
      <c r="C9319" s="28" t="s">
        <v>5135</v>
      </c>
      <c r="D9319" s="25">
        <v>41385</v>
      </c>
      <c r="E9319" s="28" t="s">
        <v>3784</v>
      </c>
      <c r="F9319" s="26">
        <v>14.99</v>
      </c>
      <c r="G9319" s="28" t="s">
        <v>3354</v>
      </c>
      <c r="H9319" s="28" t="s">
        <v>3370</v>
      </c>
      <c r="J9319" s="28" t="s">
        <v>4909</v>
      </c>
      <c r="K9319" s="29">
        <v>41386</v>
      </c>
      <c r="L9319" s="28" t="s">
        <v>5658</v>
      </c>
      <c r="M9319" s="28" t="s">
        <v>5724</v>
      </c>
    </row>
    <row r="9320" spans="1:13" hidden="1" x14ac:dyDescent="0.2">
      <c r="A9320" s="211">
        <v>93948</v>
      </c>
      <c r="B9320" s="28" t="s">
        <v>4573</v>
      </c>
      <c r="C9320" s="28" t="s">
        <v>5135</v>
      </c>
      <c r="D9320" s="25">
        <v>41385</v>
      </c>
      <c r="E9320" s="28" t="s">
        <v>3783</v>
      </c>
      <c r="F9320" s="26">
        <v>104</v>
      </c>
      <c r="G9320" s="28" t="s">
        <v>889</v>
      </c>
      <c r="H9320" s="28" t="s">
        <v>5946</v>
      </c>
      <c r="I9320" s="28" t="s">
        <v>115</v>
      </c>
      <c r="J9320" s="28" t="s">
        <v>4909</v>
      </c>
      <c r="K9320" s="29">
        <v>41386</v>
      </c>
      <c r="L9320" s="28" t="s">
        <v>5658</v>
      </c>
      <c r="M9320" s="28" t="s">
        <v>1155</v>
      </c>
    </row>
    <row r="9321" spans="1:13" hidden="1" x14ac:dyDescent="0.2">
      <c r="A9321" s="211">
        <v>93873</v>
      </c>
      <c r="B9321" s="28" t="s">
        <v>4592</v>
      </c>
      <c r="C9321" s="28" t="s">
        <v>4574</v>
      </c>
      <c r="D9321" s="25">
        <v>41386</v>
      </c>
      <c r="F9321" s="26">
        <v>-6867.21</v>
      </c>
      <c r="G9321" s="28" t="s">
        <v>4593</v>
      </c>
      <c r="H9321" s="28" t="s">
        <v>6666</v>
      </c>
      <c r="J9321" s="28" t="s">
        <v>4911</v>
      </c>
      <c r="K9321" s="29">
        <v>41386</v>
      </c>
      <c r="L9321" s="28" t="s">
        <v>7177</v>
      </c>
      <c r="M9321" s="28" t="s">
        <v>4422</v>
      </c>
    </row>
    <row r="9322" spans="1:13" hidden="1" x14ac:dyDescent="0.2">
      <c r="A9322" s="27">
        <v>93872</v>
      </c>
      <c r="B9322" s="33" t="s">
        <v>4573</v>
      </c>
      <c r="C9322" s="28" t="s">
        <v>4574</v>
      </c>
      <c r="D9322" s="25">
        <v>41386</v>
      </c>
      <c r="E9322" s="28" t="s">
        <v>3754</v>
      </c>
      <c r="F9322" s="26">
        <v>1650</v>
      </c>
      <c r="G9322" s="28" t="s">
        <v>98</v>
      </c>
      <c r="H9322" s="28" t="s">
        <v>4599</v>
      </c>
      <c r="I9322" s="28" t="s">
        <v>92</v>
      </c>
      <c r="J9322" s="28" t="s">
        <v>4906</v>
      </c>
      <c r="K9322" s="29">
        <v>41386</v>
      </c>
      <c r="L9322" s="28" t="s">
        <v>5361</v>
      </c>
      <c r="M9322" s="28" t="s">
        <v>4421</v>
      </c>
    </row>
    <row r="9323" spans="1:13" hidden="1" x14ac:dyDescent="0.2">
      <c r="A9323" s="27">
        <v>93871</v>
      </c>
      <c r="B9323" s="28" t="s">
        <v>4573</v>
      </c>
      <c r="C9323" s="28" t="s">
        <v>4574</v>
      </c>
      <c r="D9323" s="25">
        <v>41386</v>
      </c>
      <c r="F9323" s="26">
        <v>85</v>
      </c>
      <c r="G9323" s="28" t="s">
        <v>5152</v>
      </c>
      <c r="H9323" s="28" t="s">
        <v>7311</v>
      </c>
      <c r="J9323" s="28" t="s">
        <v>4683</v>
      </c>
      <c r="K9323" s="29">
        <v>41386</v>
      </c>
      <c r="L9323" s="28" t="s">
        <v>7182</v>
      </c>
      <c r="M9323" s="28" t="s">
        <v>4420</v>
      </c>
    </row>
    <row r="9324" spans="1:13" hidden="1" x14ac:dyDescent="0.2">
      <c r="A9324" s="27">
        <v>93972.1</v>
      </c>
      <c r="B9324" s="28" t="s">
        <v>4573</v>
      </c>
      <c r="C9324" s="28" t="s">
        <v>2008</v>
      </c>
      <c r="D9324" s="25">
        <v>41386</v>
      </c>
      <c r="E9324" s="28" t="s">
        <v>5554</v>
      </c>
      <c r="F9324" s="26">
        <v>12</v>
      </c>
      <c r="G9324" s="28" t="s">
        <v>683</v>
      </c>
      <c r="H9324" s="28" t="s">
        <v>5953</v>
      </c>
      <c r="J9324" s="28" t="s">
        <v>4909</v>
      </c>
      <c r="K9324" s="29" t="s">
        <v>5194</v>
      </c>
      <c r="L9324" s="28" t="s">
        <v>5658</v>
      </c>
      <c r="M9324" s="28" t="s">
        <v>4654</v>
      </c>
    </row>
    <row r="9325" spans="1:13" hidden="1" x14ac:dyDescent="0.2">
      <c r="A9325" s="27">
        <v>93972.2</v>
      </c>
      <c r="B9325" s="28" t="s">
        <v>4573</v>
      </c>
      <c r="C9325" s="28" t="s">
        <v>2008</v>
      </c>
      <c r="D9325" s="25">
        <v>41386</v>
      </c>
      <c r="F9325" s="26">
        <v>17</v>
      </c>
      <c r="G9325" s="28" t="s">
        <v>683</v>
      </c>
      <c r="H9325" s="28" t="s">
        <v>3370</v>
      </c>
      <c r="J9325" s="28" t="s">
        <v>4909</v>
      </c>
      <c r="K9325" s="29" t="s">
        <v>5194</v>
      </c>
      <c r="L9325" s="28" t="s">
        <v>5658</v>
      </c>
      <c r="M9325" s="28" t="s">
        <v>4654</v>
      </c>
    </row>
    <row r="9326" spans="1:13" hidden="1" x14ac:dyDescent="0.2">
      <c r="A9326" s="27">
        <v>93972.3</v>
      </c>
      <c r="B9326" s="28" t="s">
        <v>4573</v>
      </c>
      <c r="C9326" s="28" t="s">
        <v>2008</v>
      </c>
      <c r="D9326" s="25">
        <v>41386</v>
      </c>
      <c r="E9326" s="28" t="s">
        <v>2570</v>
      </c>
      <c r="F9326" s="26">
        <v>9.5</v>
      </c>
      <c r="G9326" s="28" t="s">
        <v>683</v>
      </c>
      <c r="H9326" s="28" t="s">
        <v>4600</v>
      </c>
      <c r="J9326" s="28" t="s">
        <v>4907</v>
      </c>
      <c r="K9326" s="29" t="s">
        <v>5194</v>
      </c>
      <c r="L9326" s="28" t="s">
        <v>5658</v>
      </c>
      <c r="M9326" s="28" t="s">
        <v>4654</v>
      </c>
    </row>
    <row r="9327" spans="1:13" hidden="1" x14ac:dyDescent="0.2">
      <c r="A9327" s="27">
        <v>93972.4</v>
      </c>
      <c r="B9327" s="28" t="s">
        <v>4573</v>
      </c>
      <c r="C9327" s="28" t="s">
        <v>2008</v>
      </c>
      <c r="D9327" s="25">
        <v>41386</v>
      </c>
      <c r="F9327" s="26">
        <v>45.18</v>
      </c>
      <c r="G9327" s="28" t="s">
        <v>683</v>
      </c>
      <c r="H9327" s="28" t="s">
        <v>3365</v>
      </c>
      <c r="J9327" s="28" t="s">
        <v>4909</v>
      </c>
      <c r="K9327" s="29" t="s">
        <v>5194</v>
      </c>
      <c r="L9327" s="28" t="s">
        <v>5658</v>
      </c>
      <c r="M9327" s="28" t="s">
        <v>4654</v>
      </c>
    </row>
    <row r="9328" spans="1:13" hidden="1" x14ac:dyDescent="0.2">
      <c r="A9328" s="27">
        <v>93951</v>
      </c>
      <c r="B9328" s="28" t="s">
        <v>4573</v>
      </c>
      <c r="C9328" s="28" t="s">
        <v>5135</v>
      </c>
      <c r="D9328" s="25">
        <v>41386</v>
      </c>
      <c r="E9328" s="33"/>
      <c r="F9328" s="26">
        <v>5.6</v>
      </c>
      <c r="G9328" s="33" t="s">
        <v>2210</v>
      </c>
      <c r="H9328" s="28" t="s">
        <v>3484</v>
      </c>
      <c r="J9328" s="28" t="s">
        <v>4907</v>
      </c>
      <c r="K9328" s="29">
        <v>41387</v>
      </c>
      <c r="L9328" s="28" t="s">
        <v>5658</v>
      </c>
      <c r="M9328" s="28" t="s">
        <v>3179</v>
      </c>
    </row>
    <row r="9329" spans="1:13" hidden="1" x14ac:dyDescent="0.2">
      <c r="A9329" s="27">
        <v>93952</v>
      </c>
      <c r="B9329" s="28" t="s">
        <v>4573</v>
      </c>
      <c r="C9329" s="28" t="s">
        <v>5135</v>
      </c>
      <c r="D9329" s="25">
        <v>41386</v>
      </c>
      <c r="F9329" s="26">
        <v>3.4</v>
      </c>
      <c r="G9329" s="28" t="s">
        <v>5137</v>
      </c>
      <c r="H9329" s="28" t="s">
        <v>3365</v>
      </c>
      <c r="J9329" s="28" t="s">
        <v>4909</v>
      </c>
      <c r="K9329" s="29">
        <v>41387</v>
      </c>
      <c r="L9329" s="28" t="s">
        <v>5658</v>
      </c>
      <c r="M9329" s="28" t="s">
        <v>858</v>
      </c>
    </row>
    <row r="9330" spans="1:13" hidden="1" x14ac:dyDescent="0.2">
      <c r="A9330" s="27">
        <v>93870</v>
      </c>
      <c r="B9330" s="28" t="s">
        <v>5138</v>
      </c>
      <c r="C9330" s="28" t="s">
        <v>4574</v>
      </c>
      <c r="D9330" s="25">
        <v>41386</v>
      </c>
      <c r="F9330" s="26">
        <v>371.72</v>
      </c>
      <c r="G9330" s="28" t="s">
        <v>4574</v>
      </c>
      <c r="H9330" s="28" t="s">
        <v>3381</v>
      </c>
      <c r="J9330" s="28" t="s">
        <v>4909</v>
      </c>
      <c r="K9330" s="29">
        <v>41386</v>
      </c>
      <c r="L9330" s="28" t="s">
        <v>7206</v>
      </c>
      <c r="M9330" s="28" t="s">
        <v>7250</v>
      </c>
    </row>
    <row r="9331" spans="1:13" hidden="1" x14ac:dyDescent="0.2">
      <c r="A9331" s="27">
        <v>93868</v>
      </c>
      <c r="B9331" s="33" t="s">
        <v>4573</v>
      </c>
      <c r="C9331" s="28" t="s">
        <v>4574</v>
      </c>
      <c r="D9331" s="25">
        <v>41387</v>
      </c>
      <c r="E9331" s="28" t="s">
        <v>3389</v>
      </c>
      <c r="F9331" s="26">
        <v>46.08</v>
      </c>
      <c r="G9331" s="28" t="s">
        <v>5139</v>
      </c>
      <c r="H9331" s="28" t="s">
        <v>3381</v>
      </c>
      <c r="J9331" s="28" t="s">
        <v>4911</v>
      </c>
      <c r="K9331" s="29">
        <v>41387</v>
      </c>
      <c r="L9331" s="28" t="s">
        <v>7174</v>
      </c>
      <c r="M9331" s="28" t="s">
        <v>7209</v>
      </c>
    </row>
    <row r="9332" spans="1:13" hidden="1" x14ac:dyDescent="0.2">
      <c r="A9332" s="27">
        <v>93869</v>
      </c>
      <c r="B9332" s="33" t="s">
        <v>4585</v>
      </c>
      <c r="C9332" s="28" t="s">
        <v>4574</v>
      </c>
      <c r="D9332" s="25">
        <v>41387</v>
      </c>
      <c r="F9332" s="26">
        <v>20.8</v>
      </c>
      <c r="G9332" s="28" t="s">
        <v>5141</v>
      </c>
      <c r="H9332" s="28" t="s">
        <v>5948</v>
      </c>
      <c r="J9332" s="28" t="s">
        <v>4907</v>
      </c>
      <c r="K9332" s="29">
        <v>41387</v>
      </c>
      <c r="L9332" s="28" t="s">
        <v>7174</v>
      </c>
      <c r="M9332" s="28" t="s">
        <v>5035</v>
      </c>
    </row>
    <row r="9333" spans="1:13" hidden="1" x14ac:dyDescent="0.2">
      <c r="A9333" s="211">
        <v>93867</v>
      </c>
      <c r="B9333" s="28" t="s">
        <v>4573</v>
      </c>
      <c r="C9333" s="28" t="s">
        <v>4574</v>
      </c>
      <c r="D9333" s="25">
        <v>41388</v>
      </c>
      <c r="E9333" s="28" t="s">
        <v>5655</v>
      </c>
      <c r="F9333" s="26">
        <v>56</v>
      </c>
      <c r="G9333" s="28" t="s">
        <v>7118</v>
      </c>
      <c r="H9333" s="28" t="s">
        <v>3379</v>
      </c>
      <c r="J9333" s="28" t="s">
        <v>4905</v>
      </c>
      <c r="K9333" s="29">
        <v>41388</v>
      </c>
      <c r="L9333" s="28" t="s">
        <v>5361</v>
      </c>
      <c r="M9333" s="28" t="s">
        <v>4419</v>
      </c>
    </row>
    <row r="9334" spans="1:13" hidden="1" x14ac:dyDescent="0.2">
      <c r="A9334" s="27">
        <v>94156</v>
      </c>
      <c r="B9334" s="28" t="s">
        <v>4573</v>
      </c>
      <c r="C9334" s="28" t="s">
        <v>2008</v>
      </c>
      <c r="D9334" s="25">
        <v>41388</v>
      </c>
      <c r="F9334" s="26">
        <v>6.5</v>
      </c>
      <c r="G9334" s="28" t="s">
        <v>683</v>
      </c>
      <c r="H9334" s="28" t="s">
        <v>3365</v>
      </c>
      <c r="J9334" s="28" t="s">
        <v>4909</v>
      </c>
      <c r="K9334" s="29" t="s">
        <v>5795</v>
      </c>
      <c r="L9334" s="28" t="s">
        <v>5658</v>
      </c>
      <c r="M9334" s="28" t="s">
        <v>5811</v>
      </c>
    </row>
    <row r="9335" spans="1:13" hidden="1" x14ac:dyDescent="0.2">
      <c r="A9335" s="211">
        <v>94157</v>
      </c>
      <c r="B9335" s="28" t="s">
        <v>4573</v>
      </c>
      <c r="C9335" s="28" t="s">
        <v>2008</v>
      </c>
      <c r="D9335" s="25">
        <v>41389</v>
      </c>
      <c r="E9335" s="28" t="s">
        <v>114</v>
      </c>
      <c r="F9335" s="26">
        <v>62</v>
      </c>
      <c r="G9335" s="28" t="s">
        <v>5412</v>
      </c>
      <c r="H9335" s="28" t="s">
        <v>3379</v>
      </c>
      <c r="J9335" s="28" t="s">
        <v>4906</v>
      </c>
      <c r="K9335" s="29" t="s">
        <v>5796</v>
      </c>
      <c r="L9335" s="28" t="s">
        <v>5658</v>
      </c>
      <c r="M9335" s="28" t="s">
        <v>5812</v>
      </c>
    </row>
    <row r="9336" spans="1:13" hidden="1" x14ac:dyDescent="0.2">
      <c r="A9336" s="211">
        <v>94070</v>
      </c>
      <c r="B9336" s="28" t="s">
        <v>4573</v>
      </c>
      <c r="C9336" s="28" t="s">
        <v>4574</v>
      </c>
      <c r="D9336" s="25">
        <v>41389</v>
      </c>
      <c r="E9336" s="28" t="s">
        <v>7820</v>
      </c>
      <c r="F9336" s="26">
        <v>77.400000000000006</v>
      </c>
      <c r="G9336" s="28" t="s">
        <v>2203</v>
      </c>
      <c r="H9336" s="28" t="s">
        <v>3370</v>
      </c>
      <c r="J9336" s="28" t="s">
        <v>4909</v>
      </c>
      <c r="K9336" s="29">
        <v>41389</v>
      </c>
      <c r="L9336" s="28" t="s">
        <v>7176</v>
      </c>
      <c r="M9336" s="28">
        <v>1405</v>
      </c>
    </row>
    <row r="9337" spans="1:13" hidden="1" x14ac:dyDescent="0.2">
      <c r="A9337" s="27">
        <v>94071</v>
      </c>
      <c r="B9337" s="28" t="s">
        <v>4573</v>
      </c>
      <c r="C9337" s="28" t="s">
        <v>5135</v>
      </c>
      <c r="D9337" s="25">
        <v>41389</v>
      </c>
      <c r="F9337" s="26">
        <v>58.1</v>
      </c>
      <c r="G9337" s="28" t="s">
        <v>5160</v>
      </c>
      <c r="H9337" s="28" t="s">
        <v>7322</v>
      </c>
      <c r="J9337" s="28" t="s">
        <v>7139</v>
      </c>
      <c r="K9337" s="29">
        <v>41390</v>
      </c>
      <c r="L9337" s="28" t="s">
        <v>5658</v>
      </c>
      <c r="M9337" s="28" t="s">
        <v>6472</v>
      </c>
    </row>
    <row r="9338" spans="1:13" hidden="1" x14ac:dyDescent="0.2">
      <c r="A9338" s="27">
        <v>94072</v>
      </c>
      <c r="B9338" s="28" t="s">
        <v>4573</v>
      </c>
      <c r="C9338" s="28" t="s">
        <v>5135</v>
      </c>
      <c r="D9338" s="25">
        <v>41389</v>
      </c>
      <c r="F9338" s="26">
        <v>4.9400000000000004</v>
      </c>
      <c r="G9338" s="28" t="s">
        <v>7119</v>
      </c>
      <c r="H9338" s="28" t="s">
        <v>3365</v>
      </c>
      <c r="J9338" s="28" t="s">
        <v>4911</v>
      </c>
      <c r="K9338" s="29">
        <v>41390</v>
      </c>
      <c r="L9338" s="28" t="s">
        <v>5658</v>
      </c>
      <c r="M9338" s="28" t="s">
        <v>6161</v>
      </c>
    </row>
    <row r="9339" spans="1:13" x14ac:dyDescent="0.2">
      <c r="A9339" s="27">
        <v>94073</v>
      </c>
      <c r="B9339" s="28" t="s">
        <v>4573</v>
      </c>
      <c r="C9339" s="28" t="s">
        <v>5135</v>
      </c>
      <c r="D9339" s="25">
        <v>41390</v>
      </c>
      <c r="F9339" s="26">
        <v>20</v>
      </c>
      <c r="G9339" s="28" t="s">
        <v>2201</v>
      </c>
      <c r="H9339" s="28" t="s">
        <v>7151</v>
      </c>
      <c r="J9339" s="28" t="s">
        <v>4911</v>
      </c>
      <c r="K9339" s="29">
        <v>41391</v>
      </c>
      <c r="L9339" s="28" t="s">
        <v>5658</v>
      </c>
      <c r="M9339" s="28" t="s">
        <v>3808</v>
      </c>
    </row>
    <row r="9340" spans="1:13" hidden="1" x14ac:dyDescent="0.2">
      <c r="A9340" s="27">
        <v>94069</v>
      </c>
      <c r="B9340" s="28" t="s">
        <v>4579</v>
      </c>
      <c r="C9340" s="28" t="s">
        <v>4574</v>
      </c>
      <c r="D9340" s="25">
        <v>41390</v>
      </c>
      <c r="F9340" s="26">
        <v>580.05999999999995</v>
      </c>
      <c r="G9340" s="28" t="s">
        <v>2008</v>
      </c>
      <c r="H9340" s="28" t="s">
        <v>6667</v>
      </c>
      <c r="K9340" s="29">
        <v>41390</v>
      </c>
      <c r="L9340" s="28" t="s">
        <v>7174</v>
      </c>
      <c r="M9340" s="28" t="s">
        <v>6451</v>
      </c>
    </row>
    <row r="9341" spans="1:13" hidden="1" x14ac:dyDescent="0.2">
      <c r="A9341" s="27">
        <v>94158</v>
      </c>
      <c r="B9341" s="28" t="s">
        <v>5150</v>
      </c>
      <c r="C9341" s="28" t="s">
        <v>2008</v>
      </c>
      <c r="D9341" s="25">
        <v>41390</v>
      </c>
      <c r="F9341" s="26">
        <v>-580.05999999999995</v>
      </c>
      <c r="G9341" s="28" t="s">
        <v>2008</v>
      </c>
      <c r="H9341" s="28" t="s">
        <v>6667</v>
      </c>
      <c r="K9341" s="29" t="s">
        <v>5796</v>
      </c>
      <c r="L9341" s="28" t="s">
        <v>5658</v>
      </c>
      <c r="M9341" s="28" t="s">
        <v>5813</v>
      </c>
    </row>
    <row r="9342" spans="1:13" hidden="1" x14ac:dyDescent="0.2">
      <c r="A9342" s="27">
        <v>94074</v>
      </c>
      <c r="B9342" s="28" t="s">
        <v>4573</v>
      </c>
      <c r="C9342" s="28" t="s">
        <v>5135</v>
      </c>
      <c r="D9342" s="25">
        <v>41390</v>
      </c>
      <c r="F9342" s="26">
        <v>23.23</v>
      </c>
      <c r="G9342" s="28" t="s">
        <v>683</v>
      </c>
      <c r="H9342" s="28" t="s">
        <v>3365</v>
      </c>
      <c r="J9342" s="28" t="s">
        <v>4909</v>
      </c>
      <c r="K9342" s="29">
        <v>41391</v>
      </c>
      <c r="L9342" s="28" t="s">
        <v>5658</v>
      </c>
      <c r="M9342" s="28" t="s">
        <v>7857</v>
      </c>
    </row>
    <row r="9343" spans="1:13" hidden="1" x14ac:dyDescent="0.2">
      <c r="A9343" s="211">
        <v>94089</v>
      </c>
      <c r="B9343" s="28" t="s">
        <v>4573</v>
      </c>
      <c r="C9343" s="33" t="s">
        <v>5135</v>
      </c>
      <c r="D9343" s="25">
        <v>41391</v>
      </c>
      <c r="E9343" s="28" t="s">
        <v>7293</v>
      </c>
      <c r="F9343" s="26">
        <v>10</v>
      </c>
      <c r="G9343" s="28" t="s">
        <v>1560</v>
      </c>
      <c r="H9343" s="28" t="s">
        <v>7323</v>
      </c>
      <c r="J9343" s="28" t="s">
        <v>4912</v>
      </c>
      <c r="K9343" s="29">
        <v>41393</v>
      </c>
      <c r="L9343" s="33" t="s">
        <v>5658</v>
      </c>
      <c r="M9343" s="28" t="s">
        <v>2735</v>
      </c>
    </row>
    <row r="9344" spans="1:13" hidden="1" x14ac:dyDescent="0.2">
      <c r="A9344" s="27">
        <v>94075</v>
      </c>
      <c r="B9344" s="28" t="s">
        <v>4573</v>
      </c>
      <c r="C9344" s="28" t="s">
        <v>5135</v>
      </c>
      <c r="D9344" s="25">
        <v>41392</v>
      </c>
      <c r="F9344" s="26">
        <v>50.82</v>
      </c>
      <c r="G9344" s="28" t="s">
        <v>4758</v>
      </c>
      <c r="H9344" s="28" t="s">
        <v>7322</v>
      </c>
      <c r="J9344" s="28" t="s">
        <v>7139</v>
      </c>
      <c r="K9344" s="29">
        <v>41393</v>
      </c>
      <c r="L9344" s="28" t="s">
        <v>5658</v>
      </c>
      <c r="M9344" s="28" t="s">
        <v>3005</v>
      </c>
    </row>
    <row r="9345" spans="1:13" hidden="1" x14ac:dyDescent="0.2">
      <c r="A9345" s="27">
        <v>94076</v>
      </c>
      <c r="B9345" s="28" t="s">
        <v>4573</v>
      </c>
      <c r="C9345" s="28" t="s">
        <v>5135</v>
      </c>
      <c r="D9345" s="25">
        <v>41393</v>
      </c>
      <c r="F9345" s="26">
        <v>4.3499999999999996</v>
      </c>
      <c r="G9345" s="28" t="s">
        <v>7119</v>
      </c>
      <c r="H9345" s="28" t="s">
        <v>3365</v>
      </c>
      <c r="J9345" s="28" t="s">
        <v>4911</v>
      </c>
      <c r="K9345" s="29">
        <v>41394</v>
      </c>
      <c r="L9345" s="28" t="s">
        <v>5658</v>
      </c>
      <c r="M9345" s="28" t="s">
        <v>1153</v>
      </c>
    </row>
    <row r="9346" spans="1:13" hidden="1" x14ac:dyDescent="0.2">
      <c r="A9346" s="27">
        <v>94068</v>
      </c>
      <c r="B9346" s="28" t="s">
        <v>4573</v>
      </c>
      <c r="C9346" s="28" t="s">
        <v>4574</v>
      </c>
      <c r="D9346" s="25">
        <v>41393</v>
      </c>
      <c r="F9346" s="26">
        <v>85</v>
      </c>
      <c r="G9346" s="28" t="s">
        <v>5152</v>
      </c>
      <c r="H9346" s="28" t="s">
        <v>7311</v>
      </c>
      <c r="J9346" s="28" t="s">
        <v>4683</v>
      </c>
      <c r="K9346" s="29">
        <v>41393</v>
      </c>
      <c r="L9346" s="28" t="s">
        <v>7182</v>
      </c>
      <c r="M9346" s="28" t="s">
        <v>3828</v>
      </c>
    </row>
    <row r="9347" spans="1:13" hidden="1" x14ac:dyDescent="0.2">
      <c r="A9347" s="27">
        <v>94159.1</v>
      </c>
      <c r="B9347" s="28" t="s">
        <v>4573</v>
      </c>
      <c r="C9347" s="28" t="s">
        <v>2008</v>
      </c>
      <c r="D9347" s="25">
        <v>41393</v>
      </c>
      <c r="E9347" s="28" t="s">
        <v>5555</v>
      </c>
      <c r="F9347" s="26">
        <v>6</v>
      </c>
      <c r="G9347" s="28" t="s">
        <v>683</v>
      </c>
      <c r="H9347" s="28" t="s">
        <v>3370</v>
      </c>
      <c r="J9347" s="28" t="s">
        <v>4909</v>
      </c>
      <c r="K9347" s="29" t="s">
        <v>5797</v>
      </c>
      <c r="L9347" s="28" t="s">
        <v>5658</v>
      </c>
      <c r="M9347" s="28" t="s">
        <v>5814</v>
      </c>
    </row>
    <row r="9348" spans="1:13" hidden="1" x14ac:dyDescent="0.2">
      <c r="A9348" s="27">
        <v>94159.2</v>
      </c>
      <c r="B9348" s="28" t="s">
        <v>4573</v>
      </c>
      <c r="C9348" s="28" t="s">
        <v>2008</v>
      </c>
      <c r="D9348" s="25">
        <v>41393</v>
      </c>
      <c r="E9348" s="28" t="s">
        <v>1331</v>
      </c>
      <c r="F9348" s="26">
        <v>11</v>
      </c>
      <c r="G9348" s="28" t="s">
        <v>683</v>
      </c>
      <c r="H9348" s="28" t="s">
        <v>3488</v>
      </c>
      <c r="J9348" s="28" t="s">
        <v>4908</v>
      </c>
      <c r="K9348" s="29" t="s">
        <v>5797</v>
      </c>
      <c r="L9348" s="28" t="s">
        <v>5658</v>
      </c>
      <c r="M9348" s="28" t="s">
        <v>5814</v>
      </c>
    </row>
    <row r="9349" spans="1:13" hidden="1" x14ac:dyDescent="0.2">
      <c r="A9349" s="27">
        <v>94159.3</v>
      </c>
      <c r="B9349" s="28" t="s">
        <v>4573</v>
      </c>
      <c r="C9349" s="28" t="s">
        <v>2008</v>
      </c>
      <c r="D9349" s="25">
        <v>41393</v>
      </c>
      <c r="F9349" s="26">
        <v>88.7</v>
      </c>
      <c r="G9349" s="28" t="s">
        <v>683</v>
      </c>
      <c r="H9349" s="28" t="s">
        <v>3365</v>
      </c>
      <c r="J9349" s="28" t="s">
        <v>4909</v>
      </c>
      <c r="K9349" s="29" t="s">
        <v>5797</v>
      </c>
      <c r="L9349" s="28" t="s">
        <v>5658</v>
      </c>
      <c r="M9349" s="28" t="s">
        <v>5814</v>
      </c>
    </row>
    <row r="9350" spans="1:13" hidden="1" x14ac:dyDescent="0.2">
      <c r="A9350" s="27">
        <v>94067</v>
      </c>
      <c r="B9350" s="28" t="s">
        <v>4573</v>
      </c>
      <c r="C9350" s="28" t="s">
        <v>4574</v>
      </c>
      <c r="D9350" s="25">
        <v>41393</v>
      </c>
      <c r="F9350" s="26">
        <v>43.77</v>
      </c>
      <c r="G9350" s="28" t="s">
        <v>6790</v>
      </c>
      <c r="H9350" s="28" t="s">
        <v>3381</v>
      </c>
      <c r="J9350" s="28" t="s">
        <v>4909</v>
      </c>
      <c r="K9350" s="29">
        <v>41393</v>
      </c>
      <c r="L9350" s="28" t="s">
        <v>7174</v>
      </c>
      <c r="M9350" s="28" t="s">
        <v>7220</v>
      </c>
    </row>
    <row r="9351" spans="1:13" hidden="1" x14ac:dyDescent="0.2">
      <c r="A9351" s="211">
        <v>94065</v>
      </c>
      <c r="B9351" s="28" t="s">
        <v>4579</v>
      </c>
      <c r="C9351" s="28" t="s">
        <v>4574</v>
      </c>
      <c r="D9351" s="25">
        <v>41394</v>
      </c>
      <c r="F9351" s="26">
        <v>50</v>
      </c>
      <c r="G9351" s="28" t="s">
        <v>4580</v>
      </c>
      <c r="H9351" s="28" t="s">
        <v>6667</v>
      </c>
      <c r="K9351" s="29">
        <v>41394</v>
      </c>
      <c r="L9351" s="28" t="s">
        <v>7184</v>
      </c>
      <c r="M9351" s="28" t="s">
        <v>4753</v>
      </c>
    </row>
    <row r="9352" spans="1:13" hidden="1" x14ac:dyDescent="0.2">
      <c r="A9352" s="27">
        <v>94160</v>
      </c>
      <c r="B9352" s="28" t="s">
        <v>4573</v>
      </c>
      <c r="C9352" s="28" t="s">
        <v>2008</v>
      </c>
      <c r="D9352" s="25">
        <v>41394</v>
      </c>
      <c r="F9352" s="26">
        <v>7.87</v>
      </c>
      <c r="G9352" s="28" t="s">
        <v>683</v>
      </c>
      <c r="H9352" s="28" t="s">
        <v>3365</v>
      </c>
      <c r="J9352" s="28" t="s">
        <v>4909</v>
      </c>
      <c r="K9352" s="29" t="s">
        <v>5798</v>
      </c>
      <c r="L9352" s="28" t="s">
        <v>5658</v>
      </c>
      <c r="M9352" s="28" t="s">
        <v>5815</v>
      </c>
    </row>
    <row r="9353" spans="1:13" hidden="1" x14ac:dyDescent="0.2">
      <c r="A9353" s="27">
        <v>94066</v>
      </c>
      <c r="B9353" s="28" t="s">
        <v>4573</v>
      </c>
      <c r="C9353" s="28" t="s">
        <v>4574</v>
      </c>
      <c r="D9353" s="25">
        <v>41394</v>
      </c>
      <c r="F9353" s="26">
        <v>25.54</v>
      </c>
      <c r="G9353" s="28" t="s">
        <v>5136</v>
      </c>
      <c r="H9353" s="28" t="s">
        <v>3381</v>
      </c>
      <c r="J9353" s="28" t="s">
        <v>4911</v>
      </c>
      <c r="K9353" s="29">
        <v>41394</v>
      </c>
      <c r="L9353" s="28" t="s">
        <v>7174</v>
      </c>
      <c r="M9353" s="28" t="s">
        <v>7221</v>
      </c>
    </row>
    <row r="9354" spans="1:13" hidden="1" x14ac:dyDescent="0.2">
      <c r="A9354" s="211">
        <v>94060.2</v>
      </c>
      <c r="B9354" s="28" t="s">
        <v>4573</v>
      </c>
      <c r="C9354" s="28" t="s">
        <v>4574</v>
      </c>
      <c r="D9354" s="25">
        <v>41395</v>
      </c>
      <c r="E9354" s="28" t="s">
        <v>3367</v>
      </c>
      <c r="F9354" s="26">
        <v>30</v>
      </c>
      <c r="G9354" s="28" t="s">
        <v>4584</v>
      </c>
      <c r="H9354" s="28" t="s">
        <v>3365</v>
      </c>
      <c r="J9354" s="28" t="s">
        <v>4905</v>
      </c>
      <c r="K9354" s="29">
        <v>41395</v>
      </c>
      <c r="L9354" s="28" t="s">
        <v>7182</v>
      </c>
      <c r="M9354" s="28" t="s">
        <v>3827</v>
      </c>
    </row>
    <row r="9355" spans="1:13" hidden="1" x14ac:dyDescent="0.2">
      <c r="A9355" s="211">
        <v>94060.1</v>
      </c>
      <c r="B9355" s="28" t="s">
        <v>4573</v>
      </c>
      <c r="C9355" s="28" t="s">
        <v>4574</v>
      </c>
      <c r="D9355" s="25">
        <v>41395</v>
      </c>
      <c r="F9355" s="26">
        <v>50</v>
      </c>
      <c r="G9355" s="28" t="s">
        <v>4915</v>
      </c>
      <c r="H9355" s="28" t="s">
        <v>4600</v>
      </c>
      <c r="J9355" s="28" t="s">
        <v>4905</v>
      </c>
      <c r="K9355" s="29">
        <v>41395</v>
      </c>
      <c r="L9355" s="28" t="s">
        <v>7182</v>
      </c>
      <c r="M9355" s="28" t="s">
        <v>3827</v>
      </c>
    </row>
    <row r="9356" spans="1:13" hidden="1" x14ac:dyDescent="0.2">
      <c r="A9356" s="211">
        <v>94062</v>
      </c>
      <c r="B9356" s="28" t="s">
        <v>4573</v>
      </c>
      <c r="C9356" s="28" t="s">
        <v>4574</v>
      </c>
      <c r="D9356" s="25">
        <v>41395</v>
      </c>
      <c r="F9356" s="26">
        <v>5</v>
      </c>
      <c r="G9356" s="28" t="s">
        <v>5134</v>
      </c>
      <c r="H9356" s="28" t="s">
        <v>5954</v>
      </c>
      <c r="J9356" s="28" t="s">
        <v>4912</v>
      </c>
      <c r="K9356" s="29">
        <v>41395</v>
      </c>
      <c r="L9356" s="28" t="s">
        <v>7174</v>
      </c>
      <c r="M9356" s="28" t="s">
        <v>7194</v>
      </c>
    </row>
    <row r="9357" spans="1:13" hidden="1" x14ac:dyDescent="0.2">
      <c r="A9357" s="211">
        <v>94056</v>
      </c>
      <c r="B9357" s="28" t="s">
        <v>4573</v>
      </c>
      <c r="C9357" s="28" t="s">
        <v>4574</v>
      </c>
      <c r="D9357" s="25">
        <v>41395</v>
      </c>
      <c r="E9357" s="28" t="s">
        <v>3382</v>
      </c>
      <c r="F9357" s="26">
        <v>100</v>
      </c>
      <c r="G9357" s="28" t="s">
        <v>5414</v>
      </c>
      <c r="H9357" s="28" t="s">
        <v>3381</v>
      </c>
      <c r="J9357" s="28" t="s">
        <v>4909</v>
      </c>
      <c r="K9357" s="29">
        <v>41395</v>
      </c>
      <c r="L9357" s="28" t="s">
        <v>7174</v>
      </c>
      <c r="M9357" s="28" t="s">
        <v>7188</v>
      </c>
    </row>
    <row r="9358" spans="1:13" hidden="1" x14ac:dyDescent="0.2">
      <c r="A9358" s="27">
        <v>94064</v>
      </c>
      <c r="B9358" s="28" t="s">
        <v>4573</v>
      </c>
      <c r="C9358" s="28" t="s">
        <v>4574</v>
      </c>
      <c r="D9358" s="25">
        <v>41395</v>
      </c>
      <c r="F9358" s="26">
        <v>32.83</v>
      </c>
      <c r="G9358" s="28" t="s">
        <v>6752</v>
      </c>
      <c r="H9358" s="28" t="s">
        <v>3381</v>
      </c>
      <c r="J9358" s="28" t="s">
        <v>4907</v>
      </c>
      <c r="K9358" s="29">
        <v>41395</v>
      </c>
      <c r="L9358" s="28" t="s">
        <v>7174</v>
      </c>
      <c r="M9358" s="28" t="s">
        <v>6752</v>
      </c>
    </row>
    <row r="9359" spans="1:13" hidden="1" x14ac:dyDescent="0.2">
      <c r="A9359" s="27">
        <v>94193</v>
      </c>
      <c r="B9359" s="28" t="s">
        <v>4573</v>
      </c>
      <c r="C9359" s="28" t="s">
        <v>4580</v>
      </c>
      <c r="D9359" s="25">
        <v>41395</v>
      </c>
      <c r="E9359" s="33" t="s">
        <v>2957</v>
      </c>
      <c r="F9359" s="26">
        <v>15</v>
      </c>
      <c r="G9359" s="28" t="s">
        <v>3696</v>
      </c>
      <c r="H9359" s="28" t="s">
        <v>3488</v>
      </c>
      <c r="J9359" s="28" t="s">
        <v>4911</v>
      </c>
    </row>
    <row r="9360" spans="1:13" hidden="1" x14ac:dyDescent="0.2">
      <c r="A9360" s="27">
        <v>94194</v>
      </c>
      <c r="B9360" s="28" t="s">
        <v>4573</v>
      </c>
      <c r="C9360" s="28" t="s">
        <v>4580</v>
      </c>
      <c r="D9360" s="25">
        <v>41395</v>
      </c>
      <c r="E9360" s="28" t="s">
        <v>2958</v>
      </c>
      <c r="F9360" s="26">
        <v>35</v>
      </c>
      <c r="G9360" s="28" t="s">
        <v>3696</v>
      </c>
      <c r="H9360" s="28" t="s">
        <v>3488</v>
      </c>
      <c r="J9360" s="28" t="s">
        <v>4908</v>
      </c>
    </row>
    <row r="9361" spans="1:13" hidden="1" x14ac:dyDescent="0.2">
      <c r="A9361" s="27">
        <v>94195</v>
      </c>
      <c r="B9361" s="28" t="s">
        <v>4573</v>
      </c>
      <c r="C9361" s="28" t="s">
        <v>4580</v>
      </c>
      <c r="D9361" s="25">
        <v>41395</v>
      </c>
      <c r="E9361" s="28" t="s">
        <v>7164</v>
      </c>
      <c r="F9361" s="26">
        <v>20</v>
      </c>
      <c r="G9361" s="28" t="s">
        <v>5137</v>
      </c>
      <c r="H9361" s="28" t="s">
        <v>3365</v>
      </c>
      <c r="J9361" s="28" t="s">
        <v>4911</v>
      </c>
    </row>
    <row r="9362" spans="1:13" hidden="1" x14ac:dyDescent="0.2">
      <c r="A9362" s="27">
        <v>94057</v>
      </c>
      <c r="B9362" s="28" t="s">
        <v>4579</v>
      </c>
      <c r="C9362" s="28" t="s">
        <v>4574</v>
      </c>
      <c r="D9362" s="25">
        <v>41395</v>
      </c>
      <c r="F9362" s="26">
        <v>50</v>
      </c>
      <c r="G9362" s="28" t="s">
        <v>5133</v>
      </c>
      <c r="H9362" s="28" t="s">
        <v>6667</v>
      </c>
      <c r="K9362" s="29">
        <v>41395</v>
      </c>
      <c r="L9362" s="28" t="s">
        <v>7174</v>
      </c>
      <c r="M9362" s="28" t="s">
        <v>2972</v>
      </c>
    </row>
    <row r="9363" spans="1:13" hidden="1" x14ac:dyDescent="0.2">
      <c r="A9363" s="27">
        <v>94155</v>
      </c>
      <c r="B9363" s="28" t="s">
        <v>5150</v>
      </c>
      <c r="C9363" s="28" t="s">
        <v>5133</v>
      </c>
      <c r="D9363" s="25">
        <v>41395</v>
      </c>
      <c r="F9363" s="26">
        <v>-50</v>
      </c>
      <c r="G9363" s="28" t="s">
        <v>5133</v>
      </c>
      <c r="H9363" s="28" t="s">
        <v>6667</v>
      </c>
      <c r="K9363" s="29">
        <v>41395</v>
      </c>
      <c r="L9363" s="28" t="s">
        <v>5658</v>
      </c>
      <c r="M9363" s="28" t="s">
        <v>2935</v>
      </c>
    </row>
    <row r="9364" spans="1:13" hidden="1" x14ac:dyDescent="0.2">
      <c r="A9364" s="27">
        <v>94061</v>
      </c>
      <c r="B9364" s="28" t="s">
        <v>4573</v>
      </c>
      <c r="C9364" s="28" t="s">
        <v>4574</v>
      </c>
      <c r="D9364" s="25">
        <v>41395</v>
      </c>
      <c r="F9364" s="26">
        <v>38.79</v>
      </c>
      <c r="G9364" s="28" t="s">
        <v>6021</v>
      </c>
      <c r="H9364" s="28" t="s">
        <v>3381</v>
      </c>
      <c r="J9364" s="28" t="s">
        <v>4909</v>
      </c>
      <c r="K9364" s="29">
        <v>41395</v>
      </c>
      <c r="L9364" s="28" t="s">
        <v>7174</v>
      </c>
      <c r="M9364" s="28" t="s">
        <v>6784</v>
      </c>
    </row>
    <row r="9365" spans="1:13" hidden="1" x14ac:dyDescent="0.2">
      <c r="A9365" s="27">
        <v>94058</v>
      </c>
      <c r="B9365" s="28" t="s">
        <v>4573</v>
      </c>
      <c r="C9365" s="28" t="s">
        <v>4574</v>
      </c>
      <c r="D9365" s="25">
        <v>41395</v>
      </c>
      <c r="E9365" s="28" t="s">
        <v>3375</v>
      </c>
      <c r="F9365" s="26">
        <v>31.75</v>
      </c>
      <c r="G9365" s="28" t="s">
        <v>6023</v>
      </c>
      <c r="H9365" s="28" t="s">
        <v>3379</v>
      </c>
      <c r="J9365" s="28" t="s">
        <v>4906</v>
      </c>
      <c r="K9365" s="29">
        <v>41395</v>
      </c>
      <c r="L9365" s="28" t="s">
        <v>7174</v>
      </c>
      <c r="M9365" s="28" t="s">
        <v>7196</v>
      </c>
    </row>
    <row r="9366" spans="1:13" hidden="1" x14ac:dyDescent="0.2">
      <c r="A9366" s="27">
        <v>94055</v>
      </c>
      <c r="B9366" s="28" t="s">
        <v>4573</v>
      </c>
      <c r="C9366" s="28" t="s">
        <v>4574</v>
      </c>
      <c r="D9366" s="25">
        <v>41395</v>
      </c>
      <c r="F9366" s="26">
        <v>12.12</v>
      </c>
      <c r="G9366" s="28" t="s">
        <v>6022</v>
      </c>
      <c r="H9366" s="28" t="s">
        <v>3381</v>
      </c>
      <c r="J9366" s="28" t="s">
        <v>4909</v>
      </c>
      <c r="K9366" s="29">
        <v>41395</v>
      </c>
      <c r="L9366" s="28" t="s">
        <v>7174</v>
      </c>
      <c r="M9366" s="28" t="s">
        <v>7195</v>
      </c>
    </row>
    <row r="9367" spans="1:13" hidden="1" x14ac:dyDescent="0.2">
      <c r="A9367" s="27">
        <v>94059</v>
      </c>
      <c r="B9367" s="28" t="s">
        <v>4573</v>
      </c>
      <c r="C9367" s="28" t="s">
        <v>4574</v>
      </c>
      <c r="D9367" s="25">
        <v>41395</v>
      </c>
      <c r="E9367" s="33" t="s">
        <v>7162</v>
      </c>
      <c r="F9367" s="26">
        <v>20</v>
      </c>
      <c r="G9367" s="28" t="s">
        <v>4595</v>
      </c>
      <c r="H9367" s="28" t="s">
        <v>3370</v>
      </c>
      <c r="J9367" s="28" t="s">
        <v>4906</v>
      </c>
      <c r="K9367" s="29">
        <v>41395</v>
      </c>
      <c r="L9367" s="28" t="s">
        <v>7182</v>
      </c>
      <c r="M9367" s="28" t="s">
        <v>3826</v>
      </c>
    </row>
    <row r="9368" spans="1:13" hidden="1" x14ac:dyDescent="0.2">
      <c r="A9368" s="27">
        <v>94060.3</v>
      </c>
      <c r="B9368" s="28" t="s">
        <v>4573</v>
      </c>
      <c r="C9368" s="28" t="s">
        <v>4574</v>
      </c>
      <c r="D9368" s="25">
        <v>41395</v>
      </c>
      <c r="E9368" s="28" t="s">
        <v>7163</v>
      </c>
      <c r="F9368" s="26">
        <v>20</v>
      </c>
      <c r="G9368" s="28" t="s">
        <v>4595</v>
      </c>
      <c r="H9368" s="28" t="s">
        <v>3370</v>
      </c>
      <c r="J9368" s="28" t="s">
        <v>4905</v>
      </c>
      <c r="K9368" s="29">
        <v>41395</v>
      </c>
      <c r="L9368" s="28" t="s">
        <v>7182</v>
      </c>
      <c r="M9368" s="28" t="s">
        <v>3827</v>
      </c>
    </row>
    <row r="9369" spans="1:13" hidden="1" x14ac:dyDescent="0.2">
      <c r="A9369" s="27">
        <v>94192</v>
      </c>
      <c r="B9369" s="28" t="s">
        <v>4573</v>
      </c>
      <c r="C9369" s="28" t="s">
        <v>4580</v>
      </c>
      <c r="D9369" s="25">
        <v>41395</v>
      </c>
      <c r="E9369" s="28" t="s">
        <v>7333</v>
      </c>
      <c r="F9369" s="26">
        <v>329</v>
      </c>
      <c r="G9369" s="28" t="s">
        <v>4595</v>
      </c>
      <c r="H9369" s="28" t="s">
        <v>3370</v>
      </c>
    </row>
    <row r="9370" spans="1:13" hidden="1" x14ac:dyDescent="0.2">
      <c r="A9370" s="27">
        <v>94191</v>
      </c>
      <c r="B9370" s="28" t="s">
        <v>5150</v>
      </c>
      <c r="C9370" s="28" t="s">
        <v>4580</v>
      </c>
      <c r="D9370" s="25">
        <v>41395</v>
      </c>
      <c r="E9370" s="28" t="s">
        <v>8008</v>
      </c>
      <c r="F9370" s="26">
        <v>-610</v>
      </c>
      <c r="G9370" s="28" t="s">
        <v>4574</v>
      </c>
      <c r="H9370" s="28" t="s">
        <v>6667</v>
      </c>
    </row>
    <row r="9371" spans="1:13" hidden="1" x14ac:dyDescent="0.2">
      <c r="A9371" s="27">
        <v>94063</v>
      </c>
      <c r="B9371" s="28" t="s">
        <v>4573</v>
      </c>
      <c r="C9371" s="28" t="s">
        <v>4574</v>
      </c>
      <c r="D9371" s="25">
        <v>41395</v>
      </c>
      <c r="E9371" s="28" t="s">
        <v>5365</v>
      </c>
      <c r="F9371" s="26">
        <v>180</v>
      </c>
      <c r="G9371" s="28" t="s">
        <v>4597</v>
      </c>
      <c r="H9371" s="28" t="s">
        <v>3381</v>
      </c>
      <c r="J9371" s="28" t="s">
        <v>4909</v>
      </c>
      <c r="K9371" s="29">
        <v>41395</v>
      </c>
      <c r="L9371" s="28" t="s">
        <v>7174</v>
      </c>
      <c r="M9371" s="28" t="s">
        <v>7192</v>
      </c>
    </row>
    <row r="9372" spans="1:13" hidden="1" x14ac:dyDescent="0.2">
      <c r="A9372" s="211">
        <v>94053</v>
      </c>
      <c r="B9372" s="28" t="s">
        <v>4579</v>
      </c>
      <c r="C9372" s="28" t="s">
        <v>4574</v>
      </c>
      <c r="D9372" s="25">
        <v>41396</v>
      </c>
      <c r="F9372" s="26">
        <v>50</v>
      </c>
      <c r="G9372" s="28" t="s">
        <v>4580</v>
      </c>
      <c r="H9372" s="28" t="s">
        <v>6667</v>
      </c>
      <c r="K9372" s="29">
        <v>41396</v>
      </c>
      <c r="L9372" s="28" t="s">
        <v>7184</v>
      </c>
      <c r="M9372" s="28" t="s">
        <v>3562</v>
      </c>
    </row>
    <row r="9373" spans="1:13" hidden="1" x14ac:dyDescent="0.2">
      <c r="A9373" s="211">
        <v>94080</v>
      </c>
      <c r="B9373" s="28" t="s">
        <v>4573</v>
      </c>
      <c r="C9373" s="28" t="s">
        <v>5135</v>
      </c>
      <c r="D9373" s="25">
        <v>41396</v>
      </c>
      <c r="F9373" s="26">
        <v>3.4</v>
      </c>
      <c r="G9373" s="28" t="s">
        <v>7120</v>
      </c>
      <c r="H9373" s="28" t="s">
        <v>3484</v>
      </c>
      <c r="J9373" s="28" t="s">
        <v>4911</v>
      </c>
      <c r="K9373" s="29">
        <v>41397</v>
      </c>
      <c r="L9373" s="28" t="s">
        <v>5658</v>
      </c>
      <c r="M9373" s="28" t="s">
        <v>3798</v>
      </c>
    </row>
    <row r="9374" spans="1:13" hidden="1" x14ac:dyDescent="0.2">
      <c r="A9374" s="211">
        <v>94081</v>
      </c>
      <c r="B9374" s="28" t="s">
        <v>4573</v>
      </c>
      <c r="C9374" s="28" t="s">
        <v>5135</v>
      </c>
      <c r="D9374" s="25">
        <v>41396</v>
      </c>
      <c r="E9374" s="28" t="s">
        <v>8366</v>
      </c>
      <c r="F9374" s="26">
        <v>83.98</v>
      </c>
      <c r="G9374" s="28" t="s">
        <v>6678</v>
      </c>
      <c r="H9374" s="28" t="s">
        <v>7321</v>
      </c>
      <c r="J9374" s="28" t="s">
        <v>4911</v>
      </c>
      <c r="K9374" s="29">
        <v>41397</v>
      </c>
      <c r="L9374" s="28" t="s">
        <v>5658</v>
      </c>
      <c r="M9374" s="28" t="s">
        <v>5423</v>
      </c>
    </row>
    <row r="9375" spans="1:13" hidden="1" x14ac:dyDescent="0.2">
      <c r="A9375" s="211">
        <v>94054</v>
      </c>
      <c r="B9375" s="28" t="s">
        <v>4573</v>
      </c>
      <c r="C9375" s="28" t="s">
        <v>4574</v>
      </c>
      <c r="D9375" s="25">
        <v>41396</v>
      </c>
      <c r="F9375" s="26">
        <v>29.82</v>
      </c>
      <c r="G9375" s="28" t="s">
        <v>4577</v>
      </c>
      <c r="H9375" s="28" t="s">
        <v>3365</v>
      </c>
      <c r="J9375" s="28" t="s">
        <v>4909</v>
      </c>
      <c r="K9375" s="29">
        <v>41396</v>
      </c>
      <c r="L9375" s="28" t="s">
        <v>7176</v>
      </c>
      <c r="M9375" s="28">
        <v>1424</v>
      </c>
    </row>
    <row r="9376" spans="1:13" hidden="1" x14ac:dyDescent="0.2">
      <c r="A9376" s="27">
        <v>94052</v>
      </c>
      <c r="B9376" s="28" t="s">
        <v>4573</v>
      </c>
      <c r="C9376" s="28" t="s">
        <v>4574</v>
      </c>
      <c r="D9376" s="25">
        <v>41396</v>
      </c>
      <c r="E9376" s="28" t="s">
        <v>3389</v>
      </c>
      <c r="F9376" s="26">
        <v>26.95</v>
      </c>
      <c r="G9376" s="28" t="s">
        <v>5139</v>
      </c>
      <c r="H9376" s="28" t="s">
        <v>3381</v>
      </c>
      <c r="J9376" s="28" t="s">
        <v>4911</v>
      </c>
      <c r="K9376" s="29">
        <v>41396</v>
      </c>
      <c r="L9376" s="28" t="s">
        <v>7174</v>
      </c>
      <c r="M9376" s="28" t="s">
        <v>7187</v>
      </c>
    </row>
    <row r="9377" spans="1:13" x14ac:dyDescent="0.2">
      <c r="A9377" s="27">
        <v>94079</v>
      </c>
      <c r="B9377" s="28" t="s">
        <v>4573</v>
      </c>
      <c r="C9377" s="28" t="s">
        <v>5135</v>
      </c>
      <c r="D9377" s="25">
        <v>41396</v>
      </c>
      <c r="E9377" s="28" t="s">
        <v>1323</v>
      </c>
      <c r="F9377" s="26">
        <v>7.2</v>
      </c>
      <c r="G9377" s="28" t="s">
        <v>4511</v>
      </c>
      <c r="H9377" s="28" t="s">
        <v>7151</v>
      </c>
      <c r="J9377" s="28" t="s">
        <v>4907</v>
      </c>
      <c r="K9377" s="29">
        <v>41397</v>
      </c>
      <c r="L9377" s="28" t="s">
        <v>5658</v>
      </c>
      <c r="M9377" s="28" t="s">
        <v>4199</v>
      </c>
    </row>
    <row r="9378" spans="1:13" hidden="1" x14ac:dyDescent="0.2">
      <c r="A9378" s="27">
        <v>94161.1</v>
      </c>
      <c r="B9378" s="28" t="s">
        <v>4573</v>
      </c>
      <c r="C9378" s="28" t="s">
        <v>2008</v>
      </c>
      <c r="D9378" s="25">
        <v>41396</v>
      </c>
      <c r="E9378" s="28" t="s">
        <v>6550</v>
      </c>
      <c r="F9378" s="26">
        <v>19</v>
      </c>
      <c r="G9378" s="28" t="s">
        <v>683</v>
      </c>
      <c r="H9378" s="28" t="s">
        <v>4599</v>
      </c>
      <c r="I9378" s="28" t="s">
        <v>92</v>
      </c>
      <c r="J9378" s="28" t="s">
        <v>4906</v>
      </c>
      <c r="K9378" s="29" t="s">
        <v>5799</v>
      </c>
      <c r="L9378" s="28" t="s">
        <v>5658</v>
      </c>
      <c r="M9378" s="28" t="s">
        <v>5816</v>
      </c>
    </row>
    <row r="9379" spans="1:13" hidden="1" x14ac:dyDescent="0.2">
      <c r="A9379" s="27">
        <v>94161.2</v>
      </c>
      <c r="B9379" s="28" t="s">
        <v>4573</v>
      </c>
      <c r="C9379" s="28" t="s">
        <v>2008</v>
      </c>
      <c r="D9379" s="25">
        <v>41396</v>
      </c>
      <c r="E9379" s="28" t="s">
        <v>2670</v>
      </c>
      <c r="F9379" s="26">
        <v>5.7</v>
      </c>
      <c r="G9379" s="28" t="s">
        <v>683</v>
      </c>
      <c r="H9379" s="28" t="s">
        <v>3488</v>
      </c>
      <c r="J9379" s="28" t="s">
        <v>4908</v>
      </c>
      <c r="K9379" s="29" t="s">
        <v>5799</v>
      </c>
      <c r="L9379" s="28" t="s">
        <v>5658</v>
      </c>
      <c r="M9379" s="28" t="s">
        <v>5816</v>
      </c>
    </row>
    <row r="9380" spans="1:13" hidden="1" x14ac:dyDescent="0.2">
      <c r="A9380" s="27">
        <v>94161.3</v>
      </c>
      <c r="B9380" s="28" t="s">
        <v>4573</v>
      </c>
      <c r="C9380" s="28" t="s">
        <v>2008</v>
      </c>
      <c r="D9380" s="25">
        <v>41396</v>
      </c>
      <c r="F9380" s="26">
        <v>28.87</v>
      </c>
      <c r="G9380" s="28" t="s">
        <v>683</v>
      </c>
      <c r="H9380" s="28" t="s">
        <v>3365</v>
      </c>
      <c r="J9380" s="28" t="s">
        <v>4909</v>
      </c>
      <c r="K9380" s="29" t="s">
        <v>5799</v>
      </c>
      <c r="L9380" s="28" t="s">
        <v>5658</v>
      </c>
      <c r="M9380" s="28" t="s">
        <v>5816</v>
      </c>
    </row>
    <row r="9381" spans="1:13" hidden="1" x14ac:dyDescent="0.2">
      <c r="A9381" s="27">
        <v>94077</v>
      </c>
      <c r="B9381" s="28" t="s">
        <v>4573</v>
      </c>
      <c r="C9381" s="28" t="s">
        <v>5135</v>
      </c>
      <c r="D9381" s="25">
        <v>41396</v>
      </c>
      <c r="F9381" s="26">
        <v>7.5</v>
      </c>
      <c r="G9381" s="28" t="s">
        <v>5137</v>
      </c>
      <c r="H9381" s="28" t="s">
        <v>3365</v>
      </c>
      <c r="J9381" s="28" t="s">
        <v>4909</v>
      </c>
      <c r="K9381" s="29">
        <v>41397</v>
      </c>
      <c r="L9381" s="28" t="s">
        <v>5658</v>
      </c>
      <c r="M9381" s="28" t="s">
        <v>4774</v>
      </c>
    </row>
    <row r="9382" spans="1:13" x14ac:dyDescent="0.2">
      <c r="A9382" s="27">
        <v>94078</v>
      </c>
      <c r="B9382" s="28" t="s">
        <v>4573</v>
      </c>
      <c r="C9382" s="28" t="s">
        <v>5135</v>
      </c>
      <c r="D9382" s="25">
        <v>41396</v>
      </c>
      <c r="F9382" s="26">
        <v>11.5</v>
      </c>
      <c r="G9382" s="28" t="s">
        <v>2205</v>
      </c>
      <c r="H9382" s="28" t="s">
        <v>7151</v>
      </c>
      <c r="J9382" s="28" t="s">
        <v>4911</v>
      </c>
      <c r="K9382" s="29">
        <v>41397</v>
      </c>
      <c r="L9382" s="28" t="s">
        <v>5658</v>
      </c>
      <c r="M9382" s="28" t="s">
        <v>755</v>
      </c>
    </row>
    <row r="9383" spans="1:13" hidden="1" x14ac:dyDescent="0.2">
      <c r="A9383" s="211">
        <v>94051</v>
      </c>
      <c r="B9383" s="28" t="s">
        <v>4579</v>
      </c>
      <c r="C9383" s="28" t="s">
        <v>4574</v>
      </c>
      <c r="D9383" s="25">
        <v>41397</v>
      </c>
      <c r="F9383" s="26">
        <v>50</v>
      </c>
      <c r="G9383" s="28" t="s">
        <v>4580</v>
      </c>
      <c r="H9383" s="28" t="s">
        <v>6667</v>
      </c>
      <c r="K9383" s="29">
        <v>41397</v>
      </c>
      <c r="L9383" s="28" t="s">
        <v>7184</v>
      </c>
      <c r="M9383" s="28" t="s">
        <v>4752</v>
      </c>
    </row>
    <row r="9384" spans="1:13" hidden="1" x14ac:dyDescent="0.2">
      <c r="A9384" s="211">
        <v>94083</v>
      </c>
      <c r="B9384" s="33" t="s">
        <v>4573</v>
      </c>
      <c r="C9384" s="28" t="s">
        <v>5135</v>
      </c>
      <c r="D9384" s="25">
        <v>41397</v>
      </c>
      <c r="F9384" s="26">
        <v>41.3</v>
      </c>
      <c r="G9384" s="28" t="s">
        <v>4915</v>
      </c>
      <c r="H9384" s="28" t="s">
        <v>4600</v>
      </c>
      <c r="J9384" s="28" t="s">
        <v>4907</v>
      </c>
      <c r="K9384" s="29">
        <v>41398</v>
      </c>
      <c r="L9384" s="28" t="s">
        <v>5658</v>
      </c>
      <c r="M9384" s="28" t="s">
        <v>3829</v>
      </c>
    </row>
    <row r="9385" spans="1:13" hidden="1" x14ac:dyDescent="0.2">
      <c r="A9385" s="211">
        <v>94084</v>
      </c>
      <c r="B9385" s="33" t="s">
        <v>4573</v>
      </c>
      <c r="C9385" s="28" t="s">
        <v>5135</v>
      </c>
      <c r="D9385" s="25">
        <v>41397</v>
      </c>
      <c r="E9385" s="33"/>
      <c r="F9385" s="26">
        <v>8.17</v>
      </c>
      <c r="G9385" s="28" t="s">
        <v>6754</v>
      </c>
      <c r="H9385" s="28" t="s">
        <v>3370</v>
      </c>
      <c r="J9385" s="28" t="s">
        <v>4909</v>
      </c>
      <c r="K9385" s="29">
        <v>41398</v>
      </c>
      <c r="L9385" s="28" t="s">
        <v>5658</v>
      </c>
      <c r="M9385" s="28" t="s">
        <v>5776</v>
      </c>
    </row>
    <row r="9386" spans="1:13" hidden="1" x14ac:dyDescent="0.2">
      <c r="A9386" s="211">
        <v>94048</v>
      </c>
      <c r="B9386" s="28" t="s">
        <v>4573</v>
      </c>
      <c r="C9386" s="28" t="s">
        <v>4574</v>
      </c>
      <c r="D9386" s="25">
        <v>41397</v>
      </c>
      <c r="F9386" s="26">
        <v>11.39</v>
      </c>
      <c r="G9386" s="28" t="s">
        <v>5143</v>
      </c>
      <c r="H9386" s="28" t="s">
        <v>3381</v>
      </c>
      <c r="J9386" s="28" t="s">
        <v>4909</v>
      </c>
      <c r="K9386" s="29">
        <v>41397</v>
      </c>
      <c r="L9386" s="28" t="s">
        <v>7174</v>
      </c>
      <c r="M9386" s="28" t="s">
        <v>7217</v>
      </c>
    </row>
    <row r="9387" spans="1:13" hidden="1" x14ac:dyDescent="0.2">
      <c r="A9387" s="211">
        <v>94050</v>
      </c>
      <c r="B9387" s="28" t="s">
        <v>4573</v>
      </c>
      <c r="C9387" s="28" t="s">
        <v>4574</v>
      </c>
      <c r="D9387" s="25">
        <v>41397</v>
      </c>
      <c r="F9387" s="26">
        <v>7.99</v>
      </c>
      <c r="G9387" s="28" t="s">
        <v>2742</v>
      </c>
      <c r="H9387" s="28" t="s">
        <v>3381</v>
      </c>
      <c r="J9387" s="28" t="s">
        <v>4911</v>
      </c>
      <c r="K9387" s="29">
        <v>41397</v>
      </c>
      <c r="L9387" s="28" t="s">
        <v>7174</v>
      </c>
      <c r="M9387" s="28" t="s">
        <v>8111</v>
      </c>
    </row>
    <row r="9388" spans="1:13" hidden="1" x14ac:dyDescent="0.2">
      <c r="A9388" s="27">
        <v>94049</v>
      </c>
      <c r="B9388" s="28" t="s">
        <v>4579</v>
      </c>
      <c r="C9388" s="28" t="s">
        <v>4574</v>
      </c>
      <c r="D9388" s="25">
        <v>41397</v>
      </c>
      <c r="F9388" s="26">
        <v>2107.38</v>
      </c>
      <c r="G9388" s="28" t="s">
        <v>5135</v>
      </c>
      <c r="H9388" s="28" t="s">
        <v>6667</v>
      </c>
      <c r="K9388" s="29">
        <v>41397</v>
      </c>
      <c r="L9388" s="28" t="s">
        <v>7174</v>
      </c>
      <c r="M9388" s="28" t="s">
        <v>7218</v>
      </c>
    </row>
    <row r="9389" spans="1:13" hidden="1" x14ac:dyDescent="0.2">
      <c r="A9389" s="27">
        <v>94082</v>
      </c>
      <c r="B9389" s="28" t="s">
        <v>4573</v>
      </c>
      <c r="C9389" s="28" t="s">
        <v>5135</v>
      </c>
      <c r="D9389" s="25">
        <v>41397</v>
      </c>
      <c r="F9389" s="26">
        <v>64.709999999999994</v>
      </c>
      <c r="G9389" s="28" t="s">
        <v>4758</v>
      </c>
      <c r="H9389" s="28" t="s">
        <v>7322</v>
      </c>
      <c r="J9389" s="28" t="s">
        <v>7139</v>
      </c>
      <c r="K9389" s="29">
        <v>41398</v>
      </c>
      <c r="L9389" s="28" t="s">
        <v>5658</v>
      </c>
      <c r="M9389" s="28" t="s">
        <v>3005</v>
      </c>
    </row>
    <row r="9390" spans="1:13" hidden="1" x14ac:dyDescent="0.2">
      <c r="A9390" s="27">
        <v>94363</v>
      </c>
      <c r="B9390" s="28" t="s">
        <v>5150</v>
      </c>
      <c r="C9390" s="28" t="s">
        <v>5135</v>
      </c>
      <c r="D9390" s="25">
        <v>41397</v>
      </c>
      <c r="E9390" s="33"/>
      <c r="F9390" s="26">
        <v>-2107.38</v>
      </c>
      <c r="G9390" s="28" t="s">
        <v>4574</v>
      </c>
      <c r="H9390" s="28" t="s">
        <v>6667</v>
      </c>
    </row>
    <row r="9391" spans="1:13" hidden="1" x14ac:dyDescent="0.2">
      <c r="A9391" s="211">
        <v>94085</v>
      </c>
      <c r="B9391" s="28" t="s">
        <v>4573</v>
      </c>
      <c r="C9391" s="28" t="s">
        <v>5135</v>
      </c>
      <c r="D9391" s="25">
        <v>41398</v>
      </c>
      <c r="E9391" s="28" t="s">
        <v>8368</v>
      </c>
      <c r="F9391" s="26">
        <v>11.06</v>
      </c>
      <c r="G9391" s="28" t="s">
        <v>896</v>
      </c>
      <c r="H9391" s="28" t="s">
        <v>3484</v>
      </c>
      <c r="J9391" s="28" t="s">
        <v>4909</v>
      </c>
      <c r="K9391" s="29">
        <v>41401</v>
      </c>
      <c r="L9391" s="28" t="s">
        <v>5658</v>
      </c>
      <c r="M9391" s="28" t="s">
        <v>3830</v>
      </c>
    </row>
    <row r="9392" spans="1:13" hidden="1" x14ac:dyDescent="0.2">
      <c r="A9392" s="27">
        <v>94090</v>
      </c>
      <c r="B9392" s="28" t="s">
        <v>4573</v>
      </c>
      <c r="C9392" s="28" t="s">
        <v>5135</v>
      </c>
      <c r="D9392" s="25">
        <v>41398</v>
      </c>
      <c r="F9392" s="26">
        <v>20.7</v>
      </c>
      <c r="G9392" s="28" t="s">
        <v>5167</v>
      </c>
      <c r="H9392" s="28" t="s">
        <v>3365</v>
      </c>
      <c r="J9392" s="28" t="s">
        <v>4909</v>
      </c>
      <c r="K9392" s="29">
        <v>41401</v>
      </c>
      <c r="L9392" s="28" t="s">
        <v>5658</v>
      </c>
      <c r="M9392" s="28" t="s">
        <v>748</v>
      </c>
    </row>
    <row r="9393" spans="1:13" hidden="1" x14ac:dyDescent="0.2">
      <c r="A9393" s="211">
        <v>94153</v>
      </c>
      <c r="B9393" s="28" t="s">
        <v>4573</v>
      </c>
      <c r="C9393" s="28" t="s">
        <v>5133</v>
      </c>
      <c r="D9393" s="25">
        <v>41399</v>
      </c>
      <c r="F9393" s="26">
        <v>0.17</v>
      </c>
      <c r="G9393" s="28" t="s">
        <v>681</v>
      </c>
      <c r="H9393" s="28" t="s">
        <v>7165</v>
      </c>
      <c r="K9393" s="29">
        <v>41399</v>
      </c>
      <c r="L9393" s="28" t="s">
        <v>5658</v>
      </c>
      <c r="M9393" s="28" t="s">
        <v>2936</v>
      </c>
    </row>
    <row r="9394" spans="1:13" hidden="1" x14ac:dyDescent="0.2">
      <c r="A9394" s="211">
        <v>94086</v>
      </c>
      <c r="B9394" s="28" t="s">
        <v>4573</v>
      </c>
      <c r="C9394" s="28" t="s">
        <v>5135</v>
      </c>
      <c r="D9394" s="25">
        <v>41399</v>
      </c>
      <c r="F9394" s="26">
        <v>9.99</v>
      </c>
      <c r="G9394" s="28" t="s">
        <v>7133</v>
      </c>
      <c r="H9394" s="28" t="s">
        <v>3381</v>
      </c>
      <c r="J9394" s="28" t="s">
        <v>4909</v>
      </c>
      <c r="K9394" s="29">
        <v>41401</v>
      </c>
      <c r="L9394" s="28" t="s">
        <v>5658</v>
      </c>
      <c r="M9394" s="28" t="s">
        <v>7859</v>
      </c>
    </row>
    <row r="9395" spans="1:13" hidden="1" x14ac:dyDescent="0.2">
      <c r="A9395" s="27">
        <v>94162</v>
      </c>
      <c r="B9395" s="28" t="s">
        <v>4573</v>
      </c>
      <c r="C9395" s="28" t="s">
        <v>2008</v>
      </c>
      <c r="D9395" s="25">
        <v>41399</v>
      </c>
      <c r="F9395" s="26">
        <v>39.11</v>
      </c>
      <c r="G9395" s="28" t="s">
        <v>683</v>
      </c>
      <c r="H9395" s="28" t="s">
        <v>3365</v>
      </c>
      <c r="J9395" s="28" t="s">
        <v>4909</v>
      </c>
      <c r="K9395" s="29" t="s">
        <v>5800</v>
      </c>
      <c r="L9395" s="28" t="s">
        <v>5658</v>
      </c>
      <c r="M9395" s="28" t="s">
        <v>5817</v>
      </c>
    </row>
    <row r="9396" spans="1:13" hidden="1" x14ac:dyDescent="0.2">
      <c r="A9396" s="27">
        <v>94154</v>
      </c>
      <c r="B9396" s="28" t="s">
        <v>7124</v>
      </c>
      <c r="C9396" s="28" t="s">
        <v>5133</v>
      </c>
      <c r="D9396" s="25">
        <v>41399</v>
      </c>
      <c r="F9396" s="26">
        <v>-0.84</v>
      </c>
      <c r="G9396" s="28" t="s">
        <v>5133</v>
      </c>
      <c r="H9396" s="28" t="s">
        <v>6666</v>
      </c>
      <c r="K9396" s="29">
        <v>41399</v>
      </c>
      <c r="L9396" s="28" t="s">
        <v>5658</v>
      </c>
      <c r="M9396" s="28" t="s">
        <v>2937</v>
      </c>
    </row>
    <row r="9397" spans="1:13" hidden="1" x14ac:dyDescent="0.2">
      <c r="A9397" s="211">
        <v>94087</v>
      </c>
      <c r="B9397" s="28" t="s">
        <v>4573</v>
      </c>
      <c r="C9397" s="28" t="s">
        <v>5135</v>
      </c>
      <c r="D9397" s="25">
        <v>41400</v>
      </c>
      <c r="F9397" s="26">
        <v>61.85</v>
      </c>
      <c r="G9397" s="28" t="s">
        <v>898</v>
      </c>
      <c r="H9397" s="28" t="s">
        <v>7322</v>
      </c>
      <c r="J9397" s="28" t="s">
        <v>4909</v>
      </c>
      <c r="K9397" s="29">
        <v>41401</v>
      </c>
      <c r="L9397" s="28" t="s">
        <v>5658</v>
      </c>
      <c r="M9397" s="28" t="s">
        <v>3831</v>
      </c>
    </row>
    <row r="9398" spans="1:13" hidden="1" x14ac:dyDescent="0.2">
      <c r="A9398" s="211">
        <v>94088</v>
      </c>
      <c r="B9398" s="28" t="s">
        <v>4573</v>
      </c>
      <c r="C9398" s="28" t="s">
        <v>5135</v>
      </c>
      <c r="D9398" s="25">
        <v>41400</v>
      </c>
      <c r="E9398" s="28" t="s">
        <v>8369</v>
      </c>
      <c r="F9398" s="26">
        <v>10.67</v>
      </c>
      <c r="G9398" s="28" t="s">
        <v>898</v>
      </c>
      <c r="H9398" s="28" t="s">
        <v>3484</v>
      </c>
      <c r="J9398" s="28" t="s">
        <v>4909</v>
      </c>
      <c r="K9398" s="29">
        <v>41401</v>
      </c>
      <c r="L9398" s="28" t="s">
        <v>5658</v>
      </c>
      <c r="M9398" s="28" t="s">
        <v>3832</v>
      </c>
    </row>
    <row r="9399" spans="1:13" hidden="1" x14ac:dyDescent="0.2">
      <c r="A9399" s="211">
        <v>94046</v>
      </c>
      <c r="B9399" s="28" t="s">
        <v>4573</v>
      </c>
      <c r="C9399" s="28" t="s">
        <v>4574</v>
      </c>
      <c r="D9399" s="25">
        <v>41401</v>
      </c>
      <c r="F9399" s="26">
        <v>29.03</v>
      </c>
      <c r="G9399" s="28" t="s">
        <v>5164</v>
      </c>
      <c r="H9399" s="28" t="s">
        <v>3365</v>
      </c>
      <c r="J9399" s="28" t="s">
        <v>4909</v>
      </c>
      <c r="K9399" s="29">
        <v>41401</v>
      </c>
      <c r="L9399" s="28" t="s">
        <v>7212</v>
      </c>
      <c r="M9399" s="28" t="s">
        <v>3825</v>
      </c>
    </row>
    <row r="9400" spans="1:13" hidden="1" x14ac:dyDescent="0.2">
      <c r="A9400" s="211">
        <v>94042</v>
      </c>
      <c r="B9400" s="28" t="s">
        <v>4579</v>
      </c>
      <c r="C9400" s="28" t="s">
        <v>4574</v>
      </c>
      <c r="D9400" s="25">
        <v>41401</v>
      </c>
      <c r="F9400" s="26">
        <v>30</v>
      </c>
      <c r="G9400" s="28" t="s">
        <v>4580</v>
      </c>
      <c r="H9400" s="28" t="s">
        <v>6667</v>
      </c>
      <c r="K9400" s="29">
        <v>41401</v>
      </c>
      <c r="L9400" s="28" t="s">
        <v>7184</v>
      </c>
      <c r="M9400" s="28" t="s">
        <v>4750</v>
      </c>
    </row>
    <row r="9401" spans="1:13" hidden="1" x14ac:dyDescent="0.2">
      <c r="A9401" s="211">
        <v>94043</v>
      </c>
      <c r="B9401" s="28" t="s">
        <v>4579</v>
      </c>
      <c r="C9401" s="28" t="s">
        <v>4574</v>
      </c>
      <c r="D9401" s="25">
        <v>41401</v>
      </c>
      <c r="F9401" s="26">
        <v>50</v>
      </c>
      <c r="G9401" s="28" t="s">
        <v>4580</v>
      </c>
      <c r="H9401" s="28" t="s">
        <v>6667</v>
      </c>
      <c r="K9401" s="29">
        <v>41401</v>
      </c>
      <c r="L9401" s="28" t="s">
        <v>7184</v>
      </c>
      <c r="M9401" s="28" t="s">
        <v>4751</v>
      </c>
    </row>
    <row r="9402" spans="1:13" hidden="1" x14ac:dyDescent="0.2">
      <c r="A9402" s="211">
        <v>94045</v>
      </c>
      <c r="B9402" s="28" t="s">
        <v>4573</v>
      </c>
      <c r="C9402" s="33" t="s">
        <v>4574</v>
      </c>
      <c r="D9402" s="25">
        <v>41401</v>
      </c>
      <c r="F9402" s="26">
        <v>5</v>
      </c>
      <c r="G9402" s="28" t="s">
        <v>4590</v>
      </c>
      <c r="H9402" s="28" t="s">
        <v>5954</v>
      </c>
      <c r="J9402" s="28" t="s">
        <v>4912</v>
      </c>
      <c r="K9402" s="29">
        <v>41401</v>
      </c>
      <c r="L9402" s="33" t="s">
        <v>7182</v>
      </c>
      <c r="M9402" s="28" t="s">
        <v>3824</v>
      </c>
    </row>
    <row r="9403" spans="1:13" hidden="1" x14ac:dyDescent="0.2">
      <c r="A9403" s="211">
        <v>94047</v>
      </c>
      <c r="B9403" s="28" t="s">
        <v>4573</v>
      </c>
      <c r="C9403" s="28" t="s">
        <v>4574</v>
      </c>
      <c r="D9403" s="25">
        <v>41401</v>
      </c>
      <c r="F9403" s="26">
        <v>12</v>
      </c>
      <c r="G9403" s="28" t="s">
        <v>4596</v>
      </c>
      <c r="H9403" s="28" t="s">
        <v>5954</v>
      </c>
      <c r="J9403" s="28" t="s">
        <v>4912</v>
      </c>
      <c r="K9403" s="29">
        <v>41401</v>
      </c>
      <c r="L9403" s="28" t="s">
        <v>7174</v>
      </c>
      <c r="M9403" s="28" t="s">
        <v>4596</v>
      </c>
    </row>
    <row r="9404" spans="1:13" hidden="1" x14ac:dyDescent="0.2">
      <c r="A9404" s="27">
        <v>94044</v>
      </c>
      <c r="B9404" s="28" t="s">
        <v>4573</v>
      </c>
      <c r="C9404" s="28" t="s">
        <v>4574</v>
      </c>
      <c r="D9404" s="25">
        <v>41401</v>
      </c>
      <c r="F9404" s="26">
        <v>85</v>
      </c>
      <c r="G9404" s="28" t="s">
        <v>5152</v>
      </c>
      <c r="H9404" s="28" t="s">
        <v>7311</v>
      </c>
      <c r="J9404" s="28" t="s">
        <v>4683</v>
      </c>
      <c r="K9404" s="29">
        <v>41401</v>
      </c>
      <c r="L9404" s="28" t="s">
        <v>7182</v>
      </c>
      <c r="M9404" s="28" t="s">
        <v>6042</v>
      </c>
    </row>
    <row r="9405" spans="1:13" hidden="1" x14ac:dyDescent="0.2">
      <c r="A9405" s="27">
        <v>94163</v>
      </c>
      <c r="B9405" s="33" t="s">
        <v>4573</v>
      </c>
      <c r="C9405" s="28" t="s">
        <v>2008</v>
      </c>
      <c r="D9405" s="25">
        <v>41401</v>
      </c>
      <c r="F9405" s="26">
        <v>21.38</v>
      </c>
      <c r="G9405" s="28" t="s">
        <v>683</v>
      </c>
      <c r="H9405" s="28" t="s">
        <v>3365</v>
      </c>
      <c r="J9405" s="28" t="s">
        <v>4909</v>
      </c>
      <c r="K9405" s="29" t="s">
        <v>5801</v>
      </c>
      <c r="L9405" s="28" t="s">
        <v>5658</v>
      </c>
      <c r="M9405" s="28" t="s">
        <v>5818</v>
      </c>
    </row>
    <row r="9406" spans="1:13" hidden="1" x14ac:dyDescent="0.2">
      <c r="A9406" s="27">
        <v>94164.1</v>
      </c>
      <c r="B9406" s="28" t="s">
        <v>4573</v>
      </c>
      <c r="C9406" s="28" t="s">
        <v>2008</v>
      </c>
      <c r="D9406" s="25">
        <v>41401</v>
      </c>
      <c r="E9406" s="28" t="s">
        <v>1331</v>
      </c>
      <c r="F9406" s="26">
        <v>38</v>
      </c>
      <c r="G9406" s="28" t="s">
        <v>683</v>
      </c>
      <c r="H9406" s="28" t="s">
        <v>3488</v>
      </c>
      <c r="J9406" s="28" t="s">
        <v>4908</v>
      </c>
      <c r="K9406" s="29" t="s">
        <v>5801</v>
      </c>
      <c r="L9406" s="28" t="s">
        <v>5658</v>
      </c>
      <c r="M9406" s="28" t="s">
        <v>5819</v>
      </c>
    </row>
    <row r="9407" spans="1:13" hidden="1" x14ac:dyDescent="0.2">
      <c r="A9407" s="27">
        <v>94164.2</v>
      </c>
      <c r="B9407" s="33" t="s">
        <v>4573</v>
      </c>
      <c r="C9407" s="28" t="s">
        <v>2008</v>
      </c>
      <c r="D9407" s="25">
        <v>41401</v>
      </c>
      <c r="E9407" s="28" t="s">
        <v>1335</v>
      </c>
      <c r="F9407" s="26">
        <v>4</v>
      </c>
      <c r="G9407" s="28" t="s">
        <v>683</v>
      </c>
      <c r="H9407" s="28" t="s">
        <v>4600</v>
      </c>
      <c r="J9407" s="28" t="s">
        <v>4907</v>
      </c>
      <c r="K9407" s="29" t="s">
        <v>5801</v>
      </c>
      <c r="L9407" s="28" t="s">
        <v>5658</v>
      </c>
      <c r="M9407" s="28" t="s">
        <v>5819</v>
      </c>
    </row>
    <row r="9408" spans="1:13" hidden="1" x14ac:dyDescent="0.2">
      <c r="A9408" s="27">
        <v>94164.3</v>
      </c>
      <c r="B9408" s="28" t="s">
        <v>4573</v>
      </c>
      <c r="C9408" s="28" t="s">
        <v>2008</v>
      </c>
      <c r="D9408" s="25">
        <v>41401</v>
      </c>
      <c r="F9408" s="26">
        <v>43.92</v>
      </c>
      <c r="G9408" s="28" t="s">
        <v>683</v>
      </c>
      <c r="H9408" s="28" t="s">
        <v>3365</v>
      </c>
      <c r="J9408" s="28" t="s">
        <v>4909</v>
      </c>
      <c r="K9408" s="29" t="s">
        <v>5801</v>
      </c>
      <c r="L9408" s="28" t="s">
        <v>5658</v>
      </c>
      <c r="M9408" s="28" t="s">
        <v>5819</v>
      </c>
    </row>
    <row r="9409" spans="1:13" hidden="1" x14ac:dyDescent="0.2">
      <c r="A9409" s="211">
        <v>94092.1</v>
      </c>
      <c r="B9409" s="28" t="s">
        <v>4573</v>
      </c>
      <c r="C9409" s="28" t="s">
        <v>5135</v>
      </c>
      <c r="D9409" s="25">
        <v>41402</v>
      </c>
      <c r="E9409" s="28" t="s">
        <v>3533</v>
      </c>
      <c r="F9409" s="26">
        <v>24</v>
      </c>
      <c r="G9409" s="28" t="s">
        <v>1956</v>
      </c>
      <c r="H9409" s="28" t="s">
        <v>5953</v>
      </c>
      <c r="J9409" s="28" t="s">
        <v>4909</v>
      </c>
      <c r="K9409" s="29">
        <v>41403</v>
      </c>
      <c r="L9409" s="28" t="s">
        <v>5658</v>
      </c>
      <c r="M9409" s="28" t="s">
        <v>3867</v>
      </c>
    </row>
    <row r="9410" spans="1:13" hidden="1" x14ac:dyDescent="0.2">
      <c r="A9410" s="211">
        <v>94092.2</v>
      </c>
      <c r="B9410" s="28" t="s">
        <v>4573</v>
      </c>
      <c r="C9410" s="28" t="s">
        <v>5135</v>
      </c>
      <c r="D9410" s="25">
        <v>41402</v>
      </c>
      <c r="E9410" s="28" t="s">
        <v>6145</v>
      </c>
      <c r="F9410" s="26">
        <v>14</v>
      </c>
      <c r="G9410" s="28" t="s">
        <v>1956</v>
      </c>
      <c r="H9410" s="28" t="s">
        <v>3370</v>
      </c>
      <c r="J9410" s="28" t="s">
        <v>4909</v>
      </c>
      <c r="K9410" s="29">
        <v>41403</v>
      </c>
      <c r="L9410" s="28" t="s">
        <v>5658</v>
      </c>
      <c r="M9410" s="28" t="s">
        <v>3867</v>
      </c>
    </row>
    <row r="9411" spans="1:13" hidden="1" x14ac:dyDescent="0.2">
      <c r="A9411" s="211">
        <v>94092.3</v>
      </c>
      <c r="B9411" s="28" t="s">
        <v>4573</v>
      </c>
      <c r="C9411" s="28" t="s">
        <v>5135</v>
      </c>
      <c r="D9411" s="25">
        <v>41402</v>
      </c>
      <c r="F9411" s="26">
        <v>14.78</v>
      </c>
      <c r="G9411" s="28" t="s">
        <v>1956</v>
      </c>
      <c r="H9411" s="28" t="s">
        <v>3365</v>
      </c>
      <c r="J9411" s="28" t="s">
        <v>4909</v>
      </c>
      <c r="K9411" s="29">
        <v>41403</v>
      </c>
      <c r="L9411" s="28" t="s">
        <v>5658</v>
      </c>
      <c r="M9411" s="28" t="s">
        <v>3867</v>
      </c>
    </row>
    <row r="9412" spans="1:13" hidden="1" x14ac:dyDescent="0.2">
      <c r="A9412" s="211">
        <v>94039</v>
      </c>
      <c r="B9412" s="28" t="s">
        <v>4579</v>
      </c>
      <c r="C9412" s="28" t="s">
        <v>4574</v>
      </c>
      <c r="D9412" s="25">
        <v>41402</v>
      </c>
      <c r="F9412" s="26">
        <v>100</v>
      </c>
      <c r="G9412" s="28" t="s">
        <v>4580</v>
      </c>
      <c r="H9412" s="28" t="s">
        <v>6667</v>
      </c>
      <c r="K9412" s="29">
        <v>41402</v>
      </c>
      <c r="L9412" s="28" t="s">
        <v>7184</v>
      </c>
      <c r="M9412" s="28" t="s">
        <v>6961</v>
      </c>
    </row>
    <row r="9413" spans="1:13" hidden="1" x14ac:dyDescent="0.2">
      <c r="A9413" s="211">
        <v>94091</v>
      </c>
      <c r="B9413" s="28" t="s">
        <v>4573</v>
      </c>
      <c r="C9413" s="28" t="s">
        <v>5135</v>
      </c>
      <c r="D9413" s="25">
        <v>41402</v>
      </c>
      <c r="F9413" s="26">
        <v>95</v>
      </c>
      <c r="G9413" s="28" t="s">
        <v>5161</v>
      </c>
      <c r="H9413" s="28" t="s">
        <v>4599</v>
      </c>
      <c r="I9413" s="28" t="s">
        <v>92</v>
      </c>
      <c r="J9413" s="28" t="s">
        <v>4906</v>
      </c>
      <c r="K9413" s="29">
        <v>41403</v>
      </c>
      <c r="L9413" s="28" t="s">
        <v>5658</v>
      </c>
      <c r="M9413" s="28" t="s">
        <v>3833</v>
      </c>
    </row>
    <row r="9414" spans="1:13" hidden="1" x14ac:dyDescent="0.2">
      <c r="A9414" s="211">
        <v>94094</v>
      </c>
      <c r="B9414" s="28" t="s">
        <v>4573</v>
      </c>
      <c r="C9414" s="28" t="s">
        <v>5135</v>
      </c>
      <c r="D9414" s="25">
        <v>41402</v>
      </c>
      <c r="E9414" s="28" t="s">
        <v>8376</v>
      </c>
      <c r="F9414" s="26">
        <v>26</v>
      </c>
      <c r="G9414" s="28" t="s">
        <v>4039</v>
      </c>
      <c r="H9414" s="28" t="s">
        <v>4600</v>
      </c>
      <c r="J9414" s="28" t="s">
        <v>4906</v>
      </c>
      <c r="K9414" s="29">
        <v>41403</v>
      </c>
      <c r="L9414" s="28" t="s">
        <v>5658</v>
      </c>
      <c r="M9414" s="28" t="s">
        <v>3834</v>
      </c>
    </row>
    <row r="9415" spans="1:13" hidden="1" x14ac:dyDescent="0.2">
      <c r="A9415" s="211">
        <v>94041</v>
      </c>
      <c r="B9415" s="33" t="s">
        <v>4573</v>
      </c>
      <c r="C9415" s="28" t="s">
        <v>4574</v>
      </c>
      <c r="D9415" s="25">
        <v>41402</v>
      </c>
      <c r="E9415" s="28" t="s">
        <v>7819</v>
      </c>
      <c r="F9415" s="26">
        <v>109.2</v>
      </c>
      <c r="G9415" s="28" t="s">
        <v>5713</v>
      </c>
      <c r="H9415" s="28" t="s">
        <v>4599</v>
      </c>
      <c r="I9415" s="28" t="s">
        <v>92</v>
      </c>
      <c r="J9415" s="28" t="s">
        <v>4906</v>
      </c>
      <c r="K9415" s="29">
        <v>41402</v>
      </c>
      <c r="L9415" s="28" t="s">
        <v>7176</v>
      </c>
      <c r="M9415" s="28">
        <v>1446</v>
      </c>
    </row>
    <row r="9416" spans="1:13" hidden="1" x14ac:dyDescent="0.2">
      <c r="A9416" s="27">
        <v>94040</v>
      </c>
      <c r="B9416" s="28" t="s">
        <v>4573</v>
      </c>
      <c r="C9416" s="28" t="s">
        <v>4574</v>
      </c>
      <c r="D9416" s="25">
        <v>41402</v>
      </c>
      <c r="E9416" s="28" t="s">
        <v>3388</v>
      </c>
      <c r="F9416" s="26">
        <v>8.19</v>
      </c>
      <c r="G9416" s="28" t="s">
        <v>4589</v>
      </c>
      <c r="H9416" s="28" t="s">
        <v>3381</v>
      </c>
      <c r="J9416" s="28" t="s">
        <v>4907</v>
      </c>
      <c r="K9416" s="29">
        <v>41402</v>
      </c>
      <c r="L9416" s="28" t="s">
        <v>7174</v>
      </c>
      <c r="M9416" s="28" t="s">
        <v>7186</v>
      </c>
    </row>
    <row r="9417" spans="1:13" hidden="1" x14ac:dyDescent="0.2">
      <c r="A9417" s="27">
        <v>94095</v>
      </c>
      <c r="B9417" s="33" t="s">
        <v>4573</v>
      </c>
      <c r="C9417" s="28" t="s">
        <v>5135</v>
      </c>
      <c r="D9417" s="25">
        <v>41402</v>
      </c>
      <c r="E9417" s="33" t="s">
        <v>8377</v>
      </c>
      <c r="F9417" s="26">
        <v>10</v>
      </c>
      <c r="G9417" s="28" t="s">
        <v>5137</v>
      </c>
      <c r="H9417" s="28" t="s">
        <v>7321</v>
      </c>
      <c r="I9417" s="28" t="s">
        <v>3787</v>
      </c>
      <c r="J9417" s="28" t="s">
        <v>4907</v>
      </c>
      <c r="K9417" s="29">
        <v>41403</v>
      </c>
      <c r="L9417" s="28" t="s">
        <v>5658</v>
      </c>
      <c r="M9417" s="28" t="s">
        <v>3835</v>
      </c>
    </row>
    <row r="9418" spans="1:13" hidden="1" x14ac:dyDescent="0.2">
      <c r="A9418" s="27">
        <v>94096</v>
      </c>
      <c r="B9418" s="28" t="s">
        <v>4573</v>
      </c>
      <c r="C9418" s="28" t="s">
        <v>5135</v>
      </c>
      <c r="D9418" s="25">
        <v>41402</v>
      </c>
      <c r="F9418" s="26">
        <v>3.48</v>
      </c>
      <c r="G9418" s="28" t="s">
        <v>5137</v>
      </c>
      <c r="H9418" s="28" t="s">
        <v>3365</v>
      </c>
      <c r="J9418" s="28" t="s">
        <v>4909</v>
      </c>
      <c r="K9418" s="29">
        <v>41403</v>
      </c>
      <c r="L9418" s="28" t="s">
        <v>5658</v>
      </c>
      <c r="M9418" s="28" t="s">
        <v>4774</v>
      </c>
    </row>
    <row r="9419" spans="1:13" hidden="1" x14ac:dyDescent="0.2">
      <c r="A9419" s="27">
        <v>94093</v>
      </c>
      <c r="B9419" s="28" t="s">
        <v>4573</v>
      </c>
      <c r="C9419" s="28" t="s">
        <v>5135</v>
      </c>
      <c r="D9419" s="25">
        <v>41402</v>
      </c>
      <c r="F9419" s="26">
        <v>30</v>
      </c>
      <c r="G9419" s="28" t="s">
        <v>7486</v>
      </c>
      <c r="H9419" s="28" t="s">
        <v>3381</v>
      </c>
      <c r="J9419" s="28" t="s">
        <v>4905</v>
      </c>
      <c r="K9419" s="29">
        <v>41403</v>
      </c>
      <c r="L9419" s="28" t="s">
        <v>5658</v>
      </c>
      <c r="M9419" s="28" t="s">
        <v>6433</v>
      </c>
    </row>
    <row r="9420" spans="1:13" hidden="1" x14ac:dyDescent="0.2">
      <c r="A9420" s="211">
        <v>94098</v>
      </c>
      <c r="B9420" s="28" t="s">
        <v>4573</v>
      </c>
      <c r="C9420" s="28" t="s">
        <v>5135</v>
      </c>
      <c r="D9420" s="25">
        <v>41403</v>
      </c>
      <c r="E9420" s="28" t="s">
        <v>7294</v>
      </c>
      <c r="F9420" s="26">
        <v>12</v>
      </c>
      <c r="G9420" s="28" t="s">
        <v>3356</v>
      </c>
      <c r="H9420" s="28" t="s">
        <v>5953</v>
      </c>
      <c r="J9420" s="28" t="s">
        <v>4909</v>
      </c>
      <c r="K9420" s="29">
        <v>41404</v>
      </c>
      <c r="L9420" s="28" t="s">
        <v>5658</v>
      </c>
      <c r="M9420" s="28" t="s">
        <v>3836</v>
      </c>
    </row>
    <row r="9421" spans="1:13" hidden="1" x14ac:dyDescent="0.2">
      <c r="A9421" s="211">
        <v>94038</v>
      </c>
      <c r="B9421" s="28" t="s">
        <v>4585</v>
      </c>
      <c r="C9421" s="28" t="s">
        <v>4574</v>
      </c>
      <c r="D9421" s="25">
        <v>41403</v>
      </c>
      <c r="F9421" s="26">
        <v>25</v>
      </c>
      <c r="G9421" s="28" t="s">
        <v>4586</v>
      </c>
      <c r="H9421" s="28" t="s">
        <v>5948</v>
      </c>
      <c r="J9421" s="28" t="s">
        <v>4905</v>
      </c>
      <c r="K9421" s="29">
        <v>41403</v>
      </c>
      <c r="L9421" s="28" t="s">
        <v>7174</v>
      </c>
      <c r="M9421" s="28" t="s">
        <v>7180</v>
      </c>
    </row>
    <row r="9422" spans="1:13" hidden="1" x14ac:dyDescent="0.2">
      <c r="A9422" s="211">
        <v>94100</v>
      </c>
      <c r="B9422" s="28" t="s">
        <v>4573</v>
      </c>
      <c r="C9422" s="28" t="s">
        <v>5135</v>
      </c>
      <c r="D9422" s="25">
        <v>41403</v>
      </c>
      <c r="E9422" s="28" t="s">
        <v>8378</v>
      </c>
      <c r="F9422" s="26">
        <v>66.94</v>
      </c>
      <c r="G9422" s="28" t="s">
        <v>2203</v>
      </c>
      <c r="H9422" s="28" t="s">
        <v>7311</v>
      </c>
      <c r="J9422" s="28" t="s">
        <v>4683</v>
      </c>
      <c r="K9422" s="29">
        <v>41405</v>
      </c>
      <c r="L9422" s="28" t="s">
        <v>5658</v>
      </c>
      <c r="M9422" s="28" t="s">
        <v>3838</v>
      </c>
    </row>
    <row r="9423" spans="1:13" hidden="1" x14ac:dyDescent="0.2">
      <c r="A9423" s="27">
        <v>94152</v>
      </c>
      <c r="B9423" s="28" t="s">
        <v>4573</v>
      </c>
      <c r="C9423" s="28" t="s">
        <v>5133</v>
      </c>
      <c r="D9423" s="25">
        <v>41403</v>
      </c>
      <c r="F9423" s="26">
        <v>19.3</v>
      </c>
      <c r="G9423" s="28" t="s">
        <v>5137</v>
      </c>
      <c r="H9423" s="28" t="s">
        <v>3365</v>
      </c>
      <c r="J9423" s="28" t="s">
        <v>4909</v>
      </c>
      <c r="K9423" s="29">
        <v>41403</v>
      </c>
      <c r="L9423" s="28" t="s">
        <v>5658</v>
      </c>
      <c r="M9423" s="28" t="s">
        <v>3226</v>
      </c>
    </row>
    <row r="9424" spans="1:13" hidden="1" x14ac:dyDescent="0.2">
      <c r="A9424" s="27">
        <v>94099</v>
      </c>
      <c r="B9424" s="28" t="s">
        <v>4573</v>
      </c>
      <c r="C9424" s="28" t="s">
        <v>5135</v>
      </c>
      <c r="D9424" s="25">
        <v>41403</v>
      </c>
      <c r="E9424" s="28" t="s">
        <v>8370</v>
      </c>
      <c r="F9424" s="26">
        <v>260</v>
      </c>
      <c r="G9424" s="28" t="s">
        <v>687</v>
      </c>
      <c r="H9424" s="28" t="s">
        <v>5946</v>
      </c>
      <c r="I9424" s="28" t="s">
        <v>3787</v>
      </c>
      <c r="J9424" s="28" t="s">
        <v>4909</v>
      </c>
      <c r="K9424" s="29">
        <v>41405</v>
      </c>
      <c r="L9424" s="28" t="s">
        <v>5658</v>
      </c>
      <c r="M9424" s="28" t="s">
        <v>3837</v>
      </c>
    </row>
    <row r="9425" spans="1:13" hidden="1" x14ac:dyDescent="0.2">
      <c r="A9425" s="27">
        <v>94097</v>
      </c>
      <c r="B9425" s="28" t="s">
        <v>4573</v>
      </c>
      <c r="C9425" s="28" t="s">
        <v>5135</v>
      </c>
      <c r="D9425" s="25">
        <v>41403</v>
      </c>
      <c r="F9425" s="26">
        <v>103.23</v>
      </c>
      <c r="G9425" s="28" t="s">
        <v>6789</v>
      </c>
      <c r="H9425" s="28" t="s">
        <v>4599</v>
      </c>
      <c r="I9425" s="28" t="s">
        <v>92</v>
      </c>
      <c r="J9425" s="28" t="s">
        <v>4906</v>
      </c>
      <c r="K9425" s="29">
        <v>41404</v>
      </c>
      <c r="L9425" s="28" t="s">
        <v>5658</v>
      </c>
      <c r="M9425" s="28" t="s">
        <v>7364</v>
      </c>
    </row>
    <row r="9426" spans="1:13" hidden="1" x14ac:dyDescent="0.2">
      <c r="A9426" s="211">
        <v>94103</v>
      </c>
      <c r="B9426" s="28" t="s">
        <v>4573</v>
      </c>
      <c r="C9426" s="28" t="s">
        <v>5135</v>
      </c>
      <c r="D9426" s="25">
        <v>41404</v>
      </c>
      <c r="E9426" s="28" t="s">
        <v>8371</v>
      </c>
      <c r="F9426" s="26">
        <v>23.4</v>
      </c>
      <c r="G9426" s="28" t="s">
        <v>3348</v>
      </c>
      <c r="H9426" s="28" t="s">
        <v>3484</v>
      </c>
      <c r="J9426" s="28" t="s">
        <v>4908</v>
      </c>
      <c r="K9426" s="29">
        <v>41405</v>
      </c>
      <c r="L9426" s="28" t="s">
        <v>5658</v>
      </c>
      <c r="M9426" s="28" t="s">
        <v>3839</v>
      </c>
    </row>
    <row r="9427" spans="1:13" hidden="1" x14ac:dyDescent="0.2">
      <c r="A9427" s="211">
        <v>94101</v>
      </c>
      <c r="B9427" s="28" t="s">
        <v>4573</v>
      </c>
      <c r="C9427" s="28" t="s">
        <v>5135</v>
      </c>
      <c r="D9427" s="25">
        <v>41404</v>
      </c>
      <c r="F9427" s="26">
        <v>164</v>
      </c>
      <c r="G9427" s="28" t="s">
        <v>5161</v>
      </c>
      <c r="H9427" s="28" t="s">
        <v>4599</v>
      </c>
      <c r="I9427" s="28" t="s">
        <v>92</v>
      </c>
      <c r="K9427" s="29">
        <v>41405</v>
      </c>
      <c r="L9427" s="28" t="s">
        <v>5658</v>
      </c>
      <c r="M9427" s="28" t="s">
        <v>3833</v>
      </c>
    </row>
    <row r="9428" spans="1:13" hidden="1" x14ac:dyDescent="0.2">
      <c r="A9428" s="211">
        <v>94037</v>
      </c>
      <c r="B9428" s="28" t="s">
        <v>4573</v>
      </c>
      <c r="C9428" s="28" t="s">
        <v>4574</v>
      </c>
      <c r="D9428" s="25">
        <v>41404</v>
      </c>
      <c r="E9428" s="28" t="s">
        <v>2598</v>
      </c>
      <c r="F9428" s="26">
        <v>13.25</v>
      </c>
      <c r="G9428" s="28" t="s">
        <v>681</v>
      </c>
      <c r="H9428" s="28" t="s">
        <v>7165</v>
      </c>
      <c r="J9428" s="28" t="s">
        <v>4907</v>
      </c>
      <c r="K9428" s="29">
        <v>41404</v>
      </c>
      <c r="L9428" s="28" t="s">
        <v>7174</v>
      </c>
      <c r="M9428" s="28" t="s">
        <v>697</v>
      </c>
    </row>
    <row r="9429" spans="1:13" hidden="1" x14ac:dyDescent="0.2">
      <c r="A9429" s="27">
        <v>94106</v>
      </c>
      <c r="B9429" s="28" t="s">
        <v>4573</v>
      </c>
      <c r="C9429" s="28" t="s">
        <v>5135</v>
      </c>
      <c r="D9429" s="25">
        <v>41404</v>
      </c>
      <c r="F9429" s="26">
        <v>34.049999999999997</v>
      </c>
      <c r="G9429" s="28" t="s">
        <v>4528</v>
      </c>
      <c r="H9429" s="28" t="s">
        <v>3484</v>
      </c>
      <c r="J9429" s="28" t="s">
        <v>4908</v>
      </c>
      <c r="K9429" s="29">
        <v>41407</v>
      </c>
      <c r="L9429" s="28" t="s">
        <v>5658</v>
      </c>
      <c r="M9429" s="28" t="s">
        <v>3840</v>
      </c>
    </row>
    <row r="9430" spans="1:13" hidden="1" x14ac:dyDescent="0.2">
      <c r="A9430" s="27">
        <v>94105</v>
      </c>
      <c r="B9430" s="28" t="s">
        <v>4573</v>
      </c>
      <c r="C9430" s="28" t="s">
        <v>5135</v>
      </c>
      <c r="D9430" s="25">
        <v>41404</v>
      </c>
      <c r="F9430" s="26">
        <v>5.44</v>
      </c>
      <c r="G9430" s="28" t="s">
        <v>7119</v>
      </c>
      <c r="H9430" s="28" t="s">
        <v>3365</v>
      </c>
      <c r="J9430" s="28" t="s">
        <v>4911</v>
      </c>
      <c r="K9430" s="29">
        <v>41405</v>
      </c>
      <c r="L9430" s="28" t="s">
        <v>5658</v>
      </c>
      <c r="M9430" s="28" t="s">
        <v>6161</v>
      </c>
    </row>
    <row r="9431" spans="1:13" hidden="1" x14ac:dyDescent="0.2">
      <c r="A9431" s="27">
        <v>94102</v>
      </c>
      <c r="B9431" s="28" t="s">
        <v>4573</v>
      </c>
      <c r="C9431" s="28" t="s">
        <v>5135</v>
      </c>
      <c r="D9431" s="25">
        <v>41404</v>
      </c>
      <c r="F9431" s="26">
        <v>66.290000000000006</v>
      </c>
      <c r="G9431" s="28" t="s">
        <v>4758</v>
      </c>
      <c r="H9431" s="28" t="s">
        <v>7322</v>
      </c>
      <c r="J9431" s="28" t="s">
        <v>7139</v>
      </c>
      <c r="K9431" s="29">
        <v>41405</v>
      </c>
      <c r="L9431" s="28" t="s">
        <v>5658</v>
      </c>
      <c r="M9431" s="28" t="s">
        <v>3005</v>
      </c>
    </row>
    <row r="9432" spans="1:13" hidden="1" x14ac:dyDescent="0.2">
      <c r="A9432" s="27">
        <v>94104</v>
      </c>
      <c r="B9432" s="28" t="s">
        <v>4573</v>
      </c>
      <c r="C9432" s="28" t="s">
        <v>5135</v>
      </c>
      <c r="D9432" s="25">
        <v>41404</v>
      </c>
      <c r="F9432" s="26">
        <v>13</v>
      </c>
      <c r="G9432" s="28" t="s">
        <v>2158</v>
      </c>
      <c r="H9432" s="28" t="s">
        <v>3488</v>
      </c>
      <c r="J9432" s="28" t="s">
        <v>4908</v>
      </c>
      <c r="K9432" s="29">
        <v>41405</v>
      </c>
      <c r="L9432" s="28" t="s">
        <v>5658</v>
      </c>
      <c r="M9432" s="28" t="s">
        <v>7356</v>
      </c>
    </row>
    <row r="9433" spans="1:13" hidden="1" x14ac:dyDescent="0.2">
      <c r="A9433" s="211">
        <v>94111</v>
      </c>
      <c r="B9433" s="28" t="s">
        <v>4573</v>
      </c>
      <c r="C9433" s="28" t="s">
        <v>5135</v>
      </c>
      <c r="D9433" s="25">
        <v>41405</v>
      </c>
      <c r="F9433" s="26">
        <v>13.55</v>
      </c>
      <c r="G9433" s="28" t="s">
        <v>7996</v>
      </c>
      <c r="H9433" s="28" t="s">
        <v>3484</v>
      </c>
      <c r="J9433" s="28" t="s">
        <v>4907</v>
      </c>
      <c r="K9433" s="29">
        <v>41407</v>
      </c>
      <c r="L9433" s="28" t="s">
        <v>5658</v>
      </c>
      <c r="M9433" s="28" t="s">
        <v>6502</v>
      </c>
    </row>
    <row r="9434" spans="1:13" hidden="1" x14ac:dyDescent="0.2">
      <c r="A9434" s="211">
        <v>94147</v>
      </c>
      <c r="B9434" s="33" t="s">
        <v>4573</v>
      </c>
      <c r="C9434" s="33" t="s">
        <v>5135</v>
      </c>
      <c r="D9434" s="25">
        <v>41405</v>
      </c>
      <c r="E9434" s="28" t="s">
        <v>3629</v>
      </c>
      <c r="F9434" s="26">
        <v>85</v>
      </c>
      <c r="G9434" s="28" t="s">
        <v>1560</v>
      </c>
      <c r="H9434" s="28" t="s">
        <v>4600</v>
      </c>
      <c r="J9434" s="28" t="s">
        <v>4907</v>
      </c>
      <c r="K9434" s="29">
        <v>41407</v>
      </c>
      <c r="L9434" s="33" t="s">
        <v>5658</v>
      </c>
      <c r="M9434" s="28" t="s">
        <v>2735</v>
      </c>
    </row>
    <row r="9435" spans="1:13" hidden="1" x14ac:dyDescent="0.2">
      <c r="A9435" s="211">
        <v>94148</v>
      </c>
      <c r="B9435" s="28" t="s">
        <v>4573</v>
      </c>
      <c r="C9435" s="33" t="s">
        <v>5135</v>
      </c>
      <c r="D9435" s="25">
        <v>41405</v>
      </c>
      <c r="E9435" s="28" t="s">
        <v>6148</v>
      </c>
      <c r="F9435" s="26">
        <v>12.99</v>
      </c>
      <c r="G9435" s="28" t="s">
        <v>1560</v>
      </c>
      <c r="H9435" s="28" t="s">
        <v>7321</v>
      </c>
      <c r="I9435" s="28" t="s">
        <v>3787</v>
      </c>
      <c r="J9435" s="28" t="s">
        <v>4907</v>
      </c>
      <c r="K9435" s="29">
        <v>41407</v>
      </c>
      <c r="L9435" s="33" t="s">
        <v>5658</v>
      </c>
      <c r="M9435" s="28" t="s">
        <v>2735</v>
      </c>
    </row>
    <row r="9436" spans="1:13" hidden="1" x14ac:dyDescent="0.2">
      <c r="A9436" s="211">
        <v>94109</v>
      </c>
      <c r="B9436" s="28" t="s">
        <v>4573</v>
      </c>
      <c r="C9436" s="28" t="s">
        <v>5135</v>
      </c>
      <c r="D9436" s="25">
        <v>41405</v>
      </c>
      <c r="F9436" s="26">
        <v>35.979999999999997</v>
      </c>
      <c r="G9436" s="28" t="s">
        <v>2203</v>
      </c>
      <c r="H9436" s="28" t="s">
        <v>4600</v>
      </c>
      <c r="J9436" s="28" t="s">
        <v>4907</v>
      </c>
      <c r="K9436" s="29">
        <v>41407</v>
      </c>
      <c r="L9436" s="28" t="s">
        <v>5658</v>
      </c>
      <c r="M9436" s="28" t="s">
        <v>3842</v>
      </c>
    </row>
    <row r="9437" spans="1:13" hidden="1" x14ac:dyDescent="0.2">
      <c r="A9437" s="27">
        <v>94108.1</v>
      </c>
      <c r="B9437" s="28" t="s">
        <v>4573</v>
      </c>
      <c r="C9437" s="28" t="s">
        <v>5135</v>
      </c>
      <c r="D9437" s="25">
        <v>41405</v>
      </c>
      <c r="E9437" s="28" t="s">
        <v>980</v>
      </c>
      <c r="F9437" s="26">
        <v>15</v>
      </c>
      <c r="G9437" s="28" t="s">
        <v>5137</v>
      </c>
      <c r="H9437" s="28" t="s">
        <v>3488</v>
      </c>
      <c r="J9437" s="28" t="s">
        <v>4908</v>
      </c>
      <c r="K9437" s="29">
        <v>41407</v>
      </c>
      <c r="L9437" s="28" t="s">
        <v>5658</v>
      </c>
      <c r="M9437" s="28" t="s">
        <v>3175</v>
      </c>
    </row>
    <row r="9438" spans="1:13" hidden="1" x14ac:dyDescent="0.2">
      <c r="A9438" s="27">
        <v>94108.2</v>
      </c>
      <c r="B9438" s="28" t="s">
        <v>4573</v>
      </c>
      <c r="C9438" s="28" t="s">
        <v>5135</v>
      </c>
      <c r="D9438" s="25">
        <v>41405</v>
      </c>
      <c r="E9438" s="28" t="s">
        <v>6146</v>
      </c>
      <c r="F9438" s="26">
        <v>10</v>
      </c>
      <c r="G9438" s="28" t="s">
        <v>5137</v>
      </c>
      <c r="H9438" s="28" t="s">
        <v>277</v>
      </c>
      <c r="I9438" s="28" t="s">
        <v>3787</v>
      </c>
      <c r="J9438" s="28" t="s">
        <v>4909</v>
      </c>
      <c r="K9438" s="29">
        <v>41407</v>
      </c>
      <c r="L9438" s="28" t="s">
        <v>5658</v>
      </c>
      <c r="M9438" s="28" t="s">
        <v>3175</v>
      </c>
    </row>
    <row r="9439" spans="1:13" hidden="1" x14ac:dyDescent="0.2">
      <c r="A9439" s="27">
        <v>94108.3</v>
      </c>
      <c r="B9439" s="28" t="s">
        <v>4573</v>
      </c>
      <c r="C9439" s="28" t="s">
        <v>5135</v>
      </c>
      <c r="D9439" s="25">
        <v>41405</v>
      </c>
      <c r="E9439" s="28" t="s">
        <v>7113</v>
      </c>
      <c r="F9439" s="26">
        <v>6.2</v>
      </c>
      <c r="G9439" s="28" t="s">
        <v>5137</v>
      </c>
      <c r="H9439" s="28" t="s">
        <v>3370</v>
      </c>
      <c r="J9439" s="28" t="s">
        <v>4909</v>
      </c>
      <c r="K9439" s="29">
        <v>41407</v>
      </c>
      <c r="L9439" s="28" t="s">
        <v>5658</v>
      </c>
      <c r="M9439" s="28" t="s">
        <v>3175</v>
      </c>
    </row>
    <row r="9440" spans="1:13" hidden="1" x14ac:dyDescent="0.2">
      <c r="A9440" s="27">
        <v>94108.4</v>
      </c>
      <c r="B9440" s="28" t="s">
        <v>4573</v>
      </c>
      <c r="C9440" s="28" t="s">
        <v>5135</v>
      </c>
      <c r="D9440" s="25">
        <v>41405</v>
      </c>
      <c r="F9440" s="26">
        <v>31.09</v>
      </c>
      <c r="G9440" s="28" t="s">
        <v>5137</v>
      </c>
      <c r="H9440" s="28" t="s">
        <v>3365</v>
      </c>
      <c r="J9440" s="28" t="s">
        <v>4909</v>
      </c>
      <c r="K9440" s="29">
        <v>41407</v>
      </c>
      <c r="L9440" s="28" t="s">
        <v>5658</v>
      </c>
      <c r="M9440" s="28" t="s">
        <v>3175</v>
      </c>
    </row>
    <row r="9441" spans="1:13" hidden="1" x14ac:dyDescent="0.2">
      <c r="A9441" s="27">
        <v>94107</v>
      </c>
      <c r="B9441" s="28" t="s">
        <v>4573</v>
      </c>
      <c r="C9441" s="28" t="s">
        <v>5135</v>
      </c>
      <c r="D9441" s="25">
        <v>41405</v>
      </c>
      <c r="E9441" s="33"/>
      <c r="F9441" s="26">
        <v>76</v>
      </c>
      <c r="G9441" s="28" t="s">
        <v>4095</v>
      </c>
      <c r="H9441" s="28" t="s">
        <v>4600</v>
      </c>
      <c r="J9441" s="28" t="s">
        <v>4906</v>
      </c>
      <c r="K9441" s="29">
        <v>41407</v>
      </c>
      <c r="L9441" s="28" t="s">
        <v>5658</v>
      </c>
      <c r="M9441" s="28" t="s">
        <v>3841</v>
      </c>
    </row>
    <row r="9442" spans="1:13" x14ac:dyDescent="0.2">
      <c r="A9442" s="27">
        <v>94110</v>
      </c>
      <c r="B9442" s="28" t="s">
        <v>4573</v>
      </c>
      <c r="C9442" s="28" t="s">
        <v>5135</v>
      </c>
      <c r="D9442" s="25">
        <v>41405</v>
      </c>
      <c r="F9442" s="26">
        <v>26</v>
      </c>
      <c r="G9442" s="28" t="s">
        <v>2205</v>
      </c>
      <c r="H9442" s="28" t="s">
        <v>7151</v>
      </c>
      <c r="J9442" s="28" t="s">
        <v>4911</v>
      </c>
      <c r="K9442" s="29">
        <v>41407</v>
      </c>
      <c r="L9442" s="28" t="s">
        <v>5658</v>
      </c>
      <c r="M9442" s="28" t="s">
        <v>755</v>
      </c>
    </row>
    <row r="9443" spans="1:13" hidden="1" x14ac:dyDescent="0.2">
      <c r="A9443" s="211">
        <v>94112</v>
      </c>
      <c r="B9443" s="28" t="s">
        <v>4573</v>
      </c>
      <c r="C9443" s="28" t="s">
        <v>5135</v>
      </c>
      <c r="D9443" s="25">
        <v>41406</v>
      </c>
      <c r="E9443" s="28" t="s">
        <v>8372</v>
      </c>
      <c r="F9443" s="26">
        <v>43</v>
      </c>
      <c r="G9443" s="28" t="s">
        <v>1562</v>
      </c>
      <c r="H9443" s="28" t="s">
        <v>5946</v>
      </c>
      <c r="I9443" s="28" t="s">
        <v>3787</v>
      </c>
      <c r="J9443" s="28" t="s">
        <v>4908</v>
      </c>
      <c r="K9443" s="29">
        <v>41407</v>
      </c>
      <c r="L9443" s="28" t="s">
        <v>5658</v>
      </c>
      <c r="M9443" s="28" t="s">
        <v>6503</v>
      </c>
    </row>
    <row r="9444" spans="1:13" hidden="1" x14ac:dyDescent="0.2">
      <c r="A9444" s="211">
        <v>94113</v>
      </c>
      <c r="B9444" s="28" t="s">
        <v>4573</v>
      </c>
      <c r="C9444" s="28" t="s">
        <v>5135</v>
      </c>
      <c r="D9444" s="25">
        <v>41406</v>
      </c>
      <c r="E9444" s="28" t="s">
        <v>7164</v>
      </c>
      <c r="F9444" s="26">
        <v>12.9</v>
      </c>
      <c r="G9444" s="28" t="s">
        <v>1562</v>
      </c>
      <c r="H9444" s="28" t="s">
        <v>5946</v>
      </c>
      <c r="I9444" s="28" t="s">
        <v>3787</v>
      </c>
      <c r="J9444" s="28" t="s">
        <v>4908</v>
      </c>
      <c r="K9444" s="29">
        <v>41407</v>
      </c>
      <c r="L9444" s="28" t="s">
        <v>5658</v>
      </c>
      <c r="M9444" s="28" t="s">
        <v>6504</v>
      </c>
    </row>
    <row r="9445" spans="1:13" hidden="1" x14ac:dyDescent="0.2">
      <c r="A9445" s="211">
        <v>94114</v>
      </c>
      <c r="B9445" s="28" t="s">
        <v>4573</v>
      </c>
      <c r="C9445" s="28" t="s">
        <v>5135</v>
      </c>
      <c r="D9445" s="25">
        <v>41406</v>
      </c>
      <c r="E9445" s="28" t="s">
        <v>2051</v>
      </c>
      <c r="F9445" s="26">
        <v>11.8</v>
      </c>
      <c r="G9445" s="28" t="s">
        <v>1562</v>
      </c>
      <c r="H9445" s="28" t="s">
        <v>5946</v>
      </c>
      <c r="I9445" s="28" t="s">
        <v>3787</v>
      </c>
      <c r="J9445" s="28" t="s">
        <v>4908</v>
      </c>
      <c r="K9445" s="29">
        <v>41407</v>
      </c>
      <c r="L9445" s="28" t="s">
        <v>5658</v>
      </c>
      <c r="M9445" s="28" t="s">
        <v>6504</v>
      </c>
    </row>
    <row r="9446" spans="1:13" hidden="1" x14ac:dyDescent="0.2">
      <c r="A9446" s="27">
        <v>94115</v>
      </c>
      <c r="B9446" s="28" t="s">
        <v>4573</v>
      </c>
      <c r="C9446" s="28" t="s">
        <v>5135</v>
      </c>
      <c r="D9446" s="25">
        <v>41406</v>
      </c>
      <c r="E9446" s="28" t="s">
        <v>8373</v>
      </c>
      <c r="F9446" s="26">
        <v>119.15</v>
      </c>
      <c r="G9446" s="28" t="s">
        <v>3696</v>
      </c>
      <c r="H9446" s="28" t="s">
        <v>5946</v>
      </c>
      <c r="I9446" s="28" t="s">
        <v>3787</v>
      </c>
      <c r="J9446" s="28" t="s">
        <v>4909</v>
      </c>
      <c r="K9446" s="29">
        <v>41408</v>
      </c>
      <c r="L9446" s="28" t="s">
        <v>5658</v>
      </c>
      <c r="M9446" s="28" t="s">
        <v>6505</v>
      </c>
    </row>
    <row r="9447" spans="1:13" hidden="1" x14ac:dyDescent="0.2">
      <c r="A9447" s="211">
        <v>94149</v>
      </c>
      <c r="B9447" s="28" t="s">
        <v>4573</v>
      </c>
      <c r="C9447" s="33" t="s">
        <v>5135</v>
      </c>
      <c r="D9447" s="25">
        <v>41407</v>
      </c>
      <c r="E9447" s="28" t="s">
        <v>6149</v>
      </c>
      <c r="F9447" s="26">
        <v>45</v>
      </c>
      <c r="G9447" s="28" t="s">
        <v>1560</v>
      </c>
      <c r="H9447" s="28" t="s">
        <v>3370</v>
      </c>
      <c r="J9447" s="28" t="s">
        <v>4907</v>
      </c>
      <c r="K9447" s="29">
        <v>41408</v>
      </c>
      <c r="L9447" s="33" t="s">
        <v>5658</v>
      </c>
      <c r="M9447" s="28" t="s">
        <v>2736</v>
      </c>
    </row>
    <row r="9448" spans="1:13" hidden="1" x14ac:dyDescent="0.2">
      <c r="A9448" s="211">
        <v>94117</v>
      </c>
      <c r="B9448" s="28" t="s">
        <v>4573</v>
      </c>
      <c r="C9448" s="28" t="s">
        <v>5135</v>
      </c>
      <c r="D9448" s="25">
        <v>41407</v>
      </c>
      <c r="F9448" s="26">
        <v>12.95</v>
      </c>
      <c r="G9448" s="28" t="s">
        <v>7130</v>
      </c>
      <c r="H9448" s="28" t="s">
        <v>3370</v>
      </c>
      <c r="J9448" s="28" t="s">
        <v>4907</v>
      </c>
      <c r="K9448" s="29">
        <v>41408</v>
      </c>
      <c r="L9448" s="28" t="s">
        <v>5658</v>
      </c>
      <c r="M9448" s="28" t="s">
        <v>5769</v>
      </c>
    </row>
    <row r="9449" spans="1:13" hidden="1" x14ac:dyDescent="0.2">
      <c r="A9449" s="27">
        <v>94036</v>
      </c>
      <c r="B9449" s="28" t="s">
        <v>4573</v>
      </c>
      <c r="C9449" s="28" t="s">
        <v>4574</v>
      </c>
      <c r="D9449" s="25">
        <v>41407</v>
      </c>
      <c r="F9449" s="26">
        <v>85</v>
      </c>
      <c r="G9449" s="28" t="s">
        <v>5152</v>
      </c>
      <c r="H9449" s="28" t="s">
        <v>7311</v>
      </c>
      <c r="J9449" s="28" t="s">
        <v>4683</v>
      </c>
      <c r="K9449" s="29">
        <v>41407</v>
      </c>
      <c r="L9449" s="28" t="s">
        <v>7182</v>
      </c>
      <c r="M9449" s="28" t="s">
        <v>6041</v>
      </c>
    </row>
    <row r="9450" spans="1:13" hidden="1" x14ac:dyDescent="0.2">
      <c r="A9450" s="27">
        <v>94165.1</v>
      </c>
      <c r="B9450" s="28" t="s">
        <v>4573</v>
      </c>
      <c r="C9450" s="28" t="s">
        <v>2008</v>
      </c>
      <c r="D9450" s="25">
        <v>41407</v>
      </c>
      <c r="E9450" s="28" t="s">
        <v>1331</v>
      </c>
      <c r="F9450" s="26">
        <v>20</v>
      </c>
      <c r="G9450" s="28" t="s">
        <v>683</v>
      </c>
      <c r="H9450" s="28" t="s">
        <v>3488</v>
      </c>
      <c r="J9450" s="28" t="s">
        <v>4908</v>
      </c>
      <c r="K9450" s="29" t="s">
        <v>5802</v>
      </c>
      <c r="L9450" s="28" t="s">
        <v>5658</v>
      </c>
      <c r="M9450" s="28" t="s">
        <v>5820</v>
      </c>
    </row>
    <row r="9451" spans="1:13" hidden="1" x14ac:dyDescent="0.2">
      <c r="A9451" s="27">
        <v>94165.2</v>
      </c>
      <c r="B9451" s="28" t="s">
        <v>4573</v>
      </c>
      <c r="C9451" s="28" t="s">
        <v>2008</v>
      </c>
      <c r="D9451" s="25">
        <v>41407</v>
      </c>
      <c r="E9451" s="28" t="s">
        <v>6144</v>
      </c>
      <c r="F9451" s="26">
        <v>7</v>
      </c>
      <c r="G9451" s="28" t="s">
        <v>683</v>
      </c>
      <c r="H9451" s="28" t="s">
        <v>277</v>
      </c>
      <c r="J9451" s="28" t="s">
        <v>4909</v>
      </c>
      <c r="K9451" s="29" t="s">
        <v>5802</v>
      </c>
      <c r="L9451" s="28" t="s">
        <v>5658</v>
      </c>
      <c r="M9451" s="28" t="s">
        <v>5820</v>
      </c>
    </row>
    <row r="9452" spans="1:13" hidden="1" x14ac:dyDescent="0.2">
      <c r="A9452" s="27">
        <v>94165.3</v>
      </c>
      <c r="B9452" s="33" t="s">
        <v>4573</v>
      </c>
      <c r="C9452" s="28" t="s">
        <v>2008</v>
      </c>
      <c r="D9452" s="25">
        <v>41407</v>
      </c>
      <c r="E9452" s="28" t="s">
        <v>7110</v>
      </c>
      <c r="F9452" s="26">
        <v>3.6</v>
      </c>
      <c r="G9452" s="28" t="s">
        <v>683</v>
      </c>
      <c r="H9452" s="28" t="s">
        <v>277</v>
      </c>
      <c r="J9452" s="28" t="s">
        <v>4909</v>
      </c>
      <c r="K9452" s="29" t="s">
        <v>5802</v>
      </c>
      <c r="L9452" s="28" t="s">
        <v>5658</v>
      </c>
      <c r="M9452" s="28" t="s">
        <v>5820</v>
      </c>
    </row>
    <row r="9453" spans="1:13" hidden="1" x14ac:dyDescent="0.2">
      <c r="A9453" s="27">
        <v>94165.4</v>
      </c>
      <c r="B9453" s="28" t="s">
        <v>4573</v>
      </c>
      <c r="C9453" s="28" t="s">
        <v>2008</v>
      </c>
      <c r="D9453" s="25">
        <v>41407</v>
      </c>
      <c r="F9453" s="26">
        <v>50.86</v>
      </c>
      <c r="G9453" s="28" t="s">
        <v>683</v>
      </c>
      <c r="H9453" s="28" t="s">
        <v>3365</v>
      </c>
      <c r="J9453" s="28" t="s">
        <v>4909</v>
      </c>
      <c r="K9453" s="29" t="s">
        <v>5802</v>
      </c>
      <c r="L9453" s="28" t="s">
        <v>5658</v>
      </c>
      <c r="M9453" s="28" t="s">
        <v>5820</v>
      </c>
    </row>
    <row r="9454" spans="1:13" hidden="1" x14ac:dyDescent="0.2">
      <c r="A9454" s="27">
        <v>94166</v>
      </c>
      <c r="B9454" s="28" t="s">
        <v>4573</v>
      </c>
      <c r="C9454" s="28" t="s">
        <v>2008</v>
      </c>
      <c r="D9454" s="25">
        <v>41407</v>
      </c>
      <c r="F9454" s="26">
        <v>24.17</v>
      </c>
      <c r="G9454" s="28" t="s">
        <v>683</v>
      </c>
      <c r="H9454" s="28" t="s">
        <v>3365</v>
      </c>
      <c r="J9454" s="28" t="s">
        <v>4909</v>
      </c>
      <c r="K9454" s="29" t="s">
        <v>5802</v>
      </c>
      <c r="L9454" s="28" t="s">
        <v>5658</v>
      </c>
      <c r="M9454" s="28" t="s">
        <v>5821</v>
      </c>
    </row>
    <row r="9455" spans="1:13" x14ac:dyDescent="0.2">
      <c r="A9455" s="27">
        <v>94116</v>
      </c>
      <c r="B9455" s="28" t="s">
        <v>4573</v>
      </c>
      <c r="C9455" s="28" t="s">
        <v>5135</v>
      </c>
      <c r="D9455" s="25">
        <v>41407</v>
      </c>
      <c r="F9455" s="26">
        <v>15.9</v>
      </c>
      <c r="G9455" s="28" t="s">
        <v>2205</v>
      </c>
      <c r="H9455" s="28" t="s">
        <v>7151</v>
      </c>
      <c r="J9455" s="28" t="s">
        <v>4911</v>
      </c>
      <c r="K9455" s="29">
        <v>41408</v>
      </c>
      <c r="L9455" s="28" t="s">
        <v>5658</v>
      </c>
      <c r="M9455" s="28" t="s">
        <v>755</v>
      </c>
    </row>
    <row r="9456" spans="1:13" hidden="1" x14ac:dyDescent="0.2">
      <c r="A9456" s="211">
        <v>94118</v>
      </c>
      <c r="B9456" s="28" t="s">
        <v>4573</v>
      </c>
      <c r="C9456" s="28" t="s">
        <v>5135</v>
      </c>
      <c r="D9456" s="25">
        <v>41408</v>
      </c>
      <c r="E9456" s="28" t="s">
        <v>8379</v>
      </c>
      <c r="F9456" s="26">
        <v>46.48</v>
      </c>
      <c r="G9456" s="28" t="s">
        <v>2203</v>
      </c>
      <c r="H9456" s="28" t="s">
        <v>4599</v>
      </c>
      <c r="I9456" s="28" t="s">
        <v>3755</v>
      </c>
      <c r="J9456" s="28" t="s">
        <v>4911</v>
      </c>
      <c r="K9456" s="29">
        <v>41409</v>
      </c>
      <c r="L9456" s="28" t="s">
        <v>5658</v>
      </c>
      <c r="M9456" s="28" t="s">
        <v>3793</v>
      </c>
    </row>
    <row r="9457" spans="1:13" x14ac:dyDescent="0.2">
      <c r="A9457" s="27">
        <v>94119</v>
      </c>
      <c r="B9457" s="28" t="s">
        <v>4573</v>
      </c>
      <c r="C9457" s="28" t="s">
        <v>5135</v>
      </c>
      <c r="D9457" s="25">
        <v>41408</v>
      </c>
      <c r="F9457" s="26">
        <v>20</v>
      </c>
      <c r="G9457" s="28" t="s">
        <v>2201</v>
      </c>
      <c r="H9457" s="28" t="s">
        <v>7151</v>
      </c>
      <c r="J9457" s="28" t="s">
        <v>4911</v>
      </c>
      <c r="K9457" s="29">
        <v>41409</v>
      </c>
      <c r="L9457" s="28" t="s">
        <v>5658</v>
      </c>
      <c r="M9457" s="28" t="s">
        <v>3808</v>
      </c>
    </row>
    <row r="9458" spans="1:13" x14ac:dyDescent="0.2">
      <c r="A9458" s="27">
        <v>94120</v>
      </c>
      <c r="B9458" s="28" t="s">
        <v>4573</v>
      </c>
      <c r="C9458" s="28" t="s">
        <v>5135</v>
      </c>
      <c r="D9458" s="25">
        <v>41408</v>
      </c>
      <c r="E9458" s="33"/>
      <c r="F9458" s="26">
        <v>15.9</v>
      </c>
      <c r="G9458" s="28" t="s">
        <v>2205</v>
      </c>
      <c r="H9458" s="28" t="s">
        <v>7151</v>
      </c>
      <c r="J9458" s="28" t="s">
        <v>4911</v>
      </c>
      <c r="K9458" s="29">
        <v>41409</v>
      </c>
      <c r="L9458" s="28" t="s">
        <v>5658</v>
      </c>
      <c r="M9458" s="28" t="s">
        <v>755</v>
      </c>
    </row>
    <row r="9459" spans="1:13" hidden="1" x14ac:dyDescent="0.2">
      <c r="A9459" s="211">
        <v>94034</v>
      </c>
      <c r="B9459" s="28" t="s">
        <v>4579</v>
      </c>
      <c r="C9459" s="28" t="s">
        <v>4574</v>
      </c>
      <c r="D9459" s="25">
        <v>41409</v>
      </c>
      <c r="F9459" s="26">
        <v>100</v>
      </c>
      <c r="G9459" s="28" t="s">
        <v>4580</v>
      </c>
      <c r="H9459" s="28" t="s">
        <v>6667</v>
      </c>
      <c r="K9459" s="29">
        <v>41409</v>
      </c>
      <c r="L9459" s="28" t="s">
        <v>7184</v>
      </c>
      <c r="M9459" s="28" t="s">
        <v>6960</v>
      </c>
    </row>
    <row r="9460" spans="1:13" hidden="1" x14ac:dyDescent="0.2">
      <c r="A9460" s="211">
        <v>94121</v>
      </c>
      <c r="B9460" s="28" t="s">
        <v>4573</v>
      </c>
      <c r="C9460" s="28" t="s">
        <v>5135</v>
      </c>
      <c r="D9460" s="25">
        <v>41409</v>
      </c>
      <c r="F9460" s="26">
        <v>63</v>
      </c>
      <c r="G9460" s="28" t="s">
        <v>5161</v>
      </c>
      <c r="H9460" s="28" t="s">
        <v>4599</v>
      </c>
      <c r="I9460" s="28" t="s">
        <v>92</v>
      </c>
      <c r="K9460" s="29">
        <v>41410</v>
      </c>
      <c r="L9460" s="28" t="s">
        <v>5658</v>
      </c>
      <c r="M9460" s="28" t="s">
        <v>3833</v>
      </c>
    </row>
    <row r="9461" spans="1:13" hidden="1" x14ac:dyDescent="0.2">
      <c r="A9461" s="27">
        <v>94035</v>
      </c>
      <c r="B9461" s="28" t="s">
        <v>4592</v>
      </c>
      <c r="C9461" s="28" t="s">
        <v>4574</v>
      </c>
      <c r="D9461" s="25">
        <v>41409</v>
      </c>
      <c r="F9461" s="26">
        <v>-21.38</v>
      </c>
      <c r="G9461" s="28" t="s">
        <v>2601</v>
      </c>
      <c r="H9461" s="28" t="s">
        <v>6666</v>
      </c>
      <c r="J9461" s="28" t="s">
        <v>4907</v>
      </c>
      <c r="K9461" s="29">
        <v>41409</v>
      </c>
      <c r="L9461" s="28" t="s">
        <v>7177</v>
      </c>
      <c r="M9461" s="28" t="s">
        <v>6447</v>
      </c>
    </row>
    <row r="9462" spans="1:13" hidden="1" x14ac:dyDescent="0.2">
      <c r="A9462" s="27">
        <v>94122</v>
      </c>
      <c r="B9462" s="28" t="s">
        <v>4573</v>
      </c>
      <c r="C9462" s="28" t="s">
        <v>5135</v>
      </c>
      <c r="D9462" s="25">
        <v>41409</v>
      </c>
      <c r="F9462" s="26">
        <v>17.100000000000001</v>
      </c>
      <c r="G9462" s="28" t="s">
        <v>683</v>
      </c>
      <c r="H9462" s="28" t="s">
        <v>3365</v>
      </c>
      <c r="J9462" s="28" t="s">
        <v>4909</v>
      </c>
      <c r="K9462" s="29">
        <v>41410</v>
      </c>
      <c r="L9462" s="28" t="s">
        <v>5658</v>
      </c>
      <c r="M9462" s="28" t="s">
        <v>6506</v>
      </c>
    </row>
    <row r="9463" spans="1:13" x14ac:dyDescent="0.2">
      <c r="A9463" s="27">
        <v>94123</v>
      </c>
      <c r="B9463" s="28" t="s">
        <v>4573</v>
      </c>
      <c r="C9463" s="28" t="s">
        <v>5135</v>
      </c>
      <c r="D9463" s="25">
        <v>41409</v>
      </c>
      <c r="F9463" s="26">
        <v>15.9</v>
      </c>
      <c r="G9463" s="28" t="s">
        <v>2205</v>
      </c>
      <c r="H9463" s="28" t="s">
        <v>7151</v>
      </c>
      <c r="J9463" s="28" t="s">
        <v>4911</v>
      </c>
      <c r="K9463" s="29">
        <v>41410</v>
      </c>
      <c r="L9463" s="28" t="s">
        <v>5658</v>
      </c>
      <c r="M9463" s="28" t="s">
        <v>755</v>
      </c>
    </row>
    <row r="9464" spans="1:13" hidden="1" x14ac:dyDescent="0.2">
      <c r="A9464" s="27">
        <v>94124</v>
      </c>
      <c r="B9464" s="28" t="s">
        <v>4573</v>
      </c>
      <c r="C9464" s="28" t="s">
        <v>5135</v>
      </c>
      <c r="D9464" s="25">
        <v>41409</v>
      </c>
      <c r="F9464" s="26">
        <v>8.25</v>
      </c>
      <c r="G9464" s="28" t="s">
        <v>1949</v>
      </c>
      <c r="H9464" s="28" t="s">
        <v>3370</v>
      </c>
      <c r="J9464" s="28" t="s">
        <v>4909</v>
      </c>
      <c r="K9464" s="29">
        <v>41410</v>
      </c>
      <c r="L9464" s="28" t="s">
        <v>5658</v>
      </c>
      <c r="M9464" s="28" t="s">
        <v>6507</v>
      </c>
    </row>
    <row r="9465" spans="1:13" hidden="1" x14ac:dyDescent="0.2">
      <c r="A9465" s="211">
        <v>94127</v>
      </c>
      <c r="B9465" s="28" t="s">
        <v>4573</v>
      </c>
      <c r="C9465" s="28" t="s">
        <v>5135</v>
      </c>
      <c r="D9465" s="25">
        <v>41410</v>
      </c>
      <c r="F9465" s="26">
        <v>7.85</v>
      </c>
      <c r="G9465" s="28" t="s">
        <v>1555</v>
      </c>
      <c r="H9465" s="28" t="s">
        <v>3370</v>
      </c>
      <c r="J9465" s="28" t="s">
        <v>4909</v>
      </c>
      <c r="K9465" s="29">
        <v>41411</v>
      </c>
      <c r="L9465" s="28" t="s">
        <v>5658</v>
      </c>
      <c r="M9465" s="28" t="s">
        <v>1794</v>
      </c>
    </row>
    <row r="9466" spans="1:13" hidden="1" x14ac:dyDescent="0.2">
      <c r="A9466" s="211">
        <v>94033</v>
      </c>
      <c r="B9466" s="28" t="s">
        <v>4579</v>
      </c>
      <c r="C9466" s="28" t="s">
        <v>4574</v>
      </c>
      <c r="D9466" s="25">
        <v>41410</v>
      </c>
      <c r="F9466" s="26">
        <v>80</v>
      </c>
      <c r="G9466" s="28" t="s">
        <v>4580</v>
      </c>
      <c r="H9466" s="28" t="s">
        <v>6667</v>
      </c>
      <c r="K9466" s="29">
        <v>41410</v>
      </c>
      <c r="L9466" s="28" t="s">
        <v>7184</v>
      </c>
      <c r="M9466" s="28" t="s">
        <v>6959</v>
      </c>
    </row>
    <row r="9467" spans="1:13" hidden="1" x14ac:dyDescent="0.2">
      <c r="A9467" s="211">
        <v>94126</v>
      </c>
      <c r="B9467" s="28" t="s">
        <v>4573</v>
      </c>
      <c r="C9467" s="28" t="s">
        <v>5135</v>
      </c>
      <c r="D9467" s="25">
        <v>41410</v>
      </c>
      <c r="E9467" s="28" t="s">
        <v>7512</v>
      </c>
      <c r="F9467" s="26">
        <v>8.5</v>
      </c>
      <c r="G9467" s="28" t="s">
        <v>6757</v>
      </c>
      <c r="H9467" s="28" t="s">
        <v>4599</v>
      </c>
      <c r="I9467" s="28" t="s">
        <v>3755</v>
      </c>
      <c r="J9467" s="28" t="s">
        <v>4911</v>
      </c>
      <c r="K9467" s="29">
        <v>41411</v>
      </c>
      <c r="L9467" s="28" t="s">
        <v>5658</v>
      </c>
      <c r="M9467" s="28" t="s">
        <v>3801</v>
      </c>
    </row>
    <row r="9468" spans="1:13" hidden="1" x14ac:dyDescent="0.2">
      <c r="A9468" s="27">
        <v>94167</v>
      </c>
      <c r="B9468" s="28" t="s">
        <v>4573</v>
      </c>
      <c r="C9468" s="28" t="s">
        <v>2008</v>
      </c>
      <c r="D9468" s="25">
        <v>41410</v>
      </c>
      <c r="F9468" s="26">
        <v>60.12</v>
      </c>
      <c r="G9468" s="28" t="s">
        <v>683</v>
      </c>
      <c r="H9468" s="28" t="s">
        <v>3365</v>
      </c>
      <c r="J9468" s="28" t="s">
        <v>4909</v>
      </c>
      <c r="K9468" s="29" t="s">
        <v>5803</v>
      </c>
      <c r="L9468" s="28" t="s">
        <v>5658</v>
      </c>
      <c r="M9468" s="28" t="s">
        <v>5822</v>
      </c>
    </row>
    <row r="9469" spans="1:13" x14ac:dyDescent="0.2">
      <c r="A9469" s="27">
        <v>94125</v>
      </c>
      <c r="B9469" s="28" t="s">
        <v>4573</v>
      </c>
      <c r="C9469" s="28" t="s">
        <v>5135</v>
      </c>
      <c r="D9469" s="25">
        <v>41410</v>
      </c>
      <c r="F9469" s="26">
        <v>10.4</v>
      </c>
      <c r="G9469" s="28" t="s">
        <v>2205</v>
      </c>
      <c r="H9469" s="28" t="s">
        <v>7151</v>
      </c>
      <c r="J9469" s="28" t="s">
        <v>4911</v>
      </c>
      <c r="K9469" s="29">
        <v>41411</v>
      </c>
      <c r="L9469" s="28" t="s">
        <v>5658</v>
      </c>
      <c r="M9469" s="28" t="s">
        <v>755</v>
      </c>
    </row>
    <row r="9470" spans="1:13" hidden="1" x14ac:dyDescent="0.2">
      <c r="A9470" s="211">
        <v>94032</v>
      </c>
      <c r="B9470" s="33" t="s">
        <v>4579</v>
      </c>
      <c r="C9470" s="28" t="s">
        <v>4574</v>
      </c>
      <c r="D9470" s="25">
        <v>41411</v>
      </c>
      <c r="E9470" s="33"/>
      <c r="F9470" s="26">
        <v>100</v>
      </c>
      <c r="G9470" s="28" t="s">
        <v>4580</v>
      </c>
      <c r="H9470" s="28" t="s">
        <v>6667</v>
      </c>
      <c r="K9470" s="29">
        <v>41411</v>
      </c>
      <c r="L9470" s="28" t="s">
        <v>7184</v>
      </c>
      <c r="M9470" s="28" t="s">
        <v>6958</v>
      </c>
    </row>
    <row r="9471" spans="1:13" hidden="1" x14ac:dyDescent="0.2">
      <c r="A9471" s="211">
        <v>94128</v>
      </c>
      <c r="B9471" s="28" t="s">
        <v>4573</v>
      </c>
      <c r="C9471" s="28" t="s">
        <v>5135</v>
      </c>
      <c r="D9471" s="25">
        <v>41411</v>
      </c>
      <c r="F9471" s="26">
        <v>35.049999999999997</v>
      </c>
      <c r="G9471" s="28" t="s">
        <v>6757</v>
      </c>
      <c r="H9471" s="28" t="s">
        <v>4599</v>
      </c>
      <c r="I9471" s="28" t="s">
        <v>3755</v>
      </c>
      <c r="J9471" s="28" t="s">
        <v>4911</v>
      </c>
      <c r="K9471" s="29">
        <v>41412</v>
      </c>
      <c r="L9471" s="28" t="s">
        <v>5658</v>
      </c>
      <c r="M9471" s="28" t="s">
        <v>6508</v>
      </c>
    </row>
    <row r="9472" spans="1:13" hidden="1" x14ac:dyDescent="0.2">
      <c r="A9472" s="27">
        <v>94168</v>
      </c>
      <c r="B9472" s="33" t="s">
        <v>4573</v>
      </c>
      <c r="C9472" s="28" t="s">
        <v>2008</v>
      </c>
      <c r="D9472" s="25">
        <v>41411</v>
      </c>
      <c r="F9472" s="26">
        <v>28.57</v>
      </c>
      <c r="G9472" s="28" t="s">
        <v>683</v>
      </c>
      <c r="H9472" s="28" t="s">
        <v>3365</v>
      </c>
      <c r="J9472" s="28" t="s">
        <v>4909</v>
      </c>
      <c r="K9472" s="29" t="s">
        <v>5804</v>
      </c>
      <c r="L9472" s="28" t="s">
        <v>5658</v>
      </c>
      <c r="M9472" s="28" t="s">
        <v>5823</v>
      </c>
    </row>
    <row r="9473" spans="1:13" hidden="1" x14ac:dyDescent="0.2">
      <c r="A9473" s="27">
        <v>94169.1</v>
      </c>
      <c r="B9473" s="28" t="s">
        <v>4573</v>
      </c>
      <c r="C9473" s="28" t="s">
        <v>2008</v>
      </c>
      <c r="D9473" s="25">
        <v>41411</v>
      </c>
      <c r="E9473" s="28" t="s">
        <v>5624</v>
      </c>
      <c r="F9473" s="26">
        <v>14</v>
      </c>
      <c r="G9473" s="28" t="s">
        <v>683</v>
      </c>
      <c r="H9473" s="28" t="s">
        <v>277</v>
      </c>
      <c r="J9473" s="28" t="s">
        <v>4909</v>
      </c>
      <c r="K9473" s="29" t="s">
        <v>5804</v>
      </c>
      <c r="L9473" s="28" t="s">
        <v>5658</v>
      </c>
      <c r="M9473" s="28" t="s">
        <v>5824</v>
      </c>
    </row>
    <row r="9474" spans="1:13" hidden="1" x14ac:dyDescent="0.2">
      <c r="A9474" s="27">
        <v>94169.2</v>
      </c>
      <c r="B9474" s="28" t="s">
        <v>4573</v>
      </c>
      <c r="C9474" s="28" t="s">
        <v>2008</v>
      </c>
      <c r="D9474" s="25">
        <v>41411</v>
      </c>
      <c r="E9474" s="28" t="s">
        <v>2670</v>
      </c>
      <c r="F9474" s="26">
        <v>4.5999999999999996</v>
      </c>
      <c r="G9474" s="28" t="s">
        <v>683</v>
      </c>
      <c r="H9474" s="28" t="s">
        <v>3488</v>
      </c>
      <c r="J9474" s="28" t="s">
        <v>4907</v>
      </c>
      <c r="K9474" s="29" t="s">
        <v>5804</v>
      </c>
      <c r="L9474" s="28" t="s">
        <v>5658</v>
      </c>
      <c r="M9474" s="28" t="s">
        <v>5824</v>
      </c>
    </row>
    <row r="9475" spans="1:13" hidden="1" x14ac:dyDescent="0.2">
      <c r="A9475" s="27">
        <v>94169.3</v>
      </c>
      <c r="B9475" s="28" t="s">
        <v>4573</v>
      </c>
      <c r="C9475" s="28" t="s">
        <v>2008</v>
      </c>
      <c r="D9475" s="25">
        <v>41411</v>
      </c>
      <c r="F9475" s="26">
        <v>11.76</v>
      </c>
      <c r="G9475" s="28" t="s">
        <v>683</v>
      </c>
      <c r="H9475" s="28" t="s">
        <v>3365</v>
      </c>
      <c r="J9475" s="28" t="s">
        <v>4909</v>
      </c>
      <c r="K9475" s="29" t="s">
        <v>5804</v>
      </c>
      <c r="L9475" s="28" t="s">
        <v>5658</v>
      </c>
      <c r="M9475" s="28" t="s">
        <v>5824</v>
      </c>
    </row>
    <row r="9476" spans="1:13" hidden="1" x14ac:dyDescent="0.2">
      <c r="A9476" s="27">
        <v>94170</v>
      </c>
      <c r="B9476" s="28" t="s">
        <v>4573</v>
      </c>
      <c r="C9476" s="28" t="s">
        <v>2008</v>
      </c>
      <c r="D9476" s="25">
        <v>41411</v>
      </c>
      <c r="F9476" s="26">
        <v>25.23</v>
      </c>
      <c r="G9476" s="28" t="s">
        <v>683</v>
      </c>
      <c r="H9476" s="28" t="s">
        <v>3365</v>
      </c>
      <c r="J9476" s="28" t="s">
        <v>4909</v>
      </c>
      <c r="K9476" s="29" t="s">
        <v>5804</v>
      </c>
      <c r="L9476" s="28" t="s">
        <v>5658</v>
      </c>
      <c r="M9476" s="28" t="s">
        <v>5824</v>
      </c>
    </row>
    <row r="9477" spans="1:13" hidden="1" x14ac:dyDescent="0.2">
      <c r="A9477" s="27">
        <v>94031</v>
      </c>
      <c r="B9477" s="33" t="s">
        <v>4585</v>
      </c>
      <c r="C9477" s="28" t="s">
        <v>4574</v>
      </c>
      <c r="D9477" s="25">
        <v>41411</v>
      </c>
      <c r="F9477" s="26">
        <v>79.790000000000006</v>
      </c>
      <c r="G9477" s="28" t="s">
        <v>5142</v>
      </c>
      <c r="H9477" s="28" t="s">
        <v>5948</v>
      </c>
      <c r="K9477" s="29">
        <v>41411</v>
      </c>
      <c r="L9477" s="28" t="s">
        <v>7174</v>
      </c>
      <c r="M9477" s="28" t="s">
        <v>7175</v>
      </c>
    </row>
    <row r="9478" spans="1:13" hidden="1" x14ac:dyDescent="0.2">
      <c r="A9478" s="27">
        <v>94129</v>
      </c>
      <c r="B9478" s="28" t="s">
        <v>4573</v>
      </c>
      <c r="C9478" s="28" t="s">
        <v>5135</v>
      </c>
      <c r="D9478" s="25">
        <v>41412</v>
      </c>
      <c r="E9478" s="28" t="s">
        <v>8380</v>
      </c>
      <c r="F9478" s="26">
        <v>28.5</v>
      </c>
      <c r="G9478" s="28" t="s">
        <v>1561</v>
      </c>
      <c r="H9478" s="28" t="s">
        <v>3484</v>
      </c>
      <c r="J9478" s="28" t="s">
        <v>4909</v>
      </c>
      <c r="K9478" s="29">
        <v>41414</v>
      </c>
      <c r="L9478" s="28" t="s">
        <v>5658</v>
      </c>
      <c r="M9478" s="28" t="s">
        <v>5717</v>
      </c>
    </row>
    <row r="9479" spans="1:13" hidden="1" x14ac:dyDescent="0.2">
      <c r="A9479" s="211">
        <v>94188</v>
      </c>
      <c r="B9479" s="28" t="s">
        <v>4573</v>
      </c>
      <c r="C9479" s="28" t="s">
        <v>4580</v>
      </c>
      <c r="D9479" s="25">
        <v>41414</v>
      </c>
      <c r="E9479" s="28" t="s">
        <v>5130</v>
      </c>
      <c r="F9479" s="26">
        <v>40</v>
      </c>
      <c r="G9479" s="28" t="s">
        <v>5158</v>
      </c>
      <c r="H9479" s="28" t="s">
        <v>7154</v>
      </c>
      <c r="J9479" s="28" t="s">
        <v>4906</v>
      </c>
    </row>
    <row r="9480" spans="1:13" hidden="1" x14ac:dyDescent="0.2">
      <c r="A9480" s="211">
        <v>94190</v>
      </c>
      <c r="B9480" s="28" t="s">
        <v>4573</v>
      </c>
      <c r="C9480" s="28" t="s">
        <v>4580</v>
      </c>
      <c r="D9480" s="25">
        <v>41414</v>
      </c>
      <c r="E9480" s="33" t="s">
        <v>2963</v>
      </c>
      <c r="F9480" s="26">
        <v>10</v>
      </c>
      <c r="G9480" s="28" t="s">
        <v>5158</v>
      </c>
      <c r="H9480" s="28" t="s">
        <v>7154</v>
      </c>
      <c r="J9480" s="28" t="s">
        <v>4905</v>
      </c>
    </row>
    <row r="9481" spans="1:13" hidden="1" x14ac:dyDescent="0.2">
      <c r="A9481" s="211">
        <v>94189</v>
      </c>
      <c r="B9481" s="28" t="s">
        <v>4573</v>
      </c>
      <c r="C9481" s="28" t="s">
        <v>4580</v>
      </c>
      <c r="D9481" s="25">
        <v>41414</v>
      </c>
      <c r="E9481" s="28" t="s">
        <v>5558</v>
      </c>
      <c r="F9481" s="26">
        <v>8</v>
      </c>
      <c r="G9481" s="28" t="s">
        <v>4584</v>
      </c>
      <c r="H9481" s="28" t="s">
        <v>7154</v>
      </c>
      <c r="J9481" s="28" t="s">
        <v>4905</v>
      </c>
    </row>
    <row r="9482" spans="1:13" hidden="1" x14ac:dyDescent="0.2">
      <c r="A9482" s="211">
        <v>94184</v>
      </c>
      <c r="B9482" s="28" t="s">
        <v>4573</v>
      </c>
      <c r="C9482" s="28" t="s">
        <v>4580</v>
      </c>
      <c r="D9482" s="25">
        <v>41414</v>
      </c>
      <c r="E9482" s="28" t="s">
        <v>5131</v>
      </c>
      <c r="F9482" s="26">
        <v>13</v>
      </c>
      <c r="G9482" s="28" t="s">
        <v>7334</v>
      </c>
      <c r="H9482" s="28" t="s">
        <v>4600</v>
      </c>
      <c r="J9482" s="28" t="s">
        <v>4906</v>
      </c>
    </row>
    <row r="9483" spans="1:13" hidden="1" x14ac:dyDescent="0.2">
      <c r="A9483" s="27">
        <v>94185</v>
      </c>
      <c r="B9483" s="28" t="s">
        <v>4573</v>
      </c>
      <c r="C9483" s="28" t="s">
        <v>4580</v>
      </c>
      <c r="D9483" s="25">
        <v>41414</v>
      </c>
      <c r="E9483" s="28" t="s">
        <v>5129</v>
      </c>
      <c r="F9483" s="26">
        <v>70</v>
      </c>
      <c r="G9483" s="28" t="s">
        <v>5132</v>
      </c>
      <c r="H9483" s="28" t="s">
        <v>7311</v>
      </c>
      <c r="J9483" s="28" t="s">
        <v>4683</v>
      </c>
    </row>
    <row r="9484" spans="1:13" hidden="1" x14ac:dyDescent="0.2">
      <c r="A9484" s="27">
        <v>94186</v>
      </c>
      <c r="B9484" s="28" t="s">
        <v>4573</v>
      </c>
      <c r="C9484" s="28" t="s">
        <v>4580</v>
      </c>
      <c r="D9484" s="25">
        <v>41414</v>
      </c>
      <c r="E9484" s="28" t="s">
        <v>7335</v>
      </c>
      <c r="F9484" s="26">
        <v>50</v>
      </c>
      <c r="G9484" s="28" t="s">
        <v>5132</v>
      </c>
      <c r="H9484" s="28" t="s">
        <v>7311</v>
      </c>
      <c r="J9484" s="28" t="s">
        <v>4683</v>
      </c>
    </row>
    <row r="9485" spans="1:13" hidden="1" x14ac:dyDescent="0.2">
      <c r="A9485" s="27">
        <v>94030</v>
      </c>
      <c r="B9485" s="28" t="s">
        <v>4573</v>
      </c>
      <c r="C9485" s="28" t="s">
        <v>4574</v>
      </c>
      <c r="D9485" s="25">
        <v>41414</v>
      </c>
      <c r="F9485" s="26">
        <v>85</v>
      </c>
      <c r="G9485" s="28" t="s">
        <v>5152</v>
      </c>
      <c r="H9485" s="28" t="s">
        <v>7311</v>
      </c>
      <c r="J9485" s="28" t="s">
        <v>4683</v>
      </c>
      <c r="K9485" s="29">
        <v>41414</v>
      </c>
      <c r="L9485" s="28" t="s">
        <v>7182</v>
      </c>
      <c r="M9485" s="28" t="s">
        <v>6040</v>
      </c>
    </row>
    <row r="9486" spans="1:13" hidden="1" x14ac:dyDescent="0.2">
      <c r="A9486" s="27">
        <v>94171.1</v>
      </c>
      <c r="B9486" s="28" t="s">
        <v>4573</v>
      </c>
      <c r="C9486" s="28" t="s">
        <v>2008</v>
      </c>
      <c r="D9486" s="25">
        <v>41414</v>
      </c>
      <c r="F9486" s="26">
        <v>8</v>
      </c>
      <c r="G9486" s="28" t="s">
        <v>683</v>
      </c>
      <c r="H9486" s="28" t="s">
        <v>3370</v>
      </c>
      <c r="J9486" s="28" t="s">
        <v>4909</v>
      </c>
      <c r="K9486" s="29" t="s">
        <v>5805</v>
      </c>
      <c r="L9486" s="28" t="s">
        <v>5658</v>
      </c>
      <c r="M9486" s="28" t="s">
        <v>5825</v>
      </c>
    </row>
    <row r="9487" spans="1:13" hidden="1" x14ac:dyDescent="0.2">
      <c r="A9487" s="27">
        <v>94171.199999999997</v>
      </c>
      <c r="B9487" s="28" t="s">
        <v>4573</v>
      </c>
      <c r="C9487" s="28" t="s">
        <v>2008</v>
      </c>
      <c r="D9487" s="25">
        <v>41414</v>
      </c>
      <c r="F9487" s="26">
        <v>67.400000000000006</v>
      </c>
      <c r="G9487" s="28" t="s">
        <v>683</v>
      </c>
      <c r="H9487" s="28" t="s">
        <v>3365</v>
      </c>
      <c r="J9487" s="28" t="s">
        <v>4909</v>
      </c>
      <c r="K9487" s="29" t="s">
        <v>5805</v>
      </c>
      <c r="L9487" s="28" t="s">
        <v>5658</v>
      </c>
      <c r="M9487" s="28" t="s">
        <v>5825</v>
      </c>
    </row>
    <row r="9488" spans="1:13" hidden="1" x14ac:dyDescent="0.2">
      <c r="A9488" s="27">
        <v>94187</v>
      </c>
      <c r="B9488" s="28" t="s">
        <v>4573</v>
      </c>
      <c r="C9488" s="28" t="s">
        <v>4580</v>
      </c>
      <c r="D9488" s="25">
        <v>41414</v>
      </c>
      <c r="E9488" s="28" t="s">
        <v>7336</v>
      </c>
      <c r="F9488" s="26">
        <v>20</v>
      </c>
      <c r="G9488" s="28" t="s">
        <v>8412</v>
      </c>
      <c r="H9488" s="28" t="s">
        <v>3484</v>
      </c>
      <c r="J9488" s="28" t="s">
        <v>4906</v>
      </c>
    </row>
    <row r="9489" spans="1:13" hidden="1" x14ac:dyDescent="0.2">
      <c r="A9489" s="27">
        <v>94130</v>
      </c>
      <c r="B9489" s="33" t="s">
        <v>4573</v>
      </c>
      <c r="C9489" s="28" t="s">
        <v>5135</v>
      </c>
      <c r="D9489" s="25">
        <v>41414</v>
      </c>
      <c r="F9489" s="26">
        <v>4.45</v>
      </c>
      <c r="G9489" s="28" t="s">
        <v>2210</v>
      </c>
      <c r="H9489" s="28" t="s">
        <v>3484</v>
      </c>
      <c r="J9489" s="28" t="s">
        <v>4907</v>
      </c>
      <c r="K9489" s="29">
        <v>41415</v>
      </c>
      <c r="L9489" s="28" t="s">
        <v>5658</v>
      </c>
      <c r="M9489" s="28" t="s">
        <v>3179</v>
      </c>
    </row>
    <row r="9490" spans="1:13" hidden="1" x14ac:dyDescent="0.2">
      <c r="A9490" s="211">
        <v>94026</v>
      </c>
      <c r="B9490" s="28" t="s">
        <v>4573</v>
      </c>
      <c r="C9490" s="28" t="s">
        <v>4574</v>
      </c>
      <c r="D9490" s="25">
        <v>41415</v>
      </c>
      <c r="E9490" s="28" t="s">
        <v>7818</v>
      </c>
      <c r="F9490" s="26">
        <v>50</v>
      </c>
      <c r="G9490" s="28" t="s">
        <v>4584</v>
      </c>
      <c r="H9490" s="28" t="s">
        <v>3484</v>
      </c>
      <c r="J9490" s="28" t="s">
        <v>4905</v>
      </c>
      <c r="K9490" s="29">
        <v>41415</v>
      </c>
      <c r="L9490" s="28" t="s">
        <v>7176</v>
      </c>
      <c r="M9490" s="28">
        <v>1448</v>
      </c>
    </row>
    <row r="9491" spans="1:13" hidden="1" x14ac:dyDescent="0.2">
      <c r="A9491" s="211">
        <v>94028</v>
      </c>
      <c r="B9491" s="28" t="s">
        <v>4573</v>
      </c>
      <c r="C9491" s="28" t="s">
        <v>4574</v>
      </c>
      <c r="D9491" s="25">
        <v>41415</v>
      </c>
      <c r="E9491" s="28" t="s">
        <v>7817</v>
      </c>
      <c r="F9491" s="26">
        <v>39</v>
      </c>
      <c r="G9491" s="28" t="s">
        <v>4584</v>
      </c>
      <c r="H9491" s="28" t="s">
        <v>7154</v>
      </c>
      <c r="J9491" s="28" t="s">
        <v>4905</v>
      </c>
      <c r="K9491" s="29">
        <v>41415</v>
      </c>
      <c r="L9491" s="28" t="s">
        <v>7176</v>
      </c>
      <c r="M9491" s="28">
        <v>1423</v>
      </c>
    </row>
    <row r="9492" spans="1:13" hidden="1" x14ac:dyDescent="0.2">
      <c r="A9492" s="211">
        <v>94029</v>
      </c>
      <c r="B9492" s="28" t="s">
        <v>4573</v>
      </c>
      <c r="C9492" s="28" t="s">
        <v>4574</v>
      </c>
      <c r="D9492" s="25">
        <v>41415</v>
      </c>
      <c r="E9492" s="28" t="s">
        <v>7816</v>
      </c>
      <c r="F9492" s="26">
        <v>24.5</v>
      </c>
      <c r="G9492" s="28" t="s">
        <v>4584</v>
      </c>
      <c r="H9492" s="28" t="s">
        <v>7154</v>
      </c>
      <c r="J9492" s="28" t="s">
        <v>4905</v>
      </c>
      <c r="K9492" s="29">
        <v>41415</v>
      </c>
      <c r="L9492" s="28" t="s">
        <v>7176</v>
      </c>
      <c r="M9492" s="28">
        <v>1447</v>
      </c>
    </row>
    <row r="9493" spans="1:13" hidden="1" x14ac:dyDescent="0.2">
      <c r="A9493" s="27">
        <v>94131</v>
      </c>
      <c r="B9493" s="28" t="s">
        <v>4573</v>
      </c>
      <c r="C9493" s="28" t="s">
        <v>5135</v>
      </c>
      <c r="D9493" s="25">
        <v>41415</v>
      </c>
      <c r="E9493" s="28" t="s">
        <v>728</v>
      </c>
      <c r="F9493" s="26">
        <v>49.5</v>
      </c>
      <c r="G9493" s="28" t="s">
        <v>3696</v>
      </c>
      <c r="H9493" s="28" t="s">
        <v>4599</v>
      </c>
      <c r="I9493" s="28" t="s">
        <v>3755</v>
      </c>
      <c r="J9493" s="28" t="s">
        <v>4911</v>
      </c>
      <c r="K9493" s="29">
        <v>41416</v>
      </c>
      <c r="L9493" s="28" t="s">
        <v>5658</v>
      </c>
      <c r="M9493" s="28" t="s">
        <v>6509</v>
      </c>
    </row>
    <row r="9494" spans="1:13" hidden="1" x14ac:dyDescent="0.2">
      <c r="A9494" s="27">
        <v>94132</v>
      </c>
      <c r="B9494" s="28" t="s">
        <v>4573</v>
      </c>
      <c r="C9494" s="28" t="s">
        <v>5135</v>
      </c>
      <c r="D9494" s="25">
        <v>41415</v>
      </c>
      <c r="E9494" s="28" t="s">
        <v>3542</v>
      </c>
      <c r="F9494" s="26">
        <v>18.600000000000001</v>
      </c>
      <c r="G9494" s="28" t="s">
        <v>3696</v>
      </c>
      <c r="H9494" s="28" t="s">
        <v>4599</v>
      </c>
      <c r="I9494" s="28" t="s">
        <v>3755</v>
      </c>
      <c r="J9494" s="28" t="s">
        <v>4911</v>
      </c>
      <c r="K9494" s="29">
        <v>41416</v>
      </c>
      <c r="L9494" s="28" t="s">
        <v>5658</v>
      </c>
      <c r="M9494" s="28" t="s">
        <v>6509</v>
      </c>
    </row>
    <row r="9495" spans="1:13" hidden="1" x14ac:dyDescent="0.2">
      <c r="A9495" s="27">
        <v>94027</v>
      </c>
      <c r="B9495" s="28" t="s">
        <v>4582</v>
      </c>
      <c r="C9495" s="28" t="s">
        <v>4574</v>
      </c>
      <c r="D9495" s="25">
        <v>41415</v>
      </c>
      <c r="F9495" s="26">
        <v>-180.34</v>
      </c>
      <c r="G9495" s="28" t="s">
        <v>6407</v>
      </c>
      <c r="H9495" s="28" t="s">
        <v>6666</v>
      </c>
      <c r="K9495" s="29">
        <v>41415</v>
      </c>
      <c r="L9495" s="28" t="s">
        <v>2984</v>
      </c>
      <c r="M9495" s="28" t="s">
        <v>5032</v>
      </c>
    </row>
    <row r="9496" spans="1:13" hidden="1" x14ac:dyDescent="0.2">
      <c r="A9496" s="27">
        <v>94133</v>
      </c>
      <c r="B9496" s="28" t="s">
        <v>4573</v>
      </c>
      <c r="C9496" s="28" t="s">
        <v>5135</v>
      </c>
      <c r="D9496" s="25">
        <v>41415</v>
      </c>
      <c r="F9496" s="26">
        <v>7.24</v>
      </c>
      <c r="G9496" s="28" t="s">
        <v>1949</v>
      </c>
      <c r="H9496" s="28" t="s">
        <v>3370</v>
      </c>
      <c r="J9496" s="28" t="s">
        <v>4909</v>
      </c>
      <c r="K9496" s="29">
        <v>41416</v>
      </c>
      <c r="L9496" s="28" t="s">
        <v>5658</v>
      </c>
      <c r="M9496" s="28" t="s">
        <v>6507</v>
      </c>
    </row>
    <row r="9497" spans="1:13" hidden="1" x14ac:dyDescent="0.2">
      <c r="A9497" s="211">
        <v>94136</v>
      </c>
      <c r="B9497" s="28" t="s">
        <v>4573</v>
      </c>
      <c r="C9497" s="28" t="s">
        <v>5135</v>
      </c>
      <c r="D9497" s="25">
        <v>41416</v>
      </c>
      <c r="F9497" s="26">
        <v>5.75</v>
      </c>
      <c r="G9497" s="28" t="s">
        <v>7120</v>
      </c>
      <c r="H9497" s="28" t="s">
        <v>3484</v>
      </c>
      <c r="J9497" s="28" t="s">
        <v>4911</v>
      </c>
      <c r="K9497" s="29">
        <v>41417</v>
      </c>
      <c r="L9497" s="28" t="s">
        <v>5658</v>
      </c>
      <c r="M9497" s="28" t="s">
        <v>3798</v>
      </c>
    </row>
    <row r="9498" spans="1:13" hidden="1" x14ac:dyDescent="0.2">
      <c r="A9498" s="211">
        <v>94025</v>
      </c>
      <c r="B9498" s="28" t="s">
        <v>4555</v>
      </c>
      <c r="C9498" s="28" t="s">
        <v>4574</v>
      </c>
      <c r="D9498" s="25">
        <v>41416</v>
      </c>
      <c r="F9498" s="26">
        <v>31.9</v>
      </c>
      <c r="G9498" s="28" t="s">
        <v>7869</v>
      </c>
      <c r="H9498" s="28" t="s">
        <v>3381</v>
      </c>
      <c r="K9498" s="29">
        <v>41416</v>
      </c>
      <c r="L9498" s="28" t="s">
        <v>7212</v>
      </c>
      <c r="M9498" s="28" t="s">
        <v>6039</v>
      </c>
    </row>
    <row r="9499" spans="1:13" hidden="1" x14ac:dyDescent="0.2">
      <c r="A9499" s="211">
        <v>94134</v>
      </c>
      <c r="B9499" s="28" t="s">
        <v>4573</v>
      </c>
      <c r="C9499" s="28" t="s">
        <v>5135</v>
      </c>
      <c r="D9499" s="25">
        <v>41416</v>
      </c>
      <c r="E9499" s="28" t="s">
        <v>7512</v>
      </c>
      <c r="F9499" s="26">
        <v>8.5</v>
      </c>
      <c r="G9499" s="28" t="s">
        <v>6757</v>
      </c>
      <c r="H9499" s="28" t="s">
        <v>4599</v>
      </c>
      <c r="I9499" s="28" t="s">
        <v>3755</v>
      </c>
      <c r="K9499" s="29">
        <v>41417</v>
      </c>
      <c r="L9499" s="28" t="s">
        <v>5658</v>
      </c>
      <c r="M9499" s="28" t="s">
        <v>3801</v>
      </c>
    </row>
    <row r="9500" spans="1:13" hidden="1" x14ac:dyDescent="0.2">
      <c r="A9500" s="27">
        <v>94135</v>
      </c>
      <c r="B9500" s="28" t="s">
        <v>4573</v>
      </c>
      <c r="C9500" s="28" t="s">
        <v>5135</v>
      </c>
      <c r="D9500" s="25">
        <v>41416</v>
      </c>
      <c r="F9500" s="26">
        <v>6.6</v>
      </c>
      <c r="G9500" s="28" t="s">
        <v>7119</v>
      </c>
      <c r="H9500" s="28" t="s">
        <v>3365</v>
      </c>
      <c r="J9500" s="28" t="s">
        <v>4911</v>
      </c>
      <c r="K9500" s="29">
        <v>41417</v>
      </c>
      <c r="L9500" s="28" t="s">
        <v>5658</v>
      </c>
      <c r="M9500" s="28" t="s">
        <v>6161</v>
      </c>
    </row>
    <row r="9501" spans="1:13" hidden="1" x14ac:dyDescent="0.2">
      <c r="A9501" s="27">
        <v>94172</v>
      </c>
      <c r="B9501" s="28" t="s">
        <v>4573</v>
      </c>
      <c r="C9501" s="28" t="s">
        <v>2008</v>
      </c>
      <c r="D9501" s="25">
        <v>41416</v>
      </c>
      <c r="F9501" s="26">
        <v>21.08</v>
      </c>
      <c r="G9501" s="28" t="s">
        <v>683</v>
      </c>
      <c r="H9501" s="28" t="s">
        <v>3365</v>
      </c>
      <c r="J9501" s="28" t="s">
        <v>4909</v>
      </c>
      <c r="K9501" s="29" t="s">
        <v>5806</v>
      </c>
      <c r="L9501" s="28" t="s">
        <v>5658</v>
      </c>
      <c r="M9501" s="28" t="s">
        <v>5826</v>
      </c>
    </row>
    <row r="9502" spans="1:13" hidden="1" x14ac:dyDescent="0.2">
      <c r="A9502" s="27">
        <v>94173</v>
      </c>
      <c r="B9502" s="28" t="s">
        <v>4573</v>
      </c>
      <c r="C9502" s="28" t="s">
        <v>2008</v>
      </c>
      <c r="D9502" s="25">
        <v>41416</v>
      </c>
      <c r="E9502" s="28" t="s">
        <v>6143</v>
      </c>
      <c r="F9502" s="26">
        <v>10</v>
      </c>
      <c r="G9502" s="28" t="s">
        <v>683</v>
      </c>
      <c r="H9502" s="28" t="s">
        <v>3370</v>
      </c>
      <c r="J9502" s="28" t="s">
        <v>4909</v>
      </c>
      <c r="K9502" s="29" t="s">
        <v>5806</v>
      </c>
      <c r="L9502" s="28" t="s">
        <v>5658</v>
      </c>
      <c r="M9502" s="28" t="s">
        <v>5827</v>
      </c>
    </row>
    <row r="9503" spans="1:13" hidden="1" x14ac:dyDescent="0.2">
      <c r="A9503" s="27">
        <v>94024</v>
      </c>
      <c r="B9503" s="28" t="s">
        <v>4585</v>
      </c>
      <c r="C9503" s="28" t="s">
        <v>4574</v>
      </c>
      <c r="D9503" s="25">
        <v>41416</v>
      </c>
      <c r="F9503" s="26">
        <v>20.8</v>
      </c>
      <c r="G9503" s="28" t="s">
        <v>5141</v>
      </c>
      <c r="H9503" s="28" t="s">
        <v>5948</v>
      </c>
      <c r="J9503" s="28" t="s">
        <v>4907</v>
      </c>
      <c r="K9503" s="29">
        <v>41416</v>
      </c>
      <c r="L9503" s="28" t="s">
        <v>7174</v>
      </c>
      <c r="M9503" s="28" t="s">
        <v>5035</v>
      </c>
    </row>
    <row r="9504" spans="1:13" hidden="1" x14ac:dyDescent="0.2">
      <c r="A9504" s="211">
        <v>94137</v>
      </c>
      <c r="B9504" s="28" t="s">
        <v>4573</v>
      </c>
      <c r="C9504" s="28" t="s">
        <v>5135</v>
      </c>
      <c r="D9504" s="25">
        <v>41417</v>
      </c>
      <c r="E9504" s="28" t="s">
        <v>3533</v>
      </c>
      <c r="F9504" s="26">
        <v>81.83</v>
      </c>
      <c r="G9504" s="28" t="s">
        <v>6085</v>
      </c>
      <c r="H9504" s="28" t="s">
        <v>5953</v>
      </c>
      <c r="J9504" s="28" t="s">
        <v>4909</v>
      </c>
      <c r="K9504" s="29">
        <v>41418</v>
      </c>
      <c r="L9504" s="28" t="s">
        <v>5658</v>
      </c>
      <c r="M9504" s="28" t="s">
        <v>6510</v>
      </c>
    </row>
    <row r="9505" spans="1:13" hidden="1" x14ac:dyDescent="0.2">
      <c r="A9505" s="211">
        <v>94139</v>
      </c>
      <c r="B9505" s="28" t="s">
        <v>4573</v>
      </c>
      <c r="C9505" s="28" t="s">
        <v>5135</v>
      </c>
      <c r="D9505" s="25">
        <v>41417</v>
      </c>
      <c r="E9505" s="28" t="s">
        <v>7295</v>
      </c>
      <c r="F9505" s="26">
        <v>73.34</v>
      </c>
      <c r="G9505" s="28" t="s">
        <v>6085</v>
      </c>
      <c r="H9505" s="28" t="s">
        <v>7321</v>
      </c>
      <c r="J9505" s="28" t="s">
        <v>4909</v>
      </c>
      <c r="K9505" s="29">
        <v>41418</v>
      </c>
      <c r="L9505" s="28" t="s">
        <v>5658</v>
      </c>
      <c r="M9505" s="28" t="s">
        <v>6510</v>
      </c>
    </row>
    <row r="9506" spans="1:13" hidden="1" x14ac:dyDescent="0.2">
      <c r="A9506" s="211">
        <v>94141</v>
      </c>
      <c r="B9506" s="28" t="s">
        <v>4573</v>
      </c>
      <c r="C9506" s="28" t="s">
        <v>5135</v>
      </c>
      <c r="D9506" s="25">
        <v>41417</v>
      </c>
      <c r="E9506" s="28" t="s">
        <v>8381</v>
      </c>
      <c r="F9506" s="26">
        <v>34.47</v>
      </c>
      <c r="G9506" s="28" t="s">
        <v>3354</v>
      </c>
      <c r="H9506" s="28" t="s">
        <v>7322</v>
      </c>
      <c r="J9506" s="28" t="s">
        <v>7139</v>
      </c>
      <c r="K9506" s="29">
        <v>41418</v>
      </c>
      <c r="L9506" s="28" t="s">
        <v>5658</v>
      </c>
      <c r="M9506" s="28" t="s">
        <v>5794</v>
      </c>
    </row>
    <row r="9507" spans="1:13" hidden="1" x14ac:dyDescent="0.2">
      <c r="A9507" s="211">
        <v>94138</v>
      </c>
      <c r="B9507" s="28" t="s">
        <v>4573</v>
      </c>
      <c r="C9507" s="28" t="s">
        <v>5135</v>
      </c>
      <c r="D9507" s="25">
        <v>41417</v>
      </c>
      <c r="E9507" s="33"/>
      <c r="F9507" s="26">
        <v>78</v>
      </c>
      <c r="G9507" s="28" t="s">
        <v>5161</v>
      </c>
      <c r="H9507" s="28" t="s">
        <v>4599</v>
      </c>
      <c r="I9507" s="28" t="s">
        <v>92</v>
      </c>
      <c r="K9507" s="29">
        <v>41418</v>
      </c>
      <c r="L9507" s="28" t="s">
        <v>5658</v>
      </c>
      <c r="M9507" s="28" t="s">
        <v>3833</v>
      </c>
    </row>
    <row r="9508" spans="1:13" hidden="1" x14ac:dyDescent="0.2">
      <c r="A9508" s="211">
        <v>94143</v>
      </c>
      <c r="B9508" s="28" t="s">
        <v>4573</v>
      </c>
      <c r="C9508" s="28" t="s">
        <v>5135</v>
      </c>
      <c r="D9508" s="25">
        <v>41417</v>
      </c>
      <c r="F9508" s="26">
        <v>4</v>
      </c>
      <c r="G9508" s="28" t="s">
        <v>6755</v>
      </c>
      <c r="H9508" s="28" t="s">
        <v>277</v>
      </c>
      <c r="J9508" s="28" t="s">
        <v>4909</v>
      </c>
      <c r="K9508" s="29">
        <v>41418</v>
      </c>
      <c r="L9508" s="28" t="s">
        <v>5658</v>
      </c>
      <c r="M9508" s="28" t="s">
        <v>5070</v>
      </c>
    </row>
    <row r="9509" spans="1:13" hidden="1" x14ac:dyDescent="0.2">
      <c r="A9509" s="27">
        <v>94023</v>
      </c>
      <c r="B9509" s="28" t="s">
        <v>4573</v>
      </c>
      <c r="C9509" s="28" t="s">
        <v>4574</v>
      </c>
      <c r="D9509" s="25">
        <v>41417</v>
      </c>
      <c r="E9509" s="33" t="s">
        <v>3389</v>
      </c>
      <c r="F9509" s="26">
        <v>46.08</v>
      </c>
      <c r="G9509" s="28" t="s">
        <v>5139</v>
      </c>
      <c r="H9509" s="28" t="s">
        <v>3381</v>
      </c>
      <c r="J9509" s="28" t="s">
        <v>4911</v>
      </c>
      <c r="K9509" s="29">
        <v>41417</v>
      </c>
      <c r="L9509" s="28" t="s">
        <v>7174</v>
      </c>
      <c r="M9509" s="28" t="s">
        <v>7209</v>
      </c>
    </row>
    <row r="9510" spans="1:13" hidden="1" x14ac:dyDescent="0.2">
      <c r="A9510" s="27">
        <v>94140</v>
      </c>
      <c r="B9510" s="28" t="s">
        <v>4573</v>
      </c>
      <c r="C9510" s="28" t="s">
        <v>5135</v>
      </c>
      <c r="D9510" s="25">
        <v>41417</v>
      </c>
      <c r="F9510" s="26">
        <v>40.090000000000003</v>
      </c>
      <c r="G9510" s="28" t="s">
        <v>2211</v>
      </c>
      <c r="H9510" s="28" t="s">
        <v>4599</v>
      </c>
      <c r="I9510" s="28" t="s">
        <v>92</v>
      </c>
      <c r="J9510" s="28" t="s">
        <v>4906</v>
      </c>
      <c r="K9510" s="29">
        <v>41418</v>
      </c>
      <c r="L9510" s="28" t="s">
        <v>5658</v>
      </c>
      <c r="M9510" s="28" t="s">
        <v>1650</v>
      </c>
    </row>
    <row r="9511" spans="1:13" hidden="1" x14ac:dyDescent="0.2">
      <c r="A9511" s="27">
        <v>94144</v>
      </c>
      <c r="B9511" s="28" t="s">
        <v>4573</v>
      </c>
      <c r="C9511" s="28" t="s">
        <v>5135</v>
      </c>
      <c r="D9511" s="25">
        <v>41417</v>
      </c>
      <c r="E9511" s="33"/>
      <c r="F9511" s="26">
        <v>2.2999999999999998</v>
      </c>
      <c r="G9511" s="28" t="s">
        <v>5137</v>
      </c>
      <c r="H9511" s="28" t="s">
        <v>3365</v>
      </c>
      <c r="J9511" s="28" t="s">
        <v>4909</v>
      </c>
      <c r="K9511" s="29">
        <v>41418</v>
      </c>
      <c r="L9511" s="28" t="s">
        <v>5658</v>
      </c>
      <c r="M9511" s="28" t="s">
        <v>4774</v>
      </c>
    </row>
    <row r="9512" spans="1:13" x14ac:dyDescent="0.2">
      <c r="A9512" s="27">
        <v>94142</v>
      </c>
      <c r="B9512" s="28" t="s">
        <v>4573</v>
      </c>
      <c r="C9512" s="28" t="s">
        <v>5135</v>
      </c>
      <c r="D9512" s="25">
        <v>41417</v>
      </c>
      <c r="F9512" s="26">
        <v>31.8</v>
      </c>
      <c r="G9512" s="28" t="s">
        <v>2205</v>
      </c>
      <c r="H9512" s="28" t="s">
        <v>7151</v>
      </c>
      <c r="J9512" s="28" t="s">
        <v>4911</v>
      </c>
      <c r="K9512" s="29">
        <v>41418</v>
      </c>
      <c r="L9512" s="28" t="s">
        <v>5658</v>
      </c>
      <c r="M9512" s="28" t="s">
        <v>755</v>
      </c>
    </row>
    <row r="9513" spans="1:13" hidden="1" x14ac:dyDescent="0.2">
      <c r="A9513" s="27">
        <v>94022</v>
      </c>
      <c r="B9513" s="28" t="s">
        <v>4582</v>
      </c>
      <c r="C9513" s="28" t="s">
        <v>4574</v>
      </c>
      <c r="D9513" s="25">
        <v>41418</v>
      </c>
      <c r="F9513" s="26">
        <v>-70.73</v>
      </c>
      <c r="G9513" s="28" t="s">
        <v>8021</v>
      </c>
      <c r="H9513" s="28" t="s">
        <v>6666</v>
      </c>
      <c r="K9513" s="29">
        <v>41418</v>
      </c>
      <c r="L9513" s="28" t="s">
        <v>2984</v>
      </c>
      <c r="M9513" s="28" t="s">
        <v>6957</v>
      </c>
    </row>
    <row r="9514" spans="1:13" hidden="1" x14ac:dyDescent="0.2">
      <c r="A9514" s="27">
        <v>94145</v>
      </c>
      <c r="B9514" s="28" t="s">
        <v>4573</v>
      </c>
      <c r="C9514" s="28" t="s">
        <v>5135</v>
      </c>
      <c r="D9514" s="25">
        <v>41418</v>
      </c>
      <c r="F9514" s="26">
        <v>24</v>
      </c>
      <c r="G9514" s="28" t="s">
        <v>3970</v>
      </c>
      <c r="H9514" s="28" t="s">
        <v>3484</v>
      </c>
      <c r="J9514" s="28" t="s">
        <v>4909</v>
      </c>
      <c r="K9514" s="29">
        <v>41419</v>
      </c>
      <c r="L9514" s="28" t="s">
        <v>5658</v>
      </c>
      <c r="M9514" s="28" t="s">
        <v>1927</v>
      </c>
    </row>
    <row r="9515" spans="1:13" hidden="1" x14ac:dyDescent="0.2">
      <c r="A9515" s="27">
        <v>94146</v>
      </c>
      <c r="B9515" s="28" t="s">
        <v>4573</v>
      </c>
      <c r="C9515" s="28" t="s">
        <v>5135</v>
      </c>
      <c r="D9515" s="25">
        <v>41418</v>
      </c>
      <c r="F9515" s="26">
        <v>5.44</v>
      </c>
      <c r="G9515" s="28" t="s">
        <v>7119</v>
      </c>
      <c r="H9515" s="28" t="s">
        <v>3365</v>
      </c>
      <c r="J9515" s="28" t="s">
        <v>4911</v>
      </c>
      <c r="K9515" s="29">
        <v>41419</v>
      </c>
      <c r="L9515" s="28" t="s">
        <v>5658</v>
      </c>
      <c r="M9515" s="28" t="s">
        <v>6161</v>
      </c>
    </row>
    <row r="9516" spans="1:13" hidden="1" x14ac:dyDescent="0.2">
      <c r="A9516" s="27">
        <v>94177</v>
      </c>
      <c r="B9516" s="28" t="s">
        <v>4573</v>
      </c>
      <c r="C9516" s="28" t="s">
        <v>2008</v>
      </c>
      <c r="D9516" s="25">
        <v>41418</v>
      </c>
      <c r="F9516" s="26">
        <v>63.8</v>
      </c>
      <c r="G9516" s="28" t="s">
        <v>4758</v>
      </c>
      <c r="H9516" s="28" t="s">
        <v>7322</v>
      </c>
      <c r="J9516" s="28" t="s">
        <v>7139</v>
      </c>
      <c r="K9516" s="29" t="s">
        <v>5807</v>
      </c>
      <c r="L9516" s="28" t="s">
        <v>5658</v>
      </c>
      <c r="M9516" s="28" t="s">
        <v>5831</v>
      </c>
    </row>
    <row r="9517" spans="1:13" hidden="1" x14ac:dyDescent="0.2">
      <c r="A9517" s="211">
        <v>94175</v>
      </c>
      <c r="B9517" s="28" t="s">
        <v>4573</v>
      </c>
      <c r="C9517" s="28" t="s">
        <v>2008</v>
      </c>
      <c r="D9517" s="25">
        <v>41419</v>
      </c>
      <c r="F9517" s="26">
        <v>52</v>
      </c>
      <c r="G9517" s="28" t="s">
        <v>4046</v>
      </c>
      <c r="H9517" s="28" t="s">
        <v>4600</v>
      </c>
      <c r="J9517" s="28" t="s">
        <v>4905</v>
      </c>
      <c r="K9517" s="29" t="s">
        <v>5807</v>
      </c>
      <c r="L9517" s="28" t="s">
        <v>5658</v>
      </c>
      <c r="M9517" s="28" t="s">
        <v>5829</v>
      </c>
    </row>
    <row r="9518" spans="1:13" hidden="1" x14ac:dyDescent="0.2">
      <c r="A9518" s="27">
        <v>94176</v>
      </c>
      <c r="B9518" s="28" t="s">
        <v>4573</v>
      </c>
      <c r="C9518" s="28" t="s">
        <v>2008</v>
      </c>
      <c r="D9518" s="25">
        <v>41419</v>
      </c>
      <c r="E9518" s="28" t="s">
        <v>8402</v>
      </c>
      <c r="F9518" s="26">
        <v>34.479999999999997</v>
      </c>
      <c r="G9518" s="28" t="s">
        <v>6612</v>
      </c>
      <c r="H9518" s="28" t="s">
        <v>4600</v>
      </c>
      <c r="J9518" s="28" t="s">
        <v>4905</v>
      </c>
      <c r="K9518" s="29" t="s">
        <v>5807</v>
      </c>
      <c r="L9518" s="28" t="s">
        <v>5658</v>
      </c>
      <c r="M9518" s="28" t="s">
        <v>5830</v>
      </c>
    </row>
    <row r="9519" spans="1:13" hidden="1" x14ac:dyDescent="0.2">
      <c r="A9519" s="27">
        <v>94174</v>
      </c>
      <c r="B9519" s="28" t="s">
        <v>4573</v>
      </c>
      <c r="C9519" s="28" t="s">
        <v>2008</v>
      </c>
      <c r="D9519" s="25">
        <v>41420</v>
      </c>
      <c r="E9519" s="33"/>
      <c r="F9519" s="26">
        <v>54.5</v>
      </c>
      <c r="G9519" s="28" t="s">
        <v>683</v>
      </c>
      <c r="H9519" s="28" t="s">
        <v>3365</v>
      </c>
      <c r="J9519" s="28" t="s">
        <v>4909</v>
      </c>
      <c r="K9519" s="29" t="s">
        <v>5807</v>
      </c>
      <c r="L9519" s="28" t="s">
        <v>5658</v>
      </c>
      <c r="M9519" s="28" t="s">
        <v>5828</v>
      </c>
    </row>
    <row r="9520" spans="1:13" hidden="1" x14ac:dyDescent="0.2">
      <c r="A9520" s="211">
        <v>94016</v>
      </c>
      <c r="B9520" s="28" t="s">
        <v>4573</v>
      </c>
      <c r="C9520" s="28" t="s">
        <v>4574</v>
      </c>
      <c r="D9520" s="25">
        <v>41422</v>
      </c>
      <c r="F9520" s="26">
        <v>9.3699999999999992</v>
      </c>
      <c r="G9520" s="28" t="s">
        <v>5164</v>
      </c>
      <c r="H9520" s="28" t="s">
        <v>3365</v>
      </c>
      <c r="J9520" s="28" t="s">
        <v>4909</v>
      </c>
      <c r="K9520" s="29">
        <v>41422</v>
      </c>
      <c r="L9520" s="28" t="s">
        <v>7212</v>
      </c>
      <c r="M9520" s="28" t="s">
        <v>6036</v>
      </c>
    </row>
    <row r="9521" spans="1:13" hidden="1" x14ac:dyDescent="0.2">
      <c r="A9521" s="211">
        <v>94017.1</v>
      </c>
      <c r="B9521" s="28" t="s">
        <v>4573</v>
      </c>
      <c r="C9521" s="28" t="s">
        <v>4574</v>
      </c>
      <c r="D9521" s="25">
        <v>41422</v>
      </c>
      <c r="E9521" s="28" t="s">
        <v>3533</v>
      </c>
      <c r="F9521" s="26">
        <v>8</v>
      </c>
      <c r="G9521" s="28" t="s">
        <v>5164</v>
      </c>
      <c r="H9521" s="28" t="s">
        <v>5953</v>
      </c>
      <c r="J9521" s="28" t="s">
        <v>4909</v>
      </c>
      <c r="K9521" s="29">
        <v>41422</v>
      </c>
      <c r="L9521" s="28" t="s">
        <v>7212</v>
      </c>
      <c r="M9521" s="28" t="s">
        <v>6036</v>
      </c>
    </row>
    <row r="9522" spans="1:13" hidden="1" x14ac:dyDescent="0.2">
      <c r="A9522" s="211">
        <v>94017.2</v>
      </c>
      <c r="B9522" s="33" t="s">
        <v>4573</v>
      </c>
      <c r="C9522" s="28" t="s">
        <v>4574</v>
      </c>
      <c r="D9522" s="25">
        <v>41422</v>
      </c>
      <c r="F9522" s="26">
        <v>14.02</v>
      </c>
      <c r="G9522" s="28" t="s">
        <v>5164</v>
      </c>
      <c r="H9522" s="28" t="s">
        <v>3365</v>
      </c>
      <c r="J9522" s="28" t="s">
        <v>4909</v>
      </c>
      <c r="K9522" s="29">
        <v>41422</v>
      </c>
      <c r="L9522" s="28" t="s">
        <v>7212</v>
      </c>
      <c r="M9522" s="28" t="s">
        <v>6036</v>
      </c>
    </row>
    <row r="9523" spans="1:13" hidden="1" x14ac:dyDescent="0.2">
      <c r="A9523" s="27">
        <v>94015</v>
      </c>
      <c r="B9523" s="28" t="s">
        <v>4573</v>
      </c>
      <c r="C9523" s="28" t="s">
        <v>4574</v>
      </c>
      <c r="D9523" s="25">
        <v>41422</v>
      </c>
      <c r="F9523" s="26">
        <v>85</v>
      </c>
      <c r="G9523" s="28" t="s">
        <v>5152</v>
      </c>
      <c r="H9523" s="28" t="s">
        <v>7311</v>
      </c>
      <c r="J9523" s="28" t="s">
        <v>4683</v>
      </c>
      <c r="K9523" s="29">
        <v>41422</v>
      </c>
      <c r="L9523" s="28" t="s">
        <v>7182</v>
      </c>
      <c r="M9523" s="28" t="s">
        <v>6035</v>
      </c>
    </row>
    <row r="9524" spans="1:13" hidden="1" x14ac:dyDescent="0.2">
      <c r="A9524" s="27">
        <v>94020</v>
      </c>
      <c r="B9524" s="28" t="s">
        <v>4579</v>
      </c>
      <c r="C9524" s="28" t="s">
        <v>4574</v>
      </c>
      <c r="D9524" s="25">
        <v>41422</v>
      </c>
      <c r="F9524" s="26">
        <v>538.04</v>
      </c>
      <c r="G9524" s="28" t="s">
        <v>2008</v>
      </c>
      <c r="H9524" s="28" t="s">
        <v>6667</v>
      </c>
      <c r="K9524" s="29">
        <v>41422</v>
      </c>
      <c r="L9524" s="28" t="s">
        <v>7174</v>
      </c>
      <c r="M9524" s="28" t="s">
        <v>6451</v>
      </c>
    </row>
    <row r="9525" spans="1:13" hidden="1" x14ac:dyDescent="0.2">
      <c r="A9525" s="27">
        <v>94178</v>
      </c>
      <c r="B9525" s="28" t="s">
        <v>5150</v>
      </c>
      <c r="C9525" s="28" t="s">
        <v>2008</v>
      </c>
      <c r="D9525" s="25">
        <v>41422</v>
      </c>
      <c r="F9525" s="26">
        <v>-538.04</v>
      </c>
      <c r="G9525" s="28" t="s">
        <v>2008</v>
      </c>
      <c r="H9525" s="28" t="s">
        <v>6667</v>
      </c>
      <c r="K9525" s="29" t="s">
        <v>5807</v>
      </c>
      <c r="L9525" s="28" t="s">
        <v>5658</v>
      </c>
      <c r="M9525" s="28" t="s">
        <v>3565</v>
      </c>
    </row>
    <row r="9526" spans="1:13" hidden="1" x14ac:dyDescent="0.2">
      <c r="A9526" s="27">
        <v>94018</v>
      </c>
      <c r="B9526" s="28" t="s">
        <v>4573</v>
      </c>
      <c r="C9526" s="28" t="s">
        <v>4574</v>
      </c>
      <c r="D9526" s="25">
        <v>41422</v>
      </c>
      <c r="F9526" s="26">
        <v>47.55</v>
      </c>
      <c r="G9526" s="28" t="s">
        <v>683</v>
      </c>
      <c r="H9526" s="28" t="s">
        <v>7322</v>
      </c>
      <c r="J9526" s="28" t="s">
        <v>4549</v>
      </c>
      <c r="K9526" s="29">
        <v>41422</v>
      </c>
      <c r="L9526" s="28" t="s">
        <v>7212</v>
      </c>
      <c r="M9526" s="28" t="s">
        <v>6037</v>
      </c>
    </row>
    <row r="9527" spans="1:13" hidden="1" x14ac:dyDescent="0.2">
      <c r="A9527" s="27">
        <v>94021</v>
      </c>
      <c r="B9527" s="28" t="s">
        <v>4573</v>
      </c>
      <c r="C9527" s="28" t="s">
        <v>4574</v>
      </c>
      <c r="D9527" s="25">
        <v>41422</v>
      </c>
      <c r="E9527" s="28" t="s">
        <v>8375</v>
      </c>
      <c r="F9527" s="26">
        <v>37.89</v>
      </c>
      <c r="G9527" s="28" t="s">
        <v>683</v>
      </c>
      <c r="H9527" s="28" t="s">
        <v>3365</v>
      </c>
      <c r="J9527" s="28" t="s">
        <v>4909</v>
      </c>
      <c r="K9527" s="29">
        <v>41422</v>
      </c>
      <c r="L9527" s="28" t="s">
        <v>7212</v>
      </c>
      <c r="M9527" s="28" t="s">
        <v>6038</v>
      </c>
    </row>
    <row r="9528" spans="1:13" hidden="1" x14ac:dyDescent="0.2">
      <c r="A9528" s="27">
        <v>94014</v>
      </c>
      <c r="B9528" s="28" t="s">
        <v>4573</v>
      </c>
      <c r="C9528" s="28" t="s">
        <v>4574</v>
      </c>
      <c r="D9528" s="25">
        <v>41422</v>
      </c>
      <c r="F9528" s="26">
        <v>45.6</v>
      </c>
      <c r="G9528" s="28" t="s">
        <v>6790</v>
      </c>
      <c r="H9528" s="28" t="s">
        <v>3381</v>
      </c>
      <c r="J9528" s="28" t="s">
        <v>4909</v>
      </c>
      <c r="K9528" s="29">
        <v>41422</v>
      </c>
      <c r="L9528" s="28" t="s">
        <v>7174</v>
      </c>
      <c r="M9528" s="28" t="s">
        <v>7220</v>
      </c>
    </row>
    <row r="9529" spans="1:13" hidden="1" x14ac:dyDescent="0.2">
      <c r="A9529" s="27">
        <v>94019</v>
      </c>
      <c r="B9529" s="28" t="s">
        <v>5138</v>
      </c>
      <c r="C9529" s="28" t="s">
        <v>4574</v>
      </c>
      <c r="D9529" s="25">
        <v>41422</v>
      </c>
      <c r="F9529" s="26">
        <v>337.88</v>
      </c>
      <c r="G9529" s="28" t="s">
        <v>4574</v>
      </c>
      <c r="H9529" s="28" t="s">
        <v>3381</v>
      </c>
      <c r="J9529" s="28" t="s">
        <v>4909</v>
      </c>
      <c r="K9529" s="29">
        <v>41422</v>
      </c>
      <c r="L9529" s="28" t="s">
        <v>7206</v>
      </c>
      <c r="M9529" s="28" t="s">
        <v>5034</v>
      </c>
    </row>
    <row r="9530" spans="1:13" hidden="1" x14ac:dyDescent="0.2">
      <c r="A9530" s="27">
        <v>94013</v>
      </c>
      <c r="B9530" s="28" t="s">
        <v>4573</v>
      </c>
      <c r="C9530" s="28" t="s">
        <v>4574</v>
      </c>
      <c r="D9530" s="25">
        <v>41423</v>
      </c>
      <c r="F9530" s="26">
        <v>25.54</v>
      </c>
      <c r="G9530" s="28" t="s">
        <v>5136</v>
      </c>
      <c r="H9530" s="28" t="s">
        <v>3381</v>
      </c>
      <c r="J9530" s="28" t="s">
        <v>4911</v>
      </c>
      <c r="K9530" s="29">
        <v>41423</v>
      </c>
      <c r="L9530" s="28" t="s">
        <v>7174</v>
      </c>
      <c r="M9530" s="28" t="s">
        <v>7221</v>
      </c>
    </row>
    <row r="9531" spans="1:13" hidden="1" x14ac:dyDescent="0.2">
      <c r="A9531" s="27">
        <v>94179</v>
      </c>
      <c r="B9531" s="28" t="s">
        <v>4573</v>
      </c>
      <c r="C9531" s="28" t="s">
        <v>2008</v>
      </c>
      <c r="D9531" s="25">
        <v>41423</v>
      </c>
      <c r="F9531" s="26">
        <v>7.4</v>
      </c>
      <c r="G9531" s="28" t="s">
        <v>2204</v>
      </c>
      <c r="H9531" s="28" t="s">
        <v>3379</v>
      </c>
      <c r="J9531" s="28" t="s">
        <v>4907</v>
      </c>
      <c r="K9531" s="29" t="s">
        <v>5808</v>
      </c>
      <c r="L9531" s="28" t="s">
        <v>5658</v>
      </c>
      <c r="M9531" s="28" t="s">
        <v>3566</v>
      </c>
    </row>
    <row r="9532" spans="1:13" hidden="1" x14ac:dyDescent="0.2">
      <c r="A9532" s="211">
        <v>94007</v>
      </c>
      <c r="B9532" s="28" t="s">
        <v>4592</v>
      </c>
      <c r="C9532" s="28" t="s">
        <v>4574</v>
      </c>
      <c r="D9532" s="25">
        <v>41424</v>
      </c>
      <c r="F9532" s="26">
        <v>-5334.59</v>
      </c>
      <c r="G9532" s="28" t="s">
        <v>4593</v>
      </c>
      <c r="H9532" s="28" t="s">
        <v>6666</v>
      </c>
      <c r="J9532" s="28" t="s">
        <v>4911</v>
      </c>
      <c r="K9532" s="29">
        <v>41424</v>
      </c>
      <c r="L9532" s="28" t="s">
        <v>7177</v>
      </c>
      <c r="M9532" s="28" t="s">
        <v>6030</v>
      </c>
    </row>
    <row r="9533" spans="1:13" hidden="1" x14ac:dyDescent="0.2">
      <c r="A9533" s="211">
        <v>94008</v>
      </c>
      <c r="B9533" s="28" t="s">
        <v>4582</v>
      </c>
      <c r="C9533" s="28" t="s">
        <v>4574</v>
      </c>
      <c r="D9533" s="25">
        <v>41424</v>
      </c>
      <c r="F9533" s="26">
        <v>-10000</v>
      </c>
      <c r="G9533" s="28" t="s">
        <v>6070</v>
      </c>
      <c r="H9533" s="28" t="s">
        <v>5948</v>
      </c>
      <c r="J9533" s="28" t="s">
        <v>4911</v>
      </c>
      <c r="K9533" s="29">
        <v>41424</v>
      </c>
      <c r="L9533" s="28" t="s">
        <v>7177</v>
      </c>
      <c r="M9533" s="28" t="s">
        <v>6031</v>
      </c>
    </row>
    <row r="9534" spans="1:13" hidden="1" x14ac:dyDescent="0.2">
      <c r="A9534" s="211">
        <v>94180</v>
      </c>
      <c r="B9534" s="28" t="s">
        <v>4573</v>
      </c>
      <c r="C9534" s="28" t="s">
        <v>2008</v>
      </c>
      <c r="D9534" s="25">
        <v>41424</v>
      </c>
      <c r="F9534" s="26">
        <v>31.53</v>
      </c>
      <c r="G9534" s="28" t="s">
        <v>898</v>
      </c>
      <c r="H9534" s="28" t="s">
        <v>3365</v>
      </c>
      <c r="J9534" s="28" t="s">
        <v>4909</v>
      </c>
      <c r="K9534" s="29" t="s">
        <v>5809</v>
      </c>
      <c r="L9534" s="28" t="s">
        <v>5658</v>
      </c>
      <c r="M9534" s="28" t="s">
        <v>3567</v>
      </c>
    </row>
    <row r="9535" spans="1:13" x14ac:dyDescent="0.2">
      <c r="A9535" s="27">
        <v>94009</v>
      </c>
      <c r="B9535" s="28" t="s">
        <v>4573</v>
      </c>
      <c r="C9535" s="28" t="s">
        <v>4574</v>
      </c>
      <c r="D9535" s="25">
        <v>41424</v>
      </c>
      <c r="F9535" s="26">
        <v>30</v>
      </c>
      <c r="G9535" s="28" t="s">
        <v>2201</v>
      </c>
      <c r="H9535" s="28" t="s">
        <v>7151</v>
      </c>
      <c r="J9535" s="28" t="s">
        <v>4911</v>
      </c>
      <c r="K9535" s="29">
        <v>41424</v>
      </c>
      <c r="L9535" s="28" t="s">
        <v>7212</v>
      </c>
      <c r="M9535" s="28" t="s">
        <v>6032</v>
      </c>
    </row>
    <row r="9536" spans="1:13" hidden="1" x14ac:dyDescent="0.2">
      <c r="A9536" s="27">
        <v>94012</v>
      </c>
      <c r="B9536" s="28" t="s">
        <v>4573</v>
      </c>
      <c r="C9536" s="28" t="s">
        <v>4574</v>
      </c>
      <c r="D9536" s="25">
        <v>41424</v>
      </c>
      <c r="F9536" s="26">
        <v>6.28</v>
      </c>
      <c r="G9536" s="28" t="s">
        <v>5137</v>
      </c>
      <c r="H9536" s="28" t="s">
        <v>3365</v>
      </c>
      <c r="J9536" s="28" t="s">
        <v>4911</v>
      </c>
      <c r="K9536" s="29">
        <v>41424</v>
      </c>
      <c r="L9536" s="28" t="s">
        <v>7212</v>
      </c>
      <c r="M9536" s="28" t="s">
        <v>6034</v>
      </c>
    </row>
    <row r="9537" spans="1:13" hidden="1" x14ac:dyDescent="0.2">
      <c r="A9537" s="27">
        <v>94010</v>
      </c>
      <c r="B9537" s="28" t="s">
        <v>4573</v>
      </c>
      <c r="C9537" s="28" t="s">
        <v>4574</v>
      </c>
      <c r="D9537" s="25">
        <v>41424</v>
      </c>
      <c r="F9537" s="26">
        <v>30</v>
      </c>
      <c r="G9537" s="28" t="s">
        <v>4595</v>
      </c>
      <c r="H9537" s="28" t="s">
        <v>4595</v>
      </c>
      <c r="K9537" s="29">
        <v>41424</v>
      </c>
      <c r="L9537" s="28" t="s">
        <v>7176</v>
      </c>
      <c r="M9537" s="28">
        <v>1449</v>
      </c>
    </row>
    <row r="9538" spans="1:13" x14ac:dyDescent="0.2">
      <c r="A9538" s="27">
        <v>94011</v>
      </c>
      <c r="B9538" s="28" t="s">
        <v>4573</v>
      </c>
      <c r="C9538" s="28" t="s">
        <v>4574</v>
      </c>
      <c r="D9538" s="25">
        <v>41424</v>
      </c>
      <c r="F9538" s="26">
        <v>250</v>
      </c>
      <c r="G9538" s="28" t="s">
        <v>2205</v>
      </c>
      <c r="H9538" s="28" t="s">
        <v>7151</v>
      </c>
      <c r="J9538" s="28" t="s">
        <v>4911</v>
      </c>
      <c r="K9538" s="29">
        <v>41424</v>
      </c>
      <c r="L9538" s="28" t="s">
        <v>7212</v>
      </c>
      <c r="M9538" s="28" t="s">
        <v>6033</v>
      </c>
    </row>
    <row r="9539" spans="1:13" hidden="1" x14ac:dyDescent="0.2">
      <c r="A9539" s="211">
        <v>94004</v>
      </c>
      <c r="B9539" s="33" t="s">
        <v>4579</v>
      </c>
      <c r="C9539" s="28" t="s">
        <v>4574</v>
      </c>
      <c r="D9539" s="25">
        <v>41425</v>
      </c>
      <c r="F9539" s="26">
        <v>50</v>
      </c>
      <c r="G9539" s="28" t="s">
        <v>4580</v>
      </c>
      <c r="H9539" s="28" t="s">
        <v>6667</v>
      </c>
      <c r="K9539" s="29">
        <v>41425</v>
      </c>
      <c r="L9539" s="28" t="s">
        <v>7184</v>
      </c>
      <c r="M9539" s="28" t="s">
        <v>6956</v>
      </c>
    </row>
    <row r="9540" spans="1:13" hidden="1" x14ac:dyDescent="0.2">
      <c r="A9540" s="27">
        <v>94005</v>
      </c>
      <c r="B9540" s="28" t="s">
        <v>4573</v>
      </c>
      <c r="C9540" s="28" t="s">
        <v>4574</v>
      </c>
      <c r="D9540" s="25">
        <v>41425</v>
      </c>
      <c r="F9540" s="26">
        <v>33.450000000000003</v>
      </c>
      <c r="G9540" s="28" t="s">
        <v>6752</v>
      </c>
      <c r="H9540" s="28" t="s">
        <v>3381</v>
      </c>
      <c r="J9540" s="28" t="s">
        <v>4907</v>
      </c>
      <c r="K9540" s="29">
        <v>41425</v>
      </c>
      <c r="L9540" s="28" t="s">
        <v>7174</v>
      </c>
      <c r="M9540" s="28" t="s">
        <v>6752</v>
      </c>
    </row>
    <row r="9541" spans="1:13" hidden="1" x14ac:dyDescent="0.2">
      <c r="A9541" s="27">
        <v>94006</v>
      </c>
      <c r="B9541" s="28" t="s">
        <v>4579</v>
      </c>
      <c r="C9541" s="28" t="s">
        <v>4574</v>
      </c>
      <c r="D9541" s="25">
        <v>41425</v>
      </c>
      <c r="F9541" s="26">
        <v>3117.14</v>
      </c>
      <c r="G9541" s="28" t="s">
        <v>5135</v>
      </c>
      <c r="H9541" s="28" t="s">
        <v>6667</v>
      </c>
      <c r="K9541" s="29">
        <v>41425</v>
      </c>
      <c r="L9541" s="28" t="s">
        <v>7174</v>
      </c>
      <c r="M9541" s="28" t="s">
        <v>7218</v>
      </c>
    </row>
    <row r="9542" spans="1:13" hidden="1" x14ac:dyDescent="0.2">
      <c r="A9542" s="27">
        <v>94183</v>
      </c>
      <c r="B9542" s="28" t="s">
        <v>4573</v>
      </c>
      <c r="C9542" s="28" t="s">
        <v>2008</v>
      </c>
      <c r="D9542" s="25">
        <v>41425</v>
      </c>
      <c r="F9542" s="26">
        <v>63.76</v>
      </c>
      <c r="G9542" s="28" t="s">
        <v>4758</v>
      </c>
      <c r="H9542" s="28" t="s">
        <v>7322</v>
      </c>
      <c r="J9542" s="28" t="s">
        <v>7139</v>
      </c>
      <c r="K9542" s="29" t="s">
        <v>5810</v>
      </c>
      <c r="L9542" s="28" t="s">
        <v>5658</v>
      </c>
      <c r="M9542" s="28" t="s">
        <v>8365</v>
      </c>
    </row>
    <row r="9543" spans="1:13" hidden="1" x14ac:dyDescent="0.2">
      <c r="A9543" s="27">
        <v>94361</v>
      </c>
      <c r="B9543" s="28" t="s">
        <v>5150</v>
      </c>
      <c r="C9543" s="28" t="s">
        <v>5135</v>
      </c>
      <c r="D9543" s="25">
        <v>41425</v>
      </c>
      <c r="F9543" s="26">
        <v>-3117.14</v>
      </c>
      <c r="G9543" s="28" t="s">
        <v>4574</v>
      </c>
      <c r="H9543" s="28" t="s">
        <v>6667</v>
      </c>
    </row>
    <row r="9544" spans="1:13" hidden="1" x14ac:dyDescent="0.2">
      <c r="A9544" s="211">
        <v>94360</v>
      </c>
      <c r="B9544" s="28" t="s">
        <v>4573</v>
      </c>
      <c r="C9544" s="28" t="s">
        <v>4580</v>
      </c>
      <c r="D9544" s="25">
        <v>41426</v>
      </c>
      <c r="E9544" s="28" t="s">
        <v>1676</v>
      </c>
      <c r="F9544" s="26">
        <v>-312</v>
      </c>
      <c r="G9544" s="28" t="s">
        <v>5180</v>
      </c>
      <c r="H9544" s="28" t="s">
        <v>4599</v>
      </c>
      <c r="I9544" s="28" t="s">
        <v>92</v>
      </c>
      <c r="J9544" s="28" t="s">
        <v>4906</v>
      </c>
    </row>
    <row r="9545" spans="1:13" hidden="1" x14ac:dyDescent="0.2">
      <c r="A9545" s="27">
        <v>94182.1</v>
      </c>
      <c r="B9545" s="28" t="s">
        <v>4573</v>
      </c>
      <c r="C9545" s="28" t="s">
        <v>2008</v>
      </c>
      <c r="D9545" s="25">
        <v>41426</v>
      </c>
      <c r="F9545" s="26">
        <v>22.5</v>
      </c>
      <c r="G9545" s="28" t="s">
        <v>683</v>
      </c>
      <c r="H9545" s="28" t="s">
        <v>3365</v>
      </c>
      <c r="J9545" s="28" t="s">
        <v>4909</v>
      </c>
      <c r="K9545" s="29" t="s">
        <v>5810</v>
      </c>
      <c r="L9545" s="28" t="s">
        <v>5658</v>
      </c>
      <c r="M9545" s="28" t="s">
        <v>8364</v>
      </c>
    </row>
    <row r="9546" spans="1:13" hidden="1" x14ac:dyDescent="0.2">
      <c r="A9546" s="27">
        <v>94182.2</v>
      </c>
      <c r="B9546" s="28" t="s">
        <v>4573</v>
      </c>
      <c r="C9546" s="28" t="s">
        <v>2008</v>
      </c>
      <c r="D9546" s="25">
        <v>41426</v>
      </c>
      <c r="E9546" s="28" t="s">
        <v>1679</v>
      </c>
      <c r="F9546" s="26">
        <v>94</v>
      </c>
      <c r="G9546" s="28" t="s">
        <v>683</v>
      </c>
      <c r="H9546" s="28" t="s">
        <v>4599</v>
      </c>
      <c r="I9546" s="28" t="s">
        <v>92</v>
      </c>
      <c r="J9546" s="28" t="s">
        <v>4906</v>
      </c>
      <c r="K9546" s="29" t="s">
        <v>5810</v>
      </c>
      <c r="L9546" s="28" t="s">
        <v>5658</v>
      </c>
      <c r="M9546" s="28" t="s">
        <v>8364</v>
      </c>
    </row>
    <row r="9547" spans="1:13" hidden="1" x14ac:dyDescent="0.2">
      <c r="A9547" s="27">
        <v>94182.3</v>
      </c>
      <c r="B9547" s="28" t="s">
        <v>4573</v>
      </c>
      <c r="C9547" s="28" t="s">
        <v>2008</v>
      </c>
      <c r="D9547" s="25">
        <v>41426</v>
      </c>
      <c r="E9547" s="28" t="s">
        <v>1680</v>
      </c>
      <c r="F9547" s="26">
        <v>79.540000000000006</v>
      </c>
      <c r="G9547" s="28" t="s">
        <v>683</v>
      </c>
      <c r="H9547" s="28" t="s">
        <v>3488</v>
      </c>
      <c r="J9547" s="28" t="s">
        <v>4908</v>
      </c>
      <c r="K9547" s="29" t="s">
        <v>5810</v>
      </c>
      <c r="L9547" s="28" t="s">
        <v>5658</v>
      </c>
      <c r="M9547" s="28" t="s">
        <v>8364</v>
      </c>
    </row>
    <row r="9548" spans="1:13" hidden="1" x14ac:dyDescent="0.2">
      <c r="A9548" s="27">
        <v>94359</v>
      </c>
      <c r="B9548" s="28" t="s">
        <v>4573</v>
      </c>
      <c r="C9548" s="28" t="s">
        <v>4580</v>
      </c>
      <c r="D9548" s="25">
        <v>41426</v>
      </c>
      <c r="E9548" s="28" t="s">
        <v>3877</v>
      </c>
      <c r="F9548" s="26">
        <v>220</v>
      </c>
      <c r="G9548" s="28" t="s">
        <v>4595</v>
      </c>
      <c r="H9548" s="28" t="s">
        <v>3370</v>
      </c>
    </row>
    <row r="9549" spans="1:13" hidden="1" x14ac:dyDescent="0.2">
      <c r="A9549" s="27">
        <v>94358</v>
      </c>
      <c r="B9549" s="33" t="s">
        <v>5150</v>
      </c>
      <c r="C9549" s="28" t="s">
        <v>4580</v>
      </c>
      <c r="D9549" s="25">
        <v>41426</v>
      </c>
      <c r="E9549" s="28" t="s">
        <v>3876</v>
      </c>
      <c r="F9549" s="26">
        <v>-610</v>
      </c>
      <c r="G9549" s="28" t="s">
        <v>4574</v>
      </c>
      <c r="H9549" s="28" t="s">
        <v>6667</v>
      </c>
    </row>
    <row r="9550" spans="1:13" hidden="1" x14ac:dyDescent="0.2">
      <c r="A9550" s="27">
        <v>94181</v>
      </c>
      <c r="B9550" s="28" t="s">
        <v>4573</v>
      </c>
      <c r="C9550" s="28" t="s">
        <v>2008</v>
      </c>
      <c r="D9550" s="25">
        <v>41427</v>
      </c>
      <c r="F9550" s="26">
        <v>34.18</v>
      </c>
      <c r="G9550" s="28" t="s">
        <v>683</v>
      </c>
      <c r="H9550" s="28" t="s">
        <v>3365</v>
      </c>
      <c r="J9550" s="28" t="s">
        <v>4909</v>
      </c>
      <c r="K9550" s="29" t="s">
        <v>5810</v>
      </c>
      <c r="L9550" s="28" t="s">
        <v>5658</v>
      </c>
      <c r="M9550" s="28" t="s">
        <v>6130</v>
      </c>
    </row>
    <row r="9551" spans="1:13" hidden="1" x14ac:dyDescent="0.2">
      <c r="A9551" s="211">
        <v>94000.2</v>
      </c>
      <c r="B9551" s="28" t="s">
        <v>4573</v>
      </c>
      <c r="C9551" s="28" t="s">
        <v>4574</v>
      </c>
      <c r="D9551" s="25">
        <v>41428</v>
      </c>
      <c r="E9551" s="28" t="s">
        <v>3367</v>
      </c>
      <c r="F9551" s="26">
        <v>30</v>
      </c>
      <c r="G9551" s="28" t="s">
        <v>4584</v>
      </c>
      <c r="H9551" s="28" t="s">
        <v>3365</v>
      </c>
      <c r="J9551" s="28" t="s">
        <v>4905</v>
      </c>
      <c r="K9551" s="29">
        <v>41428</v>
      </c>
      <c r="L9551" s="28" t="s">
        <v>7182</v>
      </c>
      <c r="M9551" s="28" t="s">
        <v>6027</v>
      </c>
    </row>
    <row r="9552" spans="1:13" hidden="1" x14ac:dyDescent="0.2">
      <c r="A9552" s="211">
        <v>94254</v>
      </c>
      <c r="B9552" s="28" t="s">
        <v>4573</v>
      </c>
      <c r="C9552" s="28" t="s">
        <v>5135</v>
      </c>
      <c r="D9552" s="25">
        <v>41428</v>
      </c>
      <c r="E9552" s="28" t="s">
        <v>216</v>
      </c>
      <c r="F9552" s="26">
        <v>33.46</v>
      </c>
      <c r="G9552" s="28" t="s">
        <v>215</v>
      </c>
      <c r="H9552" s="28" t="s">
        <v>5953</v>
      </c>
      <c r="J9552" s="28" t="s">
        <v>4909</v>
      </c>
      <c r="K9552" s="29">
        <v>41429</v>
      </c>
      <c r="L9552" s="28" t="s">
        <v>5658</v>
      </c>
      <c r="M9552" s="28" t="s">
        <v>8410</v>
      </c>
    </row>
    <row r="9553" spans="1:13" hidden="1" x14ac:dyDescent="0.2">
      <c r="A9553" s="211">
        <v>93997</v>
      </c>
      <c r="B9553" s="28" t="s">
        <v>4579</v>
      </c>
      <c r="C9553" s="28" t="s">
        <v>4574</v>
      </c>
      <c r="D9553" s="25">
        <v>41428</v>
      </c>
      <c r="F9553" s="26">
        <v>30</v>
      </c>
      <c r="G9553" s="28" t="s">
        <v>4580</v>
      </c>
      <c r="H9553" s="28" t="s">
        <v>6667</v>
      </c>
      <c r="K9553" s="29">
        <v>41428</v>
      </c>
      <c r="L9553" s="28" t="s">
        <v>7184</v>
      </c>
      <c r="M9553" s="28" t="s">
        <v>6955</v>
      </c>
    </row>
    <row r="9554" spans="1:13" hidden="1" x14ac:dyDescent="0.2">
      <c r="A9554" s="211">
        <v>94000.1</v>
      </c>
      <c r="B9554" s="28" t="s">
        <v>4573</v>
      </c>
      <c r="C9554" s="28" t="s">
        <v>4574</v>
      </c>
      <c r="D9554" s="25">
        <v>41428</v>
      </c>
      <c r="F9554" s="26">
        <v>50</v>
      </c>
      <c r="G9554" s="28" t="s">
        <v>4915</v>
      </c>
      <c r="H9554" s="28" t="s">
        <v>4600</v>
      </c>
      <c r="J9554" s="28" t="s">
        <v>4905</v>
      </c>
      <c r="K9554" s="29">
        <v>41428</v>
      </c>
      <c r="L9554" s="28" t="s">
        <v>7182</v>
      </c>
      <c r="M9554" s="28" t="s">
        <v>6027</v>
      </c>
    </row>
    <row r="9555" spans="1:13" hidden="1" x14ac:dyDescent="0.2">
      <c r="A9555" s="211">
        <v>94002</v>
      </c>
      <c r="B9555" s="28" t="s">
        <v>4573</v>
      </c>
      <c r="C9555" s="28" t="s">
        <v>4574</v>
      </c>
      <c r="D9555" s="25">
        <v>41428</v>
      </c>
      <c r="E9555" s="28" t="s">
        <v>8374</v>
      </c>
      <c r="F9555" s="26">
        <v>80</v>
      </c>
      <c r="G9555" s="28" t="s">
        <v>4915</v>
      </c>
      <c r="H9555" s="28" t="s">
        <v>4600</v>
      </c>
      <c r="J9555" s="28" t="s">
        <v>4905</v>
      </c>
      <c r="K9555" s="29">
        <v>41428</v>
      </c>
      <c r="L9555" s="28" t="s">
        <v>7212</v>
      </c>
      <c r="M9555" s="28" t="s">
        <v>6029</v>
      </c>
    </row>
    <row r="9556" spans="1:13" hidden="1" x14ac:dyDescent="0.2">
      <c r="A9556" s="211">
        <v>94003</v>
      </c>
      <c r="B9556" s="28" t="s">
        <v>4573</v>
      </c>
      <c r="C9556" s="28" t="s">
        <v>4574</v>
      </c>
      <c r="D9556" s="25">
        <v>41428</v>
      </c>
      <c r="E9556" s="33"/>
      <c r="F9556" s="26">
        <v>5</v>
      </c>
      <c r="G9556" s="28" t="s">
        <v>5134</v>
      </c>
      <c r="H9556" s="28" t="s">
        <v>5954</v>
      </c>
      <c r="J9556" s="28" t="s">
        <v>4912</v>
      </c>
      <c r="K9556" s="29">
        <v>41428</v>
      </c>
      <c r="L9556" s="28" t="s">
        <v>7174</v>
      </c>
      <c r="M9556" s="28" t="s">
        <v>7194</v>
      </c>
    </row>
    <row r="9557" spans="1:13" hidden="1" x14ac:dyDescent="0.2">
      <c r="A9557" s="211">
        <v>93990</v>
      </c>
      <c r="B9557" s="28" t="s">
        <v>4573</v>
      </c>
      <c r="C9557" s="28" t="s">
        <v>4574</v>
      </c>
      <c r="D9557" s="25">
        <v>41428</v>
      </c>
      <c r="F9557" s="26">
        <v>7.99</v>
      </c>
      <c r="G9557" s="28" t="s">
        <v>2742</v>
      </c>
      <c r="H9557" s="28" t="s">
        <v>3381</v>
      </c>
      <c r="J9557" s="28" t="s">
        <v>4911</v>
      </c>
      <c r="K9557" s="29">
        <v>41428</v>
      </c>
      <c r="L9557" s="28" t="s">
        <v>7174</v>
      </c>
      <c r="M9557" s="28" t="s">
        <v>8111</v>
      </c>
    </row>
    <row r="9558" spans="1:13" hidden="1" x14ac:dyDescent="0.2">
      <c r="A9558" s="211">
        <v>93995</v>
      </c>
      <c r="B9558" s="33" t="s">
        <v>4573</v>
      </c>
      <c r="C9558" s="28" t="s">
        <v>4574</v>
      </c>
      <c r="D9558" s="25">
        <v>41428</v>
      </c>
      <c r="E9558" s="28" t="s">
        <v>3382</v>
      </c>
      <c r="F9558" s="26">
        <v>147</v>
      </c>
      <c r="G9558" s="28" t="s">
        <v>5414</v>
      </c>
      <c r="H9558" s="28" t="s">
        <v>3381</v>
      </c>
      <c r="J9558" s="28" t="s">
        <v>4909</v>
      </c>
      <c r="K9558" s="29">
        <v>41428</v>
      </c>
      <c r="L9558" s="28" t="s">
        <v>7174</v>
      </c>
      <c r="M9558" s="28" t="s">
        <v>7188</v>
      </c>
    </row>
    <row r="9559" spans="1:13" hidden="1" x14ac:dyDescent="0.2">
      <c r="A9559" s="27">
        <v>93992</v>
      </c>
      <c r="B9559" s="28" t="s">
        <v>4573</v>
      </c>
      <c r="C9559" s="28" t="s">
        <v>4574</v>
      </c>
      <c r="D9559" s="25">
        <v>41428</v>
      </c>
      <c r="E9559" s="28" t="s">
        <v>3389</v>
      </c>
      <c r="F9559" s="26">
        <v>26.95</v>
      </c>
      <c r="G9559" s="28" t="s">
        <v>5139</v>
      </c>
      <c r="H9559" s="28" t="s">
        <v>3381</v>
      </c>
      <c r="J9559" s="28" t="s">
        <v>4911</v>
      </c>
      <c r="K9559" s="29">
        <v>41428</v>
      </c>
      <c r="L9559" s="28" t="s">
        <v>7174</v>
      </c>
      <c r="M9559" s="28" t="s">
        <v>7187</v>
      </c>
    </row>
    <row r="9560" spans="1:13" hidden="1" x14ac:dyDescent="0.2">
      <c r="A9560" s="27">
        <v>94001</v>
      </c>
      <c r="B9560" s="28" t="s">
        <v>4573</v>
      </c>
      <c r="C9560" s="28" t="s">
        <v>4574</v>
      </c>
      <c r="D9560" s="25">
        <v>41428</v>
      </c>
      <c r="F9560" s="26">
        <v>85</v>
      </c>
      <c r="G9560" s="28" t="s">
        <v>5152</v>
      </c>
      <c r="H9560" s="28" t="s">
        <v>7311</v>
      </c>
      <c r="J9560" s="28" t="s">
        <v>4683</v>
      </c>
      <c r="K9560" s="29">
        <v>41428</v>
      </c>
      <c r="L9560" s="28" t="s">
        <v>7182</v>
      </c>
      <c r="M9560" s="28" t="s">
        <v>6028</v>
      </c>
    </row>
    <row r="9561" spans="1:13" hidden="1" x14ac:dyDescent="0.2">
      <c r="A9561" s="27">
        <v>94253</v>
      </c>
      <c r="B9561" s="28" t="s">
        <v>4573</v>
      </c>
      <c r="C9561" s="28" t="s">
        <v>5135</v>
      </c>
      <c r="D9561" s="25">
        <v>41428</v>
      </c>
      <c r="F9561" s="26">
        <v>4.82</v>
      </c>
      <c r="G9561" s="28" t="s">
        <v>5137</v>
      </c>
      <c r="H9561" s="28" t="s">
        <v>3365</v>
      </c>
      <c r="J9561" s="28" t="s">
        <v>4909</v>
      </c>
      <c r="K9561" s="29">
        <v>41429</v>
      </c>
      <c r="L9561" s="28" t="s">
        <v>5658</v>
      </c>
      <c r="M9561" s="28" t="s">
        <v>4774</v>
      </c>
    </row>
    <row r="9562" spans="1:13" hidden="1" x14ac:dyDescent="0.2">
      <c r="A9562" s="27">
        <v>93996</v>
      </c>
      <c r="B9562" s="28" t="s">
        <v>4579</v>
      </c>
      <c r="C9562" s="28" t="s">
        <v>4574</v>
      </c>
      <c r="D9562" s="25">
        <v>41428</v>
      </c>
      <c r="F9562" s="26">
        <v>50</v>
      </c>
      <c r="G9562" s="28" t="s">
        <v>5133</v>
      </c>
      <c r="H9562" s="28" t="s">
        <v>6667</v>
      </c>
      <c r="K9562" s="29">
        <v>41428</v>
      </c>
      <c r="L9562" s="28" t="s">
        <v>7174</v>
      </c>
      <c r="M9562" s="28" t="s">
        <v>2972</v>
      </c>
    </row>
    <row r="9563" spans="1:13" hidden="1" x14ac:dyDescent="0.2">
      <c r="A9563" s="27">
        <v>94151</v>
      </c>
      <c r="B9563" s="28" t="s">
        <v>5150</v>
      </c>
      <c r="C9563" s="28" t="s">
        <v>5133</v>
      </c>
      <c r="D9563" s="25">
        <v>41428</v>
      </c>
      <c r="F9563" s="26">
        <v>-50</v>
      </c>
      <c r="G9563" s="28" t="s">
        <v>5133</v>
      </c>
      <c r="H9563" s="28" t="s">
        <v>6667</v>
      </c>
      <c r="K9563" s="29">
        <v>41428</v>
      </c>
      <c r="L9563" s="28" t="s">
        <v>5658</v>
      </c>
      <c r="M9563" s="28" t="s">
        <v>2935</v>
      </c>
    </row>
    <row r="9564" spans="1:13" hidden="1" x14ac:dyDescent="0.2">
      <c r="A9564" s="27">
        <v>93993</v>
      </c>
      <c r="B9564" s="28" t="s">
        <v>4573</v>
      </c>
      <c r="C9564" s="28" t="s">
        <v>4574</v>
      </c>
      <c r="D9564" s="25">
        <v>41428</v>
      </c>
      <c r="F9564" s="26">
        <v>38.79</v>
      </c>
      <c r="G9564" s="28" t="s">
        <v>6021</v>
      </c>
      <c r="H9564" s="28" t="s">
        <v>3381</v>
      </c>
      <c r="J9564" s="28" t="s">
        <v>4909</v>
      </c>
      <c r="K9564" s="29">
        <v>41428</v>
      </c>
      <c r="L9564" s="28" t="s">
        <v>7174</v>
      </c>
      <c r="M9564" s="28" t="s">
        <v>6784</v>
      </c>
    </row>
    <row r="9565" spans="1:13" hidden="1" x14ac:dyDescent="0.2">
      <c r="A9565" s="27">
        <v>93998</v>
      </c>
      <c r="B9565" s="28" t="s">
        <v>4573</v>
      </c>
      <c r="C9565" s="28" t="s">
        <v>4574</v>
      </c>
      <c r="D9565" s="25">
        <v>41428</v>
      </c>
      <c r="E9565" s="28" t="s">
        <v>3375</v>
      </c>
      <c r="F9565" s="26">
        <v>31.75</v>
      </c>
      <c r="G9565" s="28" t="s">
        <v>6023</v>
      </c>
      <c r="H9565" s="28" t="s">
        <v>3379</v>
      </c>
      <c r="J9565" s="28" t="s">
        <v>4906</v>
      </c>
      <c r="K9565" s="29">
        <v>41428</v>
      </c>
      <c r="L9565" s="28" t="s">
        <v>7174</v>
      </c>
      <c r="M9565" s="28" t="s">
        <v>7196</v>
      </c>
    </row>
    <row r="9566" spans="1:13" hidden="1" x14ac:dyDescent="0.2">
      <c r="A9566" s="27">
        <v>93994</v>
      </c>
      <c r="B9566" s="28" t="s">
        <v>4573</v>
      </c>
      <c r="C9566" s="28" t="s">
        <v>4574</v>
      </c>
      <c r="D9566" s="25">
        <v>41428</v>
      </c>
      <c r="F9566" s="26">
        <v>12.12</v>
      </c>
      <c r="G9566" s="28" t="s">
        <v>6022</v>
      </c>
      <c r="H9566" s="28" t="s">
        <v>3381</v>
      </c>
      <c r="J9566" s="28" t="s">
        <v>4909</v>
      </c>
      <c r="K9566" s="29">
        <v>41428</v>
      </c>
      <c r="L9566" s="28" t="s">
        <v>7174</v>
      </c>
      <c r="M9566" s="28" t="s">
        <v>7195</v>
      </c>
    </row>
    <row r="9567" spans="1:13" hidden="1" x14ac:dyDescent="0.2">
      <c r="A9567" s="27">
        <v>93999</v>
      </c>
      <c r="B9567" s="28" t="s">
        <v>4573</v>
      </c>
      <c r="C9567" s="28" t="s">
        <v>4574</v>
      </c>
      <c r="D9567" s="25">
        <v>41428</v>
      </c>
      <c r="E9567" s="28" t="s">
        <v>7162</v>
      </c>
      <c r="F9567" s="26">
        <v>20</v>
      </c>
      <c r="G9567" s="28" t="s">
        <v>4595</v>
      </c>
      <c r="H9567" s="28" t="s">
        <v>3370</v>
      </c>
      <c r="J9567" s="28" t="s">
        <v>4906</v>
      </c>
      <c r="K9567" s="29">
        <v>41428</v>
      </c>
      <c r="L9567" s="28" t="s">
        <v>7182</v>
      </c>
      <c r="M9567" s="28" t="s">
        <v>6026</v>
      </c>
    </row>
    <row r="9568" spans="1:13" hidden="1" x14ac:dyDescent="0.2">
      <c r="A9568" s="27">
        <v>94000.3</v>
      </c>
      <c r="B9568" s="28" t="s">
        <v>4573</v>
      </c>
      <c r="C9568" s="28" t="s">
        <v>4574</v>
      </c>
      <c r="D9568" s="25">
        <v>41428</v>
      </c>
      <c r="E9568" s="28" t="s">
        <v>7163</v>
      </c>
      <c r="F9568" s="26">
        <v>20</v>
      </c>
      <c r="G9568" s="28" t="s">
        <v>4595</v>
      </c>
      <c r="H9568" s="28" t="s">
        <v>3370</v>
      </c>
      <c r="J9568" s="28" t="s">
        <v>4905</v>
      </c>
      <c r="K9568" s="29">
        <v>41428</v>
      </c>
      <c r="L9568" s="28" t="s">
        <v>7182</v>
      </c>
      <c r="M9568" s="28" t="s">
        <v>6027</v>
      </c>
    </row>
    <row r="9569" spans="1:13" hidden="1" x14ac:dyDescent="0.2">
      <c r="A9569" s="27">
        <v>93991</v>
      </c>
      <c r="B9569" s="28" t="s">
        <v>4573</v>
      </c>
      <c r="C9569" s="28" t="s">
        <v>4574</v>
      </c>
      <c r="D9569" s="25">
        <v>41428</v>
      </c>
      <c r="E9569" s="28" t="s">
        <v>5365</v>
      </c>
      <c r="F9569" s="26">
        <v>180</v>
      </c>
      <c r="G9569" s="28" t="s">
        <v>4597</v>
      </c>
      <c r="H9569" s="28" t="s">
        <v>3381</v>
      </c>
      <c r="J9569" s="28" t="s">
        <v>4909</v>
      </c>
      <c r="K9569" s="29">
        <v>41428</v>
      </c>
      <c r="L9569" s="28" t="s">
        <v>7174</v>
      </c>
      <c r="M9569" s="28" t="s">
        <v>7192</v>
      </c>
    </row>
    <row r="9570" spans="1:13" hidden="1" x14ac:dyDescent="0.2">
      <c r="A9570" s="211">
        <v>94255</v>
      </c>
      <c r="B9570" s="28" t="s">
        <v>4573</v>
      </c>
      <c r="C9570" s="28" t="s">
        <v>5135</v>
      </c>
      <c r="D9570" s="25">
        <v>41429</v>
      </c>
      <c r="E9570" s="28" t="s">
        <v>217</v>
      </c>
      <c r="F9570" s="26">
        <v>1.53</v>
      </c>
      <c r="G9570" s="28" t="s">
        <v>1943</v>
      </c>
      <c r="H9570" s="28" t="s">
        <v>277</v>
      </c>
      <c r="J9570" s="28" t="s">
        <v>4911</v>
      </c>
      <c r="K9570" s="29">
        <v>41430</v>
      </c>
      <c r="L9570" s="28" t="s">
        <v>5658</v>
      </c>
      <c r="M9570" s="28" t="s">
        <v>1624</v>
      </c>
    </row>
    <row r="9571" spans="1:13" hidden="1" x14ac:dyDescent="0.2">
      <c r="A9571" s="211">
        <v>94259</v>
      </c>
      <c r="B9571" s="28" t="s">
        <v>4573</v>
      </c>
      <c r="C9571" s="28" t="s">
        <v>5135</v>
      </c>
      <c r="D9571" s="25">
        <v>41429</v>
      </c>
      <c r="E9571" s="28" t="s">
        <v>217</v>
      </c>
      <c r="F9571" s="26">
        <v>0.49</v>
      </c>
      <c r="G9571" s="28" t="s">
        <v>1943</v>
      </c>
      <c r="H9571" s="28" t="s">
        <v>277</v>
      </c>
      <c r="J9571" s="28" t="s">
        <v>4911</v>
      </c>
      <c r="K9571" s="29">
        <v>41430</v>
      </c>
      <c r="L9571" s="28" t="s">
        <v>5658</v>
      </c>
      <c r="M9571" s="28" t="s">
        <v>1624</v>
      </c>
    </row>
    <row r="9572" spans="1:13" hidden="1" x14ac:dyDescent="0.2">
      <c r="A9572" s="211">
        <v>94257</v>
      </c>
      <c r="B9572" s="28" t="s">
        <v>4573</v>
      </c>
      <c r="C9572" s="28" t="s">
        <v>5135</v>
      </c>
      <c r="D9572" s="25">
        <v>41429</v>
      </c>
      <c r="F9572" s="26">
        <v>12.99</v>
      </c>
      <c r="G9572" s="28" t="s">
        <v>1555</v>
      </c>
      <c r="H9572" s="28" t="s">
        <v>3370</v>
      </c>
      <c r="J9572" s="28" t="s">
        <v>4909</v>
      </c>
      <c r="K9572" s="29">
        <v>41430</v>
      </c>
      <c r="L9572" s="28" t="s">
        <v>5658</v>
      </c>
      <c r="M9572" s="28" t="s">
        <v>3794</v>
      </c>
    </row>
    <row r="9573" spans="1:13" hidden="1" x14ac:dyDescent="0.2">
      <c r="A9573" s="211">
        <v>94251</v>
      </c>
      <c r="B9573" s="28" t="s">
        <v>4573</v>
      </c>
      <c r="C9573" s="28" t="s">
        <v>4574</v>
      </c>
      <c r="D9573" s="25">
        <v>41429</v>
      </c>
      <c r="F9573" s="26">
        <v>11.39</v>
      </c>
      <c r="G9573" s="28" t="s">
        <v>5143</v>
      </c>
      <c r="H9573" s="28" t="s">
        <v>3381</v>
      </c>
      <c r="J9573" s="28" t="s">
        <v>4909</v>
      </c>
      <c r="K9573" s="29">
        <v>41429</v>
      </c>
      <c r="L9573" s="28" t="s">
        <v>7174</v>
      </c>
      <c r="M9573" s="28" t="s">
        <v>7217</v>
      </c>
    </row>
    <row r="9574" spans="1:13" hidden="1" x14ac:dyDescent="0.2">
      <c r="A9574" s="211">
        <v>94252</v>
      </c>
      <c r="B9574" s="28" t="s">
        <v>4573</v>
      </c>
      <c r="C9574" s="28" t="s">
        <v>4574</v>
      </c>
      <c r="D9574" s="25">
        <v>41429</v>
      </c>
      <c r="F9574" s="26">
        <v>23.74</v>
      </c>
      <c r="G9574" s="28" t="s">
        <v>4577</v>
      </c>
      <c r="H9574" s="28" t="s">
        <v>3365</v>
      </c>
      <c r="J9574" s="28" t="s">
        <v>4909</v>
      </c>
      <c r="K9574" s="29">
        <v>41429</v>
      </c>
      <c r="L9574" s="28" t="s">
        <v>7176</v>
      </c>
      <c r="M9574" s="28">
        <v>1450</v>
      </c>
    </row>
    <row r="9575" spans="1:13" hidden="1" x14ac:dyDescent="0.2">
      <c r="A9575" s="211">
        <v>94250</v>
      </c>
      <c r="B9575" s="28" t="s">
        <v>4573</v>
      </c>
      <c r="C9575" s="28" t="s">
        <v>4574</v>
      </c>
      <c r="D9575" s="25">
        <v>41429</v>
      </c>
      <c r="F9575" s="26">
        <v>12</v>
      </c>
      <c r="G9575" s="28" t="s">
        <v>4596</v>
      </c>
      <c r="H9575" s="28" t="s">
        <v>5954</v>
      </c>
      <c r="J9575" s="28" t="s">
        <v>4912</v>
      </c>
      <c r="K9575" s="29">
        <v>41429</v>
      </c>
      <c r="L9575" s="28" t="s">
        <v>7174</v>
      </c>
      <c r="M9575" s="28" t="s">
        <v>4596</v>
      </c>
    </row>
    <row r="9576" spans="1:13" hidden="1" x14ac:dyDescent="0.2">
      <c r="A9576" s="27">
        <v>94339</v>
      </c>
      <c r="B9576" s="28" t="s">
        <v>4573</v>
      </c>
      <c r="C9576" s="28" t="s">
        <v>2008</v>
      </c>
      <c r="D9576" s="25">
        <v>41429</v>
      </c>
      <c r="F9576" s="26">
        <v>9.59</v>
      </c>
      <c r="G9576" s="28" t="s">
        <v>683</v>
      </c>
      <c r="H9576" s="28" t="s">
        <v>3365</v>
      </c>
      <c r="J9576" s="28" t="s">
        <v>4909</v>
      </c>
      <c r="K9576" s="29">
        <v>41400</v>
      </c>
      <c r="L9576" s="28" t="s">
        <v>5658</v>
      </c>
      <c r="M9576" s="28" t="s">
        <v>197</v>
      </c>
    </row>
    <row r="9577" spans="1:13" hidden="1" x14ac:dyDescent="0.2">
      <c r="A9577" s="27">
        <v>94256</v>
      </c>
      <c r="B9577" s="28" t="s">
        <v>4573</v>
      </c>
      <c r="C9577" s="28" t="s">
        <v>5135</v>
      </c>
      <c r="D9577" s="25">
        <v>41429</v>
      </c>
      <c r="F9577" s="26">
        <v>11.1</v>
      </c>
      <c r="G9577" s="28" t="s">
        <v>2210</v>
      </c>
      <c r="H9577" s="28" t="s">
        <v>3484</v>
      </c>
      <c r="J9577" s="28" t="s">
        <v>4907</v>
      </c>
      <c r="K9577" s="29">
        <v>41430</v>
      </c>
      <c r="L9577" s="28" t="s">
        <v>5658</v>
      </c>
      <c r="M9577" s="28" t="s">
        <v>3179</v>
      </c>
    </row>
    <row r="9578" spans="1:13" hidden="1" x14ac:dyDescent="0.2">
      <c r="A9578" s="27">
        <v>94150.1</v>
      </c>
      <c r="B9578" s="28" t="s">
        <v>4573</v>
      </c>
      <c r="C9578" s="28" t="s">
        <v>5133</v>
      </c>
      <c r="D9578" s="25">
        <v>41429</v>
      </c>
      <c r="E9578" s="28" t="s">
        <v>6147</v>
      </c>
      <c r="F9578" s="26">
        <v>35</v>
      </c>
      <c r="G9578" s="28" t="s">
        <v>5137</v>
      </c>
      <c r="H9578" s="28" t="s">
        <v>3488</v>
      </c>
      <c r="J9578" s="28" t="s">
        <v>4908</v>
      </c>
      <c r="K9578" s="29">
        <v>41429</v>
      </c>
      <c r="L9578" s="28" t="s">
        <v>5658</v>
      </c>
      <c r="M9578" s="28" t="s">
        <v>3226</v>
      </c>
    </row>
    <row r="9579" spans="1:13" hidden="1" x14ac:dyDescent="0.2">
      <c r="A9579" s="27">
        <v>94150.2</v>
      </c>
      <c r="B9579" s="28" t="s">
        <v>4573</v>
      </c>
      <c r="C9579" s="28" t="s">
        <v>5133</v>
      </c>
      <c r="D9579" s="25">
        <v>41429</v>
      </c>
      <c r="F9579" s="26">
        <v>86.81</v>
      </c>
      <c r="G9579" s="28" t="s">
        <v>5137</v>
      </c>
      <c r="H9579" s="28" t="s">
        <v>3365</v>
      </c>
      <c r="J9579" s="28" t="s">
        <v>4909</v>
      </c>
      <c r="K9579" s="29">
        <v>41429</v>
      </c>
      <c r="L9579" s="28" t="s">
        <v>5658</v>
      </c>
      <c r="M9579" s="28" t="s">
        <v>3226</v>
      </c>
    </row>
    <row r="9580" spans="1:13" hidden="1" x14ac:dyDescent="0.2">
      <c r="A9580" s="27">
        <v>94338</v>
      </c>
      <c r="B9580" s="28" t="s">
        <v>4573</v>
      </c>
      <c r="C9580" s="28" t="s">
        <v>2008</v>
      </c>
      <c r="D9580" s="25">
        <v>41429</v>
      </c>
      <c r="F9580" s="26">
        <v>10.98</v>
      </c>
      <c r="G9580" s="28" t="s">
        <v>3358</v>
      </c>
      <c r="H9580" s="28" t="s">
        <v>4600</v>
      </c>
      <c r="J9580" s="28" t="s">
        <v>4906</v>
      </c>
      <c r="K9580" s="29">
        <v>41400</v>
      </c>
      <c r="L9580" s="28" t="s">
        <v>5658</v>
      </c>
      <c r="M9580" s="28" t="s">
        <v>196</v>
      </c>
    </row>
    <row r="9581" spans="1:13" x14ac:dyDescent="0.2">
      <c r="A9581" s="27">
        <v>94258</v>
      </c>
      <c r="B9581" s="28" t="s">
        <v>4573</v>
      </c>
      <c r="C9581" s="28" t="s">
        <v>5135</v>
      </c>
      <c r="D9581" s="25">
        <v>41429</v>
      </c>
      <c r="F9581" s="26">
        <v>9.6</v>
      </c>
      <c r="G9581" s="28" t="s">
        <v>4595</v>
      </c>
      <c r="H9581" s="28" t="s">
        <v>7151</v>
      </c>
      <c r="J9581" s="28" t="s">
        <v>4907</v>
      </c>
      <c r="K9581" s="29">
        <v>41430</v>
      </c>
      <c r="L9581" s="28" t="s">
        <v>5658</v>
      </c>
      <c r="M9581" s="28" t="s">
        <v>1625</v>
      </c>
    </row>
    <row r="9582" spans="1:13" hidden="1" x14ac:dyDescent="0.2">
      <c r="A9582" s="211">
        <v>94249.3</v>
      </c>
      <c r="B9582" s="28" t="s">
        <v>4582</v>
      </c>
      <c r="C9582" s="28" t="s">
        <v>4574</v>
      </c>
      <c r="D9582" s="25">
        <v>41430</v>
      </c>
      <c r="F9582" s="26">
        <v>-1.81</v>
      </c>
      <c r="G9582" s="28" t="s">
        <v>4583</v>
      </c>
      <c r="H9582" s="28" t="s">
        <v>6666</v>
      </c>
      <c r="J9582" s="28" t="s">
        <v>4911</v>
      </c>
      <c r="K9582" s="29">
        <v>41430</v>
      </c>
      <c r="L9582" s="28" t="s">
        <v>7181</v>
      </c>
      <c r="M9582" s="28">
        <v>160109</v>
      </c>
    </row>
    <row r="9583" spans="1:13" hidden="1" x14ac:dyDescent="0.2">
      <c r="A9583" s="211">
        <v>94249.1</v>
      </c>
      <c r="B9583" s="28" t="s">
        <v>4582</v>
      </c>
      <c r="C9583" s="28" t="s">
        <v>4574</v>
      </c>
      <c r="D9583" s="25">
        <v>41430</v>
      </c>
      <c r="F9583" s="26">
        <v>-24.75</v>
      </c>
      <c r="G9583" s="28" t="s">
        <v>5171</v>
      </c>
      <c r="H9583" s="28" t="s">
        <v>6666</v>
      </c>
      <c r="J9583" s="28" t="s">
        <v>4907</v>
      </c>
      <c r="K9583" s="29">
        <v>41430</v>
      </c>
      <c r="L9583" s="28" t="s">
        <v>7181</v>
      </c>
      <c r="M9583" s="28">
        <v>160109</v>
      </c>
    </row>
    <row r="9584" spans="1:13" hidden="1" x14ac:dyDescent="0.2">
      <c r="A9584" s="211">
        <v>94249.2</v>
      </c>
      <c r="B9584" s="28" t="s">
        <v>4582</v>
      </c>
      <c r="C9584" s="28" t="s">
        <v>4574</v>
      </c>
      <c r="D9584" s="25">
        <v>41430</v>
      </c>
      <c r="F9584" s="26">
        <v>-1.26</v>
      </c>
      <c r="G9584" s="28" t="s">
        <v>5171</v>
      </c>
      <c r="H9584" s="28" t="s">
        <v>6666</v>
      </c>
      <c r="J9584" s="28" t="s">
        <v>4907</v>
      </c>
      <c r="K9584" s="29">
        <v>41430</v>
      </c>
      <c r="L9584" s="28" t="s">
        <v>7181</v>
      </c>
      <c r="M9584" s="28">
        <v>160109</v>
      </c>
    </row>
    <row r="9585" spans="1:13" hidden="1" x14ac:dyDescent="0.2">
      <c r="A9585" s="211">
        <v>94336</v>
      </c>
      <c r="B9585" s="28" t="s">
        <v>4573</v>
      </c>
      <c r="C9585" s="28" t="s">
        <v>5133</v>
      </c>
      <c r="D9585" s="25">
        <v>41430</v>
      </c>
      <c r="F9585" s="26">
        <v>0.17</v>
      </c>
      <c r="G9585" s="28" t="s">
        <v>681</v>
      </c>
      <c r="H9585" s="28" t="s">
        <v>7165</v>
      </c>
      <c r="K9585" s="29">
        <v>41430</v>
      </c>
      <c r="L9585" s="28" t="s">
        <v>5658</v>
      </c>
      <c r="M9585" s="28" t="s">
        <v>2936</v>
      </c>
    </row>
    <row r="9586" spans="1:13" hidden="1" x14ac:dyDescent="0.2">
      <c r="A9586" s="211">
        <v>94260</v>
      </c>
      <c r="B9586" s="28" t="s">
        <v>4573</v>
      </c>
      <c r="C9586" s="28" t="s">
        <v>5135</v>
      </c>
      <c r="D9586" s="25">
        <v>41430</v>
      </c>
      <c r="F9586" s="26">
        <v>9.99</v>
      </c>
      <c r="G9586" s="28" t="s">
        <v>7133</v>
      </c>
      <c r="H9586" s="28" t="s">
        <v>3381</v>
      </c>
      <c r="J9586" s="28" t="s">
        <v>4909</v>
      </c>
      <c r="K9586" s="29">
        <v>41431</v>
      </c>
      <c r="L9586" s="28" t="s">
        <v>5658</v>
      </c>
      <c r="M9586" s="28" t="s">
        <v>7859</v>
      </c>
    </row>
    <row r="9587" spans="1:13" hidden="1" x14ac:dyDescent="0.2">
      <c r="A9587" s="27">
        <v>94249.4</v>
      </c>
      <c r="B9587" s="28" t="s">
        <v>7124</v>
      </c>
      <c r="C9587" s="28" t="s">
        <v>4574</v>
      </c>
      <c r="D9587" s="25">
        <v>41430</v>
      </c>
      <c r="F9587" s="26">
        <v>-25</v>
      </c>
      <c r="G9587" s="28" t="s">
        <v>2718</v>
      </c>
      <c r="H9587" s="28" t="s">
        <v>6666</v>
      </c>
      <c r="J9587" s="28" t="s">
        <v>4909</v>
      </c>
      <c r="K9587" s="29">
        <v>41430</v>
      </c>
      <c r="L9587" s="28" t="s">
        <v>7181</v>
      </c>
      <c r="M9587" s="28">
        <v>160109</v>
      </c>
    </row>
    <row r="9588" spans="1:13" hidden="1" x14ac:dyDescent="0.2">
      <c r="A9588" s="27">
        <v>94337</v>
      </c>
      <c r="B9588" s="28" t="s">
        <v>7124</v>
      </c>
      <c r="C9588" s="28" t="s">
        <v>5133</v>
      </c>
      <c r="D9588" s="25">
        <v>41430</v>
      </c>
      <c r="E9588" s="33"/>
      <c r="F9588" s="26">
        <v>-0.84</v>
      </c>
      <c r="G9588" s="28" t="s">
        <v>5133</v>
      </c>
      <c r="H9588" s="28" t="s">
        <v>6666</v>
      </c>
      <c r="K9588" s="29">
        <v>41430</v>
      </c>
      <c r="L9588" s="28" t="s">
        <v>5658</v>
      </c>
      <c r="M9588" s="28" t="s">
        <v>2937</v>
      </c>
    </row>
    <row r="9589" spans="1:13" hidden="1" x14ac:dyDescent="0.2">
      <c r="A9589" s="211">
        <v>94248</v>
      </c>
      <c r="B9589" s="28" t="s">
        <v>4579</v>
      </c>
      <c r="C9589" s="28" t="s">
        <v>4574</v>
      </c>
      <c r="D9589" s="25">
        <v>41431</v>
      </c>
      <c r="F9589" s="26">
        <v>30</v>
      </c>
      <c r="G9589" s="28" t="s">
        <v>4580</v>
      </c>
      <c r="H9589" s="28" t="s">
        <v>6667</v>
      </c>
      <c r="K9589" s="29">
        <v>41431</v>
      </c>
      <c r="L9589" s="28" t="s">
        <v>7184</v>
      </c>
      <c r="M9589" s="28" t="s">
        <v>3712</v>
      </c>
    </row>
    <row r="9590" spans="1:13" hidden="1" x14ac:dyDescent="0.2">
      <c r="A9590" s="27">
        <v>94263</v>
      </c>
      <c r="B9590" s="28" t="s">
        <v>4573</v>
      </c>
      <c r="C9590" s="28" t="s">
        <v>5135</v>
      </c>
      <c r="D9590" s="25">
        <v>41431</v>
      </c>
      <c r="F9590" s="26">
        <v>5.7</v>
      </c>
      <c r="G9590" s="28" t="s">
        <v>7119</v>
      </c>
      <c r="H9590" s="28" t="s">
        <v>3365</v>
      </c>
      <c r="J9590" s="28" t="s">
        <v>4911</v>
      </c>
      <c r="K9590" s="29">
        <v>41432</v>
      </c>
      <c r="L9590" s="28" t="s">
        <v>5658</v>
      </c>
      <c r="M9590" s="28" t="s">
        <v>6161</v>
      </c>
    </row>
    <row r="9591" spans="1:13" hidden="1" x14ac:dyDescent="0.2">
      <c r="A9591" s="27">
        <v>94340</v>
      </c>
      <c r="B9591" s="28" t="s">
        <v>4573</v>
      </c>
      <c r="C9591" s="28" t="s">
        <v>2008</v>
      </c>
      <c r="D9591" s="25">
        <v>41431</v>
      </c>
      <c r="F9591" s="26">
        <v>32.950000000000003</v>
      </c>
      <c r="G9591" s="28" t="s">
        <v>683</v>
      </c>
      <c r="H9591" s="28" t="s">
        <v>3365</v>
      </c>
      <c r="J9591" s="28" t="s">
        <v>4909</v>
      </c>
      <c r="K9591" s="29">
        <v>41461</v>
      </c>
      <c r="L9591" s="28" t="s">
        <v>5658</v>
      </c>
      <c r="M9591" s="28" t="s">
        <v>198</v>
      </c>
    </row>
    <row r="9592" spans="1:13" hidden="1" x14ac:dyDescent="0.2">
      <c r="A9592" s="27">
        <v>94261</v>
      </c>
      <c r="B9592" s="28" t="s">
        <v>4573</v>
      </c>
      <c r="C9592" s="28" t="s">
        <v>5135</v>
      </c>
      <c r="D9592" s="25">
        <v>41431</v>
      </c>
      <c r="F9592" s="26">
        <v>40.39</v>
      </c>
      <c r="G9592" s="28" t="s">
        <v>4758</v>
      </c>
      <c r="H9592" s="28" t="s">
        <v>7322</v>
      </c>
      <c r="J9592" s="28" t="s">
        <v>7139</v>
      </c>
      <c r="K9592" s="29">
        <v>41432</v>
      </c>
      <c r="L9592" s="28" t="s">
        <v>5658</v>
      </c>
      <c r="M9592" s="28" t="s">
        <v>3005</v>
      </c>
    </row>
    <row r="9593" spans="1:13" hidden="1" x14ac:dyDescent="0.2">
      <c r="A9593" s="27">
        <v>94262</v>
      </c>
      <c r="B9593" s="28" t="s">
        <v>4573</v>
      </c>
      <c r="C9593" s="28" t="s">
        <v>5135</v>
      </c>
      <c r="D9593" s="25">
        <v>41431</v>
      </c>
      <c r="E9593" s="28" t="s">
        <v>218</v>
      </c>
      <c r="F9593" s="26">
        <v>47.96</v>
      </c>
      <c r="G9593" s="28" t="s">
        <v>3360</v>
      </c>
      <c r="H9593" s="28" t="s">
        <v>3370</v>
      </c>
      <c r="J9593" s="28" t="s">
        <v>3589</v>
      </c>
      <c r="K9593" s="29">
        <v>41432</v>
      </c>
      <c r="L9593" s="28" t="s">
        <v>5658</v>
      </c>
      <c r="M9593" s="28" t="s">
        <v>703</v>
      </c>
    </row>
    <row r="9594" spans="1:13" hidden="1" x14ac:dyDescent="0.2">
      <c r="A9594" s="211">
        <v>94245</v>
      </c>
      <c r="B9594" s="28" t="s">
        <v>4579</v>
      </c>
      <c r="C9594" s="28" t="s">
        <v>4574</v>
      </c>
      <c r="D9594" s="25">
        <v>41432</v>
      </c>
      <c r="F9594" s="26">
        <v>200</v>
      </c>
      <c r="G9594" s="28" t="s">
        <v>4580</v>
      </c>
      <c r="H9594" s="28" t="s">
        <v>6667</v>
      </c>
      <c r="K9594" s="29">
        <v>41432</v>
      </c>
      <c r="L9594" s="28" t="s">
        <v>7184</v>
      </c>
      <c r="M9594" s="28" t="s">
        <v>3711</v>
      </c>
    </row>
    <row r="9595" spans="1:13" hidden="1" x14ac:dyDescent="0.2">
      <c r="A9595" s="211">
        <v>94247</v>
      </c>
      <c r="B9595" s="28" t="s">
        <v>4573</v>
      </c>
      <c r="C9595" s="33" t="s">
        <v>4574</v>
      </c>
      <c r="D9595" s="25">
        <v>41432</v>
      </c>
      <c r="F9595" s="26">
        <v>5</v>
      </c>
      <c r="G9595" s="28" t="s">
        <v>4590</v>
      </c>
      <c r="H9595" s="28" t="s">
        <v>5954</v>
      </c>
      <c r="J9595" s="28" t="s">
        <v>4912</v>
      </c>
      <c r="K9595" s="29">
        <v>41432</v>
      </c>
      <c r="L9595" s="33" t="s">
        <v>7182</v>
      </c>
      <c r="M9595" s="28" t="s">
        <v>3724</v>
      </c>
    </row>
    <row r="9596" spans="1:13" hidden="1" x14ac:dyDescent="0.2">
      <c r="A9596" s="27">
        <v>94264</v>
      </c>
      <c r="B9596" s="28" t="s">
        <v>4573</v>
      </c>
      <c r="C9596" s="28" t="s">
        <v>5135</v>
      </c>
      <c r="D9596" s="25">
        <v>41432</v>
      </c>
      <c r="F9596" s="26">
        <v>13.32</v>
      </c>
      <c r="G9596" s="28" t="s">
        <v>683</v>
      </c>
      <c r="H9596" s="28" t="s">
        <v>3365</v>
      </c>
      <c r="J9596" s="28" t="s">
        <v>4909</v>
      </c>
      <c r="K9596" s="29">
        <v>41433</v>
      </c>
      <c r="L9596" s="28" t="s">
        <v>5658</v>
      </c>
      <c r="M9596" s="28" t="s">
        <v>7856</v>
      </c>
    </row>
    <row r="9597" spans="1:13" hidden="1" x14ac:dyDescent="0.2">
      <c r="A9597" s="27">
        <v>94246</v>
      </c>
      <c r="B9597" s="28" t="s">
        <v>4573</v>
      </c>
      <c r="C9597" s="28" t="s">
        <v>4574</v>
      </c>
      <c r="D9597" s="25">
        <v>41432</v>
      </c>
      <c r="E9597" s="28" t="s">
        <v>3388</v>
      </c>
      <c r="F9597" s="26">
        <v>8.19</v>
      </c>
      <c r="G9597" s="28" t="s">
        <v>4589</v>
      </c>
      <c r="H9597" s="28" t="s">
        <v>3381</v>
      </c>
      <c r="J9597" s="28" t="s">
        <v>4907</v>
      </c>
      <c r="K9597" s="29">
        <v>41432</v>
      </c>
      <c r="L9597" s="28" t="s">
        <v>7174</v>
      </c>
      <c r="M9597" s="28" t="s">
        <v>7186</v>
      </c>
    </row>
    <row r="9598" spans="1:13" hidden="1" x14ac:dyDescent="0.2">
      <c r="A9598" s="27">
        <v>94341.1</v>
      </c>
      <c r="B9598" s="28" t="s">
        <v>4573</v>
      </c>
      <c r="C9598" s="28" t="s">
        <v>2008</v>
      </c>
      <c r="D9598" s="25">
        <v>41433</v>
      </c>
      <c r="E9598" s="28" t="s">
        <v>3868</v>
      </c>
      <c r="F9598" s="26">
        <v>32.5</v>
      </c>
      <c r="G9598" s="28" t="s">
        <v>683</v>
      </c>
      <c r="H9598" s="28" t="s">
        <v>4599</v>
      </c>
      <c r="I9598" s="28" t="s">
        <v>92</v>
      </c>
      <c r="J9598" s="28" t="s">
        <v>4906</v>
      </c>
      <c r="K9598" s="29">
        <v>41553</v>
      </c>
      <c r="L9598" s="28" t="s">
        <v>5658</v>
      </c>
      <c r="M9598" s="28" t="s">
        <v>199</v>
      </c>
    </row>
    <row r="9599" spans="1:13" hidden="1" x14ac:dyDescent="0.2">
      <c r="A9599" s="27">
        <v>94341.2</v>
      </c>
      <c r="B9599" s="28" t="s">
        <v>4573</v>
      </c>
      <c r="C9599" s="28" t="s">
        <v>2008</v>
      </c>
      <c r="D9599" s="25">
        <v>41433</v>
      </c>
      <c r="E9599" s="28" t="s">
        <v>1680</v>
      </c>
      <c r="F9599" s="26">
        <v>23</v>
      </c>
      <c r="G9599" s="28" t="s">
        <v>683</v>
      </c>
      <c r="H9599" s="28" t="s">
        <v>3488</v>
      </c>
      <c r="J9599" s="28" t="s">
        <v>4908</v>
      </c>
      <c r="K9599" s="29">
        <v>41553</v>
      </c>
      <c r="L9599" s="28" t="s">
        <v>5658</v>
      </c>
      <c r="M9599" s="28" t="s">
        <v>199</v>
      </c>
    </row>
    <row r="9600" spans="1:13" hidden="1" x14ac:dyDescent="0.2">
      <c r="A9600" s="27">
        <v>94341.3</v>
      </c>
      <c r="B9600" s="28" t="s">
        <v>4573</v>
      </c>
      <c r="C9600" s="28" t="s">
        <v>2008</v>
      </c>
      <c r="D9600" s="25">
        <v>41433</v>
      </c>
      <c r="F9600" s="26">
        <v>6.36</v>
      </c>
      <c r="G9600" s="28" t="s">
        <v>683</v>
      </c>
      <c r="H9600" s="28" t="s">
        <v>3365</v>
      </c>
      <c r="J9600" s="28" t="s">
        <v>4909</v>
      </c>
      <c r="K9600" s="29">
        <v>41553</v>
      </c>
      <c r="L9600" s="28" t="s">
        <v>5658</v>
      </c>
      <c r="M9600" s="28" t="s">
        <v>199</v>
      </c>
    </row>
    <row r="9601" spans="1:13" hidden="1" x14ac:dyDescent="0.2">
      <c r="A9601" s="27">
        <v>94342</v>
      </c>
      <c r="B9601" s="28" t="s">
        <v>4573</v>
      </c>
      <c r="C9601" s="28" t="s">
        <v>2008</v>
      </c>
      <c r="D9601" s="25">
        <v>41433</v>
      </c>
      <c r="E9601" s="28" t="s">
        <v>3869</v>
      </c>
      <c r="F9601" s="26">
        <v>20</v>
      </c>
      <c r="G9601" s="28" t="s">
        <v>683</v>
      </c>
      <c r="H9601" s="28" t="s">
        <v>4599</v>
      </c>
      <c r="I9601" s="28" t="s">
        <v>92</v>
      </c>
      <c r="J9601" s="28" t="s">
        <v>4906</v>
      </c>
      <c r="K9601" s="29">
        <v>41553</v>
      </c>
      <c r="L9601" s="28" t="s">
        <v>5658</v>
      </c>
      <c r="M9601" s="28" t="s">
        <v>200</v>
      </c>
    </row>
    <row r="9602" spans="1:13" hidden="1" x14ac:dyDescent="0.2">
      <c r="A9602" s="211">
        <v>94270</v>
      </c>
      <c r="B9602" s="28" t="s">
        <v>4573</v>
      </c>
      <c r="C9602" s="28" t="s">
        <v>5135</v>
      </c>
      <c r="D9602" s="25">
        <v>41434</v>
      </c>
      <c r="E9602" s="28" t="s">
        <v>7898</v>
      </c>
      <c r="F9602" s="26">
        <v>25.8</v>
      </c>
      <c r="G9602" s="28" t="s">
        <v>3698</v>
      </c>
      <c r="H9602" s="28" t="s">
        <v>3484</v>
      </c>
      <c r="J9602" s="28" t="s">
        <v>4909</v>
      </c>
      <c r="K9602" s="29">
        <v>41435</v>
      </c>
      <c r="L9602" s="28" t="s">
        <v>5658</v>
      </c>
      <c r="M9602" s="28" t="s">
        <v>1626</v>
      </c>
    </row>
    <row r="9603" spans="1:13" hidden="1" x14ac:dyDescent="0.2">
      <c r="A9603" s="211">
        <v>94269</v>
      </c>
      <c r="B9603" s="28" t="s">
        <v>4573</v>
      </c>
      <c r="C9603" s="28" t="s">
        <v>5135</v>
      </c>
      <c r="D9603" s="25">
        <v>41434</v>
      </c>
      <c r="E9603" s="28" t="s">
        <v>1670</v>
      </c>
      <c r="F9603" s="26">
        <v>101.93</v>
      </c>
      <c r="G9603" s="28" t="s">
        <v>6747</v>
      </c>
      <c r="H9603" s="28" t="s">
        <v>4599</v>
      </c>
      <c r="I9603" s="28" t="s">
        <v>92</v>
      </c>
      <c r="J9603" s="28" t="s">
        <v>4906</v>
      </c>
      <c r="K9603" s="29">
        <v>41435</v>
      </c>
      <c r="L9603" s="28" t="s">
        <v>5658</v>
      </c>
      <c r="M9603" s="28" t="s">
        <v>2588</v>
      </c>
    </row>
    <row r="9604" spans="1:13" hidden="1" x14ac:dyDescent="0.2">
      <c r="A9604" s="27">
        <v>94353</v>
      </c>
      <c r="B9604" s="28" t="s">
        <v>4573</v>
      </c>
      <c r="C9604" s="28" t="s">
        <v>4580</v>
      </c>
      <c r="D9604" s="25">
        <v>41434</v>
      </c>
      <c r="E9604" s="28" t="s">
        <v>3870</v>
      </c>
      <c r="F9604" s="26">
        <v>-20</v>
      </c>
      <c r="G9604" s="28" t="s">
        <v>683</v>
      </c>
      <c r="H9604" s="28" t="s">
        <v>4599</v>
      </c>
      <c r="I9604" s="28" t="s">
        <v>92</v>
      </c>
      <c r="J9604" s="28" t="s">
        <v>4906</v>
      </c>
      <c r="K9604" s="29">
        <v>41340</v>
      </c>
      <c r="L9604" s="28" t="s">
        <v>5658</v>
      </c>
      <c r="M9604" s="28" t="s">
        <v>195</v>
      </c>
    </row>
    <row r="9605" spans="1:13" hidden="1" x14ac:dyDescent="0.2">
      <c r="A9605" s="27">
        <v>94268</v>
      </c>
      <c r="B9605" s="28" t="s">
        <v>4573</v>
      </c>
      <c r="C9605" s="28" t="s">
        <v>5135</v>
      </c>
      <c r="D9605" s="25">
        <v>41434</v>
      </c>
      <c r="F9605" s="26">
        <v>103.93</v>
      </c>
      <c r="G9605" s="28" t="s">
        <v>3358</v>
      </c>
      <c r="H9605" s="28" t="s">
        <v>4600</v>
      </c>
      <c r="J9605" s="28" t="s">
        <v>4907</v>
      </c>
      <c r="K9605" s="29">
        <v>41435</v>
      </c>
      <c r="L9605" s="28" t="s">
        <v>5658</v>
      </c>
      <c r="M9605" s="28" t="s">
        <v>5019</v>
      </c>
    </row>
    <row r="9606" spans="1:13" hidden="1" x14ac:dyDescent="0.2">
      <c r="A9606" s="211">
        <v>94242.1</v>
      </c>
      <c r="B9606" s="28" t="s">
        <v>4573</v>
      </c>
      <c r="C9606" s="28" t="s">
        <v>4574</v>
      </c>
      <c r="D9606" s="25">
        <v>41435</v>
      </c>
      <c r="E9606" s="28" t="s">
        <v>6550</v>
      </c>
      <c r="F9606" s="26">
        <v>8</v>
      </c>
      <c r="G9606" s="28" t="s">
        <v>5164</v>
      </c>
      <c r="H9606" s="28" t="s">
        <v>4599</v>
      </c>
      <c r="I9606" s="28" t="s">
        <v>92</v>
      </c>
      <c r="J9606" s="28" t="s">
        <v>4906</v>
      </c>
      <c r="K9606" s="29">
        <v>41435</v>
      </c>
      <c r="L9606" s="28" t="s">
        <v>7212</v>
      </c>
      <c r="M9606" s="28" t="s">
        <v>3722</v>
      </c>
    </row>
    <row r="9607" spans="1:13" hidden="1" x14ac:dyDescent="0.2">
      <c r="A9607" s="211">
        <v>94242.2</v>
      </c>
      <c r="B9607" s="28" t="s">
        <v>4573</v>
      </c>
      <c r="C9607" s="28" t="s">
        <v>4574</v>
      </c>
      <c r="D9607" s="25">
        <v>41435</v>
      </c>
      <c r="F9607" s="26">
        <v>5</v>
      </c>
      <c r="G9607" s="28" t="s">
        <v>5164</v>
      </c>
      <c r="H9607" s="28" t="s">
        <v>3365</v>
      </c>
      <c r="J9607" s="28" t="s">
        <v>4909</v>
      </c>
      <c r="K9607" s="29">
        <v>41435</v>
      </c>
      <c r="L9607" s="28" t="s">
        <v>7212</v>
      </c>
      <c r="M9607" s="28" t="s">
        <v>3722</v>
      </c>
    </row>
    <row r="9608" spans="1:13" hidden="1" x14ac:dyDescent="0.2">
      <c r="A9608" s="211">
        <v>94242.3</v>
      </c>
      <c r="B9608" s="28" t="s">
        <v>4573</v>
      </c>
      <c r="C9608" s="28" t="s">
        <v>4574</v>
      </c>
      <c r="D9608" s="25">
        <v>41435</v>
      </c>
      <c r="E9608" s="28" t="s">
        <v>1679</v>
      </c>
      <c r="F9608" s="26">
        <v>18.8</v>
      </c>
      <c r="G9608" s="28" t="s">
        <v>5164</v>
      </c>
      <c r="H9608" s="28" t="s">
        <v>4599</v>
      </c>
      <c r="I9608" s="28" t="s">
        <v>92</v>
      </c>
      <c r="J9608" s="28" t="s">
        <v>4906</v>
      </c>
      <c r="K9608" s="29">
        <v>41435</v>
      </c>
      <c r="L9608" s="28" t="s">
        <v>7212</v>
      </c>
      <c r="M9608" s="28" t="s">
        <v>3722</v>
      </c>
    </row>
    <row r="9609" spans="1:13" hidden="1" x14ac:dyDescent="0.2">
      <c r="A9609" s="211">
        <v>94242.4</v>
      </c>
      <c r="B9609" s="28" t="s">
        <v>4573</v>
      </c>
      <c r="C9609" s="28" t="s">
        <v>4574</v>
      </c>
      <c r="D9609" s="25">
        <v>41435</v>
      </c>
      <c r="E9609" s="28" t="s">
        <v>3871</v>
      </c>
      <c r="F9609" s="26">
        <v>28.94</v>
      </c>
      <c r="G9609" s="28" t="s">
        <v>5164</v>
      </c>
      <c r="H9609" s="28" t="s">
        <v>3488</v>
      </c>
      <c r="J9609" s="28" t="s">
        <v>4908</v>
      </c>
      <c r="K9609" s="29">
        <v>41435</v>
      </c>
      <c r="L9609" s="28" t="s">
        <v>7212</v>
      </c>
      <c r="M9609" s="28" t="s">
        <v>3722</v>
      </c>
    </row>
    <row r="9610" spans="1:13" hidden="1" x14ac:dyDescent="0.2">
      <c r="A9610" s="211">
        <v>94241</v>
      </c>
      <c r="B9610" s="28" t="s">
        <v>4585</v>
      </c>
      <c r="C9610" s="28" t="s">
        <v>4574</v>
      </c>
      <c r="D9610" s="25">
        <v>41435</v>
      </c>
      <c r="F9610" s="26">
        <v>25</v>
      </c>
      <c r="G9610" s="28" t="s">
        <v>4586</v>
      </c>
      <c r="H9610" s="28" t="s">
        <v>5948</v>
      </c>
      <c r="J9610" s="28" t="s">
        <v>4905</v>
      </c>
      <c r="K9610" s="29">
        <v>41435</v>
      </c>
      <c r="L9610" s="28" t="s">
        <v>7174</v>
      </c>
      <c r="M9610" s="28" t="s">
        <v>7180</v>
      </c>
    </row>
    <row r="9611" spans="1:13" hidden="1" x14ac:dyDescent="0.2">
      <c r="A9611" s="211">
        <v>94243</v>
      </c>
      <c r="B9611" s="28" t="s">
        <v>4573</v>
      </c>
      <c r="C9611" s="28" t="s">
        <v>4574</v>
      </c>
      <c r="D9611" s="25">
        <v>41435</v>
      </c>
      <c r="E9611" s="28" t="s">
        <v>1678</v>
      </c>
      <c r="F9611" s="26">
        <v>-955</v>
      </c>
      <c r="G9611" s="28" t="s">
        <v>5180</v>
      </c>
      <c r="H9611" s="28" t="s">
        <v>4599</v>
      </c>
      <c r="I9611" s="28" t="s">
        <v>92</v>
      </c>
      <c r="J9611" s="28" t="s">
        <v>4906</v>
      </c>
      <c r="K9611" s="29">
        <v>41435</v>
      </c>
      <c r="L9611" s="28" t="s">
        <v>7181</v>
      </c>
      <c r="M9611" s="28" t="s">
        <v>3710</v>
      </c>
    </row>
    <row r="9612" spans="1:13" hidden="1" x14ac:dyDescent="0.2">
      <c r="A9612" s="27">
        <v>94244</v>
      </c>
      <c r="B9612" s="28" t="s">
        <v>4573</v>
      </c>
      <c r="C9612" s="28" t="s">
        <v>4574</v>
      </c>
      <c r="D9612" s="25">
        <v>41435</v>
      </c>
      <c r="F9612" s="26">
        <v>85</v>
      </c>
      <c r="G9612" s="28" t="s">
        <v>5152</v>
      </c>
      <c r="H9612" s="28" t="s">
        <v>7311</v>
      </c>
      <c r="J9612" s="28" t="s">
        <v>4683</v>
      </c>
      <c r="K9612" s="29">
        <v>41435</v>
      </c>
      <c r="L9612" s="28" t="s">
        <v>7182</v>
      </c>
      <c r="M9612" s="28" t="s">
        <v>3723</v>
      </c>
    </row>
    <row r="9613" spans="1:13" hidden="1" x14ac:dyDescent="0.2">
      <c r="A9613" s="27">
        <v>94343</v>
      </c>
      <c r="B9613" s="28" t="s">
        <v>4573</v>
      </c>
      <c r="C9613" s="28" t="s">
        <v>2008</v>
      </c>
      <c r="D9613" s="25">
        <v>41435</v>
      </c>
      <c r="F9613" s="26">
        <v>17.68</v>
      </c>
      <c r="G9613" s="28" t="s">
        <v>683</v>
      </c>
      <c r="H9613" s="28" t="s">
        <v>3365</v>
      </c>
      <c r="J9613" s="28" t="s">
        <v>4909</v>
      </c>
      <c r="K9613" s="29">
        <v>41584</v>
      </c>
      <c r="L9613" s="28" t="s">
        <v>5658</v>
      </c>
      <c r="M9613" s="28" t="s">
        <v>201</v>
      </c>
    </row>
    <row r="9614" spans="1:13" hidden="1" x14ac:dyDescent="0.2">
      <c r="A9614" s="27">
        <v>94271</v>
      </c>
      <c r="B9614" s="28" t="s">
        <v>4573</v>
      </c>
      <c r="C9614" s="28" t="s">
        <v>5135</v>
      </c>
      <c r="D9614" s="25">
        <v>41435</v>
      </c>
      <c r="F9614" s="26">
        <v>30</v>
      </c>
      <c r="G9614" s="28" t="s">
        <v>7486</v>
      </c>
      <c r="H9614" s="28" t="s">
        <v>3381</v>
      </c>
      <c r="J9614" s="28" t="s">
        <v>4905</v>
      </c>
      <c r="K9614" s="29">
        <v>41436</v>
      </c>
      <c r="L9614" s="28" t="s">
        <v>5658</v>
      </c>
      <c r="M9614" s="28" t="s">
        <v>6433</v>
      </c>
    </row>
    <row r="9615" spans="1:13" x14ac:dyDescent="0.2">
      <c r="A9615" s="27">
        <v>94272</v>
      </c>
      <c r="B9615" s="28" t="s">
        <v>4573</v>
      </c>
      <c r="C9615" s="28" t="s">
        <v>5135</v>
      </c>
      <c r="D9615" s="25">
        <v>41435</v>
      </c>
      <c r="F9615" s="26">
        <v>17.600000000000001</v>
      </c>
      <c r="G9615" s="28" t="s">
        <v>2205</v>
      </c>
      <c r="H9615" s="28" t="s">
        <v>7151</v>
      </c>
      <c r="J9615" s="28" t="s">
        <v>4911</v>
      </c>
      <c r="K9615" s="29">
        <v>41436</v>
      </c>
      <c r="L9615" s="28" t="s">
        <v>5658</v>
      </c>
      <c r="M9615" s="28" t="s">
        <v>755</v>
      </c>
    </row>
    <row r="9616" spans="1:13" hidden="1" x14ac:dyDescent="0.2">
      <c r="A9616" s="211">
        <v>94273</v>
      </c>
      <c r="B9616" s="28" t="s">
        <v>4573</v>
      </c>
      <c r="C9616" s="28" t="s">
        <v>5135</v>
      </c>
      <c r="D9616" s="25">
        <v>41437</v>
      </c>
      <c r="F9616" s="26">
        <v>167</v>
      </c>
      <c r="G9616" s="28" t="s">
        <v>5161</v>
      </c>
      <c r="H9616" s="28" t="s">
        <v>4599</v>
      </c>
      <c r="I9616" s="28" t="s">
        <v>92</v>
      </c>
      <c r="J9616" s="28" t="s">
        <v>4906</v>
      </c>
      <c r="K9616" s="29">
        <v>41438</v>
      </c>
      <c r="L9616" s="28" t="s">
        <v>5658</v>
      </c>
      <c r="M9616" s="28" t="s">
        <v>3833</v>
      </c>
    </row>
    <row r="9617" spans="1:13" hidden="1" x14ac:dyDescent="0.2">
      <c r="A9617" s="27">
        <v>94344</v>
      </c>
      <c r="B9617" s="28" t="s">
        <v>4573</v>
      </c>
      <c r="C9617" s="28" t="s">
        <v>2008</v>
      </c>
      <c r="D9617" s="25">
        <v>41437</v>
      </c>
      <c r="F9617" s="26">
        <v>110.18</v>
      </c>
      <c r="G9617" s="28" t="s">
        <v>683</v>
      </c>
      <c r="H9617" s="28" t="s">
        <v>3365</v>
      </c>
      <c r="J9617" s="28" t="s">
        <v>4909</v>
      </c>
      <c r="K9617" s="29" t="s">
        <v>202</v>
      </c>
      <c r="L9617" s="28" t="s">
        <v>5658</v>
      </c>
      <c r="M9617" s="28" t="s">
        <v>1643</v>
      </c>
    </row>
    <row r="9618" spans="1:13" hidden="1" x14ac:dyDescent="0.2">
      <c r="A9618" s="27">
        <v>94274</v>
      </c>
      <c r="B9618" s="28" t="s">
        <v>4573</v>
      </c>
      <c r="C9618" s="28" t="s">
        <v>5135</v>
      </c>
      <c r="D9618" s="25">
        <v>41437</v>
      </c>
      <c r="F9618" s="26">
        <v>20.41</v>
      </c>
      <c r="G9618" s="28" t="s">
        <v>4758</v>
      </c>
      <c r="H9618" s="28" t="s">
        <v>7322</v>
      </c>
      <c r="J9618" s="28" t="s">
        <v>7139</v>
      </c>
      <c r="K9618" s="29">
        <v>41438</v>
      </c>
      <c r="L9618" s="28" t="s">
        <v>5658</v>
      </c>
      <c r="M9618" s="28" t="s">
        <v>3005</v>
      </c>
    </row>
    <row r="9619" spans="1:13" hidden="1" x14ac:dyDescent="0.2">
      <c r="A9619" s="27">
        <v>94276</v>
      </c>
      <c r="B9619" s="28" t="s">
        <v>4573</v>
      </c>
      <c r="C9619" s="28" t="s">
        <v>5135</v>
      </c>
      <c r="D9619" s="25">
        <v>41437</v>
      </c>
      <c r="F9619" s="26">
        <v>6.6</v>
      </c>
      <c r="G9619" s="28" t="s">
        <v>2210</v>
      </c>
      <c r="H9619" s="28" t="s">
        <v>3484</v>
      </c>
      <c r="J9619" s="28" t="s">
        <v>4907</v>
      </c>
      <c r="K9619" s="29">
        <v>41438</v>
      </c>
      <c r="L9619" s="28" t="s">
        <v>5658</v>
      </c>
      <c r="M9619" s="28" t="s">
        <v>1627</v>
      </c>
    </row>
    <row r="9620" spans="1:13" hidden="1" x14ac:dyDescent="0.2">
      <c r="A9620" s="27">
        <v>94275</v>
      </c>
      <c r="B9620" s="28" t="s">
        <v>4573</v>
      </c>
      <c r="C9620" s="28" t="s">
        <v>5135</v>
      </c>
      <c r="D9620" s="25">
        <v>41437</v>
      </c>
      <c r="F9620" s="26">
        <v>6.75</v>
      </c>
      <c r="G9620" s="28" t="s">
        <v>5137</v>
      </c>
      <c r="H9620" s="28" t="s">
        <v>3365</v>
      </c>
      <c r="J9620" s="28" t="s">
        <v>4909</v>
      </c>
      <c r="K9620" s="29">
        <v>41438</v>
      </c>
      <c r="L9620" s="28" t="s">
        <v>5658</v>
      </c>
      <c r="M9620" s="28" t="s">
        <v>4774</v>
      </c>
    </row>
    <row r="9621" spans="1:13" hidden="1" x14ac:dyDescent="0.2">
      <c r="A9621" s="27">
        <v>94345</v>
      </c>
      <c r="B9621" s="28" t="s">
        <v>4573</v>
      </c>
      <c r="C9621" s="28" t="s">
        <v>2008</v>
      </c>
      <c r="D9621" s="25">
        <v>41438</v>
      </c>
      <c r="F9621" s="26">
        <v>62.44</v>
      </c>
      <c r="G9621" s="28" t="s">
        <v>683</v>
      </c>
      <c r="H9621" s="28" t="s">
        <v>7322</v>
      </c>
      <c r="J9621" s="28" t="s">
        <v>4909</v>
      </c>
      <c r="K9621" s="29" t="s">
        <v>203</v>
      </c>
      <c r="L9621" s="28" t="s">
        <v>5658</v>
      </c>
      <c r="M9621" s="28" t="s">
        <v>1644</v>
      </c>
    </row>
    <row r="9622" spans="1:13" hidden="1" x14ac:dyDescent="0.2">
      <c r="A9622" s="27">
        <v>94277</v>
      </c>
      <c r="B9622" s="28" t="s">
        <v>4573</v>
      </c>
      <c r="C9622" s="28" t="s">
        <v>5135</v>
      </c>
      <c r="D9622" s="25">
        <v>41438</v>
      </c>
      <c r="F9622" s="26">
        <v>6.91</v>
      </c>
      <c r="G9622" s="28" t="s">
        <v>2211</v>
      </c>
      <c r="H9622" s="28" t="s">
        <v>3370</v>
      </c>
      <c r="J9622" s="28" t="s">
        <v>4909</v>
      </c>
      <c r="K9622" s="29">
        <v>41439</v>
      </c>
      <c r="L9622" s="28" t="s">
        <v>5658</v>
      </c>
      <c r="M9622" s="28" t="s">
        <v>1650</v>
      </c>
    </row>
    <row r="9623" spans="1:13" hidden="1" x14ac:dyDescent="0.2">
      <c r="A9623" s="211">
        <v>94238</v>
      </c>
      <c r="B9623" s="28" t="s">
        <v>4579</v>
      </c>
      <c r="C9623" s="28" t="s">
        <v>4574</v>
      </c>
      <c r="D9623" s="25">
        <v>41439</v>
      </c>
      <c r="F9623" s="26">
        <v>50</v>
      </c>
      <c r="G9623" s="28" t="s">
        <v>4580</v>
      </c>
      <c r="H9623" s="28" t="s">
        <v>6667</v>
      </c>
      <c r="K9623" s="29">
        <v>41439</v>
      </c>
      <c r="L9623" s="28" t="s">
        <v>7184</v>
      </c>
      <c r="M9623" s="28" t="s">
        <v>3709</v>
      </c>
    </row>
    <row r="9624" spans="1:13" hidden="1" x14ac:dyDescent="0.2">
      <c r="A9624" s="211">
        <v>94236</v>
      </c>
      <c r="B9624" s="28" t="s">
        <v>4573</v>
      </c>
      <c r="C9624" s="28" t="s">
        <v>4574</v>
      </c>
      <c r="D9624" s="25">
        <v>41439</v>
      </c>
      <c r="E9624" s="28" t="s">
        <v>1676</v>
      </c>
      <c r="F9624" s="26">
        <v>-141</v>
      </c>
      <c r="G9624" s="28" t="s">
        <v>5180</v>
      </c>
      <c r="H9624" s="28" t="s">
        <v>4599</v>
      </c>
      <c r="I9624" s="28" t="s">
        <v>92</v>
      </c>
      <c r="J9624" s="28" t="s">
        <v>4906</v>
      </c>
      <c r="K9624" s="29">
        <v>41439</v>
      </c>
      <c r="L9624" s="28" t="s">
        <v>7181</v>
      </c>
      <c r="M9624" s="28" t="s">
        <v>3708</v>
      </c>
    </row>
    <row r="9625" spans="1:13" hidden="1" x14ac:dyDescent="0.2">
      <c r="A9625" s="211">
        <v>94239</v>
      </c>
      <c r="B9625" s="28" t="s">
        <v>4573</v>
      </c>
      <c r="C9625" s="28" t="s">
        <v>4574</v>
      </c>
      <c r="D9625" s="25">
        <v>41439</v>
      </c>
      <c r="E9625" s="28" t="s">
        <v>2598</v>
      </c>
      <c r="F9625" s="26">
        <v>10.6</v>
      </c>
      <c r="G9625" s="28" t="s">
        <v>681</v>
      </c>
      <c r="H9625" s="28" t="s">
        <v>7165</v>
      </c>
      <c r="J9625" s="28" t="s">
        <v>4907</v>
      </c>
      <c r="K9625" s="29">
        <v>41439</v>
      </c>
      <c r="L9625" s="28" t="s">
        <v>7174</v>
      </c>
      <c r="M9625" s="28" t="s">
        <v>697</v>
      </c>
    </row>
    <row r="9626" spans="1:13" hidden="1" x14ac:dyDescent="0.2">
      <c r="A9626" s="211">
        <v>94237</v>
      </c>
      <c r="B9626" s="28" t="s">
        <v>4573</v>
      </c>
      <c r="C9626" s="28" t="s">
        <v>4574</v>
      </c>
      <c r="D9626" s="25">
        <v>41439</v>
      </c>
      <c r="E9626" s="28" t="s">
        <v>1677</v>
      </c>
      <c r="F9626" s="26">
        <v>-50</v>
      </c>
      <c r="G9626" s="28" t="s">
        <v>5412</v>
      </c>
      <c r="H9626" s="28" t="s">
        <v>4599</v>
      </c>
      <c r="I9626" s="28" t="s">
        <v>92</v>
      </c>
      <c r="J9626" s="28" t="s">
        <v>4906</v>
      </c>
      <c r="K9626" s="29">
        <v>41439</v>
      </c>
      <c r="L9626" s="28" t="s">
        <v>7181</v>
      </c>
      <c r="M9626" s="28">
        <v>163024</v>
      </c>
    </row>
    <row r="9627" spans="1:13" hidden="1" x14ac:dyDescent="0.2">
      <c r="A9627" s="27">
        <v>94240</v>
      </c>
      <c r="B9627" s="28" t="s">
        <v>4592</v>
      </c>
      <c r="C9627" s="28" t="s">
        <v>4574</v>
      </c>
      <c r="D9627" s="25">
        <v>41439</v>
      </c>
      <c r="F9627" s="26">
        <v>-173.28</v>
      </c>
      <c r="G9627" s="28" t="s">
        <v>2601</v>
      </c>
      <c r="H9627" s="28" t="s">
        <v>6666</v>
      </c>
      <c r="J9627" s="28" t="s">
        <v>4907</v>
      </c>
      <c r="K9627" s="29">
        <v>41439</v>
      </c>
      <c r="L9627" s="28" t="s">
        <v>7177</v>
      </c>
      <c r="M9627" s="28" t="s">
        <v>2726</v>
      </c>
    </row>
    <row r="9628" spans="1:13" hidden="1" x14ac:dyDescent="0.2">
      <c r="A9628" s="27">
        <v>94278</v>
      </c>
      <c r="B9628" s="33" t="s">
        <v>4573</v>
      </c>
      <c r="C9628" s="28" t="s">
        <v>5135</v>
      </c>
      <c r="D9628" s="25">
        <v>41439</v>
      </c>
      <c r="F9628" s="26">
        <v>30.25</v>
      </c>
      <c r="G9628" s="28" t="s">
        <v>688</v>
      </c>
      <c r="H9628" s="28" t="s">
        <v>3484</v>
      </c>
      <c r="J9628" s="28" t="s">
        <v>4909</v>
      </c>
      <c r="K9628" s="29">
        <v>41440</v>
      </c>
      <c r="L9628" s="28" t="s">
        <v>5658</v>
      </c>
      <c r="M9628" s="28" t="s">
        <v>1628</v>
      </c>
    </row>
    <row r="9629" spans="1:13" hidden="1" x14ac:dyDescent="0.2">
      <c r="A9629" s="211">
        <v>94281</v>
      </c>
      <c r="B9629" s="28" t="s">
        <v>4573</v>
      </c>
      <c r="C9629" s="28" t="s">
        <v>5135</v>
      </c>
      <c r="D9629" s="25">
        <v>41440</v>
      </c>
      <c r="F9629" s="26">
        <v>7.2</v>
      </c>
      <c r="G9629" s="28" t="s">
        <v>7996</v>
      </c>
      <c r="H9629" s="28" t="s">
        <v>3484</v>
      </c>
      <c r="J9629" s="28" t="s">
        <v>4907</v>
      </c>
      <c r="K9629" s="29">
        <v>41442</v>
      </c>
      <c r="L9629" s="28" t="s">
        <v>5658</v>
      </c>
      <c r="M9629" s="28" t="s">
        <v>1630</v>
      </c>
    </row>
    <row r="9630" spans="1:13" hidden="1" x14ac:dyDescent="0.2">
      <c r="A9630" s="27">
        <v>94279.1</v>
      </c>
      <c r="B9630" s="28" t="s">
        <v>4573</v>
      </c>
      <c r="C9630" s="28" t="s">
        <v>5135</v>
      </c>
      <c r="D9630" s="25">
        <v>41440</v>
      </c>
      <c r="E9630" s="28" t="s">
        <v>1671</v>
      </c>
      <c r="F9630" s="26">
        <v>80</v>
      </c>
      <c r="G9630" s="28" t="s">
        <v>887</v>
      </c>
      <c r="H9630" s="28" t="s">
        <v>7321</v>
      </c>
      <c r="J9630" s="28" t="s">
        <v>4911</v>
      </c>
      <c r="K9630" s="29">
        <v>41442</v>
      </c>
      <c r="L9630" s="28" t="s">
        <v>5658</v>
      </c>
      <c r="M9630" s="28" t="s">
        <v>1629</v>
      </c>
    </row>
    <row r="9631" spans="1:13" hidden="1" x14ac:dyDescent="0.2">
      <c r="A9631" s="27">
        <v>94279.2</v>
      </c>
      <c r="B9631" s="28" t="s">
        <v>4573</v>
      </c>
      <c r="C9631" s="28" t="s">
        <v>5135</v>
      </c>
      <c r="D9631" s="25">
        <v>41440</v>
      </c>
      <c r="E9631" s="28" t="s">
        <v>1672</v>
      </c>
      <c r="F9631" s="26">
        <v>80.760000000000005</v>
      </c>
      <c r="G9631" s="28" t="s">
        <v>887</v>
      </c>
      <c r="H9631" s="28" t="s">
        <v>4599</v>
      </c>
      <c r="I9631" s="28" t="s">
        <v>92</v>
      </c>
      <c r="J9631" s="28" t="s">
        <v>4906</v>
      </c>
      <c r="K9631" s="29">
        <v>41442</v>
      </c>
      <c r="L9631" s="28" t="s">
        <v>5658</v>
      </c>
      <c r="M9631" s="28" t="s">
        <v>1629</v>
      </c>
    </row>
    <row r="9632" spans="1:13" hidden="1" x14ac:dyDescent="0.2">
      <c r="A9632" s="27">
        <v>94280</v>
      </c>
      <c r="B9632" s="28" t="s">
        <v>4573</v>
      </c>
      <c r="C9632" s="28" t="s">
        <v>5135</v>
      </c>
      <c r="D9632" s="25">
        <v>41440</v>
      </c>
      <c r="E9632" s="28" t="s">
        <v>1673</v>
      </c>
      <c r="F9632" s="26">
        <v>117.1</v>
      </c>
      <c r="G9632" s="28" t="s">
        <v>4529</v>
      </c>
      <c r="H9632" s="28" t="s">
        <v>3484</v>
      </c>
      <c r="J9632" s="28" t="s">
        <v>4909</v>
      </c>
      <c r="K9632" s="29">
        <v>41442</v>
      </c>
      <c r="L9632" s="28" t="s">
        <v>5658</v>
      </c>
      <c r="M9632" s="28" t="s">
        <v>7367</v>
      </c>
    </row>
    <row r="9633" spans="1:13" hidden="1" x14ac:dyDescent="0.2">
      <c r="A9633" s="211">
        <v>94282</v>
      </c>
      <c r="B9633" s="28" t="s">
        <v>4573</v>
      </c>
      <c r="C9633" s="28" t="s">
        <v>5135</v>
      </c>
      <c r="D9633" s="25">
        <v>41441</v>
      </c>
      <c r="E9633" s="28" t="s">
        <v>3533</v>
      </c>
      <c r="F9633" s="26">
        <v>39.619999999999997</v>
      </c>
      <c r="G9633" s="28" t="s">
        <v>215</v>
      </c>
      <c r="H9633" s="28" t="s">
        <v>5953</v>
      </c>
      <c r="J9633" s="28" t="s">
        <v>4909</v>
      </c>
      <c r="K9633" s="29">
        <v>41442</v>
      </c>
      <c r="L9633" s="28" t="s">
        <v>5658</v>
      </c>
      <c r="M9633" s="28" t="s">
        <v>8410</v>
      </c>
    </row>
    <row r="9634" spans="1:13" hidden="1" x14ac:dyDescent="0.2">
      <c r="A9634" s="27">
        <v>94346</v>
      </c>
      <c r="B9634" s="28" t="s">
        <v>4573</v>
      </c>
      <c r="C9634" s="28" t="s">
        <v>2008</v>
      </c>
      <c r="D9634" s="25">
        <v>41441</v>
      </c>
      <c r="F9634" s="26">
        <v>108.36</v>
      </c>
      <c r="G9634" s="28" t="s">
        <v>683</v>
      </c>
      <c r="H9634" s="28" t="s">
        <v>3365</v>
      </c>
      <c r="J9634" s="28" t="s">
        <v>4909</v>
      </c>
      <c r="K9634" s="29" t="s">
        <v>204</v>
      </c>
      <c r="L9634" s="28" t="s">
        <v>5658</v>
      </c>
      <c r="M9634" s="28" t="s">
        <v>1645</v>
      </c>
    </row>
    <row r="9635" spans="1:13" hidden="1" x14ac:dyDescent="0.2">
      <c r="A9635" s="27">
        <v>94347.1</v>
      </c>
      <c r="B9635" s="28" t="s">
        <v>4573</v>
      </c>
      <c r="C9635" s="28" t="s">
        <v>2008</v>
      </c>
      <c r="D9635" s="25">
        <v>41441</v>
      </c>
      <c r="E9635" s="28" t="s">
        <v>1681</v>
      </c>
      <c r="F9635" s="26">
        <v>2.5</v>
      </c>
      <c r="G9635" s="28" t="s">
        <v>683</v>
      </c>
      <c r="H9635" s="28" t="s">
        <v>3370</v>
      </c>
      <c r="J9635" s="28" t="s">
        <v>4909</v>
      </c>
      <c r="K9635" s="29" t="s">
        <v>204</v>
      </c>
      <c r="L9635" s="28" t="s">
        <v>5658</v>
      </c>
      <c r="M9635" s="28" t="s">
        <v>1645</v>
      </c>
    </row>
    <row r="9636" spans="1:13" hidden="1" x14ac:dyDescent="0.2">
      <c r="A9636" s="27">
        <v>94347.199999999997</v>
      </c>
      <c r="B9636" s="28" t="s">
        <v>4573</v>
      </c>
      <c r="C9636" s="28" t="s">
        <v>2008</v>
      </c>
      <c r="D9636" s="25">
        <v>41441</v>
      </c>
      <c r="E9636" s="28" t="s">
        <v>1682</v>
      </c>
      <c r="F9636" s="26">
        <v>6</v>
      </c>
      <c r="G9636" s="28" t="s">
        <v>683</v>
      </c>
      <c r="H9636" s="28" t="s">
        <v>3379</v>
      </c>
      <c r="J9636" s="28" t="s">
        <v>4909</v>
      </c>
      <c r="K9636" s="29" t="s">
        <v>204</v>
      </c>
      <c r="L9636" s="28" t="s">
        <v>5658</v>
      </c>
      <c r="M9636" s="28" t="s">
        <v>1645</v>
      </c>
    </row>
    <row r="9637" spans="1:13" hidden="1" x14ac:dyDescent="0.2">
      <c r="A9637" s="27">
        <v>94347.3</v>
      </c>
      <c r="B9637" s="28" t="s">
        <v>4573</v>
      </c>
      <c r="C9637" s="28" t="s">
        <v>2008</v>
      </c>
      <c r="D9637" s="25">
        <v>41441</v>
      </c>
      <c r="F9637" s="26">
        <v>90.7</v>
      </c>
      <c r="G9637" s="28" t="s">
        <v>683</v>
      </c>
      <c r="H9637" s="28" t="s">
        <v>3365</v>
      </c>
      <c r="J9637" s="28" t="s">
        <v>4909</v>
      </c>
      <c r="K9637" s="29" t="s">
        <v>204</v>
      </c>
      <c r="L9637" s="28" t="s">
        <v>5658</v>
      </c>
      <c r="M9637" s="28" t="s">
        <v>1645</v>
      </c>
    </row>
    <row r="9638" spans="1:13" hidden="1" x14ac:dyDescent="0.2">
      <c r="A9638" s="211">
        <v>94233</v>
      </c>
      <c r="B9638" s="28" t="s">
        <v>4579</v>
      </c>
      <c r="C9638" s="28" t="s">
        <v>4574</v>
      </c>
      <c r="D9638" s="25">
        <v>41442</v>
      </c>
      <c r="F9638" s="26">
        <v>300</v>
      </c>
      <c r="G9638" s="28" t="s">
        <v>4580</v>
      </c>
      <c r="H9638" s="28" t="s">
        <v>6667</v>
      </c>
      <c r="K9638" s="29">
        <v>41442</v>
      </c>
      <c r="L9638" s="28" t="s">
        <v>7184</v>
      </c>
      <c r="M9638" s="28" t="s">
        <v>3707</v>
      </c>
    </row>
    <row r="9639" spans="1:13" hidden="1" x14ac:dyDescent="0.2">
      <c r="A9639" s="27">
        <v>94283</v>
      </c>
      <c r="B9639" s="28" t="s">
        <v>4573</v>
      </c>
      <c r="C9639" s="28" t="s">
        <v>5135</v>
      </c>
      <c r="D9639" s="25">
        <v>41442</v>
      </c>
      <c r="F9639" s="26">
        <v>4.9400000000000004</v>
      </c>
      <c r="G9639" s="28" t="s">
        <v>7119</v>
      </c>
      <c r="H9639" s="28" t="s">
        <v>3365</v>
      </c>
      <c r="J9639" s="28" t="s">
        <v>4911</v>
      </c>
      <c r="K9639" s="29">
        <v>41443</v>
      </c>
      <c r="L9639" s="28" t="s">
        <v>5658</v>
      </c>
      <c r="M9639" s="28" t="s">
        <v>6161</v>
      </c>
    </row>
    <row r="9640" spans="1:13" hidden="1" x14ac:dyDescent="0.2">
      <c r="A9640" s="27">
        <v>94232</v>
      </c>
      <c r="B9640" s="28" t="s">
        <v>4573</v>
      </c>
      <c r="C9640" s="28" t="s">
        <v>4574</v>
      </c>
      <c r="D9640" s="25">
        <v>41442</v>
      </c>
      <c r="F9640" s="26">
        <v>85</v>
      </c>
      <c r="G9640" s="28" t="s">
        <v>5152</v>
      </c>
      <c r="H9640" s="28" t="s">
        <v>7311</v>
      </c>
      <c r="J9640" s="28" t="s">
        <v>4683</v>
      </c>
      <c r="K9640" s="29">
        <v>41442</v>
      </c>
      <c r="L9640" s="28" t="s">
        <v>7182</v>
      </c>
      <c r="M9640" s="28" t="s">
        <v>3721</v>
      </c>
    </row>
    <row r="9641" spans="1:13" hidden="1" x14ac:dyDescent="0.2">
      <c r="A9641" s="27">
        <v>94235</v>
      </c>
      <c r="B9641" s="28" t="s">
        <v>4573</v>
      </c>
      <c r="C9641" s="28" t="s">
        <v>4574</v>
      </c>
      <c r="D9641" s="25">
        <v>41442</v>
      </c>
      <c r="F9641" s="26">
        <v>30</v>
      </c>
      <c r="G9641" s="28" t="s">
        <v>8412</v>
      </c>
      <c r="H9641" s="28" t="s">
        <v>7154</v>
      </c>
      <c r="J9641" s="28" t="s">
        <v>4905</v>
      </c>
      <c r="K9641" s="29">
        <v>41442</v>
      </c>
      <c r="L9641" s="28" t="s">
        <v>7176</v>
      </c>
      <c r="M9641" s="28">
        <v>1451</v>
      </c>
    </row>
    <row r="9642" spans="1:13" hidden="1" x14ac:dyDescent="0.2">
      <c r="A9642" s="27">
        <v>94234</v>
      </c>
      <c r="B9642" s="28" t="s">
        <v>4585</v>
      </c>
      <c r="C9642" s="28" t="s">
        <v>4574</v>
      </c>
      <c r="D9642" s="25">
        <v>41442</v>
      </c>
      <c r="F9642" s="26">
        <v>79.790000000000006</v>
      </c>
      <c r="G9642" s="28" t="s">
        <v>5142</v>
      </c>
      <c r="H9642" s="28" t="s">
        <v>5948</v>
      </c>
      <c r="K9642" s="29">
        <v>41442</v>
      </c>
      <c r="L9642" s="28" t="s">
        <v>7174</v>
      </c>
      <c r="M9642" s="28" t="s">
        <v>7175</v>
      </c>
    </row>
    <row r="9643" spans="1:13" hidden="1" x14ac:dyDescent="0.2">
      <c r="A9643" s="211">
        <v>94286</v>
      </c>
      <c r="B9643" s="28" t="s">
        <v>4573</v>
      </c>
      <c r="C9643" s="28" t="s">
        <v>5135</v>
      </c>
      <c r="D9643" s="25">
        <v>41443</v>
      </c>
      <c r="F9643" s="26">
        <v>3.08</v>
      </c>
      <c r="G9643" s="28" t="s">
        <v>2208</v>
      </c>
      <c r="H9643" s="28" t="s">
        <v>3370</v>
      </c>
      <c r="J9643" s="28" t="s">
        <v>4909</v>
      </c>
      <c r="K9643" s="29">
        <v>41444</v>
      </c>
      <c r="L9643" s="28" t="s">
        <v>5658</v>
      </c>
      <c r="M9643" s="28" t="s">
        <v>5529</v>
      </c>
    </row>
    <row r="9644" spans="1:13" x14ac:dyDescent="0.2">
      <c r="A9644" s="27">
        <v>94284</v>
      </c>
      <c r="B9644" s="28" t="s">
        <v>4573</v>
      </c>
      <c r="C9644" s="28" t="s">
        <v>5135</v>
      </c>
      <c r="D9644" s="25">
        <v>41443</v>
      </c>
      <c r="F9644" s="26">
        <v>17.5</v>
      </c>
      <c r="G9644" s="28" t="s">
        <v>2205</v>
      </c>
      <c r="H9644" s="28" t="s">
        <v>7151</v>
      </c>
      <c r="J9644" s="28" t="s">
        <v>4911</v>
      </c>
      <c r="K9644" s="29">
        <v>41444</v>
      </c>
      <c r="L9644" s="28" t="s">
        <v>5658</v>
      </c>
      <c r="M9644" s="28" t="s">
        <v>755</v>
      </c>
    </row>
    <row r="9645" spans="1:13" hidden="1" x14ac:dyDescent="0.2">
      <c r="A9645" s="27">
        <v>94285</v>
      </c>
      <c r="B9645" s="28" t="s">
        <v>4573</v>
      </c>
      <c r="C9645" s="28" t="s">
        <v>5135</v>
      </c>
      <c r="D9645" s="25">
        <v>41443</v>
      </c>
      <c r="F9645" s="26">
        <v>8.99</v>
      </c>
      <c r="G9645" s="28" t="s">
        <v>1563</v>
      </c>
      <c r="H9645" s="28" t="s">
        <v>277</v>
      </c>
      <c r="J9645" s="28" t="s">
        <v>4907</v>
      </c>
      <c r="K9645" s="29">
        <v>41444</v>
      </c>
      <c r="L9645" s="28" t="s">
        <v>5658</v>
      </c>
      <c r="M9645" s="28" t="s">
        <v>1631</v>
      </c>
    </row>
    <row r="9646" spans="1:13" hidden="1" x14ac:dyDescent="0.2">
      <c r="A9646" s="211">
        <v>94287</v>
      </c>
      <c r="B9646" s="28" t="s">
        <v>4573</v>
      </c>
      <c r="C9646" s="28" t="s">
        <v>5135</v>
      </c>
      <c r="D9646" s="25">
        <v>41444</v>
      </c>
      <c r="E9646" s="28" t="s">
        <v>1674</v>
      </c>
      <c r="F9646" s="26">
        <v>88.5</v>
      </c>
      <c r="G9646" s="28" t="s">
        <v>6672</v>
      </c>
      <c r="H9646" s="28" t="s">
        <v>4599</v>
      </c>
      <c r="I9646" s="28" t="s">
        <v>92</v>
      </c>
      <c r="J9646" s="28" t="s">
        <v>4906</v>
      </c>
      <c r="K9646" s="29">
        <v>41445</v>
      </c>
      <c r="L9646" s="28" t="s">
        <v>5658</v>
      </c>
      <c r="M9646" s="28" t="s">
        <v>1632</v>
      </c>
    </row>
    <row r="9647" spans="1:13" hidden="1" x14ac:dyDescent="0.2">
      <c r="A9647" s="211">
        <v>94288</v>
      </c>
      <c r="B9647" s="28" t="s">
        <v>4573</v>
      </c>
      <c r="C9647" s="28" t="s">
        <v>5135</v>
      </c>
      <c r="D9647" s="25">
        <v>41444</v>
      </c>
      <c r="F9647" s="26">
        <v>9.7799999999999994</v>
      </c>
      <c r="G9647" s="28" t="s">
        <v>899</v>
      </c>
      <c r="H9647" s="28" t="s">
        <v>4599</v>
      </c>
      <c r="I9647" s="28" t="s">
        <v>92</v>
      </c>
      <c r="J9647" s="28" t="s">
        <v>4906</v>
      </c>
      <c r="K9647" s="29">
        <v>41446</v>
      </c>
      <c r="L9647" s="28" t="s">
        <v>5658</v>
      </c>
      <c r="M9647" s="28" t="s">
        <v>2591</v>
      </c>
    </row>
    <row r="9648" spans="1:13" hidden="1" x14ac:dyDescent="0.2">
      <c r="A9648" s="211">
        <v>94231</v>
      </c>
      <c r="B9648" s="28" t="s">
        <v>4573</v>
      </c>
      <c r="C9648" s="28" t="s">
        <v>4574</v>
      </c>
      <c r="D9648" s="25">
        <v>41444</v>
      </c>
      <c r="E9648" s="28" t="s">
        <v>1675</v>
      </c>
      <c r="F9648" s="26">
        <v>24.75</v>
      </c>
      <c r="G9648" s="28" t="s">
        <v>5180</v>
      </c>
      <c r="H9648" s="28" t="s">
        <v>4599</v>
      </c>
      <c r="I9648" s="28" t="s">
        <v>3755</v>
      </c>
      <c r="J9648" s="28" t="s">
        <v>4911</v>
      </c>
      <c r="K9648" s="29">
        <v>41444</v>
      </c>
      <c r="L9648" s="28" t="s">
        <v>7176</v>
      </c>
      <c r="M9648" s="28">
        <v>1452</v>
      </c>
    </row>
    <row r="9649" spans="1:13" hidden="1" x14ac:dyDescent="0.2">
      <c r="A9649" s="27">
        <v>94335</v>
      </c>
      <c r="B9649" s="28" t="s">
        <v>4573</v>
      </c>
      <c r="C9649" s="28" t="s">
        <v>5133</v>
      </c>
      <c r="D9649" s="25">
        <v>41444</v>
      </c>
      <c r="F9649" s="26">
        <v>2.98</v>
      </c>
      <c r="G9649" s="28" t="s">
        <v>5137</v>
      </c>
      <c r="H9649" s="28" t="s">
        <v>3365</v>
      </c>
      <c r="J9649" s="28" t="s">
        <v>4909</v>
      </c>
      <c r="K9649" s="29">
        <v>41444</v>
      </c>
      <c r="L9649" s="28" t="s">
        <v>5658</v>
      </c>
      <c r="M9649" s="28" t="s">
        <v>3226</v>
      </c>
    </row>
    <row r="9650" spans="1:13" hidden="1" x14ac:dyDescent="0.2">
      <c r="A9650" s="27">
        <v>94265</v>
      </c>
      <c r="B9650" s="28" t="s">
        <v>4573</v>
      </c>
      <c r="C9650" s="28" t="s">
        <v>5135</v>
      </c>
      <c r="D9650" s="25">
        <v>41444</v>
      </c>
      <c r="F9650" s="26">
        <v>21.98</v>
      </c>
      <c r="G9650" s="28" t="s">
        <v>5167</v>
      </c>
      <c r="H9650" s="28" t="s">
        <v>3365</v>
      </c>
      <c r="J9650" s="28" t="s">
        <v>4909</v>
      </c>
      <c r="K9650" s="29">
        <v>41445</v>
      </c>
      <c r="L9650" s="28" t="s">
        <v>5658</v>
      </c>
      <c r="M9650" s="28" t="s">
        <v>748</v>
      </c>
    </row>
    <row r="9651" spans="1:13" hidden="1" x14ac:dyDescent="0.2">
      <c r="A9651" s="27">
        <v>94266</v>
      </c>
      <c r="B9651" s="28" t="s">
        <v>4573</v>
      </c>
      <c r="C9651" s="28" t="s">
        <v>5135</v>
      </c>
      <c r="D9651" s="25">
        <v>41444</v>
      </c>
      <c r="F9651" s="26">
        <v>13.62</v>
      </c>
      <c r="G9651" s="28" t="s">
        <v>5167</v>
      </c>
      <c r="H9651" s="28" t="s">
        <v>3365</v>
      </c>
      <c r="J9651" s="28" t="s">
        <v>4909</v>
      </c>
      <c r="K9651" s="29">
        <v>41445</v>
      </c>
      <c r="L9651" s="28" t="s">
        <v>5658</v>
      </c>
      <c r="M9651" s="28" t="s">
        <v>748</v>
      </c>
    </row>
    <row r="9652" spans="1:13" hidden="1" x14ac:dyDescent="0.2">
      <c r="A9652" s="211">
        <v>94290</v>
      </c>
      <c r="B9652" s="28" t="s">
        <v>4573</v>
      </c>
      <c r="C9652" s="28" t="s">
        <v>5135</v>
      </c>
      <c r="D9652" s="25">
        <v>41445</v>
      </c>
      <c r="F9652" s="26">
        <v>6.74</v>
      </c>
      <c r="G9652" s="28" t="s">
        <v>1943</v>
      </c>
      <c r="H9652" s="28" t="s">
        <v>277</v>
      </c>
      <c r="J9652" s="28" t="s">
        <v>4907</v>
      </c>
      <c r="K9652" s="29">
        <v>41446</v>
      </c>
      <c r="L9652" s="28" t="s">
        <v>5658</v>
      </c>
      <c r="M9652" s="28" t="s">
        <v>4811</v>
      </c>
    </row>
    <row r="9653" spans="1:13" hidden="1" x14ac:dyDescent="0.2">
      <c r="A9653" s="211">
        <v>94292</v>
      </c>
      <c r="B9653" s="28" t="s">
        <v>4573</v>
      </c>
      <c r="C9653" s="28" t="s">
        <v>5135</v>
      </c>
      <c r="D9653" s="25">
        <v>41445</v>
      </c>
      <c r="E9653" s="28" t="s">
        <v>213</v>
      </c>
      <c r="F9653" s="26">
        <v>2.81</v>
      </c>
      <c r="G9653" s="28" t="s">
        <v>1943</v>
      </c>
      <c r="H9653" s="28" t="s">
        <v>277</v>
      </c>
      <c r="J9653" s="28" t="s">
        <v>4911</v>
      </c>
      <c r="K9653" s="29">
        <v>41446</v>
      </c>
      <c r="L9653" s="28" t="s">
        <v>5658</v>
      </c>
      <c r="M9653" s="28" t="s">
        <v>7840</v>
      </c>
    </row>
    <row r="9654" spans="1:13" hidden="1" x14ac:dyDescent="0.2">
      <c r="A9654" s="211">
        <v>94357</v>
      </c>
      <c r="B9654" s="28" t="s">
        <v>4573</v>
      </c>
      <c r="C9654" s="28" t="s">
        <v>4580</v>
      </c>
      <c r="D9654" s="25">
        <v>41445</v>
      </c>
      <c r="E9654" s="28" t="s">
        <v>3878</v>
      </c>
      <c r="F9654" s="26">
        <v>300</v>
      </c>
      <c r="G9654" s="28" t="s">
        <v>4906</v>
      </c>
      <c r="H9654" s="28" t="s">
        <v>4599</v>
      </c>
      <c r="I9654" s="28" t="s">
        <v>92</v>
      </c>
      <c r="J9654" s="28" t="s">
        <v>4906</v>
      </c>
    </row>
    <row r="9655" spans="1:13" hidden="1" x14ac:dyDescent="0.2">
      <c r="A9655" s="211">
        <v>94356</v>
      </c>
      <c r="B9655" s="28" t="s">
        <v>4573</v>
      </c>
      <c r="C9655" s="28" t="s">
        <v>4580</v>
      </c>
      <c r="D9655" s="25">
        <v>41445</v>
      </c>
      <c r="E9655" s="28" t="s">
        <v>3621</v>
      </c>
      <c r="F9655" s="26">
        <v>30</v>
      </c>
      <c r="G9655" s="28" t="s">
        <v>3378</v>
      </c>
      <c r="H9655" s="28" t="s">
        <v>7154</v>
      </c>
      <c r="J9655" s="28" t="s">
        <v>4905</v>
      </c>
    </row>
    <row r="9656" spans="1:13" hidden="1" x14ac:dyDescent="0.2">
      <c r="A9656" s="211">
        <v>94289.1</v>
      </c>
      <c r="B9656" s="28" t="s">
        <v>4573</v>
      </c>
      <c r="C9656" s="28" t="s">
        <v>5135</v>
      </c>
      <c r="D9656" s="25">
        <v>41445</v>
      </c>
      <c r="E9656" s="28" t="s">
        <v>4524</v>
      </c>
      <c r="F9656" s="26">
        <v>32</v>
      </c>
      <c r="G9656" s="28" t="s">
        <v>898</v>
      </c>
      <c r="H9656" s="28" t="s">
        <v>3488</v>
      </c>
      <c r="J9656" s="28" t="s">
        <v>4909</v>
      </c>
      <c r="K9656" s="29" t="s">
        <v>1883</v>
      </c>
      <c r="L9656" s="28" t="s">
        <v>5658</v>
      </c>
      <c r="M9656" s="28" t="s">
        <v>8426</v>
      </c>
    </row>
    <row r="9657" spans="1:13" hidden="1" x14ac:dyDescent="0.2">
      <c r="A9657" s="211">
        <v>94289.2</v>
      </c>
      <c r="B9657" s="28" t="s">
        <v>4573</v>
      </c>
      <c r="C9657" s="28" t="s">
        <v>5135</v>
      </c>
      <c r="D9657" s="25">
        <v>41445</v>
      </c>
      <c r="E9657" s="28" t="s">
        <v>726</v>
      </c>
      <c r="F9657" s="26">
        <v>12</v>
      </c>
      <c r="G9657" s="28" t="s">
        <v>898</v>
      </c>
      <c r="H9657" s="28" t="s">
        <v>3370</v>
      </c>
      <c r="J9657" s="28" t="s">
        <v>4909</v>
      </c>
      <c r="K9657" s="29" t="s">
        <v>1883</v>
      </c>
      <c r="L9657" s="28" t="s">
        <v>5658</v>
      </c>
      <c r="M9657" s="28" t="s">
        <v>8426</v>
      </c>
    </row>
    <row r="9658" spans="1:13" hidden="1" x14ac:dyDescent="0.2">
      <c r="A9658" s="211">
        <v>94289.3</v>
      </c>
      <c r="B9658" s="28" t="s">
        <v>4573</v>
      </c>
      <c r="C9658" s="28" t="s">
        <v>5135</v>
      </c>
      <c r="D9658" s="25">
        <v>41445</v>
      </c>
      <c r="F9658" s="26">
        <v>35.49</v>
      </c>
      <c r="G9658" s="28" t="s">
        <v>898</v>
      </c>
      <c r="H9658" s="28" t="s">
        <v>3365</v>
      </c>
      <c r="J9658" s="28" t="s">
        <v>4909</v>
      </c>
      <c r="K9658" s="29" t="s">
        <v>1883</v>
      </c>
      <c r="L9658" s="28" t="s">
        <v>5658</v>
      </c>
      <c r="M9658" s="28" t="s">
        <v>8426</v>
      </c>
    </row>
    <row r="9659" spans="1:13" hidden="1" x14ac:dyDescent="0.2">
      <c r="A9659" s="211">
        <v>94230</v>
      </c>
      <c r="B9659" s="28" t="s">
        <v>4573</v>
      </c>
      <c r="C9659" s="28" t="s">
        <v>4574</v>
      </c>
      <c r="D9659" s="25">
        <v>41445</v>
      </c>
      <c r="E9659" s="28" t="s">
        <v>1134</v>
      </c>
      <c r="F9659" s="26">
        <v>35.75</v>
      </c>
      <c r="G9659" s="28" t="s">
        <v>5145</v>
      </c>
      <c r="H9659" s="28" t="s">
        <v>277</v>
      </c>
      <c r="J9659" s="28" t="s">
        <v>4911</v>
      </c>
      <c r="K9659" s="29">
        <v>41445</v>
      </c>
      <c r="L9659" s="28" t="s">
        <v>7174</v>
      </c>
      <c r="M9659" s="28" t="s">
        <v>5372</v>
      </c>
    </row>
    <row r="9660" spans="1:13" hidden="1" x14ac:dyDescent="0.2">
      <c r="A9660" s="27">
        <v>94354</v>
      </c>
      <c r="B9660" s="28" t="s">
        <v>4573</v>
      </c>
      <c r="C9660" s="28" t="s">
        <v>4580</v>
      </c>
      <c r="D9660" s="25">
        <v>41445</v>
      </c>
      <c r="E9660" s="28" t="s">
        <v>3875</v>
      </c>
      <c r="F9660" s="26">
        <v>60</v>
      </c>
      <c r="G9660" s="28" t="s">
        <v>3696</v>
      </c>
      <c r="H9660" s="28" t="s">
        <v>3488</v>
      </c>
      <c r="J9660" s="28" t="s">
        <v>4908</v>
      </c>
    </row>
    <row r="9661" spans="1:13" hidden="1" x14ac:dyDescent="0.2">
      <c r="A9661" s="27">
        <v>94355</v>
      </c>
      <c r="B9661" s="28" t="s">
        <v>4573</v>
      </c>
      <c r="C9661" s="28" t="s">
        <v>4580</v>
      </c>
      <c r="D9661" s="25">
        <v>41445</v>
      </c>
      <c r="E9661" s="28" t="s">
        <v>2957</v>
      </c>
      <c r="F9661" s="26">
        <v>20</v>
      </c>
      <c r="G9661" s="28" t="s">
        <v>3696</v>
      </c>
      <c r="H9661" s="28" t="s">
        <v>3488</v>
      </c>
      <c r="J9661" s="28" t="s">
        <v>4911</v>
      </c>
    </row>
    <row r="9662" spans="1:13" hidden="1" x14ac:dyDescent="0.2">
      <c r="A9662" s="27">
        <v>94291</v>
      </c>
      <c r="B9662" s="28" t="s">
        <v>4573</v>
      </c>
      <c r="C9662" s="28" t="s">
        <v>5135</v>
      </c>
      <c r="D9662" s="25">
        <v>41445</v>
      </c>
      <c r="F9662" s="26">
        <v>3.78</v>
      </c>
      <c r="G9662" s="28" t="s">
        <v>5137</v>
      </c>
      <c r="H9662" s="28" t="s">
        <v>3365</v>
      </c>
      <c r="J9662" s="28" t="s">
        <v>4909</v>
      </c>
      <c r="K9662" s="29">
        <v>41446</v>
      </c>
      <c r="L9662" s="28" t="s">
        <v>5658</v>
      </c>
      <c r="M9662" s="28" t="s">
        <v>4774</v>
      </c>
    </row>
    <row r="9663" spans="1:13" hidden="1" x14ac:dyDescent="0.2">
      <c r="A9663" s="211">
        <v>94293</v>
      </c>
      <c r="B9663" s="28" t="s">
        <v>4573</v>
      </c>
      <c r="C9663" s="28" t="s">
        <v>5135</v>
      </c>
      <c r="D9663" s="25">
        <v>41446</v>
      </c>
      <c r="F9663" s="26">
        <v>24.09</v>
      </c>
      <c r="G9663" s="28" t="s">
        <v>2208</v>
      </c>
      <c r="H9663" s="28" t="s">
        <v>3365</v>
      </c>
      <c r="J9663" s="28" t="s">
        <v>4909</v>
      </c>
      <c r="K9663" s="29">
        <v>41447</v>
      </c>
      <c r="L9663" s="28" t="s">
        <v>5658</v>
      </c>
      <c r="M9663" s="28" t="s">
        <v>5529</v>
      </c>
    </row>
    <row r="9664" spans="1:13" x14ac:dyDescent="0.2">
      <c r="A9664" s="27">
        <v>94294</v>
      </c>
      <c r="B9664" s="28" t="s">
        <v>4573</v>
      </c>
      <c r="C9664" s="28" t="s">
        <v>5135</v>
      </c>
      <c r="D9664" s="25">
        <v>41446</v>
      </c>
      <c r="E9664" s="28" t="s">
        <v>1323</v>
      </c>
      <c r="F9664" s="26">
        <v>14.4</v>
      </c>
      <c r="G9664" s="28" t="s">
        <v>4511</v>
      </c>
      <c r="H9664" s="28" t="s">
        <v>7151</v>
      </c>
      <c r="J9664" s="28" t="s">
        <v>4907</v>
      </c>
      <c r="K9664" s="29">
        <v>41447</v>
      </c>
      <c r="L9664" s="28" t="s">
        <v>5658</v>
      </c>
      <c r="M9664" s="28" t="s">
        <v>4199</v>
      </c>
    </row>
    <row r="9665" spans="1:13" hidden="1" x14ac:dyDescent="0.2">
      <c r="A9665" s="211">
        <v>94296</v>
      </c>
      <c r="B9665" s="28" t="s">
        <v>4573</v>
      </c>
      <c r="C9665" s="28" t="s">
        <v>5135</v>
      </c>
      <c r="D9665" s="25">
        <v>41447</v>
      </c>
      <c r="F9665" s="26">
        <v>15.51</v>
      </c>
      <c r="G9665" s="28" t="s">
        <v>879</v>
      </c>
      <c r="H9665" s="28" t="s">
        <v>3365</v>
      </c>
      <c r="J9665" s="28" t="s">
        <v>4909</v>
      </c>
      <c r="K9665" s="29">
        <v>41449</v>
      </c>
      <c r="L9665" s="28" t="s">
        <v>5658</v>
      </c>
      <c r="M9665" s="28" t="s">
        <v>1633</v>
      </c>
    </row>
    <row r="9666" spans="1:13" hidden="1" x14ac:dyDescent="0.2">
      <c r="A9666" s="27">
        <v>94295</v>
      </c>
      <c r="B9666" s="28" t="s">
        <v>4573</v>
      </c>
      <c r="C9666" s="28" t="s">
        <v>5135</v>
      </c>
      <c r="D9666" s="25">
        <v>41447</v>
      </c>
      <c r="F9666" s="26">
        <v>60.55</v>
      </c>
      <c r="G9666" s="28" t="s">
        <v>5160</v>
      </c>
      <c r="H9666" s="28" t="s">
        <v>7322</v>
      </c>
      <c r="J9666" s="28" t="s">
        <v>7139</v>
      </c>
      <c r="K9666" s="29">
        <v>41449</v>
      </c>
      <c r="L9666" s="28" t="s">
        <v>5658</v>
      </c>
      <c r="M9666" s="28" t="s">
        <v>6472</v>
      </c>
    </row>
    <row r="9667" spans="1:13" hidden="1" x14ac:dyDescent="0.2">
      <c r="A9667" s="27">
        <v>94334.1</v>
      </c>
      <c r="B9667" s="28" t="s">
        <v>4573</v>
      </c>
      <c r="C9667" s="28" t="s">
        <v>5133</v>
      </c>
      <c r="D9667" s="25">
        <v>41447</v>
      </c>
      <c r="E9667" s="28" t="s">
        <v>3873</v>
      </c>
      <c r="F9667" s="26">
        <v>25</v>
      </c>
      <c r="G9667" s="28" t="s">
        <v>5137</v>
      </c>
      <c r="H9667" s="28" t="s">
        <v>3484</v>
      </c>
      <c r="I9667" s="28" t="s">
        <v>2697</v>
      </c>
      <c r="J9667" s="28" t="s">
        <v>4905</v>
      </c>
      <c r="K9667" s="29">
        <v>41447</v>
      </c>
      <c r="L9667" s="28" t="s">
        <v>5658</v>
      </c>
      <c r="M9667" s="28" t="s">
        <v>3226</v>
      </c>
    </row>
    <row r="9668" spans="1:13" hidden="1" x14ac:dyDescent="0.2">
      <c r="A9668" s="27">
        <v>94334.2</v>
      </c>
      <c r="B9668" s="28" t="s">
        <v>4573</v>
      </c>
      <c r="C9668" s="28" t="s">
        <v>5133</v>
      </c>
      <c r="D9668" s="25">
        <v>41447</v>
      </c>
      <c r="F9668" s="26">
        <v>7.5</v>
      </c>
      <c r="G9668" s="28" t="s">
        <v>5137</v>
      </c>
      <c r="H9668" s="28" t="s">
        <v>3370</v>
      </c>
      <c r="J9668" s="28" t="s">
        <v>4909</v>
      </c>
      <c r="K9668" s="29">
        <v>41447</v>
      </c>
      <c r="L9668" s="28" t="s">
        <v>5658</v>
      </c>
      <c r="M9668" s="28" t="s">
        <v>3226</v>
      </c>
    </row>
    <row r="9669" spans="1:13" hidden="1" x14ac:dyDescent="0.2">
      <c r="A9669" s="27">
        <v>94334.3</v>
      </c>
      <c r="B9669" s="33" t="s">
        <v>4573</v>
      </c>
      <c r="C9669" s="28" t="s">
        <v>5133</v>
      </c>
      <c r="D9669" s="25">
        <v>41447</v>
      </c>
      <c r="F9669" s="26">
        <v>17.2</v>
      </c>
      <c r="G9669" s="28" t="s">
        <v>5137</v>
      </c>
      <c r="H9669" s="28" t="s">
        <v>3365</v>
      </c>
      <c r="J9669" s="28" t="s">
        <v>4909</v>
      </c>
      <c r="K9669" s="29">
        <v>41447</v>
      </c>
      <c r="L9669" s="28" t="s">
        <v>5658</v>
      </c>
      <c r="M9669" s="28" t="s">
        <v>3226</v>
      </c>
    </row>
    <row r="9670" spans="1:13" hidden="1" x14ac:dyDescent="0.2">
      <c r="A9670" s="211">
        <v>94297.1</v>
      </c>
      <c r="B9670" s="28" t="s">
        <v>4573</v>
      </c>
      <c r="C9670" s="28" t="s">
        <v>5135</v>
      </c>
      <c r="D9670" s="25">
        <v>41448</v>
      </c>
      <c r="E9670" s="28" t="s">
        <v>3872</v>
      </c>
      <c r="F9670" s="26">
        <v>5</v>
      </c>
      <c r="G9670" s="28" t="s">
        <v>898</v>
      </c>
      <c r="H9670" s="28" t="s">
        <v>277</v>
      </c>
      <c r="J9670" s="28" t="s">
        <v>4909</v>
      </c>
      <c r="K9670" s="29">
        <v>41449</v>
      </c>
      <c r="L9670" s="28" t="s">
        <v>5658</v>
      </c>
      <c r="M9670" s="28" t="s">
        <v>3050</v>
      </c>
    </row>
    <row r="9671" spans="1:13" hidden="1" x14ac:dyDescent="0.2">
      <c r="A9671" s="211">
        <v>94297.2</v>
      </c>
      <c r="B9671" s="28" t="s">
        <v>4573</v>
      </c>
      <c r="C9671" s="28" t="s">
        <v>5135</v>
      </c>
      <c r="D9671" s="25">
        <v>41448</v>
      </c>
      <c r="F9671" s="26">
        <v>40.74</v>
      </c>
      <c r="G9671" s="28" t="s">
        <v>898</v>
      </c>
      <c r="H9671" s="28" t="s">
        <v>3365</v>
      </c>
      <c r="J9671" s="28" t="s">
        <v>4909</v>
      </c>
      <c r="K9671" s="29">
        <v>41449</v>
      </c>
      <c r="L9671" s="28" t="s">
        <v>5658</v>
      </c>
      <c r="M9671" s="28" t="s">
        <v>3050</v>
      </c>
    </row>
    <row r="9672" spans="1:13" hidden="1" x14ac:dyDescent="0.2">
      <c r="A9672" s="211">
        <v>94228.1</v>
      </c>
      <c r="B9672" s="28" t="s">
        <v>4573</v>
      </c>
      <c r="C9672" s="28" t="s">
        <v>4574</v>
      </c>
      <c r="D9672" s="25">
        <v>41449</v>
      </c>
      <c r="E9672" s="28" t="s">
        <v>7113</v>
      </c>
      <c r="F9672" s="26">
        <v>4.75</v>
      </c>
      <c r="G9672" s="28" t="s">
        <v>5164</v>
      </c>
      <c r="H9672" s="28" t="s">
        <v>3370</v>
      </c>
      <c r="J9672" s="28" t="s">
        <v>4909</v>
      </c>
      <c r="K9672" s="29">
        <v>41449</v>
      </c>
      <c r="L9672" s="28" t="s">
        <v>7212</v>
      </c>
      <c r="M9672" s="28" t="s">
        <v>3719</v>
      </c>
    </row>
    <row r="9673" spans="1:13" hidden="1" x14ac:dyDescent="0.2">
      <c r="A9673" s="211">
        <v>94228.2</v>
      </c>
      <c r="B9673" s="28" t="s">
        <v>4573</v>
      </c>
      <c r="C9673" s="28" t="s">
        <v>4574</v>
      </c>
      <c r="D9673" s="25">
        <v>41449</v>
      </c>
      <c r="E9673" s="28" t="s">
        <v>729</v>
      </c>
      <c r="F9673" s="26">
        <v>5</v>
      </c>
      <c r="G9673" s="28" t="s">
        <v>5164</v>
      </c>
      <c r="H9673" s="28" t="s">
        <v>3488</v>
      </c>
      <c r="J9673" s="28" t="s">
        <v>4908</v>
      </c>
      <c r="K9673" s="29">
        <v>41449</v>
      </c>
      <c r="L9673" s="28" t="s">
        <v>7212</v>
      </c>
      <c r="M9673" s="28" t="s">
        <v>3719</v>
      </c>
    </row>
    <row r="9674" spans="1:13" hidden="1" x14ac:dyDescent="0.2">
      <c r="A9674" s="211">
        <v>94228.3</v>
      </c>
      <c r="B9674" s="28" t="s">
        <v>4573</v>
      </c>
      <c r="C9674" s="28" t="s">
        <v>4574</v>
      </c>
      <c r="D9674" s="25">
        <v>41449</v>
      </c>
      <c r="F9674" s="26">
        <v>38.15</v>
      </c>
      <c r="G9674" s="28" t="s">
        <v>5164</v>
      </c>
      <c r="H9674" s="28" t="s">
        <v>3365</v>
      </c>
      <c r="J9674" s="28" t="s">
        <v>4909</v>
      </c>
      <c r="K9674" s="29">
        <v>41449</v>
      </c>
      <c r="L9674" s="28" t="s">
        <v>7212</v>
      </c>
      <c r="M9674" s="28" t="s">
        <v>3719</v>
      </c>
    </row>
    <row r="9675" spans="1:13" hidden="1" x14ac:dyDescent="0.2">
      <c r="A9675" s="211">
        <v>94301</v>
      </c>
      <c r="B9675" s="28" t="s">
        <v>4573</v>
      </c>
      <c r="C9675" s="28" t="s">
        <v>5135</v>
      </c>
      <c r="D9675" s="25">
        <v>41449</v>
      </c>
      <c r="F9675" s="26">
        <v>11.1</v>
      </c>
      <c r="G9675" s="28" t="s">
        <v>7996</v>
      </c>
      <c r="H9675" s="28" t="s">
        <v>3484</v>
      </c>
      <c r="J9675" s="28" t="s">
        <v>4907</v>
      </c>
      <c r="K9675" s="29">
        <v>41450</v>
      </c>
      <c r="L9675" s="28" t="s">
        <v>5658</v>
      </c>
      <c r="M9675" s="28" t="s">
        <v>1636</v>
      </c>
    </row>
    <row r="9676" spans="1:13" x14ac:dyDescent="0.2">
      <c r="A9676" s="211">
        <v>94300</v>
      </c>
      <c r="B9676" s="33" t="s">
        <v>4573</v>
      </c>
      <c r="C9676" s="28" t="s">
        <v>5135</v>
      </c>
      <c r="D9676" s="25">
        <v>41449</v>
      </c>
      <c r="E9676" s="28" t="s">
        <v>212</v>
      </c>
      <c r="F9676" s="26">
        <v>13</v>
      </c>
      <c r="G9676" s="28" t="s">
        <v>3349</v>
      </c>
      <c r="H9676" s="28" t="s">
        <v>7151</v>
      </c>
      <c r="J9676" s="28" t="s">
        <v>4911</v>
      </c>
      <c r="K9676" s="29">
        <v>41450</v>
      </c>
      <c r="L9676" s="28" t="s">
        <v>5658</v>
      </c>
      <c r="M9676" s="28" t="s">
        <v>3500</v>
      </c>
    </row>
    <row r="9677" spans="1:13" hidden="1" x14ac:dyDescent="0.2">
      <c r="A9677" s="211">
        <v>94303</v>
      </c>
      <c r="B9677" s="28" t="s">
        <v>4573</v>
      </c>
      <c r="C9677" s="28" t="s">
        <v>5135</v>
      </c>
      <c r="D9677" s="25">
        <v>41449</v>
      </c>
      <c r="E9677" s="28" t="s">
        <v>211</v>
      </c>
      <c r="F9677" s="26">
        <v>21.24</v>
      </c>
      <c r="G9677" s="28" t="s">
        <v>4045</v>
      </c>
      <c r="H9677" s="28" t="s">
        <v>3379</v>
      </c>
      <c r="J9677" s="28" t="s">
        <v>4911</v>
      </c>
      <c r="K9677" s="29">
        <v>41451</v>
      </c>
      <c r="L9677" s="28" t="s">
        <v>5658</v>
      </c>
      <c r="M9677" s="28" t="s">
        <v>5708</v>
      </c>
    </row>
    <row r="9678" spans="1:13" hidden="1" x14ac:dyDescent="0.2">
      <c r="A9678" s="27">
        <v>94229</v>
      </c>
      <c r="B9678" s="28" t="s">
        <v>4573</v>
      </c>
      <c r="C9678" s="28" t="s">
        <v>4574</v>
      </c>
      <c r="D9678" s="25">
        <v>41449</v>
      </c>
      <c r="F9678" s="26">
        <v>30</v>
      </c>
      <c r="G9678" s="28" t="s">
        <v>5152</v>
      </c>
      <c r="H9678" s="28" t="s">
        <v>7311</v>
      </c>
      <c r="J9678" s="28" t="s">
        <v>4683</v>
      </c>
      <c r="K9678" s="29">
        <v>41449</v>
      </c>
      <c r="L9678" s="28" t="s">
        <v>7182</v>
      </c>
      <c r="M9678" s="28" t="s">
        <v>3720</v>
      </c>
    </row>
    <row r="9679" spans="1:13" hidden="1" x14ac:dyDescent="0.2">
      <c r="A9679" s="27">
        <v>94348</v>
      </c>
      <c r="B9679" s="28" t="s">
        <v>4573</v>
      </c>
      <c r="C9679" s="28" t="s">
        <v>2008</v>
      </c>
      <c r="D9679" s="25">
        <v>41449</v>
      </c>
      <c r="F9679" s="26">
        <v>20.68</v>
      </c>
      <c r="G9679" s="28" t="s">
        <v>683</v>
      </c>
      <c r="H9679" s="28" t="s">
        <v>3365</v>
      </c>
      <c r="J9679" s="28" t="s">
        <v>4909</v>
      </c>
      <c r="K9679" s="29" t="s">
        <v>205</v>
      </c>
      <c r="L9679" s="28" t="s">
        <v>5658</v>
      </c>
      <c r="M9679" s="28" t="s">
        <v>1646</v>
      </c>
    </row>
    <row r="9680" spans="1:13" hidden="1" x14ac:dyDescent="0.2">
      <c r="A9680" s="27">
        <v>94227</v>
      </c>
      <c r="B9680" s="28" t="s">
        <v>4585</v>
      </c>
      <c r="C9680" s="28" t="s">
        <v>4574</v>
      </c>
      <c r="D9680" s="25">
        <v>41449</v>
      </c>
      <c r="F9680" s="26">
        <v>20.8</v>
      </c>
      <c r="G9680" s="28" t="s">
        <v>5141</v>
      </c>
      <c r="H9680" s="28" t="s">
        <v>5948</v>
      </c>
      <c r="J9680" s="28" t="s">
        <v>4907</v>
      </c>
      <c r="K9680" s="29">
        <v>41449</v>
      </c>
      <c r="L9680" s="28" t="s">
        <v>7174</v>
      </c>
      <c r="M9680" s="28" t="s">
        <v>5035</v>
      </c>
    </row>
    <row r="9681" spans="1:13" hidden="1" x14ac:dyDescent="0.2">
      <c r="A9681" s="27">
        <v>94302</v>
      </c>
      <c r="B9681" s="28" t="s">
        <v>4573</v>
      </c>
      <c r="C9681" s="28" t="s">
        <v>5135</v>
      </c>
      <c r="D9681" s="25">
        <v>41449</v>
      </c>
      <c r="F9681" s="26">
        <v>7.2</v>
      </c>
      <c r="G9681" s="28" t="s">
        <v>4595</v>
      </c>
      <c r="H9681" s="28" t="s">
        <v>3370</v>
      </c>
      <c r="J9681" s="28" t="s">
        <v>4909</v>
      </c>
      <c r="K9681" s="29">
        <v>41450</v>
      </c>
      <c r="L9681" s="28" t="s">
        <v>5658</v>
      </c>
      <c r="M9681" s="28" t="s">
        <v>1637</v>
      </c>
    </row>
    <row r="9682" spans="1:13" hidden="1" x14ac:dyDescent="0.2">
      <c r="A9682" s="27">
        <v>94298</v>
      </c>
      <c r="B9682" s="28" t="s">
        <v>4573</v>
      </c>
      <c r="C9682" s="28" t="s">
        <v>5135</v>
      </c>
      <c r="D9682" s="25">
        <v>41449</v>
      </c>
      <c r="F9682" s="26">
        <v>43</v>
      </c>
      <c r="G9682" s="28" t="s">
        <v>81</v>
      </c>
      <c r="H9682" s="28" t="s">
        <v>3484</v>
      </c>
      <c r="J9682" s="28" t="s">
        <v>4908</v>
      </c>
      <c r="K9682" s="29">
        <v>41450</v>
      </c>
      <c r="L9682" s="28" t="s">
        <v>5658</v>
      </c>
      <c r="M9682" s="28" t="s">
        <v>1634</v>
      </c>
    </row>
    <row r="9683" spans="1:13" hidden="1" x14ac:dyDescent="0.2">
      <c r="A9683" s="27">
        <v>94299</v>
      </c>
      <c r="B9683" s="28" t="s">
        <v>4573</v>
      </c>
      <c r="C9683" s="28" t="s">
        <v>5135</v>
      </c>
      <c r="D9683" s="25">
        <v>41449</v>
      </c>
      <c r="F9683" s="26">
        <v>24.99</v>
      </c>
      <c r="G9683" s="28" t="s">
        <v>1563</v>
      </c>
      <c r="H9683" s="28" t="s">
        <v>277</v>
      </c>
      <c r="J9683" s="28" t="s">
        <v>4907</v>
      </c>
      <c r="K9683" s="29">
        <v>41450</v>
      </c>
      <c r="L9683" s="28" t="s">
        <v>5658</v>
      </c>
      <c r="M9683" s="28" t="s">
        <v>1635</v>
      </c>
    </row>
    <row r="9684" spans="1:13" hidden="1" x14ac:dyDescent="0.2">
      <c r="A9684" s="211">
        <v>94226</v>
      </c>
      <c r="B9684" s="28" t="s">
        <v>4573</v>
      </c>
      <c r="C9684" s="28" t="s">
        <v>4574</v>
      </c>
      <c r="D9684" s="25">
        <v>41450</v>
      </c>
      <c r="E9684" s="28" t="s">
        <v>214</v>
      </c>
      <c r="F9684" s="26">
        <v>225</v>
      </c>
      <c r="G9684" s="28" t="s">
        <v>685</v>
      </c>
      <c r="H9684" s="28" t="s">
        <v>7322</v>
      </c>
      <c r="J9684" s="28" t="s">
        <v>4549</v>
      </c>
      <c r="K9684" s="29">
        <v>41450</v>
      </c>
      <c r="L9684" s="28" t="s">
        <v>7212</v>
      </c>
      <c r="M9684" s="28" t="s">
        <v>3718</v>
      </c>
    </row>
    <row r="9685" spans="1:13" hidden="1" x14ac:dyDescent="0.2">
      <c r="A9685" s="27">
        <v>94223</v>
      </c>
      <c r="B9685" s="28" t="s">
        <v>4592</v>
      </c>
      <c r="C9685" s="28" t="s">
        <v>4574</v>
      </c>
      <c r="D9685" s="25">
        <v>41450</v>
      </c>
      <c r="F9685" s="26">
        <v>-55.68</v>
      </c>
      <c r="G9685" s="28" t="s">
        <v>2601</v>
      </c>
      <c r="H9685" s="28" t="s">
        <v>6666</v>
      </c>
      <c r="J9685" s="28" t="s">
        <v>4907</v>
      </c>
      <c r="K9685" s="29">
        <v>41450</v>
      </c>
      <c r="L9685" s="28" t="s">
        <v>7177</v>
      </c>
      <c r="M9685" s="28" t="s">
        <v>6447</v>
      </c>
    </row>
    <row r="9686" spans="1:13" hidden="1" x14ac:dyDescent="0.2">
      <c r="A9686" s="27">
        <v>94225</v>
      </c>
      <c r="B9686" s="28" t="s">
        <v>4573</v>
      </c>
      <c r="C9686" s="28" t="s">
        <v>4574</v>
      </c>
      <c r="D9686" s="25">
        <v>41450</v>
      </c>
      <c r="E9686" s="28" t="s">
        <v>3389</v>
      </c>
      <c r="F9686" s="26">
        <v>46.08</v>
      </c>
      <c r="G9686" s="28" t="s">
        <v>5139</v>
      </c>
      <c r="H9686" s="28" t="s">
        <v>3381</v>
      </c>
      <c r="J9686" s="28" t="s">
        <v>4911</v>
      </c>
      <c r="K9686" s="29">
        <v>41450</v>
      </c>
      <c r="L9686" s="28" t="s">
        <v>7174</v>
      </c>
      <c r="M9686" s="28" t="s">
        <v>7209</v>
      </c>
    </row>
    <row r="9687" spans="1:13" hidden="1" x14ac:dyDescent="0.2">
      <c r="A9687" s="27">
        <v>94349</v>
      </c>
      <c r="B9687" s="28" t="s">
        <v>4573</v>
      </c>
      <c r="C9687" s="28" t="s">
        <v>2008</v>
      </c>
      <c r="D9687" s="25">
        <v>41450</v>
      </c>
      <c r="F9687" s="26">
        <v>57.93</v>
      </c>
      <c r="G9687" s="28" t="s">
        <v>683</v>
      </c>
      <c r="H9687" s="28" t="s">
        <v>3365</v>
      </c>
      <c r="J9687" s="28" t="s">
        <v>4909</v>
      </c>
      <c r="K9687" s="29" t="s">
        <v>206</v>
      </c>
      <c r="L9687" s="28" t="s">
        <v>5658</v>
      </c>
      <c r="M9687" s="28" t="s">
        <v>1647</v>
      </c>
    </row>
    <row r="9688" spans="1:13" hidden="1" x14ac:dyDescent="0.2">
      <c r="A9688" s="27">
        <v>94304</v>
      </c>
      <c r="B9688" s="28" t="s">
        <v>4573</v>
      </c>
      <c r="C9688" s="28" t="s">
        <v>5135</v>
      </c>
      <c r="D9688" s="25">
        <v>41450</v>
      </c>
      <c r="F9688" s="26">
        <v>6.28</v>
      </c>
      <c r="G9688" s="28" t="s">
        <v>5137</v>
      </c>
      <c r="H9688" s="28" t="s">
        <v>3365</v>
      </c>
      <c r="J9688" s="28" t="s">
        <v>4909</v>
      </c>
      <c r="K9688" s="29">
        <v>41451</v>
      </c>
      <c r="L9688" s="28" t="s">
        <v>5658</v>
      </c>
      <c r="M9688" s="28" t="s">
        <v>4774</v>
      </c>
    </row>
    <row r="9689" spans="1:13" hidden="1" x14ac:dyDescent="0.2">
      <c r="A9689" s="27">
        <v>94224</v>
      </c>
      <c r="B9689" s="28" t="s">
        <v>5138</v>
      </c>
      <c r="C9689" s="28" t="s">
        <v>4574</v>
      </c>
      <c r="D9689" s="25">
        <v>41450</v>
      </c>
      <c r="F9689" s="26">
        <v>379.78</v>
      </c>
      <c r="G9689" s="28" t="s">
        <v>4574</v>
      </c>
      <c r="H9689" s="28" t="s">
        <v>3381</v>
      </c>
      <c r="J9689" s="28" t="s">
        <v>4909</v>
      </c>
      <c r="K9689" s="29">
        <v>41450</v>
      </c>
      <c r="L9689" s="28" t="s">
        <v>7206</v>
      </c>
      <c r="M9689" s="28" t="s">
        <v>3706</v>
      </c>
    </row>
    <row r="9690" spans="1:13" hidden="1" x14ac:dyDescent="0.2">
      <c r="A9690" s="27">
        <v>94305</v>
      </c>
      <c r="B9690" s="28" t="s">
        <v>4573</v>
      </c>
      <c r="C9690" s="28" t="s">
        <v>5135</v>
      </c>
      <c r="D9690" s="25">
        <v>41451</v>
      </c>
      <c r="F9690" s="26">
        <v>30</v>
      </c>
      <c r="G9690" s="28" t="s">
        <v>895</v>
      </c>
      <c r="H9690" s="28" t="s">
        <v>3488</v>
      </c>
      <c r="J9690" s="28" t="s">
        <v>4908</v>
      </c>
      <c r="K9690" s="29">
        <v>41452</v>
      </c>
      <c r="L9690" s="28" t="s">
        <v>5658</v>
      </c>
      <c r="M9690" s="28" t="s">
        <v>6097</v>
      </c>
    </row>
    <row r="9691" spans="1:13" hidden="1" x14ac:dyDescent="0.2">
      <c r="A9691" s="27">
        <v>94306</v>
      </c>
      <c r="B9691" s="28" t="s">
        <v>4573</v>
      </c>
      <c r="C9691" s="28" t="s">
        <v>5135</v>
      </c>
      <c r="D9691" s="25">
        <v>41451</v>
      </c>
      <c r="E9691" s="28" t="s">
        <v>210</v>
      </c>
      <c r="F9691" s="26">
        <v>4.8</v>
      </c>
      <c r="G9691" s="28" t="s">
        <v>2205</v>
      </c>
      <c r="H9691" s="28" t="s">
        <v>3484</v>
      </c>
      <c r="J9691" s="28" t="s">
        <v>4907</v>
      </c>
      <c r="K9691" s="29">
        <v>41452</v>
      </c>
      <c r="L9691" s="28" t="s">
        <v>5658</v>
      </c>
      <c r="M9691" s="28" t="s">
        <v>755</v>
      </c>
    </row>
    <row r="9692" spans="1:13" hidden="1" x14ac:dyDescent="0.2">
      <c r="A9692" s="27">
        <v>94222</v>
      </c>
      <c r="B9692" s="28" t="s">
        <v>4573</v>
      </c>
      <c r="C9692" s="28" t="s">
        <v>4574</v>
      </c>
      <c r="D9692" s="25">
        <v>41451</v>
      </c>
      <c r="F9692" s="26">
        <v>221.56</v>
      </c>
      <c r="G9692" s="28" t="s">
        <v>5005</v>
      </c>
      <c r="H9692" s="28" t="s">
        <v>7322</v>
      </c>
      <c r="J9692" s="28" t="s">
        <v>4549</v>
      </c>
      <c r="K9692" s="29">
        <v>41451</v>
      </c>
      <c r="L9692" s="28" t="s">
        <v>7212</v>
      </c>
      <c r="M9692" s="28" t="s">
        <v>3717</v>
      </c>
    </row>
    <row r="9693" spans="1:13" hidden="1" x14ac:dyDescent="0.2">
      <c r="A9693" s="211">
        <v>94308</v>
      </c>
      <c r="B9693" s="28" t="s">
        <v>4573</v>
      </c>
      <c r="C9693" s="28" t="s">
        <v>5135</v>
      </c>
      <c r="D9693" s="25">
        <v>41452</v>
      </c>
      <c r="F9693" s="26">
        <v>18.8</v>
      </c>
      <c r="G9693" s="28" t="s">
        <v>4915</v>
      </c>
      <c r="H9693" s="28" t="s">
        <v>4600</v>
      </c>
      <c r="J9693" s="28" t="s">
        <v>4905</v>
      </c>
      <c r="K9693" s="29">
        <v>41453</v>
      </c>
      <c r="L9693" s="28" t="s">
        <v>5658</v>
      </c>
      <c r="M9693" s="28" t="s">
        <v>1639</v>
      </c>
    </row>
    <row r="9694" spans="1:13" hidden="1" x14ac:dyDescent="0.2">
      <c r="A9694" s="211">
        <v>94310</v>
      </c>
      <c r="B9694" s="28" t="s">
        <v>4573</v>
      </c>
      <c r="C9694" s="28" t="s">
        <v>5135</v>
      </c>
      <c r="D9694" s="25">
        <v>41452</v>
      </c>
      <c r="E9694" s="28" t="s">
        <v>2216</v>
      </c>
      <c r="F9694" s="26">
        <v>12.98</v>
      </c>
      <c r="G9694" s="28" t="s">
        <v>1938</v>
      </c>
      <c r="H9694" s="28" t="s">
        <v>277</v>
      </c>
      <c r="J9694" s="28" t="s">
        <v>4905</v>
      </c>
      <c r="K9694" s="29">
        <v>41453</v>
      </c>
      <c r="L9694" s="28" t="s">
        <v>5658</v>
      </c>
      <c r="M9694" s="28" t="s">
        <v>5774</v>
      </c>
    </row>
    <row r="9695" spans="1:13" hidden="1" x14ac:dyDescent="0.2">
      <c r="A9695" s="211">
        <v>94309</v>
      </c>
      <c r="B9695" s="28" t="s">
        <v>4573</v>
      </c>
      <c r="C9695" s="28" t="s">
        <v>5135</v>
      </c>
      <c r="D9695" s="25">
        <v>41452</v>
      </c>
      <c r="E9695" s="28" t="s">
        <v>208</v>
      </c>
      <c r="F9695" s="26">
        <v>15</v>
      </c>
      <c r="G9695" s="28" t="s">
        <v>2203</v>
      </c>
      <c r="H9695" s="28" t="s">
        <v>4600</v>
      </c>
      <c r="J9695" s="28" t="s">
        <v>4905</v>
      </c>
      <c r="K9695" s="29">
        <v>41453</v>
      </c>
      <c r="L9695" s="28" t="s">
        <v>5658</v>
      </c>
      <c r="M9695" s="28" t="s">
        <v>6473</v>
      </c>
    </row>
    <row r="9696" spans="1:13" hidden="1" x14ac:dyDescent="0.2">
      <c r="A9696" s="27">
        <v>94307</v>
      </c>
      <c r="B9696" s="28" t="s">
        <v>4573</v>
      </c>
      <c r="C9696" s="28" t="s">
        <v>5135</v>
      </c>
      <c r="D9696" s="25">
        <v>41452</v>
      </c>
      <c r="E9696" s="28" t="s">
        <v>209</v>
      </c>
      <c r="F9696" s="26">
        <v>56.17</v>
      </c>
      <c r="G9696" s="28" t="s">
        <v>6614</v>
      </c>
      <c r="H9696" s="28" t="s">
        <v>7311</v>
      </c>
      <c r="J9696" s="28" t="s">
        <v>4683</v>
      </c>
      <c r="K9696" s="29">
        <v>41453</v>
      </c>
      <c r="L9696" s="28" t="s">
        <v>5658</v>
      </c>
      <c r="M9696" s="28" t="s">
        <v>1638</v>
      </c>
    </row>
    <row r="9697" spans="1:13" hidden="1" x14ac:dyDescent="0.2">
      <c r="A9697" s="211">
        <v>94220</v>
      </c>
      <c r="B9697" s="28" t="s">
        <v>4573</v>
      </c>
      <c r="C9697" s="28" t="s">
        <v>4574</v>
      </c>
      <c r="D9697" s="25">
        <v>41453</v>
      </c>
      <c r="F9697" s="26">
        <v>35</v>
      </c>
      <c r="G9697" s="28" t="s">
        <v>6756</v>
      </c>
      <c r="H9697" s="28" t="s">
        <v>277</v>
      </c>
      <c r="J9697" s="28" t="s">
        <v>4911</v>
      </c>
      <c r="K9697" s="29">
        <v>41453</v>
      </c>
      <c r="L9697" s="28" t="s">
        <v>7174</v>
      </c>
      <c r="M9697" s="28" t="s">
        <v>6785</v>
      </c>
    </row>
    <row r="9698" spans="1:13" hidden="1" x14ac:dyDescent="0.2">
      <c r="A9698" s="27">
        <v>94312</v>
      </c>
      <c r="B9698" s="28" t="s">
        <v>4573</v>
      </c>
      <c r="C9698" s="28" t="s">
        <v>5135</v>
      </c>
      <c r="D9698" s="25">
        <v>41453</v>
      </c>
      <c r="F9698" s="26">
        <v>39.200000000000003</v>
      </c>
      <c r="G9698" s="28" t="s">
        <v>3970</v>
      </c>
      <c r="H9698" s="28" t="s">
        <v>3484</v>
      </c>
      <c r="J9698" s="28" t="s">
        <v>4909</v>
      </c>
      <c r="K9698" s="29">
        <v>41454</v>
      </c>
      <c r="L9698" s="28" t="s">
        <v>5658</v>
      </c>
      <c r="M9698" s="28" t="s">
        <v>1927</v>
      </c>
    </row>
    <row r="9699" spans="1:13" hidden="1" x14ac:dyDescent="0.2">
      <c r="A9699" s="27">
        <v>94311</v>
      </c>
      <c r="B9699" s="28" t="s">
        <v>4573</v>
      </c>
      <c r="C9699" s="28" t="s">
        <v>5135</v>
      </c>
      <c r="D9699" s="25">
        <v>41453</v>
      </c>
      <c r="F9699" s="26">
        <v>62.1</v>
      </c>
      <c r="G9699" s="28" t="s">
        <v>5160</v>
      </c>
      <c r="H9699" s="28" t="s">
        <v>7322</v>
      </c>
      <c r="J9699" s="28" t="s">
        <v>7139</v>
      </c>
      <c r="K9699" s="29">
        <v>41454</v>
      </c>
      <c r="L9699" s="28" t="s">
        <v>5658</v>
      </c>
      <c r="M9699" s="28" t="s">
        <v>6472</v>
      </c>
    </row>
    <row r="9700" spans="1:13" hidden="1" x14ac:dyDescent="0.2">
      <c r="A9700" s="27">
        <v>94350</v>
      </c>
      <c r="B9700" s="28" t="s">
        <v>4573</v>
      </c>
      <c r="C9700" s="28" t="s">
        <v>2008</v>
      </c>
      <c r="D9700" s="25">
        <v>41453</v>
      </c>
      <c r="F9700" s="26">
        <v>7.74</v>
      </c>
      <c r="G9700" s="28" t="s">
        <v>683</v>
      </c>
      <c r="H9700" s="28" t="s">
        <v>3365</v>
      </c>
      <c r="J9700" s="28" t="s">
        <v>4909</v>
      </c>
      <c r="K9700" s="29">
        <v>41281</v>
      </c>
      <c r="L9700" s="28" t="s">
        <v>5658</v>
      </c>
      <c r="M9700" s="28" t="s">
        <v>1648</v>
      </c>
    </row>
    <row r="9701" spans="1:13" hidden="1" x14ac:dyDescent="0.2">
      <c r="A9701" s="27">
        <v>94313</v>
      </c>
      <c r="B9701" s="28" t="s">
        <v>4573</v>
      </c>
      <c r="C9701" s="28" t="s">
        <v>5135</v>
      </c>
      <c r="D9701" s="25">
        <v>41453</v>
      </c>
      <c r="F9701" s="26">
        <v>4.6100000000000003</v>
      </c>
      <c r="G9701" s="28" t="s">
        <v>5137</v>
      </c>
      <c r="H9701" s="28" t="s">
        <v>3365</v>
      </c>
      <c r="J9701" s="28" t="s">
        <v>4909</v>
      </c>
      <c r="K9701" s="29">
        <v>41454</v>
      </c>
      <c r="L9701" s="28" t="s">
        <v>5658</v>
      </c>
      <c r="M9701" s="28" t="s">
        <v>4774</v>
      </c>
    </row>
    <row r="9702" spans="1:13" hidden="1" x14ac:dyDescent="0.2">
      <c r="A9702" s="27">
        <v>94221</v>
      </c>
      <c r="B9702" s="28" t="s">
        <v>4573</v>
      </c>
      <c r="C9702" s="28" t="s">
        <v>4574</v>
      </c>
      <c r="D9702" s="25">
        <v>41453</v>
      </c>
      <c r="F9702" s="26">
        <v>44.96</v>
      </c>
      <c r="G9702" s="28" t="s">
        <v>6790</v>
      </c>
      <c r="H9702" s="28" t="s">
        <v>3381</v>
      </c>
      <c r="J9702" s="28" t="s">
        <v>4909</v>
      </c>
      <c r="K9702" s="29">
        <v>41453</v>
      </c>
      <c r="L9702" s="28" t="s">
        <v>7174</v>
      </c>
      <c r="M9702" s="28" t="s">
        <v>7220</v>
      </c>
    </row>
    <row r="9703" spans="1:13" hidden="1" x14ac:dyDescent="0.2">
      <c r="A9703" s="27">
        <v>94219</v>
      </c>
      <c r="B9703" s="28" t="s">
        <v>4573</v>
      </c>
      <c r="C9703" s="28" t="s">
        <v>4574</v>
      </c>
      <c r="D9703" s="25">
        <v>41453</v>
      </c>
      <c r="F9703" s="26">
        <v>25.54</v>
      </c>
      <c r="G9703" s="28" t="s">
        <v>5136</v>
      </c>
      <c r="H9703" s="28" t="s">
        <v>3381</v>
      </c>
      <c r="J9703" s="28" t="s">
        <v>4911</v>
      </c>
      <c r="K9703" s="29">
        <v>41453</v>
      </c>
      <c r="L9703" s="28" t="s">
        <v>7174</v>
      </c>
      <c r="M9703" s="28" t="s">
        <v>7221</v>
      </c>
    </row>
    <row r="9704" spans="1:13" x14ac:dyDescent="0.2">
      <c r="A9704" s="27">
        <v>94314</v>
      </c>
      <c r="B9704" s="28" t="s">
        <v>4573</v>
      </c>
      <c r="C9704" s="28" t="s">
        <v>5135</v>
      </c>
      <c r="D9704" s="25">
        <v>41453</v>
      </c>
      <c r="F9704" s="26">
        <v>250</v>
      </c>
      <c r="G9704" s="28" t="s">
        <v>2205</v>
      </c>
      <c r="H9704" s="28" t="s">
        <v>7151</v>
      </c>
      <c r="J9704" s="28" t="s">
        <v>4911</v>
      </c>
      <c r="K9704" s="29">
        <v>41456</v>
      </c>
      <c r="L9704" s="28" t="s">
        <v>5658</v>
      </c>
      <c r="M9704" s="28" t="s">
        <v>755</v>
      </c>
    </row>
    <row r="9705" spans="1:13" hidden="1" x14ac:dyDescent="0.2">
      <c r="A9705" s="211">
        <v>94316</v>
      </c>
      <c r="B9705" s="28" t="s">
        <v>4573</v>
      </c>
      <c r="C9705" s="28" t="s">
        <v>5135</v>
      </c>
      <c r="D9705" s="25">
        <v>41454</v>
      </c>
      <c r="F9705" s="26">
        <v>13.93</v>
      </c>
      <c r="G9705" s="28" t="s">
        <v>879</v>
      </c>
      <c r="H9705" s="28" t="s">
        <v>3365</v>
      </c>
      <c r="J9705" s="28" t="s">
        <v>4909</v>
      </c>
      <c r="K9705" s="29">
        <v>41456</v>
      </c>
      <c r="L9705" s="28" t="s">
        <v>5658</v>
      </c>
      <c r="M9705" s="28" t="s">
        <v>1640</v>
      </c>
    </row>
    <row r="9706" spans="1:13" hidden="1" x14ac:dyDescent="0.2">
      <c r="A9706" s="27">
        <v>94315</v>
      </c>
      <c r="B9706" s="28" t="s">
        <v>4573</v>
      </c>
      <c r="C9706" s="28" t="s">
        <v>5135</v>
      </c>
      <c r="D9706" s="25">
        <v>41454</v>
      </c>
      <c r="E9706" s="28" t="s">
        <v>1331</v>
      </c>
      <c r="F9706" s="26">
        <v>19.96</v>
      </c>
      <c r="G9706" s="28" t="s">
        <v>5137</v>
      </c>
      <c r="H9706" s="28" t="s">
        <v>3488</v>
      </c>
      <c r="J9706" s="28" t="s">
        <v>4909</v>
      </c>
      <c r="K9706" s="29">
        <v>41456</v>
      </c>
      <c r="L9706" s="28" t="s">
        <v>5658</v>
      </c>
      <c r="M9706" s="28" t="s">
        <v>3175</v>
      </c>
    </row>
    <row r="9707" spans="1:13" hidden="1" x14ac:dyDescent="0.2">
      <c r="A9707" s="211">
        <v>94209</v>
      </c>
      <c r="B9707" s="28" t="s">
        <v>4592</v>
      </c>
      <c r="C9707" s="28" t="s">
        <v>4574</v>
      </c>
      <c r="D9707" s="25">
        <v>41456</v>
      </c>
      <c r="F9707" s="26">
        <v>-5256.7</v>
      </c>
      <c r="G9707" s="28" t="s">
        <v>4593</v>
      </c>
      <c r="H9707" s="28" t="s">
        <v>6666</v>
      </c>
      <c r="J9707" s="28" t="s">
        <v>4911</v>
      </c>
      <c r="K9707" s="29">
        <v>41456</v>
      </c>
      <c r="L9707" s="28" t="s">
        <v>7177</v>
      </c>
      <c r="M9707" s="28" t="s">
        <v>3716</v>
      </c>
    </row>
    <row r="9708" spans="1:13" hidden="1" x14ac:dyDescent="0.2">
      <c r="A9708" s="211">
        <v>94207.2</v>
      </c>
      <c r="B9708" s="28" t="s">
        <v>4573</v>
      </c>
      <c r="C9708" s="28" t="s">
        <v>4574</v>
      </c>
      <c r="D9708" s="25">
        <v>41456</v>
      </c>
      <c r="E9708" s="28" t="s">
        <v>3367</v>
      </c>
      <c r="F9708" s="26">
        <v>30</v>
      </c>
      <c r="G9708" s="28" t="s">
        <v>4584</v>
      </c>
      <c r="H9708" s="28" t="s">
        <v>3365</v>
      </c>
      <c r="J9708" s="28" t="s">
        <v>4905</v>
      </c>
      <c r="K9708" s="29">
        <v>41456</v>
      </c>
      <c r="L9708" s="28" t="s">
        <v>7182</v>
      </c>
      <c r="M9708" s="28" t="s">
        <v>3714</v>
      </c>
    </row>
    <row r="9709" spans="1:13" hidden="1" x14ac:dyDescent="0.2">
      <c r="A9709" s="211">
        <v>94205</v>
      </c>
      <c r="B9709" s="28" t="s">
        <v>4579</v>
      </c>
      <c r="C9709" s="28" t="s">
        <v>4574</v>
      </c>
      <c r="D9709" s="25">
        <v>41456</v>
      </c>
      <c r="F9709" s="26">
        <v>40</v>
      </c>
      <c r="G9709" s="28" t="s">
        <v>4580</v>
      </c>
      <c r="H9709" s="28" t="s">
        <v>6667</v>
      </c>
      <c r="K9709" s="29">
        <v>41456</v>
      </c>
      <c r="L9709" s="28" t="s">
        <v>7184</v>
      </c>
      <c r="M9709" s="28" t="s">
        <v>3705</v>
      </c>
    </row>
    <row r="9710" spans="1:13" hidden="1" x14ac:dyDescent="0.2">
      <c r="A9710" s="211">
        <v>94207.1</v>
      </c>
      <c r="B9710" s="28" t="s">
        <v>4573</v>
      </c>
      <c r="C9710" s="28" t="s">
        <v>4574</v>
      </c>
      <c r="D9710" s="25">
        <v>41456</v>
      </c>
      <c r="F9710" s="26">
        <v>50</v>
      </c>
      <c r="G9710" s="28" t="s">
        <v>4915</v>
      </c>
      <c r="H9710" s="28" t="s">
        <v>4600</v>
      </c>
      <c r="J9710" s="28" t="s">
        <v>4905</v>
      </c>
      <c r="K9710" s="29">
        <v>41456</v>
      </c>
      <c r="L9710" s="28" t="s">
        <v>7182</v>
      </c>
      <c r="M9710" s="28" t="s">
        <v>3714</v>
      </c>
    </row>
    <row r="9711" spans="1:13" hidden="1" x14ac:dyDescent="0.2">
      <c r="A9711" s="211">
        <v>94317.1</v>
      </c>
      <c r="B9711" s="28" t="s">
        <v>4573</v>
      </c>
      <c r="C9711" s="28" t="s">
        <v>5135</v>
      </c>
      <c r="D9711" s="25">
        <v>41456</v>
      </c>
      <c r="E9711" s="28" t="s">
        <v>207</v>
      </c>
      <c r="F9711" s="26">
        <v>20</v>
      </c>
      <c r="G9711" s="28" t="s">
        <v>6085</v>
      </c>
      <c r="H9711" s="28" t="s">
        <v>7321</v>
      </c>
      <c r="J9711" s="28" t="s">
        <v>4909</v>
      </c>
      <c r="K9711" s="29">
        <v>41457</v>
      </c>
      <c r="L9711" s="28" t="s">
        <v>5658</v>
      </c>
      <c r="M9711" s="28" t="s">
        <v>1641</v>
      </c>
    </row>
    <row r="9712" spans="1:13" hidden="1" x14ac:dyDescent="0.2">
      <c r="A9712" s="211">
        <v>94317.2</v>
      </c>
      <c r="B9712" s="33" t="s">
        <v>4573</v>
      </c>
      <c r="C9712" s="28" t="s">
        <v>5135</v>
      </c>
      <c r="D9712" s="25">
        <v>41456</v>
      </c>
      <c r="E9712" s="33"/>
      <c r="F9712" s="26">
        <v>15.88</v>
      </c>
      <c r="G9712" s="28" t="s">
        <v>6085</v>
      </c>
      <c r="H9712" s="28" t="s">
        <v>3365</v>
      </c>
      <c r="J9712" s="28" t="s">
        <v>4909</v>
      </c>
      <c r="K9712" s="29">
        <v>41457</v>
      </c>
      <c r="L9712" s="28" t="s">
        <v>5658</v>
      </c>
      <c r="M9712" s="28" t="s">
        <v>1641</v>
      </c>
    </row>
    <row r="9713" spans="1:13" hidden="1" x14ac:dyDescent="0.2">
      <c r="A9713" s="211">
        <v>94216</v>
      </c>
      <c r="B9713" s="28" t="s">
        <v>4573</v>
      </c>
      <c r="C9713" s="28" t="s">
        <v>4574</v>
      </c>
      <c r="D9713" s="25">
        <v>41456</v>
      </c>
      <c r="F9713" s="26">
        <v>5</v>
      </c>
      <c r="G9713" s="28" t="s">
        <v>5134</v>
      </c>
      <c r="H9713" s="28" t="s">
        <v>5954</v>
      </c>
      <c r="J9713" s="28" t="s">
        <v>4912</v>
      </c>
      <c r="K9713" s="29">
        <v>41456</v>
      </c>
      <c r="L9713" s="28" t="s">
        <v>7174</v>
      </c>
      <c r="M9713" s="28" t="s">
        <v>7194</v>
      </c>
    </row>
    <row r="9714" spans="1:13" hidden="1" x14ac:dyDescent="0.2">
      <c r="A9714" s="211">
        <v>94212</v>
      </c>
      <c r="B9714" s="28" t="s">
        <v>4573</v>
      </c>
      <c r="C9714" s="28" t="s">
        <v>4574</v>
      </c>
      <c r="D9714" s="25">
        <v>41456</v>
      </c>
      <c r="E9714" s="33" t="s">
        <v>7946</v>
      </c>
      <c r="F9714" s="26">
        <v>10.85</v>
      </c>
      <c r="G9714" s="33" t="s">
        <v>5151</v>
      </c>
      <c r="H9714" s="28" t="s">
        <v>277</v>
      </c>
      <c r="J9714" s="28" t="s">
        <v>4907</v>
      </c>
      <c r="K9714" s="29">
        <v>41456</v>
      </c>
      <c r="L9714" s="28" t="s">
        <v>7174</v>
      </c>
      <c r="M9714" s="28" t="s">
        <v>6682</v>
      </c>
    </row>
    <row r="9715" spans="1:13" hidden="1" x14ac:dyDescent="0.2">
      <c r="A9715" s="211">
        <v>94213</v>
      </c>
      <c r="B9715" s="28" t="s">
        <v>4573</v>
      </c>
      <c r="C9715" s="28" t="s">
        <v>4574</v>
      </c>
      <c r="D9715" s="25">
        <v>41456</v>
      </c>
      <c r="E9715" s="28" t="s">
        <v>3382</v>
      </c>
      <c r="F9715" s="26">
        <v>142</v>
      </c>
      <c r="G9715" s="28" t="s">
        <v>5414</v>
      </c>
      <c r="H9715" s="28" t="s">
        <v>3381</v>
      </c>
      <c r="J9715" s="28" t="s">
        <v>4909</v>
      </c>
      <c r="K9715" s="29">
        <v>41456</v>
      </c>
      <c r="L9715" s="28" t="s">
        <v>7174</v>
      </c>
      <c r="M9715" s="28" t="s">
        <v>7188</v>
      </c>
    </row>
    <row r="9716" spans="1:13" hidden="1" x14ac:dyDescent="0.2">
      <c r="A9716" s="27">
        <v>94210</v>
      </c>
      <c r="B9716" s="28" t="s">
        <v>4573</v>
      </c>
      <c r="C9716" s="28" t="s">
        <v>4574</v>
      </c>
      <c r="D9716" s="25">
        <v>41456</v>
      </c>
      <c r="F9716" s="26">
        <v>33.18</v>
      </c>
      <c r="G9716" s="28" t="s">
        <v>6752</v>
      </c>
      <c r="H9716" s="28" t="s">
        <v>3381</v>
      </c>
      <c r="J9716" s="28" t="s">
        <v>4907</v>
      </c>
      <c r="K9716" s="29">
        <v>41456</v>
      </c>
      <c r="L9716" s="28" t="s">
        <v>7174</v>
      </c>
      <c r="M9716" s="28" t="s">
        <v>6752</v>
      </c>
    </row>
    <row r="9717" spans="1:13" hidden="1" x14ac:dyDescent="0.2">
      <c r="A9717" s="27">
        <v>94208</v>
      </c>
      <c r="B9717" s="33" t="s">
        <v>4573</v>
      </c>
      <c r="C9717" s="28" t="s">
        <v>4574</v>
      </c>
      <c r="D9717" s="25">
        <v>41456</v>
      </c>
      <c r="F9717" s="26">
        <v>30</v>
      </c>
      <c r="G9717" s="28" t="s">
        <v>5152</v>
      </c>
      <c r="H9717" s="28" t="s">
        <v>7311</v>
      </c>
      <c r="J9717" s="28" t="s">
        <v>4683</v>
      </c>
      <c r="K9717" s="29">
        <v>41456</v>
      </c>
      <c r="L9717" s="28" t="s">
        <v>7182</v>
      </c>
      <c r="M9717" s="28" t="s">
        <v>3715</v>
      </c>
    </row>
    <row r="9718" spans="1:13" hidden="1" x14ac:dyDescent="0.2">
      <c r="A9718" s="27">
        <v>94351</v>
      </c>
      <c r="B9718" s="33" t="s">
        <v>4573</v>
      </c>
      <c r="C9718" s="28" t="s">
        <v>2008</v>
      </c>
      <c r="D9718" s="25">
        <v>41456</v>
      </c>
      <c r="E9718" s="33"/>
      <c r="F9718" s="26">
        <v>10.119999999999999</v>
      </c>
      <c r="G9718" s="28" t="s">
        <v>683</v>
      </c>
      <c r="H9718" s="28" t="s">
        <v>3365</v>
      </c>
      <c r="J9718" s="28" t="s">
        <v>4909</v>
      </c>
      <c r="K9718" s="29">
        <v>41312</v>
      </c>
      <c r="L9718" s="28" t="s">
        <v>5658</v>
      </c>
      <c r="M9718" s="28" t="s">
        <v>1649</v>
      </c>
    </row>
    <row r="9719" spans="1:13" hidden="1" x14ac:dyDescent="0.2">
      <c r="A9719" s="27">
        <v>94319</v>
      </c>
      <c r="B9719" s="28" t="s">
        <v>4573</v>
      </c>
      <c r="C9719" s="28" t="s">
        <v>5135</v>
      </c>
      <c r="D9719" s="25">
        <v>41456</v>
      </c>
      <c r="F9719" s="26">
        <v>1.9</v>
      </c>
      <c r="G9719" s="28" t="s">
        <v>2210</v>
      </c>
      <c r="H9719" s="28" t="s">
        <v>3484</v>
      </c>
      <c r="J9719" s="28" t="s">
        <v>4907</v>
      </c>
      <c r="K9719" s="29">
        <v>41457</v>
      </c>
      <c r="L9719" s="28" t="s">
        <v>5658</v>
      </c>
      <c r="M9719" s="28" t="s">
        <v>3179</v>
      </c>
    </row>
    <row r="9720" spans="1:13" hidden="1" x14ac:dyDescent="0.2">
      <c r="A9720" s="27">
        <v>94318</v>
      </c>
      <c r="B9720" s="28" t="s">
        <v>4573</v>
      </c>
      <c r="C9720" s="28" t="s">
        <v>5135</v>
      </c>
      <c r="D9720" s="25">
        <v>41456</v>
      </c>
      <c r="F9720" s="26">
        <v>6.78</v>
      </c>
      <c r="G9720" s="28" t="s">
        <v>5137</v>
      </c>
      <c r="H9720" s="28" t="s">
        <v>3365</v>
      </c>
      <c r="J9720" s="28" t="s">
        <v>4909</v>
      </c>
      <c r="K9720" s="29">
        <v>41457</v>
      </c>
      <c r="L9720" s="28" t="s">
        <v>5658</v>
      </c>
      <c r="M9720" s="28" t="s">
        <v>4774</v>
      </c>
    </row>
    <row r="9721" spans="1:13" hidden="1" x14ac:dyDescent="0.2">
      <c r="A9721" s="27">
        <v>94218</v>
      </c>
      <c r="B9721" s="28" t="s">
        <v>4579</v>
      </c>
      <c r="C9721" s="28" t="s">
        <v>4574</v>
      </c>
      <c r="D9721" s="25">
        <v>41456</v>
      </c>
      <c r="F9721" s="26">
        <v>50</v>
      </c>
      <c r="G9721" s="28" t="s">
        <v>5133</v>
      </c>
      <c r="H9721" s="28" t="s">
        <v>6667</v>
      </c>
      <c r="K9721" s="29">
        <v>41456</v>
      </c>
      <c r="L9721" s="28" t="s">
        <v>7174</v>
      </c>
      <c r="M9721" s="28" t="s">
        <v>2972</v>
      </c>
    </row>
    <row r="9722" spans="1:13" hidden="1" x14ac:dyDescent="0.2">
      <c r="A9722" s="27">
        <v>94333</v>
      </c>
      <c r="B9722" s="28" t="s">
        <v>5150</v>
      </c>
      <c r="C9722" s="28" t="s">
        <v>5133</v>
      </c>
      <c r="D9722" s="25">
        <v>41456</v>
      </c>
      <c r="F9722" s="26">
        <v>-50</v>
      </c>
      <c r="G9722" s="28" t="s">
        <v>5133</v>
      </c>
      <c r="H9722" s="28" t="s">
        <v>6667</v>
      </c>
      <c r="K9722" s="29">
        <v>41456</v>
      </c>
      <c r="L9722" s="28" t="s">
        <v>5658</v>
      </c>
      <c r="M9722" s="28" t="s">
        <v>2935</v>
      </c>
    </row>
    <row r="9723" spans="1:13" hidden="1" x14ac:dyDescent="0.2">
      <c r="A9723" s="27">
        <v>94215</v>
      </c>
      <c r="B9723" s="28" t="s">
        <v>4573</v>
      </c>
      <c r="C9723" s="28" t="s">
        <v>4574</v>
      </c>
      <c r="D9723" s="25">
        <v>41456</v>
      </c>
      <c r="F9723" s="26">
        <v>38.79</v>
      </c>
      <c r="G9723" s="28" t="s">
        <v>6021</v>
      </c>
      <c r="H9723" s="28" t="s">
        <v>3381</v>
      </c>
      <c r="J9723" s="28" t="s">
        <v>4909</v>
      </c>
      <c r="K9723" s="29">
        <v>41456</v>
      </c>
      <c r="L9723" s="28" t="s">
        <v>7174</v>
      </c>
      <c r="M9723" s="28" t="s">
        <v>6784</v>
      </c>
    </row>
    <row r="9724" spans="1:13" hidden="1" x14ac:dyDescent="0.2">
      <c r="A9724" s="27">
        <v>94211</v>
      </c>
      <c r="B9724" s="28" t="s">
        <v>4573</v>
      </c>
      <c r="C9724" s="28" t="s">
        <v>4574</v>
      </c>
      <c r="D9724" s="25">
        <v>41456</v>
      </c>
      <c r="E9724" s="28" t="s">
        <v>3375</v>
      </c>
      <c r="F9724" s="26">
        <v>31.75</v>
      </c>
      <c r="G9724" s="28" t="s">
        <v>6023</v>
      </c>
      <c r="H9724" s="28" t="s">
        <v>3379</v>
      </c>
      <c r="J9724" s="28" t="s">
        <v>4906</v>
      </c>
      <c r="K9724" s="29">
        <v>41456</v>
      </c>
      <c r="L9724" s="28" t="s">
        <v>7174</v>
      </c>
      <c r="M9724" s="28" t="s">
        <v>7196</v>
      </c>
    </row>
    <row r="9725" spans="1:13" hidden="1" x14ac:dyDescent="0.2">
      <c r="A9725" s="27">
        <v>94214</v>
      </c>
      <c r="B9725" s="28" t="s">
        <v>4573</v>
      </c>
      <c r="C9725" s="28" t="s">
        <v>4574</v>
      </c>
      <c r="D9725" s="25">
        <v>41456</v>
      </c>
      <c r="F9725" s="26">
        <v>12.12</v>
      </c>
      <c r="G9725" s="28" t="s">
        <v>6022</v>
      </c>
      <c r="H9725" s="28" t="s">
        <v>3381</v>
      </c>
      <c r="J9725" s="28" t="s">
        <v>4909</v>
      </c>
      <c r="K9725" s="29">
        <v>41456</v>
      </c>
      <c r="L9725" s="28" t="s">
        <v>7174</v>
      </c>
      <c r="M9725" s="28" t="s">
        <v>7195</v>
      </c>
    </row>
    <row r="9726" spans="1:13" hidden="1" x14ac:dyDescent="0.2">
      <c r="A9726" s="27">
        <v>94206</v>
      </c>
      <c r="B9726" s="28" t="s">
        <v>4573</v>
      </c>
      <c r="C9726" s="28" t="s">
        <v>4574</v>
      </c>
      <c r="D9726" s="25">
        <v>41456</v>
      </c>
      <c r="E9726" s="28" t="s">
        <v>7162</v>
      </c>
      <c r="F9726" s="26">
        <v>20</v>
      </c>
      <c r="G9726" s="28" t="s">
        <v>4595</v>
      </c>
      <c r="H9726" s="28" t="s">
        <v>3370</v>
      </c>
      <c r="J9726" s="28" t="s">
        <v>4906</v>
      </c>
      <c r="K9726" s="29">
        <v>41456</v>
      </c>
      <c r="L9726" s="28" t="s">
        <v>7182</v>
      </c>
      <c r="M9726" s="28" t="s">
        <v>3713</v>
      </c>
    </row>
    <row r="9727" spans="1:13" hidden="1" x14ac:dyDescent="0.2">
      <c r="A9727" s="27">
        <v>94207.3</v>
      </c>
      <c r="B9727" s="28" t="s">
        <v>4573</v>
      </c>
      <c r="C9727" s="28" t="s">
        <v>4574</v>
      </c>
      <c r="D9727" s="25">
        <v>41456</v>
      </c>
      <c r="E9727" s="28" t="s">
        <v>7163</v>
      </c>
      <c r="F9727" s="26">
        <v>20</v>
      </c>
      <c r="G9727" s="28" t="s">
        <v>4595</v>
      </c>
      <c r="H9727" s="28" t="s">
        <v>3370</v>
      </c>
      <c r="J9727" s="28" t="s">
        <v>4905</v>
      </c>
      <c r="K9727" s="29">
        <v>41456</v>
      </c>
      <c r="L9727" s="28" t="s">
        <v>7182</v>
      </c>
      <c r="M9727" s="28" t="s">
        <v>3714</v>
      </c>
    </row>
    <row r="9728" spans="1:13" hidden="1" x14ac:dyDescent="0.2">
      <c r="A9728" s="27">
        <v>94543</v>
      </c>
      <c r="B9728" s="28" t="s">
        <v>4573</v>
      </c>
      <c r="C9728" s="28" t="s">
        <v>4580</v>
      </c>
      <c r="D9728" s="25">
        <v>41456</v>
      </c>
      <c r="E9728" s="28" t="s">
        <v>3172</v>
      </c>
      <c r="F9728" s="26">
        <v>300</v>
      </c>
      <c r="G9728" s="28" t="s">
        <v>4595</v>
      </c>
      <c r="H9728" s="28" t="s">
        <v>3370</v>
      </c>
    </row>
    <row r="9729" spans="1:13" hidden="1" x14ac:dyDescent="0.2">
      <c r="A9729" s="27">
        <v>94542</v>
      </c>
      <c r="B9729" s="28" t="s">
        <v>5150</v>
      </c>
      <c r="C9729" s="28" t="s">
        <v>4580</v>
      </c>
      <c r="D9729" s="25">
        <v>41456</v>
      </c>
      <c r="E9729" s="28" t="s">
        <v>3171</v>
      </c>
      <c r="F9729" s="26">
        <v>-370</v>
      </c>
      <c r="G9729" s="28" t="s">
        <v>4574</v>
      </c>
      <c r="H9729" s="28" t="s">
        <v>6667</v>
      </c>
    </row>
    <row r="9730" spans="1:13" hidden="1" x14ac:dyDescent="0.2">
      <c r="A9730" s="27">
        <v>94217</v>
      </c>
      <c r="B9730" s="28" t="s">
        <v>4573</v>
      </c>
      <c r="C9730" s="28" t="s">
        <v>4574</v>
      </c>
      <c r="D9730" s="25">
        <v>41456</v>
      </c>
      <c r="E9730" s="28" t="s">
        <v>5365</v>
      </c>
      <c r="F9730" s="26">
        <v>180</v>
      </c>
      <c r="G9730" s="28" t="s">
        <v>4597</v>
      </c>
      <c r="H9730" s="28" t="s">
        <v>3381</v>
      </c>
      <c r="J9730" s="28" t="s">
        <v>4909</v>
      </c>
      <c r="K9730" s="29">
        <v>41456</v>
      </c>
      <c r="L9730" s="28" t="s">
        <v>7174</v>
      </c>
      <c r="M9730" s="28" t="s">
        <v>7192</v>
      </c>
    </row>
    <row r="9731" spans="1:13" hidden="1" x14ac:dyDescent="0.2">
      <c r="A9731" s="211">
        <v>94203</v>
      </c>
      <c r="B9731" s="28" t="s">
        <v>4579</v>
      </c>
      <c r="C9731" s="28" t="s">
        <v>4574</v>
      </c>
      <c r="D9731" s="25">
        <v>41457</v>
      </c>
      <c r="F9731" s="26">
        <v>50</v>
      </c>
      <c r="G9731" s="28" t="s">
        <v>4580</v>
      </c>
      <c r="H9731" s="28" t="s">
        <v>6667</v>
      </c>
      <c r="K9731" s="29">
        <v>41457</v>
      </c>
      <c r="L9731" s="28" t="s">
        <v>7184</v>
      </c>
      <c r="M9731" s="28" t="s">
        <v>3704</v>
      </c>
    </row>
    <row r="9732" spans="1:13" hidden="1" x14ac:dyDescent="0.2">
      <c r="A9732" s="211">
        <v>94267</v>
      </c>
      <c r="B9732" s="28" t="s">
        <v>4573</v>
      </c>
      <c r="C9732" s="33" t="s">
        <v>5135</v>
      </c>
      <c r="D9732" s="25">
        <v>41457</v>
      </c>
      <c r="E9732" s="28" t="s">
        <v>3874</v>
      </c>
      <c r="F9732" s="26">
        <v>6</v>
      </c>
      <c r="G9732" s="28" t="s">
        <v>1560</v>
      </c>
      <c r="H9732" s="28" t="s">
        <v>7324</v>
      </c>
      <c r="J9732" s="28" t="s">
        <v>4909</v>
      </c>
      <c r="K9732" s="29">
        <v>41458</v>
      </c>
      <c r="L9732" s="33" t="s">
        <v>5658</v>
      </c>
      <c r="M9732" s="28" t="s">
        <v>2735</v>
      </c>
    </row>
    <row r="9733" spans="1:13" hidden="1" x14ac:dyDescent="0.2">
      <c r="A9733" s="27">
        <v>94204</v>
      </c>
      <c r="B9733" s="28" t="s">
        <v>4573</v>
      </c>
      <c r="C9733" s="28" t="s">
        <v>4574</v>
      </c>
      <c r="D9733" s="25">
        <v>41457</v>
      </c>
      <c r="E9733" s="28" t="s">
        <v>3389</v>
      </c>
      <c r="F9733" s="26">
        <v>26.95</v>
      </c>
      <c r="G9733" s="28" t="s">
        <v>5139</v>
      </c>
      <c r="H9733" s="28" t="s">
        <v>3381</v>
      </c>
      <c r="J9733" s="28" t="s">
        <v>4911</v>
      </c>
      <c r="K9733" s="29">
        <v>41457</v>
      </c>
      <c r="L9733" s="28" t="s">
        <v>7174</v>
      </c>
      <c r="M9733" s="28" t="s">
        <v>7187</v>
      </c>
    </row>
    <row r="9734" spans="1:13" hidden="1" x14ac:dyDescent="0.2">
      <c r="A9734" s="27">
        <v>94320</v>
      </c>
      <c r="B9734" s="28" t="s">
        <v>4573</v>
      </c>
      <c r="C9734" s="28" t="s">
        <v>5135</v>
      </c>
      <c r="D9734" s="25">
        <v>41457</v>
      </c>
      <c r="F9734" s="26">
        <v>45.24</v>
      </c>
      <c r="G9734" s="28" t="s">
        <v>1559</v>
      </c>
      <c r="H9734" s="28" t="s">
        <v>7311</v>
      </c>
      <c r="J9734" s="28" t="s">
        <v>4683</v>
      </c>
      <c r="K9734" s="29">
        <v>41458</v>
      </c>
      <c r="L9734" s="28" t="s">
        <v>5658</v>
      </c>
      <c r="M9734" s="28" t="s">
        <v>1652</v>
      </c>
    </row>
    <row r="9735" spans="1:13" hidden="1" x14ac:dyDescent="0.2">
      <c r="A9735" s="27">
        <v>94352</v>
      </c>
      <c r="B9735" s="28" t="s">
        <v>4573</v>
      </c>
      <c r="C9735" s="28" t="s">
        <v>2008</v>
      </c>
      <c r="D9735" s="25">
        <v>41457</v>
      </c>
      <c r="F9735" s="26">
        <v>12.38</v>
      </c>
      <c r="G9735" s="28" t="s">
        <v>683</v>
      </c>
      <c r="H9735" s="28" t="s">
        <v>3365</v>
      </c>
      <c r="J9735" s="28" t="s">
        <v>4909</v>
      </c>
      <c r="K9735" s="29">
        <v>41340</v>
      </c>
      <c r="L9735" s="28" t="s">
        <v>5658</v>
      </c>
      <c r="M9735" s="28" t="s">
        <v>195</v>
      </c>
    </row>
    <row r="9736" spans="1:13" hidden="1" x14ac:dyDescent="0.2">
      <c r="A9736" s="211">
        <v>94321</v>
      </c>
      <c r="B9736" s="28" t="s">
        <v>4573</v>
      </c>
      <c r="C9736" s="28" t="s">
        <v>5135</v>
      </c>
      <c r="D9736" s="25">
        <v>41458</v>
      </c>
      <c r="F9736" s="26">
        <v>33.81</v>
      </c>
      <c r="G9736" s="28" t="s">
        <v>3356</v>
      </c>
      <c r="H9736" s="28" t="s">
        <v>5953</v>
      </c>
      <c r="J9736" s="28" t="s">
        <v>4909</v>
      </c>
      <c r="K9736" s="29">
        <v>41459</v>
      </c>
      <c r="L9736" s="28" t="s">
        <v>5658</v>
      </c>
      <c r="M9736" s="28" t="s">
        <v>3836</v>
      </c>
    </row>
    <row r="9737" spans="1:13" hidden="1" x14ac:dyDescent="0.2">
      <c r="A9737" s="211">
        <v>94200</v>
      </c>
      <c r="B9737" s="28" t="s">
        <v>4579</v>
      </c>
      <c r="C9737" s="28" t="s">
        <v>4574</v>
      </c>
      <c r="D9737" s="25">
        <v>41458</v>
      </c>
      <c r="F9737" s="26">
        <v>40</v>
      </c>
      <c r="G9737" s="28" t="s">
        <v>4580</v>
      </c>
      <c r="H9737" s="28" t="s">
        <v>6667</v>
      </c>
      <c r="K9737" s="29">
        <v>41458</v>
      </c>
      <c r="L9737" s="28" t="s">
        <v>7184</v>
      </c>
      <c r="M9737" s="28" t="s">
        <v>3703</v>
      </c>
    </row>
    <row r="9738" spans="1:13" hidden="1" x14ac:dyDescent="0.2">
      <c r="A9738" s="211">
        <v>94201</v>
      </c>
      <c r="B9738" s="28" t="s">
        <v>4573</v>
      </c>
      <c r="C9738" s="28" t="s">
        <v>4574</v>
      </c>
      <c r="D9738" s="25">
        <v>41458</v>
      </c>
      <c r="F9738" s="26">
        <v>11.39</v>
      </c>
      <c r="G9738" s="28" t="s">
        <v>5143</v>
      </c>
      <c r="H9738" s="28" t="s">
        <v>3381</v>
      </c>
      <c r="J9738" s="28" t="s">
        <v>4909</v>
      </c>
      <c r="K9738" s="29">
        <v>41458</v>
      </c>
      <c r="L9738" s="28" t="s">
        <v>7174</v>
      </c>
      <c r="M9738" s="28" t="s">
        <v>7217</v>
      </c>
    </row>
    <row r="9739" spans="1:13" hidden="1" x14ac:dyDescent="0.2">
      <c r="A9739" s="211">
        <v>94202</v>
      </c>
      <c r="B9739" s="28" t="s">
        <v>4573</v>
      </c>
      <c r="C9739" s="28" t="s">
        <v>4574</v>
      </c>
      <c r="D9739" s="25">
        <v>41458</v>
      </c>
      <c r="F9739" s="26">
        <v>7.99</v>
      </c>
      <c r="G9739" s="28" t="s">
        <v>2742</v>
      </c>
      <c r="H9739" s="28" t="s">
        <v>3381</v>
      </c>
      <c r="J9739" s="28" t="s">
        <v>4911</v>
      </c>
      <c r="K9739" s="29">
        <v>41458</v>
      </c>
      <c r="L9739" s="28" t="s">
        <v>7174</v>
      </c>
      <c r="M9739" s="28" t="s">
        <v>8111</v>
      </c>
    </row>
    <row r="9740" spans="1:13" hidden="1" x14ac:dyDescent="0.2">
      <c r="A9740" s="27">
        <v>94322</v>
      </c>
      <c r="B9740" s="28" t="s">
        <v>4573</v>
      </c>
      <c r="C9740" s="28" t="s">
        <v>5135</v>
      </c>
      <c r="D9740" s="25">
        <v>41458</v>
      </c>
      <c r="F9740" s="26">
        <v>4.5</v>
      </c>
      <c r="G9740" s="28" t="s">
        <v>7119</v>
      </c>
      <c r="H9740" s="28" t="s">
        <v>3365</v>
      </c>
      <c r="J9740" s="28" t="s">
        <v>4911</v>
      </c>
      <c r="K9740" s="29">
        <v>41459</v>
      </c>
      <c r="L9740" s="28" t="s">
        <v>5658</v>
      </c>
      <c r="M9740" s="28" t="s">
        <v>6161</v>
      </c>
    </row>
    <row r="9741" spans="1:13" hidden="1" x14ac:dyDescent="0.2">
      <c r="A9741" s="211">
        <v>94199</v>
      </c>
      <c r="B9741" s="28" t="s">
        <v>4573</v>
      </c>
      <c r="C9741" s="28" t="s">
        <v>4574</v>
      </c>
      <c r="D9741" s="25">
        <v>41459</v>
      </c>
      <c r="F9741" s="26">
        <v>12</v>
      </c>
      <c r="G9741" s="28" t="s">
        <v>4596</v>
      </c>
      <c r="H9741" s="28" t="s">
        <v>5954</v>
      </c>
      <c r="J9741" s="28" t="s">
        <v>4912</v>
      </c>
      <c r="K9741" s="29">
        <v>41459</v>
      </c>
      <c r="L9741" s="28" t="s">
        <v>7174</v>
      </c>
      <c r="M9741" s="28" t="s">
        <v>4596</v>
      </c>
    </row>
    <row r="9742" spans="1:13" hidden="1" x14ac:dyDescent="0.2">
      <c r="A9742" s="27">
        <v>94198</v>
      </c>
      <c r="B9742" s="28" t="s">
        <v>4579</v>
      </c>
      <c r="C9742" s="28" t="s">
        <v>4574</v>
      </c>
      <c r="D9742" s="25">
        <v>41459</v>
      </c>
      <c r="F9742" s="26">
        <v>2482.31</v>
      </c>
      <c r="G9742" s="28" t="s">
        <v>5135</v>
      </c>
      <c r="H9742" s="28" t="s">
        <v>6667</v>
      </c>
      <c r="K9742" s="29">
        <v>41459</v>
      </c>
      <c r="L9742" s="28" t="s">
        <v>7174</v>
      </c>
      <c r="M9742" s="28" t="s">
        <v>7218</v>
      </c>
    </row>
    <row r="9743" spans="1:13" hidden="1" x14ac:dyDescent="0.2">
      <c r="A9743" s="27">
        <v>94323</v>
      </c>
      <c r="B9743" s="28" t="s">
        <v>4573</v>
      </c>
      <c r="C9743" s="28" t="s">
        <v>5135</v>
      </c>
      <c r="D9743" s="25">
        <v>41459</v>
      </c>
      <c r="F9743" s="26">
        <v>58.13</v>
      </c>
      <c r="G9743" s="28" t="s">
        <v>5160</v>
      </c>
      <c r="H9743" s="28" t="s">
        <v>7322</v>
      </c>
      <c r="J9743" s="28" t="s">
        <v>7139</v>
      </c>
      <c r="K9743" s="29">
        <v>41460</v>
      </c>
      <c r="L9743" s="28" t="s">
        <v>5658</v>
      </c>
      <c r="M9743" s="28" t="s">
        <v>6472</v>
      </c>
    </row>
    <row r="9744" spans="1:13" hidden="1" x14ac:dyDescent="0.2">
      <c r="A9744" s="27">
        <v>94332.1</v>
      </c>
      <c r="B9744" s="28" t="s">
        <v>4573</v>
      </c>
      <c r="C9744" s="28" t="s">
        <v>5133</v>
      </c>
      <c r="D9744" s="25">
        <v>41459</v>
      </c>
      <c r="E9744" s="28" t="s">
        <v>1881</v>
      </c>
      <c r="F9744" s="26">
        <v>10.5</v>
      </c>
      <c r="G9744" s="28" t="s">
        <v>5137</v>
      </c>
      <c r="H9744" s="28" t="s">
        <v>3488</v>
      </c>
      <c r="J9744" s="28" t="s">
        <v>4909</v>
      </c>
      <c r="K9744" s="29">
        <v>41371</v>
      </c>
      <c r="L9744" s="28" t="s">
        <v>5658</v>
      </c>
      <c r="M9744" s="28" t="s">
        <v>3226</v>
      </c>
    </row>
    <row r="9745" spans="1:13" hidden="1" x14ac:dyDescent="0.2">
      <c r="A9745" s="27">
        <v>94332.2</v>
      </c>
      <c r="B9745" s="28" t="s">
        <v>4573</v>
      </c>
      <c r="C9745" s="28" t="s">
        <v>5133</v>
      </c>
      <c r="D9745" s="25">
        <v>41459</v>
      </c>
      <c r="E9745" s="28" t="s">
        <v>1882</v>
      </c>
      <c r="F9745" s="26">
        <v>39.700000000000003</v>
      </c>
      <c r="G9745" s="28" t="s">
        <v>5137</v>
      </c>
      <c r="H9745" s="28" t="s">
        <v>3370</v>
      </c>
      <c r="J9745" s="28" t="s">
        <v>4909</v>
      </c>
      <c r="K9745" s="29">
        <v>41371</v>
      </c>
      <c r="L9745" s="28" t="s">
        <v>5658</v>
      </c>
      <c r="M9745" s="28" t="s">
        <v>3226</v>
      </c>
    </row>
    <row r="9746" spans="1:13" hidden="1" x14ac:dyDescent="0.2">
      <c r="A9746" s="27">
        <v>94332.3</v>
      </c>
      <c r="B9746" s="28" t="s">
        <v>4573</v>
      </c>
      <c r="C9746" s="28" t="s">
        <v>5133</v>
      </c>
      <c r="D9746" s="25">
        <v>41459</v>
      </c>
      <c r="F9746" s="26">
        <v>26.25</v>
      </c>
      <c r="G9746" s="28" t="s">
        <v>5137</v>
      </c>
      <c r="H9746" s="28" t="s">
        <v>3365</v>
      </c>
      <c r="J9746" s="28" t="s">
        <v>4909</v>
      </c>
      <c r="K9746" s="29">
        <v>41371</v>
      </c>
      <c r="L9746" s="28" t="s">
        <v>5658</v>
      </c>
      <c r="M9746" s="28" t="s">
        <v>3226</v>
      </c>
    </row>
    <row r="9747" spans="1:13" hidden="1" x14ac:dyDescent="0.2">
      <c r="A9747" s="27">
        <v>94324</v>
      </c>
      <c r="B9747" s="28" t="s">
        <v>4573</v>
      </c>
      <c r="C9747" s="28" t="s">
        <v>5135</v>
      </c>
      <c r="D9747" s="25">
        <v>41459</v>
      </c>
      <c r="F9747" s="26">
        <v>3.2</v>
      </c>
      <c r="G9747" s="28" t="s">
        <v>5137</v>
      </c>
      <c r="H9747" s="28" t="s">
        <v>3365</v>
      </c>
      <c r="J9747" s="28" t="s">
        <v>4909</v>
      </c>
      <c r="K9747" s="29">
        <v>41460</v>
      </c>
      <c r="L9747" s="28" t="s">
        <v>5658</v>
      </c>
      <c r="M9747" s="28" t="s">
        <v>4774</v>
      </c>
    </row>
    <row r="9748" spans="1:13" hidden="1" x14ac:dyDescent="0.2">
      <c r="A9748" s="27">
        <v>94362</v>
      </c>
      <c r="B9748" s="28" t="s">
        <v>5150</v>
      </c>
      <c r="C9748" s="28" t="s">
        <v>5135</v>
      </c>
      <c r="D9748" s="25">
        <v>41459</v>
      </c>
      <c r="F9748" s="26">
        <v>-2482.31</v>
      </c>
      <c r="G9748" s="28" t="s">
        <v>4574</v>
      </c>
      <c r="H9748" s="28" t="s">
        <v>6667</v>
      </c>
    </row>
    <row r="9749" spans="1:13" hidden="1" x14ac:dyDescent="0.2">
      <c r="A9749" s="211">
        <v>94325.1</v>
      </c>
      <c r="B9749" s="28" t="s">
        <v>4573</v>
      </c>
      <c r="C9749" s="28" t="s">
        <v>5135</v>
      </c>
      <c r="D9749" s="25">
        <v>41460</v>
      </c>
      <c r="E9749" s="28" t="s">
        <v>1884</v>
      </c>
      <c r="F9749" s="26">
        <v>38</v>
      </c>
      <c r="G9749" s="28" t="s">
        <v>3356</v>
      </c>
      <c r="H9749" s="28" t="s">
        <v>5954</v>
      </c>
      <c r="J9749" s="28" t="s">
        <v>4912</v>
      </c>
      <c r="K9749" s="29">
        <v>41432</v>
      </c>
      <c r="L9749" s="28" t="s">
        <v>5658</v>
      </c>
      <c r="M9749" s="28" t="s">
        <v>3836</v>
      </c>
    </row>
    <row r="9750" spans="1:13" hidden="1" x14ac:dyDescent="0.2">
      <c r="A9750" s="211">
        <v>94325.2</v>
      </c>
      <c r="B9750" s="28" t="s">
        <v>4573</v>
      </c>
      <c r="C9750" s="28" t="s">
        <v>5135</v>
      </c>
      <c r="D9750" s="25">
        <v>41460</v>
      </c>
      <c r="E9750" s="28" t="s">
        <v>3167</v>
      </c>
      <c r="F9750" s="26">
        <v>9.98</v>
      </c>
      <c r="G9750" s="28" t="s">
        <v>3356</v>
      </c>
      <c r="H9750" s="28" t="s">
        <v>7321</v>
      </c>
      <c r="J9750" s="28" t="s">
        <v>4909</v>
      </c>
      <c r="K9750" s="29">
        <v>41432</v>
      </c>
      <c r="L9750" s="28" t="s">
        <v>5658</v>
      </c>
      <c r="M9750" s="28" t="s">
        <v>3836</v>
      </c>
    </row>
    <row r="9751" spans="1:13" hidden="1" x14ac:dyDescent="0.2">
      <c r="A9751" s="211">
        <v>94327</v>
      </c>
      <c r="B9751" s="28" t="s">
        <v>4573</v>
      </c>
      <c r="C9751" s="28" t="s">
        <v>5135</v>
      </c>
      <c r="D9751" s="25">
        <v>41460</v>
      </c>
      <c r="F9751" s="26">
        <v>25.47</v>
      </c>
      <c r="G9751" s="28" t="s">
        <v>1176</v>
      </c>
      <c r="H9751" s="28" t="s">
        <v>5953</v>
      </c>
      <c r="J9751" s="28" t="s">
        <v>4909</v>
      </c>
      <c r="K9751" s="29">
        <v>41461</v>
      </c>
      <c r="L9751" s="28" t="s">
        <v>5658</v>
      </c>
      <c r="M9751" s="28" t="s">
        <v>1655</v>
      </c>
    </row>
    <row r="9752" spans="1:13" hidden="1" x14ac:dyDescent="0.2">
      <c r="A9752" s="211">
        <v>94330</v>
      </c>
      <c r="B9752" s="28" t="s">
        <v>4573</v>
      </c>
      <c r="C9752" s="28" t="s">
        <v>5133</v>
      </c>
      <c r="D9752" s="25">
        <v>41460</v>
      </c>
      <c r="F9752" s="26">
        <v>0.15</v>
      </c>
      <c r="G9752" s="28" t="s">
        <v>681</v>
      </c>
      <c r="H9752" s="28" t="s">
        <v>7165</v>
      </c>
      <c r="K9752" s="29">
        <v>41460</v>
      </c>
      <c r="L9752" s="28" t="s">
        <v>5658</v>
      </c>
      <c r="M9752" s="28" t="s">
        <v>2936</v>
      </c>
    </row>
    <row r="9753" spans="1:13" hidden="1" x14ac:dyDescent="0.2">
      <c r="A9753" s="211">
        <v>94328</v>
      </c>
      <c r="B9753" s="28" t="s">
        <v>4573</v>
      </c>
      <c r="C9753" s="28" t="s">
        <v>5135</v>
      </c>
      <c r="D9753" s="25">
        <v>41460</v>
      </c>
      <c r="F9753" s="26">
        <v>9.99</v>
      </c>
      <c r="G9753" s="28" t="s">
        <v>7133</v>
      </c>
      <c r="H9753" s="28" t="s">
        <v>3381</v>
      </c>
      <c r="J9753" s="28" t="s">
        <v>4909</v>
      </c>
      <c r="K9753" s="29">
        <v>41461</v>
      </c>
      <c r="L9753" s="28" t="s">
        <v>5658</v>
      </c>
      <c r="M9753" s="28" t="s">
        <v>7859</v>
      </c>
    </row>
    <row r="9754" spans="1:13" hidden="1" x14ac:dyDescent="0.2">
      <c r="A9754" s="27">
        <v>94326</v>
      </c>
      <c r="B9754" s="33" t="s">
        <v>4573</v>
      </c>
      <c r="C9754" s="28" t="s">
        <v>5135</v>
      </c>
      <c r="D9754" s="25">
        <v>41460</v>
      </c>
      <c r="F9754" s="26">
        <v>27.4</v>
      </c>
      <c r="G9754" s="28" t="s">
        <v>3970</v>
      </c>
      <c r="H9754" s="28" t="s">
        <v>3484</v>
      </c>
      <c r="J9754" s="28" t="s">
        <v>4909</v>
      </c>
      <c r="K9754" s="29">
        <v>41461</v>
      </c>
      <c r="L9754" s="28" t="s">
        <v>5658</v>
      </c>
      <c r="M9754" s="28" t="s">
        <v>1927</v>
      </c>
    </row>
    <row r="9755" spans="1:13" hidden="1" x14ac:dyDescent="0.2">
      <c r="A9755" s="27">
        <v>94329</v>
      </c>
      <c r="B9755" s="28" t="s">
        <v>4573</v>
      </c>
      <c r="C9755" s="28" t="s">
        <v>5135</v>
      </c>
      <c r="D9755" s="25">
        <v>41460</v>
      </c>
      <c r="F9755" s="26">
        <v>4.4400000000000004</v>
      </c>
      <c r="G9755" s="28" t="s">
        <v>7119</v>
      </c>
      <c r="H9755" s="28" t="s">
        <v>3365</v>
      </c>
      <c r="J9755" s="28" t="s">
        <v>4911</v>
      </c>
      <c r="K9755" s="29">
        <v>41461</v>
      </c>
      <c r="L9755" s="28" t="s">
        <v>5658</v>
      </c>
      <c r="M9755" s="28" t="s">
        <v>1642</v>
      </c>
    </row>
    <row r="9756" spans="1:13" hidden="1" x14ac:dyDescent="0.2">
      <c r="A9756" s="27">
        <v>94534.1</v>
      </c>
      <c r="B9756" s="28" t="s">
        <v>4573</v>
      </c>
      <c r="C9756" s="28" t="s">
        <v>2008</v>
      </c>
      <c r="D9756" s="25">
        <v>41460</v>
      </c>
      <c r="E9756" s="28" t="s">
        <v>1331</v>
      </c>
      <c r="F9756" s="26">
        <v>33</v>
      </c>
      <c r="G9756" s="28" t="s">
        <v>683</v>
      </c>
      <c r="H9756" s="28" t="s">
        <v>3488</v>
      </c>
      <c r="J9756" s="28" t="s">
        <v>4909</v>
      </c>
      <c r="K9756" s="29">
        <v>41463</v>
      </c>
      <c r="L9756" s="28" t="s">
        <v>5658</v>
      </c>
      <c r="M9756" s="28" t="s">
        <v>8612</v>
      </c>
    </row>
    <row r="9757" spans="1:13" hidden="1" x14ac:dyDescent="0.2">
      <c r="A9757" s="27">
        <v>94534.2</v>
      </c>
      <c r="B9757" s="28" t="s">
        <v>4573</v>
      </c>
      <c r="C9757" s="28" t="s">
        <v>2008</v>
      </c>
      <c r="D9757" s="25">
        <v>41460</v>
      </c>
      <c r="E9757" s="28" t="s">
        <v>1877</v>
      </c>
      <c r="F9757" s="26">
        <v>35</v>
      </c>
      <c r="G9757" s="28" t="s">
        <v>683</v>
      </c>
      <c r="H9757" s="28" t="s">
        <v>7321</v>
      </c>
      <c r="J9757" s="28" t="s">
        <v>4909</v>
      </c>
      <c r="K9757" s="29">
        <v>41463</v>
      </c>
      <c r="L9757" s="28" t="s">
        <v>5658</v>
      </c>
      <c r="M9757" s="28" t="s">
        <v>8612</v>
      </c>
    </row>
    <row r="9758" spans="1:13" hidden="1" x14ac:dyDescent="0.2">
      <c r="A9758" s="27">
        <v>94534.3</v>
      </c>
      <c r="B9758" s="28" t="s">
        <v>4573</v>
      </c>
      <c r="C9758" s="28" t="s">
        <v>2008</v>
      </c>
      <c r="D9758" s="25">
        <v>41460</v>
      </c>
      <c r="F9758" s="26">
        <v>11.28</v>
      </c>
      <c r="G9758" s="28" t="s">
        <v>683</v>
      </c>
      <c r="H9758" s="28" t="s">
        <v>3365</v>
      </c>
      <c r="J9758" s="28" t="s">
        <v>4909</v>
      </c>
      <c r="K9758" s="29">
        <v>41463</v>
      </c>
      <c r="L9758" s="28" t="s">
        <v>5658</v>
      </c>
      <c r="M9758" s="28" t="s">
        <v>8612</v>
      </c>
    </row>
    <row r="9759" spans="1:13" hidden="1" x14ac:dyDescent="0.2">
      <c r="A9759" s="27">
        <v>94331</v>
      </c>
      <c r="B9759" s="28" t="s">
        <v>7124</v>
      </c>
      <c r="C9759" s="28" t="s">
        <v>5133</v>
      </c>
      <c r="D9759" s="25">
        <v>41460</v>
      </c>
      <c r="F9759" s="26">
        <v>-0.74</v>
      </c>
      <c r="G9759" s="28" t="s">
        <v>5133</v>
      </c>
      <c r="H9759" s="28" t="s">
        <v>6666</v>
      </c>
      <c r="K9759" s="29">
        <v>41460</v>
      </c>
      <c r="L9759" s="28" t="s">
        <v>5658</v>
      </c>
      <c r="M9759" s="28" t="s">
        <v>2937</v>
      </c>
    </row>
    <row r="9760" spans="1:13" hidden="1" x14ac:dyDescent="0.2">
      <c r="A9760" s="27">
        <v>94197</v>
      </c>
      <c r="B9760" s="28" t="s">
        <v>4582</v>
      </c>
      <c r="C9760" s="28" t="s">
        <v>4574</v>
      </c>
      <c r="D9760" s="25">
        <v>41460</v>
      </c>
      <c r="F9760" s="26">
        <v>-623.91</v>
      </c>
      <c r="G9760" s="28" t="s">
        <v>875</v>
      </c>
      <c r="H9760" s="28" t="s">
        <v>6666</v>
      </c>
      <c r="K9760" s="29">
        <v>41460</v>
      </c>
      <c r="L9760" s="28" t="s">
        <v>2984</v>
      </c>
      <c r="M9760" s="28" t="s">
        <v>2985</v>
      </c>
    </row>
    <row r="9761" spans="1:13" hidden="1" x14ac:dyDescent="0.2">
      <c r="A9761" s="27">
        <v>94418</v>
      </c>
      <c r="B9761" s="28" t="s">
        <v>4573</v>
      </c>
      <c r="C9761" s="28" t="s">
        <v>5135</v>
      </c>
      <c r="D9761" s="25">
        <v>41461</v>
      </c>
      <c r="F9761" s="26">
        <v>69</v>
      </c>
      <c r="G9761" s="28" t="s">
        <v>4030</v>
      </c>
      <c r="H9761" s="28" t="s">
        <v>4600</v>
      </c>
      <c r="J9761" s="28" t="s">
        <v>4905</v>
      </c>
      <c r="K9761" s="29">
        <v>41463</v>
      </c>
      <c r="L9761" s="28" t="s">
        <v>5658</v>
      </c>
      <c r="M9761" s="28" t="s">
        <v>3230</v>
      </c>
    </row>
    <row r="9762" spans="1:13" hidden="1" x14ac:dyDescent="0.2">
      <c r="A9762" s="211">
        <v>94413</v>
      </c>
      <c r="B9762" s="28" t="s">
        <v>4579</v>
      </c>
      <c r="C9762" s="28" t="s">
        <v>4574</v>
      </c>
      <c r="D9762" s="25">
        <v>41463</v>
      </c>
      <c r="F9762" s="26">
        <v>50</v>
      </c>
      <c r="G9762" s="28" t="s">
        <v>4580</v>
      </c>
      <c r="H9762" s="28" t="s">
        <v>6667</v>
      </c>
      <c r="K9762" s="29">
        <v>41463</v>
      </c>
      <c r="L9762" s="28" t="s">
        <v>7184</v>
      </c>
      <c r="M9762" s="28" t="s">
        <v>1405</v>
      </c>
    </row>
    <row r="9763" spans="1:13" hidden="1" x14ac:dyDescent="0.2">
      <c r="A9763" s="211">
        <v>94412</v>
      </c>
      <c r="B9763" s="28" t="s">
        <v>4573</v>
      </c>
      <c r="C9763" s="33" t="s">
        <v>4574</v>
      </c>
      <c r="D9763" s="25">
        <v>41463</v>
      </c>
      <c r="F9763" s="26">
        <v>5</v>
      </c>
      <c r="G9763" s="28" t="s">
        <v>4590</v>
      </c>
      <c r="H9763" s="28" t="s">
        <v>5954</v>
      </c>
      <c r="J9763" s="28" t="s">
        <v>4912</v>
      </c>
      <c r="K9763" s="29">
        <v>41463</v>
      </c>
      <c r="L9763" s="33" t="s">
        <v>7182</v>
      </c>
      <c r="M9763" s="28" t="s">
        <v>1417</v>
      </c>
    </row>
    <row r="9764" spans="1:13" hidden="1" x14ac:dyDescent="0.2">
      <c r="A9764" s="211">
        <v>94414</v>
      </c>
      <c r="B9764" s="28" t="s">
        <v>4573</v>
      </c>
      <c r="C9764" s="28" t="s">
        <v>4574</v>
      </c>
      <c r="D9764" s="25">
        <v>41463</v>
      </c>
      <c r="F9764" s="26">
        <v>21</v>
      </c>
      <c r="G9764" s="28" t="s">
        <v>4577</v>
      </c>
      <c r="H9764" s="28" t="s">
        <v>3365</v>
      </c>
      <c r="J9764" s="28" t="s">
        <v>4909</v>
      </c>
      <c r="K9764" s="29">
        <v>41493</v>
      </c>
      <c r="L9764" s="28" t="s">
        <v>7176</v>
      </c>
      <c r="M9764" s="28">
        <v>1453</v>
      </c>
    </row>
    <row r="9765" spans="1:13" hidden="1" x14ac:dyDescent="0.2">
      <c r="A9765" s="211">
        <v>94415</v>
      </c>
      <c r="B9765" s="28" t="s">
        <v>4573</v>
      </c>
      <c r="C9765" s="28" t="s">
        <v>4574</v>
      </c>
      <c r="D9765" s="25">
        <v>41463</v>
      </c>
      <c r="E9765" s="28" t="s">
        <v>4008</v>
      </c>
      <c r="F9765" s="26">
        <v>97</v>
      </c>
      <c r="G9765" s="28" t="s">
        <v>5168</v>
      </c>
      <c r="H9765" s="28" t="s">
        <v>3379</v>
      </c>
      <c r="J9765" s="28" t="s">
        <v>4909</v>
      </c>
      <c r="K9765" s="29">
        <v>41463</v>
      </c>
      <c r="L9765" s="28" t="s">
        <v>7174</v>
      </c>
      <c r="M9765" s="28" t="s">
        <v>2982</v>
      </c>
    </row>
    <row r="9766" spans="1:13" hidden="1" x14ac:dyDescent="0.2">
      <c r="A9766" s="27">
        <v>94421</v>
      </c>
      <c r="B9766" s="28" t="s">
        <v>4573</v>
      </c>
      <c r="C9766" s="28" t="s">
        <v>5135</v>
      </c>
      <c r="D9766" s="25">
        <v>41463</v>
      </c>
      <c r="E9766" s="28" t="s">
        <v>8004</v>
      </c>
      <c r="F9766" s="26">
        <v>25</v>
      </c>
      <c r="G9766" s="28" t="s">
        <v>884</v>
      </c>
      <c r="H9766" s="28" t="s">
        <v>7322</v>
      </c>
      <c r="J9766" s="28" t="s">
        <v>4549</v>
      </c>
      <c r="K9766" s="29">
        <v>41524</v>
      </c>
      <c r="L9766" s="28" t="s">
        <v>5658</v>
      </c>
      <c r="M9766" s="28" t="s">
        <v>1654</v>
      </c>
    </row>
    <row r="9767" spans="1:13" hidden="1" x14ac:dyDescent="0.2">
      <c r="A9767" s="27">
        <v>94411</v>
      </c>
      <c r="B9767" s="28" t="s">
        <v>4573</v>
      </c>
      <c r="C9767" s="28" t="s">
        <v>4574</v>
      </c>
      <c r="D9767" s="25">
        <v>41463</v>
      </c>
      <c r="F9767" s="26">
        <v>30</v>
      </c>
      <c r="G9767" s="28" t="s">
        <v>5152</v>
      </c>
      <c r="H9767" s="28" t="s">
        <v>7311</v>
      </c>
      <c r="J9767" s="28" t="s">
        <v>4683</v>
      </c>
      <c r="K9767" s="29">
        <v>41463</v>
      </c>
      <c r="L9767" s="28" t="s">
        <v>7182</v>
      </c>
      <c r="M9767" s="28" t="s">
        <v>1416</v>
      </c>
    </row>
    <row r="9768" spans="1:13" hidden="1" x14ac:dyDescent="0.2">
      <c r="A9768" s="27">
        <v>94416</v>
      </c>
      <c r="B9768" s="28" t="s">
        <v>4579</v>
      </c>
      <c r="C9768" s="28" t="s">
        <v>4574</v>
      </c>
      <c r="D9768" s="25">
        <v>41463</v>
      </c>
      <c r="F9768" s="26">
        <v>1047.1400000000001</v>
      </c>
      <c r="G9768" s="28" t="s">
        <v>2008</v>
      </c>
      <c r="H9768" s="28" t="s">
        <v>6667</v>
      </c>
      <c r="K9768" s="29">
        <v>41463</v>
      </c>
      <c r="L9768" s="28" t="s">
        <v>7174</v>
      </c>
      <c r="M9768" s="28" t="s">
        <v>6451</v>
      </c>
    </row>
    <row r="9769" spans="1:13" hidden="1" x14ac:dyDescent="0.2">
      <c r="A9769" s="27">
        <v>94536</v>
      </c>
      <c r="B9769" s="28" t="s">
        <v>4573</v>
      </c>
      <c r="C9769" s="28" t="s">
        <v>2008</v>
      </c>
      <c r="D9769" s="25">
        <v>41463</v>
      </c>
      <c r="F9769" s="26">
        <v>11.49</v>
      </c>
      <c r="G9769" s="28" t="s">
        <v>683</v>
      </c>
      <c r="H9769" s="28" t="s">
        <v>3365</v>
      </c>
      <c r="J9769" s="28" t="s">
        <v>4909</v>
      </c>
      <c r="K9769" s="29">
        <v>41524</v>
      </c>
      <c r="L9769" s="28" t="s">
        <v>5658</v>
      </c>
      <c r="M9769" s="28" t="s">
        <v>8614</v>
      </c>
    </row>
    <row r="9770" spans="1:13" hidden="1" x14ac:dyDescent="0.2">
      <c r="A9770" s="27">
        <v>94537</v>
      </c>
      <c r="B9770" s="28" t="s">
        <v>4573</v>
      </c>
      <c r="C9770" s="28" t="s">
        <v>2008</v>
      </c>
      <c r="D9770" s="25">
        <v>41463</v>
      </c>
      <c r="F9770" s="26">
        <v>5.75</v>
      </c>
      <c r="G9770" s="28" t="s">
        <v>683</v>
      </c>
      <c r="H9770" s="28" t="s">
        <v>3365</v>
      </c>
      <c r="J9770" s="28" t="s">
        <v>4909</v>
      </c>
      <c r="K9770" s="29">
        <v>41524</v>
      </c>
      <c r="L9770" s="28" t="s">
        <v>5658</v>
      </c>
      <c r="M9770" s="28" t="s">
        <v>8614</v>
      </c>
    </row>
    <row r="9771" spans="1:13" hidden="1" x14ac:dyDescent="0.2">
      <c r="A9771" s="27">
        <v>94417</v>
      </c>
      <c r="B9771" s="28" t="s">
        <v>4573</v>
      </c>
      <c r="C9771" s="28" t="s">
        <v>4574</v>
      </c>
      <c r="D9771" s="25">
        <v>41463</v>
      </c>
      <c r="E9771" s="28" t="s">
        <v>3388</v>
      </c>
      <c r="F9771" s="26">
        <v>8.19</v>
      </c>
      <c r="G9771" s="28" t="s">
        <v>4589</v>
      </c>
      <c r="H9771" s="28" t="s">
        <v>3381</v>
      </c>
      <c r="J9771" s="28" t="s">
        <v>4907</v>
      </c>
      <c r="K9771" s="29">
        <v>41463</v>
      </c>
      <c r="L9771" s="28" t="s">
        <v>7174</v>
      </c>
      <c r="M9771" s="28" t="s">
        <v>7186</v>
      </c>
    </row>
    <row r="9772" spans="1:13" hidden="1" x14ac:dyDescent="0.2">
      <c r="A9772" s="27">
        <v>94422</v>
      </c>
      <c r="B9772" s="28" t="s">
        <v>4573</v>
      </c>
      <c r="C9772" s="28" t="s">
        <v>5135</v>
      </c>
      <c r="D9772" s="25">
        <v>41463</v>
      </c>
      <c r="F9772" s="26">
        <v>17.5</v>
      </c>
      <c r="G9772" s="28" t="s">
        <v>7486</v>
      </c>
      <c r="H9772" s="28" t="s">
        <v>3381</v>
      </c>
      <c r="J9772" s="28" t="s">
        <v>4905</v>
      </c>
      <c r="K9772" s="29">
        <v>41524</v>
      </c>
      <c r="L9772" s="28" t="s">
        <v>5658</v>
      </c>
      <c r="M9772" s="28" t="s">
        <v>6433</v>
      </c>
    </row>
    <row r="9773" spans="1:13" hidden="1" x14ac:dyDescent="0.2">
      <c r="A9773" s="27">
        <v>94535</v>
      </c>
      <c r="B9773" s="28" t="s">
        <v>4573</v>
      </c>
      <c r="C9773" s="28" t="s">
        <v>2008</v>
      </c>
      <c r="D9773" s="25">
        <v>41463</v>
      </c>
      <c r="F9773" s="26">
        <v>-1047.1400000000001</v>
      </c>
      <c r="G9773" s="28" t="s">
        <v>4574</v>
      </c>
      <c r="H9773" s="28" t="s">
        <v>6667</v>
      </c>
      <c r="K9773" s="29">
        <v>41493</v>
      </c>
      <c r="L9773" s="28" t="s">
        <v>5658</v>
      </c>
      <c r="M9773" s="28" t="s">
        <v>8613</v>
      </c>
    </row>
    <row r="9774" spans="1:13" hidden="1" x14ac:dyDescent="0.2">
      <c r="A9774" s="211">
        <v>94409</v>
      </c>
      <c r="B9774" s="28" t="s">
        <v>4585</v>
      </c>
      <c r="C9774" s="28" t="s">
        <v>4574</v>
      </c>
      <c r="D9774" s="25">
        <v>41464</v>
      </c>
      <c r="F9774" s="26">
        <v>25</v>
      </c>
      <c r="G9774" s="28" t="s">
        <v>4586</v>
      </c>
      <c r="H9774" s="28" t="s">
        <v>5948</v>
      </c>
      <c r="J9774" s="28" t="s">
        <v>4905</v>
      </c>
      <c r="K9774" s="29">
        <v>41464</v>
      </c>
      <c r="L9774" s="28" t="s">
        <v>7174</v>
      </c>
      <c r="M9774" s="28" t="s">
        <v>7180</v>
      </c>
    </row>
    <row r="9775" spans="1:13" hidden="1" x14ac:dyDescent="0.2">
      <c r="A9775" s="27">
        <v>94410</v>
      </c>
      <c r="B9775" s="33" t="s">
        <v>4592</v>
      </c>
      <c r="C9775" s="28" t="s">
        <v>4574</v>
      </c>
      <c r="D9775" s="25">
        <v>41464</v>
      </c>
      <c r="F9775" s="26">
        <v>-18.62</v>
      </c>
      <c r="G9775" s="28" t="s">
        <v>2601</v>
      </c>
      <c r="H9775" s="28" t="s">
        <v>6666</v>
      </c>
      <c r="J9775" s="28" t="s">
        <v>4907</v>
      </c>
      <c r="K9775" s="29">
        <v>41464</v>
      </c>
      <c r="L9775" s="28" t="s">
        <v>7177</v>
      </c>
      <c r="M9775" s="28" t="s">
        <v>6447</v>
      </c>
    </row>
    <row r="9776" spans="1:13" hidden="1" x14ac:dyDescent="0.2">
      <c r="A9776" s="27">
        <v>94538</v>
      </c>
      <c r="B9776" s="28" t="s">
        <v>4573</v>
      </c>
      <c r="C9776" s="28" t="s">
        <v>2008</v>
      </c>
      <c r="D9776" s="25">
        <v>41464</v>
      </c>
      <c r="F9776" s="26">
        <v>37.56</v>
      </c>
      <c r="G9776" s="28" t="s">
        <v>683</v>
      </c>
      <c r="H9776" s="28" t="s">
        <v>3365</v>
      </c>
      <c r="J9776" s="28" t="s">
        <v>4909</v>
      </c>
      <c r="K9776" s="29">
        <v>41554</v>
      </c>
      <c r="L9776" s="28" t="s">
        <v>5658</v>
      </c>
      <c r="M9776" s="28" t="s">
        <v>8615</v>
      </c>
    </row>
    <row r="9777" spans="1:13" hidden="1" x14ac:dyDescent="0.2">
      <c r="A9777" s="27">
        <v>94423</v>
      </c>
      <c r="B9777" s="28" t="s">
        <v>4573</v>
      </c>
      <c r="C9777" s="28" t="s">
        <v>5135</v>
      </c>
      <c r="D9777" s="25">
        <v>41464</v>
      </c>
      <c r="E9777" s="28" t="s">
        <v>8625</v>
      </c>
      <c r="F9777" s="26">
        <v>30</v>
      </c>
      <c r="G9777" s="28" t="s">
        <v>2205</v>
      </c>
      <c r="H9777" s="28" t="s">
        <v>3379</v>
      </c>
      <c r="J9777" s="28" t="s">
        <v>4905</v>
      </c>
      <c r="K9777" s="29">
        <v>41554</v>
      </c>
      <c r="L9777" s="28" t="s">
        <v>5658</v>
      </c>
      <c r="M9777" s="28" t="s">
        <v>1418</v>
      </c>
    </row>
    <row r="9778" spans="1:13" hidden="1" x14ac:dyDescent="0.2">
      <c r="A9778" s="27">
        <v>94424</v>
      </c>
      <c r="B9778" s="28" t="s">
        <v>4573</v>
      </c>
      <c r="C9778" s="28" t="s">
        <v>5135</v>
      </c>
      <c r="D9778" s="25">
        <v>41465</v>
      </c>
      <c r="E9778" s="28" t="s">
        <v>8626</v>
      </c>
      <c r="F9778" s="26">
        <v>298.98</v>
      </c>
      <c r="G9778" s="28" t="s">
        <v>884</v>
      </c>
      <c r="H9778" s="28" t="s">
        <v>7322</v>
      </c>
      <c r="J9778" s="28" t="s">
        <v>7139</v>
      </c>
      <c r="K9778" s="29">
        <v>41585</v>
      </c>
      <c r="L9778" s="28" t="s">
        <v>5658</v>
      </c>
      <c r="M9778" s="28" t="s">
        <v>1654</v>
      </c>
    </row>
    <row r="9779" spans="1:13" hidden="1" x14ac:dyDescent="0.2">
      <c r="A9779" s="27">
        <v>94425</v>
      </c>
      <c r="B9779" s="28" t="s">
        <v>4573</v>
      </c>
      <c r="C9779" s="28" t="s">
        <v>5135</v>
      </c>
      <c r="D9779" s="25">
        <v>41465</v>
      </c>
      <c r="F9779" s="26">
        <v>33.549999999999997</v>
      </c>
      <c r="G9779" s="28" t="s">
        <v>3696</v>
      </c>
      <c r="H9779" s="28" t="s">
        <v>3484</v>
      </c>
      <c r="J9779" s="28" t="s">
        <v>4907</v>
      </c>
      <c r="K9779" s="29">
        <v>41585</v>
      </c>
      <c r="L9779" s="28" t="s">
        <v>5658</v>
      </c>
      <c r="M9779" s="28" t="s">
        <v>1419</v>
      </c>
    </row>
    <row r="9780" spans="1:13" hidden="1" x14ac:dyDescent="0.2">
      <c r="A9780" s="211">
        <v>94426</v>
      </c>
      <c r="B9780" s="28" t="s">
        <v>4573</v>
      </c>
      <c r="C9780" s="28" t="s">
        <v>5135</v>
      </c>
      <c r="D9780" s="25">
        <v>41466</v>
      </c>
      <c r="E9780" s="28" t="s">
        <v>1112</v>
      </c>
      <c r="F9780" s="26">
        <v>4.8</v>
      </c>
      <c r="G9780" s="28" t="s">
        <v>7120</v>
      </c>
      <c r="H9780" s="28" t="s">
        <v>3484</v>
      </c>
      <c r="J9780" s="28" t="s">
        <v>4909</v>
      </c>
      <c r="K9780" s="29">
        <v>41615</v>
      </c>
      <c r="L9780" s="28" t="s">
        <v>5658</v>
      </c>
      <c r="M9780" s="28" t="s">
        <v>1420</v>
      </c>
    </row>
    <row r="9781" spans="1:13" hidden="1" x14ac:dyDescent="0.2">
      <c r="A9781" s="211">
        <v>94430</v>
      </c>
      <c r="B9781" s="28" t="s">
        <v>4573</v>
      </c>
      <c r="C9781" s="28" t="s">
        <v>5135</v>
      </c>
      <c r="D9781" s="25">
        <v>41466</v>
      </c>
      <c r="F9781" s="26">
        <v>5.99</v>
      </c>
      <c r="G9781" s="28" t="s">
        <v>5710</v>
      </c>
      <c r="H9781" s="28" t="s">
        <v>3381</v>
      </c>
      <c r="J9781" s="28" t="s">
        <v>4909</v>
      </c>
      <c r="K9781" s="29" t="s">
        <v>8627</v>
      </c>
      <c r="L9781" s="28" t="s">
        <v>5658</v>
      </c>
      <c r="M9781" s="28" t="s">
        <v>1422</v>
      </c>
    </row>
    <row r="9782" spans="1:13" hidden="1" x14ac:dyDescent="0.2">
      <c r="A9782" s="27">
        <v>94428</v>
      </c>
      <c r="B9782" s="28" t="s">
        <v>4573</v>
      </c>
      <c r="C9782" s="28" t="s">
        <v>5135</v>
      </c>
      <c r="D9782" s="25">
        <v>41466</v>
      </c>
      <c r="F9782" s="26">
        <v>10</v>
      </c>
      <c r="G9782" s="28" t="s">
        <v>2201</v>
      </c>
      <c r="H9782" s="28" t="s">
        <v>3484</v>
      </c>
      <c r="J9782" s="28" t="s">
        <v>4907</v>
      </c>
      <c r="K9782" s="29">
        <v>41467</v>
      </c>
      <c r="L9782" s="28" t="s">
        <v>5658</v>
      </c>
      <c r="M9782" s="28" t="s">
        <v>1421</v>
      </c>
    </row>
    <row r="9783" spans="1:13" x14ac:dyDescent="0.2">
      <c r="A9783" s="27">
        <v>94429</v>
      </c>
      <c r="B9783" s="28" t="s">
        <v>4573</v>
      </c>
      <c r="C9783" s="28" t="s">
        <v>5135</v>
      </c>
      <c r="D9783" s="25">
        <v>41466</v>
      </c>
      <c r="F9783" s="26">
        <v>20</v>
      </c>
      <c r="G9783" s="28" t="s">
        <v>2201</v>
      </c>
      <c r="H9783" s="28" t="s">
        <v>7151</v>
      </c>
      <c r="J9783" s="28" t="s">
        <v>4911</v>
      </c>
      <c r="K9783" s="29">
        <v>41467</v>
      </c>
      <c r="L9783" s="28" t="s">
        <v>5658</v>
      </c>
      <c r="M9783" s="28" t="s">
        <v>1421</v>
      </c>
    </row>
    <row r="9784" spans="1:13" hidden="1" x14ac:dyDescent="0.2">
      <c r="A9784" s="27">
        <v>94427</v>
      </c>
      <c r="B9784" s="28" t="s">
        <v>4573</v>
      </c>
      <c r="C9784" s="28" t="s">
        <v>5135</v>
      </c>
      <c r="D9784" s="25">
        <v>41466</v>
      </c>
      <c r="F9784" s="26">
        <v>3.84</v>
      </c>
      <c r="G9784" s="28" t="s">
        <v>7119</v>
      </c>
      <c r="H9784" s="28" t="s">
        <v>3365</v>
      </c>
      <c r="J9784" s="28" t="s">
        <v>4911</v>
      </c>
      <c r="K9784" s="29">
        <v>41615</v>
      </c>
      <c r="L9784" s="28" t="s">
        <v>5658</v>
      </c>
      <c r="M9784" s="28" t="s">
        <v>2282</v>
      </c>
    </row>
    <row r="9785" spans="1:13" hidden="1" x14ac:dyDescent="0.2">
      <c r="A9785" s="27">
        <v>94518.1</v>
      </c>
      <c r="B9785" s="28" t="s">
        <v>4573</v>
      </c>
      <c r="C9785" s="28" t="s">
        <v>2008</v>
      </c>
      <c r="D9785" s="25">
        <v>41466</v>
      </c>
      <c r="E9785" s="28" t="s">
        <v>1331</v>
      </c>
      <c r="F9785" s="26">
        <v>23.5</v>
      </c>
      <c r="G9785" s="28" t="s">
        <v>683</v>
      </c>
      <c r="H9785" s="28" t="s">
        <v>3488</v>
      </c>
      <c r="J9785" s="28" t="s">
        <v>4909</v>
      </c>
      <c r="K9785" s="29">
        <v>41467</v>
      </c>
      <c r="L9785" s="28" t="s">
        <v>5658</v>
      </c>
      <c r="M9785" s="28" t="s">
        <v>3938</v>
      </c>
    </row>
    <row r="9786" spans="1:13" hidden="1" x14ac:dyDescent="0.2">
      <c r="A9786" s="27">
        <v>94518.2</v>
      </c>
      <c r="B9786" s="28" t="s">
        <v>4573</v>
      </c>
      <c r="C9786" s="28" t="s">
        <v>2008</v>
      </c>
      <c r="D9786" s="25">
        <v>41466</v>
      </c>
      <c r="E9786" s="28" t="s">
        <v>3169</v>
      </c>
      <c r="F9786" s="26">
        <v>3.15</v>
      </c>
      <c r="G9786" s="28" t="s">
        <v>683</v>
      </c>
      <c r="H9786" s="28" t="s">
        <v>3370</v>
      </c>
      <c r="J9786" s="28" t="s">
        <v>4909</v>
      </c>
      <c r="K9786" s="29">
        <v>41467</v>
      </c>
      <c r="L9786" s="28" t="s">
        <v>5658</v>
      </c>
      <c r="M9786" s="28" t="s">
        <v>3938</v>
      </c>
    </row>
    <row r="9787" spans="1:13" hidden="1" x14ac:dyDescent="0.2">
      <c r="A9787" s="27">
        <v>94518.3</v>
      </c>
      <c r="B9787" s="28" t="s">
        <v>4573</v>
      </c>
      <c r="C9787" s="28" t="s">
        <v>2008</v>
      </c>
      <c r="D9787" s="25">
        <v>41466</v>
      </c>
      <c r="F9787" s="26">
        <v>66.47</v>
      </c>
      <c r="G9787" s="28" t="s">
        <v>683</v>
      </c>
      <c r="H9787" s="28" t="s">
        <v>3365</v>
      </c>
      <c r="J9787" s="28" t="s">
        <v>4909</v>
      </c>
      <c r="K9787" s="29">
        <v>41467</v>
      </c>
      <c r="L9787" s="28" t="s">
        <v>5658</v>
      </c>
      <c r="M9787" s="28" t="s">
        <v>3938</v>
      </c>
    </row>
    <row r="9788" spans="1:13" hidden="1" x14ac:dyDescent="0.2">
      <c r="A9788" s="27">
        <v>94517.1</v>
      </c>
      <c r="B9788" s="28" t="s">
        <v>4573</v>
      </c>
      <c r="C9788" s="28" t="s">
        <v>5133</v>
      </c>
      <c r="D9788" s="25">
        <v>41466</v>
      </c>
      <c r="E9788" s="28" t="s">
        <v>3533</v>
      </c>
      <c r="F9788" s="26">
        <v>28</v>
      </c>
      <c r="G9788" s="28" t="s">
        <v>5137</v>
      </c>
      <c r="H9788" s="28" t="s">
        <v>7324</v>
      </c>
      <c r="J9788" s="28" t="s">
        <v>4909</v>
      </c>
      <c r="K9788" s="29">
        <v>41585</v>
      </c>
      <c r="L9788" s="28" t="s">
        <v>5658</v>
      </c>
      <c r="M9788" s="28" t="s">
        <v>3226</v>
      </c>
    </row>
    <row r="9789" spans="1:13" hidden="1" x14ac:dyDescent="0.2">
      <c r="A9789" s="27">
        <v>94517.2</v>
      </c>
      <c r="B9789" s="28" t="s">
        <v>4573</v>
      </c>
      <c r="C9789" s="28" t="s">
        <v>5133</v>
      </c>
      <c r="D9789" s="25">
        <v>41466</v>
      </c>
      <c r="E9789" s="28" t="s">
        <v>1880</v>
      </c>
      <c r="F9789" s="26">
        <v>7.6</v>
      </c>
      <c r="G9789" s="28" t="s">
        <v>5137</v>
      </c>
      <c r="H9789" s="28" t="s">
        <v>3370</v>
      </c>
      <c r="J9789" s="28" t="s">
        <v>4909</v>
      </c>
      <c r="K9789" s="29">
        <v>41585</v>
      </c>
      <c r="L9789" s="28" t="s">
        <v>5658</v>
      </c>
      <c r="M9789" s="28" t="s">
        <v>3226</v>
      </c>
    </row>
    <row r="9790" spans="1:13" hidden="1" x14ac:dyDescent="0.2">
      <c r="A9790" s="27">
        <v>94517.3</v>
      </c>
      <c r="B9790" s="28" t="s">
        <v>4573</v>
      </c>
      <c r="C9790" s="28" t="s">
        <v>5133</v>
      </c>
      <c r="D9790" s="25">
        <v>41466</v>
      </c>
      <c r="F9790" s="26">
        <v>17.52</v>
      </c>
      <c r="G9790" s="28" t="s">
        <v>5137</v>
      </c>
      <c r="H9790" s="28" t="s">
        <v>3365</v>
      </c>
      <c r="J9790" s="28" t="s">
        <v>4909</v>
      </c>
      <c r="K9790" s="29">
        <v>41585</v>
      </c>
      <c r="L9790" s="28" t="s">
        <v>5658</v>
      </c>
      <c r="M9790" s="28" t="s">
        <v>3226</v>
      </c>
    </row>
    <row r="9791" spans="1:13" hidden="1" x14ac:dyDescent="0.2">
      <c r="A9791" s="211">
        <v>94408</v>
      </c>
      <c r="B9791" s="28" t="s">
        <v>4579</v>
      </c>
      <c r="C9791" s="28" t="s">
        <v>4574</v>
      </c>
      <c r="D9791" s="25">
        <v>41467</v>
      </c>
      <c r="F9791" s="26">
        <v>50</v>
      </c>
      <c r="G9791" s="28" t="s">
        <v>4580</v>
      </c>
      <c r="H9791" s="28" t="s">
        <v>6667</v>
      </c>
      <c r="K9791" s="29">
        <v>41467</v>
      </c>
      <c r="L9791" s="28" t="s">
        <v>7184</v>
      </c>
      <c r="M9791" s="28" t="s">
        <v>1404</v>
      </c>
    </row>
    <row r="9792" spans="1:13" hidden="1" x14ac:dyDescent="0.2">
      <c r="A9792" s="211">
        <v>94407</v>
      </c>
      <c r="B9792" s="33" t="s">
        <v>4573</v>
      </c>
      <c r="C9792" s="28" t="s">
        <v>4574</v>
      </c>
      <c r="D9792" s="25">
        <v>41467</v>
      </c>
      <c r="E9792" s="33" t="s">
        <v>2598</v>
      </c>
      <c r="F9792" s="26">
        <v>10.6</v>
      </c>
      <c r="G9792" s="28" t="s">
        <v>681</v>
      </c>
      <c r="H9792" s="28" t="s">
        <v>7165</v>
      </c>
      <c r="J9792" s="28" t="s">
        <v>4907</v>
      </c>
      <c r="K9792" s="29">
        <v>41467</v>
      </c>
      <c r="L9792" s="28" t="s">
        <v>7174</v>
      </c>
      <c r="M9792" s="28" t="s">
        <v>697</v>
      </c>
    </row>
    <row r="9793" spans="1:13" hidden="1" x14ac:dyDescent="0.2">
      <c r="A9793" s="211">
        <v>94431</v>
      </c>
      <c r="B9793" s="28" t="s">
        <v>4573</v>
      </c>
      <c r="C9793" s="28" t="s">
        <v>5135</v>
      </c>
      <c r="D9793" s="25">
        <v>41468</v>
      </c>
      <c r="F9793" s="26">
        <v>128.4</v>
      </c>
      <c r="G9793" s="28" t="s">
        <v>6760</v>
      </c>
      <c r="H9793" s="28" t="s">
        <v>4600</v>
      </c>
      <c r="J9793" s="28" t="s">
        <v>4911</v>
      </c>
      <c r="K9793" s="29" t="s">
        <v>8628</v>
      </c>
      <c r="L9793" s="28" t="s">
        <v>5658</v>
      </c>
      <c r="M9793" s="28" t="s">
        <v>3186</v>
      </c>
    </row>
    <row r="9794" spans="1:13" hidden="1" x14ac:dyDescent="0.2">
      <c r="A9794" s="211">
        <v>94432</v>
      </c>
      <c r="B9794" s="28" t="s">
        <v>4573</v>
      </c>
      <c r="C9794" s="28" t="s">
        <v>5135</v>
      </c>
      <c r="D9794" s="25">
        <v>41468</v>
      </c>
      <c r="F9794" s="26">
        <v>23.19</v>
      </c>
      <c r="G9794" s="28" t="s">
        <v>2208</v>
      </c>
      <c r="H9794" s="28" t="s">
        <v>3365</v>
      </c>
      <c r="J9794" s="28" t="s">
        <v>4909</v>
      </c>
      <c r="K9794" s="29" t="s">
        <v>8628</v>
      </c>
      <c r="L9794" s="28" t="s">
        <v>5658</v>
      </c>
      <c r="M9794" s="28" t="s">
        <v>5529</v>
      </c>
    </row>
    <row r="9795" spans="1:13" hidden="1" x14ac:dyDescent="0.2">
      <c r="A9795" s="27">
        <v>94406</v>
      </c>
      <c r="B9795" s="28" t="s">
        <v>4573</v>
      </c>
      <c r="C9795" s="28" t="s">
        <v>4574</v>
      </c>
      <c r="D9795" s="25">
        <v>41470</v>
      </c>
      <c r="F9795" s="26">
        <v>30</v>
      </c>
      <c r="G9795" s="28" t="s">
        <v>5152</v>
      </c>
      <c r="H9795" s="28" t="s">
        <v>7311</v>
      </c>
      <c r="J9795" s="28" t="s">
        <v>4683</v>
      </c>
      <c r="K9795" s="29">
        <v>41470</v>
      </c>
      <c r="L9795" s="28" t="s">
        <v>7182</v>
      </c>
      <c r="M9795" s="28" t="s">
        <v>1415</v>
      </c>
    </row>
    <row r="9796" spans="1:13" hidden="1" x14ac:dyDescent="0.2">
      <c r="A9796" s="27">
        <v>94519</v>
      </c>
      <c r="B9796" s="28" t="s">
        <v>4573</v>
      </c>
      <c r="C9796" s="28" t="s">
        <v>2008</v>
      </c>
      <c r="D9796" s="25">
        <v>41470</v>
      </c>
      <c r="F9796" s="26">
        <v>7.44</v>
      </c>
      <c r="G9796" s="28" t="s">
        <v>683</v>
      </c>
      <c r="H9796" s="28" t="s">
        <v>3365</v>
      </c>
      <c r="J9796" s="28" t="s">
        <v>4909</v>
      </c>
      <c r="K9796" s="29" t="s">
        <v>3939</v>
      </c>
      <c r="L9796" s="28" t="s">
        <v>5658</v>
      </c>
      <c r="M9796" s="28" t="s">
        <v>3940</v>
      </c>
    </row>
    <row r="9797" spans="1:13" hidden="1" x14ac:dyDescent="0.2">
      <c r="A9797" s="27">
        <v>94520</v>
      </c>
      <c r="B9797" s="28" t="s">
        <v>4573</v>
      </c>
      <c r="C9797" s="28" t="s">
        <v>2008</v>
      </c>
      <c r="D9797" s="25">
        <v>41470</v>
      </c>
      <c r="F9797" s="26">
        <v>6.82</v>
      </c>
      <c r="G9797" s="28" t="s">
        <v>683</v>
      </c>
      <c r="H9797" s="28" t="s">
        <v>3365</v>
      </c>
      <c r="J9797" s="28" t="s">
        <v>4909</v>
      </c>
      <c r="K9797" s="29" t="s">
        <v>3939</v>
      </c>
      <c r="L9797" s="28" t="s">
        <v>5658</v>
      </c>
      <c r="M9797" s="28" t="s">
        <v>3940</v>
      </c>
    </row>
    <row r="9798" spans="1:13" hidden="1" x14ac:dyDescent="0.2">
      <c r="A9798" s="27">
        <v>94433</v>
      </c>
      <c r="B9798" s="28" t="s">
        <v>4573</v>
      </c>
      <c r="C9798" s="28" t="s">
        <v>5135</v>
      </c>
      <c r="D9798" s="25">
        <v>41470</v>
      </c>
      <c r="F9798" s="26">
        <v>65.63</v>
      </c>
      <c r="G9798" s="28" t="s">
        <v>4758</v>
      </c>
      <c r="H9798" s="28" t="s">
        <v>7322</v>
      </c>
      <c r="J9798" s="28" t="s">
        <v>7139</v>
      </c>
      <c r="K9798" s="29" t="s">
        <v>3939</v>
      </c>
      <c r="L9798" s="28" t="s">
        <v>5658</v>
      </c>
      <c r="M9798" s="28" t="s">
        <v>3005</v>
      </c>
    </row>
    <row r="9799" spans="1:13" hidden="1" x14ac:dyDescent="0.2">
      <c r="A9799" s="27">
        <v>94434</v>
      </c>
      <c r="B9799" s="28" t="s">
        <v>4573</v>
      </c>
      <c r="C9799" s="28" t="s">
        <v>5135</v>
      </c>
      <c r="D9799" s="25">
        <v>41470</v>
      </c>
      <c r="F9799" s="26">
        <v>8.43</v>
      </c>
      <c r="G9799" s="28" t="s">
        <v>5137</v>
      </c>
      <c r="H9799" s="28" t="s">
        <v>3365</v>
      </c>
      <c r="J9799" s="28" t="s">
        <v>4909</v>
      </c>
      <c r="K9799" s="29" t="s">
        <v>3939</v>
      </c>
      <c r="L9799" s="28" t="s">
        <v>5658</v>
      </c>
      <c r="M9799" s="28" t="s">
        <v>4774</v>
      </c>
    </row>
    <row r="9800" spans="1:13" hidden="1" x14ac:dyDescent="0.2">
      <c r="A9800" s="27">
        <v>94435</v>
      </c>
      <c r="B9800" s="28" t="s">
        <v>4573</v>
      </c>
      <c r="C9800" s="28" t="s">
        <v>5135</v>
      </c>
      <c r="D9800" s="25">
        <v>41470</v>
      </c>
      <c r="F9800" s="26">
        <v>26</v>
      </c>
      <c r="G9800" s="28" t="s">
        <v>2204</v>
      </c>
      <c r="H9800" s="28" t="s">
        <v>3379</v>
      </c>
      <c r="J9800" s="28" t="s">
        <v>4907</v>
      </c>
      <c r="K9800" s="29" t="s">
        <v>3939</v>
      </c>
      <c r="L9800" s="28" t="s">
        <v>5658</v>
      </c>
      <c r="M9800" s="28" t="s">
        <v>698</v>
      </c>
    </row>
    <row r="9801" spans="1:13" x14ac:dyDescent="0.2">
      <c r="A9801" s="211">
        <v>94436</v>
      </c>
      <c r="B9801" s="28" t="s">
        <v>4573</v>
      </c>
      <c r="C9801" s="28" t="s">
        <v>5135</v>
      </c>
      <c r="D9801" s="25">
        <v>41471</v>
      </c>
      <c r="E9801" s="28" t="s">
        <v>8630</v>
      </c>
      <c r="F9801" s="26">
        <v>19.989999999999998</v>
      </c>
      <c r="G9801" s="28" t="s">
        <v>8629</v>
      </c>
      <c r="H9801" s="28" t="s">
        <v>7151</v>
      </c>
      <c r="J9801" s="28" t="s">
        <v>4907</v>
      </c>
      <c r="K9801" s="29" t="s">
        <v>8631</v>
      </c>
      <c r="L9801" s="28" t="s">
        <v>5658</v>
      </c>
      <c r="M9801" s="28" t="s">
        <v>1423</v>
      </c>
    </row>
    <row r="9802" spans="1:13" hidden="1" x14ac:dyDescent="0.2">
      <c r="A9802" s="27">
        <v>94437</v>
      </c>
      <c r="B9802" s="28" t="s">
        <v>4573</v>
      </c>
      <c r="C9802" s="28" t="s">
        <v>5135</v>
      </c>
      <c r="D9802" s="25">
        <v>41472</v>
      </c>
      <c r="F9802" s="26">
        <v>30.59</v>
      </c>
      <c r="G9802" s="28" t="s">
        <v>5160</v>
      </c>
      <c r="H9802" s="28" t="s">
        <v>7322</v>
      </c>
      <c r="J9802" s="28" t="s">
        <v>7139</v>
      </c>
      <c r="K9802" s="29" t="s">
        <v>8632</v>
      </c>
      <c r="L9802" s="28" t="s">
        <v>5658</v>
      </c>
      <c r="M9802" s="28" t="s">
        <v>6472</v>
      </c>
    </row>
    <row r="9803" spans="1:13" hidden="1" x14ac:dyDescent="0.2">
      <c r="A9803" s="27">
        <v>94405</v>
      </c>
      <c r="B9803" s="28" t="s">
        <v>4585</v>
      </c>
      <c r="C9803" s="28" t="s">
        <v>4574</v>
      </c>
      <c r="D9803" s="25">
        <v>41472</v>
      </c>
      <c r="F9803" s="26">
        <v>79.790000000000006</v>
      </c>
      <c r="G9803" s="28" t="s">
        <v>5142</v>
      </c>
      <c r="H9803" s="28" t="s">
        <v>5948</v>
      </c>
      <c r="K9803" s="29">
        <v>41472</v>
      </c>
      <c r="L9803" s="28" t="s">
        <v>7174</v>
      </c>
      <c r="M9803" s="28" t="s">
        <v>7175</v>
      </c>
    </row>
    <row r="9804" spans="1:13" hidden="1" x14ac:dyDescent="0.2">
      <c r="A9804" s="211">
        <v>94439</v>
      </c>
      <c r="B9804" s="28" t="s">
        <v>4573</v>
      </c>
      <c r="C9804" s="28" t="s">
        <v>5135</v>
      </c>
      <c r="D9804" s="25">
        <v>41473</v>
      </c>
      <c r="F9804" s="26">
        <v>25.15</v>
      </c>
      <c r="G9804" s="28" t="s">
        <v>7120</v>
      </c>
      <c r="H9804" s="28" t="s">
        <v>3484</v>
      </c>
      <c r="J9804" s="28" t="s">
        <v>4909</v>
      </c>
      <c r="K9804" s="29" t="s">
        <v>3941</v>
      </c>
      <c r="L9804" s="28" t="s">
        <v>5658</v>
      </c>
      <c r="M9804" s="28" t="s">
        <v>1424</v>
      </c>
    </row>
    <row r="9805" spans="1:13" hidden="1" x14ac:dyDescent="0.2">
      <c r="A9805" s="27">
        <v>94521.1</v>
      </c>
      <c r="B9805" s="28" t="s">
        <v>4573</v>
      </c>
      <c r="C9805" s="28" t="s">
        <v>2008</v>
      </c>
      <c r="D9805" s="25">
        <v>41473</v>
      </c>
      <c r="E9805" s="28" t="s">
        <v>1879</v>
      </c>
      <c r="F9805" s="26">
        <v>4</v>
      </c>
      <c r="G9805" s="28" t="s">
        <v>683</v>
      </c>
      <c r="H9805" s="28" t="s">
        <v>3370</v>
      </c>
      <c r="J9805" s="28" t="s">
        <v>4909</v>
      </c>
      <c r="K9805" s="29" t="s">
        <v>3941</v>
      </c>
      <c r="L9805" s="28" t="s">
        <v>5658</v>
      </c>
      <c r="M9805" s="28" t="s">
        <v>3942</v>
      </c>
    </row>
    <row r="9806" spans="1:13" hidden="1" x14ac:dyDescent="0.2">
      <c r="A9806" s="27">
        <v>94521.2</v>
      </c>
      <c r="B9806" s="28" t="s">
        <v>4573</v>
      </c>
      <c r="C9806" s="28" t="s">
        <v>2008</v>
      </c>
      <c r="D9806" s="25">
        <v>41473</v>
      </c>
      <c r="F9806" s="26">
        <v>39.08</v>
      </c>
      <c r="G9806" s="28" t="s">
        <v>683</v>
      </c>
      <c r="H9806" s="28" t="s">
        <v>3365</v>
      </c>
      <c r="J9806" s="28" t="s">
        <v>4909</v>
      </c>
      <c r="K9806" s="29" t="s">
        <v>3941</v>
      </c>
      <c r="L9806" s="28" t="s">
        <v>5658</v>
      </c>
      <c r="M9806" s="28" t="s">
        <v>3942</v>
      </c>
    </row>
    <row r="9807" spans="1:13" hidden="1" x14ac:dyDescent="0.2">
      <c r="A9807" s="27">
        <v>94438</v>
      </c>
      <c r="B9807" s="28" t="s">
        <v>4573</v>
      </c>
      <c r="C9807" s="28" t="s">
        <v>5135</v>
      </c>
      <c r="D9807" s="25">
        <v>41473</v>
      </c>
      <c r="F9807" s="26">
        <v>6</v>
      </c>
      <c r="G9807" s="28" t="s">
        <v>5137</v>
      </c>
      <c r="H9807" s="28" t="s">
        <v>3365</v>
      </c>
      <c r="J9807" s="28" t="s">
        <v>4909</v>
      </c>
      <c r="K9807" s="29" t="s">
        <v>3941</v>
      </c>
      <c r="L9807" s="28" t="s">
        <v>5658</v>
      </c>
      <c r="M9807" s="28" t="s">
        <v>4774</v>
      </c>
    </row>
    <row r="9808" spans="1:13" x14ac:dyDescent="0.2">
      <c r="A9808" s="27">
        <v>94440</v>
      </c>
      <c r="B9808" s="28" t="s">
        <v>4573</v>
      </c>
      <c r="C9808" s="28" t="s">
        <v>5135</v>
      </c>
      <c r="D9808" s="25">
        <v>41473</v>
      </c>
      <c r="F9808" s="26">
        <v>11.5</v>
      </c>
      <c r="G9808" s="28" t="s">
        <v>2205</v>
      </c>
      <c r="H9808" s="28" t="s">
        <v>7151</v>
      </c>
      <c r="J9808" s="28" t="s">
        <v>4911</v>
      </c>
      <c r="K9808" s="29" t="s">
        <v>3941</v>
      </c>
      <c r="L9808" s="28" t="s">
        <v>5658</v>
      </c>
      <c r="M9808" s="28" t="s">
        <v>755</v>
      </c>
    </row>
    <row r="9809" spans="1:13" hidden="1" x14ac:dyDescent="0.2">
      <c r="A9809" s="211">
        <v>94419</v>
      </c>
      <c r="B9809" s="33" t="s">
        <v>4573</v>
      </c>
      <c r="C9809" s="33" t="s">
        <v>5135</v>
      </c>
      <c r="D9809" s="25">
        <v>41475</v>
      </c>
      <c r="F9809" s="26">
        <v>108</v>
      </c>
      <c r="G9809" s="28" t="s">
        <v>1560</v>
      </c>
      <c r="H9809" s="28" t="s">
        <v>4600</v>
      </c>
      <c r="J9809" s="28" t="s">
        <v>4907</v>
      </c>
      <c r="K9809" s="29">
        <v>41477</v>
      </c>
      <c r="L9809" s="33" t="s">
        <v>5658</v>
      </c>
      <c r="M9809" s="28" t="s">
        <v>2735</v>
      </c>
    </row>
    <row r="9810" spans="1:13" hidden="1" x14ac:dyDescent="0.2">
      <c r="A9810" s="211">
        <v>94441</v>
      </c>
      <c r="B9810" s="28" t="s">
        <v>4573</v>
      </c>
      <c r="C9810" s="28" t="s">
        <v>5135</v>
      </c>
      <c r="D9810" s="25">
        <v>41475</v>
      </c>
      <c r="F9810" s="26">
        <v>13.5</v>
      </c>
      <c r="G9810" s="28" t="s">
        <v>7130</v>
      </c>
      <c r="H9810" s="28" t="s">
        <v>3370</v>
      </c>
      <c r="J9810" s="28" t="s">
        <v>4907</v>
      </c>
      <c r="K9810" s="29" t="s">
        <v>7970</v>
      </c>
      <c r="L9810" s="28" t="s">
        <v>5658</v>
      </c>
      <c r="M9810" s="28" t="s">
        <v>5769</v>
      </c>
    </row>
    <row r="9811" spans="1:13" hidden="1" x14ac:dyDescent="0.2">
      <c r="A9811" s="27">
        <v>94539</v>
      </c>
      <c r="B9811" s="28" t="s">
        <v>4573</v>
      </c>
      <c r="C9811" s="28" t="s">
        <v>4580</v>
      </c>
      <c r="D9811" s="25">
        <v>41475</v>
      </c>
      <c r="E9811" s="28" t="s">
        <v>3875</v>
      </c>
      <c r="F9811" s="26">
        <v>30</v>
      </c>
      <c r="G9811" s="28" t="s">
        <v>3696</v>
      </c>
      <c r="H9811" s="28" t="s">
        <v>3488</v>
      </c>
      <c r="J9811" s="28" t="s">
        <v>4908</v>
      </c>
    </row>
    <row r="9812" spans="1:13" hidden="1" x14ac:dyDescent="0.2">
      <c r="A9812" s="27">
        <v>94540</v>
      </c>
      <c r="B9812" s="28" t="s">
        <v>4573</v>
      </c>
      <c r="C9812" s="28" t="s">
        <v>4580</v>
      </c>
      <c r="D9812" s="25">
        <v>41475</v>
      </c>
      <c r="E9812" s="28" t="s">
        <v>2957</v>
      </c>
      <c r="F9812" s="26">
        <v>20</v>
      </c>
      <c r="G9812" s="28" t="s">
        <v>3696</v>
      </c>
      <c r="H9812" s="28" t="s">
        <v>3488</v>
      </c>
      <c r="J9812" s="28" t="s">
        <v>4911</v>
      </c>
    </row>
    <row r="9813" spans="1:13" hidden="1" x14ac:dyDescent="0.2">
      <c r="A9813" s="27">
        <v>94541</v>
      </c>
      <c r="B9813" s="28" t="s">
        <v>4573</v>
      </c>
      <c r="C9813" s="28" t="s">
        <v>4580</v>
      </c>
      <c r="D9813" s="25">
        <v>41475</v>
      </c>
      <c r="E9813" s="28" t="s">
        <v>3170</v>
      </c>
      <c r="F9813" s="26">
        <v>20</v>
      </c>
      <c r="G9813" s="28" t="s">
        <v>3696</v>
      </c>
      <c r="H9813" s="28" t="s">
        <v>3488</v>
      </c>
      <c r="J9813" s="28" t="s">
        <v>4911</v>
      </c>
    </row>
    <row r="9814" spans="1:13" hidden="1" x14ac:dyDescent="0.2">
      <c r="A9814" s="211">
        <v>94442</v>
      </c>
      <c r="B9814" s="28" t="s">
        <v>4573</v>
      </c>
      <c r="C9814" s="28" t="s">
        <v>5135</v>
      </c>
      <c r="D9814" s="25">
        <v>41476</v>
      </c>
      <c r="F9814" s="26">
        <v>75.739999999999995</v>
      </c>
      <c r="G9814" s="28" t="s">
        <v>897</v>
      </c>
      <c r="H9814" s="28" t="s">
        <v>3484</v>
      </c>
      <c r="J9814" s="28" t="s">
        <v>4909</v>
      </c>
      <c r="K9814" s="29" t="s">
        <v>7970</v>
      </c>
      <c r="L9814" s="28" t="s">
        <v>5658</v>
      </c>
      <c r="M9814" s="28" t="s">
        <v>3984</v>
      </c>
    </row>
    <row r="9815" spans="1:13" hidden="1" x14ac:dyDescent="0.2">
      <c r="A9815" s="211">
        <v>94443</v>
      </c>
      <c r="B9815" s="28" t="s">
        <v>4573</v>
      </c>
      <c r="C9815" s="28" t="s">
        <v>5135</v>
      </c>
      <c r="D9815" s="25">
        <v>41476</v>
      </c>
      <c r="F9815" s="26">
        <v>8.59</v>
      </c>
      <c r="G9815" s="28" t="s">
        <v>1555</v>
      </c>
      <c r="H9815" s="28" t="s">
        <v>3370</v>
      </c>
      <c r="J9815" s="28" t="s">
        <v>4909</v>
      </c>
      <c r="K9815" s="29" t="s">
        <v>7972</v>
      </c>
      <c r="L9815" s="28" t="s">
        <v>5658</v>
      </c>
      <c r="M9815" s="28" t="s">
        <v>5076</v>
      </c>
    </row>
    <row r="9816" spans="1:13" hidden="1" x14ac:dyDescent="0.2">
      <c r="A9816" s="27">
        <v>94522</v>
      </c>
      <c r="B9816" s="28" t="s">
        <v>4573</v>
      </c>
      <c r="C9816" s="28" t="s">
        <v>2008</v>
      </c>
      <c r="D9816" s="25">
        <v>41476</v>
      </c>
      <c r="F9816" s="26">
        <v>21.82</v>
      </c>
      <c r="G9816" s="28" t="s">
        <v>683</v>
      </c>
      <c r="H9816" s="28" t="s">
        <v>3365</v>
      </c>
      <c r="J9816" s="28" t="s">
        <v>4909</v>
      </c>
      <c r="K9816" s="29" t="s">
        <v>7970</v>
      </c>
      <c r="L9816" s="28" t="s">
        <v>5658</v>
      </c>
      <c r="M9816" s="28" t="s">
        <v>7971</v>
      </c>
    </row>
    <row r="9817" spans="1:13" hidden="1" x14ac:dyDescent="0.2">
      <c r="A9817" s="211">
        <v>94403.1</v>
      </c>
      <c r="B9817" s="28" t="s">
        <v>4573</v>
      </c>
      <c r="C9817" s="28" t="s">
        <v>4574</v>
      </c>
      <c r="D9817" s="25">
        <v>41477</v>
      </c>
      <c r="E9817" s="28" t="s">
        <v>3168</v>
      </c>
      <c r="F9817" s="26">
        <v>5.5</v>
      </c>
      <c r="G9817" s="28" t="s">
        <v>5164</v>
      </c>
      <c r="H9817" s="28" t="s">
        <v>3370</v>
      </c>
      <c r="J9817" s="28" t="s">
        <v>4909</v>
      </c>
      <c r="K9817" s="29" t="s">
        <v>7970</v>
      </c>
      <c r="L9817" s="28" t="s">
        <v>7212</v>
      </c>
      <c r="M9817" s="28" t="s">
        <v>1414</v>
      </c>
    </row>
    <row r="9818" spans="1:13" hidden="1" x14ac:dyDescent="0.2">
      <c r="A9818" s="211">
        <v>94403.199999999997</v>
      </c>
      <c r="B9818" s="28" t="s">
        <v>4573</v>
      </c>
      <c r="C9818" s="28" t="s">
        <v>4574</v>
      </c>
      <c r="D9818" s="25">
        <v>41477</v>
      </c>
      <c r="F9818" s="26">
        <v>15.97</v>
      </c>
      <c r="G9818" s="28" t="s">
        <v>5164</v>
      </c>
      <c r="H9818" s="28" t="s">
        <v>3365</v>
      </c>
      <c r="J9818" s="28" t="s">
        <v>4909</v>
      </c>
      <c r="K9818" s="29" t="s">
        <v>7970</v>
      </c>
      <c r="L9818" s="28" t="s">
        <v>7212</v>
      </c>
      <c r="M9818" s="28" t="s">
        <v>1414</v>
      </c>
    </row>
    <row r="9819" spans="1:13" hidden="1" x14ac:dyDescent="0.2">
      <c r="A9819" s="211">
        <v>94404</v>
      </c>
      <c r="B9819" s="28" t="s">
        <v>4579</v>
      </c>
      <c r="C9819" s="28" t="s">
        <v>4574</v>
      </c>
      <c r="D9819" s="25">
        <v>41477</v>
      </c>
      <c r="F9819" s="26">
        <v>40</v>
      </c>
      <c r="G9819" s="28" t="s">
        <v>4580</v>
      </c>
      <c r="H9819" s="28" t="s">
        <v>6667</v>
      </c>
      <c r="K9819" s="29">
        <v>41477</v>
      </c>
      <c r="L9819" s="28" t="s">
        <v>7184</v>
      </c>
      <c r="M9819" s="28" t="s">
        <v>1403</v>
      </c>
    </row>
    <row r="9820" spans="1:13" hidden="1" x14ac:dyDescent="0.2">
      <c r="A9820" s="211">
        <v>94445</v>
      </c>
      <c r="B9820" s="28" t="s">
        <v>4573</v>
      </c>
      <c r="C9820" s="28" t="s">
        <v>5135</v>
      </c>
      <c r="D9820" s="25">
        <v>41477</v>
      </c>
      <c r="E9820" s="33" t="s">
        <v>4012</v>
      </c>
      <c r="F9820" s="26">
        <v>262.5</v>
      </c>
      <c r="G9820" s="28" t="s">
        <v>685</v>
      </c>
      <c r="H9820" s="28" t="s">
        <v>7322</v>
      </c>
      <c r="J9820" s="28" t="s">
        <v>7139</v>
      </c>
      <c r="K9820" s="29" t="s">
        <v>7972</v>
      </c>
      <c r="L9820" s="28" t="s">
        <v>5658</v>
      </c>
      <c r="M9820" s="28" t="s">
        <v>7360</v>
      </c>
    </row>
    <row r="9821" spans="1:13" hidden="1" x14ac:dyDescent="0.2">
      <c r="A9821" s="27">
        <v>94444</v>
      </c>
      <c r="B9821" s="28" t="s">
        <v>4573</v>
      </c>
      <c r="C9821" s="28" t="s">
        <v>5135</v>
      </c>
      <c r="D9821" s="25">
        <v>41477</v>
      </c>
      <c r="F9821" s="26">
        <v>4.5999999999999996</v>
      </c>
      <c r="G9821" s="28" t="s">
        <v>7119</v>
      </c>
      <c r="H9821" s="28" t="s">
        <v>3365</v>
      </c>
      <c r="J9821" s="28" t="s">
        <v>4911</v>
      </c>
      <c r="K9821" s="29" t="s">
        <v>7972</v>
      </c>
      <c r="L9821" s="28" t="s">
        <v>5658</v>
      </c>
      <c r="M9821" s="28" t="s">
        <v>6161</v>
      </c>
    </row>
    <row r="9822" spans="1:13" hidden="1" x14ac:dyDescent="0.2">
      <c r="A9822" s="27">
        <v>94402</v>
      </c>
      <c r="B9822" s="33" t="s">
        <v>4573</v>
      </c>
      <c r="C9822" s="28" t="s">
        <v>4574</v>
      </c>
      <c r="D9822" s="25">
        <v>41477</v>
      </c>
      <c r="F9822" s="26">
        <v>30</v>
      </c>
      <c r="G9822" s="28" t="s">
        <v>5152</v>
      </c>
      <c r="H9822" s="28" t="s">
        <v>7311</v>
      </c>
      <c r="J9822" s="28" t="s">
        <v>4683</v>
      </c>
      <c r="K9822" s="29">
        <v>41477</v>
      </c>
      <c r="L9822" s="28" t="s">
        <v>7182</v>
      </c>
      <c r="M9822" s="28" t="s">
        <v>1413</v>
      </c>
    </row>
    <row r="9823" spans="1:13" hidden="1" x14ac:dyDescent="0.2">
      <c r="A9823" s="27">
        <v>94523</v>
      </c>
      <c r="B9823" s="28" t="s">
        <v>4573</v>
      </c>
      <c r="C9823" s="28" t="s">
        <v>2008</v>
      </c>
      <c r="D9823" s="25">
        <v>41477</v>
      </c>
      <c r="F9823" s="26">
        <v>11.41</v>
      </c>
      <c r="G9823" s="28" t="s">
        <v>683</v>
      </c>
      <c r="H9823" s="28" t="s">
        <v>3365</v>
      </c>
      <c r="J9823" s="28" t="s">
        <v>4909</v>
      </c>
      <c r="K9823" s="29" t="s">
        <v>7972</v>
      </c>
      <c r="L9823" s="28" t="s">
        <v>5658</v>
      </c>
      <c r="M9823" s="28" t="s">
        <v>7973</v>
      </c>
    </row>
    <row r="9824" spans="1:13" hidden="1" x14ac:dyDescent="0.2">
      <c r="A9824" s="27">
        <v>94446</v>
      </c>
      <c r="B9824" s="28" t="s">
        <v>4573</v>
      </c>
      <c r="C9824" s="28" t="s">
        <v>5135</v>
      </c>
      <c r="D9824" s="25">
        <v>41477</v>
      </c>
      <c r="F9824" s="26">
        <v>7.4</v>
      </c>
      <c r="G9824" s="28" t="s">
        <v>2204</v>
      </c>
      <c r="H9824" s="28" t="s">
        <v>3379</v>
      </c>
      <c r="J9824" s="28" t="s">
        <v>4907</v>
      </c>
      <c r="K9824" s="29">
        <v>41478</v>
      </c>
      <c r="L9824" s="28" t="s">
        <v>5658</v>
      </c>
      <c r="M9824" s="28" t="s">
        <v>698</v>
      </c>
    </row>
    <row r="9825" spans="1:13" hidden="1" x14ac:dyDescent="0.2">
      <c r="A9825" s="211">
        <v>94399</v>
      </c>
      <c r="B9825" s="28" t="s">
        <v>4579</v>
      </c>
      <c r="C9825" s="28" t="s">
        <v>4574</v>
      </c>
      <c r="D9825" s="25">
        <v>41478</v>
      </c>
      <c r="F9825" s="26">
        <v>100</v>
      </c>
      <c r="G9825" s="28" t="s">
        <v>4580</v>
      </c>
      <c r="H9825" s="28" t="s">
        <v>6667</v>
      </c>
      <c r="K9825" s="29">
        <v>41478</v>
      </c>
      <c r="L9825" s="28" t="s">
        <v>7184</v>
      </c>
      <c r="M9825" s="28" t="s">
        <v>8546</v>
      </c>
    </row>
    <row r="9826" spans="1:13" hidden="1" x14ac:dyDescent="0.2">
      <c r="A9826" s="211">
        <v>94448</v>
      </c>
      <c r="B9826" s="28" t="s">
        <v>4573</v>
      </c>
      <c r="C9826" s="28" t="s">
        <v>5135</v>
      </c>
      <c r="D9826" s="25">
        <v>41478</v>
      </c>
      <c r="F9826" s="26">
        <v>52.63</v>
      </c>
      <c r="G9826" s="28" t="s">
        <v>898</v>
      </c>
      <c r="H9826" s="28" t="s">
        <v>3365</v>
      </c>
      <c r="J9826" s="28" t="s">
        <v>4909</v>
      </c>
      <c r="K9826" s="29" t="s">
        <v>6374</v>
      </c>
      <c r="L9826" s="28" t="s">
        <v>5658</v>
      </c>
      <c r="M9826" s="28" t="s">
        <v>8426</v>
      </c>
    </row>
    <row r="9827" spans="1:13" hidden="1" x14ac:dyDescent="0.2">
      <c r="A9827" s="27">
        <v>94400</v>
      </c>
      <c r="B9827" s="28" t="s">
        <v>4573</v>
      </c>
      <c r="C9827" s="28" t="s">
        <v>4574</v>
      </c>
      <c r="D9827" s="25">
        <v>41478</v>
      </c>
      <c r="E9827" s="28" t="s">
        <v>3389</v>
      </c>
      <c r="F9827" s="26">
        <v>46.08</v>
      </c>
      <c r="G9827" s="28" t="s">
        <v>5139</v>
      </c>
      <c r="H9827" s="28" t="s">
        <v>3381</v>
      </c>
      <c r="J9827" s="28" t="s">
        <v>4911</v>
      </c>
      <c r="K9827" s="29">
        <v>41478</v>
      </c>
      <c r="L9827" s="28" t="s">
        <v>7174</v>
      </c>
      <c r="M9827" s="28" t="s">
        <v>7209</v>
      </c>
    </row>
    <row r="9828" spans="1:13" hidden="1" x14ac:dyDescent="0.2">
      <c r="A9828" s="27">
        <v>94451</v>
      </c>
      <c r="B9828" s="28" t="s">
        <v>4573</v>
      </c>
      <c r="C9828" s="28" t="s">
        <v>5135</v>
      </c>
      <c r="D9828" s="25">
        <v>41478</v>
      </c>
      <c r="F9828" s="26">
        <v>4.66</v>
      </c>
      <c r="G9828" s="28" t="s">
        <v>2040</v>
      </c>
      <c r="H9828" s="28" t="s">
        <v>3370</v>
      </c>
      <c r="J9828" s="28" t="s">
        <v>4909</v>
      </c>
      <c r="K9828" s="29">
        <v>41479</v>
      </c>
      <c r="L9828" s="28" t="s">
        <v>5658</v>
      </c>
      <c r="M9828" s="28" t="s">
        <v>1425</v>
      </c>
    </row>
    <row r="9829" spans="1:13" hidden="1" x14ac:dyDescent="0.2">
      <c r="A9829" s="27">
        <v>94401</v>
      </c>
      <c r="B9829" s="28" t="s">
        <v>4585</v>
      </c>
      <c r="C9829" s="28" t="s">
        <v>4574</v>
      </c>
      <c r="D9829" s="25">
        <v>41478</v>
      </c>
      <c r="F9829" s="26">
        <v>20.8</v>
      </c>
      <c r="G9829" s="28" t="s">
        <v>5141</v>
      </c>
      <c r="H9829" s="28" t="s">
        <v>5948</v>
      </c>
      <c r="J9829" s="28" t="s">
        <v>4907</v>
      </c>
      <c r="K9829" s="29">
        <v>41478</v>
      </c>
      <c r="L9829" s="28" t="s">
        <v>7174</v>
      </c>
      <c r="M9829" s="28" t="s">
        <v>5035</v>
      </c>
    </row>
    <row r="9830" spans="1:13" hidden="1" x14ac:dyDescent="0.2">
      <c r="A9830" s="27">
        <v>94447</v>
      </c>
      <c r="B9830" s="28" t="s">
        <v>4573</v>
      </c>
      <c r="C9830" s="28" t="s">
        <v>5135</v>
      </c>
      <c r="D9830" s="25">
        <v>41478</v>
      </c>
      <c r="E9830" s="33"/>
      <c r="F9830" s="26">
        <v>6.04</v>
      </c>
      <c r="G9830" s="28" t="s">
        <v>5137</v>
      </c>
      <c r="H9830" s="28" t="s">
        <v>3365</v>
      </c>
      <c r="J9830" s="28" t="s">
        <v>4909</v>
      </c>
      <c r="K9830" s="29">
        <v>41479</v>
      </c>
      <c r="L9830" s="28" t="s">
        <v>5658</v>
      </c>
      <c r="M9830" s="28" t="s">
        <v>4774</v>
      </c>
    </row>
    <row r="9831" spans="1:13" hidden="1" x14ac:dyDescent="0.2">
      <c r="A9831" s="27">
        <v>94449</v>
      </c>
      <c r="B9831" s="28" t="s">
        <v>4573</v>
      </c>
      <c r="C9831" s="28" t="s">
        <v>5135</v>
      </c>
      <c r="D9831" s="25">
        <v>41478</v>
      </c>
      <c r="E9831" s="33"/>
      <c r="F9831" s="26">
        <v>105</v>
      </c>
      <c r="G9831" s="28" t="s">
        <v>4030</v>
      </c>
      <c r="H9831" s="28" t="s">
        <v>4600</v>
      </c>
      <c r="J9831" s="28" t="s">
        <v>4905</v>
      </c>
      <c r="K9831" s="29">
        <v>41479</v>
      </c>
      <c r="L9831" s="28" t="s">
        <v>5658</v>
      </c>
      <c r="M9831" s="28" t="s">
        <v>3230</v>
      </c>
    </row>
    <row r="9832" spans="1:13" hidden="1" x14ac:dyDescent="0.2">
      <c r="A9832" s="27">
        <v>94450</v>
      </c>
      <c r="B9832" s="33" t="s">
        <v>4573</v>
      </c>
      <c r="C9832" s="28" t="s">
        <v>5135</v>
      </c>
      <c r="D9832" s="25">
        <v>41478</v>
      </c>
      <c r="E9832" s="28" t="s">
        <v>6373</v>
      </c>
      <c r="F9832" s="26">
        <v>56</v>
      </c>
      <c r="G9832" s="28" t="s">
        <v>4030</v>
      </c>
      <c r="H9832" s="28" t="s">
        <v>7323</v>
      </c>
      <c r="J9832" s="28" t="s">
        <v>4912</v>
      </c>
      <c r="K9832" s="29" t="s">
        <v>6374</v>
      </c>
      <c r="L9832" s="28" t="s">
        <v>5658</v>
      </c>
      <c r="M9832" s="28" t="s">
        <v>3230</v>
      </c>
    </row>
    <row r="9833" spans="1:13" hidden="1" x14ac:dyDescent="0.2">
      <c r="A9833" s="27">
        <v>94398</v>
      </c>
      <c r="B9833" s="28" t="s">
        <v>5138</v>
      </c>
      <c r="C9833" s="28" t="s">
        <v>4574</v>
      </c>
      <c r="D9833" s="25">
        <v>41478</v>
      </c>
      <c r="F9833" s="26">
        <v>297.86</v>
      </c>
      <c r="G9833" s="28" t="s">
        <v>4574</v>
      </c>
      <c r="H9833" s="28" t="s">
        <v>3381</v>
      </c>
      <c r="J9833" s="28" t="s">
        <v>4909</v>
      </c>
      <c r="K9833" s="29">
        <v>41478</v>
      </c>
      <c r="L9833" s="28" t="s">
        <v>7206</v>
      </c>
      <c r="M9833" s="28" t="s">
        <v>2975</v>
      </c>
    </row>
    <row r="9834" spans="1:13" x14ac:dyDescent="0.2">
      <c r="A9834" s="27">
        <v>94453</v>
      </c>
      <c r="B9834" s="28" t="s">
        <v>4573</v>
      </c>
      <c r="C9834" s="28" t="s">
        <v>5135</v>
      </c>
      <c r="D9834" s="25">
        <v>41479</v>
      </c>
      <c r="F9834" s="26">
        <v>20</v>
      </c>
      <c r="G9834" s="28" t="s">
        <v>2201</v>
      </c>
      <c r="H9834" s="28" t="s">
        <v>7151</v>
      </c>
      <c r="J9834" s="28" t="s">
        <v>4911</v>
      </c>
      <c r="K9834" s="29">
        <v>41480</v>
      </c>
      <c r="L9834" s="28" t="s">
        <v>5658</v>
      </c>
      <c r="M9834" s="28" t="s">
        <v>7355</v>
      </c>
    </row>
    <row r="9835" spans="1:13" hidden="1" x14ac:dyDescent="0.2">
      <c r="A9835" s="27">
        <v>94452</v>
      </c>
      <c r="B9835" s="28" t="s">
        <v>4573</v>
      </c>
      <c r="C9835" s="28" t="s">
        <v>5135</v>
      </c>
      <c r="D9835" s="25">
        <v>41479</v>
      </c>
      <c r="E9835" s="33" t="s">
        <v>726</v>
      </c>
      <c r="F9835" s="26">
        <v>7.5</v>
      </c>
      <c r="G9835" s="28" t="s">
        <v>683</v>
      </c>
      <c r="H9835" s="28" t="s">
        <v>3370</v>
      </c>
      <c r="J9835" s="28" t="s">
        <v>4909</v>
      </c>
      <c r="K9835" s="29">
        <v>41480</v>
      </c>
      <c r="L9835" s="28" t="s">
        <v>5658</v>
      </c>
      <c r="M9835" s="28" t="s">
        <v>7856</v>
      </c>
    </row>
    <row r="9836" spans="1:13" hidden="1" x14ac:dyDescent="0.2">
      <c r="A9836" s="27">
        <v>94397</v>
      </c>
      <c r="B9836" s="28" t="s">
        <v>4582</v>
      </c>
      <c r="C9836" s="28" t="s">
        <v>4574</v>
      </c>
      <c r="D9836" s="25">
        <v>41480</v>
      </c>
      <c r="F9836" s="26">
        <v>-29.3</v>
      </c>
      <c r="G9836" s="28" t="s">
        <v>8021</v>
      </c>
      <c r="H9836" s="28" t="s">
        <v>6666</v>
      </c>
      <c r="J9836" s="28" t="s">
        <v>4911</v>
      </c>
      <c r="K9836" s="29" t="s">
        <v>8624</v>
      </c>
      <c r="L9836" s="28" t="s">
        <v>2984</v>
      </c>
      <c r="M9836" s="28" t="s">
        <v>636</v>
      </c>
    </row>
    <row r="9837" spans="1:13" hidden="1" x14ac:dyDescent="0.2">
      <c r="A9837" s="27">
        <v>94455</v>
      </c>
      <c r="B9837" s="28" t="s">
        <v>4573</v>
      </c>
      <c r="C9837" s="28" t="s">
        <v>5135</v>
      </c>
      <c r="D9837" s="25">
        <v>41480</v>
      </c>
      <c r="F9837" s="26">
        <v>4.5</v>
      </c>
      <c r="G9837" s="28" t="s">
        <v>7119</v>
      </c>
      <c r="H9837" s="28" t="s">
        <v>3365</v>
      </c>
      <c r="J9837" s="28" t="s">
        <v>4911</v>
      </c>
      <c r="K9837" s="29">
        <v>41481</v>
      </c>
      <c r="L9837" s="28" t="s">
        <v>5658</v>
      </c>
      <c r="M9837" s="28" t="s">
        <v>6161</v>
      </c>
    </row>
    <row r="9838" spans="1:13" hidden="1" x14ac:dyDescent="0.2">
      <c r="A9838" s="27">
        <v>94524</v>
      </c>
      <c r="B9838" s="28" t="s">
        <v>4573</v>
      </c>
      <c r="C9838" s="28" t="s">
        <v>2008</v>
      </c>
      <c r="D9838" s="25">
        <v>41480</v>
      </c>
      <c r="F9838" s="26">
        <v>4.72</v>
      </c>
      <c r="G9838" s="28" t="s">
        <v>683</v>
      </c>
      <c r="H9838" s="28" t="s">
        <v>3365</v>
      </c>
      <c r="J9838" s="28" t="s">
        <v>4909</v>
      </c>
      <c r="K9838" s="29" t="s">
        <v>7974</v>
      </c>
      <c r="L9838" s="28" t="s">
        <v>5658</v>
      </c>
      <c r="M9838" s="28" t="s">
        <v>7975</v>
      </c>
    </row>
    <row r="9839" spans="1:13" hidden="1" x14ac:dyDescent="0.2">
      <c r="A9839" s="27">
        <v>94454</v>
      </c>
      <c r="B9839" s="28" t="s">
        <v>4573</v>
      </c>
      <c r="C9839" s="28" t="s">
        <v>5135</v>
      </c>
      <c r="D9839" s="25">
        <v>41480</v>
      </c>
      <c r="F9839" s="26">
        <v>29.63</v>
      </c>
      <c r="G9839" s="28" t="s">
        <v>4758</v>
      </c>
      <c r="H9839" s="28" t="s">
        <v>7322</v>
      </c>
      <c r="J9839" s="28" t="s">
        <v>7139</v>
      </c>
      <c r="K9839" s="29">
        <v>41481</v>
      </c>
      <c r="L9839" s="28" t="s">
        <v>5658</v>
      </c>
      <c r="M9839" s="28" t="s">
        <v>3005</v>
      </c>
    </row>
    <row r="9840" spans="1:13" hidden="1" x14ac:dyDescent="0.2">
      <c r="A9840" s="27">
        <v>94516</v>
      </c>
      <c r="B9840" s="28" t="s">
        <v>4573</v>
      </c>
      <c r="C9840" s="28" t="s">
        <v>5133</v>
      </c>
      <c r="D9840" s="25">
        <v>41480</v>
      </c>
      <c r="F9840" s="26">
        <v>7</v>
      </c>
      <c r="G9840" s="28" t="s">
        <v>5137</v>
      </c>
      <c r="H9840" s="28" t="s">
        <v>3365</v>
      </c>
      <c r="J9840" s="28" t="s">
        <v>4909</v>
      </c>
      <c r="K9840" s="29">
        <v>41480</v>
      </c>
      <c r="L9840" s="28" t="s">
        <v>5658</v>
      </c>
      <c r="M9840" s="28" t="s">
        <v>3226</v>
      </c>
    </row>
    <row r="9841" spans="1:13" hidden="1" x14ac:dyDescent="0.2">
      <c r="A9841" s="211">
        <v>94457</v>
      </c>
      <c r="B9841" s="28" t="s">
        <v>4573</v>
      </c>
      <c r="C9841" s="28" t="s">
        <v>5135</v>
      </c>
      <c r="D9841" s="25">
        <v>41481</v>
      </c>
      <c r="F9841" s="26">
        <v>3.65</v>
      </c>
      <c r="G9841" s="28" t="s">
        <v>7120</v>
      </c>
      <c r="H9841" s="28" t="s">
        <v>3484</v>
      </c>
      <c r="J9841" s="28" t="s">
        <v>4911</v>
      </c>
      <c r="K9841" s="29">
        <v>41482</v>
      </c>
      <c r="L9841" s="28" t="s">
        <v>5658</v>
      </c>
      <c r="M9841" s="28" t="s">
        <v>3798</v>
      </c>
    </row>
    <row r="9842" spans="1:13" hidden="1" x14ac:dyDescent="0.2">
      <c r="A9842" s="27">
        <v>94525.1</v>
      </c>
      <c r="B9842" s="28" t="s">
        <v>4573</v>
      </c>
      <c r="C9842" s="28" t="s">
        <v>2008</v>
      </c>
      <c r="D9842" s="25">
        <v>41481</v>
      </c>
      <c r="E9842" s="28" t="s">
        <v>1331</v>
      </c>
      <c r="F9842" s="26">
        <v>11</v>
      </c>
      <c r="G9842" s="28" t="s">
        <v>683</v>
      </c>
      <c r="H9842" s="28" t="s">
        <v>3488</v>
      </c>
      <c r="J9842" s="28" t="s">
        <v>4909</v>
      </c>
      <c r="K9842" s="29" t="s">
        <v>7976</v>
      </c>
      <c r="L9842" s="28" t="s">
        <v>5658</v>
      </c>
      <c r="M9842" s="28" t="s">
        <v>7977</v>
      </c>
    </row>
    <row r="9843" spans="1:13" hidden="1" x14ac:dyDescent="0.2">
      <c r="A9843" s="27">
        <v>94525.2</v>
      </c>
      <c r="B9843" s="28" t="s">
        <v>4573</v>
      </c>
      <c r="C9843" s="28" t="s">
        <v>2008</v>
      </c>
      <c r="D9843" s="25">
        <v>41481</v>
      </c>
      <c r="E9843" s="28" t="s">
        <v>1878</v>
      </c>
      <c r="F9843" s="26">
        <v>10</v>
      </c>
      <c r="G9843" s="28" t="s">
        <v>683</v>
      </c>
      <c r="H9843" s="28" t="s">
        <v>277</v>
      </c>
      <c r="J9843" s="28" t="s">
        <v>4909</v>
      </c>
      <c r="K9843" s="29" t="s">
        <v>7976</v>
      </c>
      <c r="L9843" s="28" t="s">
        <v>5658</v>
      </c>
      <c r="M9843" s="28" t="s">
        <v>7977</v>
      </c>
    </row>
    <row r="9844" spans="1:13" hidden="1" x14ac:dyDescent="0.2">
      <c r="A9844" s="27">
        <v>94525.3</v>
      </c>
      <c r="B9844" s="28" t="s">
        <v>4573</v>
      </c>
      <c r="C9844" s="28" t="s">
        <v>2008</v>
      </c>
      <c r="D9844" s="25">
        <v>41481</v>
      </c>
      <c r="F9844" s="26">
        <v>6</v>
      </c>
      <c r="G9844" s="28" t="s">
        <v>683</v>
      </c>
      <c r="H9844" s="28" t="s">
        <v>3370</v>
      </c>
      <c r="J9844" s="28" t="s">
        <v>4909</v>
      </c>
      <c r="K9844" s="29" t="s">
        <v>7976</v>
      </c>
      <c r="L9844" s="28" t="s">
        <v>5658</v>
      </c>
      <c r="M9844" s="28" t="s">
        <v>7977</v>
      </c>
    </row>
    <row r="9845" spans="1:13" hidden="1" x14ac:dyDescent="0.2">
      <c r="A9845" s="27">
        <v>94525.4</v>
      </c>
      <c r="B9845" s="28" t="s">
        <v>4573</v>
      </c>
      <c r="C9845" s="28" t="s">
        <v>2008</v>
      </c>
      <c r="D9845" s="25">
        <v>41481</v>
      </c>
      <c r="F9845" s="26">
        <v>69.989999999999995</v>
      </c>
      <c r="G9845" s="28" t="s">
        <v>683</v>
      </c>
      <c r="H9845" s="28" t="s">
        <v>3365</v>
      </c>
      <c r="J9845" s="28" t="s">
        <v>4909</v>
      </c>
      <c r="K9845" s="29" t="s">
        <v>7976</v>
      </c>
      <c r="L9845" s="28" t="s">
        <v>5658</v>
      </c>
      <c r="M9845" s="28" t="s">
        <v>7977</v>
      </c>
    </row>
    <row r="9846" spans="1:13" hidden="1" x14ac:dyDescent="0.2">
      <c r="A9846" s="27">
        <v>94456</v>
      </c>
      <c r="B9846" s="28" t="s">
        <v>4573</v>
      </c>
      <c r="C9846" s="28" t="s">
        <v>5135</v>
      </c>
      <c r="D9846" s="25">
        <v>41481</v>
      </c>
      <c r="E9846" s="33"/>
      <c r="F9846" s="26">
        <v>3.84</v>
      </c>
      <c r="G9846" s="28" t="s">
        <v>5137</v>
      </c>
      <c r="H9846" s="28" t="s">
        <v>3365</v>
      </c>
      <c r="J9846" s="28" t="s">
        <v>4909</v>
      </c>
      <c r="K9846" s="29">
        <v>41482</v>
      </c>
      <c r="L9846" s="28" t="s">
        <v>5658</v>
      </c>
      <c r="M9846" s="28" t="s">
        <v>4774</v>
      </c>
    </row>
    <row r="9847" spans="1:13" hidden="1" x14ac:dyDescent="0.2">
      <c r="A9847" s="211">
        <v>94458</v>
      </c>
      <c r="B9847" s="28" t="s">
        <v>4573</v>
      </c>
      <c r="C9847" s="28" t="s">
        <v>5135</v>
      </c>
      <c r="D9847" s="25">
        <v>41482</v>
      </c>
      <c r="F9847" s="26">
        <v>36.049999999999997</v>
      </c>
      <c r="G9847" s="28" t="s">
        <v>897</v>
      </c>
      <c r="H9847" s="28" t="s">
        <v>3484</v>
      </c>
      <c r="J9847" s="28" t="s">
        <v>4909</v>
      </c>
      <c r="K9847" s="29">
        <v>41484</v>
      </c>
      <c r="L9847" s="28" t="s">
        <v>5658</v>
      </c>
      <c r="M9847" s="28" t="s">
        <v>3984</v>
      </c>
    </row>
    <row r="9848" spans="1:13" x14ac:dyDescent="0.2">
      <c r="A9848" s="27">
        <v>94459</v>
      </c>
      <c r="B9848" s="28" t="s">
        <v>4573</v>
      </c>
      <c r="C9848" s="28" t="s">
        <v>5135</v>
      </c>
      <c r="D9848" s="25">
        <v>41482</v>
      </c>
      <c r="E9848" s="33"/>
      <c r="F9848" s="26">
        <v>16.149999999999999</v>
      </c>
      <c r="G9848" s="28" t="s">
        <v>2205</v>
      </c>
      <c r="H9848" s="28" t="s">
        <v>7151</v>
      </c>
      <c r="J9848" s="28" t="s">
        <v>4911</v>
      </c>
      <c r="K9848" s="29">
        <v>41484</v>
      </c>
      <c r="L9848" s="28" t="s">
        <v>5658</v>
      </c>
      <c r="M9848" s="28" t="s">
        <v>755</v>
      </c>
    </row>
    <row r="9849" spans="1:13" hidden="1" x14ac:dyDescent="0.2">
      <c r="A9849" s="211">
        <v>94396</v>
      </c>
      <c r="B9849" s="28" t="s">
        <v>4592</v>
      </c>
      <c r="C9849" s="28" t="s">
        <v>4574</v>
      </c>
      <c r="D9849" s="25">
        <v>41484</v>
      </c>
      <c r="F9849" s="26">
        <v>-5256.69</v>
      </c>
      <c r="G9849" s="28" t="s">
        <v>4593</v>
      </c>
      <c r="H9849" s="28" t="s">
        <v>6666</v>
      </c>
      <c r="J9849" s="28" t="s">
        <v>4911</v>
      </c>
      <c r="K9849" s="29">
        <v>41484</v>
      </c>
      <c r="L9849" s="28" t="s">
        <v>7177</v>
      </c>
      <c r="M9849" s="28" t="s">
        <v>1412</v>
      </c>
    </row>
    <row r="9850" spans="1:13" hidden="1" x14ac:dyDescent="0.2">
      <c r="A9850" s="27">
        <v>94460</v>
      </c>
      <c r="B9850" s="28" t="s">
        <v>4573</v>
      </c>
      <c r="C9850" s="28" t="s">
        <v>5135</v>
      </c>
      <c r="D9850" s="25">
        <v>41484</v>
      </c>
      <c r="F9850" s="26">
        <v>66.69</v>
      </c>
      <c r="G9850" s="28" t="s">
        <v>5160</v>
      </c>
      <c r="H9850" s="28" t="s">
        <v>7322</v>
      </c>
      <c r="J9850" s="28" t="s">
        <v>7139</v>
      </c>
      <c r="K9850" s="29">
        <v>41485</v>
      </c>
      <c r="L9850" s="28" t="s">
        <v>5658</v>
      </c>
      <c r="M9850" s="28" t="s">
        <v>6472</v>
      </c>
    </row>
    <row r="9851" spans="1:13" hidden="1" x14ac:dyDescent="0.2">
      <c r="A9851" s="27">
        <v>94461</v>
      </c>
      <c r="B9851" s="28" t="s">
        <v>4573</v>
      </c>
      <c r="C9851" s="28" t="s">
        <v>5135</v>
      </c>
      <c r="D9851" s="25">
        <v>41484</v>
      </c>
      <c r="E9851" s="33" t="s">
        <v>78</v>
      </c>
      <c r="F9851" s="26">
        <v>22.05</v>
      </c>
      <c r="G9851" s="28" t="s">
        <v>688</v>
      </c>
      <c r="H9851" s="28" t="s">
        <v>3484</v>
      </c>
      <c r="J9851" s="28" t="s">
        <v>4909</v>
      </c>
      <c r="K9851" s="29" t="s">
        <v>7978</v>
      </c>
      <c r="L9851" s="28" t="s">
        <v>5658</v>
      </c>
      <c r="M9851" s="28" t="s">
        <v>1628</v>
      </c>
    </row>
    <row r="9852" spans="1:13" hidden="1" x14ac:dyDescent="0.2">
      <c r="A9852" s="27">
        <v>94394</v>
      </c>
      <c r="B9852" s="28" t="s">
        <v>4573</v>
      </c>
      <c r="C9852" s="28" t="s">
        <v>4574</v>
      </c>
      <c r="D9852" s="25">
        <v>41484</v>
      </c>
      <c r="F9852" s="26">
        <v>30</v>
      </c>
      <c r="G9852" s="28" t="s">
        <v>5152</v>
      </c>
      <c r="H9852" s="28" t="s">
        <v>7311</v>
      </c>
      <c r="J9852" s="28" t="s">
        <v>4683</v>
      </c>
      <c r="K9852" s="29">
        <v>41484</v>
      </c>
      <c r="L9852" s="28" t="s">
        <v>7182</v>
      </c>
      <c r="M9852" s="28" t="s">
        <v>1411</v>
      </c>
    </row>
    <row r="9853" spans="1:13" hidden="1" x14ac:dyDescent="0.2">
      <c r="A9853" s="27">
        <v>94526</v>
      </c>
      <c r="B9853" s="28" t="s">
        <v>4573</v>
      </c>
      <c r="C9853" s="28" t="s">
        <v>2008</v>
      </c>
      <c r="D9853" s="25">
        <v>41484</v>
      </c>
      <c r="F9853" s="26">
        <v>31.71</v>
      </c>
      <c r="G9853" s="28" t="s">
        <v>683</v>
      </c>
      <c r="H9853" s="28" t="s">
        <v>3365</v>
      </c>
      <c r="J9853" s="28" t="s">
        <v>4909</v>
      </c>
      <c r="K9853" s="29" t="s">
        <v>7978</v>
      </c>
      <c r="L9853" s="28" t="s">
        <v>5658</v>
      </c>
      <c r="M9853" s="28" t="s">
        <v>7979</v>
      </c>
    </row>
    <row r="9854" spans="1:13" hidden="1" x14ac:dyDescent="0.2">
      <c r="A9854" s="27">
        <v>94395</v>
      </c>
      <c r="B9854" s="33" t="s">
        <v>4573</v>
      </c>
      <c r="C9854" s="28" t="s">
        <v>4574</v>
      </c>
      <c r="D9854" s="25">
        <v>41484</v>
      </c>
      <c r="F9854" s="26">
        <v>52.31</v>
      </c>
      <c r="G9854" s="28" t="s">
        <v>6790</v>
      </c>
      <c r="H9854" s="28" t="s">
        <v>3381</v>
      </c>
      <c r="J9854" s="28" t="s">
        <v>4909</v>
      </c>
      <c r="K9854" s="29">
        <v>41484</v>
      </c>
      <c r="L9854" s="28" t="s">
        <v>7174</v>
      </c>
      <c r="M9854" s="28" t="s">
        <v>7220</v>
      </c>
    </row>
    <row r="9855" spans="1:13" hidden="1" x14ac:dyDescent="0.2">
      <c r="A9855" s="211">
        <v>94463</v>
      </c>
      <c r="B9855" s="28" t="s">
        <v>4573</v>
      </c>
      <c r="C9855" s="28" t="s">
        <v>5135</v>
      </c>
      <c r="D9855" s="25">
        <v>41485</v>
      </c>
      <c r="F9855" s="26">
        <v>4.9000000000000004</v>
      </c>
      <c r="G9855" s="28" t="s">
        <v>1556</v>
      </c>
      <c r="H9855" s="28" t="s">
        <v>7322</v>
      </c>
      <c r="J9855" s="28" t="s">
        <v>7139</v>
      </c>
      <c r="K9855" s="29" t="s">
        <v>8634</v>
      </c>
      <c r="L9855" s="28" t="s">
        <v>5658</v>
      </c>
      <c r="M9855" s="28" t="s">
        <v>1637</v>
      </c>
    </row>
    <row r="9856" spans="1:13" hidden="1" x14ac:dyDescent="0.2">
      <c r="A9856" s="211">
        <v>94420.1</v>
      </c>
      <c r="B9856" s="33" t="s">
        <v>4573</v>
      </c>
      <c r="C9856" s="33" t="s">
        <v>5135</v>
      </c>
      <c r="D9856" s="25">
        <v>41485</v>
      </c>
      <c r="E9856" s="28" t="s">
        <v>667</v>
      </c>
      <c r="F9856" s="26">
        <v>299.95</v>
      </c>
      <c r="G9856" s="28" t="s">
        <v>1560</v>
      </c>
      <c r="H9856" s="28" t="s">
        <v>7321</v>
      </c>
      <c r="J9856" s="28" t="s">
        <v>4905</v>
      </c>
      <c r="K9856" s="29">
        <v>41486</v>
      </c>
      <c r="L9856" s="33" t="s">
        <v>5658</v>
      </c>
      <c r="M9856" s="28" t="s">
        <v>2735</v>
      </c>
    </row>
    <row r="9857" spans="1:13" hidden="1" x14ac:dyDescent="0.2">
      <c r="A9857" s="211">
        <v>94420.2</v>
      </c>
      <c r="B9857" s="33" t="s">
        <v>4573</v>
      </c>
      <c r="C9857" s="33" t="s">
        <v>5135</v>
      </c>
      <c r="D9857" s="25">
        <v>41485</v>
      </c>
      <c r="E9857" s="28" t="s">
        <v>668</v>
      </c>
      <c r="F9857" s="26">
        <v>129.94999999999999</v>
      </c>
      <c r="G9857" s="28" t="s">
        <v>1560</v>
      </c>
      <c r="H9857" s="28" t="s">
        <v>7321</v>
      </c>
      <c r="J9857" s="28" t="s">
        <v>4909</v>
      </c>
      <c r="K9857" s="29">
        <v>41486</v>
      </c>
      <c r="L9857" s="33" t="s">
        <v>5658</v>
      </c>
      <c r="M9857" s="28" t="s">
        <v>2735</v>
      </c>
    </row>
    <row r="9858" spans="1:13" hidden="1" x14ac:dyDescent="0.2">
      <c r="A9858" s="211">
        <v>94420.3</v>
      </c>
      <c r="B9858" s="33" t="s">
        <v>4573</v>
      </c>
      <c r="C9858" s="33" t="s">
        <v>5135</v>
      </c>
      <c r="D9858" s="25">
        <v>41485</v>
      </c>
      <c r="E9858" s="28" t="s">
        <v>6722</v>
      </c>
      <c r="F9858" s="26">
        <v>-55</v>
      </c>
      <c r="G9858" s="28" t="s">
        <v>1560</v>
      </c>
      <c r="H9858" s="28" t="s">
        <v>7321</v>
      </c>
      <c r="J9858" s="28" t="s">
        <v>4909</v>
      </c>
      <c r="K9858" s="29">
        <v>41486</v>
      </c>
      <c r="L9858" s="33" t="s">
        <v>5658</v>
      </c>
      <c r="M9858" s="28" t="s">
        <v>2735</v>
      </c>
    </row>
    <row r="9859" spans="1:13" hidden="1" x14ac:dyDescent="0.2">
      <c r="A9859" s="211">
        <v>94393</v>
      </c>
      <c r="B9859" s="28" t="s">
        <v>4573</v>
      </c>
      <c r="C9859" s="28" t="s">
        <v>4574</v>
      </c>
      <c r="D9859" s="25">
        <v>41485</v>
      </c>
      <c r="F9859" s="26">
        <v>21</v>
      </c>
      <c r="G9859" s="28" t="s">
        <v>4577</v>
      </c>
      <c r="H9859" s="28" t="s">
        <v>3365</v>
      </c>
      <c r="J9859" s="28" t="s">
        <v>4909</v>
      </c>
      <c r="K9859" s="29" t="s">
        <v>7978</v>
      </c>
      <c r="L9859" s="28" t="s">
        <v>7176</v>
      </c>
      <c r="M9859" s="28">
        <v>1454</v>
      </c>
    </row>
    <row r="9860" spans="1:13" hidden="1" x14ac:dyDescent="0.2">
      <c r="A9860" s="27">
        <v>94462</v>
      </c>
      <c r="B9860" s="28" t="s">
        <v>4573</v>
      </c>
      <c r="C9860" s="28" t="s">
        <v>5135</v>
      </c>
      <c r="D9860" s="25">
        <v>41485</v>
      </c>
      <c r="E9860" s="28" t="s">
        <v>8633</v>
      </c>
      <c r="F9860" s="26">
        <v>100.76</v>
      </c>
      <c r="G9860" s="28" t="s">
        <v>3696</v>
      </c>
      <c r="H9860" s="28" t="s">
        <v>3484</v>
      </c>
      <c r="J9860" s="28" t="s">
        <v>4909</v>
      </c>
      <c r="K9860" s="29" t="s">
        <v>8634</v>
      </c>
      <c r="L9860" s="28" t="s">
        <v>5658</v>
      </c>
      <c r="M9860" s="28" t="s">
        <v>797</v>
      </c>
    </row>
    <row r="9861" spans="1:13" hidden="1" x14ac:dyDescent="0.2">
      <c r="A9861" s="27">
        <v>94392</v>
      </c>
      <c r="B9861" s="28" t="s">
        <v>4573</v>
      </c>
      <c r="C9861" s="28" t="s">
        <v>4574</v>
      </c>
      <c r="D9861" s="25">
        <v>41485</v>
      </c>
      <c r="F9861" s="26">
        <v>10.74</v>
      </c>
      <c r="G9861" s="28" t="s">
        <v>5136</v>
      </c>
      <c r="H9861" s="28" t="s">
        <v>3381</v>
      </c>
      <c r="J9861" s="28" t="s">
        <v>4911</v>
      </c>
      <c r="K9861" s="29">
        <v>41485</v>
      </c>
      <c r="L9861" s="28" t="s">
        <v>7174</v>
      </c>
      <c r="M9861" s="28" t="s">
        <v>7221</v>
      </c>
    </row>
    <row r="9862" spans="1:13" hidden="1" x14ac:dyDescent="0.2">
      <c r="A9862" s="211">
        <v>94470</v>
      </c>
      <c r="B9862" s="28" t="s">
        <v>4573</v>
      </c>
      <c r="C9862" s="28" t="s">
        <v>5135</v>
      </c>
      <c r="D9862" s="25">
        <v>41486</v>
      </c>
      <c r="E9862" s="28" t="s">
        <v>3629</v>
      </c>
      <c r="F9862" s="26">
        <v>49.98</v>
      </c>
      <c r="G9862" s="28" t="s">
        <v>8635</v>
      </c>
      <c r="H9862" s="28" t="s">
        <v>4600</v>
      </c>
      <c r="J9862" s="28" t="s">
        <v>4905</v>
      </c>
      <c r="K9862" s="29">
        <v>41282</v>
      </c>
      <c r="L9862" s="28" t="s">
        <v>5658</v>
      </c>
      <c r="M9862" s="28" t="s">
        <v>1687</v>
      </c>
    </row>
    <row r="9863" spans="1:13" hidden="1" x14ac:dyDescent="0.2">
      <c r="A9863" s="211">
        <v>94473</v>
      </c>
      <c r="B9863" s="28" t="s">
        <v>4573</v>
      </c>
      <c r="C9863" s="28" t="s">
        <v>5135</v>
      </c>
      <c r="D9863" s="25">
        <v>41486</v>
      </c>
      <c r="E9863" s="28" t="s">
        <v>6390</v>
      </c>
      <c r="F9863" s="26">
        <v>270</v>
      </c>
      <c r="G9863" s="28" t="s">
        <v>6389</v>
      </c>
      <c r="H9863" s="28" t="s">
        <v>7322</v>
      </c>
      <c r="J9863" s="28" t="s">
        <v>7139</v>
      </c>
      <c r="K9863" s="29">
        <v>41282</v>
      </c>
      <c r="L9863" s="28" t="s">
        <v>5658</v>
      </c>
      <c r="M9863" s="28" t="s">
        <v>8119</v>
      </c>
    </row>
    <row r="9864" spans="1:13" hidden="1" x14ac:dyDescent="0.2">
      <c r="A9864" s="211">
        <v>94464</v>
      </c>
      <c r="B9864" s="28" t="s">
        <v>4573</v>
      </c>
      <c r="C9864" s="28" t="s">
        <v>5135</v>
      </c>
      <c r="D9864" s="25">
        <v>41486</v>
      </c>
      <c r="E9864" s="33"/>
      <c r="F9864" s="26">
        <v>8</v>
      </c>
      <c r="G9864" s="28" t="s">
        <v>2207</v>
      </c>
      <c r="H9864" s="28" t="s">
        <v>4600</v>
      </c>
      <c r="J9864" s="28" t="s">
        <v>4905</v>
      </c>
      <c r="K9864" s="29">
        <v>41282</v>
      </c>
      <c r="L9864" s="28" t="s">
        <v>5658</v>
      </c>
      <c r="M9864" s="28" t="s">
        <v>1683</v>
      </c>
    </row>
    <row r="9865" spans="1:13" hidden="1" x14ac:dyDescent="0.2">
      <c r="A9865" s="27">
        <v>94391</v>
      </c>
      <c r="B9865" s="28" t="s">
        <v>4573</v>
      </c>
      <c r="C9865" s="28" t="s">
        <v>4574</v>
      </c>
      <c r="D9865" s="25">
        <v>41486</v>
      </c>
      <c r="F9865" s="26">
        <v>16.16</v>
      </c>
      <c r="G9865" s="28" t="s">
        <v>6752</v>
      </c>
      <c r="H9865" s="28" t="s">
        <v>3381</v>
      </c>
      <c r="J9865" s="28" t="s">
        <v>4907</v>
      </c>
      <c r="K9865" s="29">
        <v>41486</v>
      </c>
      <c r="L9865" s="28" t="s">
        <v>7174</v>
      </c>
      <c r="M9865" s="28" t="s">
        <v>6752</v>
      </c>
    </row>
    <row r="9866" spans="1:13" hidden="1" x14ac:dyDescent="0.2">
      <c r="A9866" s="27">
        <v>94467</v>
      </c>
      <c r="B9866" s="28" t="s">
        <v>4573</v>
      </c>
      <c r="C9866" s="28" t="s">
        <v>5135</v>
      </c>
      <c r="D9866" s="25">
        <v>41486</v>
      </c>
      <c r="F9866" s="26">
        <v>3.5</v>
      </c>
      <c r="G9866" s="28" t="s">
        <v>7119</v>
      </c>
      <c r="H9866" s="28" t="s">
        <v>3365</v>
      </c>
      <c r="J9866" s="28" t="s">
        <v>4911</v>
      </c>
      <c r="K9866" s="29">
        <v>41282</v>
      </c>
      <c r="L9866" s="28" t="s">
        <v>5658</v>
      </c>
      <c r="M9866" s="28" t="s">
        <v>6161</v>
      </c>
    </row>
    <row r="9867" spans="1:13" hidden="1" x14ac:dyDescent="0.2">
      <c r="A9867" s="27">
        <v>94474</v>
      </c>
      <c r="B9867" s="28" t="s">
        <v>4573</v>
      </c>
      <c r="C9867" s="28" t="s">
        <v>5135</v>
      </c>
      <c r="D9867" s="25">
        <v>41486</v>
      </c>
      <c r="E9867" s="28" t="s">
        <v>956</v>
      </c>
      <c r="F9867" s="26">
        <v>12.5</v>
      </c>
      <c r="G9867" s="28" t="s">
        <v>4818</v>
      </c>
      <c r="H9867" s="28" t="s">
        <v>4600</v>
      </c>
      <c r="J9867" s="28" t="s">
        <v>4909</v>
      </c>
      <c r="K9867" s="29">
        <v>41313</v>
      </c>
      <c r="L9867" s="28" t="s">
        <v>5658</v>
      </c>
      <c r="M9867" s="28" t="s">
        <v>1689</v>
      </c>
    </row>
    <row r="9868" spans="1:13" x14ac:dyDescent="0.2">
      <c r="A9868" s="27">
        <v>94472</v>
      </c>
      <c r="B9868" s="28" t="s">
        <v>4573</v>
      </c>
      <c r="C9868" s="28" t="s">
        <v>5135</v>
      </c>
      <c r="D9868" s="25">
        <v>41486</v>
      </c>
      <c r="E9868" s="28" t="s">
        <v>8636</v>
      </c>
      <c r="F9868" s="26">
        <v>22.98</v>
      </c>
      <c r="G9868" s="28" t="s">
        <v>2040</v>
      </c>
      <c r="H9868" s="28" t="s">
        <v>7151</v>
      </c>
      <c r="J9868" s="28" t="s">
        <v>4907</v>
      </c>
      <c r="K9868" s="29">
        <v>41282</v>
      </c>
      <c r="L9868" s="28" t="s">
        <v>5658</v>
      </c>
      <c r="M9868" s="28" t="s">
        <v>1688</v>
      </c>
    </row>
    <row r="9869" spans="1:13" hidden="1" x14ac:dyDescent="0.2">
      <c r="A9869" s="27">
        <v>94468</v>
      </c>
      <c r="B9869" s="28" t="s">
        <v>4573</v>
      </c>
      <c r="C9869" s="28" t="s">
        <v>5135</v>
      </c>
      <c r="D9869" s="25">
        <v>41486</v>
      </c>
      <c r="F9869" s="26">
        <v>11.55</v>
      </c>
      <c r="G9869" s="28" t="s">
        <v>2210</v>
      </c>
      <c r="H9869" s="28" t="s">
        <v>3484</v>
      </c>
      <c r="J9869" s="28" t="s">
        <v>4907</v>
      </c>
      <c r="K9869" s="29">
        <v>41282</v>
      </c>
      <c r="L9869" s="28" t="s">
        <v>5658</v>
      </c>
      <c r="M9869" s="28" t="s">
        <v>1686</v>
      </c>
    </row>
    <row r="9870" spans="1:13" hidden="1" x14ac:dyDescent="0.2">
      <c r="A9870" s="27">
        <v>94465</v>
      </c>
      <c r="B9870" s="28" t="s">
        <v>4573</v>
      </c>
      <c r="C9870" s="28" t="s">
        <v>5135</v>
      </c>
      <c r="D9870" s="25">
        <v>41486</v>
      </c>
      <c r="F9870" s="26">
        <v>9.7100000000000009</v>
      </c>
      <c r="G9870" s="28" t="s">
        <v>2211</v>
      </c>
      <c r="H9870" s="28" t="s">
        <v>3370</v>
      </c>
      <c r="J9870" s="28" t="s">
        <v>4909</v>
      </c>
      <c r="K9870" s="29">
        <v>41282</v>
      </c>
      <c r="L9870" s="28" t="s">
        <v>5658</v>
      </c>
      <c r="M9870" s="28" t="s">
        <v>1684</v>
      </c>
    </row>
    <row r="9871" spans="1:13" hidden="1" x14ac:dyDescent="0.2">
      <c r="A9871" s="27">
        <v>94471</v>
      </c>
      <c r="B9871" s="28" t="s">
        <v>4573</v>
      </c>
      <c r="C9871" s="28" t="s">
        <v>5135</v>
      </c>
      <c r="D9871" s="25">
        <v>41486</v>
      </c>
      <c r="F9871" s="26">
        <v>34</v>
      </c>
      <c r="G9871" s="28" t="s">
        <v>4030</v>
      </c>
      <c r="H9871" s="28" t="s">
        <v>4600</v>
      </c>
      <c r="J9871" s="28" t="s">
        <v>4905</v>
      </c>
      <c r="K9871" s="29">
        <v>41282</v>
      </c>
      <c r="L9871" s="28" t="s">
        <v>5658</v>
      </c>
      <c r="M9871" s="28" t="s">
        <v>4770</v>
      </c>
    </row>
    <row r="9872" spans="1:13" hidden="1" x14ac:dyDescent="0.2">
      <c r="A9872" s="27">
        <v>94469</v>
      </c>
      <c r="B9872" s="28" t="s">
        <v>4573</v>
      </c>
      <c r="C9872" s="28" t="s">
        <v>5135</v>
      </c>
      <c r="D9872" s="25">
        <v>41486</v>
      </c>
      <c r="F9872" s="26">
        <v>6.6</v>
      </c>
      <c r="G9872" s="28" t="s">
        <v>2204</v>
      </c>
      <c r="H9872" s="28" t="s">
        <v>3379</v>
      </c>
      <c r="J9872" s="28" t="s">
        <v>4907</v>
      </c>
      <c r="K9872" s="29">
        <v>41282</v>
      </c>
      <c r="L9872" s="28" t="s">
        <v>5658</v>
      </c>
      <c r="M9872" s="28" t="s">
        <v>698</v>
      </c>
    </row>
    <row r="9873" spans="1:13" hidden="1" x14ac:dyDescent="0.2">
      <c r="A9873" s="27">
        <v>94466</v>
      </c>
      <c r="B9873" s="28" t="s">
        <v>4573</v>
      </c>
      <c r="C9873" s="28" t="s">
        <v>5135</v>
      </c>
      <c r="D9873" s="25">
        <v>41486</v>
      </c>
      <c r="F9873" s="26">
        <v>7.3</v>
      </c>
      <c r="G9873" s="28" t="s">
        <v>1949</v>
      </c>
      <c r="H9873" s="28" t="s">
        <v>3370</v>
      </c>
      <c r="J9873" s="28" t="s">
        <v>4909</v>
      </c>
      <c r="K9873" s="29">
        <v>41282</v>
      </c>
      <c r="L9873" s="28" t="s">
        <v>5658</v>
      </c>
      <c r="M9873" s="28" t="s">
        <v>1685</v>
      </c>
    </row>
    <row r="9874" spans="1:13" hidden="1" x14ac:dyDescent="0.2">
      <c r="A9874" s="211">
        <v>94384.2</v>
      </c>
      <c r="B9874" s="28" t="s">
        <v>4573</v>
      </c>
      <c r="C9874" s="28" t="s">
        <v>4574</v>
      </c>
      <c r="D9874" s="25">
        <v>41487</v>
      </c>
      <c r="F9874" s="26">
        <v>30</v>
      </c>
      <c r="G9874" s="28" t="s">
        <v>4584</v>
      </c>
      <c r="H9874" s="28" t="s">
        <v>3365</v>
      </c>
      <c r="J9874" s="28" t="s">
        <v>4905</v>
      </c>
      <c r="K9874" s="29">
        <v>41487</v>
      </c>
      <c r="L9874" s="28" t="s">
        <v>7182</v>
      </c>
      <c r="M9874" s="28" t="s">
        <v>1409</v>
      </c>
    </row>
    <row r="9875" spans="1:13" hidden="1" x14ac:dyDescent="0.2">
      <c r="A9875" s="211">
        <v>94384.1</v>
      </c>
      <c r="B9875" s="28" t="s">
        <v>4573</v>
      </c>
      <c r="C9875" s="28" t="s">
        <v>4574</v>
      </c>
      <c r="D9875" s="25">
        <v>41487</v>
      </c>
      <c r="F9875" s="26">
        <v>50</v>
      </c>
      <c r="G9875" s="28" t="s">
        <v>4915</v>
      </c>
      <c r="H9875" s="28" t="s">
        <v>4600</v>
      </c>
      <c r="J9875" s="28" t="s">
        <v>4905</v>
      </c>
      <c r="K9875" s="29">
        <v>41487</v>
      </c>
      <c r="L9875" s="28" t="s">
        <v>7182</v>
      </c>
      <c r="M9875" s="28" t="s">
        <v>1409</v>
      </c>
    </row>
    <row r="9876" spans="1:13" hidden="1" x14ac:dyDescent="0.2">
      <c r="A9876" s="211">
        <v>94390</v>
      </c>
      <c r="B9876" s="28" t="s">
        <v>4573</v>
      </c>
      <c r="C9876" s="28" t="s">
        <v>4574</v>
      </c>
      <c r="D9876" s="25">
        <v>41487</v>
      </c>
      <c r="F9876" s="26">
        <v>5</v>
      </c>
      <c r="G9876" s="28" t="s">
        <v>5134</v>
      </c>
      <c r="H9876" s="28" t="s">
        <v>5954</v>
      </c>
      <c r="J9876" s="28" t="s">
        <v>4912</v>
      </c>
      <c r="K9876" s="29">
        <v>41487</v>
      </c>
      <c r="L9876" s="28" t="s">
        <v>7174</v>
      </c>
      <c r="M9876" s="28" t="s">
        <v>7194</v>
      </c>
    </row>
    <row r="9877" spans="1:13" hidden="1" x14ac:dyDescent="0.2">
      <c r="A9877" s="211">
        <v>94650</v>
      </c>
      <c r="B9877" s="28" t="s">
        <v>4573</v>
      </c>
      <c r="C9877" s="28" t="s">
        <v>4580</v>
      </c>
      <c r="D9877" s="25">
        <v>41487</v>
      </c>
      <c r="E9877" s="28" t="s">
        <v>7287</v>
      </c>
      <c r="F9877" s="26">
        <v>-100</v>
      </c>
      <c r="G9877" s="28" t="s">
        <v>6757</v>
      </c>
      <c r="H9877" s="28" t="s">
        <v>4599</v>
      </c>
      <c r="I9877" s="28" t="s">
        <v>92</v>
      </c>
      <c r="J9877" s="28" t="s">
        <v>4906</v>
      </c>
    </row>
    <row r="9878" spans="1:13" hidden="1" x14ac:dyDescent="0.2">
      <c r="A9878" s="27">
        <v>94475</v>
      </c>
      <c r="B9878" s="28" t="s">
        <v>4573</v>
      </c>
      <c r="C9878" s="28" t="s">
        <v>5135</v>
      </c>
      <c r="D9878" s="25">
        <v>41487</v>
      </c>
      <c r="F9878" s="26">
        <v>5.44</v>
      </c>
      <c r="G9878" s="28" t="s">
        <v>7119</v>
      </c>
      <c r="H9878" s="28" t="s">
        <v>3365</v>
      </c>
      <c r="J9878" s="28" t="s">
        <v>4911</v>
      </c>
      <c r="K9878" s="29">
        <v>41313</v>
      </c>
      <c r="L9878" s="28" t="s">
        <v>5658</v>
      </c>
      <c r="M9878" s="28" t="s">
        <v>6161</v>
      </c>
    </row>
    <row r="9879" spans="1:13" hidden="1" x14ac:dyDescent="0.2">
      <c r="A9879" s="27">
        <v>94527.1</v>
      </c>
      <c r="B9879" s="28" t="s">
        <v>4573</v>
      </c>
      <c r="C9879" s="28" t="s">
        <v>2008</v>
      </c>
      <c r="D9879" s="25">
        <v>41487</v>
      </c>
      <c r="E9879" s="28" t="s">
        <v>1331</v>
      </c>
      <c r="F9879" s="26">
        <v>12</v>
      </c>
      <c r="G9879" s="28" t="s">
        <v>683</v>
      </c>
      <c r="H9879" s="28" t="s">
        <v>3488</v>
      </c>
      <c r="J9879" s="28" t="s">
        <v>4908</v>
      </c>
      <c r="K9879" s="29">
        <v>41488</v>
      </c>
      <c r="L9879" s="28" t="s">
        <v>5658</v>
      </c>
      <c r="M9879" s="28" t="s">
        <v>7980</v>
      </c>
    </row>
    <row r="9880" spans="1:13" hidden="1" x14ac:dyDescent="0.2">
      <c r="A9880" s="27">
        <v>94527.2</v>
      </c>
      <c r="B9880" s="28" t="s">
        <v>4573</v>
      </c>
      <c r="C9880" s="28" t="s">
        <v>2008</v>
      </c>
      <c r="D9880" s="25">
        <v>41487</v>
      </c>
      <c r="E9880" s="28" t="s">
        <v>1875</v>
      </c>
      <c r="F9880" s="26">
        <v>5</v>
      </c>
      <c r="G9880" s="28" t="s">
        <v>683</v>
      </c>
      <c r="H9880" s="28" t="s">
        <v>3370</v>
      </c>
      <c r="J9880" s="28" t="s">
        <v>4909</v>
      </c>
      <c r="K9880" s="29">
        <v>41488</v>
      </c>
      <c r="L9880" s="28" t="s">
        <v>5658</v>
      </c>
      <c r="M9880" s="28" t="s">
        <v>7980</v>
      </c>
    </row>
    <row r="9881" spans="1:13" hidden="1" x14ac:dyDescent="0.2">
      <c r="A9881" s="27">
        <v>94527.3</v>
      </c>
      <c r="B9881" s="28" t="s">
        <v>4573</v>
      </c>
      <c r="C9881" s="28" t="s">
        <v>2008</v>
      </c>
      <c r="D9881" s="25">
        <v>41487</v>
      </c>
      <c r="E9881" s="28" t="s">
        <v>1876</v>
      </c>
      <c r="F9881" s="26">
        <v>4</v>
      </c>
      <c r="G9881" s="28" t="s">
        <v>683</v>
      </c>
      <c r="H9881" s="28" t="s">
        <v>4599</v>
      </c>
      <c r="I9881" s="28" t="s">
        <v>2697</v>
      </c>
      <c r="J9881" s="28" t="s">
        <v>4905</v>
      </c>
      <c r="K9881" s="29">
        <v>41488</v>
      </c>
      <c r="L9881" s="28" t="s">
        <v>5658</v>
      </c>
      <c r="M9881" s="28" t="s">
        <v>7980</v>
      </c>
    </row>
    <row r="9882" spans="1:13" hidden="1" x14ac:dyDescent="0.2">
      <c r="A9882" s="27">
        <v>94527.4</v>
      </c>
      <c r="B9882" s="28" t="s">
        <v>4573</v>
      </c>
      <c r="C9882" s="28" t="s">
        <v>2008</v>
      </c>
      <c r="D9882" s="25">
        <v>41487</v>
      </c>
      <c r="F9882" s="26">
        <v>41.39</v>
      </c>
      <c r="G9882" s="28" t="s">
        <v>683</v>
      </c>
      <c r="H9882" s="28" t="s">
        <v>3365</v>
      </c>
      <c r="J9882" s="28" t="s">
        <v>4909</v>
      </c>
      <c r="K9882" s="29">
        <v>41488</v>
      </c>
      <c r="L9882" s="28" t="s">
        <v>5658</v>
      </c>
      <c r="M9882" s="28" t="s">
        <v>7980</v>
      </c>
    </row>
    <row r="9883" spans="1:13" hidden="1" x14ac:dyDescent="0.2">
      <c r="A9883" s="27">
        <v>94386</v>
      </c>
      <c r="B9883" s="28" t="s">
        <v>4579</v>
      </c>
      <c r="C9883" s="28" t="s">
        <v>4574</v>
      </c>
      <c r="D9883" s="25">
        <v>41487</v>
      </c>
      <c r="F9883" s="26">
        <v>50</v>
      </c>
      <c r="G9883" s="28" t="s">
        <v>5133</v>
      </c>
      <c r="H9883" s="28" t="s">
        <v>6667</v>
      </c>
      <c r="K9883" s="29">
        <v>41487</v>
      </c>
      <c r="L9883" s="28" t="s">
        <v>7174</v>
      </c>
      <c r="M9883" s="28" t="s">
        <v>2972</v>
      </c>
    </row>
    <row r="9884" spans="1:13" hidden="1" x14ac:dyDescent="0.2">
      <c r="A9884" s="27">
        <v>94515</v>
      </c>
      <c r="B9884" s="28" t="s">
        <v>5150</v>
      </c>
      <c r="C9884" s="28" t="s">
        <v>5133</v>
      </c>
      <c r="D9884" s="25">
        <v>41487</v>
      </c>
      <c r="F9884" s="26">
        <v>-50</v>
      </c>
      <c r="G9884" s="28" t="s">
        <v>5133</v>
      </c>
      <c r="H9884" s="28" t="s">
        <v>6667</v>
      </c>
      <c r="K9884" s="29">
        <v>41487</v>
      </c>
      <c r="L9884" s="28" t="s">
        <v>5658</v>
      </c>
      <c r="M9884" s="28" t="s">
        <v>2935</v>
      </c>
    </row>
    <row r="9885" spans="1:13" hidden="1" x14ac:dyDescent="0.2">
      <c r="A9885" s="27">
        <v>94388</v>
      </c>
      <c r="B9885" s="28" t="s">
        <v>4573</v>
      </c>
      <c r="C9885" s="28" t="s">
        <v>4574</v>
      </c>
      <c r="D9885" s="25">
        <v>41487</v>
      </c>
      <c r="F9885" s="26">
        <v>38.79</v>
      </c>
      <c r="G9885" s="28" t="s">
        <v>6021</v>
      </c>
      <c r="H9885" s="28" t="s">
        <v>3381</v>
      </c>
      <c r="J9885" s="28" t="s">
        <v>4909</v>
      </c>
      <c r="K9885" s="29">
        <v>41487</v>
      </c>
      <c r="L9885" s="28" t="s">
        <v>7174</v>
      </c>
      <c r="M9885" s="28" t="s">
        <v>6784</v>
      </c>
    </row>
    <row r="9886" spans="1:13" hidden="1" x14ac:dyDescent="0.2">
      <c r="A9886" s="27">
        <v>94387</v>
      </c>
      <c r="B9886" s="28" t="s">
        <v>4573</v>
      </c>
      <c r="C9886" s="28" t="s">
        <v>4574</v>
      </c>
      <c r="D9886" s="25">
        <v>41487</v>
      </c>
      <c r="F9886" s="26">
        <v>12.12</v>
      </c>
      <c r="G9886" s="28" t="s">
        <v>6022</v>
      </c>
      <c r="H9886" s="28" t="s">
        <v>3381</v>
      </c>
      <c r="J9886" s="28" t="s">
        <v>4909</v>
      </c>
      <c r="K9886" s="29">
        <v>41487</v>
      </c>
      <c r="L9886" s="28" t="s">
        <v>7174</v>
      </c>
      <c r="M9886" s="28" t="s">
        <v>7195</v>
      </c>
    </row>
    <row r="9887" spans="1:13" hidden="1" x14ac:dyDescent="0.2">
      <c r="A9887" s="27">
        <v>94384.3</v>
      </c>
      <c r="B9887" s="28" t="s">
        <v>4573</v>
      </c>
      <c r="C9887" s="28" t="s">
        <v>4574</v>
      </c>
      <c r="D9887" s="25">
        <v>41487</v>
      </c>
      <c r="E9887" s="28" t="s">
        <v>7163</v>
      </c>
      <c r="F9887" s="26">
        <v>20</v>
      </c>
      <c r="G9887" s="28" t="s">
        <v>4595</v>
      </c>
      <c r="H9887" s="28" t="s">
        <v>3370</v>
      </c>
      <c r="J9887" s="28" t="s">
        <v>4905</v>
      </c>
      <c r="K9887" s="29">
        <v>41487</v>
      </c>
      <c r="L9887" s="28" t="s">
        <v>7182</v>
      </c>
      <c r="M9887" s="28" t="s">
        <v>1409</v>
      </c>
    </row>
    <row r="9888" spans="1:13" hidden="1" x14ac:dyDescent="0.2">
      <c r="A9888" s="27">
        <v>94385</v>
      </c>
      <c r="B9888" s="28" t="s">
        <v>4573</v>
      </c>
      <c r="C9888" s="28" t="s">
        <v>4574</v>
      </c>
      <c r="D9888" s="25">
        <v>41487</v>
      </c>
      <c r="E9888" s="28" t="s">
        <v>7162</v>
      </c>
      <c r="F9888" s="26">
        <v>20</v>
      </c>
      <c r="G9888" s="28" t="s">
        <v>4595</v>
      </c>
      <c r="H9888" s="28" t="s">
        <v>3370</v>
      </c>
      <c r="J9888" s="28" t="s">
        <v>4906</v>
      </c>
      <c r="K9888" s="29">
        <v>41487</v>
      </c>
      <c r="L9888" s="28" t="s">
        <v>7182</v>
      </c>
      <c r="M9888" s="28" t="s">
        <v>1410</v>
      </c>
    </row>
    <row r="9889" spans="1:13" hidden="1" x14ac:dyDescent="0.2">
      <c r="A9889" s="27">
        <v>94649</v>
      </c>
      <c r="B9889" s="33" t="s">
        <v>4573</v>
      </c>
      <c r="C9889" s="28" t="s">
        <v>4580</v>
      </c>
      <c r="D9889" s="25">
        <v>41487</v>
      </c>
      <c r="E9889" s="33" t="s">
        <v>7286</v>
      </c>
      <c r="F9889" s="26">
        <v>65</v>
      </c>
      <c r="G9889" s="28" t="s">
        <v>4595</v>
      </c>
      <c r="H9889" s="28" t="s">
        <v>3370</v>
      </c>
    </row>
    <row r="9890" spans="1:13" hidden="1" x14ac:dyDescent="0.2">
      <c r="A9890" s="27">
        <v>94648</v>
      </c>
      <c r="B9890" s="28" t="s">
        <v>5150</v>
      </c>
      <c r="C9890" s="28" t="s">
        <v>4580</v>
      </c>
      <c r="D9890" s="25">
        <v>41487</v>
      </c>
      <c r="E9890" s="28" t="s">
        <v>7285</v>
      </c>
      <c r="F9890" s="26">
        <v>-110</v>
      </c>
      <c r="G9890" s="28" t="s">
        <v>4574</v>
      </c>
      <c r="H9890" s="28" t="s">
        <v>6667</v>
      </c>
    </row>
    <row r="9891" spans="1:13" x14ac:dyDescent="0.2">
      <c r="A9891" s="27">
        <v>94476</v>
      </c>
      <c r="B9891" s="28" t="s">
        <v>4573</v>
      </c>
      <c r="C9891" s="28" t="s">
        <v>5135</v>
      </c>
      <c r="D9891" s="25">
        <v>41487</v>
      </c>
      <c r="F9891" s="26">
        <v>250</v>
      </c>
      <c r="G9891" s="28" t="s">
        <v>2205</v>
      </c>
      <c r="H9891" s="28" t="s">
        <v>7151</v>
      </c>
      <c r="J9891" s="28" t="s">
        <v>4911</v>
      </c>
      <c r="K9891" s="29">
        <v>41313</v>
      </c>
      <c r="L9891" s="28" t="s">
        <v>5658</v>
      </c>
      <c r="M9891" s="28" t="s">
        <v>755</v>
      </c>
    </row>
    <row r="9892" spans="1:13" hidden="1" x14ac:dyDescent="0.2">
      <c r="A9892" s="27">
        <v>94389</v>
      </c>
      <c r="B9892" s="28" t="s">
        <v>4573</v>
      </c>
      <c r="C9892" s="28" t="s">
        <v>4574</v>
      </c>
      <c r="D9892" s="25">
        <v>41487</v>
      </c>
      <c r="E9892" s="28" t="s">
        <v>5365</v>
      </c>
      <c r="F9892" s="26">
        <v>180</v>
      </c>
      <c r="G9892" s="28" t="s">
        <v>4597</v>
      </c>
      <c r="H9892" s="28" t="s">
        <v>3381</v>
      </c>
      <c r="J9892" s="28" t="s">
        <v>4909</v>
      </c>
      <c r="K9892" s="29">
        <v>41487</v>
      </c>
      <c r="L9892" s="28" t="s">
        <v>7174</v>
      </c>
      <c r="M9892" s="28" t="s">
        <v>7192</v>
      </c>
    </row>
    <row r="9893" spans="1:13" x14ac:dyDescent="0.2">
      <c r="A9893" s="211">
        <v>94477</v>
      </c>
      <c r="B9893" s="28" t="s">
        <v>4573</v>
      </c>
      <c r="C9893" s="28" t="s">
        <v>5135</v>
      </c>
      <c r="D9893" s="25">
        <v>41488</v>
      </c>
      <c r="E9893" s="28" t="s">
        <v>7289</v>
      </c>
      <c r="F9893" s="26">
        <v>64.33</v>
      </c>
      <c r="G9893" s="28" t="s">
        <v>1943</v>
      </c>
      <c r="H9893" s="28" t="s">
        <v>7151</v>
      </c>
      <c r="J9893" s="28" t="s">
        <v>4907</v>
      </c>
      <c r="K9893" s="29">
        <v>41341</v>
      </c>
      <c r="L9893" s="28" t="s">
        <v>5658</v>
      </c>
      <c r="M9893" s="28" t="s">
        <v>4811</v>
      </c>
    </row>
    <row r="9894" spans="1:13" x14ac:dyDescent="0.2">
      <c r="A9894" s="211">
        <v>94478</v>
      </c>
      <c r="B9894" s="28" t="s">
        <v>4573</v>
      </c>
      <c r="C9894" s="28" t="s">
        <v>5135</v>
      </c>
      <c r="D9894" s="25">
        <v>41488</v>
      </c>
      <c r="E9894" s="28" t="s">
        <v>7290</v>
      </c>
      <c r="F9894" s="26">
        <v>16.55</v>
      </c>
      <c r="G9894" s="28" t="s">
        <v>1943</v>
      </c>
      <c r="H9894" s="28" t="s">
        <v>7151</v>
      </c>
      <c r="J9894" s="28" t="s">
        <v>4907</v>
      </c>
      <c r="K9894" s="29">
        <v>41341</v>
      </c>
      <c r="L9894" s="28" t="s">
        <v>5658</v>
      </c>
      <c r="M9894" s="28" t="s">
        <v>4811</v>
      </c>
    </row>
    <row r="9895" spans="1:13" hidden="1" x14ac:dyDescent="0.2">
      <c r="A9895" s="211">
        <v>94383</v>
      </c>
      <c r="B9895" s="28" t="s">
        <v>4573</v>
      </c>
      <c r="C9895" s="28" t="s">
        <v>4574</v>
      </c>
      <c r="D9895" s="25">
        <v>41488</v>
      </c>
      <c r="F9895" s="26">
        <v>7.99</v>
      </c>
      <c r="G9895" s="28" t="s">
        <v>2742</v>
      </c>
      <c r="H9895" s="28" t="s">
        <v>3381</v>
      </c>
      <c r="J9895" s="28" t="s">
        <v>4911</v>
      </c>
      <c r="K9895" s="29">
        <v>41488</v>
      </c>
      <c r="L9895" s="28" t="s">
        <v>7174</v>
      </c>
      <c r="M9895" s="28" t="s">
        <v>8111</v>
      </c>
    </row>
    <row r="9896" spans="1:13" hidden="1" x14ac:dyDescent="0.2">
      <c r="A9896" s="211">
        <v>94382</v>
      </c>
      <c r="B9896" s="28" t="s">
        <v>4573</v>
      </c>
      <c r="C9896" s="28" t="s">
        <v>4574</v>
      </c>
      <c r="D9896" s="25">
        <v>41488</v>
      </c>
      <c r="E9896" s="33" t="s">
        <v>3382</v>
      </c>
      <c r="F9896" s="26">
        <v>142</v>
      </c>
      <c r="G9896" s="28" t="s">
        <v>5414</v>
      </c>
      <c r="H9896" s="28" t="s">
        <v>3381</v>
      </c>
      <c r="J9896" s="28" t="s">
        <v>4909</v>
      </c>
      <c r="K9896" s="29">
        <v>41488</v>
      </c>
      <c r="L9896" s="28" t="s">
        <v>7174</v>
      </c>
      <c r="M9896" s="28" t="s">
        <v>7188</v>
      </c>
    </row>
    <row r="9897" spans="1:13" hidden="1" x14ac:dyDescent="0.2">
      <c r="A9897" s="27">
        <v>94379</v>
      </c>
      <c r="B9897" s="28" t="s">
        <v>4573</v>
      </c>
      <c r="C9897" s="28" t="s">
        <v>4574</v>
      </c>
      <c r="D9897" s="25">
        <v>41488</v>
      </c>
      <c r="E9897" s="28" t="s">
        <v>7384</v>
      </c>
      <c r="F9897" s="26">
        <v>20.04</v>
      </c>
      <c r="G9897" s="28" t="s">
        <v>8623</v>
      </c>
      <c r="H9897" s="28" t="s">
        <v>3381</v>
      </c>
      <c r="J9897" s="28" t="s">
        <v>4907</v>
      </c>
      <c r="K9897" s="29">
        <v>41313</v>
      </c>
      <c r="L9897" s="28" t="s">
        <v>7174</v>
      </c>
      <c r="M9897" s="28" t="s">
        <v>1402</v>
      </c>
    </row>
    <row r="9898" spans="1:13" hidden="1" x14ac:dyDescent="0.2">
      <c r="A9898" s="27">
        <v>94380</v>
      </c>
      <c r="B9898" s="28" t="s">
        <v>4579</v>
      </c>
      <c r="C9898" s="28" t="s">
        <v>4574</v>
      </c>
      <c r="D9898" s="25">
        <v>41488</v>
      </c>
      <c r="F9898" s="26">
        <v>2297.44</v>
      </c>
      <c r="G9898" s="28" t="s">
        <v>5135</v>
      </c>
      <c r="H9898" s="28" t="s">
        <v>6667</v>
      </c>
      <c r="K9898" s="29">
        <v>41488</v>
      </c>
      <c r="L9898" s="28" t="s">
        <v>7174</v>
      </c>
      <c r="M9898" s="28" t="s">
        <v>7218</v>
      </c>
    </row>
    <row r="9899" spans="1:13" hidden="1" x14ac:dyDescent="0.2">
      <c r="A9899" s="27">
        <v>94381</v>
      </c>
      <c r="B9899" s="28" t="s">
        <v>4573</v>
      </c>
      <c r="C9899" s="28" t="s">
        <v>4574</v>
      </c>
      <c r="D9899" s="25">
        <v>41488</v>
      </c>
      <c r="E9899" s="28" t="s">
        <v>3389</v>
      </c>
      <c r="F9899" s="26">
        <v>26.95</v>
      </c>
      <c r="G9899" s="28" t="s">
        <v>5139</v>
      </c>
      <c r="H9899" s="28" t="s">
        <v>3381</v>
      </c>
      <c r="J9899" s="28" t="s">
        <v>4911</v>
      </c>
      <c r="K9899" s="29">
        <v>41488</v>
      </c>
      <c r="L9899" s="28" t="s">
        <v>7174</v>
      </c>
      <c r="M9899" s="28" t="s">
        <v>7187</v>
      </c>
    </row>
    <row r="9900" spans="1:13" hidden="1" x14ac:dyDescent="0.2">
      <c r="A9900" s="211">
        <v>94479</v>
      </c>
      <c r="B9900" s="33" t="s">
        <v>4573</v>
      </c>
      <c r="C9900" s="28" t="s">
        <v>5135</v>
      </c>
      <c r="D9900" s="25">
        <v>41489</v>
      </c>
      <c r="E9900" s="33" t="s">
        <v>8637</v>
      </c>
      <c r="F9900" s="26">
        <v>17.98</v>
      </c>
      <c r="G9900" s="28" t="s">
        <v>3354</v>
      </c>
      <c r="H9900" s="28" t="s">
        <v>3370</v>
      </c>
      <c r="J9900" s="28" t="s">
        <v>4909</v>
      </c>
      <c r="K9900" s="29">
        <v>41402</v>
      </c>
      <c r="L9900" s="28" t="s">
        <v>5658</v>
      </c>
      <c r="M9900" s="28" t="s">
        <v>5724</v>
      </c>
    </row>
    <row r="9901" spans="1:13" hidden="1" x14ac:dyDescent="0.2">
      <c r="A9901" s="27">
        <v>94528</v>
      </c>
      <c r="B9901" s="28" t="s">
        <v>4573</v>
      </c>
      <c r="C9901" s="28" t="s">
        <v>2008</v>
      </c>
      <c r="D9901" s="25">
        <v>41489</v>
      </c>
      <c r="F9901" s="26">
        <v>50.05</v>
      </c>
      <c r="G9901" s="28" t="s">
        <v>683</v>
      </c>
      <c r="H9901" s="28" t="s">
        <v>3365</v>
      </c>
      <c r="J9901" s="28" t="s">
        <v>4909</v>
      </c>
      <c r="K9901" s="29">
        <v>41491</v>
      </c>
      <c r="L9901" s="28" t="s">
        <v>5658</v>
      </c>
      <c r="M9901" s="28" t="s">
        <v>7981</v>
      </c>
    </row>
    <row r="9902" spans="1:13" hidden="1" x14ac:dyDescent="0.2">
      <c r="A9902" s="27">
        <v>94529.1</v>
      </c>
      <c r="B9902" s="28" t="s">
        <v>4573</v>
      </c>
      <c r="C9902" s="28" t="s">
        <v>2008</v>
      </c>
      <c r="D9902" s="25">
        <v>41489</v>
      </c>
      <c r="E9902" s="28" t="s">
        <v>7115</v>
      </c>
      <c r="F9902" s="26">
        <v>3.5</v>
      </c>
      <c r="G9902" s="28" t="s">
        <v>683</v>
      </c>
      <c r="H9902" s="28" t="s">
        <v>7323</v>
      </c>
      <c r="J9902" s="28" t="s">
        <v>4912</v>
      </c>
      <c r="K9902" s="29">
        <v>41491</v>
      </c>
      <c r="L9902" s="28" t="s">
        <v>5658</v>
      </c>
      <c r="M9902" s="28" t="s">
        <v>7981</v>
      </c>
    </row>
    <row r="9903" spans="1:13" hidden="1" x14ac:dyDescent="0.2">
      <c r="A9903" s="27">
        <v>94529.2</v>
      </c>
      <c r="B9903" s="28" t="s">
        <v>4573</v>
      </c>
      <c r="C9903" s="28" t="s">
        <v>2008</v>
      </c>
      <c r="D9903" s="25">
        <v>41489</v>
      </c>
      <c r="F9903" s="26">
        <v>20.64</v>
      </c>
      <c r="G9903" s="28" t="s">
        <v>683</v>
      </c>
      <c r="H9903" s="28" t="s">
        <v>3365</v>
      </c>
      <c r="J9903" s="28" t="s">
        <v>4909</v>
      </c>
      <c r="K9903" s="29">
        <v>41491</v>
      </c>
      <c r="L9903" s="28" t="s">
        <v>5658</v>
      </c>
      <c r="M9903" s="28" t="s">
        <v>7981</v>
      </c>
    </row>
    <row r="9904" spans="1:13" hidden="1" x14ac:dyDescent="0.2">
      <c r="A9904" s="211">
        <v>94480</v>
      </c>
      <c r="B9904" s="28" t="s">
        <v>4573</v>
      </c>
      <c r="C9904" s="28" t="s">
        <v>5135</v>
      </c>
      <c r="D9904" s="25">
        <v>41490</v>
      </c>
      <c r="E9904" s="28" t="s">
        <v>8638</v>
      </c>
      <c r="F9904" s="26">
        <v>3.84</v>
      </c>
      <c r="G9904" s="28" t="s">
        <v>6673</v>
      </c>
      <c r="H9904" s="28" t="s">
        <v>3484</v>
      </c>
      <c r="J9904" s="28" t="s">
        <v>4909</v>
      </c>
      <c r="K9904" s="29">
        <v>41402</v>
      </c>
      <c r="L9904" s="28" t="s">
        <v>5658</v>
      </c>
      <c r="M9904" s="28" t="s">
        <v>1690</v>
      </c>
    </row>
    <row r="9905" spans="1:13" hidden="1" x14ac:dyDescent="0.2">
      <c r="A9905" s="211">
        <v>94482</v>
      </c>
      <c r="B9905" s="28" t="s">
        <v>4573</v>
      </c>
      <c r="C9905" s="28" t="s">
        <v>5135</v>
      </c>
      <c r="D9905" s="25">
        <v>41490</v>
      </c>
      <c r="E9905" s="28" t="s">
        <v>6371</v>
      </c>
      <c r="F9905" s="26">
        <v>8.1</v>
      </c>
      <c r="G9905" s="28" t="s">
        <v>7120</v>
      </c>
      <c r="H9905" s="28" t="s">
        <v>3484</v>
      </c>
      <c r="J9905" s="28" t="s">
        <v>4909</v>
      </c>
      <c r="K9905" s="29">
        <v>41402</v>
      </c>
      <c r="L9905" s="28" t="s">
        <v>5658</v>
      </c>
      <c r="M9905" s="28" t="s">
        <v>3928</v>
      </c>
    </row>
    <row r="9906" spans="1:13" hidden="1" x14ac:dyDescent="0.2">
      <c r="A9906" s="211">
        <v>94481</v>
      </c>
      <c r="B9906" s="28" t="s">
        <v>4573</v>
      </c>
      <c r="C9906" s="28" t="s">
        <v>5135</v>
      </c>
      <c r="D9906" s="25">
        <v>41490</v>
      </c>
      <c r="E9906" s="28" t="s">
        <v>6372</v>
      </c>
      <c r="F9906" s="26">
        <v>4.8</v>
      </c>
      <c r="G9906" s="28" t="s">
        <v>2203</v>
      </c>
      <c r="H9906" s="28" t="s">
        <v>3484</v>
      </c>
      <c r="J9906" s="28" t="s">
        <v>4909</v>
      </c>
      <c r="K9906" s="29">
        <v>41491</v>
      </c>
      <c r="L9906" s="28" t="s">
        <v>5658</v>
      </c>
      <c r="M9906" s="28" t="s">
        <v>1691</v>
      </c>
    </row>
    <row r="9907" spans="1:13" hidden="1" x14ac:dyDescent="0.2">
      <c r="A9907" s="27">
        <v>94483</v>
      </c>
      <c r="B9907" s="28" t="s">
        <v>4573</v>
      </c>
      <c r="C9907" s="28" t="s">
        <v>5135</v>
      </c>
      <c r="D9907" s="25">
        <v>41490</v>
      </c>
      <c r="F9907" s="26">
        <v>61.85</v>
      </c>
      <c r="G9907" s="28" t="s">
        <v>5160</v>
      </c>
      <c r="H9907" s="28" t="s">
        <v>7322</v>
      </c>
      <c r="J9907" s="28" t="s">
        <v>7139</v>
      </c>
      <c r="K9907" s="29">
        <v>41492</v>
      </c>
      <c r="L9907" s="28" t="s">
        <v>5658</v>
      </c>
      <c r="M9907" s="28" t="s">
        <v>6472</v>
      </c>
    </row>
    <row r="9908" spans="1:13" hidden="1" x14ac:dyDescent="0.2">
      <c r="A9908" s="211">
        <v>94485</v>
      </c>
      <c r="B9908" s="28" t="s">
        <v>4573</v>
      </c>
      <c r="C9908" s="28" t="s">
        <v>5135</v>
      </c>
      <c r="D9908" s="25">
        <v>41491</v>
      </c>
      <c r="F9908" s="26">
        <v>3.65</v>
      </c>
      <c r="G9908" s="28" t="s">
        <v>7120</v>
      </c>
      <c r="H9908" s="28" t="s">
        <v>3484</v>
      </c>
      <c r="J9908" s="28" t="s">
        <v>4911</v>
      </c>
      <c r="K9908" s="29">
        <v>41492</v>
      </c>
      <c r="L9908" s="28" t="s">
        <v>5658</v>
      </c>
      <c r="M9908" s="28" t="s">
        <v>3798</v>
      </c>
    </row>
    <row r="9909" spans="1:13" hidden="1" x14ac:dyDescent="0.2">
      <c r="A9909" s="211">
        <v>94375</v>
      </c>
      <c r="B9909" s="28" t="s">
        <v>4573</v>
      </c>
      <c r="C9909" s="28" t="s">
        <v>4574</v>
      </c>
      <c r="D9909" s="25">
        <v>41491</v>
      </c>
      <c r="F9909" s="26">
        <v>11.39</v>
      </c>
      <c r="G9909" s="28" t="s">
        <v>5143</v>
      </c>
      <c r="H9909" s="28" t="s">
        <v>3381</v>
      </c>
      <c r="J9909" s="28" t="s">
        <v>4909</v>
      </c>
      <c r="K9909" s="29">
        <v>41402</v>
      </c>
      <c r="L9909" s="28" t="s">
        <v>7174</v>
      </c>
      <c r="M9909" s="28" t="s">
        <v>7217</v>
      </c>
    </row>
    <row r="9910" spans="1:13" hidden="1" x14ac:dyDescent="0.2">
      <c r="A9910" s="211">
        <v>94513</v>
      </c>
      <c r="B9910" s="28" t="s">
        <v>4573</v>
      </c>
      <c r="C9910" s="28" t="s">
        <v>5133</v>
      </c>
      <c r="D9910" s="25">
        <v>41491</v>
      </c>
      <c r="F9910" s="26">
        <v>0.14000000000000001</v>
      </c>
      <c r="G9910" s="28" t="s">
        <v>681</v>
      </c>
      <c r="H9910" s="28" t="s">
        <v>7165</v>
      </c>
      <c r="K9910" s="29">
        <v>41491</v>
      </c>
      <c r="L9910" s="28" t="s">
        <v>5658</v>
      </c>
      <c r="M9910" s="28" t="s">
        <v>2936</v>
      </c>
    </row>
    <row r="9911" spans="1:13" hidden="1" x14ac:dyDescent="0.2">
      <c r="A9911" s="211">
        <v>94486</v>
      </c>
      <c r="B9911" s="28" t="s">
        <v>4573</v>
      </c>
      <c r="C9911" s="28" t="s">
        <v>5135</v>
      </c>
      <c r="D9911" s="25">
        <v>41491</v>
      </c>
      <c r="F9911" s="26">
        <v>9.99</v>
      </c>
      <c r="G9911" s="28" t="s">
        <v>7133</v>
      </c>
      <c r="H9911" s="28" t="s">
        <v>3381</v>
      </c>
      <c r="J9911" s="28" t="s">
        <v>4909</v>
      </c>
      <c r="K9911" s="29">
        <v>41492</v>
      </c>
      <c r="L9911" s="28" t="s">
        <v>5658</v>
      </c>
      <c r="M9911" s="28" t="s">
        <v>7859</v>
      </c>
    </row>
    <row r="9912" spans="1:13" hidden="1" x14ac:dyDescent="0.2">
      <c r="A9912" s="211">
        <v>94376</v>
      </c>
      <c r="B9912" s="28" t="s">
        <v>4573</v>
      </c>
      <c r="C9912" s="28" t="s">
        <v>4574</v>
      </c>
      <c r="D9912" s="25">
        <v>41491</v>
      </c>
      <c r="E9912" s="33" t="s">
        <v>8622</v>
      </c>
      <c r="F9912" s="26">
        <v>60</v>
      </c>
      <c r="G9912" s="28" t="s">
        <v>5412</v>
      </c>
      <c r="H9912" s="28" t="s">
        <v>7322</v>
      </c>
      <c r="J9912" s="28" t="s">
        <v>7139</v>
      </c>
      <c r="K9912" s="29">
        <v>41402</v>
      </c>
      <c r="L9912" s="28" t="s">
        <v>7176</v>
      </c>
      <c r="M9912" s="28">
        <v>1455</v>
      </c>
    </row>
    <row r="9913" spans="1:13" hidden="1" x14ac:dyDescent="0.2">
      <c r="A9913" s="27">
        <v>94484</v>
      </c>
      <c r="B9913" s="28" t="s">
        <v>4573</v>
      </c>
      <c r="C9913" s="28" t="s">
        <v>5135</v>
      </c>
      <c r="D9913" s="25">
        <v>41491</v>
      </c>
      <c r="F9913" s="26">
        <v>4.1500000000000004</v>
      </c>
      <c r="G9913" s="28" t="s">
        <v>7119</v>
      </c>
      <c r="H9913" s="28" t="s">
        <v>3365</v>
      </c>
      <c r="J9913" s="28" t="s">
        <v>4911</v>
      </c>
      <c r="K9913" s="29">
        <v>41492</v>
      </c>
      <c r="L9913" s="28" t="s">
        <v>5658</v>
      </c>
      <c r="M9913" s="28" t="s">
        <v>6161</v>
      </c>
    </row>
    <row r="9914" spans="1:13" hidden="1" x14ac:dyDescent="0.2">
      <c r="A9914" s="27">
        <v>94378</v>
      </c>
      <c r="B9914" s="28" t="s">
        <v>4573</v>
      </c>
      <c r="C9914" s="28" t="s">
        <v>4574</v>
      </c>
      <c r="D9914" s="25">
        <v>41491</v>
      </c>
      <c r="F9914" s="26">
        <v>30</v>
      </c>
      <c r="G9914" s="28" t="s">
        <v>5152</v>
      </c>
      <c r="H9914" s="28" t="s">
        <v>7311</v>
      </c>
      <c r="J9914" s="28" t="s">
        <v>4683</v>
      </c>
      <c r="K9914" s="29">
        <v>41491</v>
      </c>
      <c r="L9914" s="28" t="s">
        <v>7182</v>
      </c>
      <c r="M9914" s="28" t="s">
        <v>1408</v>
      </c>
    </row>
    <row r="9915" spans="1:13" hidden="1" x14ac:dyDescent="0.2">
      <c r="A9915" s="27">
        <v>94377</v>
      </c>
      <c r="B9915" s="28" t="s">
        <v>4579</v>
      </c>
      <c r="C9915" s="28" t="s">
        <v>4574</v>
      </c>
      <c r="D9915" s="25">
        <v>41491</v>
      </c>
      <c r="F9915" s="26">
        <v>623.11</v>
      </c>
      <c r="G9915" s="28" t="s">
        <v>2008</v>
      </c>
      <c r="H9915" s="28" t="s">
        <v>6667</v>
      </c>
      <c r="K9915" s="29">
        <v>41491</v>
      </c>
      <c r="L9915" s="28" t="s">
        <v>7174</v>
      </c>
      <c r="M9915" s="28" t="s">
        <v>6451</v>
      </c>
    </row>
    <row r="9916" spans="1:13" hidden="1" x14ac:dyDescent="0.2">
      <c r="A9916" s="27">
        <v>94531</v>
      </c>
      <c r="B9916" s="28" t="s">
        <v>4573</v>
      </c>
      <c r="C9916" s="28" t="s">
        <v>2008</v>
      </c>
      <c r="D9916" s="25">
        <v>41491</v>
      </c>
      <c r="E9916" s="33"/>
      <c r="F9916" s="26">
        <v>22.18</v>
      </c>
      <c r="G9916" s="28" t="s">
        <v>683</v>
      </c>
      <c r="H9916" s="28" t="s">
        <v>3365</v>
      </c>
      <c r="J9916" s="28" t="s">
        <v>4909</v>
      </c>
      <c r="K9916" s="29">
        <v>41433</v>
      </c>
      <c r="L9916" s="28" t="s">
        <v>5658</v>
      </c>
      <c r="M9916" s="28" t="s">
        <v>7983</v>
      </c>
    </row>
    <row r="9917" spans="1:13" hidden="1" x14ac:dyDescent="0.2">
      <c r="A9917" s="27">
        <v>94514</v>
      </c>
      <c r="B9917" s="28" t="s">
        <v>7124</v>
      </c>
      <c r="C9917" s="28" t="s">
        <v>5133</v>
      </c>
      <c r="D9917" s="25">
        <v>41491</v>
      </c>
      <c r="F9917" s="26">
        <v>-0.68</v>
      </c>
      <c r="G9917" s="28" t="s">
        <v>5133</v>
      </c>
      <c r="H9917" s="28" t="s">
        <v>6666</v>
      </c>
      <c r="K9917" s="29">
        <v>41491</v>
      </c>
      <c r="L9917" s="28" t="s">
        <v>5658</v>
      </c>
      <c r="M9917" s="28" t="s">
        <v>2937</v>
      </c>
    </row>
    <row r="9918" spans="1:13" hidden="1" x14ac:dyDescent="0.2">
      <c r="A9918" s="27">
        <v>94530</v>
      </c>
      <c r="B9918" s="28" t="s">
        <v>4573</v>
      </c>
      <c r="C9918" s="28" t="s">
        <v>2008</v>
      </c>
      <c r="D9918" s="25">
        <v>41491</v>
      </c>
      <c r="F9918" s="26">
        <v>-623.11</v>
      </c>
      <c r="G9918" s="28" t="s">
        <v>4574</v>
      </c>
      <c r="H9918" s="28" t="s">
        <v>6667</v>
      </c>
      <c r="K9918" s="29">
        <v>41402</v>
      </c>
      <c r="L9918" s="28" t="s">
        <v>5658</v>
      </c>
      <c r="M9918" s="28" t="s">
        <v>7982</v>
      </c>
    </row>
    <row r="9919" spans="1:13" hidden="1" x14ac:dyDescent="0.2">
      <c r="A9919" s="211">
        <v>94373</v>
      </c>
      <c r="B9919" s="28" t="s">
        <v>4573</v>
      </c>
      <c r="C9919" s="28" t="s">
        <v>4574</v>
      </c>
      <c r="D9919" s="25">
        <v>41492</v>
      </c>
      <c r="E9919" s="28" t="s">
        <v>8621</v>
      </c>
      <c r="F9919" s="26">
        <v>535</v>
      </c>
      <c r="G9919" s="28" t="s">
        <v>6699</v>
      </c>
      <c r="H9919" s="28" t="s">
        <v>4599</v>
      </c>
      <c r="I9919" s="28" t="s">
        <v>8620</v>
      </c>
      <c r="J9919" s="28" t="s">
        <v>4909</v>
      </c>
      <c r="K9919" s="29">
        <v>41433</v>
      </c>
      <c r="L9919" s="28" t="s">
        <v>7176</v>
      </c>
      <c r="M9919" s="28">
        <v>1456</v>
      </c>
    </row>
    <row r="9920" spans="1:13" hidden="1" x14ac:dyDescent="0.2">
      <c r="A9920" s="211">
        <v>94374</v>
      </c>
      <c r="B9920" s="28" t="s">
        <v>4573</v>
      </c>
      <c r="C9920" s="28" t="s">
        <v>4574</v>
      </c>
      <c r="D9920" s="25">
        <v>41492</v>
      </c>
      <c r="F9920" s="26">
        <v>12</v>
      </c>
      <c r="G9920" s="28" t="s">
        <v>4596</v>
      </c>
      <c r="H9920" s="28" t="s">
        <v>5954</v>
      </c>
      <c r="J9920" s="28" t="s">
        <v>4912</v>
      </c>
      <c r="K9920" s="29">
        <v>41433</v>
      </c>
      <c r="L9920" s="28" t="s">
        <v>7174</v>
      </c>
      <c r="M9920" s="28" t="s">
        <v>4596</v>
      </c>
    </row>
    <row r="9921" spans="1:13" hidden="1" x14ac:dyDescent="0.2">
      <c r="A9921" s="27">
        <v>94487</v>
      </c>
      <c r="B9921" s="28" t="s">
        <v>4573</v>
      </c>
      <c r="C9921" s="28" t="s">
        <v>5135</v>
      </c>
      <c r="D9921" s="25">
        <v>41492</v>
      </c>
      <c r="F9921" s="26">
        <v>6.9</v>
      </c>
      <c r="G9921" s="28" t="s">
        <v>5137</v>
      </c>
      <c r="H9921" s="28" t="s">
        <v>3365</v>
      </c>
      <c r="J9921" s="28" t="s">
        <v>4909</v>
      </c>
      <c r="K9921" s="29">
        <v>41493</v>
      </c>
      <c r="L9921" s="28" t="s">
        <v>5658</v>
      </c>
      <c r="M9921" s="28" t="s">
        <v>4774</v>
      </c>
    </row>
    <row r="9922" spans="1:13" hidden="1" x14ac:dyDescent="0.2">
      <c r="A9922" s="211">
        <v>94371</v>
      </c>
      <c r="B9922" s="28" t="s">
        <v>4579</v>
      </c>
      <c r="C9922" s="28" t="s">
        <v>4574</v>
      </c>
      <c r="D9922" s="25">
        <v>41493</v>
      </c>
      <c r="F9922" s="26">
        <v>30</v>
      </c>
      <c r="G9922" s="28" t="s">
        <v>4580</v>
      </c>
      <c r="H9922" s="28" t="s">
        <v>6667</v>
      </c>
      <c r="K9922" s="29">
        <v>41493</v>
      </c>
      <c r="L9922" s="28" t="s">
        <v>7184</v>
      </c>
      <c r="M9922" s="28" t="s">
        <v>1401</v>
      </c>
    </row>
    <row r="9923" spans="1:13" hidden="1" x14ac:dyDescent="0.2">
      <c r="A9923" s="211">
        <v>94491</v>
      </c>
      <c r="B9923" s="28" t="s">
        <v>4573</v>
      </c>
      <c r="C9923" s="28" t="s">
        <v>5135</v>
      </c>
      <c r="D9923" s="25">
        <v>41493</v>
      </c>
      <c r="E9923" s="28" t="s">
        <v>1121</v>
      </c>
      <c r="F9923" s="26">
        <v>330</v>
      </c>
      <c r="G9923" s="28" t="s">
        <v>3746</v>
      </c>
      <c r="H9923" s="28" t="s">
        <v>7321</v>
      </c>
      <c r="J9923" s="28" t="s">
        <v>4906</v>
      </c>
      <c r="K9923" s="29">
        <v>41525</v>
      </c>
      <c r="L9923" s="28" t="s">
        <v>5658</v>
      </c>
      <c r="M9923" s="28" t="s">
        <v>3931</v>
      </c>
    </row>
    <row r="9924" spans="1:13" hidden="1" x14ac:dyDescent="0.2">
      <c r="A9924" s="211">
        <v>94370</v>
      </c>
      <c r="B9924" s="28" t="s">
        <v>4573</v>
      </c>
      <c r="C9924" s="33" t="s">
        <v>4574</v>
      </c>
      <c r="D9924" s="25">
        <v>41493</v>
      </c>
      <c r="F9924" s="26">
        <v>5</v>
      </c>
      <c r="G9924" s="28" t="s">
        <v>4590</v>
      </c>
      <c r="H9924" s="28" t="s">
        <v>5954</v>
      </c>
      <c r="J9924" s="28" t="s">
        <v>4912</v>
      </c>
      <c r="K9924" s="29">
        <v>41493</v>
      </c>
      <c r="L9924" s="33" t="s">
        <v>7182</v>
      </c>
      <c r="M9924" s="28" t="s">
        <v>1407</v>
      </c>
    </row>
    <row r="9925" spans="1:13" hidden="1" x14ac:dyDescent="0.2">
      <c r="A9925" s="211">
        <v>94488</v>
      </c>
      <c r="B9925" s="28" t="s">
        <v>4573</v>
      </c>
      <c r="C9925" s="28" t="s">
        <v>5135</v>
      </c>
      <c r="D9925" s="25">
        <v>41493</v>
      </c>
      <c r="E9925" s="28" t="s">
        <v>6375</v>
      </c>
      <c r="F9925" s="26">
        <v>100</v>
      </c>
      <c r="G9925" s="28" t="s">
        <v>2203</v>
      </c>
      <c r="H9925" s="28" t="s">
        <v>3484</v>
      </c>
      <c r="J9925" s="28" t="s">
        <v>4905</v>
      </c>
      <c r="K9925" s="29">
        <v>41494</v>
      </c>
      <c r="L9925" s="28" t="s">
        <v>5658</v>
      </c>
      <c r="M9925" s="28" t="s">
        <v>3929</v>
      </c>
    </row>
    <row r="9926" spans="1:13" hidden="1" x14ac:dyDescent="0.2">
      <c r="A9926" s="27">
        <v>94532</v>
      </c>
      <c r="B9926" s="28" t="s">
        <v>4573</v>
      </c>
      <c r="C9926" s="28" t="s">
        <v>2008</v>
      </c>
      <c r="D9926" s="25">
        <v>41493</v>
      </c>
      <c r="F9926" s="26">
        <v>27.95</v>
      </c>
      <c r="G9926" s="28" t="s">
        <v>683</v>
      </c>
      <c r="H9926" s="28" t="s">
        <v>3365</v>
      </c>
      <c r="J9926" s="28" t="s">
        <v>4909</v>
      </c>
      <c r="K9926" s="29">
        <v>41494</v>
      </c>
      <c r="L9926" s="28" t="s">
        <v>5658</v>
      </c>
      <c r="M9926" s="28" t="s">
        <v>8610</v>
      </c>
    </row>
    <row r="9927" spans="1:13" hidden="1" x14ac:dyDescent="0.2">
      <c r="A9927" s="27">
        <v>94372</v>
      </c>
      <c r="B9927" s="28" t="s">
        <v>4573</v>
      </c>
      <c r="C9927" s="28" t="s">
        <v>4574</v>
      </c>
      <c r="D9927" s="25">
        <v>41493</v>
      </c>
      <c r="E9927" s="28" t="s">
        <v>3388</v>
      </c>
      <c r="F9927" s="26">
        <v>8.19</v>
      </c>
      <c r="G9927" s="28" t="s">
        <v>4589</v>
      </c>
      <c r="H9927" s="28" t="s">
        <v>3381</v>
      </c>
      <c r="J9927" s="28" t="s">
        <v>4907</v>
      </c>
      <c r="K9927" s="29">
        <v>41493</v>
      </c>
      <c r="L9927" s="28" t="s">
        <v>7174</v>
      </c>
      <c r="M9927" s="28" t="s">
        <v>7186</v>
      </c>
    </row>
    <row r="9928" spans="1:13" hidden="1" x14ac:dyDescent="0.2">
      <c r="A9928" s="27">
        <v>94512</v>
      </c>
      <c r="B9928" s="28" t="s">
        <v>4573</v>
      </c>
      <c r="C9928" s="28" t="s">
        <v>5133</v>
      </c>
      <c r="D9928" s="25">
        <v>41493</v>
      </c>
      <c r="F9928" s="26">
        <v>67.33</v>
      </c>
      <c r="G9928" s="28" t="s">
        <v>5137</v>
      </c>
      <c r="H9928" s="28" t="s">
        <v>3365</v>
      </c>
      <c r="J9928" s="28" t="s">
        <v>4909</v>
      </c>
      <c r="K9928" s="29">
        <v>41493</v>
      </c>
      <c r="L9928" s="28" t="s">
        <v>5658</v>
      </c>
      <c r="M9928" s="28" t="s">
        <v>3226</v>
      </c>
    </row>
    <row r="9929" spans="1:13" hidden="1" x14ac:dyDescent="0.2">
      <c r="A9929" s="211">
        <v>94489</v>
      </c>
      <c r="B9929" s="33" t="s">
        <v>4573</v>
      </c>
      <c r="C9929" s="33" t="s">
        <v>5135</v>
      </c>
      <c r="D9929" s="25">
        <v>41494</v>
      </c>
      <c r="F9929" s="26">
        <v>40</v>
      </c>
      <c r="G9929" s="28" t="s">
        <v>1560</v>
      </c>
      <c r="H9929" s="28" t="s">
        <v>4600</v>
      </c>
      <c r="J9929" s="28" t="s">
        <v>4906</v>
      </c>
      <c r="K9929" s="29">
        <v>41525</v>
      </c>
      <c r="L9929" s="33" t="s">
        <v>5658</v>
      </c>
      <c r="M9929" s="28" t="s">
        <v>2735</v>
      </c>
    </row>
    <row r="9930" spans="1:13" hidden="1" x14ac:dyDescent="0.2">
      <c r="A9930" s="27">
        <v>94494</v>
      </c>
      <c r="B9930" s="28" t="s">
        <v>4573</v>
      </c>
      <c r="C9930" s="28" t="s">
        <v>5135</v>
      </c>
      <c r="D9930" s="25">
        <v>41494</v>
      </c>
      <c r="F9930" s="26">
        <v>4.05</v>
      </c>
      <c r="G9930" s="28" t="s">
        <v>7119</v>
      </c>
      <c r="H9930" s="28" t="s">
        <v>3365</v>
      </c>
      <c r="J9930" s="28" t="s">
        <v>4911</v>
      </c>
      <c r="K9930" s="29">
        <v>41495</v>
      </c>
      <c r="L9930" s="28" t="s">
        <v>5658</v>
      </c>
      <c r="M9930" s="28" t="s">
        <v>6161</v>
      </c>
    </row>
    <row r="9931" spans="1:13" hidden="1" x14ac:dyDescent="0.2">
      <c r="A9931" s="27">
        <v>94492</v>
      </c>
      <c r="B9931" s="28" t="s">
        <v>4573</v>
      </c>
      <c r="C9931" s="28" t="s">
        <v>5135</v>
      </c>
      <c r="D9931" s="25">
        <v>41494</v>
      </c>
      <c r="F9931" s="26">
        <v>13.5</v>
      </c>
      <c r="G9931" s="28" t="s">
        <v>7486</v>
      </c>
      <c r="H9931" s="28" t="s">
        <v>3381</v>
      </c>
      <c r="J9931" s="28" t="s">
        <v>4905</v>
      </c>
      <c r="K9931" s="29">
        <v>41495</v>
      </c>
      <c r="L9931" s="28" t="s">
        <v>5658</v>
      </c>
      <c r="M9931" s="28" t="s">
        <v>6433</v>
      </c>
    </row>
    <row r="9932" spans="1:13" hidden="1" x14ac:dyDescent="0.2">
      <c r="A9932" s="27">
        <v>94493</v>
      </c>
      <c r="B9932" s="28" t="s">
        <v>4573</v>
      </c>
      <c r="C9932" s="28" t="s">
        <v>5135</v>
      </c>
      <c r="D9932" s="25">
        <v>41494</v>
      </c>
      <c r="F9932" s="26">
        <v>7.4</v>
      </c>
      <c r="G9932" s="28" t="s">
        <v>2204</v>
      </c>
      <c r="H9932" s="28" t="s">
        <v>3379</v>
      </c>
      <c r="J9932" s="28" t="s">
        <v>4907</v>
      </c>
      <c r="K9932" s="29">
        <v>41495</v>
      </c>
      <c r="L9932" s="28" t="s">
        <v>5658</v>
      </c>
      <c r="M9932" s="28" t="s">
        <v>698</v>
      </c>
    </row>
    <row r="9933" spans="1:13" hidden="1" x14ac:dyDescent="0.2">
      <c r="A9933" s="211">
        <v>94368</v>
      </c>
      <c r="B9933" s="28" t="s">
        <v>4585</v>
      </c>
      <c r="C9933" s="28" t="s">
        <v>4574</v>
      </c>
      <c r="D9933" s="25">
        <v>41495</v>
      </c>
      <c r="F9933" s="26">
        <v>25</v>
      </c>
      <c r="G9933" s="28" t="s">
        <v>4586</v>
      </c>
      <c r="H9933" s="28" t="s">
        <v>5948</v>
      </c>
      <c r="J9933" s="28" t="s">
        <v>4905</v>
      </c>
      <c r="K9933" s="29">
        <v>41495</v>
      </c>
      <c r="L9933" s="28" t="s">
        <v>7174</v>
      </c>
      <c r="M9933" s="28" t="s">
        <v>7180</v>
      </c>
    </row>
    <row r="9934" spans="1:13" hidden="1" x14ac:dyDescent="0.2">
      <c r="A9934" s="211">
        <v>94369</v>
      </c>
      <c r="B9934" s="28" t="s">
        <v>4573</v>
      </c>
      <c r="C9934" s="28" t="s">
        <v>4574</v>
      </c>
      <c r="D9934" s="25">
        <v>41495</v>
      </c>
      <c r="E9934" s="28" t="s">
        <v>2598</v>
      </c>
      <c r="F9934" s="26">
        <v>13.5</v>
      </c>
      <c r="G9934" s="28" t="s">
        <v>681</v>
      </c>
      <c r="H9934" s="28" t="s">
        <v>7165</v>
      </c>
      <c r="J9934" s="28" t="s">
        <v>4907</v>
      </c>
      <c r="K9934" s="29">
        <v>41495</v>
      </c>
      <c r="L9934" s="28" t="s">
        <v>7174</v>
      </c>
      <c r="M9934" s="28" t="s">
        <v>697</v>
      </c>
    </row>
    <row r="9935" spans="1:13" hidden="1" x14ac:dyDescent="0.2">
      <c r="A9935" s="27">
        <v>94533.1</v>
      </c>
      <c r="B9935" s="28" t="s">
        <v>4573</v>
      </c>
      <c r="C9935" s="28" t="s">
        <v>2008</v>
      </c>
      <c r="D9935" s="25">
        <v>41495</v>
      </c>
      <c r="E9935" s="28" t="s">
        <v>657</v>
      </c>
      <c r="F9935" s="26">
        <v>12.5</v>
      </c>
      <c r="G9935" s="28" t="s">
        <v>683</v>
      </c>
      <c r="H9935" s="28" t="s">
        <v>3365</v>
      </c>
      <c r="J9935" s="28" t="s">
        <v>4909</v>
      </c>
      <c r="K9935" s="29">
        <v>41616</v>
      </c>
      <c r="L9935" s="28" t="s">
        <v>5658</v>
      </c>
      <c r="M9935" s="28" t="s">
        <v>8611</v>
      </c>
    </row>
    <row r="9936" spans="1:13" hidden="1" x14ac:dyDescent="0.2">
      <c r="A9936" s="27">
        <v>94533.2</v>
      </c>
      <c r="B9936" s="28" t="s">
        <v>4573</v>
      </c>
      <c r="C9936" s="28" t="s">
        <v>2008</v>
      </c>
      <c r="D9936" s="25">
        <v>41495</v>
      </c>
      <c r="F9936" s="26">
        <v>90.98</v>
      </c>
      <c r="G9936" s="28" t="s">
        <v>683</v>
      </c>
      <c r="H9936" s="28" t="s">
        <v>3365</v>
      </c>
      <c r="J9936" s="28" t="s">
        <v>4909</v>
      </c>
      <c r="K9936" s="29">
        <v>41616</v>
      </c>
      <c r="L9936" s="28" t="s">
        <v>5658</v>
      </c>
      <c r="M9936" s="28" t="s">
        <v>8611</v>
      </c>
    </row>
    <row r="9937" spans="1:13" hidden="1" x14ac:dyDescent="0.2">
      <c r="A9937" s="27">
        <v>94495</v>
      </c>
      <c r="B9937" s="28" t="s">
        <v>4573</v>
      </c>
      <c r="C9937" s="28" t="s">
        <v>5135</v>
      </c>
      <c r="D9937" s="25">
        <v>41495</v>
      </c>
      <c r="F9937" s="26">
        <v>12.2</v>
      </c>
      <c r="G9937" s="28" t="s">
        <v>2210</v>
      </c>
      <c r="H9937" s="28" t="s">
        <v>3484</v>
      </c>
      <c r="J9937" s="28" t="s">
        <v>4907</v>
      </c>
      <c r="K9937" s="29">
        <v>41496</v>
      </c>
      <c r="L9937" s="28" t="s">
        <v>5658</v>
      </c>
      <c r="M9937" s="28" t="s">
        <v>3179</v>
      </c>
    </row>
    <row r="9938" spans="1:13" hidden="1" x14ac:dyDescent="0.2">
      <c r="A9938" s="27">
        <v>94496</v>
      </c>
      <c r="B9938" s="28" t="s">
        <v>4573</v>
      </c>
      <c r="C9938" s="28" t="s">
        <v>5135</v>
      </c>
      <c r="D9938" s="25">
        <v>41495</v>
      </c>
      <c r="F9938" s="26">
        <v>3.84</v>
      </c>
      <c r="G9938" s="28" t="s">
        <v>5137</v>
      </c>
      <c r="H9938" s="28" t="s">
        <v>3365</v>
      </c>
      <c r="J9938" s="28" t="s">
        <v>4909</v>
      </c>
      <c r="K9938" s="29">
        <v>41496</v>
      </c>
      <c r="L9938" s="28" t="s">
        <v>5658</v>
      </c>
      <c r="M9938" s="28" t="s">
        <v>4774</v>
      </c>
    </row>
    <row r="9939" spans="1:13" hidden="1" x14ac:dyDescent="0.2">
      <c r="A9939" s="211">
        <v>94497</v>
      </c>
      <c r="B9939" s="28" t="s">
        <v>4573</v>
      </c>
      <c r="C9939" s="28" t="s">
        <v>5135</v>
      </c>
      <c r="D9939" s="25">
        <v>41496</v>
      </c>
      <c r="F9939" s="26">
        <v>63.15</v>
      </c>
      <c r="G9939" s="28" t="s">
        <v>3356</v>
      </c>
      <c r="H9939" s="28" t="s">
        <v>7324</v>
      </c>
      <c r="J9939" s="28" t="s">
        <v>4909</v>
      </c>
      <c r="K9939" s="29">
        <v>41498</v>
      </c>
      <c r="L9939" s="28" t="s">
        <v>5658</v>
      </c>
      <c r="M9939" s="28" t="s">
        <v>3836</v>
      </c>
    </row>
    <row r="9940" spans="1:13" hidden="1" x14ac:dyDescent="0.2">
      <c r="A9940" s="211">
        <v>94498</v>
      </c>
      <c r="B9940" s="28" t="s">
        <v>4573</v>
      </c>
      <c r="C9940" s="28" t="s">
        <v>5135</v>
      </c>
      <c r="D9940" s="25">
        <v>41497</v>
      </c>
      <c r="F9940" s="26">
        <v>5.99</v>
      </c>
      <c r="G9940" s="28" t="s">
        <v>5710</v>
      </c>
      <c r="H9940" s="28" t="s">
        <v>3381</v>
      </c>
      <c r="J9940" s="28" t="s">
        <v>4909</v>
      </c>
      <c r="K9940" s="29" t="s">
        <v>6376</v>
      </c>
      <c r="L9940" s="28" t="s">
        <v>5658</v>
      </c>
      <c r="M9940" s="28" t="s">
        <v>1422</v>
      </c>
    </row>
    <row r="9941" spans="1:13" hidden="1" x14ac:dyDescent="0.2">
      <c r="A9941" s="211">
        <v>94501</v>
      </c>
      <c r="B9941" s="28" t="s">
        <v>4573</v>
      </c>
      <c r="C9941" s="28" t="s">
        <v>5135</v>
      </c>
      <c r="D9941" s="25">
        <v>41498</v>
      </c>
      <c r="F9941" s="26">
        <v>9.6999999999999993</v>
      </c>
      <c r="G9941" s="28" t="s">
        <v>7996</v>
      </c>
      <c r="H9941" s="28" t="s">
        <v>3484</v>
      </c>
      <c r="J9941" s="28" t="s">
        <v>4907</v>
      </c>
      <c r="K9941" s="29">
        <v>41499</v>
      </c>
      <c r="L9941" s="28" t="s">
        <v>5658</v>
      </c>
      <c r="M9941" s="28" t="s">
        <v>3932</v>
      </c>
    </row>
    <row r="9942" spans="1:13" hidden="1" x14ac:dyDescent="0.2">
      <c r="A9942" s="211">
        <v>94367</v>
      </c>
      <c r="B9942" s="28" t="s">
        <v>4579</v>
      </c>
      <c r="C9942" s="28" t="s">
        <v>4574</v>
      </c>
      <c r="D9942" s="25">
        <v>41498</v>
      </c>
      <c r="F9942" s="26">
        <v>50</v>
      </c>
      <c r="G9942" s="28" t="s">
        <v>4580</v>
      </c>
      <c r="H9942" s="28" t="s">
        <v>6667</v>
      </c>
      <c r="K9942" s="29">
        <v>41498</v>
      </c>
      <c r="L9942" s="28" t="s">
        <v>7184</v>
      </c>
      <c r="M9942" s="28" t="s">
        <v>1400</v>
      </c>
    </row>
    <row r="9943" spans="1:13" hidden="1" x14ac:dyDescent="0.2">
      <c r="A9943" s="211">
        <v>94490</v>
      </c>
      <c r="B9943" s="33" t="s">
        <v>4573</v>
      </c>
      <c r="C9943" s="33" t="s">
        <v>5135</v>
      </c>
      <c r="D9943" s="25">
        <v>41498</v>
      </c>
      <c r="E9943" s="28" t="s">
        <v>2570</v>
      </c>
      <c r="F9943" s="26">
        <v>6</v>
      </c>
      <c r="G9943" s="28" t="s">
        <v>1560</v>
      </c>
      <c r="H9943" s="28" t="s">
        <v>4600</v>
      </c>
      <c r="J9943" s="28" t="s">
        <v>4905</v>
      </c>
      <c r="K9943" s="29" t="s">
        <v>6376</v>
      </c>
      <c r="L9943" s="33" t="s">
        <v>5658</v>
      </c>
      <c r="M9943" s="28" t="s">
        <v>3930</v>
      </c>
    </row>
    <row r="9944" spans="1:13" hidden="1" x14ac:dyDescent="0.2">
      <c r="A9944" s="27">
        <v>94500</v>
      </c>
      <c r="B9944" s="28" t="s">
        <v>4573</v>
      </c>
      <c r="C9944" s="28" t="s">
        <v>5135</v>
      </c>
      <c r="D9944" s="25">
        <v>41498</v>
      </c>
      <c r="F9944" s="26">
        <v>20</v>
      </c>
      <c r="G9944" s="28" t="s">
        <v>2201</v>
      </c>
      <c r="H9944" s="28" t="s">
        <v>3484</v>
      </c>
      <c r="J9944" s="28" t="s">
        <v>4907</v>
      </c>
      <c r="K9944" s="29" t="s">
        <v>6376</v>
      </c>
      <c r="L9944" s="28" t="s">
        <v>5658</v>
      </c>
      <c r="M9944" s="28" t="s">
        <v>1421</v>
      </c>
    </row>
    <row r="9945" spans="1:13" hidden="1" x14ac:dyDescent="0.2">
      <c r="A9945" s="27">
        <v>94503</v>
      </c>
      <c r="B9945" s="28" t="s">
        <v>4573</v>
      </c>
      <c r="C9945" s="28" t="s">
        <v>5135</v>
      </c>
      <c r="D9945" s="25">
        <v>41498</v>
      </c>
      <c r="E9945" s="28" t="s">
        <v>6377</v>
      </c>
      <c r="F9945" s="26">
        <v>44.22</v>
      </c>
      <c r="G9945" s="28" t="s">
        <v>688</v>
      </c>
      <c r="H9945" s="28" t="s">
        <v>3484</v>
      </c>
      <c r="J9945" s="28" t="s">
        <v>4909</v>
      </c>
      <c r="K9945" s="29" t="s">
        <v>8619</v>
      </c>
      <c r="L9945" s="28" t="s">
        <v>5658</v>
      </c>
      <c r="M9945" s="28" t="s">
        <v>3933</v>
      </c>
    </row>
    <row r="9946" spans="1:13" hidden="1" x14ac:dyDescent="0.2">
      <c r="A9946" s="27">
        <v>94366</v>
      </c>
      <c r="B9946" s="28" t="s">
        <v>4573</v>
      </c>
      <c r="C9946" s="28" t="s">
        <v>4574</v>
      </c>
      <c r="D9946" s="25">
        <v>41498</v>
      </c>
      <c r="F9946" s="26">
        <v>30</v>
      </c>
      <c r="G9946" s="28" t="s">
        <v>5152</v>
      </c>
      <c r="H9946" s="28" t="s">
        <v>7311</v>
      </c>
      <c r="J9946" s="28" t="s">
        <v>4683</v>
      </c>
      <c r="K9946" s="29">
        <v>41498</v>
      </c>
      <c r="L9946" s="28" t="s">
        <v>7182</v>
      </c>
      <c r="M9946" s="28" t="s">
        <v>1406</v>
      </c>
    </row>
    <row r="9947" spans="1:13" hidden="1" x14ac:dyDescent="0.2">
      <c r="A9947" s="27">
        <v>94502.1</v>
      </c>
      <c r="B9947" s="28" t="s">
        <v>4573</v>
      </c>
      <c r="C9947" s="28" t="s">
        <v>5135</v>
      </c>
      <c r="D9947" s="25">
        <v>41498</v>
      </c>
      <c r="E9947" s="33" t="s">
        <v>7277</v>
      </c>
      <c r="F9947" s="26">
        <v>3</v>
      </c>
      <c r="G9947" s="28" t="s">
        <v>683</v>
      </c>
      <c r="H9947" s="28" t="s">
        <v>3370</v>
      </c>
      <c r="J9947" s="28" t="s">
        <v>4911</v>
      </c>
      <c r="K9947" s="29">
        <v>41499</v>
      </c>
      <c r="L9947" s="28" t="s">
        <v>5658</v>
      </c>
      <c r="M9947" s="28" t="s">
        <v>7856</v>
      </c>
    </row>
    <row r="9948" spans="1:13" hidden="1" x14ac:dyDescent="0.2">
      <c r="A9948" s="27">
        <v>94502.2</v>
      </c>
      <c r="B9948" s="33" t="s">
        <v>4573</v>
      </c>
      <c r="C9948" s="28" t="s">
        <v>5135</v>
      </c>
      <c r="D9948" s="25">
        <v>41498</v>
      </c>
      <c r="F9948" s="26">
        <v>2.8</v>
      </c>
      <c r="G9948" s="28" t="s">
        <v>683</v>
      </c>
      <c r="H9948" s="28" t="s">
        <v>3365</v>
      </c>
      <c r="J9948" s="28" t="s">
        <v>4909</v>
      </c>
      <c r="K9948" s="29">
        <v>41499</v>
      </c>
      <c r="L9948" s="28" t="s">
        <v>5658</v>
      </c>
      <c r="M9948" s="28" t="s">
        <v>7856</v>
      </c>
    </row>
    <row r="9949" spans="1:13" x14ac:dyDescent="0.2">
      <c r="A9949" s="27">
        <v>94499</v>
      </c>
      <c r="B9949" s="28" t="s">
        <v>4573</v>
      </c>
      <c r="C9949" s="28" t="s">
        <v>5135</v>
      </c>
      <c r="D9949" s="25">
        <v>41498</v>
      </c>
      <c r="F9949" s="26">
        <v>23.05</v>
      </c>
      <c r="G9949" s="28" t="s">
        <v>2205</v>
      </c>
      <c r="H9949" s="28" t="s">
        <v>7151</v>
      </c>
      <c r="J9949" s="28" t="s">
        <v>4911</v>
      </c>
      <c r="K9949" s="29" t="s">
        <v>6376</v>
      </c>
      <c r="L9949" s="28" t="s">
        <v>5658</v>
      </c>
      <c r="M9949" s="28" t="s">
        <v>755</v>
      </c>
    </row>
    <row r="9950" spans="1:13" hidden="1" x14ac:dyDescent="0.2">
      <c r="A9950" s="27">
        <v>94631</v>
      </c>
      <c r="B9950" s="28" t="s">
        <v>4573</v>
      </c>
      <c r="C9950" s="28" t="s">
        <v>2008</v>
      </c>
      <c r="D9950" s="25">
        <v>41499</v>
      </c>
      <c r="F9950" s="26">
        <v>27.36</v>
      </c>
      <c r="G9950" s="28" t="s">
        <v>683</v>
      </c>
      <c r="H9950" s="28" t="s">
        <v>3365</v>
      </c>
      <c r="J9950" s="28" t="s">
        <v>4909</v>
      </c>
      <c r="K9950" s="29" t="s">
        <v>8619</v>
      </c>
      <c r="L9950" s="28" t="s">
        <v>5658</v>
      </c>
      <c r="M9950" s="28" t="s">
        <v>4831</v>
      </c>
    </row>
    <row r="9951" spans="1:13" hidden="1" x14ac:dyDescent="0.2">
      <c r="A9951" s="27">
        <v>94632</v>
      </c>
      <c r="B9951" s="28" t="s">
        <v>4573</v>
      </c>
      <c r="C9951" s="28" t="s">
        <v>2008</v>
      </c>
      <c r="D9951" s="25">
        <v>41499</v>
      </c>
      <c r="F9951" s="26">
        <v>62.45</v>
      </c>
      <c r="G9951" s="28" t="s">
        <v>683</v>
      </c>
      <c r="H9951" s="28" t="s">
        <v>7322</v>
      </c>
      <c r="J9951" s="28" t="s">
        <v>7139</v>
      </c>
      <c r="K9951" s="29" t="s">
        <v>8619</v>
      </c>
      <c r="L9951" s="28" t="s">
        <v>5658</v>
      </c>
      <c r="M9951" s="28" t="s">
        <v>4832</v>
      </c>
    </row>
    <row r="9952" spans="1:13" hidden="1" x14ac:dyDescent="0.2">
      <c r="A9952" s="27">
        <v>94504</v>
      </c>
      <c r="B9952" s="28" t="s">
        <v>4573</v>
      </c>
      <c r="C9952" s="28" t="s">
        <v>5135</v>
      </c>
      <c r="D9952" s="25">
        <v>41499</v>
      </c>
      <c r="F9952" s="26">
        <v>13.9</v>
      </c>
      <c r="G9952" s="28" t="s">
        <v>2210</v>
      </c>
      <c r="H9952" s="28" t="s">
        <v>3484</v>
      </c>
      <c r="J9952" s="28" t="s">
        <v>4907</v>
      </c>
      <c r="K9952" s="29" t="s">
        <v>8619</v>
      </c>
      <c r="L9952" s="28" t="s">
        <v>5658</v>
      </c>
      <c r="M9952" s="28" t="s">
        <v>3179</v>
      </c>
    </row>
    <row r="9953" spans="1:13" hidden="1" x14ac:dyDescent="0.2">
      <c r="A9953" s="211">
        <v>94505</v>
      </c>
      <c r="B9953" s="28" t="s">
        <v>4573</v>
      </c>
      <c r="C9953" s="28" t="s">
        <v>5135</v>
      </c>
      <c r="D9953" s="25">
        <v>41500</v>
      </c>
      <c r="F9953" s="26">
        <v>166.98</v>
      </c>
      <c r="G9953" s="28" t="s">
        <v>6378</v>
      </c>
      <c r="H9953" s="28" t="s">
        <v>4600</v>
      </c>
      <c r="J9953" s="28" t="s">
        <v>4906</v>
      </c>
      <c r="K9953" s="29" t="s">
        <v>6379</v>
      </c>
      <c r="L9953" s="28" t="s">
        <v>5658</v>
      </c>
      <c r="M9953" s="28" t="s">
        <v>3934</v>
      </c>
    </row>
    <row r="9954" spans="1:13" hidden="1" x14ac:dyDescent="0.2">
      <c r="A9954" s="211">
        <v>94365</v>
      </c>
      <c r="B9954" s="28" t="s">
        <v>4573</v>
      </c>
      <c r="C9954" s="28" t="s">
        <v>4574</v>
      </c>
      <c r="D9954" s="25">
        <v>41500</v>
      </c>
      <c r="F9954" s="26">
        <v>21.5</v>
      </c>
      <c r="G9954" s="28" t="s">
        <v>5165</v>
      </c>
      <c r="H9954" s="28" t="s">
        <v>3370</v>
      </c>
      <c r="J9954" s="28" t="s">
        <v>4909</v>
      </c>
      <c r="K9954" s="29" t="s">
        <v>8619</v>
      </c>
      <c r="L9954" s="28" t="s">
        <v>7176</v>
      </c>
      <c r="M9954" s="28">
        <v>1457</v>
      </c>
    </row>
    <row r="9955" spans="1:13" hidden="1" x14ac:dyDescent="0.2">
      <c r="A9955" s="211">
        <v>94507</v>
      </c>
      <c r="B9955" s="28" t="s">
        <v>4573</v>
      </c>
      <c r="C9955" s="28" t="s">
        <v>5135</v>
      </c>
      <c r="D9955" s="25">
        <v>41500</v>
      </c>
      <c r="F9955" s="26">
        <v>6.25</v>
      </c>
      <c r="G9955" s="28" t="s">
        <v>896</v>
      </c>
      <c r="H9955" s="28" t="s">
        <v>3484</v>
      </c>
      <c r="J9955" s="28" t="s">
        <v>4907</v>
      </c>
      <c r="K9955" s="29" t="s">
        <v>6379</v>
      </c>
      <c r="L9955" s="28" t="s">
        <v>5658</v>
      </c>
      <c r="M9955" s="28" t="s">
        <v>3935</v>
      </c>
    </row>
    <row r="9956" spans="1:13" hidden="1" x14ac:dyDescent="0.2">
      <c r="A9956" s="211">
        <v>94506</v>
      </c>
      <c r="B9956" s="28" t="s">
        <v>4573</v>
      </c>
      <c r="C9956" s="28" t="s">
        <v>5135</v>
      </c>
      <c r="D9956" s="25">
        <v>41500</v>
      </c>
      <c r="E9956" s="28" t="s">
        <v>6369</v>
      </c>
      <c r="F9956" s="26">
        <v>85</v>
      </c>
      <c r="G9956" s="28" t="s">
        <v>6368</v>
      </c>
      <c r="H9956" s="28" t="s">
        <v>3379</v>
      </c>
      <c r="J9956" s="28" t="s">
        <v>4906</v>
      </c>
      <c r="K9956" s="29" t="s">
        <v>6379</v>
      </c>
      <c r="L9956" s="28" t="s">
        <v>5658</v>
      </c>
      <c r="M9956" s="28" t="s">
        <v>4760</v>
      </c>
    </row>
    <row r="9957" spans="1:13" hidden="1" x14ac:dyDescent="0.2">
      <c r="A9957" s="27">
        <v>94508</v>
      </c>
      <c r="B9957" s="28" t="s">
        <v>4573</v>
      </c>
      <c r="C9957" s="28" t="s">
        <v>5135</v>
      </c>
      <c r="D9957" s="25">
        <v>41500</v>
      </c>
      <c r="F9957" s="26">
        <v>3.34</v>
      </c>
      <c r="G9957" s="28" t="s">
        <v>7119</v>
      </c>
      <c r="H9957" s="28" t="s">
        <v>3365</v>
      </c>
      <c r="J9957" s="28" t="s">
        <v>4911</v>
      </c>
      <c r="K9957" s="29" t="s">
        <v>6379</v>
      </c>
      <c r="L9957" s="28" t="s">
        <v>5658</v>
      </c>
      <c r="M9957" s="28" t="s">
        <v>6161</v>
      </c>
    </row>
    <row r="9958" spans="1:13" hidden="1" x14ac:dyDescent="0.2">
      <c r="A9958" s="211">
        <v>94364.4</v>
      </c>
      <c r="B9958" s="28" t="s">
        <v>4573</v>
      </c>
      <c r="C9958" s="28" t="s">
        <v>4574</v>
      </c>
      <c r="D9958" s="25">
        <v>41501</v>
      </c>
      <c r="E9958" s="28" t="s">
        <v>4155</v>
      </c>
      <c r="F9958" s="26">
        <v>-35</v>
      </c>
      <c r="G9958" s="28" t="s">
        <v>4584</v>
      </c>
      <c r="H9958" s="28" t="s">
        <v>3484</v>
      </c>
      <c r="J9958" s="28" t="s">
        <v>4905</v>
      </c>
      <c r="K9958" s="29" t="s">
        <v>6379</v>
      </c>
      <c r="L9958" s="28" t="s">
        <v>7181</v>
      </c>
      <c r="M9958" s="28">
        <v>166050</v>
      </c>
    </row>
    <row r="9959" spans="1:13" hidden="1" x14ac:dyDescent="0.2">
      <c r="A9959" s="211">
        <v>94511</v>
      </c>
      <c r="B9959" s="28" t="s">
        <v>4573</v>
      </c>
      <c r="C9959" s="28" t="s">
        <v>5135</v>
      </c>
      <c r="D9959" s="25">
        <v>41501</v>
      </c>
      <c r="F9959" s="26">
        <v>4.5</v>
      </c>
      <c r="G9959" s="28" t="s">
        <v>7996</v>
      </c>
      <c r="H9959" s="28" t="s">
        <v>3484</v>
      </c>
      <c r="J9959" s="28" t="s">
        <v>4907</v>
      </c>
      <c r="K9959" s="29">
        <v>41502</v>
      </c>
      <c r="L9959" s="28" t="s">
        <v>5658</v>
      </c>
      <c r="M9959" s="28" t="s">
        <v>3937</v>
      </c>
    </row>
    <row r="9960" spans="1:13" hidden="1" x14ac:dyDescent="0.2">
      <c r="A9960" s="211">
        <v>94509</v>
      </c>
      <c r="B9960" s="28" t="s">
        <v>4573</v>
      </c>
      <c r="C9960" s="28" t="s">
        <v>5135</v>
      </c>
      <c r="D9960" s="25">
        <v>41501</v>
      </c>
      <c r="F9960" s="26">
        <v>18.84</v>
      </c>
      <c r="G9960" s="28" t="s">
        <v>1187</v>
      </c>
      <c r="H9960" s="28" t="s">
        <v>3379</v>
      </c>
      <c r="J9960" s="28" t="s">
        <v>4907</v>
      </c>
      <c r="K9960" s="29" t="s">
        <v>6370</v>
      </c>
      <c r="L9960" s="28" t="s">
        <v>5658</v>
      </c>
      <c r="M9960" s="28" t="s">
        <v>3936</v>
      </c>
    </row>
    <row r="9961" spans="1:13" hidden="1" x14ac:dyDescent="0.2">
      <c r="A9961" s="211">
        <v>94364.2</v>
      </c>
      <c r="B9961" s="28" t="s">
        <v>4573</v>
      </c>
      <c r="C9961" s="28" t="s">
        <v>4574</v>
      </c>
      <c r="D9961" s="25">
        <v>41501</v>
      </c>
      <c r="E9961" s="28" t="s">
        <v>4153</v>
      </c>
      <c r="F9961" s="26">
        <v>-50</v>
      </c>
      <c r="G9961" s="28" t="s">
        <v>5180</v>
      </c>
      <c r="H9961" s="28" t="s">
        <v>7323</v>
      </c>
      <c r="J9961" s="28" t="s">
        <v>4912</v>
      </c>
      <c r="K9961" s="29" t="s">
        <v>6379</v>
      </c>
      <c r="L9961" s="28" t="s">
        <v>7181</v>
      </c>
      <c r="M9961" s="28">
        <v>166050</v>
      </c>
    </row>
    <row r="9962" spans="1:13" hidden="1" x14ac:dyDescent="0.2">
      <c r="A9962" s="211">
        <v>94364.3</v>
      </c>
      <c r="B9962" s="28" t="s">
        <v>4573</v>
      </c>
      <c r="C9962" s="28" t="s">
        <v>4574</v>
      </c>
      <c r="D9962" s="25">
        <v>41501</v>
      </c>
      <c r="E9962" s="28" t="s">
        <v>4154</v>
      </c>
      <c r="F9962" s="26">
        <v>-330</v>
      </c>
      <c r="G9962" s="28" t="s">
        <v>5180</v>
      </c>
      <c r="H9962" s="28" t="s">
        <v>7321</v>
      </c>
      <c r="J9962" s="28" t="s">
        <v>4906</v>
      </c>
      <c r="K9962" s="29" t="s">
        <v>6379</v>
      </c>
      <c r="L9962" s="28" t="s">
        <v>7181</v>
      </c>
      <c r="M9962" s="28">
        <v>166050</v>
      </c>
    </row>
    <row r="9963" spans="1:13" hidden="1" x14ac:dyDescent="0.2">
      <c r="A9963" s="211">
        <v>94364.1</v>
      </c>
      <c r="B9963" s="28" t="s">
        <v>4573</v>
      </c>
      <c r="C9963" s="28" t="s">
        <v>4574</v>
      </c>
      <c r="D9963" s="25">
        <v>41501</v>
      </c>
      <c r="E9963" s="28" t="s">
        <v>4152</v>
      </c>
      <c r="F9963" s="26">
        <v>-90</v>
      </c>
      <c r="G9963" s="28" t="s">
        <v>5412</v>
      </c>
      <c r="H9963" s="28" t="s">
        <v>7322</v>
      </c>
      <c r="J9963" s="28" t="s">
        <v>7139</v>
      </c>
      <c r="K9963" s="29" t="s">
        <v>6379</v>
      </c>
      <c r="L9963" s="28" t="s">
        <v>7181</v>
      </c>
      <c r="M9963" s="28">
        <v>166050</v>
      </c>
    </row>
    <row r="9964" spans="1:13" hidden="1" x14ac:dyDescent="0.2">
      <c r="A9964" s="27">
        <v>94633</v>
      </c>
      <c r="B9964" s="28" t="s">
        <v>4573</v>
      </c>
      <c r="C9964" s="28" t="s">
        <v>2008</v>
      </c>
      <c r="D9964" s="25">
        <v>41501</v>
      </c>
      <c r="F9964" s="26">
        <v>37.85</v>
      </c>
      <c r="G9964" s="28" t="s">
        <v>683</v>
      </c>
      <c r="H9964" s="28" t="s">
        <v>3365</v>
      </c>
      <c r="J9964" s="28" t="s">
        <v>4909</v>
      </c>
      <c r="K9964" s="29" t="s">
        <v>6370</v>
      </c>
      <c r="L9964" s="28" t="s">
        <v>5658</v>
      </c>
      <c r="M9964" s="28" t="s">
        <v>4831</v>
      </c>
    </row>
    <row r="9965" spans="1:13" hidden="1" x14ac:dyDescent="0.2">
      <c r="A9965" s="27">
        <v>94510</v>
      </c>
      <c r="B9965" s="28" t="s">
        <v>4573</v>
      </c>
      <c r="C9965" s="28" t="s">
        <v>5135</v>
      </c>
      <c r="D9965" s="25">
        <v>41501</v>
      </c>
      <c r="F9965" s="26">
        <v>5.4</v>
      </c>
      <c r="G9965" s="28" t="s">
        <v>5137</v>
      </c>
      <c r="H9965" s="28" t="s">
        <v>3365</v>
      </c>
      <c r="J9965" s="28" t="s">
        <v>4909</v>
      </c>
      <c r="K9965" s="29">
        <v>41502</v>
      </c>
      <c r="L9965" s="28" t="s">
        <v>5658</v>
      </c>
      <c r="M9965" s="28" t="s">
        <v>4774</v>
      </c>
    </row>
    <row r="9966" spans="1:13" hidden="1" x14ac:dyDescent="0.2">
      <c r="A9966" s="27">
        <v>94634.1</v>
      </c>
      <c r="B9966" s="28" t="s">
        <v>4573</v>
      </c>
      <c r="C9966" s="28" t="s">
        <v>2008</v>
      </c>
      <c r="D9966" s="25">
        <v>41502</v>
      </c>
      <c r="E9966" s="28" t="s">
        <v>7281</v>
      </c>
      <c r="F9966" s="26">
        <v>37</v>
      </c>
      <c r="G9966" s="28" t="s">
        <v>683</v>
      </c>
      <c r="H9966" s="28" t="s">
        <v>3488</v>
      </c>
      <c r="J9966" s="28" t="s">
        <v>4909</v>
      </c>
      <c r="K9966" s="29" t="s">
        <v>4833</v>
      </c>
      <c r="L9966" s="28" t="s">
        <v>5658</v>
      </c>
      <c r="M9966" s="28" t="s">
        <v>4834</v>
      </c>
    </row>
    <row r="9967" spans="1:13" hidden="1" x14ac:dyDescent="0.2">
      <c r="A9967" s="27">
        <v>94634.2</v>
      </c>
      <c r="B9967" s="28" t="s">
        <v>4573</v>
      </c>
      <c r="C9967" s="28" t="s">
        <v>2008</v>
      </c>
      <c r="D9967" s="25">
        <v>41502</v>
      </c>
      <c r="F9967" s="26">
        <v>57.57</v>
      </c>
      <c r="G9967" s="28" t="s">
        <v>683</v>
      </c>
      <c r="H9967" s="28" t="s">
        <v>3365</v>
      </c>
      <c r="J9967" s="28" t="s">
        <v>4909</v>
      </c>
      <c r="K9967" s="29" t="s">
        <v>4833</v>
      </c>
      <c r="L9967" s="28" t="s">
        <v>5658</v>
      </c>
      <c r="M9967" s="28" t="s">
        <v>4834</v>
      </c>
    </row>
    <row r="9968" spans="1:13" hidden="1" x14ac:dyDescent="0.2">
      <c r="A9968" s="211">
        <v>94582</v>
      </c>
      <c r="B9968" s="28" t="s">
        <v>4573</v>
      </c>
      <c r="C9968" s="28" t="s">
        <v>5135</v>
      </c>
      <c r="D9968" s="25">
        <v>41503</v>
      </c>
      <c r="F9968" s="26">
        <v>52.58</v>
      </c>
      <c r="G9968" s="28" t="s">
        <v>898</v>
      </c>
      <c r="H9968" s="28" t="s">
        <v>7322</v>
      </c>
      <c r="J9968" s="28" t="s">
        <v>4549</v>
      </c>
      <c r="K9968" s="29">
        <v>41505</v>
      </c>
      <c r="L9968" s="28" t="s">
        <v>5658</v>
      </c>
      <c r="M9968" s="28" t="s">
        <v>5548</v>
      </c>
    </row>
    <row r="9969" spans="1:13" hidden="1" x14ac:dyDescent="0.2">
      <c r="A9969" s="211">
        <v>94585</v>
      </c>
      <c r="B9969" s="28" t="s">
        <v>4573</v>
      </c>
      <c r="C9969" s="28" t="s">
        <v>5135</v>
      </c>
      <c r="D9969" s="25">
        <v>41505</v>
      </c>
      <c r="E9969" s="28" t="s">
        <v>4843</v>
      </c>
      <c r="F9969" s="26">
        <v>24.75</v>
      </c>
      <c r="G9969" s="28" t="s">
        <v>1187</v>
      </c>
      <c r="H9969" s="28" t="s">
        <v>3379</v>
      </c>
      <c r="J9969" s="28" t="s">
        <v>4907</v>
      </c>
      <c r="K9969" s="29">
        <v>41506</v>
      </c>
      <c r="L9969" s="28" t="s">
        <v>5658</v>
      </c>
      <c r="M9969" s="28" t="s">
        <v>3936</v>
      </c>
    </row>
    <row r="9970" spans="1:13" hidden="1" x14ac:dyDescent="0.2">
      <c r="A9970" s="211">
        <v>94575</v>
      </c>
      <c r="B9970" s="28" t="s">
        <v>4579</v>
      </c>
      <c r="C9970" s="28" t="s">
        <v>4574</v>
      </c>
      <c r="D9970" s="25">
        <v>41505</v>
      </c>
      <c r="F9970" s="26">
        <v>30</v>
      </c>
      <c r="G9970" s="28" t="s">
        <v>4580</v>
      </c>
      <c r="H9970" s="28" t="s">
        <v>6667</v>
      </c>
      <c r="K9970" s="29">
        <v>41505</v>
      </c>
      <c r="L9970" s="28" t="s">
        <v>3059</v>
      </c>
      <c r="M9970" s="28" t="s">
        <v>3062</v>
      </c>
    </row>
    <row r="9971" spans="1:13" hidden="1" x14ac:dyDescent="0.2">
      <c r="A9971" s="211">
        <v>94586</v>
      </c>
      <c r="B9971" s="28" t="s">
        <v>4573</v>
      </c>
      <c r="C9971" s="28" t="s">
        <v>5135</v>
      </c>
      <c r="D9971" s="25">
        <v>41505</v>
      </c>
      <c r="F9971" s="26">
        <v>17.489999999999998</v>
      </c>
      <c r="G9971" s="28" t="s">
        <v>2212</v>
      </c>
      <c r="H9971" s="28" t="s">
        <v>7311</v>
      </c>
      <c r="J9971" s="28" t="s">
        <v>4683</v>
      </c>
      <c r="K9971" s="29">
        <v>41507</v>
      </c>
      <c r="L9971" s="28" t="s">
        <v>5658</v>
      </c>
      <c r="M9971" s="28" t="s">
        <v>4090</v>
      </c>
    </row>
    <row r="9972" spans="1:13" hidden="1" x14ac:dyDescent="0.2">
      <c r="A9972" s="211">
        <v>94577</v>
      </c>
      <c r="B9972" s="28" t="s">
        <v>4551</v>
      </c>
      <c r="C9972" s="28" t="s">
        <v>4574</v>
      </c>
      <c r="D9972" s="25">
        <v>41505</v>
      </c>
      <c r="F9972" s="26">
        <v>-2459.9</v>
      </c>
      <c r="G9972" s="28" t="s">
        <v>6068</v>
      </c>
      <c r="H9972" s="28" t="s">
        <v>5948</v>
      </c>
      <c r="I9972" s="28" t="s">
        <v>7370</v>
      </c>
      <c r="K9972" s="29">
        <v>41505</v>
      </c>
      <c r="L9972" s="28" t="s">
        <v>7181</v>
      </c>
      <c r="M9972" s="28">
        <v>160109</v>
      </c>
    </row>
    <row r="9973" spans="1:13" hidden="1" x14ac:dyDescent="0.2">
      <c r="A9973" s="27">
        <v>94576</v>
      </c>
      <c r="B9973" s="28" t="s">
        <v>4573</v>
      </c>
      <c r="C9973" s="28" t="s">
        <v>4574</v>
      </c>
      <c r="D9973" s="25">
        <v>41505</v>
      </c>
      <c r="F9973" s="26">
        <v>30</v>
      </c>
      <c r="G9973" s="28" t="s">
        <v>5152</v>
      </c>
      <c r="H9973" s="28" t="s">
        <v>7311</v>
      </c>
      <c r="J9973" s="28" t="s">
        <v>4683</v>
      </c>
      <c r="K9973" s="29">
        <v>41505</v>
      </c>
      <c r="L9973" s="28" t="s">
        <v>7182</v>
      </c>
      <c r="M9973" s="28" t="s">
        <v>3069</v>
      </c>
    </row>
    <row r="9974" spans="1:13" hidden="1" x14ac:dyDescent="0.2">
      <c r="A9974" s="27">
        <v>94574</v>
      </c>
      <c r="B9974" s="28" t="s">
        <v>4585</v>
      </c>
      <c r="C9974" s="28" t="s">
        <v>4574</v>
      </c>
      <c r="D9974" s="25">
        <v>41505</v>
      </c>
      <c r="E9974" s="33"/>
      <c r="F9974" s="26">
        <v>79.790000000000006</v>
      </c>
      <c r="G9974" s="28" t="s">
        <v>5142</v>
      </c>
      <c r="H9974" s="28" t="s">
        <v>5948</v>
      </c>
      <c r="K9974" s="29">
        <v>41505</v>
      </c>
      <c r="L9974" s="28" t="s">
        <v>7174</v>
      </c>
      <c r="M9974" s="28" t="s">
        <v>7175</v>
      </c>
    </row>
    <row r="9975" spans="1:13" hidden="1" x14ac:dyDescent="0.2">
      <c r="A9975" s="27">
        <v>94584</v>
      </c>
      <c r="B9975" s="28" t="s">
        <v>4573</v>
      </c>
      <c r="C9975" s="28" t="s">
        <v>5135</v>
      </c>
      <c r="D9975" s="25">
        <v>41505</v>
      </c>
      <c r="F9975" s="26">
        <v>9.48</v>
      </c>
      <c r="G9975" s="28" t="s">
        <v>5137</v>
      </c>
      <c r="H9975" s="28" t="s">
        <v>3365</v>
      </c>
      <c r="J9975" s="28" t="s">
        <v>4909</v>
      </c>
      <c r="K9975" s="29">
        <v>41506</v>
      </c>
      <c r="L9975" s="28" t="s">
        <v>5658</v>
      </c>
      <c r="M9975" s="28" t="s">
        <v>4774</v>
      </c>
    </row>
    <row r="9976" spans="1:13" hidden="1" x14ac:dyDescent="0.2">
      <c r="A9976" s="27">
        <v>94583</v>
      </c>
      <c r="B9976" s="28" t="s">
        <v>4573</v>
      </c>
      <c r="C9976" s="28" t="s">
        <v>5135</v>
      </c>
      <c r="D9976" s="25">
        <v>41505</v>
      </c>
      <c r="E9976" s="28" t="s">
        <v>7278</v>
      </c>
      <c r="F9976" s="26">
        <v>9.1999999999999993</v>
      </c>
      <c r="G9976" s="28" t="s">
        <v>482</v>
      </c>
      <c r="H9976" s="28" t="s">
        <v>3484</v>
      </c>
      <c r="J9976" s="28" t="s">
        <v>4907</v>
      </c>
      <c r="K9976" s="29">
        <v>41506</v>
      </c>
      <c r="L9976" s="28" t="s">
        <v>5658</v>
      </c>
      <c r="M9976" s="28" t="s">
        <v>5016</v>
      </c>
    </row>
    <row r="9977" spans="1:13" hidden="1" x14ac:dyDescent="0.2">
      <c r="A9977" s="211">
        <v>94647</v>
      </c>
      <c r="B9977" s="33" t="s">
        <v>4573</v>
      </c>
      <c r="C9977" s="28" t="s">
        <v>4580</v>
      </c>
      <c r="D9977" s="25">
        <v>41506</v>
      </c>
      <c r="E9977" s="33" t="s">
        <v>7284</v>
      </c>
      <c r="F9977" s="26">
        <v>40</v>
      </c>
      <c r="G9977" s="28" t="s">
        <v>6757</v>
      </c>
      <c r="H9977" s="28" t="s">
        <v>4599</v>
      </c>
      <c r="I9977" s="28" t="s">
        <v>2697</v>
      </c>
      <c r="J9977" s="28" t="s">
        <v>4905</v>
      </c>
    </row>
    <row r="9978" spans="1:13" hidden="1" x14ac:dyDescent="0.2">
      <c r="A9978" s="27">
        <v>94643</v>
      </c>
      <c r="B9978" s="28" t="s">
        <v>4573</v>
      </c>
      <c r="C9978" s="28" t="s">
        <v>4580</v>
      </c>
      <c r="D9978" s="25">
        <v>41506</v>
      </c>
      <c r="E9978" s="28" t="s">
        <v>3875</v>
      </c>
      <c r="F9978" s="26">
        <v>40</v>
      </c>
      <c r="G9978" s="28" t="s">
        <v>3696</v>
      </c>
      <c r="H9978" s="28" t="s">
        <v>3488</v>
      </c>
      <c r="J9978" s="28" t="s">
        <v>4908</v>
      </c>
    </row>
    <row r="9979" spans="1:13" hidden="1" x14ac:dyDescent="0.2">
      <c r="A9979" s="27">
        <v>94644</v>
      </c>
      <c r="B9979" s="28" t="s">
        <v>4573</v>
      </c>
      <c r="C9979" s="28" t="s">
        <v>4580</v>
      </c>
      <c r="D9979" s="25">
        <v>41506</v>
      </c>
      <c r="E9979" s="28" t="s">
        <v>2957</v>
      </c>
      <c r="F9979" s="26">
        <v>20</v>
      </c>
      <c r="G9979" s="28" t="s">
        <v>3696</v>
      </c>
      <c r="H9979" s="28" t="s">
        <v>3488</v>
      </c>
      <c r="J9979" s="28" t="s">
        <v>4911</v>
      </c>
    </row>
    <row r="9980" spans="1:13" hidden="1" x14ac:dyDescent="0.2">
      <c r="A9980" s="27">
        <v>94645</v>
      </c>
      <c r="B9980" s="28" t="s">
        <v>4573</v>
      </c>
      <c r="C9980" s="28" t="s">
        <v>4580</v>
      </c>
      <c r="D9980" s="25">
        <v>41506</v>
      </c>
      <c r="E9980" s="28" t="s">
        <v>3170</v>
      </c>
      <c r="F9980" s="26">
        <v>20</v>
      </c>
      <c r="G9980" s="28" t="s">
        <v>3696</v>
      </c>
      <c r="H9980" s="28" t="s">
        <v>3488</v>
      </c>
      <c r="J9980" s="28" t="s">
        <v>4911</v>
      </c>
    </row>
    <row r="9981" spans="1:13" hidden="1" x14ac:dyDescent="0.2">
      <c r="A9981" s="27">
        <v>94646</v>
      </c>
      <c r="B9981" s="28" t="s">
        <v>4573</v>
      </c>
      <c r="C9981" s="28" t="s">
        <v>4580</v>
      </c>
      <c r="D9981" s="25">
        <v>41506</v>
      </c>
      <c r="E9981" s="28" t="s">
        <v>7283</v>
      </c>
      <c r="F9981" s="26">
        <v>25</v>
      </c>
      <c r="G9981" s="28" t="s">
        <v>3696</v>
      </c>
      <c r="H9981" s="28" t="s">
        <v>3488</v>
      </c>
      <c r="J9981" s="28" t="s">
        <v>4911</v>
      </c>
    </row>
    <row r="9982" spans="1:13" hidden="1" x14ac:dyDescent="0.2">
      <c r="A9982" s="27">
        <v>94573</v>
      </c>
      <c r="B9982" s="28" t="s">
        <v>4573</v>
      </c>
      <c r="C9982" s="28" t="s">
        <v>4574</v>
      </c>
      <c r="D9982" s="25">
        <v>41506</v>
      </c>
      <c r="F9982" s="26">
        <v>30</v>
      </c>
      <c r="G9982" s="28" t="s">
        <v>5418</v>
      </c>
      <c r="H9982" s="28" t="s">
        <v>5954</v>
      </c>
      <c r="J9982" s="28" t="s">
        <v>4912</v>
      </c>
      <c r="K9982" s="29">
        <v>41506</v>
      </c>
      <c r="L9982" s="28" t="s">
        <v>7176</v>
      </c>
      <c r="M9982" s="28">
        <v>1458</v>
      </c>
    </row>
    <row r="9983" spans="1:13" hidden="1" x14ac:dyDescent="0.2">
      <c r="A9983" s="211">
        <v>94590</v>
      </c>
      <c r="B9983" s="28" t="s">
        <v>4573</v>
      </c>
      <c r="C9983" s="28" t="s">
        <v>5135</v>
      </c>
      <c r="D9983" s="25">
        <v>41507</v>
      </c>
      <c r="E9983" s="28" t="s">
        <v>4844</v>
      </c>
      <c r="F9983" s="26">
        <v>13</v>
      </c>
      <c r="G9983" s="28" t="s">
        <v>3746</v>
      </c>
      <c r="H9983" s="28" t="s">
        <v>3379</v>
      </c>
      <c r="J9983" s="28" t="s">
        <v>4907</v>
      </c>
      <c r="K9983" s="29">
        <v>41508</v>
      </c>
      <c r="L9983" s="28" t="s">
        <v>5658</v>
      </c>
      <c r="M9983" s="28" t="s">
        <v>3931</v>
      </c>
    </row>
    <row r="9984" spans="1:13" hidden="1" x14ac:dyDescent="0.2">
      <c r="A9984" s="211">
        <v>94587</v>
      </c>
      <c r="B9984" s="28" t="s">
        <v>4573</v>
      </c>
      <c r="C9984" s="28" t="s">
        <v>5135</v>
      </c>
      <c r="D9984" s="25">
        <v>41507</v>
      </c>
      <c r="F9984" s="26">
        <v>70.959999999999994</v>
      </c>
      <c r="G9984" s="28" t="s">
        <v>898</v>
      </c>
      <c r="H9984" s="28" t="s">
        <v>3365</v>
      </c>
      <c r="J9984" s="28" t="s">
        <v>4909</v>
      </c>
      <c r="K9984" s="29">
        <v>41508</v>
      </c>
      <c r="L9984" s="28" t="s">
        <v>5658</v>
      </c>
      <c r="M9984" s="28" t="s">
        <v>8426</v>
      </c>
    </row>
    <row r="9985" spans="1:13" hidden="1" x14ac:dyDescent="0.2">
      <c r="A9985" s="211">
        <v>94588</v>
      </c>
      <c r="B9985" s="28" t="s">
        <v>4573</v>
      </c>
      <c r="C9985" s="28" t="s">
        <v>5135</v>
      </c>
      <c r="D9985" s="25">
        <v>41507</v>
      </c>
      <c r="F9985" s="26">
        <v>4.6900000000000004</v>
      </c>
      <c r="G9985" s="28" t="s">
        <v>898</v>
      </c>
      <c r="H9985" s="28" t="s">
        <v>3365</v>
      </c>
      <c r="J9985" s="28" t="s">
        <v>4909</v>
      </c>
      <c r="K9985" s="29">
        <v>41508</v>
      </c>
      <c r="L9985" s="28" t="s">
        <v>5658</v>
      </c>
      <c r="M9985" s="28" t="s">
        <v>8426</v>
      </c>
    </row>
    <row r="9986" spans="1:13" hidden="1" x14ac:dyDescent="0.2">
      <c r="A9986" s="27">
        <v>94635</v>
      </c>
      <c r="B9986" s="28" t="s">
        <v>4573</v>
      </c>
      <c r="C9986" s="28" t="s">
        <v>2008</v>
      </c>
      <c r="D9986" s="25">
        <v>41507</v>
      </c>
      <c r="F9986" s="26">
        <v>5.49</v>
      </c>
      <c r="G9986" s="28" t="s">
        <v>683</v>
      </c>
      <c r="H9986" s="28" t="s">
        <v>3365</v>
      </c>
      <c r="J9986" s="28" t="s">
        <v>4909</v>
      </c>
      <c r="K9986" s="29" t="s">
        <v>4835</v>
      </c>
      <c r="L9986" s="28" t="s">
        <v>5658</v>
      </c>
      <c r="M9986" s="28" t="s">
        <v>4836</v>
      </c>
    </row>
    <row r="9987" spans="1:13" hidden="1" x14ac:dyDescent="0.2">
      <c r="A9987" s="27">
        <v>94630</v>
      </c>
      <c r="B9987" s="28" t="s">
        <v>4573</v>
      </c>
      <c r="C9987" s="28" t="s">
        <v>5133</v>
      </c>
      <c r="D9987" s="25">
        <v>41507</v>
      </c>
      <c r="F9987" s="26">
        <v>78.73</v>
      </c>
      <c r="G9987" s="28" t="s">
        <v>5137</v>
      </c>
      <c r="H9987" s="28" t="s">
        <v>3365</v>
      </c>
      <c r="J9987" s="28" t="s">
        <v>4909</v>
      </c>
      <c r="K9987" s="29">
        <v>41507</v>
      </c>
      <c r="L9987" s="28" t="s">
        <v>5658</v>
      </c>
      <c r="M9987" s="28" t="s">
        <v>3226</v>
      </c>
    </row>
    <row r="9988" spans="1:13" hidden="1" x14ac:dyDescent="0.2">
      <c r="A9988" s="27">
        <v>94589</v>
      </c>
      <c r="B9988" s="28" t="s">
        <v>4573</v>
      </c>
      <c r="C9988" s="28" t="s">
        <v>5135</v>
      </c>
      <c r="D9988" s="25">
        <v>41507</v>
      </c>
      <c r="F9988" s="26">
        <v>7.4</v>
      </c>
      <c r="G9988" s="28" t="s">
        <v>2204</v>
      </c>
      <c r="H9988" s="28" t="s">
        <v>3379</v>
      </c>
      <c r="J9988" s="28" t="s">
        <v>4907</v>
      </c>
      <c r="K9988" s="29">
        <v>41508</v>
      </c>
      <c r="L9988" s="28" t="s">
        <v>5658</v>
      </c>
      <c r="M9988" s="28" t="s">
        <v>698</v>
      </c>
    </row>
    <row r="9989" spans="1:13" hidden="1" x14ac:dyDescent="0.2">
      <c r="A9989" s="27">
        <v>94572</v>
      </c>
      <c r="B9989" s="28" t="s">
        <v>4585</v>
      </c>
      <c r="C9989" s="28" t="s">
        <v>4574</v>
      </c>
      <c r="D9989" s="25">
        <v>41508</v>
      </c>
      <c r="F9989" s="26">
        <v>20.8</v>
      </c>
      <c r="G9989" s="28" t="s">
        <v>5141</v>
      </c>
      <c r="H9989" s="28" t="s">
        <v>5948</v>
      </c>
      <c r="J9989" s="28" t="s">
        <v>4907</v>
      </c>
      <c r="K9989" s="29">
        <v>41508</v>
      </c>
      <c r="L9989" s="28" t="s">
        <v>7174</v>
      </c>
      <c r="M9989" s="28" t="s">
        <v>5035</v>
      </c>
    </row>
    <row r="9990" spans="1:13" hidden="1" x14ac:dyDescent="0.2">
      <c r="A9990" s="27">
        <v>94591</v>
      </c>
      <c r="B9990" s="28" t="s">
        <v>4573</v>
      </c>
      <c r="C9990" s="28" t="s">
        <v>5135</v>
      </c>
      <c r="D9990" s="25">
        <v>41508</v>
      </c>
      <c r="F9990" s="26">
        <v>67.180000000000007</v>
      </c>
      <c r="G9990" s="28" t="s">
        <v>4758</v>
      </c>
      <c r="H9990" s="28" t="s">
        <v>7322</v>
      </c>
      <c r="J9990" s="28" t="s">
        <v>7139</v>
      </c>
      <c r="K9990" s="29">
        <v>41509</v>
      </c>
      <c r="L9990" s="28" t="s">
        <v>5658</v>
      </c>
      <c r="M9990" s="28" t="s">
        <v>3005</v>
      </c>
    </row>
    <row r="9991" spans="1:13" hidden="1" x14ac:dyDescent="0.2">
      <c r="A9991" s="27">
        <v>94592</v>
      </c>
      <c r="B9991" s="33" t="s">
        <v>4573</v>
      </c>
      <c r="C9991" s="28" t="s">
        <v>5135</v>
      </c>
      <c r="D9991" s="25">
        <v>41508</v>
      </c>
      <c r="E9991" s="33"/>
      <c r="F9991" s="26">
        <v>8.23</v>
      </c>
      <c r="G9991" s="28" t="s">
        <v>5137</v>
      </c>
      <c r="H9991" s="28" t="s">
        <v>3365</v>
      </c>
      <c r="J9991" s="28" t="s">
        <v>4909</v>
      </c>
      <c r="K9991" s="29">
        <v>41509</v>
      </c>
      <c r="L9991" s="28" t="s">
        <v>5658</v>
      </c>
      <c r="M9991" s="28" t="s">
        <v>4774</v>
      </c>
    </row>
    <row r="9992" spans="1:13" hidden="1" x14ac:dyDescent="0.2">
      <c r="A9992" s="211">
        <v>94593</v>
      </c>
      <c r="B9992" s="33" t="s">
        <v>4573</v>
      </c>
      <c r="C9992" s="28" t="s">
        <v>5135</v>
      </c>
      <c r="D9992" s="25">
        <v>41509</v>
      </c>
      <c r="F9992" s="26">
        <v>3.65</v>
      </c>
      <c r="G9992" s="28" t="s">
        <v>7120</v>
      </c>
      <c r="H9992" s="28" t="s">
        <v>3484</v>
      </c>
      <c r="J9992" s="28" t="s">
        <v>4907</v>
      </c>
      <c r="K9992" s="29">
        <v>41510</v>
      </c>
      <c r="L9992" s="28" t="s">
        <v>5658</v>
      </c>
      <c r="M9992" s="28" t="s">
        <v>913</v>
      </c>
    </row>
    <row r="9993" spans="1:13" hidden="1" x14ac:dyDescent="0.2">
      <c r="A9993" s="211">
        <v>94594</v>
      </c>
      <c r="B9993" s="28" t="s">
        <v>4573</v>
      </c>
      <c r="C9993" s="28" t="s">
        <v>5135</v>
      </c>
      <c r="D9993" s="25">
        <v>41509</v>
      </c>
      <c r="E9993" s="28" t="s">
        <v>4845</v>
      </c>
      <c r="F9993" s="26">
        <v>62</v>
      </c>
      <c r="G9993" s="28" t="s">
        <v>8382</v>
      </c>
      <c r="H9993" s="28" t="s">
        <v>3379</v>
      </c>
      <c r="J9993" s="28" t="s">
        <v>4906</v>
      </c>
      <c r="K9993" s="29">
        <v>41510</v>
      </c>
      <c r="L9993" s="28" t="s">
        <v>5658</v>
      </c>
      <c r="M9993" s="28" t="s">
        <v>3212</v>
      </c>
    </row>
    <row r="9994" spans="1:13" hidden="1" x14ac:dyDescent="0.2">
      <c r="A9994" s="27">
        <v>94578.1</v>
      </c>
      <c r="B9994" s="28" t="s">
        <v>4573</v>
      </c>
      <c r="C9994" s="28" t="s">
        <v>5135</v>
      </c>
      <c r="D9994" s="25">
        <v>41509</v>
      </c>
      <c r="E9994" s="28" t="s">
        <v>7280</v>
      </c>
      <c r="F9994" s="26">
        <v>2.5</v>
      </c>
      <c r="G9994" s="28" t="s">
        <v>5167</v>
      </c>
      <c r="H9994" s="28" t="s">
        <v>3370</v>
      </c>
      <c r="J9994" s="28" t="s">
        <v>4909</v>
      </c>
      <c r="K9994" s="29">
        <v>41510</v>
      </c>
      <c r="L9994" s="28" t="s">
        <v>5658</v>
      </c>
      <c r="M9994" s="28" t="s">
        <v>748</v>
      </c>
    </row>
    <row r="9995" spans="1:13" hidden="1" x14ac:dyDescent="0.2">
      <c r="A9995" s="27">
        <v>94578.2</v>
      </c>
      <c r="B9995" s="28" t="s">
        <v>4573</v>
      </c>
      <c r="C9995" s="28" t="s">
        <v>5135</v>
      </c>
      <c r="D9995" s="25">
        <v>41509</v>
      </c>
      <c r="F9995" s="26">
        <v>17.14</v>
      </c>
      <c r="G9995" s="28" t="s">
        <v>5167</v>
      </c>
      <c r="H9995" s="28" t="s">
        <v>3365</v>
      </c>
      <c r="J9995" s="28" t="s">
        <v>4909</v>
      </c>
      <c r="K9995" s="29">
        <v>41510</v>
      </c>
      <c r="L9995" s="28" t="s">
        <v>5658</v>
      </c>
      <c r="M9995" s="28" t="s">
        <v>748</v>
      </c>
    </row>
    <row r="9996" spans="1:13" hidden="1" x14ac:dyDescent="0.2">
      <c r="A9996" s="211">
        <v>94596</v>
      </c>
      <c r="B9996" s="28" t="s">
        <v>4573</v>
      </c>
      <c r="C9996" s="28" t="s">
        <v>5135</v>
      </c>
      <c r="D9996" s="25">
        <v>41510</v>
      </c>
      <c r="F9996" s="26">
        <v>78</v>
      </c>
      <c r="G9996" s="28" t="s">
        <v>1667</v>
      </c>
      <c r="H9996" s="28" t="s">
        <v>3484</v>
      </c>
      <c r="J9996" s="28" t="s">
        <v>4908</v>
      </c>
      <c r="K9996" s="29">
        <v>41513</v>
      </c>
      <c r="L9996" s="28" t="s">
        <v>5658</v>
      </c>
      <c r="M9996" s="28" t="s">
        <v>914</v>
      </c>
    </row>
    <row r="9997" spans="1:13" hidden="1" x14ac:dyDescent="0.2">
      <c r="A9997" s="27">
        <v>94595</v>
      </c>
      <c r="B9997" s="28" t="s">
        <v>4573</v>
      </c>
      <c r="C9997" s="28" t="s">
        <v>5135</v>
      </c>
      <c r="D9997" s="25">
        <v>41510</v>
      </c>
      <c r="F9997" s="26">
        <v>26.66</v>
      </c>
      <c r="G9997" s="28" t="s">
        <v>1563</v>
      </c>
      <c r="H9997" s="28" t="s">
        <v>277</v>
      </c>
      <c r="J9997" s="28" t="s">
        <v>4907</v>
      </c>
      <c r="K9997" s="29">
        <v>41513</v>
      </c>
      <c r="L9997" s="28" t="s">
        <v>5658</v>
      </c>
      <c r="M9997" s="28" t="s">
        <v>8408</v>
      </c>
    </row>
    <row r="9998" spans="1:13" hidden="1" x14ac:dyDescent="0.2">
      <c r="A9998" s="211">
        <v>94597</v>
      </c>
      <c r="B9998" s="28" t="s">
        <v>4573</v>
      </c>
      <c r="C9998" s="28" t="s">
        <v>5135</v>
      </c>
      <c r="D9998" s="25">
        <v>41511</v>
      </c>
      <c r="E9998" s="28" t="s">
        <v>4846</v>
      </c>
      <c r="F9998" s="26">
        <v>30</v>
      </c>
      <c r="G9998" s="28" t="s">
        <v>3702</v>
      </c>
      <c r="H9998" s="28" t="s">
        <v>3484</v>
      </c>
      <c r="J9998" s="28" t="s">
        <v>4909</v>
      </c>
      <c r="K9998" s="29">
        <v>41513</v>
      </c>
      <c r="L9998" s="28" t="s">
        <v>5658</v>
      </c>
      <c r="M9998" s="28" t="s">
        <v>915</v>
      </c>
    </row>
    <row r="9999" spans="1:13" hidden="1" x14ac:dyDescent="0.2">
      <c r="A9999" s="27">
        <v>94636.1</v>
      </c>
      <c r="B9999" s="28" t="s">
        <v>4573</v>
      </c>
      <c r="C9999" s="28" t="s">
        <v>2008</v>
      </c>
      <c r="D9999" s="25">
        <v>41511</v>
      </c>
      <c r="E9999" s="33" t="s">
        <v>1331</v>
      </c>
      <c r="F9999" s="26">
        <v>23</v>
      </c>
      <c r="G9999" s="28" t="s">
        <v>683</v>
      </c>
      <c r="H9999" s="28" t="s">
        <v>3488</v>
      </c>
      <c r="J9999" s="28" t="s">
        <v>4908</v>
      </c>
      <c r="K9999" s="29" t="s">
        <v>4837</v>
      </c>
      <c r="L9999" s="28" t="s">
        <v>5658</v>
      </c>
      <c r="M9999" s="28" t="s">
        <v>4834</v>
      </c>
    </row>
    <row r="10000" spans="1:13" hidden="1" x14ac:dyDescent="0.2">
      <c r="A10000" s="27">
        <v>94636.2</v>
      </c>
      <c r="B10000" s="28" t="s">
        <v>4573</v>
      </c>
      <c r="C10000" s="28" t="s">
        <v>2008</v>
      </c>
      <c r="D10000" s="25">
        <v>41511</v>
      </c>
      <c r="F10000" s="26">
        <v>49.92</v>
      </c>
      <c r="G10000" s="28" t="s">
        <v>683</v>
      </c>
      <c r="H10000" s="28" t="s">
        <v>3365</v>
      </c>
      <c r="J10000" s="28" t="s">
        <v>4909</v>
      </c>
      <c r="K10000" s="29" t="s">
        <v>4837</v>
      </c>
      <c r="L10000" s="28" t="s">
        <v>5658</v>
      </c>
      <c r="M10000" s="28" t="s">
        <v>4834</v>
      </c>
    </row>
    <row r="10001" spans="1:13" hidden="1" x14ac:dyDescent="0.2">
      <c r="A10001" s="211">
        <v>94598</v>
      </c>
      <c r="B10001" s="28" t="s">
        <v>4573</v>
      </c>
      <c r="C10001" s="28" t="s">
        <v>5135</v>
      </c>
      <c r="D10001" s="25">
        <v>41512</v>
      </c>
      <c r="F10001" s="26">
        <v>8.9</v>
      </c>
      <c r="G10001" s="28" t="s">
        <v>896</v>
      </c>
      <c r="H10001" s="28" t="s">
        <v>3484</v>
      </c>
      <c r="J10001" s="28" t="s">
        <v>4907</v>
      </c>
      <c r="K10001" s="29">
        <v>41513</v>
      </c>
      <c r="L10001" s="28" t="s">
        <v>5658</v>
      </c>
      <c r="M10001" s="28" t="s">
        <v>7833</v>
      </c>
    </row>
    <row r="10002" spans="1:13" hidden="1" x14ac:dyDescent="0.2">
      <c r="A10002" s="211">
        <v>94599.1</v>
      </c>
      <c r="B10002" s="28" t="s">
        <v>4573</v>
      </c>
      <c r="C10002" s="28" t="s">
        <v>5135</v>
      </c>
      <c r="D10002" s="25">
        <v>41512</v>
      </c>
      <c r="E10002" s="28" t="s">
        <v>7279</v>
      </c>
      <c r="F10002" s="26">
        <v>20</v>
      </c>
      <c r="G10002" s="28" t="s">
        <v>6755</v>
      </c>
      <c r="H10002" s="28" t="s">
        <v>3379</v>
      </c>
      <c r="J10002" s="28" t="s">
        <v>4911</v>
      </c>
      <c r="K10002" s="29">
        <v>41513</v>
      </c>
      <c r="L10002" s="28" t="s">
        <v>5658</v>
      </c>
      <c r="M10002" s="28" t="s">
        <v>5070</v>
      </c>
    </row>
    <row r="10003" spans="1:13" hidden="1" x14ac:dyDescent="0.2">
      <c r="A10003" s="211">
        <v>94599.2</v>
      </c>
      <c r="B10003" s="28" t="s">
        <v>4573</v>
      </c>
      <c r="C10003" s="28" t="s">
        <v>5135</v>
      </c>
      <c r="D10003" s="25">
        <v>41512</v>
      </c>
      <c r="E10003" s="28" t="s">
        <v>4843</v>
      </c>
      <c r="F10003" s="26">
        <v>20.71</v>
      </c>
      <c r="G10003" s="28" t="s">
        <v>6755</v>
      </c>
      <c r="H10003" s="28" t="s">
        <v>3379</v>
      </c>
      <c r="J10003" s="28" t="s">
        <v>4907</v>
      </c>
      <c r="K10003" s="29">
        <v>41513</v>
      </c>
      <c r="L10003" s="28" t="s">
        <v>5658</v>
      </c>
      <c r="M10003" s="28" t="s">
        <v>5070</v>
      </c>
    </row>
    <row r="10004" spans="1:13" hidden="1" x14ac:dyDescent="0.2">
      <c r="A10004" s="211">
        <v>94601</v>
      </c>
      <c r="B10004" s="28" t="s">
        <v>4573</v>
      </c>
      <c r="C10004" s="28" t="s">
        <v>5135</v>
      </c>
      <c r="D10004" s="25">
        <v>41513</v>
      </c>
      <c r="E10004" s="28" t="s">
        <v>4847</v>
      </c>
      <c r="F10004" s="26">
        <v>18.3</v>
      </c>
      <c r="G10004" s="28" t="s">
        <v>3348</v>
      </c>
      <c r="H10004" s="28" t="s">
        <v>3484</v>
      </c>
      <c r="J10004" s="28" t="s">
        <v>4909</v>
      </c>
      <c r="K10004" s="29">
        <v>41514</v>
      </c>
      <c r="L10004" s="28" t="s">
        <v>5658</v>
      </c>
      <c r="M10004" s="28" t="s">
        <v>3221</v>
      </c>
    </row>
    <row r="10005" spans="1:13" hidden="1" x14ac:dyDescent="0.2">
      <c r="A10005" s="211">
        <v>94600</v>
      </c>
      <c r="B10005" s="28" t="s">
        <v>4573</v>
      </c>
      <c r="C10005" s="28" t="s">
        <v>5135</v>
      </c>
      <c r="D10005" s="25">
        <v>41513</v>
      </c>
      <c r="E10005" s="28" t="s">
        <v>669</v>
      </c>
      <c r="F10005" s="26">
        <v>12.24</v>
      </c>
      <c r="G10005" s="28" t="s">
        <v>6757</v>
      </c>
      <c r="H10005" s="28" t="s">
        <v>4599</v>
      </c>
      <c r="I10005" s="28" t="s">
        <v>2625</v>
      </c>
      <c r="J10005" s="28" t="s">
        <v>4906</v>
      </c>
      <c r="K10005" s="29">
        <v>41514</v>
      </c>
      <c r="L10005" s="28" t="s">
        <v>5658</v>
      </c>
      <c r="M10005" s="28" t="s">
        <v>916</v>
      </c>
    </row>
    <row r="10006" spans="1:13" hidden="1" x14ac:dyDescent="0.2">
      <c r="A10006" s="27">
        <v>94571</v>
      </c>
      <c r="B10006" s="28" t="s">
        <v>4573</v>
      </c>
      <c r="C10006" s="28" t="s">
        <v>4574</v>
      </c>
      <c r="D10006" s="25">
        <v>41513</v>
      </c>
      <c r="F10006" s="26">
        <v>30</v>
      </c>
      <c r="G10006" s="28" t="s">
        <v>5152</v>
      </c>
      <c r="H10006" s="28" t="s">
        <v>7311</v>
      </c>
      <c r="J10006" s="28" t="s">
        <v>4683</v>
      </c>
      <c r="K10006" s="29">
        <v>41513</v>
      </c>
      <c r="L10006" s="28" t="s">
        <v>7182</v>
      </c>
      <c r="M10006" s="28" t="s">
        <v>3068</v>
      </c>
    </row>
    <row r="10007" spans="1:13" hidden="1" x14ac:dyDescent="0.2">
      <c r="A10007" s="27">
        <v>94637.1</v>
      </c>
      <c r="B10007" s="28" t="s">
        <v>4573</v>
      </c>
      <c r="C10007" s="28" t="s">
        <v>2008</v>
      </c>
      <c r="D10007" s="25">
        <v>41513</v>
      </c>
      <c r="E10007" s="28" t="s">
        <v>658</v>
      </c>
      <c r="F10007" s="26">
        <v>4.1500000000000004</v>
      </c>
      <c r="G10007" s="28" t="s">
        <v>683</v>
      </c>
      <c r="H10007" s="28" t="s">
        <v>3370</v>
      </c>
      <c r="J10007" s="28" t="s">
        <v>4909</v>
      </c>
      <c r="K10007" s="29" t="s">
        <v>4838</v>
      </c>
      <c r="L10007" s="28" t="s">
        <v>5658</v>
      </c>
      <c r="M10007" s="28" t="s">
        <v>4836</v>
      </c>
    </row>
    <row r="10008" spans="1:13" hidden="1" x14ac:dyDescent="0.2">
      <c r="A10008" s="27">
        <v>94637.2</v>
      </c>
      <c r="B10008" s="28" t="s">
        <v>4573</v>
      </c>
      <c r="C10008" s="28" t="s">
        <v>2008</v>
      </c>
      <c r="D10008" s="25">
        <v>41513</v>
      </c>
      <c r="F10008" s="26">
        <v>14.12</v>
      </c>
      <c r="G10008" s="28" t="s">
        <v>683</v>
      </c>
      <c r="H10008" s="28" t="s">
        <v>3365</v>
      </c>
      <c r="J10008" s="28" t="s">
        <v>4909</v>
      </c>
      <c r="K10008" s="29" t="s">
        <v>4838</v>
      </c>
      <c r="L10008" s="28" t="s">
        <v>5658</v>
      </c>
      <c r="M10008" s="28" t="s">
        <v>4836</v>
      </c>
    </row>
    <row r="10009" spans="1:13" hidden="1" x14ac:dyDescent="0.2">
      <c r="A10009" s="27">
        <v>94570</v>
      </c>
      <c r="B10009" s="28" t="s">
        <v>5138</v>
      </c>
      <c r="C10009" s="28" t="s">
        <v>4574</v>
      </c>
      <c r="D10009" s="25">
        <v>41513</v>
      </c>
      <c r="F10009" s="26">
        <v>325.56</v>
      </c>
      <c r="G10009" s="28" t="s">
        <v>4574</v>
      </c>
      <c r="H10009" s="28" t="s">
        <v>3381</v>
      </c>
      <c r="J10009" s="28" t="s">
        <v>4909</v>
      </c>
      <c r="K10009" s="29">
        <v>41513</v>
      </c>
      <c r="L10009" s="28" t="s">
        <v>7206</v>
      </c>
      <c r="M10009" s="28" t="s">
        <v>5607</v>
      </c>
    </row>
    <row r="10010" spans="1:13" hidden="1" x14ac:dyDescent="0.2">
      <c r="A10010" s="211">
        <v>94566</v>
      </c>
      <c r="B10010" s="28" t="s">
        <v>4592</v>
      </c>
      <c r="C10010" s="28" t="s">
        <v>4574</v>
      </c>
      <c r="D10010" s="25">
        <v>41514</v>
      </c>
      <c r="F10010" s="26">
        <v>-5459.03</v>
      </c>
      <c r="G10010" s="28" t="s">
        <v>4593</v>
      </c>
      <c r="H10010" s="28" t="s">
        <v>6666</v>
      </c>
      <c r="J10010" s="28" t="s">
        <v>4911</v>
      </c>
      <c r="K10010" s="29">
        <v>41514</v>
      </c>
      <c r="L10010" s="28" t="s">
        <v>7177</v>
      </c>
      <c r="M10010" s="28" t="s">
        <v>3066</v>
      </c>
    </row>
    <row r="10011" spans="1:13" hidden="1" x14ac:dyDescent="0.2">
      <c r="A10011" s="211">
        <v>94604</v>
      </c>
      <c r="B10011" s="33" t="s">
        <v>4573</v>
      </c>
      <c r="C10011" s="28" t="s">
        <v>5135</v>
      </c>
      <c r="D10011" s="25">
        <v>41514</v>
      </c>
      <c r="E10011" s="28" t="s">
        <v>8394</v>
      </c>
      <c r="F10011" s="26">
        <v>8.25</v>
      </c>
      <c r="G10011" s="28" t="s">
        <v>1187</v>
      </c>
      <c r="H10011" s="28" t="s">
        <v>3379</v>
      </c>
      <c r="J10011" s="28" t="s">
        <v>4907</v>
      </c>
      <c r="K10011" s="29">
        <v>41515</v>
      </c>
      <c r="L10011" s="28" t="s">
        <v>5658</v>
      </c>
      <c r="M10011" s="28" t="s">
        <v>917</v>
      </c>
    </row>
    <row r="10012" spans="1:13" hidden="1" x14ac:dyDescent="0.2">
      <c r="A10012" s="211">
        <v>94605</v>
      </c>
      <c r="B10012" s="28" t="s">
        <v>4573</v>
      </c>
      <c r="C10012" s="28" t="s">
        <v>5135</v>
      </c>
      <c r="D10012" s="25">
        <v>41514</v>
      </c>
      <c r="F10012" s="26">
        <v>10.8</v>
      </c>
      <c r="G10012" s="28" t="s">
        <v>7120</v>
      </c>
      <c r="H10012" s="28" t="s">
        <v>3484</v>
      </c>
      <c r="J10012" s="28" t="s">
        <v>4907</v>
      </c>
      <c r="K10012" s="29">
        <v>41515</v>
      </c>
      <c r="L10012" s="28" t="s">
        <v>5658</v>
      </c>
      <c r="M10012" s="28" t="s">
        <v>918</v>
      </c>
    </row>
    <row r="10013" spans="1:13" hidden="1" x14ac:dyDescent="0.2">
      <c r="A10013" s="211">
        <v>94606</v>
      </c>
      <c r="B10013" s="28" t="s">
        <v>4573</v>
      </c>
      <c r="C10013" s="28" t="s">
        <v>5135</v>
      </c>
      <c r="D10013" s="25">
        <v>41514</v>
      </c>
      <c r="F10013" s="26">
        <v>17.440000000000001</v>
      </c>
      <c r="G10013" s="28" t="s">
        <v>1158</v>
      </c>
      <c r="H10013" s="28" t="s">
        <v>277</v>
      </c>
      <c r="J10013" s="28" t="s">
        <v>4909</v>
      </c>
      <c r="K10013" s="29">
        <v>41515</v>
      </c>
      <c r="L10013" s="28" t="s">
        <v>5658</v>
      </c>
      <c r="M10013" s="28" t="s">
        <v>7236</v>
      </c>
    </row>
    <row r="10014" spans="1:13" hidden="1" x14ac:dyDescent="0.2">
      <c r="A10014" s="211">
        <v>94579</v>
      </c>
      <c r="B10014" s="33" t="s">
        <v>4573</v>
      </c>
      <c r="C10014" s="33" t="s">
        <v>5135</v>
      </c>
      <c r="D10014" s="25">
        <v>41514</v>
      </c>
      <c r="E10014" s="28" t="s">
        <v>1555</v>
      </c>
      <c r="F10014" s="26">
        <v>36</v>
      </c>
      <c r="G10014" s="28" t="s">
        <v>1560</v>
      </c>
      <c r="H10014" s="28" t="s">
        <v>4600</v>
      </c>
      <c r="J10014" s="28" t="s">
        <v>4906</v>
      </c>
      <c r="K10014" s="29">
        <v>41515</v>
      </c>
      <c r="L10014" s="33" t="s">
        <v>5658</v>
      </c>
      <c r="M10014" s="28" t="s">
        <v>912</v>
      </c>
    </row>
    <row r="10015" spans="1:13" hidden="1" x14ac:dyDescent="0.2">
      <c r="A10015" s="211">
        <v>94580</v>
      </c>
      <c r="B10015" s="33" t="s">
        <v>4573</v>
      </c>
      <c r="C10015" s="33" t="s">
        <v>5135</v>
      </c>
      <c r="D10015" s="25">
        <v>41514</v>
      </c>
      <c r="E10015" s="28" t="s">
        <v>7073</v>
      </c>
      <c r="F10015" s="26">
        <v>12.5</v>
      </c>
      <c r="G10015" s="28" t="s">
        <v>1560</v>
      </c>
      <c r="H10015" s="28" t="s">
        <v>7323</v>
      </c>
      <c r="J10015" s="28" t="s">
        <v>4912</v>
      </c>
      <c r="K10015" s="29">
        <v>41515</v>
      </c>
      <c r="L10015" s="33" t="s">
        <v>5658</v>
      </c>
      <c r="M10015" s="28" t="s">
        <v>912</v>
      </c>
    </row>
    <row r="10016" spans="1:13" hidden="1" x14ac:dyDescent="0.2">
      <c r="A10016" s="27">
        <v>94569</v>
      </c>
      <c r="B10016" s="28" t="s">
        <v>4573</v>
      </c>
      <c r="C10016" s="28" t="s">
        <v>4574</v>
      </c>
      <c r="D10016" s="25">
        <v>41514</v>
      </c>
      <c r="E10016" s="28" t="s">
        <v>3389</v>
      </c>
      <c r="F10016" s="26">
        <v>46.08</v>
      </c>
      <c r="G10016" s="28" t="s">
        <v>5139</v>
      </c>
      <c r="H10016" s="28" t="s">
        <v>3381</v>
      </c>
      <c r="J10016" s="28" t="s">
        <v>4911</v>
      </c>
      <c r="K10016" s="29">
        <v>41514</v>
      </c>
      <c r="L10016" s="28" t="s">
        <v>7174</v>
      </c>
      <c r="M10016" s="28" t="s">
        <v>7209</v>
      </c>
    </row>
    <row r="10017" spans="1:13" hidden="1" x14ac:dyDescent="0.2">
      <c r="A10017" s="27">
        <v>94602</v>
      </c>
      <c r="B10017" s="28" t="s">
        <v>4573</v>
      </c>
      <c r="C10017" s="28" t="s">
        <v>5135</v>
      </c>
      <c r="D10017" s="25">
        <v>41514</v>
      </c>
      <c r="F10017" s="26">
        <v>48.19</v>
      </c>
      <c r="G10017" s="28" t="s">
        <v>4758</v>
      </c>
      <c r="H10017" s="28" t="s">
        <v>7322</v>
      </c>
      <c r="J10017" s="28" t="s">
        <v>7139</v>
      </c>
      <c r="K10017" s="29">
        <v>41515</v>
      </c>
      <c r="L10017" s="28" t="s">
        <v>5658</v>
      </c>
      <c r="M10017" s="28" t="s">
        <v>3005</v>
      </c>
    </row>
    <row r="10018" spans="1:13" hidden="1" x14ac:dyDescent="0.2">
      <c r="A10018" s="27">
        <v>94603</v>
      </c>
      <c r="B10018" s="28" t="s">
        <v>4573</v>
      </c>
      <c r="C10018" s="28" t="s">
        <v>5135</v>
      </c>
      <c r="D10018" s="25">
        <v>41514</v>
      </c>
      <c r="F10018" s="26">
        <v>6.42</v>
      </c>
      <c r="G10018" s="28" t="s">
        <v>5137</v>
      </c>
      <c r="H10018" s="28" t="s">
        <v>3365</v>
      </c>
      <c r="J10018" s="28" t="s">
        <v>4909</v>
      </c>
      <c r="K10018" s="29">
        <v>41515</v>
      </c>
      <c r="L10018" s="28" t="s">
        <v>5658</v>
      </c>
      <c r="M10018" s="28" t="s">
        <v>4774</v>
      </c>
    </row>
    <row r="10019" spans="1:13" hidden="1" x14ac:dyDescent="0.2">
      <c r="A10019" s="27">
        <v>94567</v>
      </c>
      <c r="B10019" s="33" t="s">
        <v>4573</v>
      </c>
      <c r="C10019" s="28" t="s">
        <v>4574</v>
      </c>
      <c r="D10019" s="25">
        <v>41514</v>
      </c>
      <c r="E10019" s="33"/>
      <c r="F10019" s="26">
        <v>2617</v>
      </c>
      <c r="G10019" s="28" t="s">
        <v>4841</v>
      </c>
      <c r="H10019" s="28" t="s">
        <v>4599</v>
      </c>
      <c r="I10019" s="28" t="s">
        <v>4842</v>
      </c>
      <c r="J10019" s="28" t="s">
        <v>4909</v>
      </c>
      <c r="K10019" s="29">
        <v>41514</v>
      </c>
      <c r="L10019" s="28" t="s">
        <v>7212</v>
      </c>
      <c r="M10019" s="28" t="s">
        <v>3067</v>
      </c>
    </row>
    <row r="10020" spans="1:13" hidden="1" x14ac:dyDescent="0.2">
      <c r="A10020" s="27">
        <v>94568</v>
      </c>
      <c r="B10020" s="28" t="s">
        <v>4573</v>
      </c>
      <c r="C10020" s="28" t="s">
        <v>4574</v>
      </c>
      <c r="D10020" s="25">
        <v>41514</v>
      </c>
      <c r="F10020" s="26">
        <v>46.43</v>
      </c>
      <c r="G10020" s="28" t="s">
        <v>6790</v>
      </c>
      <c r="H10020" s="28" t="s">
        <v>3381</v>
      </c>
      <c r="J10020" s="28" t="s">
        <v>4909</v>
      </c>
      <c r="K10020" s="29">
        <v>41514</v>
      </c>
      <c r="L10020" s="28" t="s">
        <v>7174</v>
      </c>
      <c r="M10020" s="28" t="s">
        <v>7220</v>
      </c>
    </row>
    <row r="10021" spans="1:13" x14ac:dyDescent="0.2">
      <c r="A10021" s="27">
        <v>94608</v>
      </c>
      <c r="B10021" s="28" t="s">
        <v>4573</v>
      </c>
      <c r="C10021" s="28" t="s">
        <v>5135</v>
      </c>
      <c r="D10021" s="25">
        <v>41515</v>
      </c>
      <c r="F10021" s="26">
        <v>10</v>
      </c>
      <c r="G10021" s="28" t="s">
        <v>2201</v>
      </c>
      <c r="H10021" s="28" t="s">
        <v>7151</v>
      </c>
      <c r="J10021" s="28" t="s">
        <v>4911</v>
      </c>
      <c r="K10021" s="29">
        <v>41516</v>
      </c>
      <c r="L10021" s="28" t="s">
        <v>5658</v>
      </c>
      <c r="M10021" s="28" t="s">
        <v>7355</v>
      </c>
    </row>
    <row r="10022" spans="1:13" hidden="1" x14ac:dyDescent="0.2">
      <c r="A10022" s="27">
        <v>94638</v>
      </c>
      <c r="B10022" s="28" t="s">
        <v>4573</v>
      </c>
      <c r="C10022" s="28" t="s">
        <v>2008</v>
      </c>
      <c r="D10022" s="25">
        <v>41515</v>
      </c>
      <c r="F10022" s="26">
        <v>8.3000000000000007</v>
      </c>
      <c r="G10022" s="28" t="s">
        <v>683</v>
      </c>
      <c r="H10022" s="28" t="s">
        <v>3365</v>
      </c>
      <c r="J10022" s="28" t="s">
        <v>4909</v>
      </c>
      <c r="K10022" s="29" t="s">
        <v>4839</v>
      </c>
      <c r="L10022" s="28" t="s">
        <v>5658</v>
      </c>
      <c r="M10022" s="28" t="s">
        <v>4831</v>
      </c>
    </row>
    <row r="10023" spans="1:13" hidden="1" x14ac:dyDescent="0.2">
      <c r="A10023" s="27">
        <v>94565</v>
      </c>
      <c r="B10023" s="28" t="s">
        <v>4573</v>
      </c>
      <c r="C10023" s="28" t="s">
        <v>4574</v>
      </c>
      <c r="D10023" s="25">
        <v>41515</v>
      </c>
      <c r="F10023" s="26">
        <v>17.73</v>
      </c>
      <c r="G10023" s="28" t="s">
        <v>5136</v>
      </c>
      <c r="H10023" s="28" t="s">
        <v>3381</v>
      </c>
      <c r="J10023" s="28" t="s">
        <v>4911</v>
      </c>
      <c r="K10023" s="29">
        <v>41515</v>
      </c>
      <c r="L10023" s="28" t="s">
        <v>7174</v>
      </c>
      <c r="M10023" s="28" t="s">
        <v>7221</v>
      </c>
    </row>
    <row r="10024" spans="1:13" x14ac:dyDescent="0.2">
      <c r="A10024" s="27">
        <v>94607</v>
      </c>
      <c r="B10024" s="28" t="s">
        <v>4573</v>
      </c>
      <c r="C10024" s="28" t="s">
        <v>5135</v>
      </c>
      <c r="D10024" s="25">
        <v>41515</v>
      </c>
      <c r="F10024" s="26">
        <v>17.5</v>
      </c>
      <c r="G10024" s="28" t="s">
        <v>2205</v>
      </c>
      <c r="H10024" s="28" t="s">
        <v>7151</v>
      </c>
      <c r="J10024" s="28" t="s">
        <v>4907</v>
      </c>
      <c r="K10024" s="29">
        <v>41516</v>
      </c>
      <c r="L10024" s="28" t="s">
        <v>5658</v>
      </c>
      <c r="M10024" s="28" t="s">
        <v>755</v>
      </c>
    </row>
    <row r="10025" spans="1:13" hidden="1" x14ac:dyDescent="0.2">
      <c r="A10025" s="211">
        <v>94581</v>
      </c>
      <c r="B10025" s="33" t="s">
        <v>4573</v>
      </c>
      <c r="C10025" s="33" t="s">
        <v>5135</v>
      </c>
      <c r="D10025" s="25">
        <v>41516</v>
      </c>
      <c r="E10025" s="28" t="s">
        <v>953</v>
      </c>
      <c r="F10025" s="26">
        <v>45</v>
      </c>
      <c r="G10025" s="28" t="s">
        <v>1560</v>
      </c>
      <c r="H10025" s="28" t="s">
        <v>4600</v>
      </c>
      <c r="J10025" s="28" t="s">
        <v>4911</v>
      </c>
      <c r="K10025" s="29">
        <v>41517</v>
      </c>
      <c r="L10025" s="33" t="s">
        <v>5658</v>
      </c>
      <c r="M10025" s="28" t="s">
        <v>2735</v>
      </c>
    </row>
    <row r="10026" spans="1:13" hidden="1" x14ac:dyDescent="0.2">
      <c r="A10026" s="27">
        <v>94639</v>
      </c>
      <c r="B10026" s="28" t="s">
        <v>4573</v>
      </c>
      <c r="C10026" s="28" t="s">
        <v>2008</v>
      </c>
      <c r="D10026" s="25">
        <v>41516</v>
      </c>
      <c r="F10026" s="26">
        <v>9.08</v>
      </c>
      <c r="G10026" s="28" t="s">
        <v>683</v>
      </c>
      <c r="H10026" s="28" t="s">
        <v>3365</v>
      </c>
      <c r="J10026" s="28" t="s">
        <v>4909</v>
      </c>
      <c r="K10026" s="29">
        <v>41314</v>
      </c>
      <c r="L10026" s="28" t="s">
        <v>5658</v>
      </c>
      <c r="M10026" s="28" t="s">
        <v>4836</v>
      </c>
    </row>
    <row r="10027" spans="1:13" hidden="1" x14ac:dyDescent="0.2">
      <c r="A10027" s="27">
        <v>94609</v>
      </c>
      <c r="B10027" s="28" t="s">
        <v>4573</v>
      </c>
      <c r="C10027" s="28" t="s">
        <v>5135</v>
      </c>
      <c r="D10027" s="25">
        <v>41516</v>
      </c>
      <c r="F10027" s="26">
        <v>7.99</v>
      </c>
      <c r="G10027" s="28" t="s">
        <v>1563</v>
      </c>
      <c r="H10027" s="28" t="s">
        <v>277</v>
      </c>
      <c r="J10027" s="28" t="s">
        <v>4907</v>
      </c>
      <c r="K10027" s="29">
        <v>41517</v>
      </c>
      <c r="L10027" s="28" t="s">
        <v>5658</v>
      </c>
      <c r="M10027" s="28" t="s">
        <v>8408</v>
      </c>
    </row>
    <row r="10028" spans="1:13" hidden="1" x14ac:dyDescent="0.2">
      <c r="A10028" s="27">
        <v>94640.1</v>
      </c>
      <c r="B10028" s="28" t="s">
        <v>4573</v>
      </c>
      <c r="C10028" s="28" t="s">
        <v>2008</v>
      </c>
      <c r="D10028" s="25">
        <v>41518</v>
      </c>
      <c r="E10028" s="28" t="s">
        <v>659</v>
      </c>
      <c r="F10028" s="26">
        <v>19.5</v>
      </c>
      <c r="G10028" s="28" t="s">
        <v>683</v>
      </c>
      <c r="H10028" s="28" t="s">
        <v>3370</v>
      </c>
      <c r="J10028" s="28" t="s">
        <v>4909</v>
      </c>
      <c r="K10028" s="29">
        <v>41314</v>
      </c>
      <c r="L10028" s="28" t="s">
        <v>5658</v>
      </c>
      <c r="M10028" s="28" t="s">
        <v>4834</v>
      </c>
    </row>
    <row r="10029" spans="1:13" hidden="1" x14ac:dyDescent="0.2">
      <c r="A10029" s="27">
        <v>94640.2</v>
      </c>
      <c r="B10029" s="28" t="s">
        <v>4573</v>
      </c>
      <c r="C10029" s="28" t="s">
        <v>2008</v>
      </c>
      <c r="D10029" s="25">
        <v>41518</v>
      </c>
      <c r="F10029" s="26">
        <v>70.989999999999995</v>
      </c>
      <c r="G10029" s="28" t="s">
        <v>683</v>
      </c>
      <c r="H10029" s="28" t="s">
        <v>3365</v>
      </c>
      <c r="J10029" s="28" t="s">
        <v>4909</v>
      </c>
      <c r="K10029" s="29">
        <v>41314</v>
      </c>
      <c r="L10029" s="28" t="s">
        <v>5658</v>
      </c>
      <c r="M10029" s="28" t="s">
        <v>4834</v>
      </c>
    </row>
    <row r="10030" spans="1:13" hidden="1" x14ac:dyDescent="0.2">
      <c r="A10030" s="27">
        <v>94929</v>
      </c>
      <c r="B10030" s="28" t="s">
        <v>4573</v>
      </c>
      <c r="C10030" s="28" t="s">
        <v>4580</v>
      </c>
      <c r="D10030" s="25">
        <v>41518</v>
      </c>
      <c r="E10030" s="28" t="s">
        <v>8563</v>
      </c>
      <c r="F10030" s="26">
        <v>503</v>
      </c>
      <c r="G10030" s="28" t="s">
        <v>4595</v>
      </c>
      <c r="H10030" s="28" t="s">
        <v>3370</v>
      </c>
    </row>
    <row r="10031" spans="1:13" hidden="1" x14ac:dyDescent="0.2">
      <c r="A10031" s="27">
        <v>94928</v>
      </c>
      <c r="B10031" s="28" t="s">
        <v>5150</v>
      </c>
      <c r="C10031" s="28" t="s">
        <v>4580</v>
      </c>
      <c r="D10031" s="25">
        <v>41518</v>
      </c>
      <c r="E10031" s="33" t="s">
        <v>8562</v>
      </c>
      <c r="F10031" s="26">
        <v>-648</v>
      </c>
      <c r="G10031" s="28" t="s">
        <v>4574</v>
      </c>
      <c r="H10031" s="28" t="s">
        <v>6667</v>
      </c>
    </row>
    <row r="10032" spans="1:13" hidden="1" x14ac:dyDescent="0.2">
      <c r="A10032" s="211">
        <v>94610</v>
      </c>
      <c r="B10032" s="28" t="s">
        <v>4573</v>
      </c>
      <c r="C10032" s="28" t="s">
        <v>5135</v>
      </c>
      <c r="D10032" s="25">
        <v>41519</v>
      </c>
      <c r="E10032" s="28" t="s">
        <v>7288</v>
      </c>
      <c r="F10032" s="26">
        <v>3.05</v>
      </c>
      <c r="G10032" s="28" t="s">
        <v>1943</v>
      </c>
      <c r="H10032" s="28" t="s">
        <v>3379</v>
      </c>
      <c r="J10032" s="28" t="s">
        <v>4906</v>
      </c>
      <c r="K10032" s="29">
        <v>41519</v>
      </c>
      <c r="L10032" s="28" t="s">
        <v>5658</v>
      </c>
      <c r="M10032" s="28" t="s">
        <v>7840</v>
      </c>
    </row>
    <row r="10033" spans="1:13" hidden="1" x14ac:dyDescent="0.2">
      <c r="A10033" s="211">
        <v>94561</v>
      </c>
      <c r="B10033" s="28" t="s">
        <v>4579</v>
      </c>
      <c r="C10033" s="28" t="s">
        <v>4574</v>
      </c>
      <c r="D10033" s="25">
        <v>41519</v>
      </c>
      <c r="F10033" s="26">
        <v>100</v>
      </c>
      <c r="G10033" s="28" t="s">
        <v>4580</v>
      </c>
      <c r="H10033" s="28" t="s">
        <v>6667</v>
      </c>
      <c r="K10033" s="29">
        <v>41519</v>
      </c>
      <c r="L10033" s="28" t="s">
        <v>3059</v>
      </c>
      <c r="M10033" s="28" t="s">
        <v>3061</v>
      </c>
    </row>
    <row r="10034" spans="1:13" hidden="1" x14ac:dyDescent="0.2">
      <c r="A10034" s="211">
        <v>94564.1</v>
      </c>
      <c r="B10034" s="28" t="s">
        <v>4573</v>
      </c>
      <c r="C10034" s="28" t="s">
        <v>4574</v>
      </c>
      <c r="D10034" s="25">
        <v>41519</v>
      </c>
      <c r="F10034" s="26">
        <v>50</v>
      </c>
      <c r="G10034" s="28" t="s">
        <v>4915</v>
      </c>
      <c r="H10034" s="28" t="s">
        <v>4600</v>
      </c>
      <c r="J10034" s="28" t="s">
        <v>4905</v>
      </c>
      <c r="K10034" s="29">
        <v>41519</v>
      </c>
      <c r="L10034" s="28" t="s">
        <v>7182</v>
      </c>
      <c r="M10034" s="28" t="s">
        <v>3065</v>
      </c>
    </row>
    <row r="10035" spans="1:13" hidden="1" x14ac:dyDescent="0.2">
      <c r="A10035" s="211">
        <v>94555</v>
      </c>
      <c r="B10035" s="33" t="s">
        <v>4573</v>
      </c>
      <c r="C10035" s="28" t="s">
        <v>4574</v>
      </c>
      <c r="D10035" s="25">
        <v>41519</v>
      </c>
      <c r="F10035" s="26">
        <v>5</v>
      </c>
      <c r="G10035" s="28" t="s">
        <v>5134</v>
      </c>
      <c r="H10035" s="28" t="s">
        <v>5954</v>
      </c>
      <c r="J10035" s="28" t="s">
        <v>4912</v>
      </c>
      <c r="K10035" s="29">
        <v>41519</v>
      </c>
      <c r="L10035" s="28" t="s">
        <v>7174</v>
      </c>
      <c r="M10035" s="28" t="s">
        <v>7194</v>
      </c>
    </row>
    <row r="10036" spans="1:13" hidden="1" x14ac:dyDescent="0.2">
      <c r="A10036" s="211">
        <v>94556</v>
      </c>
      <c r="B10036" s="28" t="s">
        <v>4573</v>
      </c>
      <c r="C10036" s="28" t="s">
        <v>4574</v>
      </c>
      <c r="D10036" s="25">
        <v>41519</v>
      </c>
      <c r="F10036" s="26">
        <v>7.99</v>
      </c>
      <c r="G10036" s="28" t="s">
        <v>2742</v>
      </c>
      <c r="H10036" s="28" t="s">
        <v>3381</v>
      </c>
      <c r="J10036" s="28" t="s">
        <v>4911</v>
      </c>
      <c r="K10036" s="29">
        <v>41519</v>
      </c>
      <c r="L10036" s="28" t="s">
        <v>7174</v>
      </c>
      <c r="M10036" s="28" t="s">
        <v>8111</v>
      </c>
    </row>
    <row r="10037" spans="1:13" hidden="1" x14ac:dyDescent="0.2">
      <c r="A10037" s="211">
        <v>94612</v>
      </c>
      <c r="B10037" s="33" t="s">
        <v>4573</v>
      </c>
      <c r="C10037" s="33" t="s">
        <v>5135</v>
      </c>
      <c r="D10037" s="25">
        <v>41519</v>
      </c>
      <c r="E10037" s="33" t="s">
        <v>4848</v>
      </c>
      <c r="F10037" s="26">
        <v>10.44</v>
      </c>
      <c r="G10037" s="28" t="s">
        <v>3054</v>
      </c>
      <c r="H10037" s="28" t="s">
        <v>3370</v>
      </c>
      <c r="J10037" s="28" t="s">
        <v>4911</v>
      </c>
      <c r="K10037" s="29">
        <v>41520</v>
      </c>
      <c r="L10037" s="33" t="s">
        <v>5658</v>
      </c>
      <c r="M10037" s="28" t="s">
        <v>708</v>
      </c>
    </row>
    <row r="10038" spans="1:13" hidden="1" x14ac:dyDescent="0.2">
      <c r="A10038" s="211">
        <v>94614</v>
      </c>
      <c r="B10038" s="28" t="s">
        <v>4573</v>
      </c>
      <c r="C10038" s="28" t="s">
        <v>5135</v>
      </c>
      <c r="D10038" s="25">
        <v>41519</v>
      </c>
      <c r="F10038" s="26">
        <v>50</v>
      </c>
      <c r="G10038" s="28" t="s">
        <v>5412</v>
      </c>
      <c r="H10038" s="28" t="s">
        <v>3484</v>
      </c>
      <c r="J10038" s="28" t="s">
        <v>4907</v>
      </c>
      <c r="K10038" s="29">
        <v>41520</v>
      </c>
      <c r="L10038" s="28" t="s">
        <v>5658</v>
      </c>
      <c r="M10038" s="28" t="s">
        <v>919</v>
      </c>
    </row>
    <row r="10039" spans="1:13" hidden="1" x14ac:dyDescent="0.2">
      <c r="A10039" s="211">
        <v>94559</v>
      </c>
      <c r="B10039" s="28" t="s">
        <v>4573</v>
      </c>
      <c r="C10039" s="28" t="s">
        <v>4574</v>
      </c>
      <c r="D10039" s="25">
        <v>41519</v>
      </c>
      <c r="E10039" s="28" t="s">
        <v>3382</v>
      </c>
      <c r="F10039" s="26">
        <v>142</v>
      </c>
      <c r="G10039" s="28" t="s">
        <v>5414</v>
      </c>
      <c r="H10039" s="28" t="s">
        <v>3381</v>
      </c>
      <c r="J10039" s="28" t="s">
        <v>4909</v>
      </c>
      <c r="K10039" s="29">
        <v>41519</v>
      </c>
      <c r="L10039" s="28" t="s">
        <v>7174</v>
      </c>
      <c r="M10039" s="28" t="s">
        <v>7188</v>
      </c>
    </row>
    <row r="10040" spans="1:13" hidden="1" x14ac:dyDescent="0.2">
      <c r="A10040" s="27">
        <v>94553</v>
      </c>
      <c r="B10040" s="28" t="s">
        <v>4573</v>
      </c>
      <c r="C10040" s="28" t="s">
        <v>4574</v>
      </c>
      <c r="D10040" s="25">
        <v>41519</v>
      </c>
      <c r="F10040" s="26">
        <v>22.81</v>
      </c>
      <c r="G10040" s="28" t="s">
        <v>8623</v>
      </c>
      <c r="H10040" s="28" t="s">
        <v>3381</v>
      </c>
      <c r="J10040" s="28" t="s">
        <v>4907</v>
      </c>
      <c r="K10040" s="29">
        <v>41519</v>
      </c>
      <c r="L10040" s="28" t="s">
        <v>7174</v>
      </c>
      <c r="M10040" s="28" t="s">
        <v>1402</v>
      </c>
    </row>
    <row r="10041" spans="1:13" hidden="1" x14ac:dyDescent="0.2">
      <c r="A10041" s="27">
        <v>94554</v>
      </c>
      <c r="B10041" s="28" t="s">
        <v>4579</v>
      </c>
      <c r="C10041" s="28" t="s">
        <v>4574</v>
      </c>
      <c r="D10041" s="25">
        <v>41519</v>
      </c>
      <c r="F10041" s="26">
        <v>3183.52</v>
      </c>
      <c r="G10041" s="28" t="s">
        <v>5135</v>
      </c>
      <c r="H10041" s="28" t="s">
        <v>6667</v>
      </c>
      <c r="K10041" s="29">
        <v>41519</v>
      </c>
      <c r="L10041" s="28" t="s">
        <v>7174</v>
      </c>
      <c r="M10041" s="28" t="s">
        <v>7218</v>
      </c>
    </row>
    <row r="10042" spans="1:13" hidden="1" x14ac:dyDescent="0.2">
      <c r="A10042" s="27">
        <v>94611</v>
      </c>
      <c r="B10042" s="28" t="s">
        <v>4573</v>
      </c>
      <c r="C10042" s="28" t="s">
        <v>5135</v>
      </c>
      <c r="D10042" s="25">
        <v>41519</v>
      </c>
      <c r="F10042" s="26">
        <v>60.33</v>
      </c>
      <c r="G10042" s="28" t="s">
        <v>5160</v>
      </c>
      <c r="H10042" s="28" t="s">
        <v>7322</v>
      </c>
      <c r="J10042" s="28" t="s">
        <v>7139</v>
      </c>
      <c r="K10042" s="29">
        <v>41520</v>
      </c>
      <c r="L10042" s="28" t="s">
        <v>5658</v>
      </c>
      <c r="M10042" s="28" t="s">
        <v>6472</v>
      </c>
    </row>
    <row r="10043" spans="1:13" hidden="1" x14ac:dyDescent="0.2">
      <c r="A10043" s="27">
        <v>94551</v>
      </c>
      <c r="B10043" s="28" t="s">
        <v>4573</v>
      </c>
      <c r="C10043" s="28" t="s">
        <v>4574</v>
      </c>
      <c r="D10043" s="25">
        <v>41519</v>
      </c>
      <c r="E10043" s="28" t="s">
        <v>3389</v>
      </c>
      <c r="F10043" s="26">
        <v>26.95</v>
      </c>
      <c r="G10043" s="28" t="s">
        <v>5139</v>
      </c>
      <c r="H10043" s="28" t="s">
        <v>3381</v>
      </c>
      <c r="J10043" s="28" t="s">
        <v>4911</v>
      </c>
      <c r="K10043" s="29">
        <v>41519</v>
      </c>
      <c r="L10043" s="28" t="s">
        <v>7174</v>
      </c>
      <c r="M10043" s="28" t="s">
        <v>7187</v>
      </c>
    </row>
    <row r="10044" spans="1:13" hidden="1" x14ac:dyDescent="0.2">
      <c r="A10044" s="27">
        <v>94562</v>
      </c>
      <c r="B10044" s="28" t="s">
        <v>4573</v>
      </c>
      <c r="C10044" s="28" t="s">
        <v>4574</v>
      </c>
      <c r="D10044" s="25">
        <v>41519</v>
      </c>
      <c r="F10044" s="26">
        <v>30</v>
      </c>
      <c r="G10044" s="28" t="s">
        <v>5152</v>
      </c>
      <c r="H10044" s="28" t="s">
        <v>7311</v>
      </c>
      <c r="J10044" s="28" t="s">
        <v>4683</v>
      </c>
      <c r="K10044" s="29">
        <v>41519</v>
      </c>
      <c r="L10044" s="28" t="s">
        <v>7182</v>
      </c>
      <c r="M10044" s="28" t="s">
        <v>3063</v>
      </c>
    </row>
    <row r="10045" spans="1:13" hidden="1" x14ac:dyDescent="0.2">
      <c r="A10045" s="27">
        <v>94641</v>
      </c>
      <c r="B10045" s="28" t="s">
        <v>4573</v>
      </c>
      <c r="C10045" s="28" t="s">
        <v>2008</v>
      </c>
      <c r="D10045" s="25">
        <v>41519</v>
      </c>
      <c r="F10045" s="26">
        <v>20.36</v>
      </c>
      <c r="G10045" s="28" t="s">
        <v>683</v>
      </c>
      <c r="H10045" s="28" t="s">
        <v>3365</v>
      </c>
      <c r="J10045" s="28" t="s">
        <v>4909</v>
      </c>
      <c r="K10045" s="29">
        <v>41342</v>
      </c>
      <c r="L10045" s="28" t="s">
        <v>5658</v>
      </c>
      <c r="M10045" s="28" t="s">
        <v>4831</v>
      </c>
    </row>
    <row r="10046" spans="1:13" hidden="1" x14ac:dyDescent="0.2">
      <c r="A10046" s="27">
        <v>94564.2</v>
      </c>
      <c r="B10046" s="28" t="s">
        <v>4573</v>
      </c>
      <c r="C10046" s="28" t="s">
        <v>4574</v>
      </c>
      <c r="D10046" s="25">
        <v>41519</v>
      </c>
      <c r="E10046" s="28" t="s">
        <v>3367</v>
      </c>
      <c r="F10046" s="26">
        <v>30</v>
      </c>
      <c r="G10046" s="28" t="s">
        <v>8412</v>
      </c>
      <c r="H10046" s="28" t="s">
        <v>3365</v>
      </c>
      <c r="J10046" s="28" t="s">
        <v>4905</v>
      </c>
      <c r="K10046" s="29">
        <v>41519</v>
      </c>
      <c r="L10046" s="28" t="s">
        <v>7182</v>
      </c>
      <c r="M10046" s="28" t="s">
        <v>3065</v>
      </c>
    </row>
    <row r="10047" spans="1:13" hidden="1" x14ac:dyDescent="0.2">
      <c r="A10047" s="27">
        <v>94560</v>
      </c>
      <c r="B10047" s="33" t="s">
        <v>4579</v>
      </c>
      <c r="C10047" s="28" t="s">
        <v>4574</v>
      </c>
      <c r="D10047" s="25">
        <v>41519</v>
      </c>
      <c r="F10047" s="26">
        <v>50</v>
      </c>
      <c r="G10047" s="28" t="s">
        <v>5133</v>
      </c>
      <c r="H10047" s="28" t="s">
        <v>6667</v>
      </c>
      <c r="K10047" s="29">
        <v>41519</v>
      </c>
      <c r="L10047" s="28" t="s">
        <v>7174</v>
      </c>
      <c r="M10047" s="28" t="s">
        <v>2972</v>
      </c>
    </row>
    <row r="10048" spans="1:13" hidden="1" x14ac:dyDescent="0.2">
      <c r="A10048" s="27">
        <v>94629</v>
      </c>
      <c r="B10048" s="28" t="s">
        <v>5150</v>
      </c>
      <c r="C10048" s="28" t="s">
        <v>5133</v>
      </c>
      <c r="D10048" s="25">
        <v>41519</v>
      </c>
      <c r="F10048" s="26">
        <v>-50</v>
      </c>
      <c r="G10048" s="28" t="s">
        <v>5133</v>
      </c>
      <c r="H10048" s="28" t="s">
        <v>6667</v>
      </c>
      <c r="K10048" s="29">
        <v>41519</v>
      </c>
      <c r="L10048" s="28" t="s">
        <v>5658</v>
      </c>
      <c r="M10048" s="28" t="s">
        <v>2935</v>
      </c>
    </row>
    <row r="10049" spans="1:13" hidden="1" x14ac:dyDescent="0.2">
      <c r="A10049" s="27">
        <v>94557</v>
      </c>
      <c r="B10049" s="28" t="s">
        <v>4573</v>
      </c>
      <c r="C10049" s="28" t="s">
        <v>4574</v>
      </c>
      <c r="D10049" s="25">
        <v>41519</v>
      </c>
      <c r="E10049" s="33"/>
      <c r="F10049" s="26">
        <v>38.79</v>
      </c>
      <c r="G10049" s="28" t="s">
        <v>6021</v>
      </c>
      <c r="H10049" s="28" t="s">
        <v>3381</v>
      </c>
      <c r="J10049" s="28" t="s">
        <v>4909</v>
      </c>
      <c r="K10049" s="29">
        <v>41519</v>
      </c>
      <c r="L10049" s="28" t="s">
        <v>7174</v>
      </c>
      <c r="M10049" s="28" t="s">
        <v>6784</v>
      </c>
    </row>
    <row r="10050" spans="1:13" hidden="1" x14ac:dyDescent="0.2">
      <c r="A10050" s="27">
        <v>94558</v>
      </c>
      <c r="B10050" s="28" t="s">
        <v>4573</v>
      </c>
      <c r="C10050" s="28" t="s">
        <v>4574</v>
      </c>
      <c r="D10050" s="25">
        <v>41519</v>
      </c>
      <c r="F10050" s="26">
        <v>12.12</v>
      </c>
      <c r="G10050" s="28" t="s">
        <v>6022</v>
      </c>
      <c r="H10050" s="28" t="s">
        <v>3381</v>
      </c>
      <c r="J10050" s="28" t="s">
        <v>4909</v>
      </c>
      <c r="K10050" s="29">
        <v>41519</v>
      </c>
      <c r="L10050" s="28" t="s">
        <v>7174</v>
      </c>
      <c r="M10050" s="28" t="s">
        <v>7195</v>
      </c>
    </row>
    <row r="10051" spans="1:13" hidden="1" x14ac:dyDescent="0.2">
      <c r="A10051" s="27">
        <v>94563</v>
      </c>
      <c r="B10051" s="28" t="s">
        <v>4573</v>
      </c>
      <c r="C10051" s="28" t="s">
        <v>4574</v>
      </c>
      <c r="D10051" s="25">
        <v>41519</v>
      </c>
      <c r="E10051" s="28" t="s">
        <v>7162</v>
      </c>
      <c r="F10051" s="26">
        <v>20</v>
      </c>
      <c r="G10051" s="28" t="s">
        <v>4595</v>
      </c>
      <c r="H10051" s="28" t="s">
        <v>3370</v>
      </c>
      <c r="J10051" s="28" t="s">
        <v>4906</v>
      </c>
      <c r="K10051" s="29">
        <v>41519</v>
      </c>
      <c r="L10051" s="28" t="s">
        <v>7182</v>
      </c>
      <c r="M10051" s="28" t="s">
        <v>3064</v>
      </c>
    </row>
    <row r="10052" spans="1:13" hidden="1" x14ac:dyDescent="0.2">
      <c r="A10052" s="27">
        <v>94564.3</v>
      </c>
      <c r="B10052" s="28" t="s">
        <v>4573</v>
      </c>
      <c r="C10052" s="28" t="s">
        <v>4574</v>
      </c>
      <c r="D10052" s="25">
        <v>41519</v>
      </c>
      <c r="E10052" s="28" t="s">
        <v>7163</v>
      </c>
      <c r="F10052" s="26">
        <v>20</v>
      </c>
      <c r="G10052" s="28" t="s">
        <v>4595</v>
      </c>
      <c r="H10052" s="28" t="s">
        <v>3370</v>
      </c>
      <c r="J10052" s="28" t="s">
        <v>4905</v>
      </c>
      <c r="K10052" s="29">
        <v>41519</v>
      </c>
      <c r="L10052" s="28" t="s">
        <v>7182</v>
      </c>
      <c r="M10052" s="28" t="s">
        <v>3065</v>
      </c>
    </row>
    <row r="10053" spans="1:13" x14ac:dyDescent="0.2">
      <c r="A10053" s="27">
        <v>94613</v>
      </c>
      <c r="B10053" s="28" t="s">
        <v>4573</v>
      </c>
      <c r="C10053" s="28" t="s">
        <v>5135</v>
      </c>
      <c r="D10053" s="25">
        <v>41519</v>
      </c>
      <c r="F10053" s="26">
        <v>250</v>
      </c>
      <c r="G10053" s="28" t="s">
        <v>2205</v>
      </c>
      <c r="H10053" s="28" t="s">
        <v>7151</v>
      </c>
      <c r="J10053" s="28" t="s">
        <v>4911</v>
      </c>
      <c r="K10053" s="29">
        <v>41520</v>
      </c>
      <c r="L10053" s="28" t="s">
        <v>5658</v>
      </c>
      <c r="M10053" s="28" t="s">
        <v>755</v>
      </c>
    </row>
    <row r="10054" spans="1:13" hidden="1" x14ac:dyDescent="0.2">
      <c r="A10054" s="27">
        <v>94552</v>
      </c>
      <c r="B10054" s="28" t="s">
        <v>4573</v>
      </c>
      <c r="C10054" s="28" t="s">
        <v>4574</v>
      </c>
      <c r="D10054" s="25">
        <v>41519</v>
      </c>
      <c r="E10054" s="28" t="s">
        <v>5365</v>
      </c>
      <c r="F10054" s="26">
        <v>180</v>
      </c>
      <c r="G10054" s="28" t="s">
        <v>4597</v>
      </c>
      <c r="H10054" s="28" t="s">
        <v>3381</v>
      </c>
      <c r="J10054" s="28" t="s">
        <v>4909</v>
      </c>
      <c r="K10054" s="29">
        <v>41519</v>
      </c>
      <c r="L10054" s="28" t="s">
        <v>7174</v>
      </c>
      <c r="M10054" s="28" t="s">
        <v>7192</v>
      </c>
    </row>
    <row r="10055" spans="1:13" hidden="1" x14ac:dyDescent="0.2">
      <c r="A10055" s="211">
        <v>94615</v>
      </c>
      <c r="B10055" s="28" t="s">
        <v>4573</v>
      </c>
      <c r="C10055" s="28" t="s">
        <v>5135</v>
      </c>
      <c r="D10055" s="25">
        <v>41520</v>
      </c>
      <c r="E10055" s="28" t="s">
        <v>7288</v>
      </c>
      <c r="F10055" s="26">
        <v>4.4400000000000004</v>
      </c>
      <c r="G10055" s="28" t="s">
        <v>1943</v>
      </c>
      <c r="H10055" s="28" t="s">
        <v>3379</v>
      </c>
      <c r="J10055" s="28" t="s">
        <v>4906</v>
      </c>
      <c r="K10055" s="29">
        <v>41521</v>
      </c>
      <c r="L10055" s="28" t="s">
        <v>5658</v>
      </c>
      <c r="M10055" s="28" t="s">
        <v>7840</v>
      </c>
    </row>
    <row r="10056" spans="1:13" hidden="1" x14ac:dyDescent="0.2">
      <c r="A10056" s="211">
        <v>94616</v>
      </c>
      <c r="B10056" s="28" t="s">
        <v>4573</v>
      </c>
      <c r="C10056" s="28" t="s">
        <v>5135</v>
      </c>
      <c r="D10056" s="25">
        <v>41520</v>
      </c>
      <c r="E10056" s="28" t="s">
        <v>7288</v>
      </c>
      <c r="F10056" s="26">
        <v>3.48</v>
      </c>
      <c r="G10056" s="28" t="s">
        <v>1943</v>
      </c>
      <c r="H10056" s="28" t="s">
        <v>3379</v>
      </c>
      <c r="J10056" s="28" t="s">
        <v>4906</v>
      </c>
      <c r="K10056" s="29">
        <v>41521</v>
      </c>
      <c r="L10056" s="28" t="s">
        <v>5658</v>
      </c>
      <c r="M10056" s="28" t="s">
        <v>7840</v>
      </c>
    </row>
    <row r="10057" spans="1:13" hidden="1" x14ac:dyDescent="0.2">
      <c r="A10057" s="211">
        <v>94550</v>
      </c>
      <c r="B10057" s="28" t="s">
        <v>4573</v>
      </c>
      <c r="C10057" s="28" t="s">
        <v>4574</v>
      </c>
      <c r="D10057" s="25">
        <v>41520</v>
      </c>
      <c r="F10057" s="26">
        <v>11.39</v>
      </c>
      <c r="G10057" s="28" t="s">
        <v>5143</v>
      </c>
      <c r="H10057" s="28" t="s">
        <v>3381</v>
      </c>
      <c r="J10057" s="28" t="s">
        <v>4909</v>
      </c>
      <c r="K10057" s="29">
        <v>41520</v>
      </c>
      <c r="L10057" s="28" t="s">
        <v>7174</v>
      </c>
      <c r="M10057" s="28" t="s">
        <v>7217</v>
      </c>
    </row>
    <row r="10058" spans="1:13" hidden="1" x14ac:dyDescent="0.2">
      <c r="A10058" s="211">
        <v>94549</v>
      </c>
      <c r="B10058" s="28" t="s">
        <v>4573</v>
      </c>
      <c r="C10058" s="28" t="s">
        <v>4574</v>
      </c>
      <c r="D10058" s="25">
        <v>41520</v>
      </c>
      <c r="F10058" s="26">
        <v>26.25</v>
      </c>
      <c r="G10058" s="28" t="s">
        <v>4577</v>
      </c>
      <c r="H10058" s="28" t="s">
        <v>3365</v>
      </c>
      <c r="J10058" s="28" t="s">
        <v>4909</v>
      </c>
      <c r="K10058" s="29">
        <v>41520</v>
      </c>
      <c r="L10058" s="28" t="s">
        <v>7176</v>
      </c>
      <c r="M10058" s="28">
        <v>1460</v>
      </c>
    </row>
    <row r="10059" spans="1:13" hidden="1" x14ac:dyDescent="0.2">
      <c r="A10059" s="27">
        <v>94617</v>
      </c>
      <c r="B10059" s="28" t="s">
        <v>4573</v>
      </c>
      <c r="C10059" s="28" t="s">
        <v>5135</v>
      </c>
      <c r="D10059" s="25">
        <v>41520</v>
      </c>
      <c r="F10059" s="26">
        <v>14.4</v>
      </c>
      <c r="G10059" s="28" t="s">
        <v>4511</v>
      </c>
      <c r="H10059" s="28" t="s">
        <v>3370</v>
      </c>
      <c r="J10059" s="28" t="s">
        <v>4909</v>
      </c>
      <c r="K10059" s="29">
        <v>41521</v>
      </c>
      <c r="L10059" s="28" t="s">
        <v>5658</v>
      </c>
      <c r="M10059" s="28" t="s">
        <v>4199</v>
      </c>
    </row>
    <row r="10060" spans="1:13" hidden="1" x14ac:dyDescent="0.2">
      <c r="A10060" s="211">
        <v>94619</v>
      </c>
      <c r="B10060" s="28" t="s">
        <v>4573</v>
      </c>
      <c r="C10060" s="28" t="s">
        <v>5135</v>
      </c>
      <c r="D10060" s="25">
        <v>41521</v>
      </c>
      <c r="E10060" s="28" t="s">
        <v>7288</v>
      </c>
      <c r="F10060" s="26">
        <v>7.11</v>
      </c>
      <c r="G10060" s="28" t="s">
        <v>1943</v>
      </c>
      <c r="H10060" s="28" t="s">
        <v>3379</v>
      </c>
      <c r="J10060" s="28" t="s">
        <v>4906</v>
      </c>
      <c r="K10060" s="29">
        <v>41522</v>
      </c>
      <c r="L10060" s="28" t="s">
        <v>5658</v>
      </c>
      <c r="M10060" s="28" t="s">
        <v>7840</v>
      </c>
    </row>
    <row r="10061" spans="1:13" hidden="1" x14ac:dyDescent="0.2">
      <c r="A10061" s="211">
        <v>94620</v>
      </c>
      <c r="B10061" s="28" t="s">
        <v>4573</v>
      </c>
      <c r="C10061" s="28" t="s">
        <v>5135</v>
      </c>
      <c r="D10061" s="25">
        <v>41521</v>
      </c>
      <c r="E10061" s="28" t="s">
        <v>7288</v>
      </c>
      <c r="F10061" s="26">
        <v>9.9499999999999993</v>
      </c>
      <c r="G10061" s="28" t="s">
        <v>1943</v>
      </c>
      <c r="H10061" s="28" t="s">
        <v>3379</v>
      </c>
      <c r="J10061" s="28" t="s">
        <v>4906</v>
      </c>
      <c r="K10061" s="29">
        <v>41522</v>
      </c>
      <c r="L10061" s="28" t="s">
        <v>5658</v>
      </c>
      <c r="M10061" s="28" t="s">
        <v>7840</v>
      </c>
    </row>
    <row r="10062" spans="1:13" hidden="1" x14ac:dyDescent="0.2">
      <c r="A10062" s="211">
        <v>94621</v>
      </c>
      <c r="B10062" s="28" t="s">
        <v>4573</v>
      </c>
      <c r="C10062" s="28" t="s">
        <v>5135</v>
      </c>
      <c r="D10062" s="25">
        <v>41521</v>
      </c>
      <c r="F10062" s="26">
        <v>3.65</v>
      </c>
      <c r="G10062" s="28" t="s">
        <v>7120</v>
      </c>
      <c r="H10062" s="28" t="s">
        <v>3484</v>
      </c>
      <c r="J10062" s="28" t="s">
        <v>4911</v>
      </c>
      <c r="K10062" s="29">
        <v>41522</v>
      </c>
      <c r="L10062" s="28" t="s">
        <v>5658</v>
      </c>
      <c r="M10062" s="28" t="s">
        <v>3798</v>
      </c>
    </row>
    <row r="10063" spans="1:13" hidden="1" x14ac:dyDescent="0.2">
      <c r="A10063" s="211">
        <v>94548</v>
      </c>
      <c r="B10063" s="28" t="s">
        <v>4573</v>
      </c>
      <c r="C10063" s="28" t="s">
        <v>4574</v>
      </c>
      <c r="D10063" s="25">
        <v>41521</v>
      </c>
      <c r="F10063" s="26">
        <v>12</v>
      </c>
      <c r="G10063" s="28" t="s">
        <v>4596</v>
      </c>
      <c r="H10063" s="28" t="s">
        <v>5954</v>
      </c>
      <c r="J10063" s="28" t="s">
        <v>4912</v>
      </c>
      <c r="K10063" s="29">
        <v>41521</v>
      </c>
      <c r="L10063" s="28" t="s">
        <v>7174</v>
      </c>
      <c r="M10063" s="28" t="s">
        <v>4596</v>
      </c>
    </row>
    <row r="10064" spans="1:13" x14ac:dyDescent="0.2">
      <c r="A10064" s="27">
        <v>94618</v>
      </c>
      <c r="B10064" s="28" t="s">
        <v>4573</v>
      </c>
      <c r="C10064" s="28" t="s">
        <v>5135</v>
      </c>
      <c r="D10064" s="25">
        <v>41521</v>
      </c>
      <c r="F10064" s="26">
        <v>15.9</v>
      </c>
      <c r="G10064" s="28" t="s">
        <v>2205</v>
      </c>
      <c r="H10064" s="28" t="s">
        <v>7151</v>
      </c>
      <c r="J10064" s="28" t="s">
        <v>4907</v>
      </c>
      <c r="K10064" s="29">
        <v>41522</v>
      </c>
      <c r="L10064" s="28" t="s">
        <v>5658</v>
      </c>
      <c r="M10064" s="28" t="s">
        <v>755</v>
      </c>
    </row>
    <row r="10065" spans="1:13" hidden="1" x14ac:dyDescent="0.2">
      <c r="A10065" s="211">
        <v>94547</v>
      </c>
      <c r="B10065" s="28" t="s">
        <v>4579</v>
      </c>
      <c r="C10065" s="28" t="s">
        <v>4574</v>
      </c>
      <c r="D10065" s="25">
        <v>41522</v>
      </c>
      <c r="F10065" s="26">
        <v>30</v>
      </c>
      <c r="G10065" s="28" t="s">
        <v>4580</v>
      </c>
      <c r="H10065" s="28" t="s">
        <v>6667</v>
      </c>
      <c r="K10065" s="29">
        <v>41522</v>
      </c>
      <c r="L10065" s="28" t="s">
        <v>3059</v>
      </c>
      <c r="M10065" s="28" t="s">
        <v>793</v>
      </c>
    </row>
    <row r="10066" spans="1:13" hidden="1" x14ac:dyDescent="0.2">
      <c r="A10066" s="211">
        <v>94627</v>
      </c>
      <c r="B10066" s="28" t="s">
        <v>4573</v>
      </c>
      <c r="C10066" s="28" t="s">
        <v>5133</v>
      </c>
      <c r="D10066" s="25">
        <v>41522</v>
      </c>
      <c r="F10066" s="26">
        <v>0.12</v>
      </c>
      <c r="G10066" s="28" t="s">
        <v>681</v>
      </c>
      <c r="H10066" s="28" t="s">
        <v>7165</v>
      </c>
      <c r="K10066" s="29">
        <v>41522</v>
      </c>
      <c r="L10066" s="28" t="s">
        <v>5658</v>
      </c>
      <c r="M10066" s="28" t="s">
        <v>2936</v>
      </c>
    </row>
    <row r="10067" spans="1:13" hidden="1" x14ac:dyDescent="0.2">
      <c r="A10067" s="211">
        <v>94624</v>
      </c>
      <c r="B10067" s="28" t="s">
        <v>4573</v>
      </c>
      <c r="C10067" s="28" t="s">
        <v>5135</v>
      </c>
      <c r="D10067" s="25">
        <v>41522</v>
      </c>
      <c r="E10067" s="33"/>
      <c r="F10067" s="26">
        <v>9.99</v>
      </c>
      <c r="G10067" s="28" t="s">
        <v>7133</v>
      </c>
      <c r="H10067" s="28" t="s">
        <v>3381</v>
      </c>
      <c r="J10067" s="28" t="s">
        <v>4909</v>
      </c>
      <c r="K10067" s="29">
        <v>41523</v>
      </c>
      <c r="L10067" s="28" t="s">
        <v>5658</v>
      </c>
      <c r="M10067" s="28" t="s">
        <v>7859</v>
      </c>
    </row>
    <row r="10068" spans="1:13" x14ac:dyDescent="0.2">
      <c r="A10068" s="211">
        <v>94623</v>
      </c>
      <c r="B10068" s="28" t="s">
        <v>4573</v>
      </c>
      <c r="C10068" s="28" t="s">
        <v>5135</v>
      </c>
      <c r="D10068" s="25">
        <v>41522</v>
      </c>
      <c r="E10068" s="28" t="s">
        <v>4849</v>
      </c>
      <c r="F10068" s="26">
        <v>22.5</v>
      </c>
      <c r="G10068" s="28" t="s">
        <v>5412</v>
      </c>
      <c r="H10068" s="28" t="s">
        <v>7151</v>
      </c>
      <c r="J10068" s="28" t="s">
        <v>4907</v>
      </c>
      <c r="K10068" s="29">
        <v>41523</v>
      </c>
      <c r="L10068" s="28" t="s">
        <v>5658</v>
      </c>
      <c r="M10068" s="28" t="s">
        <v>4883</v>
      </c>
    </row>
    <row r="10069" spans="1:13" hidden="1" x14ac:dyDescent="0.2">
      <c r="A10069" s="211">
        <v>94622</v>
      </c>
      <c r="B10069" s="28" t="s">
        <v>4573</v>
      </c>
      <c r="C10069" s="28" t="s">
        <v>5135</v>
      </c>
      <c r="D10069" s="25">
        <v>41522</v>
      </c>
      <c r="E10069" s="28" t="s">
        <v>7292</v>
      </c>
      <c r="F10069" s="26">
        <v>69</v>
      </c>
      <c r="G10069" s="28" t="s">
        <v>6757</v>
      </c>
      <c r="H10069" s="28" t="s">
        <v>4599</v>
      </c>
      <c r="I10069" s="28" t="s">
        <v>7291</v>
      </c>
      <c r="J10069" s="28" t="s">
        <v>4906</v>
      </c>
      <c r="K10069" s="29">
        <v>41523</v>
      </c>
      <c r="L10069" s="28" t="s">
        <v>5658</v>
      </c>
      <c r="M10069" s="28" t="s">
        <v>920</v>
      </c>
    </row>
    <row r="10070" spans="1:13" hidden="1" x14ac:dyDescent="0.2">
      <c r="A10070" s="27">
        <v>94628</v>
      </c>
      <c r="B10070" s="28" t="s">
        <v>7124</v>
      </c>
      <c r="C10070" s="28" t="s">
        <v>5133</v>
      </c>
      <c r="D10070" s="25">
        <v>41522</v>
      </c>
      <c r="F10070" s="26">
        <v>-0.62</v>
      </c>
      <c r="G10070" s="28" t="s">
        <v>5133</v>
      </c>
      <c r="H10070" s="28" t="s">
        <v>6666</v>
      </c>
      <c r="K10070" s="29">
        <v>41522</v>
      </c>
      <c r="L10070" s="28" t="s">
        <v>5658</v>
      </c>
      <c r="M10070" s="28" t="s">
        <v>2937</v>
      </c>
    </row>
    <row r="10071" spans="1:13" hidden="1" x14ac:dyDescent="0.2">
      <c r="A10071" s="211">
        <v>94544</v>
      </c>
      <c r="B10071" s="28" t="s">
        <v>4573</v>
      </c>
      <c r="C10071" s="28" t="s">
        <v>4574</v>
      </c>
      <c r="D10071" s="25">
        <v>41523</v>
      </c>
      <c r="E10071" s="28" t="s">
        <v>7282</v>
      </c>
      <c r="F10071" s="26">
        <v>112</v>
      </c>
      <c r="G10071" s="28" t="s">
        <v>4588</v>
      </c>
      <c r="H10071" s="28" t="s">
        <v>3379</v>
      </c>
      <c r="J10071" s="28" t="s">
        <v>4908</v>
      </c>
      <c r="K10071" s="29">
        <v>41523</v>
      </c>
      <c r="L10071" s="28" t="s">
        <v>7176</v>
      </c>
      <c r="M10071" s="28">
        <v>1462</v>
      </c>
    </row>
    <row r="10072" spans="1:13" hidden="1" x14ac:dyDescent="0.2">
      <c r="A10072" s="211">
        <v>94626</v>
      </c>
      <c r="B10072" s="28" t="s">
        <v>4573</v>
      </c>
      <c r="C10072" s="28" t="s">
        <v>5135</v>
      </c>
      <c r="D10072" s="25">
        <v>41523</v>
      </c>
      <c r="F10072" s="26">
        <v>3.4</v>
      </c>
      <c r="G10072" s="28" t="s">
        <v>7120</v>
      </c>
      <c r="H10072" s="28" t="s">
        <v>3484</v>
      </c>
      <c r="J10072" s="28" t="s">
        <v>4907</v>
      </c>
      <c r="K10072" s="29">
        <v>41524</v>
      </c>
      <c r="L10072" s="28" t="s">
        <v>5658</v>
      </c>
      <c r="M10072" s="28" t="s">
        <v>921</v>
      </c>
    </row>
    <row r="10073" spans="1:13" hidden="1" x14ac:dyDescent="0.2">
      <c r="A10073" s="211">
        <v>94625</v>
      </c>
      <c r="B10073" s="28" t="s">
        <v>4573</v>
      </c>
      <c r="C10073" s="28" t="s">
        <v>5135</v>
      </c>
      <c r="D10073" s="25">
        <v>41523</v>
      </c>
      <c r="E10073" s="28" t="s">
        <v>4768</v>
      </c>
      <c r="F10073" s="26">
        <v>4</v>
      </c>
      <c r="G10073" s="28" t="s">
        <v>990</v>
      </c>
      <c r="H10073" s="28" t="s">
        <v>3379</v>
      </c>
      <c r="J10073" s="28" t="s">
        <v>4907</v>
      </c>
      <c r="K10073" s="29">
        <v>41524</v>
      </c>
      <c r="L10073" s="28" t="s">
        <v>5658</v>
      </c>
      <c r="M10073" s="28" t="s">
        <v>1523</v>
      </c>
    </row>
    <row r="10074" spans="1:13" hidden="1" x14ac:dyDescent="0.2">
      <c r="A10074" s="27">
        <v>94546</v>
      </c>
      <c r="B10074" s="28" t="s">
        <v>4579</v>
      </c>
      <c r="C10074" s="28" t="s">
        <v>4574</v>
      </c>
      <c r="D10074" s="25">
        <v>41523</v>
      </c>
      <c r="F10074" s="26">
        <v>607.29999999999995</v>
      </c>
      <c r="G10074" s="28" t="s">
        <v>2008</v>
      </c>
      <c r="H10074" s="28" t="s">
        <v>6667</v>
      </c>
      <c r="K10074" s="29">
        <v>41523</v>
      </c>
      <c r="L10074" s="28" t="s">
        <v>7174</v>
      </c>
      <c r="M10074" s="28" t="s">
        <v>6451</v>
      </c>
    </row>
    <row r="10075" spans="1:13" hidden="1" x14ac:dyDescent="0.2">
      <c r="A10075" s="27">
        <v>94545</v>
      </c>
      <c r="B10075" s="28" t="s">
        <v>4573</v>
      </c>
      <c r="C10075" s="28" t="s">
        <v>4574</v>
      </c>
      <c r="D10075" s="25">
        <v>41523</v>
      </c>
      <c r="F10075" s="26">
        <v>100</v>
      </c>
      <c r="G10075" s="28" t="s">
        <v>683</v>
      </c>
      <c r="H10075" s="28" t="s">
        <v>3365</v>
      </c>
      <c r="J10075" s="28" t="s">
        <v>4909</v>
      </c>
      <c r="K10075" s="29">
        <v>41523</v>
      </c>
      <c r="L10075" s="28" t="s">
        <v>3059</v>
      </c>
      <c r="M10075" s="28" t="s">
        <v>3060</v>
      </c>
    </row>
    <row r="10076" spans="1:13" hidden="1" x14ac:dyDescent="0.2">
      <c r="A10076" s="27">
        <v>94642</v>
      </c>
      <c r="B10076" s="28" t="s">
        <v>4573</v>
      </c>
      <c r="C10076" s="28" t="s">
        <v>2008</v>
      </c>
      <c r="D10076" s="25">
        <v>41523</v>
      </c>
      <c r="F10076" s="26">
        <v>-607.29999999999995</v>
      </c>
      <c r="G10076" s="28" t="s">
        <v>4574</v>
      </c>
      <c r="H10076" s="28" t="s">
        <v>6667</v>
      </c>
      <c r="K10076" s="29">
        <v>41434</v>
      </c>
      <c r="L10076" s="28" t="s">
        <v>5658</v>
      </c>
      <c r="M10076" s="28" t="s">
        <v>4840</v>
      </c>
    </row>
    <row r="10077" spans="1:13" hidden="1" x14ac:dyDescent="0.2">
      <c r="A10077" s="211">
        <v>94756</v>
      </c>
      <c r="B10077" s="28" t="s">
        <v>4573</v>
      </c>
      <c r="C10077" s="28" t="s">
        <v>5135</v>
      </c>
      <c r="D10077" s="25">
        <v>41524</v>
      </c>
      <c r="F10077" s="26">
        <v>10.27</v>
      </c>
      <c r="G10077" s="28" t="s">
        <v>6755</v>
      </c>
      <c r="H10077" s="28" t="s">
        <v>3379</v>
      </c>
      <c r="J10077" s="28" t="s">
        <v>4909</v>
      </c>
      <c r="K10077" s="29">
        <v>41526</v>
      </c>
      <c r="L10077" s="28" t="s">
        <v>5658</v>
      </c>
      <c r="M10077" s="28" t="s">
        <v>5070</v>
      </c>
    </row>
    <row r="10078" spans="1:13" hidden="1" x14ac:dyDescent="0.2">
      <c r="A10078" s="27">
        <v>94754</v>
      </c>
      <c r="B10078" s="28" t="s">
        <v>4573</v>
      </c>
      <c r="C10078" s="28" t="s">
        <v>5135</v>
      </c>
      <c r="D10078" s="25">
        <v>41524</v>
      </c>
      <c r="E10078" s="28" t="s">
        <v>664</v>
      </c>
      <c r="F10078" s="26">
        <v>28.85</v>
      </c>
      <c r="G10078" s="28" t="s">
        <v>5167</v>
      </c>
      <c r="H10078" s="28" t="s">
        <v>7323</v>
      </c>
      <c r="J10078" s="28" t="s">
        <v>4912</v>
      </c>
      <c r="K10078" s="29">
        <v>41526</v>
      </c>
      <c r="L10078" s="28" t="s">
        <v>5658</v>
      </c>
      <c r="M10078" s="28" t="s">
        <v>748</v>
      </c>
    </row>
    <row r="10079" spans="1:13" hidden="1" x14ac:dyDescent="0.2">
      <c r="A10079" s="211">
        <v>94758</v>
      </c>
      <c r="B10079" s="28" t="s">
        <v>4573</v>
      </c>
      <c r="C10079" s="28" t="s">
        <v>5135</v>
      </c>
      <c r="D10079" s="25">
        <v>41525</v>
      </c>
      <c r="E10079" s="28" t="s">
        <v>2637</v>
      </c>
      <c r="F10079" s="26">
        <v>37.979999999999997</v>
      </c>
      <c r="G10079" s="28" t="s">
        <v>2636</v>
      </c>
      <c r="H10079" s="28" t="s">
        <v>4599</v>
      </c>
      <c r="I10079" s="28" t="s">
        <v>2625</v>
      </c>
      <c r="J10079" s="28" t="s">
        <v>4906</v>
      </c>
      <c r="K10079" s="29">
        <v>41527</v>
      </c>
      <c r="L10079" s="28" t="s">
        <v>5658</v>
      </c>
      <c r="M10079" s="28" t="s">
        <v>392</v>
      </c>
    </row>
    <row r="10080" spans="1:13" hidden="1" x14ac:dyDescent="0.2">
      <c r="A10080" s="27">
        <v>94890</v>
      </c>
      <c r="B10080" s="28" t="s">
        <v>4573</v>
      </c>
      <c r="C10080" s="28" t="s">
        <v>2008</v>
      </c>
      <c r="D10080" s="25">
        <v>41525</v>
      </c>
      <c r="F10080" s="26">
        <v>27.2</v>
      </c>
      <c r="G10080" s="28" t="s">
        <v>683</v>
      </c>
      <c r="H10080" s="28" t="s">
        <v>3365</v>
      </c>
      <c r="J10080" s="28" t="s">
        <v>4909</v>
      </c>
      <c r="K10080" s="29">
        <v>41526</v>
      </c>
      <c r="L10080" s="28" t="s">
        <v>5658</v>
      </c>
      <c r="M10080" s="28" t="s">
        <v>4831</v>
      </c>
    </row>
    <row r="10081" spans="1:13" hidden="1" x14ac:dyDescent="0.2">
      <c r="A10081" s="27">
        <v>94757</v>
      </c>
      <c r="B10081" s="28" t="s">
        <v>4573</v>
      </c>
      <c r="C10081" s="28" t="s">
        <v>5135</v>
      </c>
      <c r="D10081" s="25">
        <v>41525</v>
      </c>
      <c r="F10081" s="26">
        <v>25.14</v>
      </c>
      <c r="G10081" s="28" t="s">
        <v>2211</v>
      </c>
      <c r="H10081" s="28" t="s">
        <v>3370</v>
      </c>
      <c r="J10081" s="28" t="s">
        <v>4909</v>
      </c>
      <c r="K10081" s="29">
        <v>41526</v>
      </c>
      <c r="L10081" s="28" t="s">
        <v>5658</v>
      </c>
      <c r="M10081" s="28" t="s">
        <v>1650</v>
      </c>
    </row>
    <row r="10082" spans="1:13" hidden="1" x14ac:dyDescent="0.2">
      <c r="A10082" s="211">
        <v>94749</v>
      </c>
      <c r="B10082" s="28" t="s">
        <v>4579</v>
      </c>
      <c r="C10082" s="28" t="s">
        <v>4574</v>
      </c>
      <c r="D10082" s="25">
        <v>41526</v>
      </c>
      <c r="F10082" s="26">
        <v>30</v>
      </c>
      <c r="G10082" s="28" t="s">
        <v>4580</v>
      </c>
      <c r="H10082" s="28" t="s">
        <v>6667</v>
      </c>
      <c r="K10082" s="29">
        <v>41526</v>
      </c>
      <c r="L10082" s="28" t="s">
        <v>3059</v>
      </c>
      <c r="M10082" s="28" t="s">
        <v>5066</v>
      </c>
    </row>
    <row r="10083" spans="1:13" hidden="1" x14ac:dyDescent="0.2">
      <c r="A10083" s="211">
        <v>94748</v>
      </c>
      <c r="B10083" s="28" t="s">
        <v>4585</v>
      </c>
      <c r="C10083" s="28" t="s">
        <v>4574</v>
      </c>
      <c r="D10083" s="25">
        <v>41526</v>
      </c>
      <c r="F10083" s="26">
        <v>25</v>
      </c>
      <c r="G10083" s="28" t="s">
        <v>4586</v>
      </c>
      <c r="H10083" s="28" t="s">
        <v>5948</v>
      </c>
      <c r="J10083" s="28" t="s">
        <v>4905</v>
      </c>
      <c r="K10083" s="29">
        <v>41526</v>
      </c>
      <c r="L10083" s="28" t="s">
        <v>7174</v>
      </c>
      <c r="M10083" s="28" t="s">
        <v>7180</v>
      </c>
    </row>
    <row r="10084" spans="1:13" hidden="1" x14ac:dyDescent="0.2">
      <c r="A10084" s="211">
        <v>94753</v>
      </c>
      <c r="B10084" s="28" t="s">
        <v>4573</v>
      </c>
      <c r="C10084" s="28" t="s">
        <v>4574</v>
      </c>
      <c r="D10084" s="25">
        <v>41526</v>
      </c>
      <c r="E10084" s="28" t="s">
        <v>2629</v>
      </c>
      <c r="F10084" s="26">
        <v>62</v>
      </c>
      <c r="G10084" s="28" t="s">
        <v>1159</v>
      </c>
      <c r="H10084" s="28" t="s">
        <v>4599</v>
      </c>
      <c r="I10084" s="28" t="s">
        <v>2625</v>
      </c>
      <c r="J10084" s="28" t="s">
        <v>4906</v>
      </c>
      <c r="K10084" s="29">
        <v>41526</v>
      </c>
      <c r="L10084" s="28" t="s">
        <v>7212</v>
      </c>
      <c r="M10084" s="28" t="s">
        <v>387</v>
      </c>
    </row>
    <row r="10085" spans="1:13" hidden="1" x14ac:dyDescent="0.2">
      <c r="A10085" s="211">
        <v>94760</v>
      </c>
      <c r="B10085" s="28" t="s">
        <v>4573</v>
      </c>
      <c r="C10085" s="28" t="s">
        <v>5135</v>
      </c>
      <c r="D10085" s="25">
        <v>41526</v>
      </c>
      <c r="E10085" s="28" t="s">
        <v>2667</v>
      </c>
      <c r="F10085" s="26">
        <v>7.92</v>
      </c>
      <c r="G10085" s="28" t="s">
        <v>1160</v>
      </c>
      <c r="H10085" s="28" t="s">
        <v>3370</v>
      </c>
      <c r="J10085" s="28" t="s">
        <v>4909</v>
      </c>
      <c r="K10085" s="29">
        <v>41527</v>
      </c>
      <c r="L10085" s="28" t="s">
        <v>5658</v>
      </c>
      <c r="M10085" s="28" t="s">
        <v>393</v>
      </c>
    </row>
    <row r="10086" spans="1:13" hidden="1" x14ac:dyDescent="0.2">
      <c r="A10086" s="211">
        <v>94750</v>
      </c>
      <c r="B10086" s="28" t="s">
        <v>4573</v>
      </c>
      <c r="C10086" s="33" t="s">
        <v>4574</v>
      </c>
      <c r="D10086" s="25">
        <v>41526</v>
      </c>
      <c r="F10086" s="26">
        <v>5</v>
      </c>
      <c r="G10086" s="28" t="s">
        <v>4590</v>
      </c>
      <c r="H10086" s="28" t="s">
        <v>5954</v>
      </c>
      <c r="J10086" s="28" t="s">
        <v>4912</v>
      </c>
      <c r="K10086" s="29">
        <v>41526</v>
      </c>
      <c r="L10086" s="33" t="s">
        <v>7182</v>
      </c>
      <c r="M10086" s="28" t="s">
        <v>385</v>
      </c>
    </row>
    <row r="10087" spans="1:13" hidden="1" x14ac:dyDescent="0.2">
      <c r="A10087" s="27">
        <v>94751</v>
      </c>
      <c r="B10087" s="28" t="s">
        <v>4573</v>
      </c>
      <c r="C10087" s="28" t="s">
        <v>4574</v>
      </c>
      <c r="D10087" s="25">
        <v>41526</v>
      </c>
      <c r="F10087" s="26">
        <v>30</v>
      </c>
      <c r="G10087" s="28" t="s">
        <v>5152</v>
      </c>
      <c r="H10087" s="28" t="s">
        <v>7311</v>
      </c>
      <c r="J10087" s="28" t="s">
        <v>4683</v>
      </c>
      <c r="K10087" s="29">
        <v>41526</v>
      </c>
      <c r="L10087" s="28" t="s">
        <v>7182</v>
      </c>
      <c r="M10087" s="28" t="s">
        <v>386</v>
      </c>
    </row>
    <row r="10088" spans="1:13" hidden="1" x14ac:dyDescent="0.2">
      <c r="A10088" s="27">
        <v>94764</v>
      </c>
      <c r="B10088" s="28" t="s">
        <v>4573</v>
      </c>
      <c r="C10088" s="28" t="s">
        <v>5135</v>
      </c>
      <c r="D10088" s="25">
        <v>41526</v>
      </c>
      <c r="F10088" s="26">
        <v>11.78</v>
      </c>
      <c r="G10088" s="28" t="s">
        <v>2040</v>
      </c>
      <c r="H10088" s="28" t="s">
        <v>3370</v>
      </c>
      <c r="J10088" s="28" t="s">
        <v>4909</v>
      </c>
      <c r="K10088" s="29">
        <v>41527</v>
      </c>
      <c r="L10088" s="28" t="s">
        <v>5658</v>
      </c>
      <c r="M10088" s="28" t="s">
        <v>2057</v>
      </c>
    </row>
    <row r="10089" spans="1:13" hidden="1" x14ac:dyDescent="0.2">
      <c r="A10089" s="27">
        <v>94752</v>
      </c>
      <c r="B10089" s="28" t="s">
        <v>4573</v>
      </c>
      <c r="C10089" s="28" t="s">
        <v>4574</v>
      </c>
      <c r="D10089" s="25">
        <v>41526</v>
      </c>
      <c r="E10089" s="28" t="s">
        <v>3388</v>
      </c>
      <c r="F10089" s="26">
        <v>8.19</v>
      </c>
      <c r="G10089" s="28" t="s">
        <v>4589</v>
      </c>
      <c r="H10089" s="28" t="s">
        <v>3381</v>
      </c>
      <c r="J10089" s="28" t="s">
        <v>4907</v>
      </c>
      <c r="K10089" s="29">
        <v>41526</v>
      </c>
      <c r="L10089" s="28" t="s">
        <v>7174</v>
      </c>
      <c r="M10089" s="28" t="s">
        <v>7186</v>
      </c>
    </row>
    <row r="10090" spans="1:13" hidden="1" x14ac:dyDescent="0.2">
      <c r="A10090" s="27">
        <v>94761.1</v>
      </c>
      <c r="B10090" s="28" t="s">
        <v>4573</v>
      </c>
      <c r="C10090" s="28" t="s">
        <v>5135</v>
      </c>
      <c r="D10090" s="25">
        <v>41526</v>
      </c>
      <c r="F10090" s="26">
        <v>100</v>
      </c>
      <c r="G10090" s="28" t="s">
        <v>1944</v>
      </c>
      <c r="H10090" s="28" t="s">
        <v>4600</v>
      </c>
      <c r="J10090" s="28" t="s">
        <v>4906</v>
      </c>
      <c r="K10090" s="29">
        <v>41527</v>
      </c>
      <c r="L10090" s="28" t="s">
        <v>5658</v>
      </c>
      <c r="M10090" s="28" t="s">
        <v>394</v>
      </c>
    </row>
    <row r="10091" spans="1:13" hidden="1" x14ac:dyDescent="0.2">
      <c r="A10091" s="27">
        <v>94761.2</v>
      </c>
      <c r="B10091" s="33" t="s">
        <v>4573</v>
      </c>
      <c r="C10091" s="28" t="s">
        <v>5135</v>
      </c>
      <c r="D10091" s="25">
        <v>41526</v>
      </c>
      <c r="F10091" s="26">
        <v>55</v>
      </c>
      <c r="G10091" s="28" t="s">
        <v>1944</v>
      </c>
      <c r="H10091" s="28" t="s">
        <v>4600</v>
      </c>
      <c r="J10091" s="28" t="s">
        <v>4907</v>
      </c>
      <c r="K10091" s="29">
        <v>41527</v>
      </c>
      <c r="L10091" s="28" t="s">
        <v>5658</v>
      </c>
      <c r="M10091" s="28" t="s">
        <v>394</v>
      </c>
    </row>
    <row r="10092" spans="1:13" hidden="1" x14ac:dyDescent="0.2">
      <c r="A10092" s="27">
        <v>94762</v>
      </c>
      <c r="B10092" s="28" t="s">
        <v>4573</v>
      </c>
      <c r="C10092" s="28" t="s">
        <v>5135</v>
      </c>
      <c r="D10092" s="25">
        <v>41526</v>
      </c>
      <c r="F10092" s="26">
        <v>12.15</v>
      </c>
      <c r="G10092" s="28" t="s">
        <v>2210</v>
      </c>
      <c r="H10092" s="28" t="s">
        <v>3484</v>
      </c>
      <c r="J10092" s="28" t="s">
        <v>4907</v>
      </c>
      <c r="K10092" s="29">
        <v>41527</v>
      </c>
      <c r="L10092" s="28" t="s">
        <v>5658</v>
      </c>
      <c r="M10092" s="28" t="s">
        <v>1686</v>
      </c>
    </row>
    <row r="10093" spans="1:13" hidden="1" x14ac:dyDescent="0.2">
      <c r="A10093" s="27">
        <v>94759</v>
      </c>
      <c r="B10093" s="28" t="s">
        <v>4573</v>
      </c>
      <c r="C10093" s="28" t="s">
        <v>5135</v>
      </c>
      <c r="D10093" s="25">
        <v>41526</v>
      </c>
      <c r="F10093" s="26">
        <v>5.72</v>
      </c>
      <c r="G10093" s="28" t="s">
        <v>5137</v>
      </c>
      <c r="H10093" s="28" t="s">
        <v>3365</v>
      </c>
      <c r="J10093" s="28" t="s">
        <v>4911</v>
      </c>
      <c r="K10093" s="29">
        <v>41527</v>
      </c>
      <c r="L10093" s="28" t="s">
        <v>5658</v>
      </c>
      <c r="M10093" s="28" t="s">
        <v>751</v>
      </c>
    </row>
    <row r="10094" spans="1:13" hidden="1" x14ac:dyDescent="0.2">
      <c r="A10094" s="27">
        <v>94763</v>
      </c>
      <c r="B10094" s="28" t="s">
        <v>4573</v>
      </c>
      <c r="C10094" s="28" t="s">
        <v>5135</v>
      </c>
      <c r="D10094" s="25">
        <v>41526</v>
      </c>
      <c r="F10094" s="26">
        <v>24.9</v>
      </c>
      <c r="G10094" s="28" t="s">
        <v>7486</v>
      </c>
      <c r="H10094" s="28" t="s">
        <v>3381</v>
      </c>
      <c r="J10094" s="28" t="s">
        <v>4905</v>
      </c>
      <c r="K10094" s="29">
        <v>41527</v>
      </c>
      <c r="L10094" s="28" t="s">
        <v>5658</v>
      </c>
      <c r="M10094" s="28" t="s">
        <v>6433</v>
      </c>
    </row>
    <row r="10095" spans="1:13" hidden="1" x14ac:dyDescent="0.2">
      <c r="A10095" s="211">
        <v>94766</v>
      </c>
      <c r="B10095" s="28" t="s">
        <v>4573</v>
      </c>
      <c r="C10095" s="28" t="s">
        <v>5135</v>
      </c>
      <c r="D10095" s="25">
        <v>41527</v>
      </c>
      <c r="E10095" s="28" t="s">
        <v>2640</v>
      </c>
      <c r="F10095" s="26">
        <v>377.18</v>
      </c>
      <c r="G10095" s="28" t="s">
        <v>2639</v>
      </c>
      <c r="H10095" s="28" t="s">
        <v>4599</v>
      </c>
      <c r="I10095" s="28" t="s">
        <v>2625</v>
      </c>
      <c r="J10095" s="28" t="s">
        <v>4906</v>
      </c>
      <c r="K10095" s="29">
        <v>41528</v>
      </c>
      <c r="L10095" s="28" t="s">
        <v>5658</v>
      </c>
      <c r="M10095" s="28" t="s">
        <v>2059</v>
      </c>
    </row>
    <row r="10096" spans="1:13" hidden="1" x14ac:dyDescent="0.2">
      <c r="A10096" s="27">
        <v>94765</v>
      </c>
      <c r="B10096" s="28" t="s">
        <v>4573</v>
      </c>
      <c r="C10096" s="28" t="s">
        <v>5135</v>
      </c>
      <c r="D10096" s="25">
        <v>41527</v>
      </c>
      <c r="E10096" s="28" t="s">
        <v>2638</v>
      </c>
      <c r="F10096" s="26">
        <v>22.5</v>
      </c>
      <c r="G10096" s="28" t="s">
        <v>688</v>
      </c>
      <c r="H10096" s="28" t="s">
        <v>3484</v>
      </c>
      <c r="J10096" s="28" t="s">
        <v>4911</v>
      </c>
      <c r="K10096" s="29">
        <v>41528</v>
      </c>
      <c r="L10096" s="28" t="s">
        <v>5658</v>
      </c>
      <c r="M10096" s="28" t="s">
        <v>2058</v>
      </c>
    </row>
    <row r="10097" spans="1:13" hidden="1" x14ac:dyDescent="0.2">
      <c r="A10097" s="27">
        <v>94923.1</v>
      </c>
      <c r="B10097" s="28" t="s">
        <v>4573</v>
      </c>
      <c r="C10097" s="28" t="s">
        <v>5133</v>
      </c>
      <c r="D10097" s="25">
        <v>41527</v>
      </c>
      <c r="E10097" s="28" t="s">
        <v>1331</v>
      </c>
      <c r="F10097" s="26">
        <v>21.5</v>
      </c>
      <c r="G10097" s="28" t="s">
        <v>5137</v>
      </c>
      <c r="H10097" s="28" t="s">
        <v>3488</v>
      </c>
      <c r="J10097" s="28" t="s">
        <v>4909</v>
      </c>
      <c r="K10097" s="29">
        <v>41527</v>
      </c>
      <c r="L10097" s="28" t="s">
        <v>5658</v>
      </c>
      <c r="M10097" s="28" t="s">
        <v>3226</v>
      </c>
    </row>
    <row r="10098" spans="1:13" hidden="1" x14ac:dyDescent="0.2">
      <c r="A10098" s="27">
        <v>94923.199999999997</v>
      </c>
      <c r="B10098" s="28" t="s">
        <v>4573</v>
      </c>
      <c r="C10098" s="28" t="s">
        <v>5133</v>
      </c>
      <c r="D10098" s="25">
        <v>41527</v>
      </c>
      <c r="F10098" s="26">
        <v>103.43</v>
      </c>
      <c r="G10098" s="28" t="s">
        <v>5137</v>
      </c>
      <c r="H10098" s="28" t="s">
        <v>3365</v>
      </c>
      <c r="J10098" s="28" t="s">
        <v>4909</v>
      </c>
      <c r="K10098" s="29">
        <v>41527</v>
      </c>
      <c r="L10098" s="28" t="s">
        <v>5658</v>
      </c>
      <c r="M10098" s="28" t="s">
        <v>3226</v>
      </c>
    </row>
    <row r="10099" spans="1:13" hidden="1" x14ac:dyDescent="0.2">
      <c r="A10099" s="211">
        <v>94767</v>
      </c>
      <c r="B10099" s="28" t="s">
        <v>4573</v>
      </c>
      <c r="C10099" s="28" t="s">
        <v>5135</v>
      </c>
      <c r="D10099" s="25">
        <v>41528</v>
      </c>
      <c r="F10099" s="26">
        <v>5.99</v>
      </c>
      <c r="G10099" s="28" t="s">
        <v>5710</v>
      </c>
      <c r="H10099" s="28" t="s">
        <v>3381</v>
      </c>
      <c r="J10099" s="28" t="s">
        <v>4909</v>
      </c>
      <c r="K10099" s="29">
        <v>41530</v>
      </c>
      <c r="L10099" s="28" t="s">
        <v>5658</v>
      </c>
      <c r="M10099" s="28" t="s">
        <v>1422</v>
      </c>
    </row>
    <row r="10100" spans="1:13" hidden="1" x14ac:dyDescent="0.2">
      <c r="A10100" s="211">
        <v>94768</v>
      </c>
      <c r="B10100" s="28" t="s">
        <v>4573</v>
      </c>
      <c r="C10100" s="28" t="s">
        <v>5135</v>
      </c>
      <c r="D10100" s="25">
        <v>41529</v>
      </c>
      <c r="E10100" s="28" t="s">
        <v>2641</v>
      </c>
      <c r="F10100" s="26">
        <v>4.04</v>
      </c>
      <c r="G10100" s="28" t="s">
        <v>6699</v>
      </c>
      <c r="H10100" s="28" t="s">
        <v>4599</v>
      </c>
      <c r="I10100" s="28" t="s">
        <v>2625</v>
      </c>
      <c r="J10100" s="28" t="s">
        <v>4906</v>
      </c>
      <c r="K10100" s="29">
        <v>41531</v>
      </c>
      <c r="L10100" s="28" t="s">
        <v>5658</v>
      </c>
      <c r="M10100" s="28" t="s">
        <v>2060</v>
      </c>
    </row>
    <row r="10101" spans="1:13" hidden="1" x14ac:dyDescent="0.2">
      <c r="A10101" s="211">
        <v>94769</v>
      </c>
      <c r="B10101" s="28" t="s">
        <v>4573</v>
      </c>
      <c r="C10101" s="28" t="s">
        <v>5135</v>
      </c>
      <c r="D10101" s="25">
        <v>41529</v>
      </c>
      <c r="F10101" s="26">
        <v>2.2799999999999998</v>
      </c>
      <c r="G10101" s="28" t="s">
        <v>6699</v>
      </c>
      <c r="H10101" s="28" t="s">
        <v>4599</v>
      </c>
      <c r="I10101" s="28" t="s">
        <v>2625</v>
      </c>
      <c r="J10101" s="28" t="s">
        <v>4906</v>
      </c>
      <c r="K10101" s="29">
        <v>41531</v>
      </c>
      <c r="L10101" s="28" t="s">
        <v>5658</v>
      </c>
      <c r="M10101" s="28" t="s">
        <v>2060</v>
      </c>
    </row>
    <row r="10102" spans="1:13" hidden="1" x14ac:dyDescent="0.2">
      <c r="A10102" s="211">
        <v>94770</v>
      </c>
      <c r="B10102" s="28" t="s">
        <v>4573</v>
      </c>
      <c r="C10102" s="28" t="s">
        <v>5135</v>
      </c>
      <c r="D10102" s="25">
        <v>41529</v>
      </c>
      <c r="F10102" s="26">
        <v>2.19</v>
      </c>
      <c r="G10102" s="28" t="s">
        <v>6699</v>
      </c>
      <c r="H10102" s="28" t="s">
        <v>4599</v>
      </c>
      <c r="I10102" s="28" t="s">
        <v>2625</v>
      </c>
      <c r="J10102" s="28" t="s">
        <v>4906</v>
      </c>
      <c r="K10102" s="29">
        <v>41531</v>
      </c>
      <c r="L10102" s="28" t="s">
        <v>5658</v>
      </c>
      <c r="M10102" s="28" t="s">
        <v>2060</v>
      </c>
    </row>
    <row r="10103" spans="1:13" hidden="1" x14ac:dyDescent="0.2">
      <c r="A10103" s="27">
        <v>94891</v>
      </c>
      <c r="B10103" s="33" t="s">
        <v>4573</v>
      </c>
      <c r="C10103" s="28" t="s">
        <v>2008</v>
      </c>
      <c r="D10103" s="25">
        <v>41529</v>
      </c>
      <c r="F10103" s="26">
        <v>8.35</v>
      </c>
      <c r="G10103" s="28" t="s">
        <v>683</v>
      </c>
      <c r="H10103" s="28" t="s">
        <v>3365</v>
      </c>
      <c r="J10103" s="28" t="s">
        <v>4909</v>
      </c>
      <c r="K10103" s="29" t="s">
        <v>2087</v>
      </c>
      <c r="L10103" s="28" t="s">
        <v>5658</v>
      </c>
      <c r="M10103" s="28" t="s">
        <v>4831</v>
      </c>
    </row>
    <row r="10104" spans="1:13" hidden="1" x14ac:dyDescent="0.2">
      <c r="A10104" s="211">
        <v>94747</v>
      </c>
      <c r="B10104" s="28" t="s">
        <v>4573</v>
      </c>
      <c r="C10104" s="28" t="s">
        <v>4574</v>
      </c>
      <c r="D10104" s="25">
        <v>41530</v>
      </c>
      <c r="E10104" s="28" t="s">
        <v>2598</v>
      </c>
      <c r="F10104" s="26">
        <v>10.8</v>
      </c>
      <c r="G10104" s="28" t="s">
        <v>681</v>
      </c>
      <c r="H10104" s="28" t="s">
        <v>7165</v>
      </c>
      <c r="J10104" s="28" t="s">
        <v>4907</v>
      </c>
      <c r="K10104" s="29">
        <v>41530</v>
      </c>
      <c r="L10104" s="28" t="s">
        <v>7174</v>
      </c>
      <c r="M10104" s="28" t="s">
        <v>697</v>
      </c>
    </row>
    <row r="10105" spans="1:13" hidden="1" x14ac:dyDescent="0.2">
      <c r="A10105" s="211">
        <v>94775</v>
      </c>
      <c r="B10105" s="28" t="s">
        <v>4573</v>
      </c>
      <c r="C10105" s="28" t="s">
        <v>5135</v>
      </c>
      <c r="D10105" s="25">
        <v>41530</v>
      </c>
      <c r="F10105" s="26">
        <v>1.77</v>
      </c>
      <c r="G10105" s="28" t="s">
        <v>6699</v>
      </c>
      <c r="H10105" s="28" t="s">
        <v>4599</v>
      </c>
      <c r="I10105" s="28" t="s">
        <v>2625</v>
      </c>
      <c r="J10105" s="28" t="s">
        <v>4906</v>
      </c>
      <c r="K10105" s="29">
        <v>41533</v>
      </c>
      <c r="L10105" s="28" t="s">
        <v>5658</v>
      </c>
      <c r="M10105" s="28" t="s">
        <v>2060</v>
      </c>
    </row>
    <row r="10106" spans="1:13" hidden="1" x14ac:dyDescent="0.2">
      <c r="A10106" s="211">
        <v>94892</v>
      </c>
      <c r="B10106" s="28" t="s">
        <v>4573</v>
      </c>
      <c r="C10106" s="28" t="s">
        <v>2008</v>
      </c>
      <c r="D10106" s="25">
        <v>41530</v>
      </c>
      <c r="F10106" s="26">
        <v>1.51</v>
      </c>
      <c r="G10106" s="28" t="s">
        <v>6699</v>
      </c>
      <c r="H10106" s="28" t="s">
        <v>4599</v>
      </c>
      <c r="I10106" s="28" t="s">
        <v>2625</v>
      </c>
      <c r="J10106" s="28" t="s">
        <v>4906</v>
      </c>
      <c r="K10106" s="29" t="s">
        <v>2088</v>
      </c>
      <c r="L10106" s="28" t="s">
        <v>5658</v>
      </c>
      <c r="M10106" s="28" t="s">
        <v>2609</v>
      </c>
    </row>
    <row r="10107" spans="1:13" hidden="1" x14ac:dyDescent="0.2">
      <c r="A10107" s="27">
        <v>94772</v>
      </c>
      <c r="B10107" s="28" t="s">
        <v>4573</v>
      </c>
      <c r="C10107" s="28" t="s">
        <v>5135</v>
      </c>
      <c r="D10107" s="25">
        <v>41530</v>
      </c>
      <c r="F10107" s="26">
        <v>61.96</v>
      </c>
      <c r="G10107" s="28" t="s">
        <v>5160</v>
      </c>
      <c r="H10107" s="28" t="s">
        <v>7322</v>
      </c>
      <c r="J10107" s="28" t="s">
        <v>7139</v>
      </c>
      <c r="K10107" s="29">
        <v>41531</v>
      </c>
      <c r="L10107" s="28" t="s">
        <v>5658</v>
      </c>
      <c r="M10107" s="28" t="s">
        <v>6472</v>
      </c>
    </row>
    <row r="10108" spans="1:13" hidden="1" x14ac:dyDescent="0.2">
      <c r="A10108" s="27">
        <v>94773</v>
      </c>
      <c r="B10108" s="28" t="s">
        <v>4573</v>
      </c>
      <c r="C10108" s="28" t="s">
        <v>5135</v>
      </c>
      <c r="D10108" s="25">
        <v>41530</v>
      </c>
      <c r="F10108" s="26">
        <v>5.44</v>
      </c>
      <c r="G10108" s="28" t="s">
        <v>7119</v>
      </c>
      <c r="H10108" s="28" t="s">
        <v>3365</v>
      </c>
      <c r="J10108" s="28" t="s">
        <v>4911</v>
      </c>
      <c r="K10108" s="29">
        <v>41531</v>
      </c>
      <c r="L10108" s="28" t="s">
        <v>5658</v>
      </c>
      <c r="M10108" s="28" t="s">
        <v>6161</v>
      </c>
    </row>
    <row r="10109" spans="1:13" hidden="1" x14ac:dyDescent="0.2">
      <c r="A10109" s="27">
        <v>94774</v>
      </c>
      <c r="B10109" s="28" t="s">
        <v>4573</v>
      </c>
      <c r="C10109" s="28" t="s">
        <v>5135</v>
      </c>
      <c r="D10109" s="25">
        <v>41530</v>
      </c>
      <c r="F10109" s="26">
        <v>8.25</v>
      </c>
      <c r="G10109" s="28" t="s">
        <v>683</v>
      </c>
      <c r="H10109" s="28" t="s">
        <v>3365</v>
      </c>
      <c r="J10109" s="28" t="s">
        <v>4909</v>
      </c>
      <c r="K10109" s="29">
        <v>41531</v>
      </c>
      <c r="L10109" s="28" t="s">
        <v>5658</v>
      </c>
      <c r="M10109" s="28" t="s">
        <v>7856</v>
      </c>
    </row>
    <row r="10110" spans="1:13" hidden="1" x14ac:dyDescent="0.2">
      <c r="A10110" s="27">
        <v>94771</v>
      </c>
      <c r="B10110" s="28" t="s">
        <v>4573</v>
      </c>
      <c r="C10110" s="28" t="s">
        <v>5135</v>
      </c>
      <c r="D10110" s="25">
        <v>41530</v>
      </c>
      <c r="F10110" s="26">
        <v>45.59</v>
      </c>
      <c r="G10110" s="28" t="s">
        <v>4758</v>
      </c>
      <c r="H10110" s="28" t="s">
        <v>7322</v>
      </c>
      <c r="J10110" s="28" t="s">
        <v>7139</v>
      </c>
      <c r="K10110" s="29">
        <v>41531</v>
      </c>
      <c r="L10110" s="28" t="s">
        <v>5658</v>
      </c>
      <c r="M10110" s="28" t="s">
        <v>3005</v>
      </c>
    </row>
    <row r="10111" spans="1:13" hidden="1" x14ac:dyDescent="0.2">
      <c r="A10111" s="211">
        <v>94778</v>
      </c>
      <c r="B10111" s="28" t="s">
        <v>4573</v>
      </c>
      <c r="C10111" s="28" t="s">
        <v>5135</v>
      </c>
      <c r="D10111" s="25">
        <v>41531</v>
      </c>
      <c r="F10111" s="26">
        <v>24.85</v>
      </c>
      <c r="G10111" s="28" t="s">
        <v>7996</v>
      </c>
      <c r="H10111" s="28" t="s">
        <v>3484</v>
      </c>
      <c r="J10111" s="28" t="s">
        <v>4907</v>
      </c>
      <c r="K10111" s="29">
        <v>41533</v>
      </c>
      <c r="L10111" s="28" t="s">
        <v>5658</v>
      </c>
      <c r="M10111" s="28" t="s">
        <v>2062</v>
      </c>
    </row>
    <row r="10112" spans="1:13" hidden="1" x14ac:dyDescent="0.2">
      <c r="A10112" s="211">
        <v>94777</v>
      </c>
      <c r="B10112" s="28" t="s">
        <v>4573</v>
      </c>
      <c r="C10112" s="28" t="s">
        <v>5135</v>
      </c>
      <c r="D10112" s="25">
        <v>41531</v>
      </c>
      <c r="F10112" s="26">
        <v>29.48</v>
      </c>
      <c r="G10112" s="28" t="s">
        <v>4915</v>
      </c>
      <c r="H10112" s="28" t="s">
        <v>4600</v>
      </c>
      <c r="J10112" s="28" t="s">
        <v>4905</v>
      </c>
      <c r="K10112" s="29">
        <v>41533</v>
      </c>
      <c r="L10112" s="28" t="s">
        <v>5658</v>
      </c>
      <c r="M10112" s="28" t="s">
        <v>2061</v>
      </c>
    </row>
    <row r="10113" spans="1:13" hidden="1" x14ac:dyDescent="0.2">
      <c r="A10113" s="211">
        <v>94780</v>
      </c>
      <c r="B10113" s="28" t="s">
        <v>4573</v>
      </c>
      <c r="C10113" s="28" t="s">
        <v>5135</v>
      </c>
      <c r="D10113" s="25">
        <v>41531</v>
      </c>
      <c r="E10113" s="28" t="s">
        <v>2645</v>
      </c>
      <c r="F10113" s="26">
        <v>151.36000000000001</v>
      </c>
      <c r="G10113" s="28" t="s">
        <v>2643</v>
      </c>
      <c r="H10113" s="28" t="s">
        <v>7324</v>
      </c>
      <c r="I10113" s="28" t="s">
        <v>2644</v>
      </c>
      <c r="J10113" s="28" t="s">
        <v>4909</v>
      </c>
      <c r="K10113" s="29">
        <v>41533</v>
      </c>
      <c r="L10113" s="28" t="s">
        <v>5658</v>
      </c>
      <c r="M10113" s="28" t="s">
        <v>2064</v>
      </c>
    </row>
    <row r="10114" spans="1:13" hidden="1" x14ac:dyDescent="0.2">
      <c r="A10114" s="27">
        <v>94779</v>
      </c>
      <c r="B10114" s="28" t="s">
        <v>4573</v>
      </c>
      <c r="C10114" s="28" t="s">
        <v>5135</v>
      </c>
      <c r="D10114" s="25">
        <v>41531</v>
      </c>
      <c r="F10114" s="26">
        <v>11.63</v>
      </c>
      <c r="G10114" s="28" t="s">
        <v>3696</v>
      </c>
      <c r="H10114" s="28" t="s">
        <v>3484</v>
      </c>
      <c r="J10114" s="28" t="s">
        <v>4909</v>
      </c>
      <c r="K10114" s="29">
        <v>41533</v>
      </c>
      <c r="L10114" s="28" t="s">
        <v>5658</v>
      </c>
      <c r="M10114" s="28" t="s">
        <v>2063</v>
      </c>
    </row>
    <row r="10115" spans="1:13" hidden="1" x14ac:dyDescent="0.2">
      <c r="A10115" s="27">
        <v>94776</v>
      </c>
      <c r="B10115" s="28" t="s">
        <v>4573</v>
      </c>
      <c r="C10115" s="28" t="s">
        <v>5135</v>
      </c>
      <c r="D10115" s="25">
        <v>41531</v>
      </c>
      <c r="E10115" s="28" t="s">
        <v>2642</v>
      </c>
      <c r="F10115" s="26">
        <v>146.6</v>
      </c>
      <c r="G10115" s="28" t="s">
        <v>688</v>
      </c>
      <c r="H10115" s="28" t="s">
        <v>3484</v>
      </c>
      <c r="J10115" s="28" t="s">
        <v>4909</v>
      </c>
      <c r="K10115" s="29">
        <v>41533</v>
      </c>
      <c r="L10115" s="28" t="s">
        <v>5658</v>
      </c>
      <c r="M10115" s="28" t="s">
        <v>6163</v>
      </c>
    </row>
    <row r="10116" spans="1:13" x14ac:dyDescent="0.2">
      <c r="A10116" s="27">
        <v>94781</v>
      </c>
      <c r="B10116" s="28" t="s">
        <v>4573</v>
      </c>
      <c r="C10116" s="28" t="s">
        <v>5135</v>
      </c>
      <c r="D10116" s="25">
        <v>41531</v>
      </c>
      <c r="F10116" s="26">
        <v>25.8</v>
      </c>
      <c r="G10116" s="28" t="s">
        <v>2205</v>
      </c>
      <c r="H10116" s="28" t="s">
        <v>7151</v>
      </c>
      <c r="J10116" s="28" t="s">
        <v>4911</v>
      </c>
      <c r="K10116" s="29">
        <v>41533</v>
      </c>
      <c r="L10116" s="28" t="s">
        <v>5658</v>
      </c>
      <c r="M10116" s="28" t="s">
        <v>755</v>
      </c>
    </row>
    <row r="10117" spans="1:13" hidden="1" x14ac:dyDescent="0.2">
      <c r="A10117" s="211">
        <v>94782</v>
      </c>
      <c r="B10117" s="28" t="s">
        <v>4573</v>
      </c>
      <c r="C10117" s="28" t="s">
        <v>5135</v>
      </c>
      <c r="D10117" s="25">
        <v>41532</v>
      </c>
      <c r="F10117" s="26">
        <v>19.399999999999999</v>
      </c>
      <c r="G10117" s="28" t="s">
        <v>3700</v>
      </c>
      <c r="H10117" s="28" t="s">
        <v>7324</v>
      </c>
      <c r="J10117" s="28" t="s">
        <v>4909</v>
      </c>
      <c r="K10117" s="29">
        <v>41533</v>
      </c>
      <c r="L10117" s="28" t="s">
        <v>5658</v>
      </c>
      <c r="M10117" s="28" t="s">
        <v>3821</v>
      </c>
    </row>
    <row r="10118" spans="1:13" hidden="1" x14ac:dyDescent="0.2">
      <c r="A10118" s="211">
        <v>94893</v>
      </c>
      <c r="B10118" s="28" t="s">
        <v>4573</v>
      </c>
      <c r="C10118" s="28" t="s">
        <v>2008</v>
      </c>
      <c r="D10118" s="25">
        <v>41533</v>
      </c>
      <c r="F10118" s="26">
        <v>83.75</v>
      </c>
      <c r="G10118" s="28" t="s">
        <v>6760</v>
      </c>
      <c r="H10118" s="28" t="s">
        <v>4600</v>
      </c>
      <c r="J10118" s="28" t="s">
        <v>4907</v>
      </c>
      <c r="K10118" s="29" t="s">
        <v>2610</v>
      </c>
      <c r="L10118" s="28" t="s">
        <v>5658</v>
      </c>
      <c r="M10118" s="28" t="s">
        <v>2611</v>
      </c>
    </row>
    <row r="10119" spans="1:13" hidden="1" x14ac:dyDescent="0.2">
      <c r="A10119" s="211">
        <v>94745</v>
      </c>
      <c r="B10119" s="28" t="s">
        <v>4573</v>
      </c>
      <c r="C10119" s="28" t="s">
        <v>4574</v>
      </c>
      <c r="D10119" s="25">
        <v>41533</v>
      </c>
      <c r="E10119" s="28" t="s">
        <v>5655</v>
      </c>
      <c r="F10119" s="26">
        <v>75</v>
      </c>
      <c r="G10119" s="28" t="s">
        <v>7118</v>
      </c>
      <c r="H10119" s="28" t="s">
        <v>3379</v>
      </c>
      <c r="J10119" s="28" t="s">
        <v>4905</v>
      </c>
      <c r="K10119" s="29">
        <v>41533</v>
      </c>
      <c r="L10119" s="28" t="s">
        <v>7176</v>
      </c>
      <c r="M10119" s="28">
        <v>1464</v>
      </c>
    </row>
    <row r="10120" spans="1:13" hidden="1" x14ac:dyDescent="0.2">
      <c r="A10120" s="211">
        <v>94783</v>
      </c>
      <c r="B10120" s="28" t="s">
        <v>4573</v>
      </c>
      <c r="C10120" s="28" t="s">
        <v>5135</v>
      </c>
      <c r="D10120" s="25">
        <v>41533</v>
      </c>
      <c r="F10120" s="26">
        <v>4.3600000000000003</v>
      </c>
      <c r="G10120" s="28" t="s">
        <v>6699</v>
      </c>
      <c r="H10120" s="28" t="s">
        <v>4599</v>
      </c>
      <c r="I10120" s="28" t="s">
        <v>2625</v>
      </c>
      <c r="J10120" s="28" t="s">
        <v>4906</v>
      </c>
      <c r="K10120" s="29">
        <v>41534</v>
      </c>
      <c r="L10120" s="28" t="s">
        <v>5658</v>
      </c>
      <c r="M10120" s="28" t="s">
        <v>2060</v>
      </c>
    </row>
    <row r="10121" spans="1:13" hidden="1" x14ac:dyDescent="0.2">
      <c r="A10121" s="211">
        <v>94784</v>
      </c>
      <c r="B10121" s="28" t="s">
        <v>4573</v>
      </c>
      <c r="C10121" s="28" t="s">
        <v>5135</v>
      </c>
      <c r="D10121" s="25">
        <v>41533</v>
      </c>
      <c r="F10121" s="26">
        <v>3.84</v>
      </c>
      <c r="G10121" s="28" t="s">
        <v>6699</v>
      </c>
      <c r="H10121" s="28" t="s">
        <v>4599</v>
      </c>
      <c r="I10121" s="28" t="s">
        <v>2625</v>
      </c>
      <c r="J10121" s="28" t="s">
        <v>4906</v>
      </c>
      <c r="K10121" s="29">
        <v>41534</v>
      </c>
      <c r="L10121" s="28" t="s">
        <v>5658</v>
      </c>
      <c r="M10121" s="28" t="s">
        <v>2060</v>
      </c>
    </row>
    <row r="10122" spans="1:13" hidden="1" x14ac:dyDescent="0.2">
      <c r="A10122" s="27">
        <v>94746</v>
      </c>
      <c r="B10122" s="33" t="s">
        <v>4573</v>
      </c>
      <c r="C10122" s="28" t="s">
        <v>4574</v>
      </c>
      <c r="D10122" s="25">
        <v>41533</v>
      </c>
      <c r="F10122" s="26">
        <v>30</v>
      </c>
      <c r="G10122" s="28" t="s">
        <v>5152</v>
      </c>
      <c r="H10122" s="28" t="s">
        <v>7311</v>
      </c>
      <c r="J10122" s="28" t="s">
        <v>4683</v>
      </c>
      <c r="K10122" s="29">
        <v>41533</v>
      </c>
      <c r="L10122" s="28" t="s">
        <v>7182</v>
      </c>
      <c r="M10122" s="28" t="s">
        <v>384</v>
      </c>
    </row>
    <row r="10123" spans="1:13" hidden="1" x14ac:dyDescent="0.2">
      <c r="A10123" s="27">
        <v>94785</v>
      </c>
      <c r="B10123" s="28" t="s">
        <v>4573</v>
      </c>
      <c r="C10123" s="28" t="s">
        <v>5135</v>
      </c>
      <c r="D10123" s="25">
        <v>41533</v>
      </c>
      <c r="F10123" s="26">
        <v>11.59</v>
      </c>
      <c r="G10123" s="28" t="s">
        <v>5137</v>
      </c>
      <c r="H10123" s="28" t="s">
        <v>3365</v>
      </c>
      <c r="J10123" s="28" t="s">
        <v>4909</v>
      </c>
      <c r="K10123" s="29">
        <v>41534</v>
      </c>
      <c r="L10123" s="28" t="s">
        <v>5658</v>
      </c>
      <c r="M10123" s="28" t="s">
        <v>4774</v>
      </c>
    </row>
    <row r="10124" spans="1:13" hidden="1" x14ac:dyDescent="0.2">
      <c r="A10124" s="211">
        <v>94743</v>
      </c>
      <c r="B10124" s="28" t="s">
        <v>4579</v>
      </c>
      <c r="C10124" s="28" t="s">
        <v>4574</v>
      </c>
      <c r="D10124" s="25">
        <v>41534</v>
      </c>
      <c r="F10124" s="26">
        <v>50</v>
      </c>
      <c r="G10124" s="28" t="s">
        <v>4580</v>
      </c>
      <c r="H10124" s="28" t="s">
        <v>6667</v>
      </c>
      <c r="K10124" s="29">
        <v>41534</v>
      </c>
      <c r="L10124" s="28" t="s">
        <v>3059</v>
      </c>
      <c r="M10124" s="28" t="s">
        <v>3113</v>
      </c>
    </row>
    <row r="10125" spans="1:13" hidden="1" x14ac:dyDescent="0.2">
      <c r="A10125" s="211">
        <v>94786</v>
      </c>
      <c r="B10125" s="28" t="s">
        <v>4573</v>
      </c>
      <c r="C10125" s="28" t="s">
        <v>5135</v>
      </c>
      <c r="D10125" s="25">
        <v>41534</v>
      </c>
      <c r="F10125" s="26">
        <v>6.71</v>
      </c>
      <c r="G10125" s="28" t="s">
        <v>6699</v>
      </c>
      <c r="H10125" s="28" t="s">
        <v>4599</v>
      </c>
      <c r="I10125" s="28" t="s">
        <v>2625</v>
      </c>
      <c r="J10125" s="28" t="s">
        <v>4906</v>
      </c>
      <c r="K10125" s="29">
        <v>41535</v>
      </c>
      <c r="L10125" s="28" t="s">
        <v>5658</v>
      </c>
      <c r="M10125" s="28" t="s">
        <v>2060</v>
      </c>
    </row>
    <row r="10126" spans="1:13" hidden="1" x14ac:dyDescent="0.2">
      <c r="A10126" s="211">
        <v>94787</v>
      </c>
      <c r="B10126" s="28" t="s">
        <v>4573</v>
      </c>
      <c r="C10126" s="28" t="s">
        <v>5135</v>
      </c>
      <c r="D10126" s="25">
        <v>41534</v>
      </c>
      <c r="F10126" s="26">
        <v>8.8000000000000007</v>
      </c>
      <c r="G10126" s="28" t="s">
        <v>6699</v>
      </c>
      <c r="H10126" s="28" t="s">
        <v>4599</v>
      </c>
      <c r="I10126" s="28" t="s">
        <v>2625</v>
      </c>
      <c r="J10126" s="28" t="s">
        <v>4906</v>
      </c>
      <c r="K10126" s="29">
        <v>41535</v>
      </c>
      <c r="L10126" s="28" t="s">
        <v>5658</v>
      </c>
      <c r="M10126" s="28" t="s">
        <v>2060</v>
      </c>
    </row>
    <row r="10127" spans="1:13" hidden="1" x14ac:dyDescent="0.2">
      <c r="A10127" s="211">
        <v>94788</v>
      </c>
      <c r="B10127" s="28" t="s">
        <v>4573</v>
      </c>
      <c r="C10127" s="28" t="s">
        <v>5135</v>
      </c>
      <c r="D10127" s="25">
        <v>41534</v>
      </c>
      <c r="F10127" s="26">
        <v>3.19</v>
      </c>
      <c r="G10127" s="28" t="s">
        <v>6699</v>
      </c>
      <c r="H10127" s="28" t="s">
        <v>4599</v>
      </c>
      <c r="I10127" s="28" t="s">
        <v>2625</v>
      </c>
      <c r="J10127" s="28" t="s">
        <v>4906</v>
      </c>
      <c r="K10127" s="29">
        <v>41535</v>
      </c>
      <c r="L10127" s="28" t="s">
        <v>5658</v>
      </c>
      <c r="M10127" s="28" t="s">
        <v>2060</v>
      </c>
    </row>
    <row r="10128" spans="1:13" hidden="1" x14ac:dyDescent="0.2">
      <c r="A10128" s="211">
        <v>94789</v>
      </c>
      <c r="B10128" s="28" t="s">
        <v>4573</v>
      </c>
      <c r="C10128" s="28" t="s">
        <v>5135</v>
      </c>
      <c r="D10128" s="25">
        <v>41534</v>
      </c>
      <c r="F10128" s="26">
        <v>2.1800000000000002</v>
      </c>
      <c r="G10128" s="28" t="s">
        <v>6699</v>
      </c>
      <c r="H10128" s="28" t="s">
        <v>4599</v>
      </c>
      <c r="I10128" s="28" t="s">
        <v>2625</v>
      </c>
      <c r="J10128" s="28" t="s">
        <v>4906</v>
      </c>
      <c r="K10128" s="29">
        <v>41535</v>
      </c>
      <c r="L10128" s="28" t="s">
        <v>5658</v>
      </c>
      <c r="M10128" s="28" t="s">
        <v>2060</v>
      </c>
    </row>
    <row r="10129" spans="1:13" x14ac:dyDescent="0.2">
      <c r="A10129" s="27">
        <v>94790</v>
      </c>
      <c r="B10129" s="28" t="s">
        <v>4573</v>
      </c>
      <c r="C10129" s="28" t="s">
        <v>5135</v>
      </c>
      <c r="D10129" s="25">
        <v>41534</v>
      </c>
      <c r="F10129" s="26">
        <v>20</v>
      </c>
      <c r="G10129" s="28" t="s">
        <v>2201</v>
      </c>
      <c r="H10129" s="28" t="s">
        <v>7151</v>
      </c>
      <c r="J10129" s="28" t="s">
        <v>4911</v>
      </c>
      <c r="K10129" s="29">
        <v>41535</v>
      </c>
      <c r="L10129" s="28" t="s">
        <v>5658</v>
      </c>
      <c r="M10129" s="28" t="s">
        <v>3808</v>
      </c>
    </row>
    <row r="10130" spans="1:13" hidden="1" x14ac:dyDescent="0.2">
      <c r="A10130" s="27">
        <v>94744</v>
      </c>
      <c r="B10130" s="28" t="s">
        <v>4585</v>
      </c>
      <c r="C10130" s="28" t="s">
        <v>4574</v>
      </c>
      <c r="D10130" s="25">
        <v>41534</v>
      </c>
      <c r="F10130" s="26">
        <v>79.790000000000006</v>
      </c>
      <c r="G10130" s="28" t="s">
        <v>5142</v>
      </c>
      <c r="H10130" s="28" t="s">
        <v>5948</v>
      </c>
      <c r="K10130" s="29">
        <v>41534</v>
      </c>
      <c r="L10130" s="28" t="s">
        <v>7174</v>
      </c>
      <c r="M10130" s="28" t="s">
        <v>7175</v>
      </c>
    </row>
    <row r="10131" spans="1:13" hidden="1" x14ac:dyDescent="0.2">
      <c r="A10131" s="27">
        <v>94922.1</v>
      </c>
      <c r="B10131" s="28" t="s">
        <v>4573</v>
      </c>
      <c r="C10131" s="28" t="s">
        <v>5133</v>
      </c>
      <c r="D10131" s="25">
        <v>41534</v>
      </c>
      <c r="F10131" s="26">
        <v>16.7</v>
      </c>
      <c r="G10131" s="28" t="s">
        <v>5137</v>
      </c>
      <c r="H10131" s="28" t="s">
        <v>3370</v>
      </c>
      <c r="J10131" s="28" t="s">
        <v>4909</v>
      </c>
      <c r="K10131" s="29">
        <v>41534</v>
      </c>
      <c r="L10131" s="28" t="s">
        <v>5658</v>
      </c>
      <c r="M10131" s="28" t="s">
        <v>3226</v>
      </c>
    </row>
    <row r="10132" spans="1:13" hidden="1" x14ac:dyDescent="0.2">
      <c r="A10132" s="27">
        <v>94922.2</v>
      </c>
      <c r="B10132" s="28" t="s">
        <v>4573</v>
      </c>
      <c r="C10132" s="28" t="s">
        <v>5133</v>
      </c>
      <c r="D10132" s="25">
        <v>41534</v>
      </c>
      <c r="E10132" s="28" t="s">
        <v>729</v>
      </c>
      <c r="F10132" s="26">
        <v>3</v>
      </c>
      <c r="G10132" s="28" t="s">
        <v>5137</v>
      </c>
      <c r="H10132" s="28" t="s">
        <v>3365</v>
      </c>
      <c r="J10132" s="28" t="s">
        <v>4909</v>
      </c>
      <c r="K10132" s="29">
        <v>41534</v>
      </c>
      <c r="L10132" s="28" t="s">
        <v>5658</v>
      </c>
      <c r="M10132" s="28" t="s">
        <v>3226</v>
      </c>
    </row>
    <row r="10133" spans="1:13" hidden="1" x14ac:dyDescent="0.2">
      <c r="A10133" s="27">
        <v>94922.3</v>
      </c>
      <c r="B10133" s="28" t="s">
        <v>4573</v>
      </c>
      <c r="C10133" s="28" t="s">
        <v>5133</v>
      </c>
      <c r="D10133" s="25">
        <v>41534</v>
      </c>
      <c r="F10133" s="26">
        <v>94.95</v>
      </c>
      <c r="G10133" s="28" t="s">
        <v>5137</v>
      </c>
      <c r="H10133" s="28" t="s">
        <v>3365</v>
      </c>
      <c r="J10133" s="28" t="s">
        <v>4909</v>
      </c>
      <c r="K10133" s="29">
        <v>41534</v>
      </c>
      <c r="L10133" s="28" t="s">
        <v>5658</v>
      </c>
      <c r="M10133" s="28" t="s">
        <v>3226</v>
      </c>
    </row>
    <row r="10134" spans="1:13" hidden="1" x14ac:dyDescent="0.2">
      <c r="A10134" s="211">
        <v>94742</v>
      </c>
      <c r="B10134" s="28" t="s">
        <v>4579</v>
      </c>
      <c r="C10134" s="28" t="s">
        <v>4574</v>
      </c>
      <c r="D10134" s="25">
        <v>41535</v>
      </c>
      <c r="F10134" s="26">
        <v>100</v>
      </c>
      <c r="G10134" s="28" t="s">
        <v>4580</v>
      </c>
      <c r="H10134" s="28" t="s">
        <v>6667</v>
      </c>
      <c r="K10134" s="29">
        <v>41535</v>
      </c>
      <c r="L10134" s="28" t="s">
        <v>3059</v>
      </c>
      <c r="M10134" s="28" t="s">
        <v>5061</v>
      </c>
    </row>
    <row r="10135" spans="1:13" hidden="1" x14ac:dyDescent="0.2">
      <c r="A10135" s="211">
        <v>94791</v>
      </c>
      <c r="B10135" s="28" t="s">
        <v>4573</v>
      </c>
      <c r="C10135" s="28" t="s">
        <v>5135</v>
      </c>
      <c r="D10135" s="25">
        <v>41535</v>
      </c>
      <c r="F10135" s="26">
        <v>1.59</v>
      </c>
      <c r="G10135" s="28" t="s">
        <v>6699</v>
      </c>
      <c r="H10135" s="28" t="s">
        <v>4599</v>
      </c>
      <c r="I10135" s="28" t="s">
        <v>2625</v>
      </c>
      <c r="J10135" s="28" t="s">
        <v>4906</v>
      </c>
      <c r="K10135" s="29">
        <v>41536</v>
      </c>
      <c r="L10135" s="28" t="s">
        <v>5658</v>
      </c>
      <c r="M10135" s="28" t="s">
        <v>2060</v>
      </c>
    </row>
    <row r="10136" spans="1:13" hidden="1" x14ac:dyDescent="0.2">
      <c r="A10136" s="211">
        <v>94792</v>
      </c>
      <c r="B10136" s="28" t="s">
        <v>4573</v>
      </c>
      <c r="C10136" s="28" t="s">
        <v>5135</v>
      </c>
      <c r="D10136" s="25">
        <v>41535</v>
      </c>
      <c r="F10136" s="26">
        <v>1.0900000000000001</v>
      </c>
      <c r="G10136" s="28" t="s">
        <v>6699</v>
      </c>
      <c r="H10136" s="28" t="s">
        <v>4599</v>
      </c>
      <c r="I10136" s="28" t="s">
        <v>2625</v>
      </c>
      <c r="J10136" s="28" t="s">
        <v>4906</v>
      </c>
      <c r="K10136" s="29">
        <v>41536</v>
      </c>
      <c r="L10136" s="28" t="s">
        <v>5658</v>
      </c>
      <c r="M10136" s="28" t="s">
        <v>2060</v>
      </c>
    </row>
    <row r="10137" spans="1:13" hidden="1" x14ac:dyDescent="0.2">
      <c r="A10137" s="211">
        <v>94793</v>
      </c>
      <c r="B10137" s="28" t="s">
        <v>4573</v>
      </c>
      <c r="C10137" s="28" t="s">
        <v>5135</v>
      </c>
      <c r="D10137" s="25">
        <v>41535</v>
      </c>
      <c r="F10137" s="26">
        <v>4.57</v>
      </c>
      <c r="G10137" s="28" t="s">
        <v>6699</v>
      </c>
      <c r="H10137" s="28" t="s">
        <v>4599</v>
      </c>
      <c r="I10137" s="28" t="s">
        <v>2625</v>
      </c>
      <c r="J10137" s="28" t="s">
        <v>4906</v>
      </c>
      <c r="K10137" s="29">
        <v>41536</v>
      </c>
      <c r="L10137" s="28" t="s">
        <v>5658</v>
      </c>
      <c r="M10137" s="28" t="s">
        <v>2060</v>
      </c>
    </row>
    <row r="10138" spans="1:13" hidden="1" x14ac:dyDescent="0.2">
      <c r="A10138" s="211">
        <v>94794</v>
      </c>
      <c r="B10138" s="28" t="s">
        <v>4573</v>
      </c>
      <c r="C10138" s="28" t="s">
        <v>5135</v>
      </c>
      <c r="D10138" s="25">
        <v>41535</v>
      </c>
      <c r="F10138" s="26">
        <v>5.01</v>
      </c>
      <c r="G10138" s="28" t="s">
        <v>6699</v>
      </c>
      <c r="H10138" s="28" t="s">
        <v>4599</v>
      </c>
      <c r="I10138" s="28" t="s">
        <v>2625</v>
      </c>
      <c r="J10138" s="28" t="s">
        <v>4906</v>
      </c>
      <c r="K10138" s="29">
        <v>41536</v>
      </c>
      <c r="L10138" s="28" t="s">
        <v>5658</v>
      </c>
      <c r="M10138" s="28" t="s">
        <v>2060</v>
      </c>
    </row>
    <row r="10139" spans="1:13" hidden="1" x14ac:dyDescent="0.2">
      <c r="A10139" s="211">
        <v>94795</v>
      </c>
      <c r="B10139" s="28" t="s">
        <v>4573</v>
      </c>
      <c r="C10139" s="28" t="s">
        <v>5135</v>
      </c>
      <c r="D10139" s="25">
        <v>41535</v>
      </c>
      <c r="F10139" s="26">
        <v>2.52</v>
      </c>
      <c r="G10139" s="28" t="s">
        <v>6699</v>
      </c>
      <c r="H10139" s="28" t="s">
        <v>4599</v>
      </c>
      <c r="I10139" s="28" t="s">
        <v>2625</v>
      </c>
      <c r="J10139" s="28" t="s">
        <v>4906</v>
      </c>
      <c r="K10139" s="29">
        <v>41536</v>
      </c>
      <c r="L10139" s="28" t="s">
        <v>5658</v>
      </c>
      <c r="M10139" s="28" t="s">
        <v>2060</v>
      </c>
    </row>
    <row r="10140" spans="1:13" hidden="1" x14ac:dyDescent="0.2">
      <c r="A10140" s="211">
        <v>94894</v>
      </c>
      <c r="B10140" s="28" t="s">
        <v>4573</v>
      </c>
      <c r="C10140" s="28" t="s">
        <v>2008</v>
      </c>
      <c r="D10140" s="25">
        <v>41535</v>
      </c>
      <c r="F10140" s="26">
        <v>3.07</v>
      </c>
      <c r="G10140" s="28" t="s">
        <v>6699</v>
      </c>
      <c r="H10140" s="28" t="s">
        <v>4599</v>
      </c>
      <c r="I10140" s="28" t="s">
        <v>2625</v>
      </c>
      <c r="J10140" s="28" t="s">
        <v>4906</v>
      </c>
      <c r="K10140" s="29" t="s">
        <v>2612</v>
      </c>
      <c r="L10140" s="28" t="s">
        <v>5658</v>
      </c>
      <c r="M10140" s="28" t="s">
        <v>2609</v>
      </c>
    </row>
    <row r="10141" spans="1:13" hidden="1" x14ac:dyDescent="0.2">
      <c r="A10141" s="27">
        <v>94741</v>
      </c>
      <c r="B10141" s="28" t="s">
        <v>4573</v>
      </c>
      <c r="C10141" s="28" t="s">
        <v>4574</v>
      </c>
      <c r="D10141" s="25">
        <v>41535</v>
      </c>
      <c r="E10141" s="28" t="s">
        <v>2635</v>
      </c>
      <c r="F10141" s="26">
        <v>72.5</v>
      </c>
      <c r="G10141" s="28" t="s">
        <v>3973</v>
      </c>
      <c r="H10141" s="28" t="s">
        <v>3381</v>
      </c>
      <c r="J10141" s="28" t="s">
        <v>4907</v>
      </c>
      <c r="K10141" s="29">
        <v>41535</v>
      </c>
      <c r="L10141" s="28" t="s">
        <v>7176</v>
      </c>
      <c r="M10141" s="28">
        <v>1463</v>
      </c>
    </row>
    <row r="10142" spans="1:13" hidden="1" x14ac:dyDescent="0.2">
      <c r="A10142" s="211">
        <v>94797</v>
      </c>
      <c r="B10142" s="28" t="s">
        <v>4573</v>
      </c>
      <c r="C10142" s="28" t="s">
        <v>5135</v>
      </c>
      <c r="D10142" s="25">
        <v>41536</v>
      </c>
      <c r="F10142" s="26">
        <v>5.39</v>
      </c>
      <c r="G10142" s="28" t="s">
        <v>1555</v>
      </c>
      <c r="H10142" s="28" t="s">
        <v>3370</v>
      </c>
      <c r="J10142" s="28" t="s">
        <v>4909</v>
      </c>
      <c r="K10142" s="29">
        <v>41537</v>
      </c>
      <c r="L10142" s="28" t="s">
        <v>5658</v>
      </c>
      <c r="M10142" s="28" t="s">
        <v>5076</v>
      </c>
    </row>
    <row r="10143" spans="1:13" hidden="1" x14ac:dyDescent="0.2">
      <c r="A10143" s="211">
        <v>94798</v>
      </c>
      <c r="B10143" s="28" t="s">
        <v>4573</v>
      </c>
      <c r="C10143" s="28" t="s">
        <v>5135</v>
      </c>
      <c r="D10143" s="25">
        <v>41536</v>
      </c>
      <c r="E10143" s="28" t="s">
        <v>2647</v>
      </c>
      <c r="F10143" s="26">
        <v>198</v>
      </c>
      <c r="G10143" s="28" t="s">
        <v>889</v>
      </c>
      <c r="H10143" s="28" t="s">
        <v>5946</v>
      </c>
      <c r="I10143" s="28" t="s">
        <v>2646</v>
      </c>
      <c r="J10143" s="28" t="s">
        <v>4908</v>
      </c>
      <c r="K10143" s="29">
        <v>41538</v>
      </c>
      <c r="L10143" s="28" t="s">
        <v>5658</v>
      </c>
      <c r="M10143" s="28" t="s">
        <v>2066</v>
      </c>
    </row>
    <row r="10144" spans="1:13" hidden="1" x14ac:dyDescent="0.2">
      <c r="A10144" s="211">
        <v>94755</v>
      </c>
      <c r="B10144" s="33" t="s">
        <v>4573</v>
      </c>
      <c r="C10144" s="33" t="s">
        <v>5135</v>
      </c>
      <c r="D10144" s="25">
        <v>41536</v>
      </c>
      <c r="E10144" s="28" t="s">
        <v>665</v>
      </c>
      <c r="F10144" s="26">
        <v>41.55</v>
      </c>
      <c r="G10144" s="28" t="s">
        <v>1560</v>
      </c>
      <c r="H10144" s="28" t="s">
        <v>3370</v>
      </c>
      <c r="J10144" s="28" t="s">
        <v>4909</v>
      </c>
      <c r="K10144" s="29">
        <v>41537</v>
      </c>
      <c r="L10144" s="33" t="s">
        <v>5658</v>
      </c>
      <c r="M10144" s="28" t="s">
        <v>2735</v>
      </c>
    </row>
    <row r="10145" spans="1:13" hidden="1" x14ac:dyDescent="0.2">
      <c r="A10145" s="211">
        <v>94799</v>
      </c>
      <c r="B10145" s="28" t="s">
        <v>4573</v>
      </c>
      <c r="C10145" s="28" t="s">
        <v>5135</v>
      </c>
      <c r="D10145" s="25">
        <v>41536</v>
      </c>
      <c r="E10145" s="28" t="s">
        <v>2649</v>
      </c>
      <c r="F10145" s="26">
        <v>0.79</v>
      </c>
      <c r="G10145" s="28" t="s">
        <v>2648</v>
      </c>
      <c r="H10145" s="28" t="s">
        <v>277</v>
      </c>
      <c r="J10145" s="28" t="s">
        <v>4911</v>
      </c>
      <c r="K10145" s="29">
        <v>41538</v>
      </c>
      <c r="L10145" s="28" t="s">
        <v>5658</v>
      </c>
      <c r="M10145" s="28" t="s">
        <v>2067</v>
      </c>
    </row>
    <row r="10146" spans="1:13" hidden="1" x14ac:dyDescent="0.2">
      <c r="A10146" s="211">
        <v>94800</v>
      </c>
      <c r="B10146" s="33" t="s">
        <v>4573</v>
      </c>
      <c r="C10146" s="28" t="s">
        <v>5135</v>
      </c>
      <c r="D10146" s="25">
        <v>41536</v>
      </c>
      <c r="F10146" s="26">
        <v>1.49</v>
      </c>
      <c r="G10146" s="28" t="s">
        <v>2648</v>
      </c>
      <c r="H10146" s="28" t="s">
        <v>277</v>
      </c>
      <c r="J10146" s="28" t="s">
        <v>4911</v>
      </c>
      <c r="K10146" s="29">
        <v>41538</v>
      </c>
      <c r="L10146" s="28" t="s">
        <v>5658</v>
      </c>
      <c r="M10146" s="28" t="s">
        <v>2067</v>
      </c>
    </row>
    <row r="10147" spans="1:13" hidden="1" x14ac:dyDescent="0.2">
      <c r="A10147" s="211">
        <v>94740</v>
      </c>
      <c r="B10147" s="28" t="s">
        <v>4573</v>
      </c>
      <c r="C10147" s="28" t="s">
        <v>4574</v>
      </c>
      <c r="D10147" s="25">
        <v>41536</v>
      </c>
      <c r="E10147" s="33" t="s">
        <v>1134</v>
      </c>
      <c r="F10147" s="26">
        <v>35.75</v>
      </c>
      <c r="G10147" s="28" t="s">
        <v>5145</v>
      </c>
      <c r="H10147" s="28" t="s">
        <v>277</v>
      </c>
      <c r="J10147" s="28" t="s">
        <v>4911</v>
      </c>
      <c r="K10147" s="29">
        <v>41536</v>
      </c>
      <c r="L10147" s="28" t="s">
        <v>7174</v>
      </c>
      <c r="M10147" s="28" t="s">
        <v>5372</v>
      </c>
    </row>
    <row r="10148" spans="1:13" hidden="1" x14ac:dyDescent="0.2">
      <c r="A10148" s="27">
        <v>94796</v>
      </c>
      <c r="B10148" s="28" t="s">
        <v>4573</v>
      </c>
      <c r="C10148" s="28" t="s">
        <v>5135</v>
      </c>
      <c r="D10148" s="25">
        <v>41536</v>
      </c>
      <c r="F10148" s="26">
        <v>27.59</v>
      </c>
      <c r="G10148" s="28" t="s">
        <v>683</v>
      </c>
      <c r="H10148" s="28" t="s">
        <v>3365</v>
      </c>
      <c r="J10148" s="28" t="s">
        <v>4909</v>
      </c>
      <c r="K10148" s="29">
        <v>41537</v>
      </c>
      <c r="L10148" s="28" t="s">
        <v>5658</v>
      </c>
      <c r="M10148" s="28" t="s">
        <v>2065</v>
      </c>
    </row>
    <row r="10149" spans="1:13" hidden="1" x14ac:dyDescent="0.2">
      <c r="A10149" s="211">
        <v>94739</v>
      </c>
      <c r="B10149" s="28" t="s">
        <v>4579</v>
      </c>
      <c r="C10149" s="28" t="s">
        <v>4574</v>
      </c>
      <c r="D10149" s="25">
        <v>41537</v>
      </c>
      <c r="F10149" s="26">
        <v>50</v>
      </c>
      <c r="G10149" s="28" t="s">
        <v>4580</v>
      </c>
      <c r="H10149" s="28" t="s">
        <v>6667</v>
      </c>
      <c r="K10149" s="29">
        <v>41537</v>
      </c>
      <c r="L10149" s="28" t="s">
        <v>3059</v>
      </c>
      <c r="M10149" s="28" t="s">
        <v>870</v>
      </c>
    </row>
    <row r="10150" spans="1:13" hidden="1" x14ac:dyDescent="0.2">
      <c r="A10150" s="27">
        <v>94802</v>
      </c>
      <c r="B10150" s="28" t="s">
        <v>4573</v>
      </c>
      <c r="C10150" s="28" t="s">
        <v>5135</v>
      </c>
      <c r="D10150" s="25">
        <v>41537</v>
      </c>
      <c r="E10150" s="33"/>
      <c r="F10150" s="26">
        <v>67.7</v>
      </c>
      <c r="G10150" s="28" t="s">
        <v>3970</v>
      </c>
      <c r="H10150" s="28" t="s">
        <v>3484</v>
      </c>
      <c r="J10150" s="28" t="s">
        <v>4909</v>
      </c>
      <c r="K10150" s="29">
        <v>41538</v>
      </c>
      <c r="L10150" s="28" t="s">
        <v>5658</v>
      </c>
      <c r="M10150" s="28" t="s">
        <v>1927</v>
      </c>
    </row>
    <row r="10151" spans="1:13" hidden="1" x14ac:dyDescent="0.2">
      <c r="A10151" s="27">
        <v>94924</v>
      </c>
      <c r="B10151" s="28" t="s">
        <v>4573</v>
      </c>
      <c r="C10151" s="28" t="s">
        <v>4580</v>
      </c>
      <c r="D10151" s="25">
        <v>41537</v>
      </c>
      <c r="E10151" s="28" t="s">
        <v>3875</v>
      </c>
      <c r="F10151" s="26">
        <v>60</v>
      </c>
      <c r="G10151" s="28" t="s">
        <v>3696</v>
      </c>
      <c r="H10151" s="28" t="s">
        <v>3488</v>
      </c>
      <c r="J10151" s="28" t="s">
        <v>4908</v>
      </c>
    </row>
    <row r="10152" spans="1:13" hidden="1" x14ac:dyDescent="0.2">
      <c r="A10152" s="27">
        <v>94925</v>
      </c>
      <c r="B10152" s="28" t="s">
        <v>4573</v>
      </c>
      <c r="C10152" s="28" t="s">
        <v>4580</v>
      </c>
      <c r="D10152" s="25">
        <v>41537</v>
      </c>
      <c r="E10152" s="28" t="s">
        <v>2957</v>
      </c>
      <c r="F10152" s="26">
        <v>20</v>
      </c>
      <c r="G10152" s="28" t="s">
        <v>3696</v>
      </c>
      <c r="H10152" s="28" t="s">
        <v>3488</v>
      </c>
      <c r="J10152" s="28" t="s">
        <v>4911</v>
      </c>
    </row>
    <row r="10153" spans="1:13" hidden="1" x14ac:dyDescent="0.2">
      <c r="A10153" s="27">
        <v>94926</v>
      </c>
      <c r="B10153" s="28" t="s">
        <v>4573</v>
      </c>
      <c r="C10153" s="28" t="s">
        <v>4580</v>
      </c>
      <c r="D10153" s="25">
        <v>41537</v>
      </c>
      <c r="E10153" s="28" t="s">
        <v>670</v>
      </c>
      <c r="F10153" s="26">
        <v>40</v>
      </c>
      <c r="G10153" s="28" t="s">
        <v>3696</v>
      </c>
      <c r="H10153" s="28" t="s">
        <v>3488</v>
      </c>
      <c r="J10153" s="28" t="s">
        <v>4908</v>
      </c>
    </row>
    <row r="10154" spans="1:13" hidden="1" x14ac:dyDescent="0.2">
      <c r="A10154" s="27">
        <v>94927</v>
      </c>
      <c r="B10154" s="28" t="s">
        <v>4573</v>
      </c>
      <c r="C10154" s="28" t="s">
        <v>4580</v>
      </c>
      <c r="D10154" s="25">
        <v>41537</v>
      </c>
      <c r="E10154" s="28" t="s">
        <v>7283</v>
      </c>
      <c r="F10154" s="26">
        <v>25</v>
      </c>
      <c r="G10154" s="28" t="s">
        <v>3696</v>
      </c>
      <c r="H10154" s="28" t="s">
        <v>3488</v>
      </c>
      <c r="J10154" s="28" t="s">
        <v>4911</v>
      </c>
    </row>
    <row r="10155" spans="1:13" hidden="1" x14ac:dyDescent="0.2">
      <c r="A10155" s="27">
        <v>94896</v>
      </c>
      <c r="B10155" s="28" t="s">
        <v>4573</v>
      </c>
      <c r="C10155" s="28" t="s">
        <v>2008</v>
      </c>
      <c r="D10155" s="25">
        <v>41537</v>
      </c>
      <c r="E10155" s="33"/>
      <c r="F10155" s="26">
        <v>6.49</v>
      </c>
      <c r="G10155" s="28" t="s">
        <v>683</v>
      </c>
      <c r="H10155" s="28" t="s">
        <v>3365</v>
      </c>
      <c r="J10155" s="28" t="s">
        <v>4909</v>
      </c>
      <c r="K10155" s="29" t="s">
        <v>2613</v>
      </c>
      <c r="L10155" s="28" t="s">
        <v>5658</v>
      </c>
      <c r="M10155" s="28" t="s">
        <v>2614</v>
      </c>
    </row>
    <row r="10156" spans="1:13" hidden="1" x14ac:dyDescent="0.2">
      <c r="A10156" s="27">
        <v>94801</v>
      </c>
      <c r="B10156" s="28" t="s">
        <v>4573</v>
      </c>
      <c r="C10156" s="28" t="s">
        <v>5135</v>
      </c>
      <c r="D10156" s="25">
        <v>41537</v>
      </c>
      <c r="F10156" s="26">
        <v>6.45</v>
      </c>
      <c r="G10156" s="28" t="s">
        <v>2210</v>
      </c>
      <c r="H10156" s="28" t="s">
        <v>3484</v>
      </c>
      <c r="J10156" s="28" t="s">
        <v>4907</v>
      </c>
      <c r="K10156" s="29">
        <v>41538</v>
      </c>
      <c r="L10156" s="28" t="s">
        <v>5658</v>
      </c>
      <c r="M10156" s="28" t="s">
        <v>3179</v>
      </c>
    </row>
    <row r="10157" spans="1:13" hidden="1" x14ac:dyDescent="0.2">
      <c r="A10157" s="27">
        <v>94895.1</v>
      </c>
      <c r="B10157" s="33" t="s">
        <v>4573</v>
      </c>
      <c r="C10157" s="28" t="s">
        <v>2008</v>
      </c>
      <c r="D10157" s="25">
        <v>41538</v>
      </c>
      <c r="E10157" s="28" t="s">
        <v>1331</v>
      </c>
      <c r="F10157" s="26">
        <v>10</v>
      </c>
      <c r="G10157" s="28" t="s">
        <v>683</v>
      </c>
      <c r="H10157" s="28" t="s">
        <v>3488</v>
      </c>
      <c r="J10157" s="28" t="s">
        <v>4909</v>
      </c>
      <c r="K10157" s="29" t="s">
        <v>2613</v>
      </c>
      <c r="L10157" s="28" t="s">
        <v>5658</v>
      </c>
      <c r="M10157" s="28" t="s">
        <v>4836</v>
      </c>
    </row>
    <row r="10158" spans="1:13" hidden="1" x14ac:dyDescent="0.2">
      <c r="A10158" s="27">
        <v>94895.2</v>
      </c>
      <c r="B10158" s="28" t="s">
        <v>4573</v>
      </c>
      <c r="C10158" s="28" t="s">
        <v>2008</v>
      </c>
      <c r="D10158" s="25">
        <v>41538</v>
      </c>
      <c r="F10158" s="26">
        <v>40.950000000000003</v>
      </c>
      <c r="G10158" s="28" t="s">
        <v>683</v>
      </c>
      <c r="H10158" s="28" t="s">
        <v>3365</v>
      </c>
      <c r="J10158" s="28" t="s">
        <v>4909</v>
      </c>
      <c r="K10158" s="29" t="s">
        <v>2613</v>
      </c>
      <c r="L10158" s="28" t="s">
        <v>5658</v>
      </c>
      <c r="M10158" s="28" t="s">
        <v>4836</v>
      </c>
    </row>
    <row r="10159" spans="1:13" hidden="1" x14ac:dyDescent="0.2">
      <c r="A10159" s="27">
        <v>94803</v>
      </c>
      <c r="B10159" s="28" t="s">
        <v>4573</v>
      </c>
      <c r="C10159" s="28" t="s">
        <v>5135</v>
      </c>
      <c r="D10159" s="25">
        <v>41539</v>
      </c>
      <c r="F10159" s="26">
        <v>8.9499999999999993</v>
      </c>
      <c r="G10159" s="28" t="s">
        <v>2210</v>
      </c>
      <c r="H10159" s="28" t="s">
        <v>3484</v>
      </c>
      <c r="J10159" s="28" t="s">
        <v>4907</v>
      </c>
      <c r="K10159" s="29">
        <v>41540</v>
      </c>
      <c r="L10159" s="28" t="s">
        <v>5658</v>
      </c>
      <c r="M10159" s="28" t="s">
        <v>2068</v>
      </c>
    </row>
    <row r="10160" spans="1:13" hidden="1" x14ac:dyDescent="0.2">
      <c r="A10160" s="211">
        <v>94736</v>
      </c>
      <c r="B10160" s="28" t="s">
        <v>4579</v>
      </c>
      <c r="C10160" s="28" t="s">
        <v>4574</v>
      </c>
      <c r="D10160" s="25">
        <v>41540</v>
      </c>
      <c r="F10160" s="26">
        <v>40</v>
      </c>
      <c r="G10160" s="28" t="s">
        <v>4580</v>
      </c>
      <c r="H10160" s="28" t="s">
        <v>6667</v>
      </c>
      <c r="K10160" s="29">
        <v>41540</v>
      </c>
      <c r="L10160" s="28" t="s">
        <v>3059</v>
      </c>
      <c r="M10160" s="28" t="s">
        <v>868</v>
      </c>
    </row>
    <row r="10161" spans="1:13" hidden="1" x14ac:dyDescent="0.2">
      <c r="A10161" s="211">
        <v>94738</v>
      </c>
      <c r="B10161" s="28" t="s">
        <v>4579</v>
      </c>
      <c r="C10161" s="28" t="s">
        <v>4574</v>
      </c>
      <c r="D10161" s="25">
        <v>41540</v>
      </c>
      <c r="F10161" s="26">
        <v>150</v>
      </c>
      <c r="G10161" s="28" t="s">
        <v>4580</v>
      </c>
      <c r="H10161" s="28" t="s">
        <v>6667</v>
      </c>
      <c r="K10161" s="29">
        <v>41540</v>
      </c>
      <c r="L10161" s="28" t="s">
        <v>3059</v>
      </c>
      <c r="M10161" s="28" t="s">
        <v>869</v>
      </c>
    </row>
    <row r="10162" spans="1:13" hidden="1" x14ac:dyDescent="0.2">
      <c r="A10162" s="27">
        <v>94737</v>
      </c>
      <c r="B10162" s="28" t="s">
        <v>4573</v>
      </c>
      <c r="C10162" s="28" t="s">
        <v>4574</v>
      </c>
      <c r="D10162" s="25">
        <v>41540</v>
      </c>
      <c r="F10162" s="26">
        <v>30</v>
      </c>
      <c r="G10162" s="28" t="s">
        <v>5152</v>
      </c>
      <c r="H10162" s="28" t="s">
        <v>7311</v>
      </c>
      <c r="J10162" s="28" t="s">
        <v>4683</v>
      </c>
      <c r="K10162" s="29">
        <v>41540</v>
      </c>
      <c r="L10162" s="28" t="s">
        <v>7182</v>
      </c>
      <c r="M10162" s="28" t="s">
        <v>383</v>
      </c>
    </row>
    <row r="10163" spans="1:13" hidden="1" x14ac:dyDescent="0.2">
      <c r="A10163" s="27">
        <v>94897</v>
      </c>
      <c r="B10163" s="28" t="s">
        <v>4573</v>
      </c>
      <c r="C10163" s="28" t="s">
        <v>2008</v>
      </c>
      <c r="D10163" s="25">
        <v>41540</v>
      </c>
      <c r="F10163" s="26">
        <v>54.25</v>
      </c>
      <c r="G10163" s="28" t="s">
        <v>683</v>
      </c>
      <c r="H10163" s="28" t="s">
        <v>3365</v>
      </c>
      <c r="J10163" s="28" t="s">
        <v>4909</v>
      </c>
      <c r="K10163" s="29" t="s">
        <v>2615</v>
      </c>
      <c r="L10163" s="28" t="s">
        <v>5658</v>
      </c>
      <c r="M10163" s="28" t="s">
        <v>4834</v>
      </c>
    </row>
    <row r="10164" spans="1:13" hidden="1" x14ac:dyDescent="0.2">
      <c r="A10164" s="27">
        <v>94804</v>
      </c>
      <c r="B10164" s="28" t="s">
        <v>4573</v>
      </c>
      <c r="C10164" s="28" t="s">
        <v>5135</v>
      </c>
      <c r="D10164" s="25">
        <v>41540</v>
      </c>
      <c r="F10164" s="26">
        <v>65.66</v>
      </c>
      <c r="G10164" s="28" t="s">
        <v>4758</v>
      </c>
      <c r="H10164" s="28" t="s">
        <v>7322</v>
      </c>
      <c r="J10164" s="28" t="s">
        <v>7139</v>
      </c>
      <c r="K10164" s="29">
        <v>41541</v>
      </c>
      <c r="L10164" s="28" t="s">
        <v>5658</v>
      </c>
      <c r="M10164" s="28" t="s">
        <v>3005</v>
      </c>
    </row>
    <row r="10165" spans="1:13" hidden="1" x14ac:dyDescent="0.2">
      <c r="A10165" s="27">
        <v>94805</v>
      </c>
      <c r="B10165" s="28" t="s">
        <v>4573</v>
      </c>
      <c r="C10165" s="28" t="s">
        <v>5135</v>
      </c>
      <c r="D10165" s="25">
        <v>41540</v>
      </c>
      <c r="F10165" s="26">
        <v>6.88</v>
      </c>
      <c r="G10165" s="28" t="s">
        <v>5137</v>
      </c>
      <c r="H10165" s="28" t="s">
        <v>3365</v>
      </c>
      <c r="J10165" s="28" t="s">
        <v>4909</v>
      </c>
      <c r="K10165" s="29">
        <v>41541</v>
      </c>
      <c r="L10165" s="28" t="s">
        <v>5658</v>
      </c>
      <c r="M10165" s="28" t="s">
        <v>4774</v>
      </c>
    </row>
    <row r="10166" spans="1:13" hidden="1" x14ac:dyDescent="0.2">
      <c r="A10166" s="211">
        <v>94733</v>
      </c>
      <c r="B10166" s="28" t="s">
        <v>4579</v>
      </c>
      <c r="C10166" s="28" t="s">
        <v>4574</v>
      </c>
      <c r="D10166" s="25">
        <v>41541</v>
      </c>
      <c r="F10166" s="26">
        <v>30</v>
      </c>
      <c r="G10166" s="28" t="s">
        <v>4580</v>
      </c>
      <c r="H10166" s="28" t="s">
        <v>6667</v>
      </c>
      <c r="K10166" s="29">
        <v>41541</v>
      </c>
      <c r="L10166" s="28" t="s">
        <v>3059</v>
      </c>
      <c r="M10166" s="28" t="s">
        <v>866</v>
      </c>
    </row>
    <row r="10167" spans="1:13" hidden="1" x14ac:dyDescent="0.2">
      <c r="A10167" s="27">
        <v>94735</v>
      </c>
      <c r="B10167" s="28" t="s">
        <v>4573</v>
      </c>
      <c r="C10167" s="28" t="s">
        <v>4574</v>
      </c>
      <c r="D10167" s="25">
        <v>41541</v>
      </c>
      <c r="E10167" s="28" t="s">
        <v>3389</v>
      </c>
      <c r="F10167" s="26">
        <v>46.08</v>
      </c>
      <c r="G10167" s="28" t="s">
        <v>5139</v>
      </c>
      <c r="H10167" s="28" t="s">
        <v>3381</v>
      </c>
      <c r="J10167" s="28" t="s">
        <v>4911</v>
      </c>
      <c r="K10167" s="29">
        <v>41541</v>
      </c>
      <c r="L10167" s="28" t="s">
        <v>7174</v>
      </c>
      <c r="M10167" s="28" t="s">
        <v>7209</v>
      </c>
    </row>
    <row r="10168" spans="1:13" hidden="1" x14ac:dyDescent="0.2">
      <c r="A10168" s="27">
        <v>94732</v>
      </c>
      <c r="B10168" s="33" t="s">
        <v>4585</v>
      </c>
      <c r="C10168" s="28" t="s">
        <v>4574</v>
      </c>
      <c r="D10168" s="25">
        <v>41541</v>
      </c>
      <c r="F10168" s="26">
        <v>20.8</v>
      </c>
      <c r="G10168" s="28" t="s">
        <v>5141</v>
      </c>
      <c r="H10168" s="28" t="s">
        <v>5948</v>
      </c>
      <c r="J10168" s="28" t="s">
        <v>4907</v>
      </c>
      <c r="K10168" s="29">
        <v>41541</v>
      </c>
      <c r="L10168" s="28" t="s">
        <v>7174</v>
      </c>
      <c r="M10168" s="28" t="s">
        <v>5035</v>
      </c>
    </row>
    <row r="10169" spans="1:13" hidden="1" x14ac:dyDescent="0.2">
      <c r="A10169" s="27">
        <v>94806</v>
      </c>
      <c r="B10169" s="28" t="s">
        <v>4573</v>
      </c>
      <c r="C10169" s="28" t="s">
        <v>5135</v>
      </c>
      <c r="D10169" s="25">
        <v>41541</v>
      </c>
      <c r="F10169" s="26">
        <v>4.87</v>
      </c>
      <c r="G10169" s="28" t="s">
        <v>5137</v>
      </c>
      <c r="H10169" s="28" t="s">
        <v>3365</v>
      </c>
      <c r="J10169" s="28" t="s">
        <v>4909</v>
      </c>
      <c r="K10169" s="29">
        <v>41542</v>
      </c>
      <c r="L10169" s="28" t="s">
        <v>5658</v>
      </c>
      <c r="M10169" s="28" t="s">
        <v>4774</v>
      </c>
    </row>
    <row r="10170" spans="1:13" hidden="1" x14ac:dyDescent="0.2">
      <c r="A10170" s="27">
        <v>94734</v>
      </c>
      <c r="B10170" s="28" t="s">
        <v>5138</v>
      </c>
      <c r="C10170" s="28" t="s">
        <v>4574</v>
      </c>
      <c r="D10170" s="25">
        <v>41541</v>
      </c>
      <c r="F10170" s="26">
        <v>332.46</v>
      </c>
      <c r="G10170" s="28" t="s">
        <v>4574</v>
      </c>
      <c r="H10170" s="28" t="s">
        <v>3381</v>
      </c>
      <c r="J10170" s="28" t="s">
        <v>4909</v>
      </c>
      <c r="K10170" s="29">
        <v>41541</v>
      </c>
      <c r="L10170" s="28" t="s">
        <v>7206</v>
      </c>
      <c r="M10170" s="28" t="s">
        <v>867</v>
      </c>
    </row>
    <row r="10171" spans="1:13" x14ac:dyDescent="0.2">
      <c r="A10171" s="27">
        <v>94807</v>
      </c>
      <c r="B10171" s="28" t="s">
        <v>4573</v>
      </c>
      <c r="C10171" s="28" t="s">
        <v>5135</v>
      </c>
      <c r="D10171" s="25">
        <v>41541</v>
      </c>
      <c r="F10171" s="26">
        <v>15.9</v>
      </c>
      <c r="G10171" s="28" t="s">
        <v>2205</v>
      </c>
      <c r="H10171" s="28" t="s">
        <v>7151</v>
      </c>
      <c r="J10171" s="28" t="s">
        <v>4911</v>
      </c>
      <c r="K10171" s="29">
        <v>41542</v>
      </c>
      <c r="L10171" s="28" t="s">
        <v>5658</v>
      </c>
      <c r="M10171" s="28" t="s">
        <v>755</v>
      </c>
    </row>
    <row r="10172" spans="1:13" hidden="1" x14ac:dyDescent="0.2">
      <c r="A10172" s="27">
        <v>94809</v>
      </c>
      <c r="B10172" s="28" t="s">
        <v>4573</v>
      </c>
      <c r="C10172" s="28" t="s">
        <v>5135</v>
      </c>
      <c r="D10172" s="25">
        <v>41542</v>
      </c>
      <c r="F10172" s="26">
        <v>20.98</v>
      </c>
      <c r="G10172" s="28" t="s">
        <v>6614</v>
      </c>
      <c r="H10172" s="28" t="s">
        <v>7311</v>
      </c>
      <c r="J10172" s="28" t="s">
        <v>4683</v>
      </c>
      <c r="K10172" s="29">
        <v>41543</v>
      </c>
      <c r="L10172" s="28" t="s">
        <v>5658</v>
      </c>
      <c r="M10172" s="28" t="s">
        <v>1638</v>
      </c>
    </row>
    <row r="10173" spans="1:13" hidden="1" x14ac:dyDescent="0.2">
      <c r="A10173" s="27">
        <v>94898</v>
      </c>
      <c r="B10173" s="28" t="s">
        <v>4573</v>
      </c>
      <c r="C10173" s="28" t="s">
        <v>2008</v>
      </c>
      <c r="D10173" s="25">
        <v>41542</v>
      </c>
      <c r="F10173" s="26">
        <v>2.76</v>
      </c>
      <c r="G10173" s="28" t="s">
        <v>683</v>
      </c>
      <c r="H10173" s="28" t="s">
        <v>3365</v>
      </c>
      <c r="J10173" s="28" t="s">
        <v>4909</v>
      </c>
      <c r="K10173" s="29" t="s">
        <v>2616</v>
      </c>
      <c r="L10173" s="28" t="s">
        <v>5658</v>
      </c>
      <c r="M10173" s="28" t="s">
        <v>4834</v>
      </c>
    </row>
    <row r="10174" spans="1:13" hidden="1" x14ac:dyDescent="0.2">
      <c r="A10174" s="27">
        <v>94808</v>
      </c>
      <c r="B10174" s="28" t="s">
        <v>4573</v>
      </c>
      <c r="C10174" s="28" t="s">
        <v>5135</v>
      </c>
      <c r="D10174" s="25">
        <v>41542</v>
      </c>
      <c r="F10174" s="26">
        <v>6.45</v>
      </c>
      <c r="G10174" s="28" t="s">
        <v>2210</v>
      </c>
      <c r="H10174" s="28" t="s">
        <v>3484</v>
      </c>
      <c r="J10174" s="28" t="s">
        <v>4907</v>
      </c>
      <c r="K10174" s="29">
        <v>41543</v>
      </c>
      <c r="L10174" s="28" t="s">
        <v>5658</v>
      </c>
      <c r="M10174" s="28" t="s">
        <v>3179</v>
      </c>
    </row>
    <row r="10175" spans="1:13" hidden="1" x14ac:dyDescent="0.2">
      <c r="A10175" s="211">
        <v>94810.2</v>
      </c>
      <c r="B10175" s="33" t="s">
        <v>4579</v>
      </c>
      <c r="C10175" s="28" t="s">
        <v>5135</v>
      </c>
      <c r="D10175" s="25">
        <v>41543</v>
      </c>
      <c r="E10175" s="28" t="s">
        <v>2651</v>
      </c>
      <c r="F10175" s="26">
        <v>68</v>
      </c>
      <c r="G10175" s="28" t="s">
        <v>4580</v>
      </c>
      <c r="H10175" s="28" t="s">
        <v>6667</v>
      </c>
      <c r="K10175" s="29">
        <v>41544</v>
      </c>
      <c r="L10175" s="28" t="s">
        <v>5658</v>
      </c>
      <c r="M10175" s="28" t="s">
        <v>2069</v>
      </c>
    </row>
    <row r="10176" spans="1:13" hidden="1" x14ac:dyDescent="0.2">
      <c r="A10176" s="27">
        <v>94899.1</v>
      </c>
      <c r="B10176" s="28" t="s">
        <v>4573</v>
      </c>
      <c r="C10176" s="28" t="s">
        <v>2008</v>
      </c>
      <c r="D10176" s="25">
        <v>41543</v>
      </c>
      <c r="E10176" s="28" t="s">
        <v>660</v>
      </c>
      <c r="F10176" s="26">
        <v>14.2</v>
      </c>
      <c r="G10176" s="28" t="s">
        <v>683</v>
      </c>
      <c r="H10176" s="28" t="s">
        <v>3488</v>
      </c>
      <c r="J10176" s="28" t="s">
        <v>4909</v>
      </c>
      <c r="K10176" s="29" t="s">
        <v>2617</v>
      </c>
      <c r="L10176" s="28" t="s">
        <v>5658</v>
      </c>
      <c r="M10176" s="28" t="s">
        <v>4836</v>
      </c>
    </row>
    <row r="10177" spans="1:13" hidden="1" x14ac:dyDescent="0.2">
      <c r="A10177" s="27">
        <v>94899.199999999997</v>
      </c>
      <c r="B10177" s="28" t="s">
        <v>4573</v>
      </c>
      <c r="C10177" s="28" t="s">
        <v>2008</v>
      </c>
      <c r="D10177" s="25">
        <v>41543</v>
      </c>
      <c r="E10177" s="28" t="s">
        <v>726</v>
      </c>
      <c r="F10177" s="26">
        <v>9</v>
      </c>
      <c r="G10177" s="28" t="s">
        <v>683</v>
      </c>
      <c r="H10177" s="28" t="s">
        <v>3370</v>
      </c>
      <c r="J10177" s="28" t="s">
        <v>4909</v>
      </c>
      <c r="K10177" s="29" t="s">
        <v>2617</v>
      </c>
      <c r="L10177" s="28" t="s">
        <v>5658</v>
      </c>
      <c r="M10177" s="28" t="s">
        <v>4836</v>
      </c>
    </row>
    <row r="10178" spans="1:13" hidden="1" x14ac:dyDescent="0.2">
      <c r="A10178" s="27">
        <v>94899.3</v>
      </c>
      <c r="B10178" s="28" t="s">
        <v>4573</v>
      </c>
      <c r="C10178" s="28" t="s">
        <v>2008</v>
      </c>
      <c r="D10178" s="25">
        <v>41543</v>
      </c>
      <c r="F10178" s="26">
        <v>8.14</v>
      </c>
      <c r="G10178" s="28" t="s">
        <v>683</v>
      </c>
      <c r="H10178" s="28" t="s">
        <v>3365</v>
      </c>
      <c r="J10178" s="28" t="s">
        <v>4909</v>
      </c>
      <c r="K10178" s="29" t="s">
        <v>2617</v>
      </c>
      <c r="L10178" s="28" t="s">
        <v>5658</v>
      </c>
      <c r="M10178" s="28" t="s">
        <v>4836</v>
      </c>
    </row>
    <row r="10179" spans="1:13" x14ac:dyDescent="0.2">
      <c r="A10179" s="27">
        <v>94811</v>
      </c>
      <c r="B10179" s="28" t="s">
        <v>4573</v>
      </c>
      <c r="C10179" s="28" t="s">
        <v>5135</v>
      </c>
      <c r="D10179" s="25">
        <v>41543</v>
      </c>
      <c r="F10179" s="26">
        <v>17.5</v>
      </c>
      <c r="G10179" s="28" t="s">
        <v>2205</v>
      </c>
      <c r="H10179" s="28" t="s">
        <v>7151</v>
      </c>
      <c r="J10179" s="28" t="s">
        <v>4911</v>
      </c>
      <c r="K10179" s="29">
        <v>41544</v>
      </c>
      <c r="L10179" s="28" t="s">
        <v>5658</v>
      </c>
      <c r="M10179" s="28" t="s">
        <v>755</v>
      </c>
    </row>
    <row r="10180" spans="1:13" hidden="1" x14ac:dyDescent="0.2">
      <c r="A10180" s="27">
        <v>94810.1</v>
      </c>
      <c r="B10180" s="28" t="s">
        <v>4573</v>
      </c>
      <c r="C10180" s="28" t="s">
        <v>5135</v>
      </c>
      <c r="D10180" s="25">
        <v>41543</v>
      </c>
      <c r="E10180" s="28" t="s">
        <v>2650</v>
      </c>
      <c r="F10180" s="26">
        <v>34</v>
      </c>
      <c r="G10180" s="28" t="s">
        <v>3479</v>
      </c>
      <c r="H10180" s="28" t="s">
        <v>3484</v>
      </c>
      <c r="J10180" s="28" t="s">
        <v>4907</v>
      </c>
      <c r="K10180" s="29">
        <v>41544</v>
      </c>
      <c r="L10180" s="28" t="s">
        <v>5658</v>
      </c>
      <c r="M10180" s="28" t="s">
        <v>2069</v>
      </c>
    </row>
    <row r="10181" spans="1:13" hidden="1" x14ac:dyDescent="0.2">
      <c r="A10181" s="211">
        <v>94730</v>
      </c>
      <c r="B10181" s="28" t="s">
        <v>4573</v>
      </c>
      <c r="C10181" s="28" t="s">
        <v>4574</v>
      </c>
      <c r="D10181" s="25">
        <v>41544</v>
      </c>
      <c r="F10181" s="26">
        <v>35</v>
      </c>
      <c r="G10181" s="28" t="s">
        <v>6756</v>
      </c>
      <c r="H10181" s="28" t="s">
        <v>277</v>
      </c>
      <c r="J10181" s="28" t="s">
        <v>4911</v>
      </c>
      <c r="K10181" s="29">
        <v>41544</v>
      </c>
      <c r="L10181" s="28" t="s">
        <v>7174</v>
      </c>
      <c r="M10181" s="28" t="s">
        <v>6785</v>
      </c>
    </row>
    <row r="10182" spans="1:13" hidden="1" x14ac:dyDescent="0.2">
      <c r="A10182" s="27">
        <v>94813</v>
      </c>
      <c r="B10182" s="28" t="s">
        <v>4573</v>
      </c>
      <c r="C10182" s="28" t="s">
        <v>5135</v>
      </c>
      <c r="D10182" s="25">
        <v>41544</v>
      </c>
      <c r="F10182" s="26">
        <v>18.8</v>
      </c>
      <c r="G10182" s="28" t="s">
        <v>683</v>
      </c>
      <c r="H10182" s="28" t="s">
        <v>3365</v>
      </c>
      <c r="J10182" s="28" t="s">
        <v>4909</v>
      </c>
      <c r="K10182" s="29">
        <v>41545</v>
      </c>
      <c r="L10182" s="28" t="s">
        <v>5658</v>
      </c>
      <c r="M10182" s="28" t="s">
        <v>7856</v>
      </c>
    </row>
    <row r="10183" spans="1:13" hidden="1" x14ac:dyDescent="0.2">
      <c r="A10183" s="27">
        <v>94812</v>
      </c>
      <c r="B10183" s="28" t="s">
        <v>4573</v>
      </c>
      <c r="C10183" s="28" t="s">
        <v>5135</v>
      </c>
      <c r="D10183" s="25">
        <v>41544</v>
      </c>
      <c r="F10183" s="26">
        <v>10.9</v>
      </c>
      <c r="G10183" s="28" t="s">
        <v>2210</v>
      </c>
      <c r="H10183" s="28" t="s">
        <v>3484</v>
      </c>
      <c r="J10183" s="28" t="s">
        <v>4907</v>
      </c>
      <c r="K10183" s="29">
        <v>41545</v>
      </c>
      <c r="L10183" s="28" t="s">
        <v>5658</v>
      </c>
      <c r="M10183" s="28" t="s">
        <v>2068</v>
      </c>
    </row>
    <row r="10184" spans="1:13" hidden="1" x14ac:dyDescent="0.2">
      <c r="A10184" s="27">
        <v>94814</v>
      </c>
      <c r="B10184" s="28" t="s">
        <v>4573</v>
      </c>
      <c r="C10184" s="28" t="s">
        <v>5135</v>
      </c>
      <c r="D10184" s="25">
        <v>41544</v>
      </c>
      <c r="F10184" s="26">
        <v>34</v>
      </c>
      <c r="G10184" s="28" t="s">
        <v>4030</v>
      </c>
      <c r="H10184" s="28" t="s">
        <v>4600</v>
      </c>
      <c r="J10184" s="28" t="s">
        <v>4905</v>
      </c>
      <c r="K10184" s="29">
        <v>41545</v>
      </c>
      <c r="L10184" s="28" t="s">
        <v>5658</v>
      </c>
      <c r="M10184" s="28" t="s">
        <v>2070</v>
      </c>
    </row>
    <row r="10185" spans="1:13" hidden="1" x14ac:dyDescent="0.2">
      <c r="A10185" s="27">
        <v>94815</v>
      </c>
      <c r="B10185" s="28" t="s">
        <v>4573</v>
      </c>
      <c r="C10185" s="28" t="s">
        <v>5135</v>
      </c>
      <c r="D10185" s="25">
        <v>41544</v>
      </c>
      <c r="F10185" s="26">
        <v>24</v>
      </c>
      <c r="G10185" s="28" t="s">
        <v>4030</v>
      </c>
      <c r="H10185" s="28" t="s">
        <v>4600</v>
      </c>
      <c r="J10185" s="28" t="s">
        <v>4906</v>
      </c>
      <c r="K10185" s="29">
        <v>41545</v>
      </c>
      <c r="L10185" s="28" t="s">
        <v>5658</v>
      </c>
      <c r="M10185" s="28" t="s">
        <v>2070</v>
      </c>
    </row>
    <row r="10186" spans="1:13" hidden="1" x14ac:dyDescent="0.2">
      <c r="A10186" s="27">
        <v>94731</v>
      </c>
      <c r="B10186" s="28" t="s">
        <v>4573</v>
      </c>
      <c r="C10186" s="28" t="s">
        <v>4574</v>
      </c>
      <c r="D10186" s="25">
        <v>41544</v>
      </c>
      <c r="F10186" s="26">
        <v>17</v>
      </c>
      <c r="G10186" s="28" t="s">
        <v>5136</v>
      </c>
      <c r="H10186" s="28" t="s">
        <v>3381</v>
      </c>
      <c r="J10186" s="28" t="s">
        <v>4911</v>
      </c>
      <c r="K10186" s="29">
        <v>41544</v>
      </c>
      <c r="L10186" s="28" t="s">
        <v>7174</v>
      </c>
      <c r="M10186" s="28" t="s">
        <v>7221</v>
      </c>
    </row>
    <row r="10187" spans="1:13" hidden="1" x14ac:dyDescent="0.2">
      <c r="A10187" s="211">
        <v>94816</v>
      </c>
      <c r="B10187" s="28" t="s">
        <v>4573</v>
      </c>
      <c r="C10187" s="28" t="s">
        <v>5135</v>
      </c>
      <c r="D10187" s="25">
        <v>41546</v>
      </c>
      <c r="F10187" s="26">
        <v>14</v>
      </c>
      <c r="G10187" s="28" t="s">
        <v>7120</v>
      </c>
      <c r="H10187" s="28" t="s">
        <v>3484</v>
      </c>
      <c r="J10187" s="28" t="s">
        <v>4907</v>
      </c>
      <c r="K10187" s="29">
        <v>41547</v>
      </c>
      <c r="L10187" s="28" t="s">
        <v>5658</v>
      </c>
      <c r="M10187" s="28" t="s">
        <v>2071</v>
      </c>
    </row>
    <row r="10188" spans="1:13" hidden="1" x14ac:dyDescent="0.2">
      <c r="A10188" s="211">
        <v>94727</v>
      </c>
      <c r="B10188" s="28" t="s">
        <v>4592</v>
      </c>
      <c r="C10188" s="28" t="s">
        <v>4574</v>
      </c>
      <c r="D10188" s="25">
        <v>41547</v>
      </c>
      <c r="F10188" s="26">
        <v>-6165.78</v>
      </c>
      <c r="G10188" s="28" t="s">
        <v>4593</v>
      </c>
      <c r="H10188" s="28" t="s">
        <v>6666</v>
      </c>
      <c r="J10188" s="28" t="s">
        <v>4911</v>
      </c>
      <c r="K10188" s="29">
        <v>41547</v>
      </c>
      <c r="L10188" s="28" t="s">
        <v>7177</v>
      </c>
      <c r="M10188" s="28" t="s">
        <v>382</v>
      </c>
    </row>
    <row r="10189" spans="1:13" hidden="1" x14ac:dyDescent="0.2">
      <c r="A10189" s="211">
        <v>94819</v>
      </c>
      <c r="B10189" s="28" t="s">
        <v>4573</v>
      </c>
      <c r="C10189" s="28" t="s">
        <v>5135</v>
      </c>
      <c r="D10189" s="25">
        <v>41547</v>
      </c>
      <c r="F10189" s="26">
        <v>3.4</v>
      </c>
      <c r="G10189" s="28" t="s">
        <v>7120</v>
      </c>
      <c r="H10189" s="28" t="s">
        <v>3484</v>
      </c>
      <c r="J10189" s="28" t="s">
        <v>4911</v>
      </c>
      <c r="K10189" s="29">
        <v>41548</v>
      </c>
      <c r="L10189" s="28" t="s">
        <v>5658</v>
      </c>
      <c r="M10189" s="28" t="s">
        <v>3798</v>
      </c>
    </row>
    <row r="10190" spans="1:13" hidden="1" x14ac:dyDescent="0.2">
      <c r="A10190" s="27">
        <v>94728</v>
      </c>
      <c r="B10190" s="28" t="s">
        <v>4592</v>
      </c>
      <c r="C10190" s="28" t="s">
        <v>4574</v>
      </c>
      <c r="D10190" s="25">
        <v>41547</v>
      </c>
      <c r="F10190" s="26">
        <v>-50</v>
      </c>
      <c r="G10190" s="28" t="s">
        <v>2601</v>
      </c>
      <c r="H10190" s="28" t="s">
        <v>6666</v>
      </c>
      <c r="J10190" s="28" t="s">
        <v>4907</v>
      </c>
      <c r="K10190" s="29">
        <v>41547</v>
      </c>
      <c r="L10190" s="28" t="s">
        <v>7177</v>
      </c>
      <c r="M10190" s="28" t="s">
        <v>2726</v>
      </c>
    </row>
    <row r="10191" spans="1:13" hidden="1" x14ac:dyDescent="0.2">
      <c r="A10191" s="27">
        <v>94726</v>
      </c>
      <c r="B10191" s="28" t="s">
        <v>4573</v>
      </c>
      <c r="C10191" s="28" t="s">
        <v>4574</v>
      </c>
      <c r="D10191" s="25">
        <v>41547</v>
      </c>
      <c r="F10191" s="26">
        <v>30</v>
      </c>
      <c r="G10191" s="28" t="s">
        <v>5152</v>
      </c>
      <c r="H10191" s="28" t="s">
        <v>7311</v>
      </c>
      <c r="J10191" s="28" t="s">
        <v>4683</v>
      </c>
      <c r="K10191" s="29">
        <v>41547</v>
      </c>
      <c r="L10191" s="28" t="s">
        <v>7182</v>
      </c>
      <c r="M10191" s="28" t="s">
        <v>381</v>
      </c>
    </row>
    <row r="10192" spans="1:13" hidden="1" x14ac:dyDescent="0.2">
      <c r="A10192" s="27">
        <v>94900.1</v>
      </c>
      <c r="B10192" s="28" t="s">
        <v>4573</v>
      </c>
      <c r="C10192" s="28" t="s">
        <v>2008</v>
      </c>
      <c r="D10192" s="25">
        <v>41547</v>
      </c>
      <c r="E10192" s="28" t="s">
        <v>4689</v>
      </c>
      <c r="F10192" s="26">
        <v>9.5</v>
      </c>
      <c r="G10192" s="28" t="s">
        <v>683</v>
      </c>
      <c r="H10192" s="28" t="s">
        <v>3370</v>
      </c>
      <c r="J10192" s="28" t="s">
        <v>4909</v>
      </c>
      <c r="K10192" s="29">
        <v>41284</v>
      </c>
      <c r="L10192" s="28" t="s">
        <v>5658</v>
      </c>
      <c r="M10192" s="28" t="s">
        <v>4836</v>
      </c>
    </row>
    <row r="10193" spans="1:13" hidden="1" x14ac:dyDescent="0.2">
      <c r="A10193" s="27">
        <v>94900.2</v>
      </c>
      <c r="B10193" s="28" t="s">
        <v>4573</v>
      </c>
      <c r="C10193" s="28" t="s">
        <v>2008</v>
      </c>
      <c r="D10193" s="25">
        <v>41547</v>
      </c>
      <c r="F10193" s="26">
        <v>28.91</v>
      </c>
      <c r="G10193" s="28" t="s">
        <v>683</v>
      </c>
      <c r="H10193" s="28" t="s">
        <v>3365</v>
      </c>
      <c r="J10193" s="28" t="s">
        <v>4909</v>
      </c>
      <c r="K10193" s="29">
        <v>41284</v>
      </c>
      <c r="L10193" s="28" t="s">
        <v>5658</v>
      </c>
      <c r="M10193" s="28" t="s">
        <v>4836</v>
      </c>
    </row>
    <row r="10194" spans="1:13" hidden="1" x14ac:dyDescent="0.2">
      <c r="A10194" s="27">
        <v>94817</v>
      </c>
      <c r="B10194" s="28" t="s">
        <v>4573</v>
      </c>
      <c r="C10194" s="28" t="s">
        <v>5135</v>
      </c>
      <c r="D10194" s="25">
        <v>41547</v>
      </c>
      <c r="F10194" s="26">
        <v>8.3699999999999992</v>
      </c>
      <c r="G10194" s="28" t="s">
        <v>5137</v>
      </c>
      <c r="H10194" s="28" t="s">
        <v>3365</v>
      </c>
      <c r="J10194" s="28" t="s">
        <v>4909</v>
      </c>
      <c r="K10194" s="29">
        <v>41548</v>
      </c>
      <c r="L10194" s="28" t="s">
        <v>5658</v>
      </c>
      <c r="M10194" s="28" t="s">
        <v>4774</v>
      </c>
    </row>
    <row r="10195" spans="1:13" hidden="1" x14ac:dyDescent="0.2">
      <c r="A10195" s="27">
        <v>94818</v>
      </c>
      <c r="B10195" s="28" t="s">
        <v>4573</v>
      </c>
      <c r="C10195" s="28" t="s">
        <v>5135</v>
      </c>
      <c r="D10195" s="25">
        <v>41547</v>
      </c>
      <c r="E10195" s="28" t="s">
        <v>2652</v>
      </c>
      <c r="F10195" s="26">
        <v>73.75</v>
      </c>
      <c r="G10195" s="28" t="s">
        <v>687</v>
      </c>
      <c r="H10195" s="28" t="s">
        <v>3484</v>
      </c>
      <c r="J10195" s="28" t="s">
        <v>4907</v>
      </c>
      <c r="K10195" s="29">
        <v>41548</v>
      </c>
      <c r="L10195" s="28" t="s">
        <v>5658</v>
      </c>
      <c r="M10195" s="28" t="s">
        <v>2072</v>
      </c>
    </row>
    <row r="10196" spans="1:13" hidden="1" x14ac:dyDescent="0.2">
      <c r="A10196" s="27">
        <v>94729</v>
      </c>
      <c r="B10196" s="28" t="s">
        <v>4573</v>
      </c>
      <c r="C10196" s="28" t="s">
        <v>4574</v>
      </c>
      <c r="D10196" s="25">
        <v>41547</v>
      </c>
      <c r="F10196" s="26">
        <v>43.11</v>
      </c>
      <c r="G10196" s="28" t="s">
        <v>6790</v>
      </c>
      <c r="H10196" s="28" t="s">
        <v>3381</v>
      </c>
      <c r="J10196" s="28" t="s">
        <v>4909</v>
      </c>
      <c r="K10196" s="29">
        <v>41547</v>
      </c>
      <c r="L10196" s="28" t="s">
        <v>7174</v>
      </c>
      <c r="M10196" s="28" t="s">
        <v>7220</v>
      </c>
    </row>
    <row r="10197" spans="1:13" hidden="1" x14ac:dyDescent="0.2">
      <c r="A10197" s="211">
        <v>94717</v>
      </c>
      <c r="B10197" s="28" t="s">
        <v>4579</v>
      </c>
      <c r="C10197" s="28" t="s">
        <v>4574</v>
      </c>
      <c r="D10197" s="25">
        <v>41548</v>
      </c>
      <c r="F10197" s="26">
        <v>20</v>
      </c>
      <c r="G10197" s="28" t="s">
        <v>4580</v>
      </c>
      <c r="H10197" s="28" t="s">
        <v>6667</v>
      </c>
      <c r="K10197" s="29">
        <v>41548</v>
      </c>
      <c r="L10197" s="28" t="s">
        <v>3059</v>
      </c>
      <c r="M10197" s="28" t="s">
        <v>865</v>
      </c>
    </row>
    <row r="10198" spans="1:13" hidden="1" x14ac:dyDescent="0.2">
      <c r="A10198" s="211">
        <v>94715.1</v>
      </c>
      <c r="B10198" s="28" t="s">
        <v>4573</v>
      </c>
      <c r="C10198" s="28" t="s">
        <v>4574</v>
      </c>
      <c r="D10198" s="25">
        <v>41548</v>
      </c>
      <c r="F10198" s="26">
        <v>50</v>
      </c>
      <c r="G10198" s="28" t="s">
        <v>4915</v>
      </c>
      <c r="H10198" s="28" t="s">
        <v>4600</v>
      </c>
      <c r="J10198" s="28" t="s">
        <v>4905</v>
      </c>
      <c r="K10198" s="29">
        <v>41548</v>
      </c>
      <c r="L10198" s="28" t="s">
        <v>7182</v>
      </c>
      <c r="M10198" s="28" t="s">
        <v>1903</v>
      </c>
    </row>
    <row r="10199" spans="1:13" hidden="1" x14ac:dyDescent="0.2">
      <c r="A10199" s="211">
        <v>94723</v>
      </c>
      <c r="B10199" s="33" t="s">
        <v>4573</v>
      </c>
      <c r="C10199" s="28" t="s">
        <v>4574</v>
      </c>
      <c r="D10199" s="25">
        <v>41548</v>
      </c>
      <c r="F10199" s="26">
        <v>5</v>
      </c>
      <c r="G10199" s="28" t="s">
        <v>5134</v>
      </c>
      <c r="H10199" s="28" t="s">
        <v>5954</v>
      </c>
      <c r="J10199" s="28" t="s">
        <v>4912</v>
      </c>
      <c r="K10199" s="29">
        <v>41548</v>
      </c>
      <c r="L10199" s="28" t="s">
        <v>7174</v>
      </c>
      <c r="M10199" s="28" t="s">
        <v>7194</v>
      </c>
    </row>
    <row r="10200" spans="1:13" hidden="1" x14ac:dyDescent="0.2">
      <c r="A10200" s="211">
        <v>94720</v>
      </c>
      <c r="B10200" s="28" t="s">
        <v>4573</v>
      </c>
      <c r="C10200" s="28" t="s">
        <v>4574</v>
      </c>
      <c r="D10200" s="25">
        <v>41548</v>
      </c>
      <c r="E10200" s="28" t="s">
        <v>5099</v>
      </c>
      <c r="F10200" s="26">
        <v>20</v>
      </c>
      <c r="G10200" s="28" t="s">
        <v>4578</v>
      </c>
      <c r="H10200" s="28" t="s">
        <v>7154</v>
      </c>
      <c r="J10200" s="28" t="s">
        <v>4905</v>
      </c>
      <c r="K10200" s="29">
        <v>41548</v>
      </c>
      <c r="L10200" s="28" t="s">
        <v>7176</v>
      </c>
      <c r="M10200" s="28">
        <v>1461</v>
      </c>
    </row>
    <row r="10201" spans="1:13" hidden="1" x14ac:dyDescent="0.2">
      <c r="A10201" s="211">
        <v>94936</v>
      </c>
      <c r="B10201" s="28" t="s">
        <v>4573</v>
      </c>
      <c r="C10201" s="28" t="s">
        <v>4580</v>
      </c>
      <c r="D10201" s="25">
        <v>41548</v>
      </c>
      <c r="E10201" s="33" t="s">
        <v>671</v>
      </c>
      <c r="F10201" s="26">
        <v>100</v>
      </c>
      <c r="G10201" s="28" t="s">
        <v>6757</v>
      </c>
      <c r="H10201" s="28" t="s">
        <v>4599</v>
      </c>
      <c r="I10201" s="28" t="s">
        <v>4842</v>
      </c>
      <c r="J10201" s="28" t="s">
        <v>4909</v>
      </c>
    </row>
    <row r="10202" spans="1:13" hidden="1" x14ac:dyDescent="0.2">
      <c r="A10202" s="211">
        <v>94718</v>
      </c>
      <c r="B10202" s="28" t="s">
        <v>4573</v>
      </c>
      <c r="C10202" s="28" t="s">
        <v>4574</v>
      </c>
      <c r="D10202" s="25">
        <v>41548</v>
      </c>
      <c r="E10202" s="28" t="s">
        <v>7946</v>
      </c>
      <c r="F10202" s="26">
        <v>10.85</v>
      </c>
      <c r="G10202" s="28" t="s">
        <v>5151</v>
      </c>
      <c r="H10202" s="28" t="s">
        <v>277</v>
      </c>
      <c r="J10202" s="28" t="s">
        <v>4907</v>
      </c>
      <c r="K10202" s="29">
        <v>41548</v>
      </c>
      <c r="L10202" s="28" t="s">
        <v>7174</v>
      </c>
      <c r="M10202" s="28" t="s">
        <v>6682</v>
      </c>
    </row>
    <row r="10203" spans="1:13" hidden="1" x14ac:dyDescent="0.2">
      <c r="A10203" s="211">
        <v>94721</v>
      </c>
      <c r="B10203" s="28" t="s">
        <v>4573</v>
      </c>
      <c r="C10203" s="28" t="s">
        <v>4574</v>
      </c>
      <c r="D10203" s="25">
        <v>41548</v>
      </c>
      <c r="E10203" s="28" t="s">
        <v>3382</v>
      </c>
      <c r="F10203" s="26">
        <v>142</v>
      </c>
      <c r="G10203" s="28" t="s">
        <v>5414</v>
      </c>
      <c r="H10203" s="28" t="s">
        <v>3381</v>
      </c>
      <c r="J10203" s="28" t="s">
        <v>4909</v>
      </c>
      <c r="K10203" s="29">
        <v>41548</v>
      </c>
      <c r="L10203" s="28" t="s">
        <v>7174</v>
      </c>
      <c r="M10203" s="28" t="s">
        <v>7188</v>
      </c>
    </row>
    <row r="10204" spans="1:13" hidden="1" x14ac:dyDescent="0.2">
      <c r="A10204" s="27">
        <v>94901</v>
      </c>
      <c r="B10204" s="28" t="s">
        <v>4573</v>
      </c>
      <c r="C10204" s="28" t="s">
        <v>2008</v>
      </c>
      <c r="D10204" s="25">
        <v>41548</v>
      </c>
      <c r="F10204" s="26">
        <v>21</v>
      </c>
      <c r="G10204" s="28" t="s">
        <v>683</v>
      </c>
      <c r="H10204" s="28" t="s">
        <v>3365</v>
      </c>
      <c r="J10204" s="28" t="s">
        <v>4909</v>
      </c>
      <c r="K10204" s="29">
        <v>41315</v>
      </c>
      <c r="L10204" s="28" t="s">
        <v>5658</v>
      </c>
      <c r="M10204" s="28" t="s">
        <v>4836</v>
      </c>
    </row>
    <row r="10205" spans="1:13" hidden="1" x14ac:dyDescent="0.2">
      <c r="A10205" s="27">
        <v>94715.199999999997</v>
      </c>
      <c r="B10205" s="28" t="s">
        <v>4573</v>
      </c>
      <c r="C10205" s="28" t="s">
        <v>4574</v>
      </c>
      <c r="D10205" s="25">
        <v>41548</v>
      </c>
      <c r="E10205" s="28" t="s">
        <v>3367</v>
      </c>
      <c r="F10205" s="26">
        <v>30</v>
      </c>
      <c r="G10205" s="28" t="s">
        <v>8412</v>
      </c>
      <c r="H10205" s="28" t="s">
        <v>3365</v>
      </c>
      <c r="J10205" s="28" t="s">
        <v>4905</v>
      </c>
      <c r="K10205" s="29">
        <v>41548</v>
      </c>
      <c r="L10205" s="28" t="s">
        <v>7182</v>
      </c>
      <c r="M10205" s="28" t="s">
        <v>1903</v>
      </c>
    </row>
    <row r="10206" spans="1:13" hidden="1" x14ac:dyDescent="0.2">
      <c r="A10206" s="27">
        <v>94920</v>
      </c>
      <c r="B10206" s="28" t="s">
        <v>4573</v>
      </c>
      <c r="C10206" s="28" t="s">
        <v>5133</v>
      </c>
      <c r="D10206" s="25">
        <v>41548</v>
      </c>
      <c r="F10206" s="26">
        <v>19.75</v>
      </c>
      <c r="G10206" s="28" t="s">
        <v>5137</v>
      </c>
      <c r="H10206" s="28" t="s">
        <v>3365</v>
      </c>
      <c r="J10206" s="28" t="s">
        <v>4909</v>
      </c>
      <c r="K10206" s="29">
        <v>41548</v>
      </c>
      <c r="L10206" s="28" t="s">
        <v>5658</v>
      </c>
      <c r="M10206" s="28" t="s">
        <v>3226</v>
      </c>
    </row>
    <row r="10207" spans="1:13" hidden="1" x14ac:dyDescent="0.2">
      <c r="A10207" s="27">
        <v>94719</v>
      </c>
      <c r="B10207" s="28" t="s">
        <v>4579</v>
      </c>
      <c r="C10207" s="28" t="s">
        <v>4574</v>
      </c>
      <c r="D10207" s="25">
        <v>41548</v>
      </c>
      <c r="F10207" s="26">
        <v>50</v>
      </c>
      <c r="G10207" s="28" t="s">
        <v>5133</v>
      </c>
      <c r="H10207" s="28" t="s">
        <v>6667</v>
      </c>
      <c r="K10207" s="29">
        <v>41548</v>
      </c>
      <c r="L10207" s="28" t="s">
        <v>7174</v>
      </c>
      <c r="M10207" s="28" t="s">
        <v>2972</v>
      </c>
    </row>
    <row r="10208" spans="1:13" hidden="1" x14ac:dyDescent="0.2">
      <c r="A10208" s="27">
        <v>94921</v>
      </c>
      <c r="B10208" s="28" t="s">
        <v>5150</v>
      </c>
      <c r="C10208" s="28" t="s">
        <v>5133</v>
      </c>
      <c r="D10208" s="25">
        <v>41548</v>
      </c>
      <c r="F10208" s="26">
        <v>-50</v>
      </c>
      <c r="G10208" s="28" t="s">
        <v>5133</v>
      </c>
      <c r="H10208" s="28" t="s">
        <v>6667</v>
      </c>
      <c r="K10208" s="29">
        <v>41548</v>
      </c>
      <c r="L10208" s="28" t="s">
        <v>5658</v>
      </c>
      <c r="M10208" s="28" t="s">
        <v>2935</v>
      </c>
    </row>
    <row r="10209" spans="1:13" hidden="1" x14ac:dyDescent="0.2">
      <c r="A10209" s="27">
        <v>94722</v>
      </c>
      <c r="B10209" s="28" t="s">
        <v>4573</v>
      </c>
      <c r="C10209" s="28" t="s">
        <v>4574</v>
      </c>
      <c r="D10209" s="25">
        <v>41548</v>
      </c>
      <c r="F10209" s="26">
        <v>38.79</v>
      </c>
      <c r="G10209" s="28" t="s">
        <v>6021</v>
      </c>
      <c r="H10209" s="28" t="s">
        <v>3381</v>
      </c>
      <c r="J10209" s="28" t="s">
        <v>4909</v>
      </c>
      <c r="K10209" s="29">
        <v>41548</v>
      </c>
      <c r="L10209" s="28" t="s">
        <v>7174</v>
      </c>
      <c r="M10209" s="28" t="s">
        <v>6784</v>
      </c>
    </row>
    <row r="10210" spans="1:13" hidden="1" x14ac:dyDescent="0.2">
      <c r="A10210" s="27">
        <v>94725</v>
      </c>
      <c r="B10210" s="28" t="s">
        <v>4573</v>
      </c>
      <c r="C10210" s="28" t="s">
        <v>4574</v>
      </c>
      <c r="D10210" s="25">
        <v>41548</v>
      </c>
      <c r="F10210" s="26">
        <v>12.12</v>
      </c>
      <c r="G10210" s="28" t="s">
        <v>6022</v>
      </c>
      <c r="H10210" s="28" t="s">
        <v>3381</v>
      </c>
      <c r="J10210" s="28" t="s">
        <v>4909</v>
      </c>
      <c r="K10210" s="29">
        <v>41548</v>
      </c>
      <c r="L10210" s="28" t="s">
        <v>7174</v>
      </c>
      <c r="M10210" s="28" t="s">
        <v>7195</v>
      </c>
    </row>
    <row r="10211" spans="1:13" hidden="1" x14ac:dyDescent="0.2">
      <c r="A10211" s="27">
        <v>94715.3</v>
      </c>
      <c r="B10211" s="28" t="s">
        <v>4573</v>
      </c>
      <c r="C10211" s="28" t="s">
        <v>4574</v>
      </c>
      <c r="D10211" s="25">
        <v>41548</v>
      </c>
      <c r="E10211" s="28" t="s">
        <v>7163</v>
      </c>
      <c r="F10211" s="26">
        <v>20</v>
      </c>
      <c r="G10211" s="28" t="s">
        <v>4595</v>
      </c>
      <c r="H10211" s="28" t="s">
        <v>3370</v>
      </c>
      <c r="J10211" s="28" t="s">
        <v>4905</v>
      </c>
      <c r="K10211" s="29">
        <v>41548</v>
      </c>
      <c r="L10211" s="28" t="s">
        <v>7182</v>
      </c>
      <c r="M10211" s="28" t="s">
        <v>1903</v>
      </c>
    </row>
    <row r="10212" spans="1:13" hidden="1" x14ac:dyDescent="0.2">
      <c r="A10212" s="27">
        <v>94716</v>
      </c>
      <c r="B10212" s="28" t="s">
        <v>4573</v>
      </c>
      <c r="C10212" s="28" t="s">
        <v>4574</v>
      </c>
      <c r="D10212" s="25">
        <v>41548</v>
      </c>
      <c r="E10212" s="28" t="s">
        <v>7162</v>
      </c>
      <c r="F10212" s="26">
        <v>20</v>
      </c>
      <c r="G10212" s="28" t="s">
        <v>4595</v>
      </c>
      <c r="H10212" s="28" t="s">
        <v>3370</v>
      </c>
      <c r="J10212" s="28" t="s">
        <v>4906</v>
      </c>
      <c r="K10212" s="29">
        <v>41548</v>
      </c>
      <c r="L10212" s="28" t="s">
        <v>7182</v>
      </c>
      <c r="M10212" s="28" t="s">
        <v>1904</v>
      </c>
    </row>
    <row r="10213" spans="1:13" hidden="1" x14ac:dyDescent="0.2">
      <c r="A10213" s="27">
        <v>94935</v>
      </c>
      <c r="B10213" s="28" t="s">
        <v>4573</v>
      </c>
      <c r="C10213" s="28" t="s">
        <v>4580</v>
      </c>
      <c r="D10213" s="25">
        <v>41548</v>
      </c>
      <c r="E10213" s="28" t="s">
        <v>8565</v>
      </c>
      <c r="F10213" s="26">
        <v>355</v>
      </c>
      <c r="G10213" s="28" t="s">
        <v>4595</v>
      </c>
      <c r="H10213" s="28" t="s">
        <v>3370</v>
      </c>
    </row>
    <row r="10214" spans="1:13" hidden="1" x14ac:dyDescent="0.2">
      <c r="A10214" s="27">
        <v>94934</v>
      </c>
      <c r="B10214" s="28" t="s">
        <v>5150</v>
      </c>
      <c r="C10214" s="28" t="s">
        <v>4580</v>
      </c>
      <c r="D10214" s="25">
        <v>41548</v>
      </c>
      <c r="E10214" s="28" t="s">
        <v>8564</v>
      </c>
      <c r="F10214" s="26">
        <v>-600</v>
      </c>
      <c r="G10214" s="28" t="s">
        <v>4574</v>
      </c>
      <c r="H10214" s="28" t="s">
        <v>6667</v>
      </c>
    </row>
    <row r="10215" spans="1:13" x14ac:dyDescent="0.2">
      <c r="A10215" s="27">
        <v>94820</v>
      </c>
      <c r="B10215" s="28" t="s">
        <v>4573</v>
      </c>
      <c r="C10215" s="28" t="s">
        <v>5135</v>
      </c>
      <c r="D10215" s="25">
        <v>41548</v>
      </c>
      <c r="F10215" s="26">
        <v>15.9</v>
      </c>
      <c r="G10215" s="28" t="s">
        <v>2205</v>
      </c>
      <c r="H10215" s="28" t="s">
        <v>7151</v>
      </c>
      <c r="J10215" s="28" t="s">
        <v>4911</v>
      </c>
      <c r="K10215" s="29">
        <v>41549</v>
      </c>
      <c r="L10215" s="28" t="s">
        <v>5658</v>
      </c>
      <c r="M10215" s="28" t="s">
        <v>755</v>
      </c>
    </row>
    <row r="10216" spans="1:13" hidden="1" x14ac:dyDescent="0.2">
      <c r="A10216" s="27">
        <v>94724</v>
      </c>
      <c r="B10216" s="28" t="s">
        <v>4573</v>
      </c>
      <c r="C10216" s="28" t="s">
        <v>4574</v>
      </c>
      <c r="D10216" s="25">
        <v>41548</v>
      </c>
      <c r="E10216" s="28" t="s">
        <v>5365</v>
      </c>
      <c r="F10216" s="26">
        <v>180</v>
      </c>
      <c r="G10216" s="28" t="s">
        <v>4597</v>
      </c>
      <c r="H10216" s="28" t="s">
        <v>3381</v>
      </c>
      <c r="J10216" s="28" t="s">
        <v>4909</v>
      </c>
      <c r="K10216" s="29">
        <v>41548</v>
      </c>
      <c r="L10216" s="28" t="s">
        <v>7174</v>
      </c>
      <c r="M10216" s="28" t="s">
        <v>7192</v>
      </c>
    </row>
    <row r="10217" spans="1:13" hidden="1" x14ac:dyDescent="0.2">
      <c r="A10217" s="211">
        <v>94822</v>
      </c>
      <c r="B10217" s="28" t="s">
        <v>4573</v>
      </c>
      <c r="C10217" s="28" t="s">
        <v>5135</v>
      </c>
      <c r="D10217" s="25">
        <v>41549</v>
      </c>
      <c r="F10217" s="26">
        <v>26.13</v>
      </c>
      <c r="G10217" s="28" t="s">
        <v>3356</v>
      </c>
      <c r="H10217" s="28" t="s">
        <v>5953</v>
      </c>
      <c r="J10217" s="28" t="s">
        <v>4909</v>
      </c>
      <c r="K10217" s="29">
        <v>41550</v>
      </c>
      <c r="L10217" s="28" t="s">
        <v>5658</v>
      </c>
      <c r="M10217" s="28" t="s">
        <v>3836</v>
      </c>
    </row>
    <row r="10218" spans="1:13" hidden="1" x14ac:dyDescent="0.2">
      <c r="A10218" s="27">
        <v>94714</v>
      </c>
      <c r="B10218" s="28" t="s">
        <v>4573</v>
      </c>
      <c r="C10218" s="28" t="s">
        <v>4574</v>
      </c>
      <c r="D10218" s="25">
        <v>41549</v>
      </c>
      <c r="F10218" s="26">
        <v>16.010000000000002</v>
      </c>
      <c r="G10218" s="28" t="s">
        <v>8623</v>
      </c>
      <c r="H10218" s="28" t="s">
        <v>3381</v>
      </c>
      <c r="J10218" s="28" t="s">
        <v>4907</v>
      </c>
      <c r="K10218" s="29">
        <v>41549</v>
      </c>
      <c r="L10218" s="28" t="s">
        <v>7174</v>
      </c>
      <c r="M10218" s="28" t="s">
        <v>1402</v>
      </c>
    </row>
    <row r="10219" spans="1:13" hidden="1" x14ac:dyDescent="0.2">
      <c r="A10219" s="27">
        <v>94713</v>
      </c>
      <c r="B10219" s="33" t="s">
        <v>4573</v>
      </c>
      <c r="C10219" s="28" t="s">
        <v>4574</v>
      </c>
      <c r="D10219" s="25">
        <v>41549</v>
      </c>
      <c r="E10219" s="28" t="s">
        <v>3389</v>
      </c>
      <c r="F10219" s="26">
        <v>26.95</v>
      </c>
      <c r="G10219" s="33" t="s">
        <v>5139</v>
      </c>
      <c r="H10219" s="28" t="s">
        <v>3381</v>
      </c>
      <c r="J10219" s="28" t="s">
        <v>4911</v>
      </c>
      <c r="K10219" s="29">
        <v>41549</v>
      </c>
      <c r="L10219" s="28" t="s">
        <v>7174</v>
      </c>
      <c r="M10219" s="28" t="s">
        <v>7187</v>
      </c>
    </row>
    <row r="10220" spans="1:13" hidden="1" x14ac:dyDescent="0.2">
      <c r="A10220" s="27">
        <v>94821</v>
      </c>
      <c r="B10220" s="28" t="s">
        <v>4573</v>
      </c>
      <c r="C10220" s="28" t="s">
        <v>5135</v>
      </c>
      <c r="D10220" s="25">
        <v>41549</v>
      </c>
      <c r="F10220" s="26">
        <v>62.78</v>
      </c>
      <c r="G10220" s="28" t="s">
        <v>4758</v>
      </c>
      <c r="H10220" s="28" t="s">
        <v>7322</v>
      </c>
      <c r="J10220" s="28" t="s">
        <v>7139</v>
      </c>
      <c r="K10220" s="29">
        <v>41550</v>
      </c>
      <c r="L10220" s="28" t="s">
        <v>5658</v>
      </c>
      <c r="M10220" s="28" t="s">
        <v>3005</v>
      </c>
    </row>
    <row r="10221" spans="1:13" hidden="1" x14ac:dyDescent="0.2">
      <c r="A10221" s="27">
        <v>94824</v>
      </c>
      <c r="B10221" s="28" t="s">
        <v>4573</v>
      </c>
      <c r="C10221" s="28" t="s">
        <v>5135</v>
      </c>
      <c r="D10221" s="25">
        <v>41549</v>
      </c>
      <c r="E10221" s="33"/>
      <c r="F10221" s="26">
        <v>217.64</v>
      </c>
      <c r="G10221" s="28" t="s">
        <v>895</v>
      </c>
      <c r="H10221" s="28" t="s">
        <v>3488</v>
      </c>
      <c r="J10221" s="28" t="s">
        <v>4908</v>
      </c>
      <c r="K10221" s="29">
        <v>41550</v>
      </c>
      <c r="L10221" s="28" t="s">
        <v>5658</v>
      </c>
      <c r="M10221" s="28" t="s">
        <v>4207</v>
      </c>
    </row>
    <row r="10222" spans="1:13" x14ac:dyDescent="0.2">
      <c r="A10222" s="27">
        <v>94823</v>
      </c>
      <c r="B10222" s="28" t="s">
        <v>4573</v>
      </c>
      <c r="C10222" s="28" t="s">
        <v>5135</v>
      </c>
      <c r="D10222" s="25">
        <v>41549</v>
      </c>
      <c r="F10222" s="26">
        <v>10.4</v>
      </c>
      <c r="G10222" s="28" t="s">
        <v>2205</v>
      </c>
      <c r="H10222" s="28" t="s">
        <v>7151</v>
      </c>
      <c r="J10222" s="28" t="s">
        <v>4911</v>
      </c>
      <c r="K10222" s="29">
        <v>41550</v>
      </c>
      <c r="L10222" s="28" t="s">
        <v>5658</v>
      </c>
      <c r="M10222" s="28" t="s">
        <v>3809</v>
      </c>
    </row>
    <row r="10223" spans="1:13" hidden="1" x14ac:dyDescent="0.2">
      <c r="A10223" s="211">
        <v>94712</v>
      </c>
      <c r="B10223" s="28" t="s">
        <v>4573</v>
      </c>
      <c r="C10223" s="28" t="s">
        <v>4574</v>
      </c>
      <c r="D10223" s="25">
        <v>41550</v>
      </c>
      <c r="F10223" s="26">
        <v>11.39</v>
      </c>
      <c r="G10223" s="28" t="s">
        <v>5143</v>
      </c>
      <c r="H10223" s="28" t="s">
        <v>3381</v>
      </c>
      <c r="J10223" s="28" t="s">
        <v>4909</v>
      </c>
      <c r="K10223" s="29">
        <v>41550</v>
      </c>
      <c r="L10223" s="28" t="s">
        <v>7174</v>
      </c>
      <c r="M10223" s="28" t="s">
        <v>7217</v>
      </c>
    </row>
    <row r="10224" spans="1:13" hidden="1" x14ac:dyDescent="0.2">
      <c r="A10224" s="211">
        <v>94711</v>
      </c>
      <c r="B10224" s="33" t="s">
        <v>4573</v>
      </c>
      <c r="C10224" s="28" t="s">
        <v>4574</v>
      </c>
      <c r="D10224" s="25">
        <v>41550</v>
      </c>
      <c r="F10224" s="26">
        <v>7.99</v>
      </c>
      <c r="G10224" s="28" t="s">
        <v>2742</v>
      </c>
      <c r="H10224" s="28" t="s">
        <v>3381</v>
      </c>
      <c r="J10224" s="28" t="s">
        <v>4911</v>
      </c>
      <c r="K10224" s="29">
        <v>41550</v>
      </c>
      <c r="L10224" s="28" t="s">
        <v>7174</v>
      </c>
      <c r="M10224" s="28" t="s">
        <v>8111</v>
      </c>
    </row>
    <row r="10225" spans="1:13" hidden="1" x14ac:dyDescent="0.2">
      <c r="A10225" s="211">
        <v>94709</v>
      </c>
      <c r="B10225" s="28" t="s">
        <v>4573</v>
      </c>
      <c r="C10225" s="28" t="s">
        <v>4574</v>
      </c>
      <c r="D10225" s="25">
        <v>41550</v>
      </c>
      <c r="E10225" s="28" t="s">
        <v>5617</v>
      </c>
      <c r="F10225" s="26">
        <v>80</v>
      </c>
      <c r="G10225" s="28" t="s">
        <v>3362</v>
      </c>
      <c r="H10225" s="28" t="s">
        <v>4599</v>
      </c>
      <c r="I10225" s="28" t="s">
        <v>4842</v>
      </c>
      <c r="J10225" s="28" t="s">
        <v>4911</v>
      </c>
      <c r="K10225" s="29">
        <v>41550</v>
      </c>
      <c r="L10225" s="28" t="s">
        <v>7212</v>
      </c>
      <c r="M10225" s="28" t="s">
        <v>1902</v>
      </c>
    </row>
    <row r="10226" spans="1:13" hidden="1" x14ac:dyDescent="0.2">
      <c r="A10226" s="211">
        <v>94825</v>
      </c>
      <c r="B10226" s="28" t="s">
        <v>4573</v>
      </c>
      <c r="C10226" s="28" t="s">
        <v>5135</v>
      </c>
      <c r="D10226" s="25">
        <v>41550</v>
      </c>
      <c r="F10226" s="26">
        <v>1.5</v>
      </c>
      <c r="G10226" s="28" t="s">
        <v>6699</v>
      </c>
      <c r="H10226" s="28" t="s">
        <v>4599</v>
      </c>
      <c r="I10226" s="28" t="s">
        <v>2625</v>
      </c>
      <c r="K10226" s="29">
        <v>41551</v>
      </c>
      <c r="L10226" s="28" t="s">
        <v>5658</v>
      </c>
      <c r="M10226" s="28" t="s">
        <v>2060</v>
      </c>
    </row>
    <row r="10227" spans="1:13" hidden="1" x14ac:dyDescent="0.2">
      <c r="A10227" s="27">
        <v>94708</v>
      </c>
      <c r="B10227" s="28" t="s">
        <v>4579</v>
      </c>
      <c r="C10227" s="28" t="s">
        <v>4574</v>
      </c>
      <c r="D10227" s="25">
        <v>41550</v>
      </c>
      <c r="F10227" s="26">
        <v>2239.9</v>
      </c>
      <c r="G10227" s="28" t="s">
        <v>5135</v>
      </c>
      <c r="H10227" s="28" t="s">
        <v>6667</v>
      </c>
      <c r="K10227" s="29">
        <v>41550</v>
      </c>
      <c r="L10227" s="28" t="s">
        <v>7174</v>
      </c>
      <c r="M10227" s="28" t="s">
        <v>7218</v>
      </c>
    </row>
    <row r="10228" spans="1:13" hidden="1" x14ac:dyDescent="0.2">
      <c r="A10228" s="27">
        <v>94902.1</v>
      </c>
      <c r="B10228" s="28" t="s">
        <v>4573</v>
      </c>
      <c r="C10228" s="28" t="s">
        <v>2008</v>
      </c>
      <c r="D10228" s="25">
        <v>41550</v>
      </c>
      <c r="E10228" s="28" t="s">
        <v>661</v>
      </c>
      <c r="F10228" s="26">
        <v>11</v>
      </c>
      <c r="G10228" s="28" t="s">
        <v>683</v>
      </c>
      <c r="H10228" s="28" t="s">
        <v>7323</v>
      </c>
      <c r="J10228" s="28" t="s">
        <v>4912</v>
      </c>
      <c r="K10228" s="29">
        <v>41374</v>
      </c>
      <c r="L10228" s="28" t="s">
        <v>5658</v>
      </c>
      <c r="M10228" s="28" t="s">
        <v>4834</v>
      </c>
    </row>
    <row r="10229" spans="1:13" hidden="1" x14ac:dyDescent="0.2">
      <c r="A10229" s="27">
        <v>94902.2</v>
      </c>
      <c r="B10229" s="28" t="s">
        <v>4573</v>
      </c>
      <c r="C10229" s="28" t="s">
        <v>2008</v>
      </c>
      <c r="D10229" s="25">
        <v>41550</v>
      </c>
      <c r="E10229" s="28" t="s">
        <v>1331</v>
      </c>
      <c r="F10229" s="26">
        <v>22</v>
      </c>
      <c r="G10229" s="28" t="s">
        <v>683</v>
      </c>
      <c r="H10229" s="28" t="s">
        <v>3488</v>
      </c>
      <c r="J10229" s="28" t="s">
        <v>4909</v>
      </c>
      <c r="K10229" s="29">
        <v>41374</v>
      </c>
      <c r="L10229" s="28" t="s">
        <v>5658</v>
      </c>
      <c r="M10229" s="28" t="s">
        <v>4834</v>
      </c>
    </row>
    <row r="10230" spans="1:13" hidden="1" x14ac:dyDescent="0.2">
      <c r="A10230" s="27">
        <v>94902.3</v>
      </c>
      <c r="B10230" s="28" t="s">
        <v>4573</v>
      </c>
      <c r="C10230" s="28" t="s">
        <v>2008</v>
      </c>
      <c r="D10230" s="25">
        <v>41550</v>
      </c>
      <c r="E10230" s="28" t="s">
        <v>1212</v>
      </c>
      <c r="F10230" s="26">
        <v>2</v>
      </c>
      <c r="G10230" s="28" t="s">
        <v>683</v>
      </c>
      <c r="H10230" s="28" t="s">
        <v>3370</v>
      </c>
      <c r="J10230" s="28" t="s">
        <v>4909</v>
      </c>
      <c r="K10230" s="29">
        <v>41374</v>
      </c>
      <c r="L10230" s="28" t="s">
        <v>5658</v>
      </c>
      <c r="M10230" s="28" t="s">
        <v>4834</v>
      </c>
    </row>
    <row r="10231" spans="1:13" hidden="1" x14ac:dyDescent="0.2">
      <c r="A10231" s="27">
        <v>94902.399999999994</v>
      </c>
      <c r="B10231" s="28" t="s">
        <v>4573</v>
      </c>
      <c r="C10231" s="28" t="s">
        <v>2008</v>
      </c>
      <c r="D10231" s="25">
        <v>41550</v>
      </c>
      <c r="F10231" s="26">
        <v>75.69</v>
      </c>
      <c r="G10231" s="28" t="s">
        <v>683</v>
      </c>
      <c r="H10231" s="28" t="s">
        <v>3365</v>
      </c>
      <c r="J10231" s="28" t="s">
        <v>4909</v>
      </c>
      <c r="K10231" s="29">
        <v>41374</v>
      </c>
      <c r="L10231" s="28" t="s">
        <v>5658</v>
      </c>
      <c r="M10231" s="28" t="s">
        <v>4834</v>
      </c>
    </row>
    <row r="10232" spans="1:13" hidden="1" x14ac:dyDescent="0.2">
      <c r="A10232" s="27">
        <v>94710</v>
      </c>
      <c r="B10232" s="28" t="s">
        <v>4573</v>
      </c>
      <c r="C10232" s="28" t="s">
        <v>4574</v>
      </c>
      <c r="D10232" s="25">
        <v>41550</v>
      </c>
      <c r="F10232" s="26">
        <v>38</v>
      </c>
      <c r="G10232" s="28" t="s">
        <v>4595</v>
      </c>
      <c r="H10232" s="28" t="s">
        <v>4595</v>
      </c>
      <c r="K10232" s="29">
        <v>41550</v>
      </c>
      <c r="L10232" s="28" t="s">
        <v>7176</v>
      </c>
      <c r="M10232" s="28">
        <v>1425</v>
      </c>
    </row>
    <row r="10233" spans="1:13" hidden="1" x14ac:dyDescent="0.2">
      <c r="A10233" s="211">
        <v>94826</v>
      </c>
      <c r="B10233" s="28" t="s">
        <v>4573</v>
      </c>
      <c r="C10233" s="28" t="s">
        <v>5135</v>
      </c>
      <c r="D10233" s="25">
        <v>41551</v>
      </c>
      <c r="F10233" s="26">
        <v>4.5</v>
      </c>
      <c r="G10233" s="28" t="s">
        <v>7120</v>
      </c>
      <c r="H10233" s="28" t="s">
        <v>3484</v>
      </c>
      <c r="J10233" s="28" t="s">
        <v>4907</v>
      </c>
      <c r="K10233" s="29">
        <v>41552</v>
      </c>
      <c r="L10233" s="28" t="s">
        <v>5658</v>
      </c>
      <c r="M10233" s="28" t="s">
        <v>913</v>
      </c>
    </row>
    <row r="10234" spans="1:13" hidden="1" x14ac:dyDescent="0.2">
      <c r="A10234" s="211">
        <v>94707</v>
      </c>
      <c r="B10234" s="28" t="s">
        <v>4573</v>
      </c>
      <c r="C10234" s="28" t="s">
        <v>4574</v>
      </c>
      <c r="D10234" s="25">
        <v>41551</v>
      </c>
      <c r="F10234" s="26">
        <v>-87.01</v>
      </c>
      <c r="G10234" s="28" t="s">
        <v>5414</v>
      </c>
      <c r="H10234" s="28" t="s">
        <v>3381</v>
      </c>
      <c r="J10234" s="28" t="s">
        <v>4909</v>
      </c>
      <c r="K10234" s="29">
        <v>41551</v>
      </c>
      <c r="L10234" s="28" t="s">
        <v>7177</v>
      </c>
      <c r="M10234" s="28" t="s">
        <v>7188</v>
      </c>
    </row>
    <row r="10235" spans="1:13" hidden="1" x14ac:dyDescent="0.2">
      <c r="A10235" s="211">
        <v>94706</v>
      </c>
      <c r="B10235" s="28" t="s">
        <v>4573</v>
      </c>
      <c r="C10235" s="28" t="s">
        <v>4574</v>
      </c>
      <c r="D10235" s="25">
        <v>41551</v>
      </c>
      <c r="F10235" s="26">
        <v>12</v>
      </c>
      <c r="G10235" s="28" t="s">
        <v>4596</v>
      </c>
      <c r="H10235" s="28" t="s">
        <v>5954</v>
      </c>
      <c r="J10235" s="28" t="s">
        <v>4912</v>
      </c>
      <c r="K10235" s="29">
        <v>41551</v>
      </c>
      <c r="L10235" s="28" t="s">
        <v>7174</v>
      </c>
      <c r="M10235" s="28" t="s">
        <v>4596</v>
      </c>
    </row>
    <row r="10236" spans="1:13" hidden="1" x14ac:dyDescent="0.2">
      <c r="A10236" s="27">
        <v>94828</v>
      </c>
      <c r="B10236" s="28" t="s">
        <v>4573</v>
      </c>
      <c r="C10236" s="28" t="s">
        <v>5135</v>
      </c>
      <c r="D10236" s="25">
        <v>41551</v>
      </c>
      <c r="F10236" s="26">
        <v>25.25</v>
      </c>
      <c r="G10236" s="28" t="s">
        <v>3970</v>
      </c>
      <c r="H10236" s="28" t="s">
        <v>3484</v>
      </c>
      <c r="J10236" s="28" t="s">
        <v>4909</v>
      </c>
      <c r="K10236" s="29">
        <v>41552</v>
      </c>
      <c r="L10236" s="28" t="s">
        <v>5658</v>
      </c>
      <c r="M10236" s="28" t="s">
        <v>1927</v>
      </c>
    </row>
    <row r="10237" spans="1:13" x14ac:dyDescent="0.2">
      <c r="A10237" s="27">
        <v>94827</v>
      </c>
      <c r="B10237" s="28" t="s">
        <v>4573</v>
      </c>
      <c r="C10237" s="28" t="s">
        <v>5135</v>
      </c>
      <c r="D10237" s="25">
        <v>41551</v>
      </c>
      <c r="F10237" s="26">
        <v>65.099999999999994</v>
      </c>
      <c r="G10237" s="28" t="s">
        <v>2205</v>
      </c>
      <c r="H10237" s="28" t="s">
        <v>7151</v>
      </c>
      <c r="J10237" s="28" t="s">
        <v>4911</v>
      </c>
      <c r="K10237" s="29">
        <v>41552</v>
      </c>
      <c r="L10237" s="28" t="s">
        <v>5658</v>
      </c>
      <c r="M10237" s="28" t="s">
        <v>755</v>
      </c>
    </row>
    <row r="10238" spans="1:13" hidden="1" x14ac:dyDescent="0.2">
      <c r="A10238" s="211">
        <v>94918</v>
      </c>
      <c r="B10238" s="28" t="s">
        <v>4573</v>
      </c>
      <c r="C10238" s="28" t="s">
        <v>5133</v>
      </c>
      <c r="D10238" s="25">
        <v>41552</v>
      </c>
      <c r="F10238" s="26">
        <v>0.09</v>
      </c>
      <c r="G10238" s="28" t="s">
        <v>681</v>
      </c>
      <c r="H10238" s="28" t="s">
        <v>7165</v>
      </c>
      <c r="K10238" s="29">
        <v>41552</v>
      </c>
      <c r="L10238" s="28" t="s">
        <v>5658</v>
      </c>
      <c r="M10238" s="28" t="s">
        <v>2936</v>
      </c>
    </row>
    <row r="10239" spans="1:13" hidden="1" x14ac:dyDescent="0.2">
      <c r="A10239" s="27">
        <v>94919</v>
      </c>
      <c r="B10239" s="28" t="s">
        <v>7124</v>
      </c>
      <c r="C10239" s="28" t="s">
        <v>5133</v>
      </c>
      <c r="D10239" s="25">
        <v>41552</v>
      </c>
      <c r="F10239" s="26">
        <v>-0.46</v>
      </c>
      <c r="G10239" s="28" t="s">
        <v>5133</v>
      </c>
      <c r="H10239" s="28" t="s">
        <v>6666</v>
      </c>
      <c r="K10239" s="29">
        <v>41552</v>
      </c>
      <c r="L10239" s="28" t="s">
        <v>5658</v>
      </c>
      <c r="M10239" s="28" t="s">
        <v>2937</v>
      </c>
    </row>
    <row r="10240" spans="1:13" hidden="1" x14ac:dyDescent="0.2">
      <c r="A10240" s="211">
        <v>94830</v>
      </c>
      <c r="B10240" s="28" t="s">
        <v>4573</v>
      </c>
      <c r="C10240" s="28" t="s">
        <v>5135</v>
      </c>
      <c r="D10240" s="25">
        <v>41553</v>
      </c>
      <c r="F10240" s="26">
        <v>58</v>
      </c>
      <c r="G10240" s="28" t="s">
        <v>2653</v>
      </c>
      <c r="H10240" s="28" t="s">
        <v>4600</v>
      </c>
      <c r="J10240" s="28" t="s">
        <v>4907</v>
      </c>
      <c r="K10240" s="29">
        <v>41554</v>
      </c>
      <c r="L10240" s="28" t="s">
        <v>5658</v>
      </c>
      <c r="M10240" s="28" t="s">
        <v>2073</v>
      </c>
    </row>
    <row r="10241" spans="1:13" hidden="1" x14ac:dyDescent="0.2">
      <c r="A10241" s="211">
        <v>94831</v>
      </c>
      <c r="B10241" s="28" t="s">
        <v>4573</v>
      </c>
      <c r="C10241" s="28" t="s">
        <v>5135</v>
      </c>
      <c r="D10241" s="25">
        <v>41553</v>
      </c>
      <c r="F10241" s="26">
        <v>15.2</v>
      </c>
      <c r="G10241" s="28" t="s">
        <v>2203</v>
      </c>
      <c r="H10241" s="28" t="s">
        <v>7321</v>
      </c>
      <c r="I10241" s="28" t="s">
        <v>6413</v>
      </c>
      <c r="J10241" s="28" t="s">
        <v>4906</v>
      </c>
      <c r="K10241" s="29">
        <v>41554</v>
      </c>
      <c r="L10241" s="28" t="s">
        <v>5658</v>
      </c>
      <c r="M10241" s="28" t="s">
        <v>2074</v>
      </c>
    </row>
    <row r="10242" spans="1:13" hidden="1" x14ac:dyDescent="0.2">
      <c r="A10242" s="27">
        <v>94829</v>
      </c>
      <c r="B10242" s="28" t="s">
        <v>4573</v>
      </c>
      <c r="C10242" s="28" t="s">
        <v>5135</v>
      </c>
      <c r="D10242" s="25">
        <v>41553</v>
      </c>
      <c r="F10242" s="26">
        <v>35.130000000000003</v>
      </c>
      <c r="G10242" s="28" t="s">
        <v>683</v>
      </c>
      <c r="H10242" s="28" t="s">
        <v>3365</v>
      </c>
      <c r="J10242" s="28" t="s">
        <v>4909</v>
      </c>
      <c r="K10242" s="29">
        <v>41554</v>
      </c>
      <c r="L10242" s="28" t="s">
        <v>5658</v>
      </c>
      <c r="M10242" s="28" t="s">
        <v>7856</v>
      </c>
    </row>
    <row r="10243" spans="1:13" hidden="1" x14ac:dyDescent="0.2">
      <c r="A10243" s="211">
        <v>94702</v>
      </c>
      <c r="B10243" s="28" t="s">
        <v>4579</v>
      </c>
      <c r="C10243" s="28" t="s">
        <v>4574</v>
      </c>
      <c r="D10243" s="25">
        <v>41554</v>
      </c>
      <c r="F10243" s="26">
        <v>50</v>
      </c>
      <c r="G10243" s="28" t="s">
        <v>4580</v>
      </c>
      <c r="H10243" s="28" t="s">
        <v>6667</v>
      </c>
      <c r="K10243" s="29">
        <v>41554</v>
      </c>
      <c r="L10243" s="28" t="s">
        <v>3059</v>
      </c>
      <c r="M10243" s="28" t="s">
        <v>864</v>
      </c>
    </row>
    <row r="10244" spans="1:13" hidden="1" x14ac:dyDescent="0.2">
      <c r="A10244" s="211">
        <v>94701</v>
      </c>
      <c r="B10244" s="28" t="s">
        <v>4573</v>
      </c>
      <c r="C10244" s="33" t="s">
        <v>4574</v>
      </c>
      <c r="D10244" s="25">
        <v>41554</v>
      </c>
      <c r="F10244" s="26">
        <v>5</v>
      </c>
      <c r="G10244" s="28" t="s">
        <v>4590</v>
      </c>
      <c r="H10244" s="28" t="s">
        <v>5954</v>
      </c>
      <c r="J10244" s="28" t="s">
        <v>4912</v>
      </c>
      <c r="K10244" s="29">
        <v>41554</v>
      </c>
      <c r="L10244" s="33" t="s">
        <v>7182</v>
      </c>
      <c r="M10244" s="28" t="s">
        <v>1901</v>
      </c>
    </row>
    <row r="10245" spans="1:13" hidden="1" x14ac:dyDescent="0.2">
      <c r="A10245" s="27">
        <v>94699</v>
      </c>
      <c r="B10245" s="28" t="s">
        <v>4573</v>
      </c>
      <c r="C10245" s="28" t="s">
        <v>4574</v>
      </c>
      <c r="D10245" s="25">
        <v>41554</v>
      </c>
      <c r="E10245" s="28" t="s">
        <v>2628</v>
      </c>
      <c r="F10245" s="26">
        <v>67.14</v>
      </c>
      <c r="G10245" s="28" t="s">
        <v>2627</v>
      </c>
      <c r="H10245" s="28" t="s">
        <v>4599</v>
      </c>
      <c r="I10245" s="28" t="s">
        <v>2625</v>
      </c>
      <c r="J10245" s="28" t="s">
        <v>4906</v>
      </c>
      <c r="K10245" s="29">
        <v>41554</v>
      </c>
      <c r="L10245" s="28" t="s">
        <v>7212</v>
      </c>
      <c r="M10245" s="28" t="s">
        <v>1899</v>
      </c>
    </row>
    <row r="10246" spans="1:13" hidden="1" x14ac:dyDescent="0.2">
      <c r="A10246" s="27">
        <v>94700</v>
      </c>
      <c r="B10246" s="28" t="s">
        <v>4573</v>
      </c>
      <c r="C10246" s="28" t="s">
        <v>4574</v>
      </c>
      <c r="D10246" s="25">
        <v>41554</v>
      </c>
      <c r="F10246" s="26">
        <v>30</v>
      </c>
      <c r="G10246" s="28" t="s">
        <v>5152</v>
      </c>
      <c r="H10246" s="28" t="s">
        <v>7311</v>
      </c>
      <c r="J10246" s="28" t="s">
        <v>4683</v>
      </c>
      <c r="K10246" s="29">
        <v>41554</v>
      </c>
      <c r="L10246" s="28" t="s">
        <v>7182</v>
      </c>
      <c r="M10246" s="28" t="s">
        <v>1900</v>
      </c>
    </row>
    <row r="10247" spans="1:13" hidden="1" x14ac:dyDescent="0.2">
      <c r="A10247" s="27">
        <v>94705</v>
      </c>
      <c r="B10247" s="28" t="s">
        <v>4579</v>
      </c>
      <c r="C10247" s="28" t="s">
        <v>4574</v>
      </c>
      <c r="D10247" s="25">
        <v>41554</v>
      </c>
      <c r="F10247" s="26">
        <v>505.69</v>
      </c>
      <c r="G10247" s="28" t="s">
        <v>2008</v>
      </c>
      <c r="H10247" s="28" t="s">
        <v>6667</v>
      </c>
      <c r="K10247" s="29">
        <v>41554</v>
      </c>
      <c r="L10247" s="28" t="s">
        <v>7174</v>
      </c>
      <c r="M10247" s="28" t="s">
        <v>6451</v>
      </c>
    </row>
    <row r="10248" spans="1:13" hidden="1" x14ac:dyDescent="0.2">
      <c r="A10248" s="27">
        <v>94904.1</v>
      </c>
      <c r="B10248" s="28" t="s">
        <v>4573</v>
      </c>
      <c r="C10248" s="28" t="s">
        <v>2008</v>
      </c>
      <c r="D10248" s="25">
        <v>41554</v>
      </c>
      <c r="E10248" s="28" t="s">
        <v>663</v>
      </c>
      <c r="F10248" s="26">
        <v>21</v>
      </c>
      <c r="G10248" s="28" t="s">
        <v>683</v>
      </c>
      <c r="H10248" s="28" t="s">
        <v>3488</v>
      </c>
      <c r="J10248" s="28" t="s">
        <v>4909</v>
      </c>
      <c r="K10248" s="29">
        <v>41496</v>
      </c>
      <c r="L10248" s="28" t="s">
        <v>5658</v>
      </c>
      <c r="M10248" s="28" t="s">
        <v>4834</v>
      </c>
    </row>
    <row r="10249" spans="1:13" hidden="1" x14ac:dyDescent="0.2">
      <c r="A10249" s="27">
        <v>94904.2</v>
      </c>
      <c r="B10249" s="28" t="s">
        <v>4573</v>
      </c>
      <c r="C10249" s="28" t="s">
        <v>2008</v>
      </c>
      <c r="D10249" s="25">
        <v>41554</v>
      </c>
      <c r="E10249" s="28" t="s">
        <v>7112</v>
      </c>
      <c r="F10249" s="26">
        <v>3.5</v>
      </c>
      <c r="G10249" s="28" t="s">
        <v>683</v>
      </c>
      <c r="H10249" s="28" t="s">
        <v>3370</v>
      </c>
      <c r="J10249" s="28" t="s">
        <v>4909</v>
      </c>
      <c r="K10249" s="29">
        <v>41496</v>
      </c>
      <c r="L10249" s="28" t="s">
        <v>5658</v>
      </c>
      <c r="M10249" s="28" t="s">
        <v>4834</v>
      </c>
    </row>
    <row r="10250" spans="1:13" hidden="1" x14ac:dyDescent="0.2">
      <c r="A10250" s="27">
        <v>94904.3</v>
      </c>
      <c r="B10250" s="28" t="s">
        <v>4573</v>
      </c>
      <c r="C10250" s="28" t="s">
        <v>2008</v>
      </c>
      <c r="D10250" s="25">
        <v>41554</v>
      </c>
      <c r="E10250" s="28" t="s">
        <v>1203</v>
      </c>
      <c r="F10250" s="26">
        <v>6</v>
      </c>
      <c r="G10250" s="28" t="s">
        <v>683</v>
      </c>
      <c r="H10250" s="28" t="s">
        <v>7324</v>
      </c>
      <c r="J10250" s="28" t="s">
        <v>4909</v>
      </c>
      <c r="K10250" s="29">
        <v>41496</v>
      </c>
      <c r="L10250" s="28" t="s">
        <v>5658</v>
      </c>
      <c r="M10250" s="28" t="s">
        <v>4834</v>
      </c>
    </row>
    <row r="10251" spans="1:13" hidden="1" x14ac:dyDescent="0.2">
      <c r="A10251" s="27">
        <v>94904.4</v>
      </c>
      <c r="B10251" s="28" t="s">
        <v>4573</v>
      </c>
      <c r="C10251" s="28" t="s">
        <v>2008</v>
      </c>
      <c r="D10251" s="25">
        <v>41554</v>
      </c>
      <c r="F10251" s="26">
        <v>77.03</v>
      </c>
      <c r="G10251" s="28" t="s">
        <v>683</v>
      </c>
      <c r="H10251" s="28" t="s">
        <v>3365</v>
      </c>
      <c r="J10251" s="28" t="s">
        <v>4909</v>
      </c>
      <c r="K10251" s="29">
        <v>41496</v>
      </c>
      <c r="L10251" s="28" t="s">
        <v>5658</v>
      </c>
      <c r="M10251" s="28" t="s">
        <v>4834</v>
      </c>
    </row>
    <row r="10252" spans="1:13" hidden="1" x14ac:dyDescent="0.2">
      <c r="A10252" s="27">
        <v>94704</v>
      </c>
      <c r="B10252" s="28" t="s">
        <v>4573</v>
      </c>
      <c r="C10252" s="28" t="s">
        <v>4574</v>
      </c>
      <c r="D10252" s="25">
        <v>41554</v>
      </c>
      <c r="E10252" s="28" t="s">
        <v>3388</v>
      </c>
      <c r="F10252" s="26">
        <v>8.19</v>
      </c>
      <c r="G10252" s="28" t="s">
        <v>4589</v>
      </c>
      <c r="H10252" s="28" t="s">
        <v>3381</v>
      </c>
      <c r="J10252" s="28" t="s">
        <v>4907</v>
      </c>
      <c r="K10252" s="29">
        <v>41554</v>
      </c>
      <c r="L10252" s="28" t="s">
        <v>7174</v>
      </c>
      <c r="M10252" s="28" t="s">
        <v>7186</v>
      </c>
    </row>
    <row r="10253" spans="1:13" hidden="1" x14ac:dyDescent="0.2">
      <c r="A10253" s="27">
        <v>94832</v>
      </c>
      <c r="B10253" s="33" t="s">
        <v>4573</v>
      </c>
      <c r="C10253" s="28" t="s">
        <v>5135</v>
      </c>
      <c r="D10253" s="25">
        <v>41554</v>
      </c>
      <c r="F10253" s="26">
        <v>7.28</v>
      </c>
      <c r="G10253" s="28" t="s">
        <v>5137</v>
      </c>
      <c r="H10253" s="28" t="s">
        <v>3365</v>
      </c>
      <c r="J10253" s="28" t="s">
        <v>4909</v>
      </c>
      <c r="K10253" s="29">
        <v>41555</v>
      </c>
      <c r="L10253" s="28" t="s">
        <v>5658</v>
      </c>
      <c r="M10253" s="28" t="s">
        <v>4774</v>
      </c>
    </row>
    <row r="10254" spans="1:13" hidden="1" x14ac:dyDescent="0.2">
      <c r="A10254" s="27">
        <v>94703</v>
      </c>
      <c r="B10254" s="28" t="s">
        <v>4573</v>
      </c>
      <c r="C10254" s="28" t="s">
        <v>4574</v>
      </c>
      <c r="D10254" s="25">
        <v>41554</v>
      </c>
      <c r="E10254" s="28" t="s">
        <v>2634</v>
      </c>
      <c r="F10254" s="26">
        <v>16</v>
      </c>
      <c r="G10254" s="28" t="s">
        <v>687</v>
      </c>
      <c r="H10254" s="28" t="s">
        <v>7154</v>
      </c>
      <c r="J10254" s="28" t="s">
        <v>4905</v>
      </c>
      <c r="K10254" s="29">
        <v>41554</v>
      </c>
      <c r="L10254" s="28" t="s">
        <v>7176</v>
      </c>
      <c r="M10254" s="28">
        <v>1426</v>
      </c>
    </row>
    <row r="10255" spans="1:13" hidden="1" x14ac:dyDescent="0.2">
      <c r="A10255" s="27">
        <v>94903</v>
      </c>
      <c r="B10255" s="28" t="s">
        <v>5150</v>
      </c>
      <c r="C10255" s="28" t="s">
        <v>2008</v>
      </c>
      <c r="D10255" s="25">
        <v>41554</v>
      </c>
      <c r="F10255" s="26">
        <v>-505.69</v>
      </c>
      <c r="G10255" s="28" t="s">
        <v>4574</v>
      </c>
      <c r="H10255" s="28" t="s">
        <v>6667</v>
      </c>
      <c r="K10255" s="29">
        <v>41465</v>
      </c>
      <c r="L10255" s="28" t="s">
        <v>5658</v>
      </c>
      <c r="M10255" s="28" t="s">
        <v>4840</v>
      </c>
    </row>
    <row r="10256" spans="1:13" hidden="1" x14ac:dyDescent="0.2">
      <c r="A10256" s="211">
        <v>94697</v>
      </c>
      <c r="B10256" s="28" t="s">
        <v>4579</v>
      </c>
      <c r="C10256" s="28" t="s">
        <v>4574</v>
      </c>
      <c r="D10256" s="25">
        <v>41555</v>
      </c>
      <c r="F10256" s="26">
        <v>200</v>
      </c>
      <c r="G10256" s="28" t="s">
        <v>4580</v>
      </c>
      <c r="H10256" s="28" t="s">
        <v>6667</v>
      </c>
      <c r="K10256" s="29">
        <v>41555</v>
      </c>
      <c r="L10256" s="28" t="s">
        <v>3059</v>
      </c>
      <c r="M10256" s="28" t="s">
        <v>863</v>
      </c>
    </row>
    <row r="10257" spans="1:13" hidden="1" x14ac:dyDescent="0.2">
      <c r="A10257" s="211">
        <v>94839</v>
      </c>
      <c r="B10257" s="28" t="s">
        <v>4573</v>
      </c>
      <c r="C10257" s="28" t="s">
        <v>5135</v>
      </c>
      <c r="D10257" s="25">
        <v>41555</v>
      </c>
      <c r="F10257" s="26">
        <v>9.99</v>
      </c>
      <c r="G10257" s="28" t="s">
        <v>7133</v>
      </c>
      <c r="H10257" s="28" t="s">
        <v>3381</v>
      </c>
      <c r="J10257" s="28" t="s">
        <v>4909</v>
      </c>
      <c r="K10257" s="29">
        <v>41556</v>
      </c>
      <c r="L10257" s="28" t="s">
        <v>5658</v>
      </c>
      <c r="M10257" s="28" t="s">
        <v>7859</v>
      </c>
    </row>
    <row r="10258" spans="1:13" hidden="1" x14ac:dyDescent="0.2">
      <c r="A10258" s="211">
        <v>94698</v>
      </c>
      <c r="B10258" s="28" t="s">
        <v>4573</v>
      </c>
      <c r="C10258" s="28" t="s">
        <v>4574</v>
      </c>
      <c r="D10258" s="25">
        <v>41555</v>
      </c>
      <c r="E10258" s="28" t="s">
        <v>2633</v>
      </c>
      <c r="F10258" s="26">
        <v>595</v>
      </c>
      <c r="G10258" s="28" t="s">
        <v>5412</v>
      </c>
      <c r="H10258" s="28" t="s">
        <v>4599</v>
      </c>
      <c r="I10258" s="28" t="s">
        <v>380</v>
      </c>
      <c r="J10258" s="28" t="s">
        <v>4906</v>
      </c>
      <c r="K10258" s="29">
        <v>41555</v>
      </c>
      <c r="L10258" s="28" t="s">
        <v>7176</v>
      </c>
      <c r="M10258" s="28">
        <v>1465</v>
      </c>
    </row>
    <row r="10259" spans="1:13" hidden="1" x14ac:dyDescent="0.2">
      <c r="A10259" s="27">
        <v>94838</v>
      </c>
      <c r="B10259" s="28" t="s">
        <v>4573</v>
      </c>
      <c r="C10259" s="28" t="s">
        <v>5135</v>
      </c>
      <c r="D10259" s="25">
        <v>41555</v>
      </c>
      <c r="F10259" s="26">
        <v>20</v>
      </c>
      <c r="G10259" s="28" t="s">
        <v>7486</v>
      </c>
      <c r="H10259" s="28" t="s">
        <v>3381</v>
      </c>
      <c r="J10259" s="28" t="s">
        <v>4905</v>
      </c>
      <c r="K10259" s="29">
        <v>41556</v>
      </c>
      <c r="L10259" s="28" t="s">
        <v>5658</v>
      </c>
      <c r="M10259" s="28" t="s">
        <v>6433</v>
      </c>
    </row>
    <row r="10260" spans="1:13" hidden="1" x14ac:dyDescent="0.2">
      <c r="A10260" s="27">
        <v>94837</v>
      </c>
      <c r="B10260" s="28" t="s">
        <v>4573</v>
      </c>
      <c r="C10260" s="28" t="s">
        <v>5135</v>
      </c>
      <c r="D10260" s="25">
        <v>41555</v>
      </c>
      <c r="F10260" s="26">
        <v>65.53</v>
      </c>
      <c r="G10260" s="28" t="s">
        <v>3360</v>
      </c>
      <c r="H10260" s="28" t="s">
        <v>3370</v>
      </c>
      <c r="J10260" s="28" t="s">
        <v>3590</v>
      </c>
      <c r="K10260" s="29">
        <v>41556</v>
      </c>
      <c r="L10260" s="28" t="s">
        <v>5658</v>
      </c>
      <c r="M10260" s="28" t="s">
        <v>703</v>
      </c>
    </row>
    <row r="10261" spans="1:13" hidden="1" x14ac:dyDescent="0.2">
      <c r="A10261" s="211">
        <v>94696</v>
      </c>
      <c r="B10261" s="28" t="s">
        <v>4585</v>
      </c>
      <c r="C10261" s="28" t="s">
        <v>4574</v>
      </c>
      <c r="D10261" s="25">
        <v>41556</v>
      </c>
      <c r="F10261" s="26">
        <v>25</v>
      </c>
      <c r="G10261" s="28" t="s">
        <v>4586</v>
      </c>
      <c r="H10261" s="28" t="s">
        <v>5948</v>
      </c>
      <c r="J10261" s="28" t="s">
        <v>4905</v>
      </c>
      <c r="K10261" s="29">
        <v>41556</v>
      </c>
      <c r="L10261" s="28" t="s">
        <v>7174</v>
      </c>
      <c r="M10261" s="28" t="s">
        <v>7180</v>
      </c>
    </row>
    <row r="10262" spans="1:13" hidden="1" x14ac:dyDescent="0.2">
      <c r="A10262" s="211">
        <v>94833</v>
      </c>
      <c r="B10262" s="33" t="s">
        <v>4573</v>
      </c>
      <c r="C10262" s="33" t="s">
        <v>5135</v>
      </c>
      <c r="D10262" s="25">
        <v>41556</v>
      </c>
      <c r="F10262" s="26">
        <v>4.5</v>
      </c>
      <c r="G10262" s="28" t="s">
        <v>1560</v>
      </c>
      <c r="H10262" s="28" t="s">
        <v>3484</v>
      </c>
      <c r="J10262" s="28" t="s">
        <v>4907</v>
      </c>
      <c r="K10262" s="29">
        <v>41557</v>
      </c>
      <c r="L10262" s="33" t="s">
        <v>5658</v>
      </c>
      <c r="M10262" s="28" t="s">
        <v>2735</v>
      </c>
    </row>
    <row r="10263" spans="1:13" hidden="1" x14ac:dyDescent="0.2">
      <c r="A10263" s="211">
        <v>94695</v>
      </c>
      <c r="B10263" s="28" t="s">
        <v>4573</v>
      </c>
      <c r="C10263" s="28" t="s">
        <v>4574</v>
      </c>
      <c r="D10263" s="25">
        <v>41556</v>
      </c>
      <c r="E10263" s="28" t="s">
        <v>2626</v>
      </c>
      <c r="F10263" s="26">
        <v>300</v>
      </c>
      <c r="G10263" s="28" t="s">
        <v>6757</v>
      </c>
      <c r="H10263" s="28" t="s">
        <v>4599</v>
      </c>
      <c r="I10263" s="28" t="s">
        <v>2625</v>
      </c>
      <c r="J10263" s="28" t="s">
        <v>4906</v>
      </c>
      <c r="K10263" s="29">
        <v>41556</v>
      </c>
      <c r="L10263" s="28" t="s">
        <v>5361</v>
      </c>
      <c r="M10263" s="28" t="s">
        <v>1898</v>
      </c>
    </row>
    <row r="10264" spans="1:13" hidden="1" x14ac:dyDescent="0.2">
      <c r="A10264" s="27">
        <v>94694</v>
      </c>
      <c r="B10264" s="28" t="s">
        <v>4573</v>
      </c>
      <c r="C10264" s="28" t="s">
        <v>4574</v>
      </c>
      <c r="D10264" s="25">
        <v>41556</v>
      </c>
      <c r="F10264" s="26">
        <v>199</v>
      </c>
      <c r="G10264" s="28" t="s">
        <v>5152</v>
      </c>
      <c r="H10264" s="28" t="s">
        <v>7311</v>
      </c>
      <c r="J10264" s="28" t="s">
        <v>4683</v>
      </c>
      <c r="K10264" s="29">
        <v>41556</v>
      </c>
      <c r="L10264" s="28" t="s">
        <v>5361</v>
      </c>
      <c r="M10264" s="28" t="s">
        <v>1897</v>
      </c>
    </row>
    <row r="10265" spans="1:13" x14ac:dyDescent="0.2">
      <c r="A10265" s="27">
        <v>94840</v>
      </c>
      <c r="B10265" s="28" t="s">
        <v>4573</v>
      </c>
      <c r="C10265" s="28" t="s">
        <v>5135</v>
      </c>
      <c r="D10265" s="25">
        <v>41556</v>
      </c>
      <c r="F10265" s="26">
        <v>11.5</v>
      </c>
      <c r="G10265" s="28" t="s">
        <v>2205</v>
      </c>
      <c r="H10265" s="28" t="s">
        <v>7151</v>
      </c>
      <c r="J10265" s="28" t="s">
        <v>4911</v>
      </c>
      <c r="K10265" s="29">
        <v>41557</v>
      </c>
      <c r="L10265" s="28" t="s">
        <v>5658</v>
      </c>
      <c r="M10265" s="28" t="s">
        <v>755</v>
      </c>
    </row>
    <row r="10266" spans="1:13" hidden="1" x14ac:dyDescent="0.2">
      <c r="A10266" s="211">
        <v>94842</v>
      </c>
      <c r="B10266" s="28" t="s">
        <v>4573</v>
      </c>
      <c r="C10266" s="28" t="s">
        <v>5135</v>
      </c>
      <c r="D10266" s="25">
        <v>41557</v>
      </c>
      <c r="E10266" s="33" t="s">
        <v>8004</v>
      </c>
      <c r="F10266" s="26">
        <v>39.950000000000003</v>
      </c>
      <c r="G10266" s="28" t="s">
        <v>6389</v>
      </c>
      <c r="H10266" s="28" t="s">
        <v>7322</v>
      </c>
      <c r="J10266" s="28" t="s">
        <v>7139</v>
      </c>
      <c r="K10266" s="29">
        <v>41558</v>
      </c>
      <c r="L10266" s="28" t="s">
        <v>5658</v>
      </c>
      <c r="M10266" s="28" t="s">
        <v>8119</v>
      </c>
    </row>
    <row r="10267" spans="1:13" hidden="1" x14ac:dyDescent="0.2">
      <c r="A10267" s="211">
        <v>94834</v>
      </c>
      <c r="B10267" s="33" t="s">
        <v>4573</v>
      </c>
      <c r="C10267" s="33" t="s">
        <v>5135</v>
      </c>
      <c r="D10267" s="25">
        <v>41557</v>
      </c>
      <c r="E10267" s="28" t="s">
        <v>666</v>
      </c>
      <c r="F10267" s="26">
        <v>10</v>
      </c>
      <c r="G10267" s="28" t="s">
        <v>1560</v>
      </c>
      <c r="H10267" s="28" t="s">
        <v>4599</v>
      </c>
      <c r="I10267" s="28" t="s">
        <v>2625</v>
      </c>
      <c r="J10267" s="28" t="s">
        <v>4906</v>
      </c>
      <c r="K10267" s="29">
        <v>41558</v>
      </c>
      <c r="L10267" s="33" t="s">
        <v>5658</v>
      </c>
      <c r="M10267" s="28" t="s">
        <v>2735</v>
      </c>
    </row>
    <row r="10268" spans="1:13" hidden="1" x14ac:dyDescent="0.2">
      <c r="A10268" s="27">
        <v>94905</v>
      </c>
      <c r="B10268" s="28" t="s">
        <v>4573</v>
      </c>
      <c r="C10268" s="28" t="s">
        <v>2008</v>
      </c>
      <c r="D10268" s="25">
        <v>41557</v>
      </c>
      <c r="F10268" s="26">
        <v>21.6</v>
      </c>
      <c r="G10268" s="28" t="s">
        <v>683</v>
      </c>
      <c r="H10268" s="28" t="s">
        <v>3365</v>
      </c>
      <c r="J10268" s="28" t="s">
        <v>4909</v>
      </c>
      <c r="K10268" s="29">
        <v>41588</v>
      </c>
      <c r="L10268" s="28" t="s">
        <v>5658</v>
      </c>
      <c r="M10268" s="28" t="s">
        <v>4834</v>
      </c>
    </row>
    <row r="10269" spans="1:13" hidden="1" x14ac:dyDescent="0.2">
      <c r="A10269" s="27">
        <v>94841</v>
      </c>
      <c r="B10269" s="28" t="s">
        <v>4573</v>
      </c>
      <c r="C10269" s="28" t="s">
        <v>5135</v>
      </c>
      <c r="D10269" s="25">
        <v>41557</v>
      </c>
      <c r="F10269" s="26">
        <v>4.99</v>
      </c>
      <c r="G10269" s="28" t="s">
        <v>2608</v>
      </c>
      <c r="H10269" s="28" t="s">
        <v>277</v>
      </c>
      <c r="J10269" s="28" t="s">
        <v>4906</v>
      </c>
      <c r="K10269" s="29">
        <v>41558</v>
      </c>
      <c r="L10269" s="28" t="s">
        <v>5658</v>
      </c>
      <c r="M10269" s="28" t="s">
        <v>2075</v>
      </c>
    </row>
    <row r="10270" spans="1:13" hidden="1" x14ac:dyDescent="0.2">
      <c r="A10270" s="211">
        <v>94693</v>
      </c>
      <c r="B10270" s="28" t="s">
        <v>4573</v>
      </c>
      <c r="C10270" s="28" t="s">
        <v>4574</v>
      </c>
      <c r="D10270" s="25">
        <v>41558</v>
      </c>
      <c r="E10270" s="28" t="s">
        <v>2598</v>
      </c>
      <c r="F10270" s="26">
        <v>10.8</v>
      </c>
      <c r="G10270" s="28" t="s">
        <v>681</v>
      </c>
      <c r="H10270" s="28" t="s">
        <v>7165</v>
      </c>
      <c r="J10270" s="28" t="s">
        <v>4907</v>
      </c>
      <c r="K10270" s="29">
        <v>41558</v>
      </c>
      <c r="L10270" s="28" t="s">
        <v>7174</v>
      </c>
      <c r="M10270" s="28" t="s">
        <v>697</v>
      </c>
    </row>
    <row r="10271" spans="1:13" hidden="1" x14ac:dyDescent="0.2">
      <c r="A10271" s="211">
        <v>94845</v>
      </c>
      <c r="B10271" s="28" t="s">
        <v>4573</v>
      </c>
      <c r="C10271" s="28" t="s">
        <v>5135</v>
      </c>
      <c r="D10271" s="25">
        <v>41558</v>
      </c>
      <c r="F10271" s="26">
        <v>5.99</v>
      </c>
      <c r="G10271" s="28" t="s">
        <v>5710</v>
      </c>
      <c r="H10271" s="28" t="s">
        <v>3381</v>
      </c>
      <c r="J10271" s="28" t="s">
        <v>4909</v>
      </c>
      <c r="K10271" s="29">
        <v>41561</v>
      </c>
      <c r="L10271" s="28" t="s">
        <v>5658</v>
      </c>
      <c r="M10271" s="28" t="s">
        <v>1422</v>
      </c>
    </row>
    <row r="10272" spans="1:13" hidden="1" x14ac:dyDescent="0.2">
      <c r="A10272" s="27">
        <v>94843</v>
      </c>
      <c r="B10272" s="28" t="s">
        <v>4573</v>
      </c>
      <c r="C10272" s="28" t="s">
        <v>5135</v>
      </c>
      <c r="D10272" s="25">
        <v>41558</v>
      </c>
      <c r="F10272" s="26">
        <v>59.93</v>
      </c>
      <c r="G10272" s="28" t="s">
        <v>5160</v>
      </c>
      <c r="H10272" s="28" t="s">
        <v>7322</v>
      </c>
      <c r="J10272" s="28" t="s">
        <v>7139</v>
      </c>
      <c r="K10272" s="29">
        <v>41559</v>
      </c>
      <c r="L10272" s="28" t="s">
        <v>5658</v>
      </c>
      <c r="M10272" s="28" t="s">
        <v>6472</v>
      </c>
    </row>
    <row r="10273" spans="1:13" x14ac:dyDescent="0.2">
      <c r="A10273" s="27">
        <v>94844</v>
      </c>
      <c r="B10273" s="28" t="s">
        <v>4573</v>
      </c>
      <c r="C10273" s="28" t="s">
        <v>5135</v>
      </c>
      <c r="D10273" s="25">
        <v>41558</v>
      </c>
      <c r="F10273" s="26">
        <v>65.099999999999994</v>
      </c>
      <c r="G10273" s="28" t="s">
        <v>2205</v>
      </c>
      <c r="H10273" s="28" t="s">
        <v>7151</v>
      </c>
      <c r="J10273" s="28" t="s">
        <v>4911</v>
      </c>
      <c r="K10273" s="29">
        <v>41559</v>
      </c>
      <c r="L10273" s="28" t="s">
        <v>5658</v>
      </c>
      <c r="M10273" s="28" t="s">
        <v>755</v>
      </c>
    </row>
    <row r="10274" spans="1:13" hidden="1" x14ac:dyDescent="0.2">
      <c r="A10274" s="211">
        <v>94846</v>
      </c>
      <c r="B10274" s="28" t="s">
        <v>4573</v>
      </c>
      <c r="C10274" s="28" t="s">
        <v>5135</v>
      </c>
      <c r="D10274" s="25">
        <v>41560</v>
      </c>
      <c r="E10274" s="28" t="s">
        <v>2654</v>
      </c>
      <c r="F10274" s="26">
        <v>4.99</v>
      </c>
      <c r="G10274" s="28" t="s">
        <v>1943</v>
      </c>
      <c r="H10274" s="28" t="s">
        <v>277</v>
      </c>
      <c r="J10274" s="28" t="s">
        <v>4906</v>
      </c>
      <c r="K10274" s="29">
        <v>41561</v>
      </c>
      <c r="L10274" s="28" t="s">
        <v>5658</v>
      </c>
      <c r="M10274" s="28" t="s">
        <v>1624</v>
      </c>
    </row>
    <row r="10275" spans="1:13" hidden="1" x14ac:dyDescent="0.2">
      <c r="A10275" s="211">
        <v>94847</v>
      </c>
      <c r="B10275" s="28" t="s">
        <v>4573</v>
      </c>
      <c r="C10275" s="28" t="s">
        <v>5135</v>
      </c>
      <c r="D10275" s="25">
        <v>41560</v>
      </c>
      <c r="E10275" s="28" t="s">
        <v>2655</v>
      </c>
      <c r="F10275" s="26">
        <v>14.97</v>
      </c>
      <c r="G10275" s="28" t="s">
        <v>1943</v>
      </c>
      <c r="H10275" s="28" t="s">
        <v>277</v>
      </c>
      <c r="J10275" s="28" t="s">
        <v>4906</v>
      </c>
      <c r="K10275" s="29">
        <v>41561</v>
      </c>
      <c r="L10275" s="28" t="s">
        <v>5658</v>
      </c>
      <c r="M10275" s="28" t="s">
        <v>1624</v>
      </c>
    </row>
    <row r="10276" spans="1:13" hidden="1" x14ac:dyDescent="0.2">
      <c r="A10276" s="27">
        <v>94906.1</v>
      </c>
      <c r="B10276" s="28" t="s">
        <v>4573</v>
      </c>
      <c r="C10276" s="28" t="s">
        <v>2008</v>
      </c>
      <c r="D10276" s="25">
        <v>41560</v>
      </c>
      <c r="E10276" s="28" t="s">
        <v>4378</v>
      </c>
      <c r="F10276" s="26">
        <v>24.99</v>
      </c>
      <c r="G10276" s="28" t="s">
        <v>683</v>
      </c>
      <c r="H10276" s="28" t="s">
        <v>7321</v>
      </c>
      <c r="J10276" s="28" t="s">
        <v>4911</v>
      </c>
      <c r="K10276" s="29" t="s">
        <v>2618</v>
      </c>
      <c r="L10276" s="28" t="s">
        <v>5658</v>
      </c>
      <c r="M10276" s="28" t="s">
        <v>4836</v>
      </c>
    </row>
    <row r="10277" spans="1:13" hidden="1" x14ac:dyDescent="0.2">
      <c r="A10277" s="27">
        <v>94906.2</v>
      </c>
      <c r="B10277" s="33" t="s">
        <v>4573</v>
      </c>
      <c r="C10277" s="28" t="s">
        <v>2008</v>
      </c>
      <c r="D10277" s="25">
        <v>41560</v>
      </c>
      <c r="E10277" s="33" t="s">
        <v>7113</v>
      </c>
      <c r="F10277" s="26">
        <v>11.3</v>
      </c>
      <c r="G10277" s="28" t="s">
        <v>683</v>
      </c>
      <c r="H10277" s="28" t="s">
        <v>3370</v>
      </c>
      <c r="J10277" s="28" t="s">
        <v>4909</v>
      </c>
      <c r="K10277" s="29" t="s">
        <v>2618</v>
      </c>
      <c r="L10277" s="28" t="s">
        <v>5658</v>
      </c>
      <c r="M10277" s="28" t="s">
        <v>4836</v>
      </c>
    </row>
    <row r="10278" spans="1:13" hidden="1" x14ac:dyDescent="0.2">
      <c r="A10278" s="27">
        <v>94906.3</v>
      </c>
      <c r="B10278" s="28" t="s">
        <v>4573</v>
      </c>
      <c r="C10278" s="28" t="s">
        <v>2008</v>
      </c>
      <c r="D10278" s="25">
        <v>41560</v>
      </c>
      <c r="F10278" s="26">
        <v>60.87</v>
      </c>
      <c r="G10278" s="28" t="s">
        <v>683</v>
      </c>
      <c r="H10278" s="28" t="s">
        <v>3365</v>
      </c>
      <c r="J10278" s="28" t="s">
        <v>4909</v>
      </c>
      <c r="K10278" s="29" t="s">
        <v>2618</v>
      </c>
      <c r="L10278" s="28" t="s">
        <v>5658</v>
      </c>
      <c r="M10278" s="28" t="s">
        <v>4836</v>
      </c>
    </row>
    <row r="10279" spans="1:13" hidden="1" x14ac:dyDescent="0.2">
      <c r="A10279" s="211">
        <v>94689</v>
      </c>
      <c r="B10279" s="28" t="s">
        <v>4579</v>
      </c>
      <c r="C10279" s="28" t="s">
        <v>4574</v>
      </c>
      <c r="D10279" s="25">
        <v>41561</v>
      </c>
      <c r="F10279" s="26">
        <v>30</v>
      </c>
      <c r="G10279" s="28" t="s">
        <v>4580</v>
      </c>
      <c r="H10279" s="28" t="s">
        <v>6667</v>
      </c>
      <c r="K10279" s="29">
        <v>41561</v>
      </c>
      <c r="L10279" s="28" t="s">
        <v>3059</v>
      </c>
      <c r="M10279" s="28" t="s">
        <v>862</v>
      </c>
    </row>
    <row r="10280" spans="1:13" hidden="1" x14ac:dyDescent="0.2">
      <c r="A10280" s="27">
        <v>94691</v>
      </c>
      <c r="B10280" s="28" t="s">
        <v>4573</v>
      </c>
      <c r="C10280" s="28" t="s">
        <v>4574</v>
      </c>
      <c r="D10280" s="25">
        <v>41561</v>
      </c>
      <c r="F10280" s="26">
        <v>30</v>
      </c>
      <c r="G10280" s="28" t="s">
        <v>5152</v>
      </c>
      <c r="H10280" s="28" t="s">
        <v>7311</v>
      </c>
      <c r="J10280" s="28" t="s">
        <v>4683</v>
      </c>
      <c r="K10280" s="29">
        <v>41561</v>
      </c>
      <c r="L10280" s="28" t="s">
        <v>7182</v>
      </c>
      <c r="M10280" s="28" t="s">
        <v>1896</v>
      </c>
    </row>
    <row r="10281" spans="1:13" hidden="1" x14ac:dyDescent="0.2">
      <c r="A10281" s="27">
        <v>94690</v>
      </c>
      <c r="B10281" s="28" t="s">
        <v>4573</v>
      </c>
      <c r="C10281" s="28" t="s">
        <v>4574</v>
      </c>
      <c r="D10281" s="25">
        <v>41561</v>
      </c>
      <c r="E10281" s="28" t="s">
        <v>1448</v>
      </c>
      <c r="F10281" s="26">
        <v>499</v>
      </c>
      <c r="G10281" s="28" t="s">
        <v>6614</v>
      </c>
      <c r="H10281" s="28" t="s">
        <v>7311</v>
      </c>
      <c r="I10281" s="28" t="s">
        <v>2631</v>
      </c>
      <c r="J10281" s="28" t="s">
        <v>4683</v>
      </c>
      <c r="K10281" s="29">
        <v>41561</v>
      </c>
      <c r="L10281" s="28" t="s">
        <v>7176</v>
      </c>
      <c r="M10281" s="28">
        <v>1428</v>
      </c>
    </row>
    <row r="10282" spans="1:13" hidden="1" x14ac:dyDescent="0.2">
      <c r="A10282" s="27">
        <v>94692</v>
      </c>
      <c r="B10282" s="28" t="s">
        <v>4573</v>
      </c>
      <c r="C10282" s="28" t="s">
        <v>4574</v>
      </c>
      <c r="D10282" s="25">
        <v>41561</v>
      </c>
      <c r="E10282" s="28" t="s">
        <v>2632</v>
      </c>
      <c r="F10282" s="26">
        <v>85</v>
      </c>
      <c r="G10282" s="28" t="s">
        <v>6614</v>
      </c>
      <c r="H10282" s="28" t="s">
        <v>7311</v>
      </c>
      <c r="I10282" s="28" t="s">
        <v>2631</v>
      </c>
      <c r="J10282" s="28" t="s">
        <v>4683</v>
      </c>
      <c r="K10282" s="29">
        <v>41561</v>
      </c>
      <c r="L10282" s="28" t="s">
        <v>7176</v>
      </c>
      <c r="M10282" s="28">
        <v>1429</v>
      </c>
    </row>
    <row r="10283" spans="1:13" hidden="1" x14ac:dyDescent="0.2">
      <c r="A10283" s="27">
        <v>94850.1</v>
      </c>
      <c r="B10283" s="28" t="s">
        <v>4573</v>
      </c>
      <c r="C10283" s="28" t="s">
        <v>5135</v>
      </c>
      <c r="D10283" s="25">
        <v>41561</v>
      </c>
      <c r="E10283" s="28" t="s">
        <v>2015</v>
      </c>
      <c r="F10283" s="26">
        <v>28</v>
      </c>
      <c r="G10283" s="28" t="s">
        <v>5137</v>
      </c>
      <c r="H10283" s="28" t="s">
        <v>7321</v>
      </c>
      <c r="J10283" s="28" t="s">
        <v>4909</v>
      </c>
      <c r="K10283" s="29">
        <v>41562</v>
      </c>
      <c r="L10283" s="28" t="s">
        <v>5658</v>
      </c>
      <c r="M10283" s="28" t="s">
        <v>3175</v>
      </c>
    </row>
    <row r="10284" spans="1:13" hidden="1" x14ac:dyDescent="0.2">
      <c r="A10284" s="27">
        <v>94850.2</v>
      </c>
      <c r="B10284" s="28" t="s">
        <v>4573</v>
      </c>
      <c r="C10284" s="28" t="s">
        <v>5135</v>
      </c>
      <c r="D10284" s="25">
        <v>41561</v>
      </c>
      <c r="E10284" s="28" t="s">
        <v>4393</v>
      </c>
      <c r="F10284" s="26">
        <v>18</v>
      </c>
      <c r="G10284" s="28" t="s">
        <v>5137</v>
      </c>
      <c r="H10284" s="28" t="s">
        <v>7321</v>
      </c>
      <c r="J10284" s="28" t="s">
        <v>4909</v>
      </c>
      <c r="K10284" s="29">
        <v>41562</v>
      </c>
      <c r="L10284" s="28" t="s">
        <v>5658</v>
      </c>
      <c r="M10284" s="28" t="s">
        <v>3175</v>
      </c>
    </row>
    <row r="10285" spans="1:13" hidden="1" x14ac:dyDescent="0.2">
      <c r="A10285" s="27">
        <v>94850.3</v>
      </c>
      <c r="B10285" s="28" t="s">
        <v>4573</v>
      </c>
      <c r="C10285" s="28" t="s">
        <v>5135</v>
      </c>
      <c r="D10285" s="25">
        <v>41561</v>
      </c>
      <c r="E10285" s="28" t="s">
        <v>4394</v>
      </c>
      <c r="F10285" s="26">
        <v>6</v>
      </c>
      <c r="G10285" s="28" t="s">
        <v>5137</v>
      </c>
      <c r="H10285" s="28" t="s">
        <v>3370</v>
      </c>
      <c r="J10285" s="28" t="s">
        <v>4909</v>
      </c>
      <c r="K10285" s="29">
        <v>41562</v>
      </c>
      <c r="L10285" s="28" t="s">
        <v>5658</v>
      </c>
      <c r="M10285" s="28" t="s">
        <v>3175</v>
      </c>
    </row>
    <row r="10286" spans="1:13" hidden="1" x14ac:dyDescent="0.2">
      <c r="A10286" s="27">
        <v>94850.4</v>
      </c>
      <c r="B10286" s="28" t="s">
        <v>4573</v>
      </c>
      <c r="C10286" s="28" t="s">
        <v>5135</v>
      </c>
      <c r="D10286" s="25">
        <v>41561</v>
      </c>
      <c r="F10286" s="26">
        <v>25.7</v>
      </c>
      <c r="G10286" s="28" t="s">
        <v>5137</v>
      </c>
      <c r="H10286" s="28" t="s">
        <v>3365</v>
      </c>
      <c r="J10286" s="28" t="s">
        <v>4909</v>
      </c>
      <c r="K10286" s="29">
        <v>41562</v>
      </c>
      <c r="L10286" s="28" t="s">
        <v>5658</v>
      </c>
      <c r="M10286" s="28" t="s">
        <v>3175</v>
      </c>
    </row>
    <row r="10287" spans="1:13" hidden="1" x14ac:dyDescent="0.2">
      <c r="A10287" s="27">
        <v>94851</v>
      </c>
      <c r="B10287" s="28" t="s">
        <v>4573</v>
      </c>
      <c r="C10287" s="28" t="s">
        <v>5135</v>
      </c>
      <c r="D10287" s="25">
        <v>41561</v>
      </c>
      <c r="F10287" s="26">
        <v>4.34</v>
      </c>
      <c r="G10287" s="28" t="s">
        <v>5137</v>
      </c>
      <c r="H10287" s="28" t="s">
        <v>3365</v>
      </c>
      <c r="J10287" s="28" t="s">
        <v>4909</v>
      </c>
      <c r="K10287" s="29">
        <v>41562</v>
      </c>
      <c r="L10287" s="28" t="s">
        <v>5658</v>
      </c>
      <c r="M10287" s="28" t="s">
        <v>4774</v>
      </c>
    </row>
    <row r="10288" spans="1:13" hidden="1" x14ac:dyDescent="0.2">
      <c r="A10288" s="27">
        <v>94848</v>
      </c>
      <c r="B10288" s="28" t="s">
        <v>4573</v>
      </c>
      <c r="C10288" s="28" t="s">
        <v>5135</v>
      </c>
      <c r="D10288" s="25">
        <v>41561</v>
      </c>
      <c r="F10288" s="26">
        <v>27.1</v>
      </c>
      <c r="G10288" s="28" t="s">
        <v>78</v>
      </c>
      <c r="H10288" s="28" t="s">
        <v>3484</v>
      </c>
      <c r="J10288" s="28" t="s">
        <v>4909</v>
      </c>
      <c r="K10288" s="29">
        <v>41562</v>
      </c>
      <c r="L10288" s="28" t="s">
        <v>5658</v>
      </c>
      <c r="M10288" s="28" t="s">
        <v>1628</v>
      </c>
    </row>
    <row r="10289" spans="1:13" x14ac:dyDescent="0.2">
      <c r="A10289" s="27">
        <v>94849</v>
      </c>
      <c r="B10289" s="28" t="s">
        <v>4573</v>
      </c>
      <c r="C10289" s="28" t="s">
        <v>5135</v>
      </c>
      <c r="D10289" s="25">
        <v>41561</v>
      </c>
      <c r="F10289" s="26">
        <v>26.3</v>
      </c>
      <c r="G10289" s="28" t="s">
        <v>2205</v>
      </c>
      <c r="H10289" s="28" t="s">
        <v>7151</v>
      </c>
      <c r="J10289" s="28" t="s">
        <v>4911</v>
      </c>
      <c r="K10289" s="29">
        <v>41562</v>
      </c>
      <c r="L10289" s="28" t="s">
        <v>5658</v>
      </c>
      <c r="M10289" s="28" t="s">
        <v>755</v>
      </c>
    </row>
    <row r="10290" spans="1:13" x14ac:dyDescent="0.2">
      <c r="A10290" s="27">
        <v>94853</v>
      </c>
      <c r="B10290" s="28" t="s">
        <v>4573</v>
      </c>
      <c r="C10290" s="28" t="s">
        <v>5135</v>
      </c>
      <c r="D10290" s="25">
        <v>41562</v>
      </c>
      <c r="F10290" s="26">
        <v>20</v>
      </c>
      <c r="G10290" s="28" t="s">
        <v>2201</v>
      </c>
      <c r="H10290" s="28" t="s">
        <v>7151</v>
      </c>
      <c r="J10290" s="28" t="s">
        <v>4911</v>
      </c>
      <c r="K10290" s="29">
        <v>41563</v>
      </c>
      <c r="L10290" s="28" t="s">
        <v>5658</v>
      </c>
      <c r="M10290" s="28" t="s">
        <v>3808</v>
      </c>
    </row>
    <row r="10291" spans="1:13" hidden="1" x14ac:dyDescent="0.2">
      <c r="A10291" s="27">
        <v>94852</v>
      </c>
      <c r="B10291" s="28" t="s">
        <v>4573</v>
      </c>
      <c r="C10291" s="28" t="s">
        <v>5135</v>
      </c>
      <c r="D10291" s="25">
        <v>41562</v>
      </c>
      <c r="E10291" s="28" t="s">
        <v>2656</v>
      </c>
      <c r="F10291" s="26">
        <v>18.79</v>
      </c>
      <c r="G10291" s="28" t="s">
        <v>688</v>
      </c>
      <c r="H10291" s="28" t="s">
        <v>3484</v>
      </c>
      <c r="J10291" s="28" t="s">
        <v>4908</v>
      </c>
      <c r="K10291" s="29">
        <v>41563</v>
      </c>
      <c r="L10291" s="28" t="s">
        <v>5658</v>
      </c>
      <c r="M10291" s="28" t="s">
        <v>2076</v>
      </c>
    </row>
    <row r="10292" spans="1:13" hidden="1" x14ac:dyDescent="0.2">
      <c r="A10292" s="27">
        <v>94854</v>
      </c>
      <c r="B10292" s="28" t="s">
        <v>4573</v>
      </c>
      <c r="C10292" s="28" t="s">
        <v>5135</v>
      </c>
      <c r="D10292" s="25">
        <v>41562</v>
      </c>
      <c r="F10292" s="26">
        <v>7.1</v>
      </c>
      <c r="G10292" s="28" t="s">
        <v>2210</v>
      </c>
      <c r="H10292" s="28" t="s">
        <v>3484</v>
      </c>
      <c r="J10292" s="28" t="s">
        <v>4907</v>
      </c>
      <c r="K10292" s="29">
        <v>41563</v>
      </c>
      <c r="L10292" s="28" t="s">
        <v>5658</v>
      </c>
      <c r="M10292" s="28" t="s">
        <v>2077</v>
      </c>
    </row>
    <row r="10293" spans="1:13" hidden="1" x14ac:dyDescent="0.2">
      <c r="A10293" s="211">
        <v>94688</v>
      </c>
      <c r="B10293" s="28" t="s">
        <v>4573</v>
      </c>
      <c r="C10293" s="28" t="s">
        <v>4574</v>
      </c>
      <c r="D10293" s="25">
        <v>41563</v>
      </c>
      <c r="E10293" s="28" t="s">
        <v>2630</v>
      </c>
      <c r="F10293" s="26">
        <v>105</v>
      </c>
      <c r="G10293" s="28" t="s">
        <v>5180</v>
      </c>
      <c r="H10293" s="28" t="s">
        <v>7323</v>
      </c>
      <c r="J10293" s="28" t="s">
        <v>4912</v>
      </c>
      <c r="K10293" s="29">
        <v>41563</v>
      </c>
      <c r="L10293" s="28" t="s">
        <v>7176</v>
      </c>
      <c r="M10293" s="28">
        <v>1427</v>
      </c>
    </row>
    <row r="10294" spans="1:13" hidden="1" x14ac:dyDescent="0.2">
      <c r="A10294" s="27">
        <v>94907</v>
      </c>
      <c r="B10294" s="28" t="s">
        <v>4573</v>
      </c>
      <c r="C10294" s="28" t="s">
        <v>2008</v>
      </c>
      <c r="D10294" s="25">
        <v>41563</v>
      </c>
      <c r="E10294" s="33"/>
      <c r="F10294" s="26">
        <v>9.5500000000000007</v>
      </c>
      <c r="G10294" s="28" t="s">
        <v>683</v>
      </c>
      <c r="H10294" s="28" t="s">
        <v>3365</v>
      </c>
      <c r="J10294" s="28" t="s">
        <v>4909</v>
      </c>
      <c r="K10294" s="29" t="s">
        <v>2619</v>
      </c>
      <c r="L10294" s="28" t="s">
        <v>5658</v>
      </c>
      <c r="M10294" s="28" t="s">
        <v>4831</v>
      </c>
    </row>
    <row r="10295" spans="1:13" hidden="1" x14ac:dyDescent="0.2">
      <c r="A10295" s="211">
        <v>94855</v>
      </c>
      <c r="B10295" s="28" t="s">
        <v>4573</v>
      </c>
      <c r="C10295" s="28" t="s">
        <v>5135</v>
      </c>
      <c r="D10295" s="25">
        <v>41564</v>
      </c>
      <c r="E10295" s="28" t="s">
        <v>2657</v>
      </c>
      <c r="F10295" s="26">
        <v>8.98</v>
      </c>
      <c r="G10295" s="28" t="s">
        <v>1943</v>
      </c>
      <c r="H10295" s="28" t="s">
        <v>277</v>
      </c>
      <c r="J10295" s="28" t="s">
        <v>4906</v>
      </c>
      <c r="K10295" s="29">
        <v>41565</v>
      </c>
      <c r="L10295" s="28" t="s">
        <v>5658</v>
      </c>
      <c r="M10295" s="28" t="s">
        <v>1624</v>
      </c>
    </row>
    <row r="10296" spans="1:13" hidden="1" x14ac:dyDescent="0.2">
      <c r="A10296" s="211">
        <v>94835</v>
      </c>
      <c r="B10296" s="33" t="s">
        <v>4573</v>
      </c>
      <c r="C10296" s="33" t="s">
        <v>5135</v>
      </c>
      <c r="D10296" s="25">
        <v>41564</v>
      </c>
      <c r="F10296" s="26">
        <v>4.5</v>
      </c>
      <c r="G10296" s="28" t="s">
        <v>1560</v>
      </c>
      <c r="H10296" s="28" t="s">
        <v>3484</v>
      </c>
      <c r="J10296" s="28" t="s">
        <v>4907</v>
      </c>
      <c r="K10296" s="29">
        <v>41565</v>
      </c>
      <c r="L10296" s="33" t="s">
        <v>5658</v>
      </c>
      <c r="M10296" s="28" t="s">
        <v>2735</v>
      </c>
    </row>
    <row r="10297" spans="1:13" hidden="1" x14ac:dyDescent="0.2">
      <c r="A10297" s="27">
        <v>94908.1</v>
      </c>
      <c r="B10297" s="28" t="s">
        <v>4573</v>
      </c>
      <c r="C10297" s="28" t="s">
        <v>2008</v>
      </c>
      <c r="D10297" s="25">
        <v>41564</v>
      </c>
      <c r="F10297" s="26">
        <v>6</v>
      </c>
      <c r="G10297" s="28" t="s">
        <v>683</v>
      </c>
      <c r="H10297" s="28" t="s">
        <v>3370</v>
      </c>
      <c r="J10297" s="28" t="s">
        <v>4909</v>
      </c>
      <c r="K10297" s="29" t="s">
        <v>2620</v>
      </c>
      <c r="L10297" s="28" t="s">
        <v>5658</v>
      </c>
      <c r="M10297" s="28" t="s">
        <v>4834</v>
      </c>
    </row>
    <row r="10298" spans="1:13" hidden="1" x14ac:dyDescent="0.2">
      <c r="A10298" s="27">
        <v>94908.2</v>
      </c>
      <c r="B10298" s="28" t="s">
        <v>4573</v>
      </c>
      <c r="C10298" s="28" t="s">
        <v>2008</v>
      </c>
      <c r="D10298" s="25">
        <v>41564</v>
      </c>
      <c r="F10298" s="26">
        <v>48.12</v>
      </c>
      <c r="G10298" s="28" t="s">
        <v>683</v>
      </c>
      <c r="H10298" s="28" t="s">
        <v>3365</v>
      </c>
      <c r="J10298" s="28" t="s">
        <v>4909</v>
      </c>
      <c r="K10298" s="29" t="s">
        <v>2620</v>
      </c>
      <c r="L10298" s="28" t="s">
        <v>5658</v>
      </c>
      <c r="M10298" s="28" t="s">
        <v>4834</v>
      </c>
    </row>
    <row r="10299" spans="1:13" hidden="1" x14ac:dyDescent="0.2">
      <c r="A10299" s="27">
        <v>94687</v>
      </c>
      <c r="B10299" s="28" t="s">
        <v>4585</v>
      </c>
      <c r="C10299" s="28" t="s">
        <v>4574</v>
      </c>
      <c r="D10299" s="25">
        <v>41564</v>
      </c>
      <c r="F10299" s="26">
        <v>79.790000000000006</v>
      </c>
      <c r="G10299" s="28" t="s">
        <v>5142</v>
      </c>
      <c r="H10299" s="28" t="s">
        <v>5948</v>
      </c>
      <c r="K10299" s="29">
        <v>41564</v>
      </c>
      <c r="L10299" s="28" t="s">
        <v>7174</v>
      </c>
      <c r="M10299" s="28" t="s">
        <v>7175</v>
      </c>
    </row>
    <row r="10300" spans="1:13" hidden="1" x14ac:dyDescent="0.2">
      <c r="A10300" s="27">
        <v>94856</v>
      </c>
      <c r="B10300" s="28" t="s">
        <v>4573</v>
      </c>
      <c r="C10300" s="28" t="s">
        <v>5135</v>
      </c>
      <c r="D10300" s="25">
        <v>41564</v>
      </c>
      <c r="F10300" s="26">
        <v>3.76</v>
      </c>
      <c r="G10300" s="28" t="s">
        <v>5137</v>
      </c>
      <c r="H10300" s="28" t="s">
        <v>3365</v>
      </c>
      <c r="J10300" s="28" t="s">
        <v>4909</v>
      </c>
      <c r="K10300" s="29">
        <v>41565</v>
      </c>
      <c r="L10300" s="28" t="s">
        <v>5658</v>
      </c>
      <c r="M10300" s="28" t="s">
        <v>4774</v>
      </c>
    </row>
    <row r="10301" spans="1:13" hidden="1" x14ac:dyDescent="0.2">
      <c r="A10301" s="27">
        <v>94686</v>
      </c>
      <c r="B10301" s="28" t="s">
        <v>4582</v>
      </c>
      <c r="C10301" s="28" t="s">
        <v>4574</v>
      </c>
      <c r="D10301" s="25">
        <v>41565</v>
      </c>
      <c r="E10301" s="33"/>
      <c r="F10301" s="26">
        <v>-74.900000000000006</v>
      </c>
      <c r="G10301" s="28" t="s">
        <v>8021</v>
      </c>
      <c r="H10301" s="28" t="s">
        <v>6666</v>
      </c>
      <c r="J10301" s="28" t="s">
        <v>4911</v>
      </c>
      <c r="K10301" s="29">
        <v>41565</v>
      </c>
      <c r="L10301" s="28" t="s">
        <v>2984</v>
      </c>
      <c r="M10301" s="28" t="s">
        <v>6957</v>
      </c>
    </row>
    <row r="10302" spans="1:13" hidden="1" x14ac:dyDescent="0.2">
      <c r="A10302" s="27">
        <v>94858</v>
      </c>
      <c r="B10302" s="28" t="s">
        <v>4573</v>
      </c>
      <c r="C10302" s="28" t="s">
        <v>5135</v>
      </c>
      <c r="D10302" s="25">
        <v>41565</v>
      </c>
      <c r="F10302" s="26">
        <v>25.9</v>
      </c>
      <c r="G10302" s="28" t="s">
        <v>3970</v>
      </c>
      <c r="H10302" s="28" t="s">
        <v>3484</v>
      </c>
      <c r="J10302" s="28" t="s">
        <v>4909</v>
      </c>
      <c r="K10302" s="29">
        <v>41566</v>
      </c>
      <c r="L10302" s="28" t="s">
        <v>5658</v>
      </c>
      <c r="M10302" s="28" t="s">
        <v>1927</v>
      </c>
    </row>
    <row r="10303" spans="1:13" hidden="1" x14ac:dyDescent="0.2">
      <c r="A10303" s="27">
        <v>94859</v>
      </c>
      <c r="B10303" s="28" t="s">
        <v>4573</v>
      </c>
      <c r="C10303" s="28" t="s">
        <v>5135</v>
      </c>
      <c r="D10303" s="25">
        <v>41565</v>
      </c>
      <c r="F10303" s="26">
        <v>4.4400000000000004</v>
      </c>
      <c r="G10303" s="28" t="s">
        <v>7119</v>
      </c>
      <c r="H10303" s="28" t="s">
        <v>3365</v>
      </c>
      <c r="J10303" s="28" t="s">
        <v>4911</v>
      </c>
      <c r="K10303" s="29">
        <v>41566</v>
      </c>
      <c r="L10303" s="28" t="s">
        <v>5658</v>
      </c>
      <c r="M10303" s="28" t="s">
        <v>6161</v>
      </c>
    </row>
    <row r="10304" spans="1:13" hidden="1" x14ac:dyDescent="0.2">
      <c r="A10304" s="27">
        <v>94857</v>
      </c>
      <c r="B10304" s="28" t="s">
        <v>4573</v>
      </c>
      <c r="C10304" s="28" t="s">
        <v>5135</v>
      </c>
      <c r="D10304" s="25">
        <v>41565</v>
      </c>
      <c r="F10304" s="26">
        <v>17.989999999999998</v>
      </c>
      <c r="G10304" s="28" t="s">
        <v>1945</v>
      </c>
      <c r="H10304" s="28" t="s">
        <v>4600</v>
      </c>
      <c r="J10304" s="28" t="s">
        <v>4907</v>
      </c>
      <c r="K10304" s="29">
        <v>41566</v>
      </c>
      <c r="L10304" s="28" t="s">
        <v>5658</v>
      </c>
      <c r="M10304" s="28" t="s">
        <v>2078</v>
      </c>
    </row>
    <row r="10305" spans="1:13" x14ac:dyDescent="0.2">
      <c r="A10305" s="27">
        <v>94860</v>
      </c>
      <c r="B10305" s="28" t="s">
        <v>4573</v>
      </c>
      <c r="C10305" s="28" t="s">
        <v>5135</v>
      </c>
      <c r="D10305" s="25">
        <v>41565</v>
      </c>
      <c r="F10305" s="26">
        <v>65.099999999999994</v>
      </c>
      <c r="G10305" s="28" t="s">
        <v>2205</v>
      </c>
      <c r="H10305" s="28" t="s">
        <v>7151</v>
      </c>
      <c r="J10305" s="28" t="s">
        <v>4911</v>
      </c>
      <c r="K10305" s="29">
        <v>41566</v>
      </c>
      <c r="L10305" s="28" t="s">
        <v>5658</v>
      </c>
      <c r="M10305" s="28" t="s">
        <v>755</v>
      </c>
    </row>
    <row r="10306" spans="1:13" hidden="1" x14ac:dyDescent="0.2">
      <c r="A10306" s="27">
        <v>94861</v>
      </c>
      <c r="B10306" s="28" t="s">
        <v>4573</v>
      </c>
      <c r="C10306" s="28" t="s">
        <v>5135</v>
      </c>
      <c r="D10306" s="25">
        <v>41566</v>
      </c>
      <c r="E10306" s="28" t="s">
        <v>2658</v>
      </c>
      <c r="F10306" s="26">
        <v>70.25</v>
      </c>
      <c r="G10306" s="28" t="s">
        <v>3696</v>
      </c>
      <c r="H10306" s="28" t="s">
        <v>3484</v>
      </c>
      <c r="J10306" s="28" t="s">
        <v>4909</v>
      </c>
      <c r="K10306" s="29">
        <v>41568</v>
      </c>
      <c r="L10306" s="28" t="s">
        <v>5658</v>
      </c>
      <c r="M10306" s="28" t="s">
        <v>2079</v>
      </c>
    </row>
    <row r="10307" spans="1:13" hidden="1" x14ac:dyDescent="0.2">
      <c r="A10307" s="211">
        <v>94863</v>
      </c>
      <c r="B10307" s="28" t="s">
        <v>4573</v>
      </c>
      <c r="C10307" s="28" t="s">
        <v>5135</v>
      </c>
      <c r="D10307" s="25">
        <v>41567</v>
      </c>
      <c r="F10307" s="26">
        <v>30.24</v>
      </c>
      <c r="G10307" s="28" t="s">
        <v>6760</v>
      </c>
      <c r="H10307" s="28" t="s">
        <v>4600</v>
      </c>
      <c r="J10307" s="28" t="s">
        <v>4907</v>
      </c>
      <c r="K10307" s="29">
        <v>41569</v>
      </c>
      <c r="L10307" s="28" t="s">
        <v>5658</v>
      </c>
      <c r="M10307" s="28" t="s">
        <v>2080</v>
      </c>
    </row>
    <row r="10308" spans="1:13" hidden="1" x14ac:dyDescent="0.2">
      <c r="A10308" s="27">
        <v>94930</v>
      </c>
      <c r="B10308" s="28" t="s">
        <v>4573</v>
      </c>
      <c r="C10308" s="28" t="s">
        <v>4580</v>
      </c>
      <c r="D10308" s="25">
        <v>41567</v>
      </c>
      <c r="E10308" s="28" t="s">
        <v>3875</v>
      </c>
      <c r="F10308" s="26">
        <v>60</v>
      </c>
      <c r="G10308" s="28" t="s">
        <v>3696</v>
      </c>
      <c r="H10308" s="28" t="s">
        <v>3488</v>
      </c>
      <c r="J10308" s="28" t="s">
        <v>4908</v>
      </c>
    </row>
    <row r="10309" spans="1:13" hidden="1" x14ac:dyDescent="0.2">
      <c r="A10309" s="27">
        <v>94931</v>
      </c>
      <c r="B10309" s="28" t="s">
        <v>4573</v>
      </c>
      <c r="C10309" s="28" t="s">
        <v>4580</v>
      </c>
      <c r="D10309" s="25">
        <v>41567</v>
      </c>
      <c r="E10309" s="28" t="s">
        <v>2957</v>
      </c>
      <c r="F10309" s="26">
        <v>20</v>
      </c>
      <c r="G10309" s="28" t="s">
        <v>3696</v>
      </c>
      <c r="H10309" s="28" t="s">
        <v>3488</v>
      </c>
      <c r="J10309" s="28" t="s">
        <v>4911</v>
      </c>
    </row>
    <row r="10310" spans="1:13" hidden="1" x14ac:dyDescent="0.2">
      <c r="A10310" s="27">
        <v>94932</v>
      </c>
      <c r="B10310" s="28" t="s">
        <v>4573</v>
      </c>
      <c r="C10310" s="28" t="s">
        <v>4580</v>
      </c>
      <c r="D10310" s="25">
        <v>41567</v>
      </c>
      <c r="E10310" s="33" t="s">
        <v>670</v>
      </c>
      <c r="F10310" s="26">
        <v>40</v>
      </c>
      <c r="G10310" s="28" t="s">
        <v>3696</v>
      </c>
      <c r="H10310" s="28" t="s">
        <v>3488</v>
      </c>
      <c r="J10310" s="28" t="s">
        <v>4908</v>
      </c>
    </row>
    <row r="10311" spans="1:13" hidden="1" x14ac:dyDescent="0.2">
      <c r="A10311" s="27">
        <v>94933</v>
      </c>
      <c r="B10311" s="28" t="s">
        <v>4573</v>
      </c>
      <c r="C10311" s="28" t="s">
        <v>4580</v>
      </c>
      <c r="D10311" s="25">
        <v>41567</v>
      </c>
      <c r="E10311" s="28" t="s">
        <v>7283</v>
      </c>
      <c r="F10311" s="26">
        <v>25</v>
      </c>
      <c r="G10311" s="28" t="s">
        <v>3696</v>
      </c>
      <c r="H10311" s="28" t="s">
        <v>3488</v>
      </c>
      <c r="J10311" s="28" t="s">
        <v>4911</v>
      </c>
    </row>
    <row r="10312" spans="1:13" hidden="1" x14ac:dyDescent="0.2">
      <c r="A10312" s="27">
        <v>94862</v>
      </c>
      <c r="B10312" s="28" t="s">
        <v>4573</v>
      </c>
      <c r="C10312" s="28" t="s">
        <v>5135</v>
      </c>
      <c r="D10312" s="25">
        <v>41567</v>
      </c>
      <c r="F10312" s="26">
        <v>28.34</v>
      </c>
      <c r="G10312" s="28" t="s">
        <v>5137</v>
      </c>
      <c r="H10312" s="28" t="s">
        <v>3365</v>
      </c>
      <c r="J10312" s="28" t="s">
        <v>4909</v>
      </c>
      <c r="K10312" s="29">
        <v>41568</v>
      </c>
      <c r="L10312" s="28" t="s">
        <v>5658</v>
      </c>
      <c r="M10312" s="28" t="s">
        <v>3175</v>
      </c>
    </row>
    <row r="10313" spans="1:13" hidden="1" x14ac:dyDescent="0.2">
      <c r="A10313" s="211">
        <v>94864</v>
      </c>
      <c r="B10313" s="28" t="s">
        <v>4573</v>
      </c>
      <c r="C10313" s="28" t="s">
        <v>5135</v>
      </c>
      <c r="D10313" s="25">
        <v>41568</v>
      </c>
      <c r="F10313" s="26">
        <v>62.16</v>
      </c>
      <c r="G10313" s="28" t="s">
        <v>1157</v>
      </c>
      <c r="H10313" s="28" t="s">
        <v>7322</v>
      </c>
      <c r="J10313" s="28" t="s">
        <v>7139</v>
      </c>
      <c r="K10313" s="29">
        <v>41569</v>
      </c>
      <c r="L10313" s="28" t="s">
        <v>5658</v>
      </c>
      <c r="M10313" s="28" t="s">
        <v>3582</v>
      </c>
    </row>
    <row r="10314" spans="1:13" hidden="1" x14ac:dyDescent="0.2">
      <c r="A10314" s="211">
        <v>94685</v>
      </c>
      <c r="B10314" s="28" t="s">
        <v>4573</v>
      </c>
      <c r="C10314" s="28" t="s">
        <v>4574</v>
      </c>
      <c r="D10314" s="25">
        <v>41568</v>
      </c>
      <c r="E10314" s="28" t="s">
        <v>2626</v>
      </c>
      <c r="F10314" s="26">
        <v>400</v>
      </c>
      <c r="G10314" s="28" t="s">
        <v>6757</v>
      </c>
      <c r="H10314" s="28" t="s">
        <v>4599</v>
      </c>
      <c r="I10314" s="28" t="s">
        <v>2625</v>
      </c>
      <c r="J10314" s="28" t="s">
        <v>4906</v>
      </c>
      <c r="K10314" s="29">
        <v>41568</v>
      </c>
      <c r="L10314" s="28" t="s">
        <v>5361</v>
      </c>
      <c r="M10314" s="28" t="s">
        <v>1895</v>
      </c>
    </row>
    <row r="10315" spans="1:13" hidden="1" x14ac:dyDescent="0.2">
      <c r="A10315" s="27">
        <v>94684</v>
      </c>
      <c r="B10315" s="28" t="s">
        <v>4573</v>
      </c>
      <c r="C10315" s="28" t="s">
        <v>4574</v>
      </c>
      <c r="D10315" s="25">
        <v>41568</v>
      </c>
      <c r="F10315" s="26">
        <v>30</v>
      </c>
      <c r="G10315" s="28" t="s">
        <v>5152</v>
      </c>
      <c r="H10315" s="28" t="s">
        <v>7311</v>
      </c>
      <c r="J10315" s="28" t="s">
        <v>4683</v>
      </c>
      <c r="K10315" s="29">
        <v>41568</v>
      </c>
      <c r="L10315" s="28" t="s">
        <v>7182</v>
      </c>
      <c r="M10315" s="28" t="s">
        <v>1894</v>
      </c>
    </row>
    <row r="10316" spans="1:13" hidden="1" x14ac:dyDescent="0.2">
      <c r="A10316" s="27">
        <v>94909.1</v>
      </c>
      <c r="B10316" s="28" t="s">
        <v>4573</v>
      </c>
      <c r="C10316" s="28" t="s">
        <v>2008</v>
      </c>
      <c r="D10316" s="25">
        <v>41568</v>
      </c>
      <c r="E10316" s="28" t="s">
        <v>4391</v>
      </c>
      <c r="F10316" s="26">
        <v>30</v>
      </c>
      <c r="G10316" s="28" t="s">
        <v>683</v>
      </c>
      <c r="H10316" s="28" t="s">
        <v>4599</v>
      </c>
      <c r="I10316" s="28" t="s">
        <v>4842</v>
      </c>
      <c r="J10316" s="28" t="s">
        <v>4909</v>
      </c>
      <c r="K10316" s="29" t="s">
        <v>2621</v>
      </c>
      <c r="L10316" s="28" t="s">
        <v>5658</v>
      </c>
      <c r="M10316" s="28" t="s">
        <v>4834</v>
      </c>
    </row>
    <row r="10317" spans="1:13" hidden="1" x14ac:dyDescent="0.2">
      <c r="A10317" s="27">
        <v>94909.2</v>
      </c>
      <c r="B10317" s="28" t="s">
        <v>4573</v>
      </c>
      <c r="C10317" s="28" t="s">
        <v>2008</v>
      </c>
      <c r="D10317" s="25">
        <v>41568</v>
      </c>
      <c r="E10317" s="28" t="s">
        <v>4392</v>
      </c>
      <c r="F10317" s="26">
        <v>3.5</v>
      </c>
      <c r="G10317" s="28" t="s">
        <v>683</v>
      </c>
      <c r="H10317" s="28" t="s">
        <v>277</v>
      </c>
      <c r="J10317" s="28" t="s">
        <v>4909</v>
      </c>
      <c r="K10317" s="29" t="s">
        <v>2621</v>
      </c>
      <c r="L10317" s="28" t="s">
        <v>5658</v>
      </c>
      <c r="M10317" s="28" t="s">
        <v>4834</v>
      </c>
    </row>
    <row r="10318" spans="1:13" hidden="1" x14ac:dyDescent="0.2">
      <c r="A10318" s="27">
        <v>94909.3</v>
      </c>
      <c r="B10318" s="28" t="s">
        <v>4573</v>
      </c>
      <c r="C10318" s="28" t="s">
        <v>2008</v>
      </c>
      <c r="D10318" s="25">
        <v>41568</v>
      </c>
      <c r="F10318" s="26">
        <v>64.31</v>
      </c>
      <c r="G10318" s="28" t="s">
        <v>683</v>
      </c>
      <c r="H10318" s="28" t="s">
        <v>3365</v>
      </c>
      <c r="J10318" s="28" t="s">
        <v>4909</v>
      </c>
      <c r="K10318" s="29" t="s">
        <v>2621</v>
      </c>
      <c r="L10318" s="28" t="s">
        <v>5658</v>
      </c>
      <c r="M10318" s="28" t="s">
        <v>4834</v>
      </c>
    </row>
    <row r="10319" spans="1:13" hidden="1" x14ac:dyDescent="0.2">
      <c r="A10319" s="27">
        <v>94910</v>
      </c>
      <c r="B10319" s="28" t="s">
        <v>4573</v>
      </c>
      <c r="C10319" s="28" t="s">
        <v>2008</v>
      </c>
      <c r="D10319" s="25">
        <v>41568</v>
      </c>
      <c r="F10319" s="26">
        <v>4.72</v>
      </c>
      <c r="G10319" s="28" t="s">
        <v>683</v>
      </c>
      <c r="H10319" s="28" t="s">
        <v>3365</v>
      </c>
      <c r="J10319" s="28" t="s">
        <v>4909</v>
      </c>
      <c r="K10319" s="29" t="s">
        <v>2621</v>
      </c>
      <c r="L10319" s="28" t="s">
        <v>5658</v>
      </c>
      <c r="M10319" s="28" t="s">
        <v>4834</v>
      </c>
    </row>
    <row r="10320" spans="1:13" hidden="1" x14ac:dyDescent="0.2">
      <c r="A10320" s="211">
        <v>94865</v>
      </c>
      <c r="B10320" s="28" t="s">
        <v>4573</v>
      </c>
      <c r="C10320" s="28" t="s">
        <v>5135</v>
      </c>
      <c r="D10320" s="25">
        <v>41569</v>
      </c>
      <c r="F10320" s="26">
        <v>30</v>
      </c>
      <c r="G10320" s="28" t="s">
        <v>6672</v>
      </c>
      <c r="H10320" s="28" t="s">
        <v>4599</v>
      </c>
      <c r="I10320" s="28" t="s">
        <v>4842</v>
      </c>
      <c r="J10320" s="28" t="s">
        <v>4909</v>
      </c>
      <c r="K10320" s="29">
        <v>41570</v>
      </c>
      <c r="L10320" s="28" t="s">
        <v>5658</v>
      </c>
      <c r="M10320" s="28" t="s">
        <v>1632</v>
      </c>
    </row>
    <row r="10321" spans="1:13" hidden="1" x14ac:dyDescent="0.2">
      <c r="A10321" s="211">
        <v>94867</v>
      </c>
      <c r="B10321" s="28" t="s">
        <v>4573</v>
      </c>
      <c r="C10321" s="28" t="s">
        <v>5135</v>
      </c>
      <c r="D10321" s="25">
        <v>41569</v>
      </c>
      <c r="F10321" s="26">
        <v>2.99</v>
      </c>
      <c r="G10321" s="28" t="s">
        <v>3355</v>
      </c>
      <c r="H10321" s="28" t="s">
        <v>3370</v>
      </c>
      <c r="J10321" s="28" t="s">
        <v>4909</v>
      </c>
      <c r="K10321" s="29">
        <v>41570</v>
      </c>
      <c r="L10321" s="28" t="s">
        <v>5658</v>
      </c>
      <c r="M10321" s="28" t="s">
        <v>5075</v>
      </c>
    </row>
    <row r="10322" spans="1:13" hidden="1" x14ac:dyDescent="0.2">
      <c r="A10322" s="211">
        <v>94683</v>
      </c>
      <c r="B10322" s="28" t="s">
        <v>4573</v>
      </c>
      <c r="C10322" s="28" t="s">
        <v>4574</v>
      </c>
      <c r="D10322" s="25">
        <v>41569</v>
      </c>
      <c r="F10322" s="26">
        <v>36.75</v>
      </c>
      <c r="G10322" s="28" t="s">
        <v>4577</v>
      </c>
      <c r="H10322" s="28" t="s">
        <v>3365</v>
      </c>
      <c r="J10322" s="28" t="s">
        <v>4909</v>
      </c>
      <c r="K10322" s="29">
        <v>41569</v>
      </c>
      <c r="L10322" s="28" t="s">
        <v>7176</v>
      </c>
      <c r="M10322" s="28">
        <v>1430</v>
      </c>
    </row>
    <row r="10323" spans="1:13" hidden="1" x14ac:dyDescent="0.2">
      <c r="A10323" s="27">
        <v>94682</v>
      </c>
      <c r="B10323" s="28" t="s">
        <v>4585</v>
      </c>
      <c r="C10323" s="28" t="s">
        <v>4574</v>
      </c>
      <c r="D10323" s="25">
        <v>41569</v>
      </c>
      <c r="F10323" s="26">
        <v>20.8</v>
      </c>
      <c r="G10323" s="28" t="s">
        <v>5141</v>
      </c>
      <c r="H10323" s="28" t="s">
        <v>5948</v>
      </c>
      <c r="J10323" s="28" t="s">
        <v>4907</v>
      </c>
      <c r="K10323" s="29">
        <v>41569</v>
      </c>
      <c r="L10323" s="28" t="s">
        <v>7174</v>
      </c>
      <c r="M10323" s="28" t="s">
        <v>5035</v>
      </c>
    </row>
    <row r="10324" spans="1:13" hidden="1" x14ac:dyDescent="0.2">
      <c r="A10324" s="27">
        <v>94866</v>
      </c>
      <c r="B10324" s="28" t="s">
        <v>4573</v>
      </c>
      <c r="C10324" s="28" t="s">
        <v>5135</v>
      </c>
      <c r="D10324" s="25">
        <v>41569</v>
      </c>
      <c r="F10324" s="26">
        <v>7.51</v>
      </c>
      <c r="G10324" s="28" t="s">
        <v>5137</v>
      </c>
      <c r="H10324" s="28" t="s">
        <v>3365</v>
      </c>
      <c r="J10324" s="28" t="s">
        <v>4909</v>
      </c>
      <c r="K10324" s="29">
        <v>41570</v>
      </c>
      <c r="L10324" s="28" t="s">
        <v>5658</v>
      </c>
      <c r="M10324" s="28" t="s">
        <v>4774</v>
      </c>
    </row>
    <row r="10325" spans="1:13" hidden="1" x14ac:dyDescent="0.2">
      <c r="A10325" s="27">
        <v>94681</v>
      </c>
      <c r="B10325" s="28" t="s">
        <v>4573</v>
      </c>
      <c r="C10325" s="28" t="s">
        <v>4574</v>
      </c>
      <c r="D10325" s="25">
        <v>41570</v>
      </c>
      <c r="E10325" s="28" t="s">
        <v>3389</v>
      </c>
      <c r="F10325" s="26">
        <v>47.52</v>
      </c>
      <c r="G10325" s="28" t="s">
        <v>5139</v>
      </c>
      <c r="H10325" s="28" t="s">
        <v>3381</v>
      </c>
      <c r="J10325" s="28" t="s">
        <v>4911</v>
      </c>
      <c r="K10325" s="29">
        <v>41570</v>
      </c>
      <c r="L10325" s="28" t="s">
        <v>7174</v>
      </c>
      <c r="M10325" s="28" t="s">
        <v>7209</v>
      </c>
    </row>
    <row r="10326" spans="1:13" hidden="1" x14ac:dyDescent="0.2">
      <c r="A10326" s="27">
        <v>94911</v>
      </c>
      <c r="B10326" s="28" t="s">
        <v>4573</v>
      </c>
      <c r="C10326" s="28" t="s">
        <v>2008</v>
      </c>
      <c r="D10326" s="25">
        <v>41570</v>
      </c>
      <c r="F10326" s="26">
        <v>20.32</v>
      </c>
      <c r="G10326" s="28" t="s">
        <v>683</v>
      </c>
      <c r="H10326" s="28" t="s">
        <v>3365</v>
      </c>
      <c r="J10326" s="28" t="s">
        <v>4909</v>
      </c>
      <c r="K10326" s="29" t="s">
        <v>2622</v>
      </c>
      <c r="L10326" s="28" t="s">
        <v>5658</v>
      </c>
      <c r="M10326" s="28" t="s">
        <v>4834</v>
      </c>
    </row>
    <row r="10327" spans="1:13" hidden="1" x14ac:dyDescent="0.2">
      <c r="A10327" s="27">
        <v>94868</v>
      </c>
      <c r="B10327" s="28" t="s">
        <v>4573</v>
      </c>
      <c r="C10327" s="28" t="s">
        <v>5135</v>
      </c>
      <c r="D10327" s="25">
        <v>41570</v>
      </c>
      <c r="F10327" s="26">
        <v>6.7</v>
      </c>
      <c r="G10327" s="28" t="s">
        <v>2210</v>
      </c>
      <c r="H10327" s="28" t="s">
        <v>3484</v>
      </c>
      <c r="J10327" s="28" t="s">
        <v>4907</v>
      </c>
      <c r="K10327" s="29">
        <v>41571</v>
      </c>
      <c r="L10327" s="28" t="s">
        <v>5658</v>
      </c>
      <c r="M10327" s="28" t="s">
        <v>3179</v>
      </c>
    </row>
    <row r="10328" spans="1:13" hidden="1" x14ac:dyDescent="0.2">
      <c r="A10328" s="211">
        <v>94680</v>
      </c>
      <c r="B10328" s="28" t="s">
        <v>4573</v>
      </c>
      <c r="C10328" s="28" t="s">
        <v>4574</v>
      </c>
      <c r="D10328" s="25">
        <v>41571</v>
      </c>
      <c r="E10328" s="28" t="s">
        <v>2626</v>
      </c>
      <c r="F10328" s="26">
        <v>400</v>
      </c>
      <c r="G10328" s="28" t="s">
        <v>6757</v>
      </c>
      <c r="H10328" s="28" t="s">
        <v>4599</v>
      </c>
      <c r="I10328" s="28" t="s">
        <v>2625</v>
      </c>
      <c r="K10328" s="29">
        <v>41571</v>
      </c>
      <c r="L10328" s="28" t="s">
        <v>5361</v>
      </c>
      <c r="M10328" s="28" t="s">
        <v>1893</v>
      </c>
    </row>
    <row r="10329" spans="1:13" hidden="1" x14ac:dyDescent="0.2">
      <c r="A10329" s="211">
        <v>94874</v>
      </c>
      <c r="B10329" s="28" t="s">
        <v>4573</v>
      </c>
      <c r="C10329" s="28" t="s">
        <v>5135</v>
      </c>
      <c r="D10329" s="25">
        <v>41572</v>
      </c>
      <c r="E10329" s="28" t="s">
        <v>8506</v>
      </c>
      <c r="F10329" s="26">
        <v>356.16</v>
      </c>
      <c r="G10329" s="28" t="s">
        <v>4258</v>
      </c>
      <c r="H10329" s="28" t="s">
        <v>7322</v>
      </c>
      <c r="J10329" s="28" t="s">
        <v>7139</v>
      </c>
      <c r="K10329" s="29">
        <v>41575</v>
      </c>
      <c r="L10329" s="28" t="s">
        <v>5658</v>
      </c>
      <c r="M10329" s="28" t="s">
        <v>5705</v>
      </c>
    </row>
    <row r="10330" spans="1:13" hidden="1" x14ac:dyDescent="0.2">
      <c r="A10330" s="211">
        <v>94870</v>
      </c>
      <c r="B10330" s="28" t="s">
        <v>4573</v>
      </c>
      <c r="C10330" s="28" t="s">
        <v>5135</v>
      </c>
      <c r="D10330" s="25">
        <v>41572</v>
      </c>
      <c r="F10330" s="26">
        <v>41</v>
      </c>
      <c r="G10330" s="28" t="s">
        <v>2208</v>
      </c>
      <c r="H10330" s="28" t="s">
        <v>4600</v>
      </c>
      <c r="J10330" s="28" t="s">
        <v>4909</v>
      </c>
      <c r="K10330" s="29">
        <v>41573</v>
      </c>
      <c r="L10330" s="28" t="s">
        <v>5658</v>
      </c>
      <c r="M10330" s="28" t="s">
        <v>3966</v>
      </c>
    </row>
    <row r="10331" spans="1:13" hidden="1" x14ac:dyDescent="0.2">
      <c r="A10331" s="27">
        <v>94869</v>
      </c>
      <c r="B10331" s="28" t="s">
        <v>4573</v>
      </c>
      <c r="C10331" s="28" t="s">
        <v>5135</v>
      </c>
      <c r="D10331" s="25">
        <v>41572</v>
      </c>
      <c r="F10331" s="26">
        <v>5.9</v>
      </c>
      <c r="G10331" s="28" t="s">
        <v>7119</v>
      </c>
      <c r="H10331" s="28" t="s">
        <v>3365</v>
      </c>
      <c r="J10331" s="28" t="s">
        <v>4911</v>
      </c>
      <c r="K10331" s="29">
        <v>41573</v>
      </c>
      <c r="L10331" s="28" t="s">
        <v>5658</v>
      </c>
      <c r="M10331" s="28" t="s">
        <v>6161</v>
      </c>
    </row>
    <row r="10332" spans="1:13" hidden="1" x14ac:dyDescent="0.2">
      <c r="A10332" s="27">
        <v>94871</v>
      </c>
      <c r="B10332" s="28" t="s">
        <v>4573</v>
      </c>
      <c r="C10332" s="28" t="s">
        <v>5135</v>
      </c>
      <c r="D10332" s="25">
        <v>41572</v>
      </c>
      <c r="E10332" s="28" t="s">
        <v>2659</v>
      </c>
      <c r="F10332" s="26">
        <v>3.99</v>
      </c>
      <c r="G10332" s="28" t="s">
        <v>7138</v>
      </c>
      <c r="H10332" s="28" t="s">
        <v>4599</v>
      </c>
      <c r="I10332" s="28" t="s">
        <v>4842</v>
      </c>
      <c r="J10332" s="28" t="s">
        <v>4909</v>
      </c>
      <c r="K10332" s="29">
        <v>41573</v>
      </c>
      <c r="L10332" s="28" t="s">
        <v>5658</v>
      </c>
      <c r="M10332" s="28" t="s">
        <v>2081</v>
      </c>
    </row>
    <row r="10333" spans="1:13" hidden="1" x14ac:dyDescent="0.2">
      <c r="A10333" s="27">
        <v>94912</v>
      </c>
      <c r="B10333" s="28" t="s">
        <v>4573</v>
      </c>
      <c r="C10333" s="28" t="s">
        <v>2008</v>
      </c>
      <c r="D10333" s="25">
        <v>41572</v>
      </c>
      <c r="F10333" s="26">
        <v>19.68</v>
      </c>
      <c r="G10333" s="28" t="s">
        <v>683</v>
      </c>
      <c r="H10333" s="28" t="s">
        <v>3365</v>
      </c>
      <c r="J10333" s="28" t="s">
        <v>4909</v>
      </c>
      <c r="K10333" s="29" t="s">
        <v>2623</v>
      </c>
      <c r="L10333" s="28" t="s">
        <v>5658</v>
      </c>
      <c r="M10333" s="28" t="s">
        <v>4831</v>
      </c>
    </row>
    <row r="10334" spans="1:13" hidden="1" x14ac:dyDescent="0.2">
      <c r="A10334" s="27">
        <v>94679</v>
      </c>
      <c r="B10334" s="28" t="s">
        <v>5138</v>
      </c>
      <c r="C10334" s="28" t="s">
        <v>4574</v>
      </c>
      <c r="D10334" s="25">
        <v>41572</v>
      </c>
      <c r="F10334" s="26">
        <v>306.2</v>
      </c>
      <c r="G10334" s="28" t="s">
        <v>4574</v>
      </c>
      <c r="H10334" s="28" t="s">
        <v>3381</v>
      </c>
      <c r="J10334" s="28" t="s">
        <v>4909</v>
      </c>
      <c r="K10334" s="29">
        <v>41572</v>
      </c>
      <c r="L10334" s="28" t="s">
        <v>7206</v>
      </c>
      <c r="M10334" s="28" t="s">
        <v>375</v>
      </c>
    </row>
    <row r="10335" spans="1:13" x14ac:dyDescent="0.2">
      <c r="A10335" s="27">
        <v>94872</v>
      </c>
      <c r="B10335" s="28" t="s">
        <v>4573</v>
      </c>
      <c r="C10335" s="28" t="s">
        <v>5135</v>
      </c>
      <c r="D10335" s="25">
        <v>41572</v>
      </c>
      <c r="F10335" s="26">
        <v>15.9</v>
      </c>
      <c r="G10335" s="28" t="s">
        <v>2205</v>
      </c>
      <c r="H10335" s="28" t="s">
        <v>7151</v>
      </c>
      <c r="J10335" s="28" t="s">
        <v>4911</v>
      </c>
      <c r="K10335" s="29">
        <v>41573</v>
      </c>
      <c r="L10335" s="28" t="s">
        <v>5658</v>
      </c>
      <c r="M10335" s="28" t="s">
        <v>755</v>
      </c>
    </row>
    <row r="10336" spans="1:13" x14ac:dyDescent="0.2">
      <c r="A10336" s="27">
        <v>94873</v>
      </c>
      <c r="B10336" s="28" t="s">
        <v>4573</v>
      </c>
      <c r="C10336" s="28" t="s">
        <v>5135</v>
      </c>
      <c r="D10336" s="25">
        <v>41572</v>
      </c>
      <c r="F10336" s="26">
        <v>46.5</v>
      </c>
      <c r="G10336" s="28" t="s">
        <v>2205</v>
      </c>
      <c r="H10336" s="28" t="s">
        <v>7151</v>
      </c>
      <c r="J10336" s="28" t="s">
        <v>4911</v>
      </c>
      <c r="K10336" s="29">
        <v>41573</v>
      </c>
      <c r="L10336" s="28" t="s">
        <v>5658</v>
      </c>
      <c r="M10336" s="28" t="s">
        <v>755</v>
      </c>
    </row>
    <row r="10337" spans="1:13" hidden="1" x14ac:dyDescent="0.2">
      <c r="A10337" s="211">
        <v>94877</v>
      </c>
      <c r="B10337" s="28" t="s">
        <v>4573</v>
      </c>
      <c r="C10337" s="28" t="s">
        <v>5135</v>
      </c>
      <c r="D10337" s="25">
        <v>41573</v>
      </c>
      <c r="E10337" s="28" t="s">
        <v>2663</v>
      </c>
      <c r="F10337" s="26">
        <v>19.600000000000001</v>
      </c>
      <c r="G10337" s="28" t="s">
        <v>896</v>
      </c>
      <c r="H10337" s="28" t="s">
        <v>4599</v>
      </c>
      <c r="I10337" s="28" t="s">
        <v>4842</v>
      </c>
      <c r="J10337" s="28" t="s">
        <v>4909</v>
      </c>
      <c r="K10337" s="29">
        <v>41575</v>
      </c>
      <c r="L10337" s="28" t="s">
        <v>5658</v>
      </c>
      <c r="M10337" s="28" t="s">
        <v>2083</v>
      </c>
    </row>
    <row r="10338" spans="1:13" hidden="1" x14ac:dyDescent="0.2">
      <c r="A10338" s="27">
        <v>94875</v>
      </c>
      <c r="B10338" s="28" t="s">
        <v>4573</v>
      </c>
      <c r="C10338" s="28" t="s">
        <v>5135</v>
      </c>
      <c r="D10338" s="25">
        <v>41573</v>
      </c>
      <c r="E10338" s="28" t="s">
        <v>2660</v>
      </c>
      <c r="F10338" s="26">
        <v>14.47</v>
      </c>
      <c r="G10338" s="28" t="s">
        <v>2608</v>
      </c>
      <c r="H10338" s="28" t="s">
        <v>4599</v>
      </c>
      <c r="I10338" s="28" t="s">
        <v>4842</v>
      </c>
      <c r="J10338" s="28" t="s">
        <v>4909</v>
      </c>
      <c r="K10338" s="29">
        <v>41575</v>
      </c>
      <c r="L10338" s="28" t="s">
        <v>5658</v>
      </c>
      <c r="M10338" s="28" t="s">
        <v>2075</v>
      </c>
    </row>
    <row r="10339" spans="1:13" hidden="1" x14ac:dyDescent="0.2">
      <c r="A10339" s="27">
        <v>94876.1</v>
      </c>
      <c r="B10339" s="28" t="s">
        <v>4573</v>
      </c>
      <c r="C10339" s="28" t="s">
        <v>5135</v>
      </c>
      <c r="D10339" s="25">
        <v>41573</v>
      </c>
      <c r="E10339" s="28" t="s">
        <v>2661</v>
      </c>
      <c r="F10339" s="26">
        <v>8</v>
      </c>
      <c r="G10339" s="28" t="s">
        <v>3697</v>
      </c>
      <c r="H10339" s="28" t="s">
        <v>277</v>
      </c>
      <c r="J10339" s="28" t="s">
        <v>4911</v>
      </c>
      <c r="K10339" s="29">
        <v>41575</v>
      </c>
      <c r="L10339" s="28" t="s">
        <v>5658</v>
      </c>
      <c r="M10339" s="28" t="s">
        <v>2082</v>
      </c>
    </row>
    <row r="10340" spans="1:13" hidden="1" x14ac:dyDescent="0.2">
      <c r="A10340" s="27">
        <v>94876.2</v>
      </c>
      <c r="B10340" s="28" t="s">
        <v>4573</v>
      </c>
      <c r="C10340" s="28" t="s">
        <v>5135</v>
      </c>
      <c r="D10340" s="25">
        <v>41573</v>
      </c>
      <c r="E10340" s="28" t="s">
        <v>2662</v>
      </c>
      <c r="F10340" s="26">
        <v>4.9800000000000004</v>
      </c>
      <c r="G10340" s="28" t="s">
        <v>3697</v>
      </c>
      <c r="H10340" s="28" t="s">
        <v>4599</v>
      </c>
      <c r="I10340" s="28" t="s">
        <v>4842</v>
      </c>
      <c r="J10340" s="28" t="s">
        <v>4911</v>
      </c>
      <c r="K10340" s="29">
        <v>41575</v>
      </c>
      <c r="L10340" s="28" t="s">
        <v>5658</v>
      </c>
      <c r="M10340" s="28" t="s">
        <v>2082</v>
      </c>
    </row>
    <row r="10341" spans="1:13" hidden="1" x14ac:dyDescent="0.2">
      <c r="A10341" s="211">
        <v>94676</v>
      </c>
      <c r="B10341" s="28" t="s">
        <v>4579</v>
      </c>
      <c r="C10341" s="28" t="s">
        <v>4574</v>
      </c>
      <c r="D10341" s="25">
        <v>41575</v>
      </c>
      <c r="F10341" s="26">
        <v>300</v>
      </c>
      <c r="G10341" s="28" t="s">
        <v>4580</v>
      </c>
      <c r="H10341" s="28" t="s">
        <v>6667</v>
      </c>
      <c r="K10341" s="29">
        <v>41575</v>
      </c>
      <c r="L10341" s="28" t="s">
        <v>3059</v>
      </c>
      <c r="M10341" s="28" t="s">
        <v>861</v>
      </c>
    </row>
    <row r="10342" spans="1:13" hidden="1" x14ac:dyDescent="0.2">
      <c r="A10342" s="27">
        <v>94677</v>
      </c>
      <c r="B10342" s="28" t="s">
        <v>4573</v>
      </c>
      <c r="C10342" s="28" t="s">
        <v>4574</v>
      </c>
      <c r="D10342" s="25">
        <v>41575</v>
      </c>
      <c r="F10342" s="26">
        <v>30</v>
      </c>
      <c r="G10342" s="28" t="s">
        <v>5152</v>
      </c>
      <c r="H10342" s="28" t="s">
        <v>7311</v>
      </c>
      <c r="J10342" s="28" t="s">
        <v>4683</v>
      </c>
      <c r="K10342" s="29">
        <v>41575</v>
      </c>
      <c r="L10342" s="28" t="s">
        <v>7182</v>
      </c>
      <c r="M10342" s="28" t="s">
        <v>1892</v>
      </c>
    </row>
    <row r="10343" spans="1:13" hidden="1" x14ac:dyDescent="0.2">
      <c r="A10343" s="27">
        <v>94678</v>
      </c>
      <c r="B10343" s="28" t="s">
        <v>4573</v>
      </c>
      <c r="C10343" s="28" t="s">
        <v>4574</v>
      </c>
      <c r="D10343" s="25">
        <v>41575</v>
      </c>
      <c r="F10343" s="26">
        <v>46.84</v>
      </c>
      <c r="G10343" s="28" t="s">
        <v>6790</v>
      </c>
      <c r="H10343" s="28" t="s">
        <v>3381</v>
      </c>
      <c r="J10343" s="28" t="s">
        <v>4909</v>
      </c>
      <c r="K10343" s="29">
        <v>41575</v>
      </c>
      <c r="L10343" s="28" t="s">
        <v>7174</v>
      </c>
      <c r="M10343" s="28" t="s">
        <v>7220</v>
      </c>
    </row>
    <row r="10344" spans="1:13" hidden="1" x14ac:dyDescent="0.2">
      <c r="A10344" s="211">
        <v>94674</v>
      </c>
      <c r="B10344" s="33" t="s">
        <v>4592</v>
      </c>
      <c r="C10344" s="28" t="s">
        <v>4574</v>
      </c>
      <c r="D10344" s="25">
        <v>41576</v>
      </c>
      <c r="F10344" s="26">
        <v>-6165.79</v>
      </c>
      <c r="G10344" s="28" t="s">
        <v>4593</v>
      </c>
      <c r="H10344" s="28" t="s">
        <v>6666</v>
      </c>
      <c r="J10344" s="28" t="s">
        <v>4911</v>
      </c>
      <c r="K10344" s="29">
        <v>41576</v>
      </c>
      <c r="L10344" s="28" t="s">
        <v>7177</v>
      </c>
      <c r="M10344" s="28" t="s">
        <v>1891</v>
      </c>
    </row>
    <row r="10345" spans="1:13" hidden="1" x14ac:dyDescent="0.2">
      <c r="A10345" s="27">
        <v>94675</v>
      </c>
      <c r="B10345" s="28" t="s">
        <v>4582</v>
      </c>
      <c r="C10345" s="28" t="s">
        <v>4574</v>
      </c>
      <c r="D10345" s="25">
        <v>41576</v>
      </c>
      <c r="F10345" s="26">
        <v>-41.65</v>
      </c>
      <c r="G10345" s="28" t="s">
        <v>6407</v>
      </c>
      <c r="H10345" s="28" t="s">
        <v>6666</v>
      </c>
      <c r="J10345" s="28" t="s">
        <v>4911</v>
      </c>
      <c r="K10345" s="29">
        <v>41576</v>
      </c>
      <c r="L10345" s="28" t="s">
        <v>2984</v>
      </c>
      <c r="M10345" s="28" t="s">
        <v>860</v>
      </c>
    </row>
    <row r="10346" spans="1:13" hidden="1" x14ac:dyDescent="0.2">
      <c r="A10346" s="27">
        <v>94673</v>
      </c>
      <c r="B10346" s="33" t="s">
        <v>4573</v>
      </c>
      <c r="C10346" s="28" t="s">
        <v>4574</v>
      </c>
      <c r="D10346" s="25">
        <v>41577</v>
      </c>
      <c r="F10346" s="26">
        <v>17</v>
      </c>
      <c r="G10346" s="28" t="s">
        <v>5136</v>
      </c>
      <c r="H10346" s="28" t="s">
        <v>3381</v>
      </c>
      <c r="J10346" s="28" t="s">
        <v>4911</v>
      </c>
      <c r="K10346" s="29">
        <v>41577</v>
      </c>
      <c r="L10346" s="28" t="s">
        <v>7174</v>
      </c>
      <c r="M10346" s="28" t="s">
        <v>7221</v>
      </c>
    </row>
    <row r="10347" spans="1:13" hidden="1" x14ac:dyDescent="0.2">
      <c r="A10347" s="211">
        <v>94664.2</v>
      </c>
      <c r="B10347" s="28" t="s">
        <v>4573</v>
      </c>
      <c r="C10347" s="28" t="s">
        <v>4574</v>
      </c>
      <c r="D10347" s="25">
        <v>41579</v>
      </c>
      <c r="E10347" s="28" t="s">
        <v>468</v>
      </c>
      <c r="F10347" s="26">
        <v>50</v>
      </c>
      <c r="G10347" s="28" t="s">
        <v>5158</v>
      </c>
      <c r="H10347" s="28" t="s">
        <v>7154</v>
      </c>
      <c r="J10347" s="28" t="s">
        <v>4905</v>
      </c>
      <c r="K10347" s="29">
        <v>41579</v>
      </c>
      <c r="L10347" s="28" t="s">
        <v>7182</v>
      </c>
      <c r="M10347" s="28" t="s">
        <v>1889</v>
      </c>
    </row>
    <row r="10348" spans="1:13" hidden="1" x14ac:dyDescent="0.2">
      <c r="A10348" s="211">
        <v>94664.1</v>
      </c>
      <c r="B10348" s="28" t="s">
        <v>4573</v>
      </c>
      <c r="C10348" s="28" t="s">
        <v>4574</v>
      </c>
      <c r="D10348" s="25">
        <v>41579</v>
      </c>
      <c r="F10348" s="26">
        <v>50</v>
      </c>
      <c r="G10348" s="28" t="s">
        <v>4915</v>
      </c>
      <c r="H10348" s="28" t="s">
        <v>4600</v>
      </c>
      <c r="J10348" s="28" t="s">
        <v>4905</v>
      </c>
      <c r="K10348" s="29">
        <v>41579</v>
      </c>
      <c r="L10348" s="28" t="s">
        <v>7182</v>
      </c>
      <c r="M10348" s="28" t="s">
        <v>1889</v>
      </c>
    </row>
    <row r="10349" spans="1:13" hidden="1" x14ac:dyDescent="0.2">
      <c r="A10349" s="211">
        <v>94670</v>
      </c>
      <c r="B10349" s="28" t="s">
        <v>4573</v>
      </c>
      <c r="C10349" s="28" t="s">
        <v>4574</v>
      </c>
      <c r="D10349" s="25">
        <v>41579</v>
      </c>
      <c r="F10349" s="26">
        <v>5</v>
      </c>
      <c r="G10349" s="28" t="s">
        <v>5134</v>
      </c>
      <c r="H10349" s="28" t="s">
        <v>5954</v>
      </c>
      <c r="J10349" s="28" t="s">
        <v>4912</v>
      </c>
      <c r="K10349" s="29">
        <v>41579</v>
      </c>
      <c r="L10349" s="28" t="s">
        <v>7174</v>
      </c>
      <c r="M10349" s="28" t="s">
        <v>7194</v>
      </c>
    </row>
    <row r="10350" spans="1:13" hidden="1" x14ac:dyDescent="0.2">
      <c r="A10350" s="211">
        <v>94663</v>
      </c>
      <c r="B10350" s="28" t="s">
        <v>4573</v>
      </c>
      <c r="C10350" s="28" t="s">
        <v>4574</v>
      </c>
      <c r="D10350" s="25">
        <v>41579</v>
      </c>
      <c r="E10350" s="28" t="s">
        <v>6702</v>
      </c>
      <c r="F10350" s="26">
        <v>79.180000000000007</v>
      </c>
      <c r="G10350" s="28" t="s">
        <v>6757</v>
      </c>
      <c r="H10350" s="28" t="s">
        <v>4599</v>
      </c>
      <c r="I10350" s="28" t="s">
        <v>4842</v>
      </c>
      <c r="J10350" s="28" t="s">
        <v>4909</v>
      </c>
      <c r="K10350" s="29">
        <v>41579</v>
      </c>
      <c r="L10350" s="28" t="s">
        <v>3059</v>
      </c>
      <c r="M10350" s="28" t="s">
        <v>1888</v>
      </c>
    </row>
    <row r="10351" spans="1:13" hidden="1" x14ac:dyDescent="0.2">
      <c r="A10351" s="211">
        <v>94667</v>
      </c>
      <c r="B10351" s="28" t="s">
        <v>4573</v>
      </c>
      <c r="C10351" s="28" t="s">
        <v>4574</v>
      </c>
      <c r="D10351" s="25">
        <v>41579</v>
      </c>
      <c r="E10351" s="28" t="s">
        <v>3382</v>
      </c>
      <c r="F10351" s="26">
        <v>171</v>
      </c>
      <c r="G10351" s="28" t="s">
        <v>5414</v>
      </c>
      <c r="H10351" s="28" t="s">
        <v>3381</v>
      </c>
      <c r="J10351" s="28" t="s">
        <v>4909</v>
      </c>
      <c r="K10351" s="29">
        <v>41579</v>
      </c>
      <c r="L10351" s="28" t="s">
        <v>7174</v>
      </c>
      <c r="M10351" s="28" t="s">
        <v>7188</v>
      </c>
    </row>
    <row r="10352" spans="1:13" hidden="1" x14ac:dyDescent="0.2">
      <c r="A10352" s="27">
        <v>94671</v>
      </c>
      <c r="B10352" s="28" t="s">
        <v>4579</v>
      </c>
      <c r="C10352" s="28" t="s">
        <v>4574</v>
      </c>
      <c r="D10352" s="25">
        <v>41579</v>
      </c>
      <c r="F10352" s="26">
        <v>2671.65</v>
      </c>
      <c r="G10352" s="28" t="s">
        <v>5135</v>
      </c>
      <c r="H10352" s="28" t="s">
        <v>6667</v>
      </c>
      <c r="K10352" s="29">
        <v>41579</v>
      </c>
      <c r="L10352" s="28" t="s">
        <v>7174</v>
      </c>
      <c r="M10352" s="28" t="s">
        <v>7218</v>
      </c>
    </row>
    <row r="10353" spans="1:13" hidden="1" x14ac:dyDescent="0.2">
      <c r="A10353" s="27">
        <v>94664.3</v>
      </c>
      <c r="B10353" s="28" t="s">
        <v>4573</v>
      </c>
      <c r="C10353" s="28" t="s">
        <v>4574</v>
      </c>
      <c r="D10353" s="25">
        <v>41579</v>
      </c>
      <c r="E10353" s="28" t="s">
        <v>3367</v>
      </c>
      <c r="F10353" s="26">
        <v>30</v>
      </c>
      <c r="G10353" s="28" t="s">
        <v>8412</v>
      </c>
      <c r="H10353" s="28" t="s">
        <v>3365</v>
      </c>
      <c r="J10353" s="28" t="s">
        <v>4905</v>
      </c>
      <c r="K10353" s="29">
        <v>41579</v>
      </c>
      <c r="L10353" s="28" t="s">
        <v>7182</v>
      </c>
      <c r="M10353" s="28" t="s">
        <v>1889</v>
      </c>
    </row>
    <row r="10354" spans="1:13" hidden="1" x14ac:dyDescent="0.2">
      <c r="A10354" s="27">
        <v>94666</v>
      </c>
      <c r="B10354" s="28" t="s">
        <v>4579</v>
      </c>
      <c r="C10354" s="28" t="s">
        <v>4574</v>
      </c>
      <c r="D10354" s="25">
        <v>41579</v>
      </c>
      <c r="F10354" s="26">
        <v>50</v>
      </c>
      <c r="G10354" s="28" t="s">
        <v>5133</v>
      </c>
      <c r="H10354" s="28" t="s">
        <v>6667</v>
      </c>
      <c r="K10354" s="29">
        <v>41579</v>
      </c>
      <c r="L10354" s="28" t="s">
        <v>7174</v>
      </c>
      <c r="M10354" s="28" t="s">
        <v>2972</v>
      </c>
    </row>
    <row r="10355" spans="1:13" hidden="1" x14ac:dyDescent="0.2">
      <c r="A10355" s="27">
        <v>94917</v>
      </c>
      <c r="B10355" s="28" t="s">
        <v>5150</v>
      </c>
      <c r="C10355" s="28" t="s">
        <v>5133</v>
      </c>
      <c r="D10355" s="25">
        <v>41579</v>
      </c>
      <c r="F10355" s="26">
        <v>-50</v>
      </c>
      <c r="G10355" s="28" t="s">
        <v>5133</v>
      </c>
      <c r="H10355" s="28" t="s">
        <v>6667</v>
      </c>
      <c r="K10355" s="29">
        <v>41579</v>
      </c>
      <c r="L10355" s="28" t="s">
        <v>5658</v>
      </c>
      <c r="M10355" s="28" t="s">
        <v>2935</v>
      </c>
    </row>
    <row r="10356" spans="1:13" hidden="1" x14ac:dyDescent="0.2">
      <c r="A10356" s="27">
        <v>94669</v>
      </c>
      <c r="B10356" s="28" t="s">
        <v>4573</v>
      </c>
      <c r="C10356" s="28" t="s">
        <v>4574</v>
      </c>
      <c r="D10356" s="25">
        <v>41579</v>
      </c>
      <c r="F10356" s="26">
        <v>38.79</v>
      </c>
      <c r="G10356" s="28" t="s">
        <v>6021</v>
      </c>
      <c r="H10356" s="28" t="s">
        <v>3381</v>
      </c>
      <c r="J10356" s="28" t="s">
        <v>4909</v>
      </c>
      <c r="K10356" s="29">
        <v>41579</v>
      </c>
      <c r="L10356" s="28" t="s">
        <v>7174</v>
      </c>
      <c r="M10356" s="28" t="s">
        <v>6784</v>
      </c>
    </row>
    <row r="10357" spans="1:13" hidden="1" x14ac:dyDescent="0.2">
      <c r="A10357" s="27">
        <v>94668</v>
      </c>
      <c r="B10357" s="28" t="s">
        <v>4573</v>
      </c>
      <c r="C10357" s="28" t="s">
        <v>4574</v>
      </c>
      <c r="D10357" s="25">
        <v>41579</v>
      </c>
      <c r="F10357" s="26">
        <v>12.12</v>
      </c>
      <c r="G10357" s="28" t="s">
        <v>6022</v>
      </c>
      <c r="H10357" s="28" t="s">
        <v>3381</v>
      </c>
      <c r="J10357" s="28" t="s">
        <v>4909</v>
      </c>
      <c r="K10357" s="29">
        <v>41579</v>
      </c>
      <c r="L10357" s="28" t="s">
        <v>7174</v>
      </c>
      <c r="M10357" s="28" t="s">
        <v>7195</v>
      </c>
    </row>
    <row r="10358" spans="1:13" hidden="1" x14ac:dyDescent="0.2">
      <c r="A10358" s="27">
        <v>94664.4</v>
      </c>
      <c r="B10358" s="28" t="s">
        <v>4573</v>
      </c>
      <c r="C10358" s="28" t="s">
        <v>4574</v>
      </c>
      <c r="D10358" s="25">
        <v>41579</v>
      </c>
      <c r="E10358" s="28" t="s">
        <v>7163</v>
      </c>
      <c r="F10358" s="26">
        <v>20</v>
      </c>
      <c r="G10358" s="28" t="s">
        <v>4595</v>
      </c>
      <c r="H10358" s="28" t="s">
        <v>3370</v>
      </c>
      <c r="J10358" s="28" t="s">
        <v>4905</v>
      </c>
      <c r="K10358" s="29">
        <v>41579</v>
      </c>
      <c r="L10358" s="28" t="s">
        <v>7182</v>
      </c>
      <c r="M10358" s="28" t="s">
        <v>1889</v>
      </c>
    </row>
    <row r="10359" spans="1:13" hidden="1" x14ac:dyDescent="0.2">
      <c r="A10359" s="27">
        <v>94665</v>
      </c>
      <c r="B10359" s="28" t="s">
        <v>4573</v>
      </c>
      <c r="C10359" s="28" t="s">
        <v>4574</v>
      </c>
      <c r="D10359" s="25">
        <v>41579</v>
      </c>
      <c r="E10359" s="28" t="s">
        <v>7162</v>
      </c>
      <c r="F10359" s="26">
        <v>20</v>
      </c>
      <c r="G10359" s="28" t="s">
        <v>4595</v>
      </c>
      <c r="H10359" s="28" t="s">
        <v>3370</v>
      </c>
      <c r="J10359" s="28" t="s">
        <v>4906</v>
      </c>
      <c r="K10359" s="29">
        <v>41579</v>
      </c>
      <c r="L10359" s="28" t="s">
        <v>7182</v>
      </c>
      <c r="M10359" s="28" t="s">
        <v>1890</v>
      </c>
    </row>
    <row r="10360" spans="1:13" hidden="1" x14ac:dyDescent="0.2">
      <c r="A10360" s="27">
        <v>95612</v>
      </c>
      <c r="B10360" s="28" t="s">
        <v>4573</v>
      </c>
      <c r="C10360" s="28" t="s">
        <v>4580</v>
      </c>
      <c r="D10360" s="25">
        <v>41579</v>
      </c>
      <c r="E10360" s="28" t="s">
        <v>2987</v>
      </c>
      <c r="F10360" s="26">
        <v>305</v>
      </c>
      <c r="G10360" s="28" t="s">
        <v>4595</v>
      </c>
      <c r="H10360" s="28" t="s">
        <v>3370</v>
      </c>
    </row>
    <row r="10361" spans="1:13" hidden="1" x14ac:dyDescent="0.2">
      <c r="A10361" s="27">
        <v>95611</v>
      </c>
      <c r="B10361" s="28" t="s">
        <v>5150</v>
      </c>
      <c r="C10361" s="28" t="s">
        <v>4580</v>
      </c>
      <c r="D10361" s="25">
        <v>41579</v>
      </c>
      <c r="E10361" s="28" t="s">
        <v>2986</v>
      </c>
      <c r="F10361" s="26">
        <v>-450</v>
      </c>
      <c r="G10361" s="28" t="s">
        <v>4574</v>
      </c>
      <c r="H10361" s="28" t="s">
        <v>6667</v>
      </c>
    </row>
    <row r="10362" spans="1:13" hidden="1" x14ac:dyDescent="0.2">
      <c r="A10362" s="27">
        <v>94672</v>
      </c>
      <c r="B10362" s="28" t="s">
        <v>4573</v>
      </c>
      <c r="C10362" s="28" t="s">
        <v>4574</v>
      </c>
      <c r="D10362" s="25">
        <v>41579</v>
      </c>
      <c r="E10362" s="28" t="s">
        <v>5365</v>
      </c>
      <c r="F10362" s="26">
        <v>180</v>
      </c>
      <c r="G10362" s="28" t="s">
        <v>4597</v>
      </c>
      <c r="H10362" s="28" t="s">
        <v>3381</v>
      </c>
      <c r="J10362" s="28" t="s">
        <v>4909</v>
      </c>
      <c r="K10362" s="29">
        <v>41579</v>
      </c>
      <c r="L10362" s="28" t="s">
        <v>7174</v>
      </c>
      <c r="M10362" s="28" t="s">
        <v>7192</v>
      </c>
    </row>
    <row r="10363" spans="1:13" hidden="1" x14ac:dyDescent="0.2">
      <c r="A10363" s="211">
        <v>94878</v>
      </c>
      <c r="B10363" s="33" t="s">
        <v>4573</v>
      </c>
      <c r="C10363" s="33" t="s">
        <v>5135</v>
      </c>
      <c r="D10363" s="25">
        <v>41581</v>
      </c>
      <c r="E10363" s="33" t="s">
        <v>2664</v>
      </c>
      <c r="F10363" s="26">
        <v>3.47</v>
      </c>
      <c r="G10363" s="28" t="s">
        <v>4052</v>
      </c>
      <c r="H10363" s="28" t="s">
        <v>3370</v>
      </c>
      <c r="J10363" s="28" t="s">
        <v>4911</v>
      </c>
      <c r="K10363" s="29">
        <v>41582</v>
      </c>
      <c r="L10363" s="33" t="s">
        <v>5658</v>
      </c>
      <c r="M10363" s="28" t="s">
        <v>2084</v>
      </c>
    </row>
    <row r="10364" spans="1:13" hidden="1" x14ac:dyDescent="0.2">
      <c r="A10364" s="27">
        <v>94836.1</v>
      </c>
      <c r="B10364" s="33" t="s">
        <v>4573</v>
      </c>
      <c r="C10364" s="28" t="s">
        <v>5135</v>
      </c>
      <c r="D10364" s="25">
        <v>41581</v>
      </c>
      <c r="E10364" s="28" t="s">
        <v>727</v>
      </c>
      <c r="F10364" s="26">
        <v>5.5</v>
      </c>
      <c r="G10364" s="28" t="s">
        <v>5167</v>
      </c>
      <c r="H10364" s="28" t="s">
        <v>3370</v>
      </c>
      <c r="J10364" s="28" t="s">
        <v>4909</v>
      </c>
      <c r="K10364" s="29">
        <v>41582</v>
      </c>
      <c r="L10364" s="28" t="s">
        <v>5658</v>
      </c>
      <c r="M10364" s="28" t="s">
        <v>748</v>
      </c>
    </row>
    <row r="10365" spans="1:13" hidden="1" x14ac:dyDescent="0.2">
      <c r="A10365" s="27">
        <v>94836.2</v>
      </c>
      <c r="B10365" s="28" t="s">
        <v>4573</v>
      </c>
      <c r="C10365" s="28" t="s">
        <v>5135</v>
      </c>
      <c r="D10365" s="25">
        <v>41581</v>
      </c>
      <c r="F10365" s="26">
        <v>47.83</v>
      </c>
      <c r="G10365" s="28" t="s">
        <v>5167</v>
      </c>
      <c r="H10365" s="28" t="s">
        <v>3365</v>
      </c>
      <c r="J10365" s="28" t="s">
        <v>4909</v>
      </c>
      <c r="K10365" s="29">
        <v>41582</v>
      </c>
      <c r="L10365" s="28" t="s">
        <v>5658</v>
      </c>
      <c r="M10365" s="28" t="s">
        <v>748</v>
      </c>
    </row>
    <row r="10366" spans="1:13" hidden="1" x14ac:dyDescent="0.2">
      <c r="A10366" s="211">
        <v>94881</v>
      </c>
      <c r="B10366" s="28" t="s">
        <v>4573</v>
      </c>
      <c r="C10366" s="28" t="s">
        <v>5135</v>
      </c>
      <c r="D10366" s="25">
        <v>41582</v>
      </c>
      <c r="E10366" s="28" t="s">
        <v>2666</v>
      </c>
      <c r="F10366" s="26">
        <v>50</v>
      </c>
      <c r="G10366" s="28" t="s">
        <v>685</v>
      </c>
      <c r="H10366" s="28" t="s">
        <v>3379</v>
      </c>
      <c r="J10366" s="28" t="s">
        <v>4905</v>
      </c>
      <c r="K10366" s="29">
        <v>41583</v>
      </c>
      <c r="L10366" s="28" t="s">
        <v>5658</v>
      </c>
      <c r="M10366" s="28" t="s">
        <v>5719</v>
      </c>
    </row>
    <row r="10367" spans="1:13" hidden="1" x14ac:dyDescent="0.2">
      <c r="A10367" s="211">
        <v>94658</v>
      </c>
      <c r="B10367" s="28" t="s">
        <v>4573</v>
      </c>
      <c r="C10367" s="28" t="s">
        <v>4574</v>
      </c>
      <c r="D10367" s="25">
        <v>41582</v>
      </c>
      <c r="F10367" s="26">
        <v>7.99</v>
      </c>
      <c r="G10367" s="28" t="s">
        <v>2742</v>
      </c>
      <c r="H10367" s="28" t="s">
        <v>3381</v>
      </c>
      <c r="J10367" s="28" t="s">
        <v>4911</v>
      </c>
      <c r="K10367" s="29">
        <v>41582</v>
      </c>
      <c r="L10367" s="28" t="s">
        <v>7174</v>
      </c>
      <c r="M10367" s="28" t="s">
        <v>8111</v>
      </c>
    </row>
    <row r="10368" spans="1:13" hidden="1" x14ac:dyDescent="0.2">
      <c r="A10368" s="211">
        <v>94661</v>
      </c>
      <c r="B10368" s="28" t="s">
        <v>4573</v>
      </c>
      <c r="C10368" s="28" t="s">
        <v>4574</v>
      </c>
      <c r="D10368" s="25">
        <v>41582</v>
      </c>
      <c r="E10368" s="28" t="s">
        <v>6702</v>
      </c>
      <c r="F10368" s="26">
        <v>94.58</v>
      </c>
      <c r="G10368" s="28" t="s">
        <v>6757</v>
      </c>
      <c r="H10368" s="28" t="s">
        <v>4599</v>
      </c>
      <c r="I10368" s="28" t="s">
        <v>4842</v>
      </c>
      <c r="J10368" s="28" t="s">
        <v>4909</v>
      </c>
      <c r="K10368" s="29">
        <v>41582</v>
      </c>
      <c r="L10368" s="28" t="s">
        <v>3059</v>
      </c>
      <c r="M10368" s="28" t="s">
        <v>1887</v>
      </c>
    </row>
    <row r="10369" spans="1:13" hidden="1" x14ac:dyDescent="0.2">
      <c r="A10369" s="27">
        <v>94662</v>
      </c>
      <c r="B10369" s="28" t="s">
        <v>4573</v>
      </c>
      <c r="C10369" s="28" t="s">
        <v>4574</v>
      </c>
      <c r="D10369" s="25">
        <v>41582</v>
      </c>
      <c r="F10369" s="26">
        <v>16.010000000000002</v>
      </c>
      <c r="G10369" s="28" t="s">
        <v>8623</v>
      </c>
      <c r="H10369" s="28" t="s">
        <v>3381</v>
      </c>
      <c r="J10369" s="28" t="s">
        <v>4907</v>
      </c>
      <c r="K10369" s="29">
        <v>41582</v>
      </c>
      <c r="L10369" s="28" t="s">
        <v>7174</v>
      </c>
      <c r="M10369" s="28" t="s">
        <v>1402</v>
      </c>
    </row>
    <row r="10370" spans="1:13" hidden="1" x14ac:dyDescent="0.2">
      <c r="A10370" s="27">
        <v>94659</v>
      </c>
      <c r="B10370" s="28" t="s">
        <v>4573</v>
      </c>
      <c r="C10370" s="28" t="s">
        <v>4574</v>
      </c>
      <c r="D10370" s="25">
        <v>41582</v>
      </c>
      <c r="E10370" s="28" t="s">
        <v>3389</v>
      </c>
      <c r="F10370" s="26">
        <v>26.95</v>
      </c>
      <c r="G10370" s="28" t="s">
        <v>5139</v>
      </c>
      <c r="H10370" s="28" t="s">
        <v>3381</v>
      </c>
      <c r="J10370" s="28" t="s">
        <v>4911</v>
      </c>
      <c r="K10370" s="29">
        <v>41582</v>
      </c>
      <c r="L10370" s="28" t="s">
        <v>7174</v>
      </c>
      <c r="M10370" s="28" t="s">
        <v>7187</v>
      </c>
    </row>
    <row r="10371" spans="1:13" hidden="1" x14ac:dyDescent="0.2">
      <c r="A10371" s="27">
        <v>94660</v>
      </c>
      <c r="B10371" s="28" t="s">
        <v>4573</v>
      </c>
      <c r="C10371" s="28" t="s">
        <v>4574</v>
      </c>
      <c r="D10371" s="25">
        <v>41582</v>
      </c>
      <c r="F10371" s="26">
        <v>30</v>
      </c>
      <c r="G10371" s="28" t="s">
        <v>5152</v>
      </c>
      <c r="H10371" s="28" t="s">
        <v>7311</v>
      </c>
      <c r="J10371" s="28" t="s">
        <v>4683</v>
      </c>
      <c r="K10371" s="29">
        <v>41582</v>
      </c>
      <c r="L10371" s="28" t="s">
        <v>7182</v>
      </c>
      <c r="M10371" s="28" t="s">
        <v>1886</v>
      </c>
    </row>
    <row r="10372" spans="1:13" hidden="1" x14ac:dyDescent="0.2">
      <c r="A10372" s="27">
        <v>94657</v>
      </c>
      <c r="B10372" s="28" t="s">
        <v>4579</v>
      </c>
      <c r="C10372" s="28" t="s">
        <v>4574</v>
      </c>
      <c r="D10372" s="25">
        <v>41582</v>
      </c>
      <c r="F10372" s="26">
        <v>520.1</v>
      </c>
      <c r="G10372" s="28" t="s">
        <v>2008</v>
      </c>
      <c r="H10372" s="28" t="s">
        <v>6667</v>
      </c>
      <c r="K10372" s="29">
        <v>41582</v>
      </c>
      <c r="L10372" s="28" t="s">
        <v>7174</v>
      </c>
      <c r="M10372" s="28" t="s">
        <v>6451</v>
      </c>
    </row>
    <row r="10373" spans="1:13" hidden="1" x14ac:dyDescent="0.2">
      <c r="A10373" s="27">
        <v>94880</v>
      </c>
      <c r="B10373" s="28" t="s">
        <v>4573</v>
      </c>
      <c r="C10373" s="28" t="s">
        <v>5135</v>
      </c>
      <c r="D10373" s="25">
        <v>41582</v>
      </c>
      <c r="E10373" s="28" t="s">
        <v>2665</v>
      </c>
      <c r="F10373" s="26">
        <v>39</v>
      </c>
      <c r="G10373" s="28" t="s">
        <v>6788</v>
      </c>
      <c r="H10373" s="28" t="s">
        <v>3370</v>
      </c>
      <c r="J10373" s="28" t="s">
        <v>4907</v>
      </c>
      <c r="K10373" s="29">
        <v>41583</v>
      </c>
      <c r="L10373" s="28" t="s">
        <v>5658</v>
      </c>
      <c r="M10373" s="28" t="s">
        <v>3465</v>
      </c>
    </row>
    <row r="10374" spans="1:13" hidden="1" x14ac:dyDescent="0.2">
      <c r="A10374" s="27">
        <v>94913</v>
      </c>
      <c r="B10374" s="28" t="s">
        <v>5150</v>
      </c>
      <c r="C10374" s="28" t="s">
        <v>2008</v>
      </c>
      <c r="D10374" s="25">
        <v>41582</v>
      </c>
      <c r="F10374" s="26">
        <v>-520.1</v>
      </c>
      <c r="G10374" s="28" t="s">
        <v>4574</v>
      </c>
      <c r="H10374" s="28" t="s">
        <v>6667</v>
      </c>
      <c r="K10374" s="29">
        <v>41375</v>
      </c>
      <c r="L10374" s="28" t="s">
        <v>5658</v>
      </c>
      <c r="M10374" s="28" t="s">
        <v>4840</v>
      </c>
    </row>
    <row r="10375" spans="1:13" x14ac:dyDescent="0.2">
      <c r="A10375" s="27">
        <v>94879</v>
      </c>
      <c r="B10375" s="28" t="s">
        <v>4573</v>
      </c>
      <c r="C10375" s="28" t="s">
        <v>5135</v>
      </c>
      <c r="D10375" s="25">
        <v>41582</v>
      </c>
      <c r="F10375" s="26">
        <v>250</v>
      </c>
      <c r="G10375" s="28" t="s">
        <v>2205</v>
      </c>
      <c r="H10375" s="28" t="s">
        <v>7151</v>
      </c>
      <c r="J10375" s="28" t="s">
        <v>4911</v>
      </c>
      <c r="K10375" s="29">
        <v>41583</v>
      </c>
      <c r="L10375" s="28" t="s">
        <v>5658</v>
      </c>
      <c r="M10375" s="28" t="s">
        <v>755</v>
      </c>
    </row>
    <row r="10376" spans="1:13" hidden="1" x14ac:dyDescent="0.2">
      <c r="A10376" s="211">
        <v>94655</v>
      </c>
      <c r="B10376" s="33" t="s">
        <v>4573</v>
      </c>
      <c r="C10376" s="28" t="s">
        <v>4574</v>
      </c>
      <c r="D10376" s="25">
        <v>41583</v>
      </c>
      <c r="E10376" s="33"/>
      <c r="F10376" s="26">
        <v>11.39</v>
      </c>
      <c r="G10376" s="28" t="s">
        <v>5143</v>
      </c>
      <c r="H10376" s="28" t="s">
        <v>3381</v>
      </c>
      <c r="J10376" s="28" t="s">
        <v>4909</v>
      </c>
      <c r="K10376" s="29">
        <v>41583</v>
      </c>
      <c r="L10376" s="28" t="s">
        <v>7174</v>
      </c>
      <c r="M10376" s="28" t="s">
        <v>7217</v>
      </c>
    </row>
    <row r="10377" spans="1:13" hidden="1" x14ac:dyDescent="0.2">
      <c r="A10377" s="211">
        <v>94915</v>
      </c>
      <c r="B10377" s="28" t="s">
        <v>4573</v>
      </c>
      <c r="C10377" s="28" t="s">
        <v>5133</v>
      </c>
      <c r="D10377" s="25">
        <v>41583</v>
      </c>
      <c r="F10377" s="26">
        <v>0.09</v>
      </c>
      <c r="G10377" s="28" t="s">
        <v>681</v>
      </c>
      <c r="H10377" s="28" t="s">
        <v>7165</v>
      </c>
      <c r="K10377" s="29">
        <v>41583</v>
      </c>
      <c r="L10377" s="28" t="s">
        <v>5658</v>
      </c>
      <c r="M10377" s="28" t="s">
        <v>2936</v>
      </c>
    </row>
    <row r="10378" spans="1:13" hidden="1" x14ac:dyDescent="0.2">
      <c r="A10378" s="211">
        <v>94884</v>
      </c>
      <c r="B10378" s="28" t="s">
        <v>4573</v>
      </c>
      <c r="C10378" s="28" t="s">
        <v>5135</v>
      </c>
      <c r="D10378" s="25">
        <v>41583</v>
      </c>
      <c r="F10378" s="26">
        <v>9.99</v>
      </c>
      <c r="G10378" s="28" t="s">
        <v>7133</v>
      </c>
      <c r="H10378" s="28" t="s">
        <v>3381</v>
      </c>
      <c r="J10378" s="28" t="s">
        <v>4909</v>
      </c>
      <c r="K10378" s="29">
        <v>41584</v>
      </c>
      <c r="L10378" s="28" t="s">
        <v>5658</v>
      </c>
      <c r="M10378" s="28" t="s">
        <v>2085</v>
      </c>
    </row>
    <row r="10379" spans="1:13" hidden="1" x14ac:dyDescent="0.2">
      <c r="A10379" s="211">
        <v>94656</v>
      </c>
      <c r="B10379" s="33" t="s">
        <v>4573</v>
      </c>
      <c r="C10379" s="28" t="s">
        <v>4574</v>
      </c>
      <c r="D10379" s="25">
        <v>41583</v>
      </c>
      <c r="F10379" s="26">
        <v>12</v>
      </c>
      <c r="G10379" s="28" t="s">
        <v>4596</v>
      </c>
      <c r="H10379" s="28" t="s">
        <v>5954</v>
      </c>
      <c r="J10379" s="28" t="s">
        <v>4912</v>
      </c>
      <c r="K10379" s="29">
        <v>41583</v>
      </c>
      <c r="L10379" s="28" t="s">
        <v>7174</v>
      </c>
      <c r="M10379" s="28" t="s">
        <v>4596</v>
      </c>
    </row>
    <row r="10380" spans="1:13" hidden="1" x14ac:dyDescent="0.2">
      <c r="A10380" s="27">
        <v>94882</v>
      </c>
      <c r="B10380" s="28" t="s">
        <v>4573</v>
      </c>
      <c r="C10380" s="28" t="s">
        <v>5135</v>
      </c>
      <c r="D10380" s="25">
        <v>41583</v>
      </c>
      <c r="F10380" s="26">
        <v>5</v>
      </c>
      <c r="G10380" s="28" t="s">
        <v>7119</v>
      </c>
      <c r="H10380" s="28" t="s">
        <v>3365</v>
      </c>
      <c r="J10380" s="28" t="s">
        <v>4911</v>
      </c>
      <c r="K10380" s="29">
        <v>41584</v>
      </c>
      <c r="L10380" s="28" t="s">
        <v>5658</v>
      </c>
      <c r="M10380" s="28" t="s">
        <v>6161</v>
      </c>
    </row>
    <row r="10381" spans="1:13" hidden="1" x14ac:dyDescent="0.2">
      <c r="A10381" s="27">
        <v>94883.1</v>
      </c>
      <c r="B10381" s="28" t="s">
        <v>4573</v>
      </c>
      <c r="C10381" s="28" t="s">
        <v>5135</v>
      </c>
      <c r="D10381" s="25">
        <v>41583</v>
      </c>
      <c r="E10381" s="28" t="s">
        <v>662</v>
      </c>
      <c r="F10381" s="26">
        <v>22</v>
      </c>
      <c r="G10381" s="28" t="s">
        <v>683</v>
      </c>
      <c r="H10381" s="28" t="s">
        <v>4599</v>
      </c>
      <c r="I10381" s="28" t="s">
        <v>4842</v>
      </c>
      <c r="J10381" s="28" t="s">
        <v>4912</v>
      </c>
      <c r="K10381" s="29">
        <v>41584</v>
      </c>
      <c r="L10381" s="28" t="s">
        <v>5658</v>
      </c>
      <c r="M10381" s="28" t="s">
        <v>7857</v>
      </c>
    </row>
    <row r="10382" spans="1:13" hidden="1" x14ac:dyDescent="0.2">
      <c r="A10382" s="27">
        <v>94883.199999999997</v>
      </c>
      <c r="B10382" s="28" t="s">
        <v>4573</v>
      </c>
      <c r="C10382" s="28" t="s">
        <v>5135</v>
      </c>
      <c r="D10382" s="25">
        <v>41583</v>
      </c>
      <c r="F10382" s="26">
        <v>6.01</v>
      </c>
      <c r="G10382" s="28" t="s">
        <v>683</v>
      </c>
      <c r="H10382" s="28" t="s">
        <v>3365</v>
      </c>
      <c r="J10382" s="28" t="s">
        <v>4909</v>
      </c>
      <c r="K10382" s="29">
        <v>41584</v>
      </c>
      <c r="L10382" s="28" t="s">
        <v>5658</v>
      </c>
      <c r="M10382" s="28" t="s">
        <v>7857</v>
      </c>
    </row>
    <row r="10383" spans="1:13" hidden="1" x14ac:dyDescent="0.2">
      <c r="A10383" s="27">
        <v>94916</v>
      </c>
      <c r="B10383" s="28" t="s">
        <v>7124</v>
      </c>
      <c r="C10383" s="28" t="s">
        <v>5133</v>
      </c>
      <c r="D10383" s="25">
        <v>41583</v>
      </c>
      <c r="F10383" s="26">
        <v>-0.46</v>
      </c>
      <c r="G10383" s="28" t="s">
        <v>5133</v>
      </c>
      <c r="H10383" s="28" t="s">
        <v>6666</v>
      </c>
      <c r="K10383" s="29">
        <v>41583</v>
      </c>
      <c r="L10383" s="28" t="s">
        <v>5658</v>
      </c>
      <c r="M10383" s="28" t="s">
        <v>2937</v>
      </c>
    </row>
    <row r="10384" spans="1:13" hidden="1" x14ac:dyDescent="0.2">
      <c r="A10384" s="211">
        <v>94887</v>
      </c>
      <c r="B10384" s="28" t="s">
        <v>4573</v>
      </c>
      <c r="C10384" s="28" t="s">
        <v>5135</v>
      </c>
      <c r="D10384" s="25">
        <v>41584</v>
      </c>
      <c r="F10384" s="26">
        <v>4.9800000000000004</v>
      </c>
      <c r="G10384" s="28" t="s">
        <v>1444</v>
      </c>
      <c r="H10384" s="28" t="s">
        <v>277</v>
      </c>
      <c r="J10384" s="28" t="s">
        <v>4905</v>
      </c>
      <c r="K10384" s="29">
        <v>41585</v>
      </c>
      <c r="L10384" s="28" t="s">
        <v>5658</v>
      </c>
      <c r="M10384" s="28" t="s">
        <v>1456</v>
      </c>
    </row>
    <row r="10385" spans="1:13" hidden="1" x14ac:dyDescent="0.2">
      <c r="A10385" s="211">
        <v>94886</v>
      </c>
      <c r="B10385" s="28" t="s">
        <v>4573</v>
      </c>
      <c r="C10385" s="28" t="s">
        <v>5135</v>
      </c>
      <c r="D10385" s="25">
        <v>41584</v>
      </c>
      <c r="E10385" s="28" t="s">
        <v>2668</v>
      </c>
      <c r="F10385" s="26">
        <v>42.76</v>
      </c>
      <c r="G10385" s="28" t="s">
        <v>2203</v>
      </c>
      <c r="H10385" s="28" t="s">
        <v>3370</v>
      </c>
      <c r="J10385" s="28" t="s">
        <v>4909</v>
      </c>
      <c r="K10385" s="29">
        <v>41585</v>
      </c>
      <c r="L10385" s="28" t="s">
        <v>5658</v>
      </c>
      <c r="M10385" s="28" t="s">
        <v>2086</v>
      </c>
    </row>
    <row r="10386" spans="1:13" hidden="1" x14ac:dyDescent="0.2">
      <c r="A10386" s="211">
        <v>94885</v>
      </c>
      <c r="B10386" s="28" t="s">
        <v>4573</v>
      </c>
      <c r="C10386" s="28" t="s">
        <v>5135</v>
      </c>
      <c r="D10386" s="25">
        <v>41584</v>
      </c>
      <c r="F10386" s="26">
        <v>11.78</v>
      </c>
      <c r="G10386" s="28" t="s">
        <v>898</v>
      </c>
      <c r="H10386" s="28" t="s">
        <v>3365</v>
      </c>
      <c r="J10386" s="28" t="s">
        <v>4909</v>
      </c>
      <c r="K10386" s="29">
        <v>41585</v>
      </c>
      <c r="L10386" s="28" t="s">
        <v>5658</v>
      </c>
      <c r="M10386" s="28" t="s">
        <v>3050</v>
      </c>
    </row>
    <row r="10387" spans="1:13" hidden="1" x14ac:dyDescent="0.2">
      <c r="A10387" s="211">
        <v>94653</v>
      </c>
      <c r="B10387" s="28" t="s">
        <v>4573</v>
      </c>
      <c r="C10387" s="28" t="s">
        <v>4574</v>
      </c>
      <c r="D10387" s="25">
        <v>41585</v>
      </c>
      <c r="E10387" s="28" t="s">
        <v>2624</v>
      </c>
      <c r="F10387" s="26">
        <v>101</v>
      </c>
      <c r="G10387" s="28" t="s">
        <v>3751</v>
      </c>
      <c r="H10387" s="28" t="s">
        <v>7311</v>
      </c>
      <c r="J10387" s="28" t="s">
        <v>4907</v>
      </c>
      <c r="K10387" s="29">
        <v>41585</v>
      </c>
      <c r="L10387" s="28" t="s">
        <v>7174</v>
      </c>
      <c r="M10387" s="28" t="s">
        <v>871</v>
      </c>
    </row>
    <row r="10388" spans="1:13" hidden="1" x14ac:dyDescent="0.2">
      <c r="A10388" s="211">
        <v>94654</v>
      </c>
      <c r="B10388" s="33" t="s">
        <v>4573</v>
      </c>
      <c r="C10388" s="33" t="s">
        <v>4574</v>
      </c>
      <c r="D10388" s="25">
        <v>41585</v>
      </c>
      <c r="F10388" s="26">
        <v>5</v>
      </c>
      <c r="G10388" s="28" t="s">
        <v>4590</v>
      </c>
      <c r="H10388" s="28" t="s">
        <v>5954</v>
      </c>
      <c r="J10388" s="28" t="s">
        <v>4912</v>
      </c>
      <c r="K10388" s="29">
        <v>41585</v>
      </c>
      <c r="L10388" s="33" t="s">
        <v>7182</v>
      </c>
      <c r="M10388" s="28" t="s">
        <v>1885</v>
      </c>
    </row>
    <row r="10389" spans="1:13" hidden="1" x14ac:dyDescent="0.2">
      <c r="A10389" s="27">
        <v>94914</v>
      </c>
      <c r="B10389" s="33" t="s">
        <v>4573</v>
      </c>
      <c r="C10389" s="28" t="s">
        <v>2008</v>
      </c>
      <c r="D10389" s="25">
        <v>41585</v>
      </c>
      <c r="F10389" s="26">
        <v>40.1</v>
      </c>
      <c r="G10389" s="28" t="s">
        <v>683</v>
      </c>
      <c r="H10389" s="28" t="s">
        <v>3365</v>
      </c>
      <c r="J10389" s="28" t="s">
        <v>4909</v>
      </c>
      <c r="K10389" s="29">
        <v>41497</v>
      </c>
      <c r="L10389" s="28" t="s">
        <v>5658</v>
      </c>
      <c r="M10389" s="28" t="s">
        <v>4831</v>
      </c>
    </row>
    <row r="10390" spans="1:13" hidden="1" x14ac:dyDescent="0.2">
      <c r="A10390" s="27">
        <v>94652</v>
      </c>
      <c r="B10390" s="28" t="s">
        <v>4573</v>
      </c>
      <c r="C10390" s="28" t="s">
        <v>4574</v>
      </c>
      <c r="D10390" s="25">
        <v>41585</v>
      </c>
      <c r="E10390" s="28" t="s">
        <v>3388</v>
      </c>
      <c r="F10390" s="26">
        <v>8.19</v>
      </c>
      <c r="G10390" s="28" t="s">
        <v>4589</v>
      </c>
      <c r="H10390" s="28" t="s">
        <v>3381</v>
      </c>
      <c r="J10390" s="28" t="s">
        <v>4907</v>
      </c>
      <c r="K10390" s="29">
        <v>41585</v>
      </c>
      <c r="L10390" s="28" t="s">
        <v>7174</v>
      </c>
      <c r="M10390" s="28" t="s">
        <v>7186</v>
      </c>
    </row>
    <row r="10391" spans="1:13" hidden="1" x14ac:dyDescent="0.2">
      <c r="A10391" s="27">
        <v>94888</v>
      </c>
      <c r="B10391" s="28" t="s">
        <v>4573</v>
      </c>
      <c r="C10391" s="28" t="s">
        <v>5135</v>
      </c>
      <c r="D10391" s="25">
        <v>41585</v>
      </c>
      <c r="F10391" s="26">
        <v>60.84</v>
      </c>
      <c r="G10391" s="28" t="s">
        <v>4758</v>
      </c>
      <c r="H10391" s="28" t="s">
        <v>7322</v>
      </c>
      <c r="J10391" s="28" t="s">
        <v>7139</v>
      </c>
      <c r="K10391" s="29">
        <v>41586</v>
      </c>
      <c r="L10391" s="28" t="s">
        <v>5658</v>
      </c>
      <c r="M10391" s="28" t="s">
        <v>3005</v>
      </c>
    </row>
    <row r="10392" spans="1:13" hidden="1" x14ac:dyDescent="0.2">
      <c r="A10392" s="27">
        <v>94889</v>
      </c>
      <c r="B10392" s="28" t="s">
        <v>4573</v>
      </c>
      <c r="C10392" s="28" t="s">
        <v>5135</v>
      </c>
      <c r="D10392" s="25">
        <v>41585</v>
      </c>
      <c r="F10392" s="26">
        <v>3.94</v>
      </c>
      <c r="G10392" s="28" t="s">
        <v>5137</v>
      </c>
      <c r="H10392" s="28" t="s">
        <v>3365</v>
      </c>
      <c r="J10392" s="28" t="s">
        <v>4909</v>
      </c>
      <c r="K10392" s="29">
        <v>41586</v>
      </c>
      <c r="L10392" s="28" t="s">
        <v>5658</v>
      </c>
      <c r="M10392" s="28" t="s">
        <v>858</v>
      </c>
    </row>
    <row r="10393" spans="1:13" hidden="1" x14ac:dyDescent="0.2">
      <c r="A10393" s="211">
        <v>95037</v>
      </c>
      <c r="B10393" s="28" t="s">
        <v>4573</v>
      </c>
      <c r="C10393" s="28" t="s">
        <v>5135</v>
      </c>
      <c r="D10393" s="25">
        <v>41586</v>
      </c>
      <c r="F10393" s="26">
        <v>37.9</v>
      </c>
      <c r="G10393" s="28" t="s">
        <v>3698</v>
      </c>
      <c r="H10393" s="28" t="s">
        <v>3484</v>
      </c>
      <c r="J10393" s="28" t="s">
        <v>4908</v>
      </c>
      <c r="K10393" s="29">
        <v>41587</v>
      </c>
      <c r="L10393" s="28" t="s">
        <v>5658</v>
      </c>
      <c r="M10393" s="28" t="s">
        <v>4429</v>
      </c>
    </row>
    <row r="10394" spans="1:13" hidden="1" x14ac:dyDescent="0.2">
      <c r="A10394" s="211">
        <v>94651</v>
      </c>
      <c r="B10394" s="28" t="s">
        <v>4573</v>
      </c>
      <c r="C10394" s="28" t="s">
        <v>4574</v>
      </c>
      <c r="D10394" s="25">
        <v>41586</v>
      </c>
      <c r="E10394" s="28" t="s">
        <v>2598</v>
      </c>
      <c r="F10394" s="26">
        <v>13.5</v>
      </c>
      <c r="G10394" s="28" t="s">
        <v>681</v>
      </c>
      <c r="H10394" s="28" t="s">
        <v>7165</v>
      </c>
      <c r="J10394" s="28" t="s">
        <v>4907</v>
      </c>
      <c r="K10394" s="29">
        <v>41586</v>
      </c>
      <c r="L10394" s="28" t="s">
        <v>7174</v>
      </c>
      <c r="M10394" s="28" t="s">
        <v>697</v>
      </c>
    </row>
    <row r="10395" spans="1:13" hidden="1" x14ac:dyDescent="0.2">
      <c r="A10395" s="27">
        <v>95359.1</v>
      </c>
      <c r="B10395" s="28" t="s">
        <v>4573</v>
      </c>
      <c r="C10395" s="28" t="s">
        <v>2008</v>
      </c>
      <c r="D10395" s="25">
        <v>41586</v>
      </c>
      <c r="F10395" s="26">
        <v>4.5</v>
      </c>
      <c r="G10395" s="28" t="s">
        <v>683</v>
      </c>
      <c r="H10395" s="28" t="s">
        <v>3370</v>
      </c>
      <c r="J10395" s="28" t="s">
        <v>4909</v>
      </c>
      <c r="K10395" s="29">
        <v>41589</v>
      </c>
      <c r="L10395" s="28" t="s">
        <v>5658</v>
      </c>
      <c r="M10395" s="28" t="s">
        <v>5205</v>
      </c>
    </row>
    <row r="10396" spans="1:13" hidden="1" x14ac:dyDescent="0.2">
      <c r="A10396" s="27">
        <v>95359.2</v>
      </c>
      <c r="B10396" s="28" t="s">
        <v>4573</v>
      </c>
      <c r="C10396" s="28" t="s">
        <v>2008</v>
      </c>
      <c r="D10396" s="25">
        <v>41586</v>
      </c>
      <c r="E10396" s="33"/>
      <c r="F10396" s="26">
        <v>3.2</v>
      </c>
      <c r="G10396" s="28" t="s">
        <v>683</v>
      </c>
      <c r="H10396" s="28" t="s">
        <v>3365</v>
      </c>
      <c r="J10396" s="28" t="s">
        <v>4909</v>
      </c>
      <c r="K10396" s="29">
        <v>41589</v>
      </c>
      <c r="L10396" s="28" t="s">
        <v>5658</v>
      </c>
      <c r="M10396" s="28" t="s">
        <v>5205</v>
      </c>
    </row>
    <row r="10397" spans="1:13" hidden="1" x14ac:dyDescent="0.2">
      <c r="A10397" s="27">
        <v>95038</v>
      </c>
      <c r="B10397" s="28" t="s">
        <v>4573</v>
      </c>
      <c r="C10397" s="28" t="s">
        <v>5135</v>
      </c>
      <c r="D10397" s="25">
        <v>41586</v>
      </c>
      <c r="F10397" s="26">
        <v>31.49</v>
      </c>
      <c r="G10397" s="28" t="s">
        <v>7486</v>
      </c>
      <c r="H10397" s="28" t="s">
        <v>3381</v>
      </c>
      <c r="J10397" s="28" t="s">
        <v>4905</v>
      </c>
      <c r="K10397" s="29">
        <v>41587</v>
      </c>
      <c r="L10397" s="28" t="s">
        <v>5658</v>
      </c>
      <c r="M10397" s="28" t="s">
        <v>6433</v>
      </c>
    </row>
    <row r="10398" spans="1:13" hidden="1" x14ac:dyDescent="0.2">
      <c r="A10398" s="211">
        <v>95285</v>
      </c>
      <c r="B10398" s="28" t="s">
        <v>4585</v>
      </c>
      <c r="C10398" s="28" t="s">
        <v>4574</v>
      </c>
      <c r="D10398" s="25">
        <v>41589</v>
      </c>
      <c r="F10398" s="26">
        <v>25</v>
      </c>
      <c r="G10398" s="28" t="s">
        <v>4586</v>
      </c>
      <c r="H10398" s="28" t="s">
        <v>5948</v>
      </c>
      <c r="J10398" s="28" t="s">
        <v>4905</v>
      </c>
      <c r="K10398" s="29">
        <v>41589</v>
      </c>
      <c r="L10398" s="28" t="s">
        <v>7174</v>
      </c>
      <c r="M10398" s="28" t="s">
        <v>7180</v>
      </c>
    </row>
    <row r="10399" spans="1:13" hidden="1" x14ac:dyDescent="0.2">
      <c r="A10399" s="211">
        <v>95041</v>
      </c>
      <c r="B10399" s="28" t="s">
        <v>4573</v>
      </c>
      <c r="C10399" s="28" t="s">
        <v>5135</v>
      </c>
      <c r="D10399" s="25">
        <v>41589</v>
      </c>
      <c r="F10399" s="26">
        <v>5.99</v>
      </c>
      <c r="G10399" s="28" t="s">
        <v>5710</v>
      </c>
      <c r="H10399" s="28" t="s">
        <v>3381</v>
      </c>
      <c r="J10399" s="28" t="s">
        <v>4909</v>
      </c>
      <c r="K10399" s="29">
        <v>41591</v>
      </c>
      <c r="L10399" s="28" t="s">
        <v>5658</v>
      </c>
      <c r="M10399" s="28" t="s">
        <v>1422</v>
      </c>
    </row>
    <row r="10400" spans="1:13" hidden="1" x14ac:dyDescent="0.2">
      <c r="A10400" s="27">
        <v>95286</v>
      </c>
      <c r="B10400" s="28" t="s">
        <v>4573</v>
      </c>
      <c r="C10400" s="28" t="s">
        <v>4574</v>
      </c>
      <c r="D10400" s="25">
        <v>41589</v>
      </c>
      <c r="F10400" s="26">
        <v>30</v>
      </c>
      <c r="G10400" s="28" t="s">
        <v>5152</v>
      </c>
      <c r="H10400" s="28" t="s">
        <v>7311</v>
      </c>
      <c r="J10400" s="28" t="s">
        <v>4683</v>
      </c>
      <c r="K10400" s="29">
        <v>41589</v>
      </c>
      <c r="L10400" s="28" t="s">
        <v>7182</v>
      </c>
      <c r="M10400" s="28" t="s">
        <v>2862</v>
      </c>
    </row>
    <row r="10401" spans="1:13" hidden="1" x14ac:dyDescent="0.2">
      <c r="A10401" s="27">
        <v>95040</v>
      </c>
      <c r="B10401" s="28" t="s">
        <v>4573</v>
      </c>
      <c r="C10401" s="28" t="s">
        <v>5135</v>
      </c>
      <c r="D10401" s="25">
        <v>41589</v>
      </c>
      <c r="F10401" s="26">
        <v>263.99</v>
      </c>
      <c r="G10401" s="28" t="s">
        <v>1559</v>
      </c>
      <c r="H10401" s="28" t="s">
        <v>7311</v>
      </c>
      <c r="J10401" s="28" t="s">
        <v>4683</v>
      </c>
      <c r="K10401" s="29">
        <v>41590</v>
      </c>
      <c r="L10401" s="28" t="s">
        <v>5658</v>
      </c>
      <c r="M10401" s="28" t="s">
        <v>1652</v>
      </c>
    </row>
    <row r="10402" spans="1:13" hidden="1" x14ac:dyDescent="0.2">
      <c r="A10402" s="27">
        <v>95039</v>
      </c>
      <c r="B10402" s="28" t="s">
        <v>4573</v>
      </c>
      <c r="C10402" s="28" t="s">
        <v>5135</v>
      </c>
      <c r="D10402" s="25">
        <v>41589</v>
      </c>
      <c r="F10402" s="26">
        <v>8.68</v>
      </c>
      <c r="G10402" s="28" t="s">
        <v>5137</v>
      </c>
      <c r="H10402" s="28" t="s">
        <v>3365</v>
      </c>
      <c r="J10402" s="28" t="s">
        <v>4909</v>
      </c>
      <c r="K10402" s="29">
        <v>41590</v>
      </c>
      <c r="L10402" s="28" t="s">
        <v>5658</v>
      </c>
      <c r="M10402" s="28" t="s">
        <v>4774</v>
      </c>
    </row>
    <row r="10403" spans="1:13" hidden="1" x14ac:dyDescent="0.2">
      <c r="A10403" s="27">
        <v>95042</v>
      </c>
      <c r="B10403" s="28" t="s">
        <v>4573</v>
      </c>
      <c r="C10403" s="28" t="s">
        <v>5135</v>
      </c>
      <c r="D10403" s="25">
        <v>41589</v>
      </c>
      <c r="E10403" s="28" t="s">
        <v>7033</v>
      </c>
      <c r="F10403" s="26">
        <v>35.119999999999997</v>
      </c>
      <c r="G10403" s="28" t="s">
        <v>687</v>
      </c>
      <c r="H10403" s="28" t="s">
        <v>5946</v>
      </c>
      <c r="I10403" s="28" t="s">
        <v>656</v>
      </c>
      <c r="J10403" s="28" t="s">
        <v>4905</v>
      </c>
      <c r="K10403" s="29">
        <v>41591</v>
      </c>
      <c r="L10403" s="28" t="s">
        <v>5658</v>
      </c>
      <c r="M10403" s="28" t="s">
        <v>5602</v>
      </c>
    </row>
    <row r="10404" spans="1:13" x14ac:dyDescent="0.2">
      <c r="A10404" s="27">
        <v>95043</v>
      </c>
      <c r="B10404" s="28" t="s">
        <v>4573</v>
      </c>
      <c r="C10404" s="28" t="s">
        <v>5135</v>
      </c>
      <c r="D10404" s="25">
        <v>41590</v>
      </c>
      <c r="F10404" s="26">
        <v>20</v>
      </c>
      <c r="G10404" s="28" t="s">
        <v>2201</v>
      </c>
      <c r="H10404" s="28" t="s">
        <v>7151</v>
      </c>
      <c r="J10404" s="28" t="s">
        <v>4911</v>
      </c>
      <c r="K10404" s="29">
        <v>41591</v>
      </c>
      <c r="L10404" s="28" t="s">
        <v>5658</v>
      </c>
      <c r="M10404" s="28" t="s">
        <v>3808</v>
      </c>
    </row>
    <row r="10405" spans="1:13" hidden="1" x14ac:dyDescent="0.2">
      <c r="A10405" s="27">
        <v>95341</v>
      </c>
      <c r="B10405" s="28" t="s">
        <v>4573</v>
      </c>
      <c r="C10405" s="28" t="s">
        <v>2008</v>
      </c>
      <c r="D10405" s="25">
        <v>41590</v>
      </c>
      <c r="F10405" s="26">
        <v>55.24</v>
      </c>
      <c r="G10405" s="28" t="s">
        <v>683</v>
      </c>
      <c r="H10405" s="28" t="s">
        <v>7322</v>
      </c>
      <c r="J10405" s="28" t="s">
        <v>7139</v>
      </c>
      <c r="K10405" s="29">
        <v>41591</v>
      </c>
      <c r="L10405" s="28" t="s">
        <v>5658</v>
      </c>
      <c r="M10405" s="28" t="s">
        <v>3460</v>
      </c>
    </row>
    <row r="10406" spans="1:13" hidden="1" x14ac:dyDescent="0.2">
      <c r="A10406" s="27">
        <v>95301.1</v>
      </c>
      <c r="B10406" s="28" t="s">
        <v>4573</v>
      </c>
      <c r="C10406" s="28" t="s">
        <v>5133</v>
      </c>
      <c r="D10406" s="25">
        <v>41590</v>
      </c>
      <c r="E10406" s="28" t="s">
        <v>7031</v>
      </c>
      <c r="F10406" s="26">
        <v>10</v>
      </c>
      <c r="G10406" s="28" t="s">
        <v>5137</v>
      </c>
      <c r="H10406" s="28" t="s">
        <v>3370</v>
      </c>
      <c r="J10406" s="28" t="s">
        <v>4909</v>
      </c>
      <c r="K10406" s="29">
        <v>41590</v>
      </c>
      <c r="L10406" s="28" t="s">
        <v>5658</v>
      </c>
      <c r="M10406" s="28" t="s">
        <v>3226</v>
      </c>
    </row>
    <row r="10407" spans="1:13" hidden="1" x14ac:dyDescent="0.2">
      <c r="A10407" s="27">
        <v>95301.2</v>
      </c>
      <c r="B10407" s="28" t="s">
        <v>4573</v>
      </c>
      <c r="C10407" s="28" t="s">
        <v>5133</v>
      </c>
      <c r="D10407" s="25">
        <v>41590</v>
      </c>
      <c r="E10407" s="28" t="s">
        <v>7032</v>
      </c>
      <c r="F10407" s="26">
        <v>28.8</v>
      </c>
      <c r="G10407" s="28" t="s">
        <v>5137</v>
      </c>
      <c r="H10407" s="28" t="s">
        <v>3370</v>
      </c>
      <c r="J10407" s="28" t="s">
        <v>4909</v>
      </c>
      <c r="K10407" s="29">
        <v>41590</v>
      </c>
      <c r="L10407" s="28" t="s">
        <v>5658</v>
      </c>
      <c r="M10407" s="28" t="s">
        <v>3226</v>
      </c>
    </row>
    <row r="10408" spans="1:13" hidden="1" x14ac:dyDescent="0.2">
      <c r="A10408" s="27">
        <v>95301.3</v>
      </c>
      <c r="B10408" s="28" t="s">
        <v>4573</v>
      </c>
      <c r="C10408" s="28" t="s">
        <v>5133</v>
      </c>
      <c r="D10408" s="25">
        <v>41590</v>
      </c>
      <c r="F10408" s="26">
        <v>116.46</v>
      </c>
      <c r="G10408" s="28" t="s">
        <v>5137</v>
      </c>
      <c r="H10408" s="28" t="s">
        <v>3365</v>
      </c>
      <c r="J10408" s="28" t="s">
        <v>4909</v>
      </c>
      <c r="K10408" s="29">
        <v>41590</v>
      </c>
      <c r="L10408" s="28" t="s">
        <v>5658</v>
      </c>
      <c r="M10408" s="28" t="s">
        <v>3226</v>
      </c>
    </row>
    <row r="10409" spans="1:13" x14ac:dyDescent="0.2">
      <c r="A10409" s="27">
        <v>95284</v>
      </c>
      <c r="B10409" s="28" t="s">
        <v>4573</v>
      </c>
      <c r="C10409" s="28" t="s">
        <v>4574</v>
      </c>
      <c r="D10409" s="25">
        <v>41590</v>
      </c>
      <c r="F10409" s="26">
        <v>-319.51</v>
      </c>
      <c r="G10409" s="28" t="s">
        <v>6469</v>
      </c>
      <c r="H10409" s="28" t="s">
        <v>7151</v>
      </c>
      <c r="J10409" s="28" t="s">
        <v>4907</v>
      </c>
      <c r="K10409" s="29">
        <v>41590</v>
      </c>
      <c r="L10409" s="28" t="s">
        <v>7177</v>
      </c>
      <c r="M10409" s="28" t="s">
        <v>2861</v>
      </c>
    </row>
    <row r="10410" spans="1:13" hidden="1" x14ac:dyDescent="0.2">
      <c r="A10410" s="211">
        <v>95283</v>
      </c>
      <c r="B10410" s="28" t="s">
        <v>4579</v>
      </c>
      <c r="C10410" s="28" t="s">
        <v>4574</v>
      </c>
      <c r="D10410" s="25">
        <v>41591</v>
      </c>
      <c r="F10410" s="26">
        <v>100</v>
      </c>
      <c r="G10410" s="28" t="s">
        <v>4580</v>
      </c>
      <c r="H10410" s="28" t="s">
        <v>6667</v>
      </c>
      <c r="K10410" s="29">
        <v>41591</v>
      </c>
      <c r="L10410" s="28" t="s">
        <v>3059</v>
      </c>
      <c r="M10410" s="28" t="s">
        <v>4501</v>
      </c>
    </row>
    <row r="10411" spans="1:13" hidden="1" x14ac:dyDescent="0.2">
      <c r="A10411" s="211">
        <v>95044</v>
      </c>
      <c r="B10411" s="28" t="s">
        <v>4573</v>
      </c>
      <c r="C10411" s="28" t="s">
        <v>5135</v>
      </c>
      <c r="D10411" s="25">
        <v>41591</v>
      </c>
      <c r="F10411" s="26">
        <v>4.4000000000000004</v>
      </c>
      <c r="G10411" s="28" t="s">
        <v>896</v>
      </c>
      <c r="H10411" s="28" t="s">
        <v>3484</v>
      </c>
      <c r="J10411" s="28" t="s">
        <v>4907</v>
      </c>
      <c r="K10411" s="29">
        <v>41592</v>
      </c>
      <c r="L10411" s="28" t="s">
        <v>5658</v>
      </c>
      <c r="M10411" s="28" t="s">
        <v>5603</v>
      </c>
    </row>
    <row r="10412" spans="1:13" hidden="1" x14ac:dyDescent="0.2">
      <c r="A10412" s="27">
        <v>95342.1</v>
      </c>
      <c r="B10412" s="28" t="s">
        <v>4573</v>
      </c>
      <c r="C10412" s="28" t="s">
        <v>2008</v>
      </c>
      <c r="D10412" s="25">
        <v>41591</v>
      </c>
      <c r="E10412" s="28" t="s">
        <v>7113</v>
      </c>
      <c r="F10412" s="26">
        <v>4</v>
      </c>
      <c r="G10412" s="28" t="s">
        <v>683</v>
      </c>
      <c r="H10412" s="28" t="s">
        <v>3365</v>
      </c>
      <c r="J10412" s="28" t="s">
        <v>4909</v>
      </c>
      <c r="K10412" s="29">
        <v>41592</v>
      </c>
      <c r="L10412" s="28" t="s">
        <v>5658</v>
      </c>
      <c r="M10412" s="28" t="s">
        <v>3461</v>
      </c>
    </row>
    <row r="10413" spans="1:13" hidden="1" x14ac:dyDescent="0.2">
      <c r="A10413" s="27">
        <v>95342.2</v>
      </c>
      <c r="B10413" s="28" t="s">
        <v>4573</v>
      </c>
      <c r="C10413" s="28" t="s">
        <v>2008</v>
      </c>
      <c r="D10413" s="25">
        <v>41591</v>
      </c>
      <c r="F10413" s="26">
        <v>20.83</v>
      </c>
      <c r="G10413" s="28" t="s">
        <v>683</v>
      </c>
      <c r="H10413" s="28" t="s">
        <v>3365</v>
      </c>
      <c r="J10413" s="28" t="s">
        <v>4909</v>
      </c>
      <c r="K10413" s="29">
        <v>41592</v>
      </c>
      <c r="L10413" s="28" t="s">
        <v>5658</v>
      </c>
      <c r="M10413" s="28" t="s">
        <v>3461</v>
      </c>
    </row>
    <row r="10414" spans="1:13" hidden="1" x14ac:dyDescent="0.2">
      <c r="A10414" s="211">
        <v>95282</v>
      </c>
      <c r="B10414" s="28" t="s">
        <v>4573</v>
      </c>
      <c r="C10414" s="28" t="s">
        <v>4574</v>
      </c>
      <c r="D10414" s="25">
        <v>41592</v>
      </c>
      <c r="E10414" s="28" t="s">
        <v>2952</v>
      </c>
      <c r="F10414" s="26">
        <v>6.5</v>
      </c>
      <c r="G10414" s="28" t="s">
        <v>4365</v>
      </c>
      <c r="H10414" s="28" t="s">
        <v>4599</v>
      </c>
      <c r="I10414" s="28" t="s">
        <v>2625</v>
      </c>
      <c r="J10414" s="28" t="s">
        <v>4906</v>
      </c>
      <c r="K10414" s="29">
        <v>41592</v>
      </c>
      <c r="L10414" s="28" t="s">
        <v>7212</v>
      </c>
      <c r="M10414" s="28" t="s">
        <v>2860</v>
      </c>
    </row>
    <row r="10415" spans="1:13" hidden="1" x14ac:dyDescent="0.2">
      <c r="A10415" s="27">
        <v>95046</v>
      </c>
      <c r="B10415" s="28" t="s">
        <v>4573</v>
      </c>
      <c r="C10415" s="28" t="s">
        <v>5135</v>
      </c>
      <c r="D10415" s="25">
        <v>41592</v>
      </c>
      <c r="E10415" s="28" t="s">
        <v>7034</v>
      </c>
      <c r="F10415" s="26">
        <v>44.16</v>
      </c>
      <c r="G10415" s="28" t="s">
        <v>688</v>
      </c>
      <c r="H10415" s="28" t="s">
        <v>3484</v>
      </c>
      <c r="J10415" s="28" t="s">
        <v>4908</v>
      </c>
      <c r="K10415" s="29">
        <v>41593</v>
      </c>
      <c r="L10415" s="28" t="s">
        <v>5658</v>
      </c>
      <c r="M10415" s="28" t="s">
        <v>5604</v>
      </c>
    </row>
    <row r="10416" spans="1:13" x14ac:dyDescent="0.2">
      <c r="A10416" s="27">
        <v>95045</v>
      </c>
      <c r="B10416" s="28" t="s">
        <v>4573</v>
      </c>
      <c r="C10416" s="28" t="s">
        <v>5135</v>
      </c>
      <c r="D10416" s="25">
        <v>41592</v>
      </c>
      <c r="F10416" s="26">
        <v>11.5</v>
      </c>
      <c r="G10416" s="28" t="s">
        <v>2205</v>
      </c>
      <c r="H10416" s="28" t="s">
        <v>7151</v>
      </c>
      <c r="J10416" s="28" t="s">
        <v>4911</v>
      </c>
      <c r="K10416" s="29">
        <v>41593</v>
      </c>
      <c r="L10416" s="28" t="s">
        <v>5658</v>
      </c>
      <c r="M10416" s="28" t="s">
        <v>755</v>
      </c>
    </row>
    <row r="10417" spans="1:13" hidden="1" x14ac:dyDescent="0.2">
      <c r="A10417" s="211">
        <v>95281</v>
      </c>
      <c r="B10417" s="28" t="s">
        <v>4582</v>
      </c>
      <c r="C10417" s="28" t="s">
        <v>4574</v>
      </c>
      <c r="D10417" s="25">
        <v>41593</v>
      </c>
      <c r="F10417" s="26">
        <v>-15.4</v>
      </c>
      <c r="G10417" s="28" t="s">
        <v>5171</v>
      </c>
      <c r="H10417" s="28" t="s">
        <v>6666</v>
      </c>
      <c r="J10417" s="28" t="s">
        <v>4907</v>
      </c>
      <c r="K10417" s="29">
        <v>41593</v>
      </c>
      <c r="L10417" s="28" t="s">
        <v>2984</v>
      </c>
      <c r="M10417" s="28" t="s">
        <v>298</v>
      </c>
    </row>
    <row r="10418" spans="1:13" hidden="1" x14ac:dyDescent="0.2">
      <c r="A10418" s="27">
        <v>95343.1</v>
      </c>
      <c r="B10418" s="28" t="s">
        <v>4573</v>
      </c>
      <c r="C10418" s="28" t="s">
        <v>2008</v>
      </c>
      <c r="D10418" s="25">
        <v>41593</v>
      </c>
      <c r="E10418" s="28" t="s">
        <v>4381</v>
      </c>
      <c r="F10418" s="26">
        <v>31</v>
      </c>
      <c r="G10418" s="28" t="s">
        <v>683</v>
      </c>
      <c r="H10418" s="28" t="s">
        <v>3488</v>
      </c>
      <c r="J10418" s="28" t="s">
        <v>4908</v>
      </c>
      <c r="K10418" s="29">
        <v>41596</v>
      </c>
      <c r="L10418" s="28" t="s">
        <v>5658</v>
      </c>
      <c r="M10418" s="28" t="s">
        <v>3462</v>
      </c>
    </row>
    <row r="10419" spans="1:13" hidden="1" x14ac:dyDescent="0.2">
      <c r="A10419" s="27">
        <v>95343.2</v>
      </c>
      <c r="B10419" s="28" t="s">
        <v>4573</v>
      </c>
      <c r="C10419" s="28" t="s">
        <v>2008</v>
      </c>
      <c r="D10419" s="25">
        <v>41593</v>
      </c>
      <c r="F10419" s="26">
        <v>9.2100000000000009</v>
      </c>
      <c r="G10419" s="28" t="s">
        <v>683</v>
      </c>
      <c r="H10419" s="28" t="s">
        <v>3365</v>
      </c>
      <c r="J10419" s="28" t="s">
        <v>4909</v>
      </c>
      <c r="K10419" s="29">
        <v>41596</v>
      </c>
      <c r="L10419" s="28" t="s">
        <v>5658</v>
      </c>
      <c r="M10419" s="28" t="s">
        <v>3462</v>
      </c>
    </row>
    <row r="10420" spans="1:13" hidden="1" x14ac:dyDescent="0.2">
      <c r="A10420" s="211">
        <v>95048</v>
      </c>
      <c r="B10420" s="28" t="s">
        <v>4573</v>
      </c>
      <c r="C10420" s="28" t="s">
        <v>5135</v>
      </c>
      <c r="D10420" s="25">
        <v>41594</v>
      </c>
      <c r="F10420" s="26">
        <v>8.6999999999999993</v>
      </c>
      <c r="G10420" s="28" t="s">
        <v>896</v>
      </c>
      <c r="H10420" s="28" t="s">
        <v>3484</v>
      </c>
      <c r="J10420" s="28" t="s">
        <v>4907</v>
      </c>
      <c r="K10420" s="29">
        <v>41596</v>
      </c>
      <c r="L10420" s="28" t="s">
        <v>5658</v>
      </c>
      <c r="M10420" s="28" t="s">
        <v>5020</v>
      </c>
    </row>
    <row r="10421" spans="1:13" hidden="1" x14ac:dyDescent="0.2">
      <c r="A10421" s="211">
        <v>95049</v>
      </c>
      <c r="B10421" s="28" t="s">
        <v>4573</v>
      </c>
      <c r="C10421" s="28" t="s">
        <v>5135</v>
      </c>
      <c r="D10421" s="25">
        <v>41594</v>
      </c>
      <c r="E10421" s="28" t="s">
        <v>7036</v>
      </c>
      <c r="F10421" s="26">
        <v>84</v>
      </c>
      <c r="G10421" s="28" t="s">
        <v>7035</v>
      </c>
      <c r="H10421" s="28" t="s">
        <v>4600</v>
      </c>
      <c r="J10421" s="28" t="s">
        <v>4911</v>
      </c>
      <c r="K10421" s="29">
        <v>41596</v>
      </c>
      <c r="L10421" s="28" t="s">
        <v>5658</v>
      </c>
      <c r="M10421" s="28" t="s">
        <v>6355</v>
      </c>
    </row>
    <row r="10422" spans="1:13" hidden="1" x14ac:dyDescent="0.2">
      <c r="A10422" s="27">
        <v>95047</v>
      </c>
      <c r="B10422" s="33" t="s">
        <v>4573</v>
      </c>
      <c r="C10422" s="28" t="s">
        <v>5135</v>
      </c>
      <c r="D10422" s="25">
        <v>41594</v>
      </c>
      <c r="F10422" s="26">
        <v>7.99</v>
      </c>
      <c r="G10422" s="28" t="s">
        <v>1563</v>
      </c>
      <c r="H10422" s="28" t="s">
        <v>277</v>
      </c>
      <c r="J10422" s="28" t="s">
        <v>4907</v>
      </c>
      <c r="K10422" s="29">
        <v>41596</v>
      </c>
      <c r="L10422" s="28" t="s">
        <v>5658</v>
      </c>
      <c r="M10422" s="28" t="s">
        <v>5773</v>
      </c>
    </row>
    <row r="10423" spans="1:13" hidden="1" x14ac:dyDescent="0.2">
      <c r="A10423" s="211">
        <v>95280</v>
      </c>
      <c r="B10423" s="28" t="s">
        <v>4573</v>
      </c>
      <c r="C10423" s="28" t="s">
        <v>4574</v>
      </c>
      <c r="D10423" s="25">
        <v>41596</v>
      </c>
      <c r="E10423" s="28" t="s">
        <v>4491</v>
      </c>
      <c r="F10423" s="26">
        <v>56</v>
      </c>
      <c r="G10423" s="28" t="s">
        <v>4588</v>
      </c>
      <c r="H10423" s="28" t="s">
        <v>3379</v>
      </c>
      <c r="J10423" s="28" t="s">
        <v>4908</v>
      </c>
      <c r="K10423" s="29">
        <v>41596</v>
      </c>
      <c r="L10423" s="28" t="s">
        <v>7176</v>
      </c>
      <c r="M10423" s="28">
        <v>1431</v>
      </c>
    </row>
    <row r="10424" spans="1:13" hidden="1" x14ac:dyDescent="0.2">
      <c r="A10424" s="211">
        <v>95050</v>
      </c>
      <c r="B10424" s="28" t="s">
        <v>4573</v>
      </c>
      <c r="C10424" s="28" t="s">
        <v>5135</v>
      </c>
      <c r="D10424" s="25">
        <v>41596</v>
      </c>
      <c r="F10424" s="26">
        <v>7.99</v>
      </c>
      <c r="G10424" s="28" t="s">
        <v>2203</v>
      </c>
      <c r="H10424" s="28" t="s">
        <v>7324</v>
      </c>
      <c r="J10424" s="28" t="s">
        <v>4909</v>
      </c>
      <c r="K10424" s="29">
        <v>41597</v>
      </c>
      <c r="L10424" s="28" t="s">
        <v>5658</v>
      </c>
      <c r="M10424" s="28" t="s">
        <v>7860</v>
      </c>
    </row>
    <row r="10425" spans="1:13" hidden="1" x14ac:dyDescent="0.2">
      <c r="A10425" s="27">
        <v>95279</v>
      </c>
      <c r="B10425" s="28" t="s">
        <v>4573</v>
      </c>
      <c r="C10425" s="28" t="s">
        <v>4574</v>
      </c>
      <c r="D10425" s="25">
        <v>41596</v>
      </c>
      <c r="F10425" s="26">
        <v>30</v>
      </c>
      <c r="G10425" s="28" t="s">
        <v>5152</v>
      </c>
      <c r="H10425" s="28" t="s">
        <v>7311</v>
      </c>
      <c r="J10425" s="28" t="s">
        <v>4683</v>
      </c>
      <c r="K10425" s="29">
        <v>41596</v>
      </c>
      <c r="L10425" s="28" t="s">
        <v>7182</v>
      </c>
      <c r="M10425" s="28" t="s">
        <v>2859</v>
      </c>
    </row>
    <row r="10426" spans="1:13" hidden="1" x14ac:dyDescent="0.2">
      <c r="A10426" s="27">
        <v>95344.1</v>
      </c>
      <c r="B10426" s="28" t="s">
        <v>4573</v>
      </c>
      <c r="C10426" s="28" t="s">
        <v>2008</v>
      </c>
      <c r="D10426" s="25">
        <v>41596</v>
      </c>
      <c r="E10426" s="28" t="s">
        <v>5431</v>
      </c>
      <c r="F10426" s="26">
        <v>10</v>
      </c>
      <c r="G10426" s="28" t="s">
        <v>683</v>
      </c>
      <c r="H10426" s="28" t="s">
        <v>3488</v>
      </c>
      <c r="J10426" s="28" t="s">
        <v>4908</v>
      </c>
      <c r="K10426" s="29">
        <v>41597</v>
      </c>
      <c r="L10426" s="28" t="s">
        <v>5658</v>
      </c>
      <c r="M10426" s="28" t="s">
        <v>3463</v>
      </c>
    </row>
    <row r="10427" spans="1:13" hidden="1" x14ac:dyDescent="0.2">
      <c r="A10427" s="27">
        <v>95344.2</v>
      </c>
      <c r="B10427" s="28" t="s">
        <v>4573</v>
      </c>
      <c r="C10427" s="28" t="s">
        <v>2008</v>
      </c>
      <c r="D10427" s="25">
        <v>41596</v>
      </c>
      <c r="E10427" s="33"/>
      <c r="F10427" s="26">
        <v>62.8</v>
      </c>
      <c r="G10427" s="28" t="s">
        <v>683</v>
      </c>
      <c r="H10427" s="28" t="s">
        <v>3365</v>
      </c>
      <c r="J10427" s="28" t="s">
        <v>4909</v>
      </c>
      <c r="K10427" s="29">
        <v>41597</v>
      </c>
      <c r="L10427" s="28" t="s">
        <v>5658</v>
      </c>
      <c r="M10427" s="28" t="s">
        <v>3463</v>
      </c>
    </row>
    <row r="10428" spans="1:13" hidden="1" x14ac:dyDescent="0.2">
      <c r="A10428" s="27">
        <v>95278</v>
      </c>
      <c r="B10428" s="28" t="s">
        <v>4585</v>
      </c>
      <c r="C10428" s="28" t="s">
        <v>4574</v>
      </c>
      <c r="D10428" s="25">
        <v>41596</v>
      </c>
      <c r="F10428" s="26">
        <v>79.790000000000006</v>
      </c>
      <c r="G10428" s="28" t="s">
        <v>5142</v>
      </c>
      <c r="H10428" s="28" t="s">
        <v>5948</v>
      </c>
      <c r="K10428" s="29">
        <v>41596</v>
      </c>
      <c r="L10428" s="28" t="s">
        <v>7174</v>
      </c>
      <c r="M10428" s="28" t="s">
        <v>7175</v>
      </c>
    </row>
    <row r="10429" spans="1:13" hidden="1" x14ac:dyDescent="0.2">
      <c r="A10429" s="27">
        <v>95051</v>
      </c>
      <c r="B10429" s="28" t="s">
        <v>4573</v>
      </c>
      <c r="C10429" s="28" t="s">
        <v>5135</v>
      </c>
      <c r="D10429" s="25">
        <v>41596</v>
      </c>
      <c r="F10429" s="26">
        <v>5.55</v>
      </c>
      <c r="G10429" s="28" t="s">
        <v>5137</v>
      </c>
      <c r="H10429" s="28" t="s">
        <v>3365</v>
      </c>
      <c r="J10429" s="28" t="s">
        <v>4909</v>
      </c>
      <c r="K10429" s="29">
        <v>41597</v>
      </c>
      <c r="L10429" s="28" t="s">
        <v>5658</v>
      </c>
      <c r="M10429" s="28" t="s">
        <v>4774</v>
      </c>
    </row>
    <row r="10430" spans="1:13" hidden="1" x14ac:dyDescent="0.2">
      <c r="A10430" s="211">
        <v>95052</v>
      </c>
      <c r="B10430" s="28" t="s">
        <v>4573</v>
      </c>
      <c r="C10430" s="28" t="s">
        <v>5135</v>
      </c>
      <c r="D10430" s="25">
        <v>41597</v>
      </c>
      <c r="E10430" s="28" t="s">
        <v>7038</v>
      </c>
      <c r="F10430" s="26">
        <v>100</v>
      </c>
      <c r="G10430" s="28" t="s">
        <v>3751</v>
      </c>
      <c r="H10430" s="28" t="s">
        <v>7311</v>
      </c>
      <c r="J10430" s="28" t="s">
        <v>4907</v>
      </c>
      <c r="K10430" s="29">
        <v>41599</v>
      </c>
      <c r="L10430" s="28" t="s">
        <v>5658</v>
      </c>
      <c r="M10430" s="28" t="s">
        <v>6356</v>
      </c>
    </row>
    <row r="10431" spans="1:13" hidden="1" x14ac:dyDescent="0.2">
      <c r="A10431" s="211">
        <v>95277</v>
      </c>
      <c r="B10431" s="28" t="s">
        <v>4579</v>
      </c>
      <c r="C10431" s="28" t="s">
        <v>4574</v>
      </c>
      <c r="D10431" s="25">
        <v>41598</v>
      </c>
      <c r="F10431" s="26">
        <v>100</v>
      </c>
      <c r="G10431" s="28" t="s">
        <v>4580</v>
      </c>
      <c r="H10431" s="28" t="s">
        <v>6667</v>
      </c>
      <c r="K10431" s="29">
        <v>41598</v>
      </c>
      <c r="L10431" s="28" t="s">
        <v>3059</v>
      </c>
      <c r="M10431" s="28" t="s">
        <v>297</v>
      </c>
    </row>
    <row r="10432" spans="1:13" hidden="1" x14ac:dyDescent="0.2">
      <c r="A10432" s="211">
        <v>95345</v>
      </c>
      <c r="B10432" s="33" t="s">
        <v>4573</v>
      </c>
      <c r="C10432" s="33" t="s">
        <v>2008</v>
      </c>
      <c r="D10432" s="25">
        <v>41598</v>
      </c>
      <c r="E10432" s="28" t="s">
        <v>2671</v>
      </c>
      <c r="F10432" s="26">
        <v>10.99</v>
      </c>
      <c r="G10432" s="28" t="s">
        <v>1560</v>
      </c>
      <c r="H10432" s="28" t="s">
        <v>3370</v>
      </c>
      <c r="J10432" s="28" t="s">
        <v>4909</v>
      </c>
      <c r="K10432" s="29">
        <v>41599</v>
      </c>
      <c r="L10432" s="33" t="s">
        <v>5658</v>
      </c>
      <c r="M10432" s="28" t="s">
        <v>3464</v>
      </c>
    </row>
    <row r="10433" spans="1:13" hidden="1" x14ac:dyDescent="0.2">
      <c r="A10433" s="27">
        <v>95607</v>
      </c>
      <c r="B10433" s="28" t="s">
        <v>4573</v>
      </c>
      <c r="C10433" s="28" t="s">
        <v>4580</v>
      </c>
      <c r="D10433" s="25">
        <v>41598</v>
      </c>
      <c r="E10433" s="28" t="s">
        <v>3875</v>
      </c>
      <c r="F10433" s="26">
        <v>60</v>
      </c>
      <c r="G10433" s="28" t="s">
        <v>3696</v>
      </c>
      <c r="H10433" s="28" t="s">
        <v>3488</v>
      </c>
      <c r="J10433" s="28" t="s">
        <v>4908</v>
      </c>
    </row>
    <row r="10434" spans="1:13" hidden="1" x14ac:dyDescent="0.2">
      <c r="A10434" s="27">
        <v>95608</v>
      </c>
      <c r="B10434" s="28" t="s">
        <v>4573</v>
      </c>
      <c r="C10434" s="28" t="s">
        <v>4580</v>
      </c>
      <c r="D10434" s="25">
        <v>41598</v>
      </c>
      <c r="E10434" s="28" t="s">
        <v>2957</v>
      </c>
      <c r="F10434" s="26">
        <v>20</v>
      </c>
      <c r="G10434" s="28" t="s">
        <v>3696</v>
      </c>
      <c r="H10434" s="28" t="s">
        <v>3488</v>
      </c>
      <c r="J10434" s="28" t="s">
        <v>4911</v>
      </c>
    </row>
    <row r="10435" spans="1:13" hidden="1" x14ac:dyDescent="0.2">
      <c r="A10435" s="27">
        <v>95609</v>
      </c>
      <c r="B10435" s="28" t="s">
        <v>4573</v>
      </c>
      <c r="C10435" s="28" t="s">
        <v>4580</v>
      </c>
      <c r="D10435" s="25">
        <v>41598</v>
      </c>
      <c r="E10435" s="28" t="s">
        <v>670</v>
      </c>
      <c r="F10435" s="26">
        <v>40</v>
      </c>
      <c r="G10435" s="28" t="s">
        <v>3696</v>
      </c>
      <c r="H10435" s="28" t="s">
        <v>3488</v>
      </c>
      <c r="J10435" s="28" t="s">
        <v>4908</v>
      </c>
    </row>
    <row r="10436" spans="1:13" hidden="1" x14ac:dyDescent="0.2">
      <c r="A10436" s="27">
        <v>95610</v>
      </c>
      <c r="B10436" s="28" t="s">
        <v>4573</v>
      </c>
      <c r="C10436" s="28" t="s">
        <v>4580</v>
      </c>
      <c r="D10436" s="25">
        <v>41598</v>
      </c>
      <c r="E10436" s="28" t="s">
        <v>7283</v>
      </c>
      <c r="F10436" s="26">
        <v>25</v>
      </c>
      <c r="G10436" s="28" t="s">
        <v>3696</v>
      </c>
      <c r="H10436" s="28" t="s">
        <v>3488</v>
      </c>
      <c r="J10436" s="28" t="s">
        <v>4911</v>
      </c>
    </row>
    <row r="10437" spans="1:13" hidden="1" x14ac:dyDescent="0.2">
      <c r="A10437" s="27">
        <v>95053</v>
      </c>
      <c r="B10437" s="28" t="s">
        <v>4573</v>
      </c>
      <c r="C10437" s="28" t="s">
        <v>5135</v>
      </c>
      <c r="D10437" s="25">
        <v>41598</v>
      </c>
      <c r="F10437" s="26">
        <v>2.63</v>
      </c>
      <c r="G10437" s="28" t="s">
        <v>5137</v>
      </c>
      <c r="H10437" s="28" t="s">
        <v>3365</v>
      </c>
      <c r="J10437" s="28" t="s">
        <v>4909</v>
      </c>
      <c r="K10437" s="29">
        <v>41599</v>
      </c>
      <c r="L10437" s="28" t="s">
        <v>5658</v>
      </c>
      <c r="M10437" s="28" t="s">
        <v>4774</v>
      </c>
    </row>
    <row r="10438" spans="1:13" hidden="1" x14ac:dyDescent="0.2">
      <c r="A10438" s="211">
        <v>95056</v>
      </c>
      <c r="B10438" s="28" t="s">
        <v>4573</v>
      </c>
      <c r="C10438" s="28" t="s">
        <v>5135</v>
      </c>
      <c r="D10438" s="25">
        <v>41599</v>
      </c>
      <c r="F10438" s="26">
        <v>3.4</v>
      </c>
      <c r="G10438" s="28" t="s">
        <v>7120</v>
      </c>
      <c r="H10438" s="28" t="s">
        <v>3484</v>
      </c>
      <c r="J10438" s="28" t="s">
        <v>4911</v>
      </c>
      <c r="K10438" s="29">
        <v>41600</v>
      </c>
      <c r="L10438" s="28" t="s">
        <v>5658</v>
      </c>
      <c r="M10438" s="28" t="s">
        <v>3798</v>
      </c>
    </row>
    <row r="10439" spans="1:13" hidden="1" x14ac:dyDescent="0.2">
      <c r="A10439" s="27">
        <v>95054</v>
      </c>
      <c r="B10439" s="28" t="s">
        <v>4573</v>
      </c>
      <c r="C10439" s="28" t="s">
        <v>5135</v>
      </c>
      <c r="D10439" s="25">
        <v>41599</v>
      </c>
      <c r="F10439" s="26">
        <v>4.95</v>
      </c>
      <c r="G10439" s="28" t="s">
        <v>7119</v>
      </c>
      <c r="H10439" s="28" t="s">
        <v>3365</v>
      </c>
      <c r="J10439" s="28" t="s">
        <v>4911</v>
      </c>
      <c r="K10439" s="29">
        <v>41600</v>
      </c>
      <c r="L10439" s="28" t="s">
        <v>5658</v>
      </c>
      <c r="M10439" s="28" t="s">
        <v>6161</v>
      </c>
    </row>
    <row r="10440" spans="1:13" hidden="1" x14ac:dyDescent="0.2">
      <c r="A10440" s="27">
        <v>95055</v>
      </c>
      <c r="B10440" s="28" t="s">
        <v>4573</v>
      </c>
      <c r="C10440" s="28" t="s">
        <v>5135</v>
      </c>
      <c r="D10440" s="25">
        <v>41599</v>
      </c>
      <c r="E10440" s="28" t="s">
        <v>7037</v>
      </c>
      <c r="F10440" s="26">
        <v>23</v>
      </c>
      <c r="G10440" s="28" t="s">
        <v>3696</v>
      </c>
      <c r="H10440" s="28" t="s">
        <v>3484</v>
      </c>
      <c r="J10440" s="28" t="s">
        <v>4907</v>
      </c>
      <c r="K10440" s="29">
        <v>41600</v>
      </c>
      <c r="L10440" s="28" t="s">
        <v>5658</v>
      </c>
      <c r="M10440" s="28" t="s">
        <v>6357</v>
      </c>
    </row>
    <row r="10441" spans="1:13" hidden="1" x14ac:dyDescent="0.2">
      <c r="A10441" s="27">
        <v>95346</v>
      </c>
      <c r="B10441" s="28" t="s">
        <v>4573</v>
      </c>
      <c r="C10441" s="28" t="s">
        <v>2008</v>
      </c>
      <c r="D10441" s="25">
        <v>41599</v>
      </c>
      <c r="F10441" s="26">
        <v>24.95</v>
      </c>
      <c r="G10441" s="28" t="s">
        <v>683</v>
      </c>
      <c r="H10441" s="28" t="s">
        <v>3365</v>
      </c>
      <c r="J10441" s="28" t="s">
        <v>4909</v>
      </c>
      <c r="K10441" s="29">
        <v>41600</v>
      </c>
      <c r="L10441" s="28" t="s">
        <v>5658</v>
      </c>
      <c r="M10441" s="28" t="s">
        <v>4444</v>
      </c>
    </row>
    <row r="10442" spans="1:13" hidden="1" x14ac:dyDescent="0.2">
      <c r="A10442" s="211">
        <v>95060</v>
      </c>
      <c r="B10442" s="33" t="s">
        <v>4573</v>
      </c>
      <c r="C10442" s="28" t="s">
        <v>5135</v>
      </c>
      <c r="D10442" s="25">
        <v>41600</v>
      </c>
      <c r="E10442" s="28" t="s">
        <v>2051</v>
      </c>
      <c r="F10442" s="26">
        <v>8.0500000000000007</v>
      </c>
      <c r="G10442" s="28" t="s">
        <v>7120</v>
      </c>
      <c r="H10442" s="28" t="s">
        <v>4599</v>
      </c>
      <c r="I10442" s="28" t="s">
        <v>7039</v>
      </c>
      <c r="J10442" s="28" t="s">
        <v>4908</v>
      </c>
      <c r="K10442" s="29">
        <v>41603</v>
      </c>
      <c r="L10442" s="28" t="s">
        <v>5658</v>
      </c>
      <c r="M10442" s="28" t="s">
        <v>6360</v>
      </c>
    </row>
    <row r="10443" spans="1:13" hidden="1" x14ac:dyDescent="0.2">
      <c r="A10443" s="27">
        <v>95058</v>
      </c>
      <c r="B10443" s="28" t="s">
        <v>4573</v>
      </c>
      <c r="C10443" s="28" t="s">
        <v>5135</v>
      </c>
      <c r="D10443" s="25">
        <v>41600</v>
      </c>
      <c r="E10443" s="28" t="s">
        <v>7040</v>
      </c>
      <c r="F10443" s="26">
        <v>24.1</v>
      </c>
      <c r="G10443" s="28" t="s">
        <v>3696</v>
      </c>
      <c r="H10443" s="28" t="s">
        <v>4599</v>
      </c>
      <c r="I10443" s="28" t="s">
        <v>7039</v>
      </c>
      <c r="J10443" s="28" t="s">
        <v>4908</v>
      </c>
      <c r="K10443" s="29">
        <v>41601</v>
      </c>
      <c r="L10443" s="28" t="s">
        <v>5658</v>
      </c>
      <c r="M10443" s="28" t="s">
        <v>6358</v>
      </c>
    </row>
    <row r="10444" spans="1:13" hidden="1" x14ac:dyDescent="0.2">
      <c r="A10444" s="27">
        <v>95276</v>
      </c>
      <c r="B10444" s="28" t="s">
        <v>4585</v>
      </c>
      <c r="C10444" s="28" t="s">
        <v>4574</v>
      </c>
      <c r="D10444" s="25">
        <v>41600</v>
      </c>
      <c r="F10444" s="26">
        <v>20.8</v>
      </c>
      <c r="G10444" s="28" t="s">
        <v>5141</v>
      </c>
      <c r="H10444" s="28" t="s">
        <v>5948</v>
      </c>
      <c r="J10444" s="28" t="s">
        <v>4907</v>
      </c>
      <c r="K10444" s="29">
        <v>41600</v>
      </c>
      <c r="L10444" s="28" t="s">
        <v>7174</v>
      </c>
      <c r="M10444" s="28" t="s">
        <v>5035</v>
      </c>
    </row>
    <row r="10445" spans="1:13" hidden="1" x14ac:dyDescent="0.2">
      <c r="A10445" s="27">
        <v>95057</v>
      </c>
      <c r="B10445" s="28" t="s">
        <v>4573</v>
      </c>
      <c r="C10445" s="28" t="s">
        <v>5135</v>
      </c>
      <c r="D10445" s="25">
        <v>41600</v>
      </c>
      <c r="F10445" s="26">
        <v>59.34</v>
      </c>
      <c r="G10445" s="28" t="s">
        <v>4758</v>
      </c>
      <c r="H10445" s="28" t="s">
        <v>7322</v>
      </c>
      <c r="J10445" s="28" t="s">
        <v>7139</v>
      </c>
      <c r="K10445" s="29">
        <v>41601</v>
      </c>
      <c r="L10445" s="28" t="s">
        <v>5658</v>
      </c>
      <c r="M10445" s="28" t="s">
        <v>3005</v>
      </c>
    </row>
    <row r="10446" spans="1:13" hidden="1" x14ac:dyDescent="0.2">
      <c r="A10446" s="27">
        <v>95059</v>
      </c>
      <c r="B10446" s="28" t="s">
        <v>4573</v>
      </c>
      <c r="C10446" s="28" t="s">
        <v>5135</v>
      </c>
      <c r="D10446" s="25">
        <v>41600</v>
      </c>
      <c r="F10446" s="26">
        <v>18.5</v>
      </c>
      <c r="G10446" s="28" t="s">
        <v>4595</v>
      </c>
      <c r="H10446" s="28" t="s">
        <v>4595</v>
      </c>
      <c r="K10446" s="29">
        <v>41601</v>
      </c>
      <c r="L10446" s="28" t="s">
        <v>5658</v>
      </c>
      <c r="M10446" s="28" t="s">
        <v>6359</v>
      </c>
    </row>
    <row r="10447" spans="1:13" hidden="1" x14ac:dyDescent="0.2">
      <c r="A10447" s="27">
        <v>95347</v>
      </c>
      <c r="B10447" s="28" t="s">
        <v>4573</v>
      </c>
      <c r="C10447" s="28" t="s">
        <v>2008</v>
      </c>
      <c r="D10447" s="25">
        <v>41601</v>
      </c>
      <c r="F10447" s="26">
        <v>13.77</v>
      </c>
      <c r="G10447" s="28" t="s">
        <v>683</v>
      </c>
      <c r="H10447" s="28" t="s">
        <v>3365</v>
      </c>
      <c r="J10447" s="28" t="s">
        <v>4909</v>
      </c>
      <c r="K10447" s="29">
        <v>41603</v>
      </c>
      <c r="L10447" s="28" t="s">
        <v>5658</v>
      </c>
      <c r="M10447" s="28" t="s">
        <v>4445</v>
      </c>
    </row>
    <row r="10448" spans="1:13" hidden="1" x14ac:dyDescent="0.2">
      <c r="A10448" s="211">
        <v>95061</v>
      </c>
      <c r="B10448" s="28" t="s">
        <v>4573</v>
      </c>
      <c r="C10448" s="28" t="s">
        <v>5135</v>
      </c>
      <c r="D10448" s="25">
        <v>41602</v>
      </c>
      <c r="E10448" s="28" t="s">
        <v>7041</v>
      </c>
      <c r="F10448" s="26">
        <v>90.8</v>
      </c>
      <c r="G10448" s="28" t="s">
        <v>889</v>
      </c>
      <c r="H10448" s="28" t="s">
        <v>4599</v>
      </c>
      <c r="I10448" s="28" t="s">
        <v>7039</v>
      </c>
      <c r="J10448" s="28" t="s">
        <v>4908</v>
      </c>
      <c r="K10448" s="29">
        <v>41603</v>
      </c>
      <c r="L10448" s="28" t="s">
        <v>5658</v>
      </c>
      <c r="M10448" s="28" t="s">
        <v>6361</v>
      </c>
    </row>
    <row r="10449" spans="1:13" hidden="1" x14ac:dyDescent="0.2">
      <c r="A10449" s="211">
        <v>95272</v>
      </c>
      <c r="B10449" s="28" t="s">
        <v>4579</v>
      </c>
      <c r="C10449" s="28" t="s">
        <v>4574</v>
      </c>
      <c r="D10449" s="25">
        <v>41603</v>
      </c>
      <c r="F10449" s="26">
        <v>50</v>
      </c>
      <c r="G10449" s="28" t="s">
        <v>4580</v>
      </c>
      <c r="H10449" s="28" t="s">
        <v>6667</v>
      </c>
      <c r="K10449" s="29">
        <v>41603</v>
      </c>
      <c r="L10449" s="28" t="s">
        <v>3059</v>
      </c>
      <c r="M10449" s="28" t="s">
        <v>296</v>
      </c>
    </row>
    <row r="10450" spans="1:13" hidden="1" x14ac:dyDescent="0.2">
      <c r="A10450" s="211">
        <v>95062</v>
      </c>
      <c r="B10450" s="28" t="s">
        <v>4573</v>
      </c>
      <c r="C10450" s="28" t="s">
        <v>5135</v>
      </c>
      <c r="D10450" s="25">
        <v>41603</v>
      </c>
      <c r="E10450" s="28" t="s">
        <v>7078</v>
      </c>
      <c r="F10450" s="26">
        <v>17.97</v>
      </c>
      <c r="G10450" s="28" t="s">
        <v>4535</v>
      </c>
      <c r="H10450" s="28" t="s">
        <v>277</v>
      </c>
      <c r="I10450" s="28" t="s">
        <v>6413</v>
      </c>
      <c r="J10450" s="28" t="s">
        <v>4909</v>
      </c>
      <c r="K10450" s="29">
        <v>41604</v>
      </c>
      <c r="L10450" s="28" t="s">
        <v>5658</v>
      </c>
      <c r="M10450" s="28" t="s">
        <v>6362</v>
      </c>
    </row>
    <row r="10451" spans="1:13" hidden="1" x14ac:dyDescent="0.2">
      <c r="A10451" s="27">
        <v>95063</v>
      </c>
      <c r="B10451" s="28" t="s">
        <v>4573</v>
      </c>
      <c r="C10451" s="28" t="s">
        <v>5135</v>
      </c>
      <c r="D10451" s="25">
        <v>41603</v>
      </c>
      <c r="F10451" s="26">
        <v>3.84</v>
      </c>
      <c r="G10451" s="28" t="s">
        <v>7119</v>
      </c>
      <c r="H10451" s="28" t="s">
        <v>3365</v>
      </c>
      <c r="J10451" s="28" t="s">
        <v>4911</v>
      </c>
      <c r="K10451" s="29">
        <v>41604</v>
      </c>
      <c r="L10451" s="28" t="s">
        <v>5658</v>
      </c>
      <c r="M10451" s="28" t="s">
        <v>6161</v>
      </c>
    </row>
    <row r="10452" spans="1:13" hidden="1" x14ac:dyDescent="0.2">
      <c r="A10452" s="27">
        <v>95273</v>
      </c>
      <c r="B10452" s="28" t="s">
        <v>4573</v>
      </c>
      <c r="C10452" s="28" t="s">
        <v>4574</v>
      </c>
      <c r="D10452" s="25">
        <v>41603</v>
      </c>
      <c r="F10452" s="26">
        <v>30</v>
      </c>
      <c r="G10452" s="28" t="s">
        <v>5152</v>
      </c>
      <c r="H10452" s="28" t="s">
        <v>7311</v>
      </c>
      <c r="J10452" s="28" t="s">
        <v>4683</v>
      </c>
      <c r="K10452" s="29">
        <v>41603</v>
      </c>
      <c r="L10452" s="28" t="s">
        <v>7182</v>
      </c>
      <c r="M10452" s="28" t="s">
        <v>2858</v>
      </c>
    </row>
    <row r="10453" spans="1:13" hidden="1" x14ac:dyDescent="0.2">
      <c r="A10453" s="27">
        <v>95275</v>
      </c>
      <c r="B10453" s="28" t="s">
        <v>4573</v>
      </c>
      <c r="C10453" s="28" t="s">
        <v>4574</v>
      </c>
      <c r="D10453" s="25">
        <v>41603</v>
      </c>
      <c r="E10453" s="28" t="s">
        <v>7483</v>
      </c>
      <c r="F10453" s="26">
        <v>140</v>
      </c>
      <c r="G10453" s="28" t="s">
        <v>8412</v>
      </c>
      <c r="H10453" s="28" t="s">
        <v>7154</v>
      </c>
      <c r="J10453" s="28" t="s">
        <v>4905</v>
      </c>
      <c r="K10453" s="29">
        <v>41603</v>
      </c>
      <c r="L10453" s="28" t="s">
        <v>7176</v>
      </c>
      <c r="M10453" s="28">
        <v>1466</v>
      </c>
    </row>
    <row r="10454" spans="1:13" hidden="1" x14ac:dyDescent="0.2">
      <c r="A10454" s="27">
        <v>95274</v>
      </c>
      <c r="B10454" s="28" t="s">
        <v>5138</v>
      </c>
      <c r="C10454" s="28" t="s">
        <v>4574</v>
      </c>
      <c r="D10454" s="25">
        <v>41603</v>
      </c>
      <c r="F10454" s="26">
        <v>326.02</v>
      </c>
      <c r="G10454" s="28" t="s">
        <v>4574</v>
      </c>
      <c r="H10454" s="28" t="s">
        <v>3381</v>
      </c>
      <c r="J10454" s="28" t="s">
        <v>4909</v>
      </c>
      <c r="K10454" s="29">
        <v>41603</v>
      </c>
      <c r="L10454" s="28" t="s">
        <v>7206</v>
      </c>
      <c r="M10454" s="28" t="s">
        <v>6445</v>
      </c>
    </row>
    <row r="10455" spans="1:13" hidden="1" x14ac:dyDescent="0.2">
      <c r="A10455" s="211">
        <v>95271</v>
      </c>
      <c r="B10455" s="28" t="s">
        <v>4579</v>
      </c>
      <c r="C10455" s="28" t="s">
        <v>4574</v>
      </c>
      <c r="D10455" s="25">
        <v>41604</v>
      </c>
      <c r="F10455" s="26">
        <v>50</v>
      </c>
      <c r="G10455" s="28" t="s">
        <v>4580</v>
      </c>
      <c r="H10455" s="28" t="s">
        <v>6667</v>
      </c>
      <c r="K10455" s="29">
        <v>41604</v>
      </c>
      <c r="L10455" s="28" t="s">
        <v>3059</v>
      </c>
      <c r="M10455" s="28" t="s">
        <v>295</v>
      </c>
    </row>
    <row r="10456" spans="1:13" hidden="1" x14ac:dyDescent="0.2">
      <c r="A10456" s="211">
        <v>95066</v>
      </c>
      <c r="B10456" s="28" t="s">
        <v>4573</v>
      </c>
      <c r="C10456" s="28" t="s">
        <v>5135</v>
      </c>
      <c r="D10456" s="25">
        <v>41604</v>
      </c>
      <c r="F10456" s="26">
        <v>204.95</v>
      </c>
      <c r="G10456" s="28" t="s">
        <v>4915</v>
      </c>
      <c r="H10456" s="28" t="s">
        <v>4600</v>
      </c>
      <c r="J10456" s="28" t="s">
        <v>4907</v>
      </c>
      <c r="K10456" s="29">
        <v>41605</v>
      </c>
      <c r="L10456" s="28" t="s">
        <v>5658</v>
      </c>
      <c r="M10456" s="28" t="s">
        <v>6364</v>
      </c>
    </row>
    <row r="10457" spans="1:13" hidden="1" x14ac:dyDescent="0.2">
      <c r="A10457" s="211">
        <v>95069</v>
      </c>
      <c r="B10457" s="28" t="s">
        <v>4573</v>
      </c>
      <c r="C10457" s="28" t="s">
        <v>5135</v>
      </c>
      <c r="D10457" s="25">
        <v>41604</v>
      </c>
      <c r="F10457" s="26">
        <v>52.8</v>
      </c>
      <c r="G10457" s="28" t="s">
        <v>4915</v>
      </c>
      <c r="H10457" s="28" t="s">
        <v>4600</v>
      </c>
      <c r="J10457" s="28" t="s">
        <v>4907</v>
      </c>
      <c r="K10457" s="29">
        <v>41605</v>
      </c>
      <c r="L10457" s="28" t="s">
        <v>5658</v>
      </c>
      <c r="M10457" s="28" t="s">
        <v>6365</v>
      </c>
    </row>
    <row r="10458" spans="1:13" x14ac:dyDescent="0.2">
      <c r="A10458" s="27">
        <v>95065</v>
      </c>
      <c r="B10458" s="28" t="s">
        <v>4573</v>
      </c>
      <c r="C10458" s="28" t="s">
        <v>5135</v>
      </c>
      <c r="D10458" s="25">
        <v>41604</v>
      </c>
      <c r="F10458" s="26">
        <v>15</v>
      </c>
      <c r="G10458" s="28" t="s">
        <v>2201</v>
      </c>
      <c r="H10458" s="28" t="s">
        <v>7151</v>
      </c>
      <c r="J10458" s="28" t="s">
        <v>4911</v>
      </c>
      <c r="K10458" s="29">
        <v>41605</v>
      </c>
      <c r="L10458" s="28" t="s">
        <v>5658</v>
      </c>
      <c r="M10458" s="28" t="s">
        <v>3808</v>
      </c>
    </row>
    <row r="10459" spans="1:13" hidden="1" x14ac:dyDescent="0.2">
      <c r="A10459" s="27">
        <v>95270</v>
      </c>
      <c r="B10459" s="28" t="s">
        <v>4573</v>
      </c>
      <c r="C10459" s="28" t="s">
        <v>4574</v>
      </c>
      <c r="D10459" s="25">
        <v>41604</v>
      </c>
      <c r="E10459" s="28" t="s">
        <v>3389</v>
      </c>
      <c r="F10459" s="26">
        <v>47.52</v>
      </c>
      <c r="G10459" s="28" t="s">
        <v>5139</v>
      </c>
      <c r="H10459" s="28" t="s">
        <v>3381</v>
      </c>
      <c r="J10459" s="28" t="s">
        <v>4911</v>
      </c>
      <c r="K10459" s="29">
        <v>41604</v>
      </c>
      <c r="L10459" s="28" t="s">
        <v>7174</v>
      </c>
      <c r="M10459" s="28" t="s">
        <v>7209</v>
      </c>
    </row>
    <row r="10460" spans="1:13" hidden="1" x14ac:dyDescent="0.2">
      <c r="A10460" s="27">
        <v>95067</v>
      </c>
      <c r="B10460" s="28" t="s">
        <v>4573</v>
      </c>
      <c r="C10460" s="28" t="s">
        <v>5135</v>
      </c>
      <c r="D10460" s="25">
        <v>41604</v>
      </c>
      <c r="F10460" s="26">
        <v>6.1</v>
      </c>
      <c r="G10460" s="28" t="s">
        <v>7119</v>
      </c>
      <c r="H10460" s="28" t="s">
        <v>3365</v>
      </c>
      <c r="J10460" s="28" t="s">
        <v>4911</v>
      </c>
      <c r="K10460" s="29">
        <v>41605</v>
      </c>
      <c r="L10460" s="28" t="s">
        <v>5658</v>
      </c>
      <c r="M10460" s="28" t="s">
        <v>6161</v>
      </c>
    </row>
    <row r="10461" spans="1:13" hidden="1" x14ac:dyDescent="0.2">
      <c r="A10461" s="27">
        <v>95348.1</v>
      </c>
      <c r="B10461" s="28" t="s">
        <v>4573</v>
      </c>
      <c r="C10461" s="28" t="s">
        <v>2008</v>
      </c>
      <c r="D10461" s="25">
        <v>41604</v>
      </c>
      <c r="E10461" s="28" t="s">
        <v>726</v>
      </c>
      <c r="F10461" s="26">
        <v>5.5</v>
      </c>
      <c r="G10461" s="28" t="s">
        <v>683</v>
      </c>
      <c r="H10461" s="28" t="s">
        <v>3370</v>
      </c>
      <c r="J10461" s="28" t="s">
        <v>4909</v>
      </c>
      <c r="K10461" s="29">
        <v>41605</v>
      </c>
      <c r="L10461" s="28" t="s">
        <v>5658</v>
      </c>
      <c r="M10461" s="28" t="s">
        <v>4446</v>
      </c>
    </row>
    <row r="10462" spans="1:13" hidden="1" x14ac:dyDescent="0.2">
      <c r="A10462" s="27">
        <v>95348.2</v>
      </c>
      <c r="B10462" s="28" t="s">
        <v>4573</v>
      </c>
      <c r="C10462" s="28" t="s">
        <v>2008</v>
      </c>
      <c r="D10462" s="25">
        <v>41604</v>
      </c>
      <c r="F10462" s="26">
        <v>2.25</v>
      </c>
      <c r="G10462" s="28" t="s">
        <v>683</v>
      </c>
      <c r="H10462" s="28" t="s">
        <v>3365</v>
      </c>
      <c r="J10462" s="28" t="s">
        <v>4909</v>
      </c>
      <c r="K10462" s="29">
        <v>41605</v>
      </c>
      <c r="L10462" s="28" t="s">
        <v>5658</v>
      </c>
      <c r="M10462" s="28" t="s">
        <v>4446</v>
      </c>
    </row>
    <row r="10463" spans="1:13" hidden="1" x14ac:dyDescent="0.2">
      <c r="A10463" s="27">
        <v>95064</v>
      </c>
      <c r="B10463" s="28" t="s">
        <v>4573</v>
      </c>
      <c r="C10463" s="28" t="s">
        <v>5135</v>
      </c>
      <c r="D10463" s="25">
        <v>41604</v>
      </c>
      <c r="E10463" s="28" t="s">
        <v>7082</v>
      </c>
      <c r="F10463" s="26">
        <v>41</v>
      </c>
      <c r="G10463" s="28" t="s">
        <v>2690</v>
      </c>
      <c r="H10463" s="28" t="s">
        <v>277</v>
      </c>
      <c r="I10463" s="28" t="s">
        <v>656</v>
      </c>
      <c r="J10463" s="28" t="s">
        <v>4905</v>
      </c>
      <c r="K10463" s="29">
        <v>41605</v>
      </c>
      <c r="L10463" s="28" t="s">
        <v>5658</v>
      </c>
      <c r="M10463" s="28" t="s">
        <v>6363</v>
      </c>
    </row>
    <row r="10464" spans="1:13" hidden="1" x14ac:dyDescent="0.2">
      <c r="A10464" s="27">
        <v>95300.1</v>
      </c>
      <c r="B10464" s="28" t="s">
        <v>4573</v>
      </c>
      <c r="C10464" s="28" t="s">
        <v>5133</v>
      </c>
      <c r="D10464" s="25">
        <v>41604</v>
      </c>
      <c r="E10464" s="28" t="s">
        <v>6147</v>
      </c>
      <c r="F10464" s="26">
        <v>13.2</v>
      </c>
      <c r="G10464" s="28" t="s">
        <v>5137</v>
      </c>
      <c r="H10464" s="28" t="s">
        <v>3488</v>
      </c>
      <c r="J10464" s="28" t="s">
        <v>4909</v>
      </c>
      <c r="K10464" s="29">
        <v>41604</v>
      </c>
      <c r="L10464" s="28" t="s">
        <v>5658</v>
      </c>
      <c r="M10464" s="28" t="s">
        <v>3226</v>
      </c>
    </row>
    <row r="10465" spans="1:13" hidden="1" x14ac:dyDescent="0.2">
      <c r="A10465" s="27">
        <v>95300.2</v>
      </c>
      <c r="B10465" s="28" t="s">
        <v>4573</v>
      </c>
      <c r="C10465" s="28" t="s">
        <v>5133</v>
      </c>
      <c r="D10465" s="25">
        <v>41604</v>
      </c>
      <c r="E10465" s="28" t="s">
        <v>2669</v>
      </c>
      <c r="F10465" s="26">
        <v>30</v>
      </c>
      <c r="G10465" s="28" t="s">
        <v>5137</v>
      </c>
      <c r="H10465" s="28" t="s">
        <v>277</v>
      </c>
      <c r="J10465" s="28" t="s">
        <v>4909</v>
      </c>
      <c r="K10465" s="29">
        <v>41604</v>
      </c>
      <c r="L10465" s="28" t="s">
        <v>5658</v>
      </c>
      <c r="M10465" s="28" t="s">
        <v>3226</v>
      </c>
    </row>
    <row r="10466" spans="1:13" hidden="1" x14ac:dyDescent="0.2">
      <c r="A10466" s="27">
        <v>95300.3</v>
      </c>
      <c r="B10466" s="28" t="s">
        <v>4573</v>
      </c>
      <c r="C10466" s="28" t="s">
        <v>5133</v>
      </c>
      <c r="D10466" s="25">
        <v>41604</v>
      </c>
      <c r="F10466" s="26">
        <v>78.5</v>
      </c>
      <c r="G10466" s="28" t="s">
        <v>5137</v>
      </c>
      <c r="H10466" s="28" t="s">
        <v>3365</v>
      </c>
      <c r="J10466" s="28" t="s">
        <v>4909</v>
      </c>
      <c r="K10466" s="29">
        <v>41604</v>
      </c>
      <c r="L10466" s="28" t="s">
        <v>5658</v>
      </c>
      <c r="M10466" s="28" t="s">
        <v>3226</v>
      </c>
    </row>
    <row r="10467" spans="1:13" x14ac:dyDescent="0.2">
      <c r="A10467" s="27">
        <v>95068</v>
      </c>
      <c r="B10467" s="28" t="s">
        <v>4573</v>
      </c>
      <c r="C10467" s="28" t="s">
        <v>5135</v>
      </c>
      <c r="D10467" s="25">
        <v>41604</v>
      </c>
      <c r="F10467" s="26">
        <v>11.5</v>
      </c>
      <c r="G10467" s="28" t="s">
        <v>2205</v>
      </c>
      <c r="H10467" s="28" t="s">
        <v>7151</v>
      </c>
      <c r="J10467" s="28" t="s">
        <v>4911</v>
      </c>
      <c r="K10467" s="29">
        <v>41605</v>
      </c>
      <c r="L10467" s="28" t="s">
        <v>5658</v>
      </c>
      <c r="M10467" s="28" t="s">
        <v>755</v>
      </c>
    </row>
    <row r="10468" spans="1:13" hidden="1" x14ac:dyDescent="0.2">
      <c r="A10468" s="211">
        <v>95269</v>
      </c>
      <c r="B10468" s="28" t="s">
        <v>4579</v>
      </c>
      <c r="C10468" s="28" t="s">
        <v>4574</v>
      </c>
      <c r="D10468" s="25">
        <v>41605</v>
      </c>
      <c r="F10468" s="26">
        <v>100</v>
      </c>
      <c r="G10468" s="28" t="s">
        <v>4580</v>
      </c>
      <c r="H10468" s="28" t="s">
        <v>6667</v>
      </c>
      <c r="K10468" s="29">
        <v>41605</v>
      </c>
      <c r="L10468" s="28" t="s">
        <v>3059</v>
      </c>
      <c r="M10468" s="28" t="s">
        <v>294</v>
      </c>
    </row>
    <row r="10469" spans="1:13" hidden="1" x14ac:dyDescent="0.2">
      <c r="A10469" s="211">
        <v>95032.1</v>
      </c>
      <c r="B10469" s="33" t="s">
        <v>4573</v>
      </c>
      <c r="C10469" s="33" t="s">
        <v>5135</v>
      </c>
      <c r="D10469" s="25">
        <v>41605</v>
      </c>
      <c r="E10469" s="28" t="s">
        <v>6707</v>
      </c>
      <c r="F10469" s="26">
        <v>134</v>
      </c>
      <c r="G10469" s="28" t="s">
        <v>1560</v>
      </c>
      <c r="H10469" s="28" t="s">
        <v>7321</v>
      </c>
      <c r="I10469" s="28" t="s">
        <v>2646</v>
      </c>
      <c r="J10469" s="28" t="s">
        <v>4911</v>
      </c>
      <c r="K10469" s="29">
        <v>41606</v>
      </c>
      <c r="L10469" s="33" t="s">
        <v>5658</v>
      </c>
      <c r="M10469" s="28" t="s">
        <v>2735</v>
      </c>
    </row>
    <row r="10470" spans="1:13" hidden="1" x14ac:dyDescent="0.2">
      <c r="A10470" s="211">
        <v>95032.2</v>
      </c>
      <c r="B10470" s="33" t="s">
        <v>4573</v>
      </c>
      <c r="C10470" s="33" t="s">
        <v>5135</v>
      </c>
      <c r="D10470" s="25">
        <v>41605</v>
      </c>
      <c r="E10470" s="28" t="s">
        <v>7069</v>
      </c>
      <c r="F10470" s="26">
        <v>19.95</v>
      </c>
      <c r="G10470" s="28" t="s">
        <v>1560</v>
      </c>
      <c r="H10470" s="28" t="s">
        <v>7321</v>
      </c>
      <c r="I10470" s="28" t="s">
        <v>656</v>
      </c>
      <c r="J10470" s="28" t="s">
        <v>4905</v>
      </c>
      <c r="K10470" s="29">
        <v>41606</v>
      </c>
      <c r="L10470" s="33" t="s">
        <v>5658</v>
      </c>
      <c r="M10470" s="28" t="s">
        <v>2735</v>
      </c>
    </row>
    <row r="10471" spans="1:13" hidden="1" x14ac:dyDescent="0.2">
      <c r="A10471" s="211">
        <v>95032.3</v>
      </c>
      <c r="B10471" s="33" t="s">
        <v>4573</v>
      </c>
      <c r="C10471" s="33" t="s">
        <v>5135</v>
      </c>
      <c r="D10471" s="25">
        <v>41605</v>
      </c>
      <c r="E10471" s="28" t="s">
        <v>7070</v>
      </c>
      <c r="F10471" s="26">
        <v>59.95</v>
      </c>
      <c r="G10471" s="28" t="s">
        <v>1560</v>
      </c>
      <c r="H10471" s="28" t="s">
        <v>7321</v>
      </c>
      <c r="I10471" s="28" t="s">
        <v>2646</v>
      </c>
      <c r="J10471" s="28" t="s">
        <v>4911</v>
      </c>
      <c r="K10471" s="29">
        <v>41606</v>
      </c>
      <c r="L10471" s="33" t="s">
        <v>5658</v>
      </c>
      <c r="M10471" s="28" t="s">
        <v>2735</v>
      </c>
    </row>
    <row r="10472" spans="1:13" hidden="1" x14ac:dyDescent="0.2">
      <c r="A10472" s="211">
        <v>95033</v>
      </c>
      <c r="B10472" s="33" t="s">
        <v>4573</v>
      </c>
      <c r="C10472" s="33" t="s">
        <v>5135</v>
      </c>
      <c r="D10472" s="25">
        <v>41605</v>
      </c>
      <c r="F10472" s="26">
        <v>6.35</v>
      </c>
      <c r="G10472" s="28" t="s">
        <v>1560</v>
      </c>
      <c r="H10472" s="28" t="s">
        <v>4595</v>
      </c>
      <c r="K10472" s="29">
        <v>41606</v>
      </c>
      <c r="L10472" s="33" t="s">
        <v>5658</v>
      </c>
      <c r="M10472" s="28" t="s">
        <v>2735</v>
      </c>
    </row>
    <row r="10473" spans="1:13" hidden="1" x14ac:dyDescent="0.2">
      <c r="A10473" s="27">
        <v>95349.1</v>
      </c>
      <c r="B10473" s="28" t="s">
        <v>4573</v>
      </c>
      <c r="C10473" s="28" t="s">
        <v>2008</v>
      </c>
      <c r="D10473" s="25">
        <v>41605</v>
      </c>
      <c r="E10473" s="28" t="s">
        <v>4380</v>
      </c>
      <c r="F10473" s="26">
        <v>10</v>
      </c>
      <c r="G10473" s="28" t="s">
        <v>683</v>
      </c>
      <c r="H10473" s="28" t="s">
        <v>3370</v>
      </c>
      <c r="J10473" s="28" t="s">
        <v>4909</v>
      </c>
      <c r="K10473" s="29">
        <v>41606</v>
      </c>
      <c r="L10473" s="28" t="s">
        <v>5658</v>
      </c>
      <c r="M10473" s="28" t="s">
        <v>4447</v>
      </c>
    </row>
    <row r="10474" spans="1:13" hidden="1" x14ac:dyDescent="0.2">
      <c r="A10474" s="27">
        <v>95349.2</v>
      </c>
      <c r="B10474" s="33" t="s">
        <v>4573</v>
      </c>
      <c r="C10474" s="28" t="s">
        <v>2008</v>
      </c>
      <c r="D10474" s="25">
        <v>41605</v>
      </c>
      <c r="F10474" s="26">
        <v>4.09</v>
      </c>
      <c r="G10474" s="28" t="s">
        <v>683</v>
      </c>
      <c r="H10474" s="28" t="s">
        <v>3365</v>
      </c>
      <c r="J10474" s="28" t="s">
        <v>4909</v>
      </c>
      <c r="K10474" s="29">
        <v>41606</v>
      </c>
      <c r="L10474" s="28" t="s">
        <v>5658</v>
      </c>
      <c r="M10474" s="28" t="s">
        <v>4447</v>
      </c>
    </row>
    <row r="10475" spans="1:13" hidden="1" x14ac:dyDescent="0.2">
      <c r="A10475" s="27">
        <v>95350</v>
      </c>
      <c r="B10475" s="28" t="s">
        <v>4573</v>
      </c>
      <c r="C10475" s="28" t="s">
        <v>2008</v>
      </c>
      <c r="D10475" s="25">
        <v>41605</v>
      </c>
      <c r="F10475" s="26">
        <v>29.7</v>
      </c>
      <c r="G10475" s="28" t="s">
        <v>683</v>
      </c>
      <c r="H10475" s="28" t="s">
        <v>7322</v>
      </c>
      <c r="J10475" s="28" t="s">
        <v>7139</v>
      </c>
      <c r="K10475" s="29">
        <v>41606</v>
      </c>
      <c r="L10475" s="28" t="s">
        <v>5658</v>
      </c>
      <c r="M10475" s="28" t="s">
        <v>5198</v>
      </c>
    </row>
    <row r="10476" spans="1:13" hidden="1" x14ac:dyDescent="0.2">
      <c r="A10476" s="27">
        <v>95071</v>
      </c>
      <c r="B10476" s="28" t="s">
        <v>4573</v>
      </c>
      <c r="C10476" s="28" t="s">
        <v>5135</v>
      </c>
      <c r="D10476" s="25">
        <v>41605</v>
      </c>
      <c r="F10476" s="26">
        <v>6.7</v>
      </c>
      <c r="G10476" s="28" t="s">
        <v>2210</v>
      </c>
      <c r="H10476" s="28" t="s">
        <v>3484</v>
      </c>
      <c r="J10476" s="28" t="s">
        <v>4907</v>
      </c>
      <c r="K10476" s="29">
        <v>41606</v>
      </c>
      <c r="L10476" s="28" t="s">
        <v>5658</v>
      </c>
      <c r="M10476" s="28" t="s">
        <v>3179</v>
      </c>
    </row>
    <row r="10477" spans="1:13" hidden="1" x14ac:dyDescent="0.2">
      <c r="A10477" s="27">
        <v>95072</v>
      </c>
      <c r="B10477" s="28" t="s">
        <v>4573</v>
      </c>
      <c r="C10477" s="28" t="s">
        <v>5135</v>
      </c>
      <c r="D10477" s="25">
        <v>41605</v>
      </c>
      <c r="F10477" s="26">
        <v>3.94</v>
      </c>
      <c r="G10477" s="28" t="s">
        <v>5137</v>
      </c>
      <c r="H10477" s="28" t="s">
        <v>3365</v>
      </c>
      <c r="J10477" s="28" t="s">
        <v>4909</v>
      </c>
      <c r="K10477" s="29">
        <v>41606</v>
      </c>
      <c r="L10477" s="28" t="s">
        <v>5658</v>
      </c>
      <c r="M10477" s="28" t="s">
        <v>4774</v>
      </c>
    </row>
    <row r="10478" spans="1:13" hidden="1" x14ac:dyDescent="0.2">
      <c r="A10478" s="27">
        <v>95268</v>
      </c>
      <c r="B10478" s="28" t="s">
        <v>4573</v>
      </c>
      <c r="C10478" s="28" t="s">
        <v>4574</v>
      </c>
      <c r="D10478" s="25">
        <v>41605</v>
      </c>
      <c r="F10478" s="26">
        <v>34.15</v>
      </c>
      <c r="G10478" s="28" t="s">
        <v>5136</v>
      </c>
      <c r="H10478" s="28" t="s">
        <v>3381</v>
      </c>
      <c r="J10478" s="28" t="s">
        <v>4911</v>
      </c>
      <c r="K10478" s="29">
        <v>41605</v>
      </c>
      <c r="L10478" s="28" t="s">
        <v>7174</v>
      </c>
      <c r="M10478" s="28" t="s">
        <v>7221</v>
      </c>
    </row>
    <row r="10479" spans="1:13" x14ac:dyDescent="0.2">
      <c r="A10479" s="27">
        <v>95070.1</v>
      </c>
      <c r="B10479" s="28" t="s">
        <v>4573</v>
      </c>
      <c r="C10479" s="28" t="s">
        <v>5135</v>
      </c>
      <c r="D10479" s="25">
        <v>41605</v>
      </c>
      <c r="E10479" s="28" t="s">
        <v>7080</v>
      </c>
      <c r="F10479" s="26">
        <v>9</v>
      </c>
      <c r="G10479" s="28" t="s">
        <v>3697</v>
      </c>
      <c r="H10479" s="28" t="s">
        <v>7151</v>
      </c>
      <c r="J10479" s="28" t="s">
        <v>4907</v>
      </c>
      <c r="K10479" s="29">
        <v>41606</v>
      </c>
      <c r="L10479" s="28" t="s">
        <v>5658</v>
      </c>
      <c r="M10479" s="28" t="s">
        <v>3967</v>
      </c>
    </row>
    <row r="10480" spans="1:13" hidden="1" x14ac:dyDescent="0.2">
      <c r="A10480" s="27">
        <v>95070.2</v>
      </c>
      <c r="B10480" s="28" t="s">
        <v>4573</v>
      </c>
      <c r="C10480" s="28" t="s">
        <v>5135</v>
      </c>
      <c r="D10480" s="25">
        <v>41605</v>
      </c>
      <c r="E10480" s="28" t="s">
        <v>1212</v>
      </c>
      <c r="F10480" s="26">
        <v>9.5500000000000007</v>
      </c>
      <c r="G10480" s="28" t="s">
        <v>3697</v>
      </c>
      <c r="H10480" s="28" t="s">
        <v>7323</v>
      </c>
      <c r="I10480" s="28" t="s">
        <v>6413</v>
      </c>
      <c r="J10480" s="28" t="s">
        <v>4912</v>
      </c>
      <c r="K10480" s="29">
        <v>41606</v>
      </c>
      <c r="L10480" s="28" t="s">
        <v>5658</v>
      </c>
      <c r="M10480" s="28" t="s">
        <v>3967</v>
      </c>
    </row>
    <row r="10481" spans="1:13" hidden="1" x14ac:dyDescent="0.2">
      <c r="A10481" s="211">
        <v>95034</v>
      </c>
      <c r="B10481" s="33" t="s">
        <v>4573</v>
      </c>
      <c r="C10481" s="33" t="s">
        <v>5135</v>
      </c>
      <c r="D10481" s="25">
        <v>41606</v>
      </c>
      <c r="E10481" s="28" t="s">
        <v>2950</v>
      </c>
      <c r="F10481" s="26">
        <v>48</v>
      </c>
      <c r="G10481" s="28" t="s">
        <v>1560</v>
      </c>
      <c r="H10481" s="28" t="s">
        <v>4600</v>
      </c>
      <c r="I10481" s="28" t="s">
        <v>2646</v>
      </c>
      <c r="J10481" s="28" t="s">
        <v>4911</v>
      </c>
      <c r="K10481" s="29">
        <v>41607</v>
      </c>
      <c r="L10481" s="33" t="s">
        <v>5658</v>
      </c>
      <c r="M10481" s="28" t="s">
        <v>2735</v>
      </c>
    </row>
    <row r="10482" spans="1:13" hidden="1" x14ac:dyDescent="0.2">
      <c r="A10482" s="211">
        <v>95035</v>
      </c>
      <c r="B10482" s="33" t="s">
        <v>4573</v>
      </c>
      <c r="C10482" s="33" t="s">
        <v>5135</v>
      </c>
      <c r="D10482" s="25">
        <v>41606</v>
      </c>
      <c r="E10482" s="28" t="s">
        <v>7072</v>
      </c>
      <c r="F10482" s="26">
        <v>7.95</v>
      </c>
      <c r="G10482" s="28" t="s">
        <v>1560</v>
      </c>
      <c r="H10482" s="28" t="s">
        <v>3370</v>
      </c>
      <c r="J10482" s="28" t="s">
        <v>4909</v>
      </c>
      <c r="K10482" s="29">
        <v>41607</v>
      </c>
      <c r="L10482" s="33" t="s">
        <v>5658</v>
      </c>
      <c r="M10482" s="28" t="s">
        <v>2735</v>
      </c>
    </row>
    <row r="10483" spans="1:13" hidden="1" x14ac:dyDescent="0.2">
      <c r="A10483" s="27">
        <v>95351.1</v>
      </c>
      <c r="B10483" s="28" t="s">
        <v>4573</v>
      </c>
      <c r="C10483" s="28" t="s">
        <v>2008</v>
      </c>
      <c r="D10483" s="25">
        <v>41606</v>
      </c>
      <c r="F10483" s="26">
        <v>4</v>
      </c>
      <c r="G10483" s="28" t="s">
        <v>683</v>
      </c>
      <c r="H10483" s="28" t="s">
        <v>3370</v>
      </c>
      <c r="J10483" s="28" t="s">
        <v>4909</v>
      </c>
      <c r="K10483" s="29">
        <v>41607</v>
      </c>
      <c r="L10483" s="28" t="s">
        <v>5658</v>
      </c>
      <c r="M10483" s="28" t="s">
        <v>5199</v>
      </c>
    </row>
    <row r="10484" spans="1:13" hidden="1" x14ac:dyDescent="0.2">
      <c r="A10484" s="27">
        <v>95351.2</v>
      </c>
      <c r="B10484" s="28" t="s">
        <v>4573</v>
      </c>
      <c r="C10484" s="28" t="s">
        <v>2008</v>
      </c>
      <c r="D10484" s="25">
        <v>41606</v>
      </c>
      <c r="F10484" s="26">
        <v>30.52</v>
      </c>
      <c r="G10484" s="28" t="s">
        <v>683</v>
      </c>
      <c r="H10484" s="28" t="s">
        <v>3365</v>
      </c>
      <c r="J10484" s="28" t="s">
        <v>4909</v>
      </c>
      <c r="K10484" s="29">
        <v>41607</v>
      </c>
      <c r="L10484" s="28" t="s">
        <v>5658</v>
      </c>
      <c r="M10484" s="28" t="s">
        <v>5199</v>
      </c>
    </row>
    <row r="10485" spans="1:13" hidden="1" x14ac:dyDescent="0.2">
      <c r="A10485" s="27">
        <v>95073</v>
      </c>
      <c r="B10485" s="28" t="s">
        <v>4573</v>
      </c>
      <c r="C10485" s="28" t="s">
        <v>5135</v>
      </c>
      <c r="D10485" s="25">
        <v>41606</v>
      </c>
      <c r="F10485" s="26">
        <v>2.77</v>
      </c>
      <c r="G10485" s="28" t="s">
        <v>5137</v>
      </c>
      <c r="H10485" s="28" t="s">
        <v>3365</v>
      </c>
      <c r="J10485" s="28" t="s">
        <v>4909</v>
      </c>
      <c r="K10485" s="29">
        <v>41607</v>
      </c>
      <c r="L10485" s="28" t="s">
        <v>5658</v>
      </c>
      <c r="M10485" s="28" t="s">
        <v>4774</v>
      </c>
    </row>
    <row r="10486" spans="1:13" hidden="1" x14ac:dyDescent="0.2">
      <c r="A10486" s="27">
        <v>95267</v>
      </c>
      <c r="B10486" s="28" t="s">
        <v>4573</v>
      </c>
      <c r="C10486" s="28" t="s">
        <v>4574</v>
      </c>
      <c r="D10486" s="25">
        <v>41606</v>
      </c>
      <c r="F10486" s="26">
        <v>42.64</v>
      </c>
      <c r="G10486" s="28" t="s">
        <v>6790</v>
      </c>
      <c r="H10486" s="28" t="s">
        <v>3381</v>
      </c>
      <c r="J10486" s="28" t="s">
        <v>4909</v>
      </c>
      <c r="K10486" s="29">
        <v>41606</v>
      </c>
      <c r="L10486" s="28" t="s">
        <v>7174</v>
      </c>
      <c r="M10486" s="28" t="s">
        <v>7220</v>
      </c>
    </row>
    <row r="10487" spans="1:13" hidden="1" x14ac:dyDescent="0.2">
      <c r="A10487" s="211">
        <v>95266</v>
      </c>
      <c r="B10487" s="28" t="s">
        <v>4592</v>
      </c>
      <c r="C10487" s="28" t="s">
        <v>4574</v>
      </c>
      <c r="D10487" s="25">
        <v>41607</v>
      </c>
      <c r="F10487" s="26">
        <v>-6165.78</v>
      </c>
      <c r="G10487" s="28" t="s">
        <v>4593</v>
      </c>
      <c r="H10487" s="28" t="s">
        <v>6666</v>
      </c>
      <c r="J10487" s="28" t="s">
        <v>4911</v>
      </c>
      <c r="K10487" s="29">
        <v>41607</v>
      </c>
      <c r="L10487" s="28" t="s">
        <v>7177</v>
      </c>
      <c r="M10487" s="28" t="s">
        <v>2857</v>
      </c>
    </row>
    <row r="10488" spans="1:13" hidden="1" x14ac:dyDescent="0.2">
      <c r="A10488" s="211">
        <v>95265</v>
      </c>
      <c r="B10488" s="28" t="s">
        <v>4579</v>
      </c>
      <c r="C10488" s="28" t="s">
        <v>4574</v>
      </c>
      <c r="D10488" s="25">
        <v>41607</v>
      </c>
      <c r="F10488" s="26">
        <v>50</v>
      </c>
      <c r="G10488" s="28" t="s">
        <v>4580</v>
      </c>
      <c r="H10488" s="28" t="s">
        <v>6667</v>
      </c>
      <c r="K10488" s="29">
        <v>41607</v>
      </c>
      <c r="L10488" s="28" t="s">
        <v>3059</v>
      </c>
      <c r="M10488" s="28" t="s">
        <v>293</v>
      </c>
    </row>
    <row r="10489" spans="1:13" hidden="1" x14ac:dyDescent="0.2">
      <c r="A10489" s="211">
        <v>95074</v>
      </c>
      <c r="B10489" s="28" t="s">
        <v>4573</v>
      </c>
      <c r="C10489" s="28" t="s">
        <v>5135</v>
      </c>
      <c r="D10489" s="25">
        <v>41607</v>
      </c>
      <c r="E10489" s="33"/>
      <c r="F10489" s="26">
        <v>7.99</v>
      </c>
      <c r="G10489" s="28" t="s">
        <v>1444</v>
      </c>
      <c r="H10489" s="28" t="s">
        <v>277</v>
      </c>
      <c r="J10489" s="28" t="s">
        <v>4905</v>
      </c>
      <c r="K10489" s="29">
        <v>41608</v>
      </c>
      <c r="L10489" s="28" t="s">
        <v>5658</v>
      </c>
      <c r="M10489" s="28" t="s">
        <v>1456</v>
      </c>
    </row>
    <row r="10490" spans="1:13" hidden="1" x14ac:dyDescent="0.2">
      <c r="A10490" s="27">
        <v>95075</v>
      </c>
      <c r="B10490" s="28" t="s">
        <v>4573</v>
      </c>
      <c r="C10490" s="28" t="s">
        <v>5135</v>
      </c>
      <c r="D10490" s="25">
        <v>41607</v>
      </c>
      <c r="F10490" s="26">
        <v>217.95</v>
      </c>
      <c r="G10490" s="28" t="s">
        <v>2158</v>
      </c>
      <c r="H10490" s="28" t="s">
        <v>5946</v>
      </c>
      <c r="I10490" s="28" t="s">
        <v>2646</v>
      </c>
      <c r="J10490" s="28" t="s">
        <v>4909</v>
      </c>
      <c r="K10490" s="29">
        <v>41610</v>
      </c>
      <c r="L10490" s="28" t="s">
        <v>5658</v>
      </c>
      <c r="M10490" s="28" t="s">
        <v>7356</v>
      </c>
    </row>
    <row r="10491" spans="1:13" hidden="1" x14ac:dyDescent="0.2">
      <c r="A10491" s="211">
        <v>95077</v>
      </c>
      <c r="B10491" s="28" t="s">
        <v>4573</v>
      </c>
      <c r="C10491" s="28" t="s">
        <v>5135</v>
      </c>
      <c r="D10491" s="25">
        <v>41608</v>
      </c>
      <c r="E10491" s="28" t="s">
        <v>7079</v>
      </c>
      <c r="F10491" s="26">
        <v>28.03</v>
      </c>
      <c r="G10491" s="28" t="s">
        <v>3355</v>
      </c>
      <c r="H10491" s="28" t="s">
        <v>7321</v>
      </c>
      <c r="I10491" s="28" t="s">
        <v>6413</v>
      </c>
      <c r="J10491" s="28" t="s">
        <v>4909</v>
      </c>
      <c r="K10491" s="29">
        <v>41610</v>
      </c>
      <c r="L10491" s="28" t="s">
        <v>5658</v>
      </c>
      <c r="M10491" s="28" t="s">
        <v>5075</v>
      </c>
    </row>
    <row r="10492" spans="1:13" hidden="1" x14ac:dyDescent="0.2">
      <c r="A10492" s="211">
        <v>95076</v>
      </c>
      <c r="B10492" s="28" t="s">
        <v>4573</v>
      </c>
      <c r="C10492" s="28" t="s">
        <v>5135</v>
      </c>
      <c r="D10492" s="25">
        <v>41608</v>
      </c>
      <c r="F10492" s="26">
        <v>0.79</v>
      </c>
      <c r="G10492" s="28" t="s">
        <v>2203</v>
      </c>
      <c r="H10492" s="28" t="s">
        <v>3370</v>
      </c>
      <c r="J10492" s="28" t="s">
        <v>4909</v>
      </c>
      <c r="K10492" s="29">
        <v>41610</v>
      </c>
      <c r="L10492" s="28" t="s">
        <v>5658</v>
      </c>
      <c r="M10492" s="28" t="s">
        <v>2067</v>
      </c>
    </row>
    <row r="10493" spans="1:13" hidden="1" x14ac:dyDescent="0.2">
      <c r="A10493" s="211">
        <v>95078.1</v>
      </c>
      <c r="B10493" s="28" t="s">
        <v>4573</v>
      </c>
      <c r="C10493" s="28" t="s">
        <v>5135</v>
      </c>
      <c r="D10493" s="25">
        <v>41608</v>
      </c>
      <c r="E10493" s="28" t="s">
        <v>7083</v>
      </c>
      <c r="F10493" s="26">
        <v>40</v>
      </c>
      <c r="G10493" s="28" t="s">
        <v>898</v>
      </c>
      <c r="H10493" s="28" t="s">
        <v>3488</v>
      </c>
      <c r="J10493" s="28" t="s">
        <v>4909</v>
      </c>
      <c r="K10493" s="29">
        <v>41610</v>
      </c>
      <c r="L10493" s="28" t="s">
        <v>5658</v>
      </c>
      <c r="M10493" s="28" t="s">
        <v>3050</v>
      </c>
    </row>
    <row r="10494" spans="1:13" hidden="1" x14ac:dyDescent="0.2">
      <c r="A10494" s="211">
        <v>95078.2</v>
      </c>
      <c r="B10494" s="28" t="s">
        <v>4573</v>
      </c>
      <c r="C10494" s="28" t="s">
        <v>5135</v>
      </c>
      <c r="D10494" s="25">
        <v>41608</v>
      </c>
      <c r="E10494" s="28" t="s">
        <v>2669</v>
      </c>
      <c r="F10494" s="26">
        <v>5</v>
      </c>
      <c r="G10494" s="28" t="s">
        <v>898</v>
      </c>
      <c r="H10494" s="28" t="s">
        <v>277</v>
      </c>
      <c r="J10494" s="28" t="s">
        <v>4909</v>
      </c>
      <c r="K10494" s="29">
        <v>41610</v>
      </c>
      <c r="L10494" s="28" t="s">
        <v>5658</v>
      </c>
      <c r="M10494" s="28" t="s">
        <v>3050</v>
      </c>
    </row>
    <row r="10495" spans="1:13" hidden="1" x14ac:dyDescent="0.2">
      <c r="A10495" s="211">
        <v>95078.3</v>
      </c>
      <c r="B10495" s="28" t="s">
        <v>4573</v>
      </c>
      <c r="C10495" s="28" t="s">
        <v>5135</v>
      </c>
      <c r="D10495" s="25">
        <v>41608</v>
      </c>
      <c r="F10495" s="26">
        <v>75.45</v>
      </c>
      <c r="G10495" s="28" t="s">
        <v>898</v>
      </c>
      <c r="H10495" s="28" t="s">
        <v>3365</v>
      </c>
      <c r="J10495" s="28" t="s">
        <v>4909</v>
      </c>
      <c r="K10495" s="29">
        <v>41610</v>
      </c>
      <c r="L10495" s="28" t="s">
        <v>5658</v>
      </c>
      <c r="M10495" s="28" t="s">
        <v>3050</v>
      </c>
    </row>
    <row r="10496" spans="1:13" hidden="1" x14ac:dyDescent="0.2">
      <c r="A10496" s="211">
        <v>95080</v>
      </c>
      <c r="B10496" s="28" t="s">
        <v>4573</v>
      </c>
      <c r="C10496" s="28" t="s">
        <v>5135</v>
      </c>
      <c r="D10496" s="25">
        <v>41609</v>
      </c>
      <c r="F10496" s="26">
        <v>37.9</v>
      </c>
      <c r="G10496" s="28" t="s">
        <v>1942</v>
      </c>
      <c r="H10496" s="28" t="s">
        <v>5946</v>
      </c>
      <c r="I10496" s="28" t="s">
        <v>656</v>
      </c>
      <c r="J10496" s="28" t="s">
        <v>4909</v>
      </c>
      <c r="K10496" s="29">
        <v>41610</v>
      </c>
      <c r="L10496" s="28" t="s">
        <v>5658</v>
      </c>
      <c r="M10496" s="28" t="s">
        <v>6366</v>
      </c>
    </row>
    <row r="10497" spans="1:13" hidden="1" x14ac:dyDescent="0.2">
      <c r="A10497" s="27">
        <v>95079</v>
      </c>
      <c r="B10497" s="28" t="s">
        <v>4573</v>
      </c>
      <c r="C10497" s="28" t="s">
        <v>5135</v>
      </c>
      <c r="D10497" s="25">
        <v>41609</v>
      </c>
      <c r="F10497" s="26">
        <v>63.51</v>
      </c>
      <c r="G10497" s="28" t="s">
        <v>4758</v>
      </c>
      <c r="H10497" s="28" t="s">
        <v>7322</v>
      </c>
      <c r="J10497" s="28" t="s">
        <v>7139</v>
      </c>
      <c r="K10497" s="29">
        <v>41610</v>
      </c>
      <c r="L10497" s="28" t="s">
        <v>5658</v>
      </c>
      <c r="M10497" s="28" t="s">
        <v>3005</v>
      </c>
    </row>
    <row r="10498" spans="1:13" hidden="1" x14ac:dyDescent="0.2">
      <c r="A10498" s="27">
        <v>95619</v>
      </c>
      <c r="B10498" s="28" t="s">
        <v>4573</v>
      </c>
      <c r="C10498" s="28" t="s">
        <v>4580</v>
      </c>
      <c r="D10498" s="25">
        <v>41609</v>
      </c>
      <c r="E10498" s="28" t="s">
        <v>2990</v>
      </c>
      <c r="F10498" s="26">
        <v>15</v>
      </c>
      <c r="G10498" s="28" t="s">
        <v>4595</v>
      </c>
      <c r="H10498" s="28" t="s">
        <v>3370</v>
      </c>
    </row>
    <row r="10499" spans="1:13" hidden="1" x14ac:dyDescent="0.2">
      <c r="A10499" s="27">
        <v>95618</v>
      </c>
      <c r="B10499" s="28" t="s">
        <v>5150</v>
      </c>
      <c r="C10499" s="28" t="s">
        <v>4580</v>
      </c>
      <c r="D10499" s="25">
        <v>41609</v>
      </c>
      <c r="E10499" s="28" t="s">
        <v>2989</v>
      </c>
      <c r="F10499" s="26">
        <v>-200</v>
      </c>
      <c r="G10499" s="28" t="s">
        <v>4574</v>
      </c>
      <c r="H10499" s="28" t="s">
        <v>6667</v>
      </c>
    </row>
    <row r="10500" spans="1:13" hidden="1" x14ac:dyDescent="0.2">
      <c r="A10500" s="211">
        <v>95262.2</v>
      </c>
      <c r="B10500" s="28" t="s">
        <v>4573</v>
      </c>
      <c r="C10500" s="28" t="s">
        <v>4574</v>
      </c>
      <c r="D10500" s="25">
        <v>41610</v>
      </c>
      <c r="E10500" s="28" t="s">
        <v>468</v>
      </c>
      <c r="F10500" s="26">
        <v>50</v>
      </c>
      <c r="G10500" s="28" t="s">
        <v>5158</v>
      </c>
      <c r="H10500" s="28" t="s">
        <v>7154</v>
      </c>
      <c r="J10500" s="28" t="s">
        <v>4905</v>
      </c>
      <c r="K10500" s="29">
        <v>41610</v>
      </c>
      <c r="L10500" s="28" t="s">
        <v>7182</v>
      </c>
      <c r="M10500" s="28" t="s">
        <v>2855</v>
      </c>
    </row>
    <row r="10501" spans="1:13" hidden="1" x14ac:dyDescent="0.2">
      <c r="A10501" s="211">
        <v>95262.1</v>
      </c>
      <c r="B10501" s="28" t="s">
        <v>4573</v>
      </c>
      <c r="C10501" s="28" t="s">
        <v>4574</v>
      </c>
      <c r="D10501" s="25">
        <v>41610</v>
      </c>
      <c r="F10501" s="26">
        <v>50</v>
      </c>
      <c r="G10501" s="28" t="s">
        <v>4915</v>
      </c>
      <c r="H10501" s="28" t="s">
        <v>4600</v>
      </c>
      <c r="J10501" s="28" t="s">
        <v>4905</v>
      </c>
      <c r="K10501" s="29">
        <v>41610</v>
      </c>
      <c r="L10501" s="28" t="s">
        <v>7182</v>
      </c>
      <c r="M10501" s="28" t="s">
        <v>2855</v>
      </c>
    </row>
    <row r="10502" spans="1:13" hidden="1" x14ac:dyDescent="0.2">
      <c r="A10502" s="211">
        <v>95081</v>
      </c>
      <c r="B10502" s="33" t="s">
        <v>4573</v>
      </c>
      <c r="C10502" s="28" t="s">
        <v>5135</v>
      </c>
      <c r="D10502" s="25">
        <v>41610</v>
      </c>
      <c r="E10502" s="28" t="s">
        <v>7056</v>
      </c>
      <c r="F10502" s="26">
        <v>59.9</v>
      </c>
      <c r="G10502" s="28" t="s">
        <v>7055</v>
      </c>
      <c r="H10502" s="28" t="s">
        <v>7311</v>
      </c>
      <c r="J10502" s="28" t="s">
        <v>4683</v>
      </c>
      <c r="K10502" s="29">
        <v>41611</v>
      </c>
      <c r="L10502" s="28" t="s">
        <v>5658</v>
      </c>
      <c r="M10502" s="28" t="s">
        <v>6367</v>
      </c>
    </row>
    <row r="10503" spans="1:13" hidden="1" x14ac:dyDescent="0.2">
      <c r="A10503" s="211">
        <v>95263</v>
      </c>
      <c r="B10503" s="28" t="s">
        <v>4573</v>
      </c>
      <c r="C10503" s="28" t="s">
        <v>4574</v>
      </c>
      <c r="D10503" s="25">
        <v>41610</v>
      </c>
      <c r="E10503" s="28" t="s">
        <v>5210</v>
      </c>
      <c r="F10503" s="26">
        <v>200</v>
      </c>
      <c r="G10503" s="28" t="s">
        <v>5208</v>
      </c>
      <c r="H10503" s="28" t="s">
        <v>7321</v>
      </c>
      <c r="I10503" s="28" t="s">
        <v>5209</v>
      </c>
      <c r="J10503" s="28" t="s">
        <v>5209</v>
      </c>
      <c r="K10503" s="29">
        <v>41610</v>
      </c>
      <c r="L10503" s="28" t="s">
        <v>7212</v>
      </c>
      <c r="M10503" s="28" t="s">
        <v>2856</v>
      </c>
    </row>
    <row r="10504" spans="1:13" hidden="1" x14ac:dyDescent="0.2">
      <c r="A10504" s="211">
        <v>95255</v>
      </c>
      <c r="B10504" s="28" t="s">
        <v>4573</v>
      </c>
      <c r="C10504" s="28" t="s">
        <v>4574</v>
      </c>
      <c r="D10504" s="25">
        <v>41610</v>
      </c>
      <c r="F10504" s="26">
        <v>5</v>
      </c>
      <c r="G10504" s="28" t="s">
        <v>5134</v>
      </c>
      <c r="H10504" s="28" t="s">
        <v>5954</v>
      </c>
      <c r="J10504" s="28" t="s">
        <v>4912</v>
      </c>
      <c r="K10504" s="29">
        <v>41610</v>
      </c>
      <c r="L10504" s="28" t="s">
        <v>7174</v>
      </c>
      <c r="M10504" s="28" t="s">
        <v>7194</v>
      </c>
    </row>
    <row r="10505" spans="1:13" hidden="1" x14ac:dyDescent="0.2">
      <c r="A10505" s="211">
        <v>95036</v>
      </c>
      <c r="B10505" s="33" t="s">
        <v>4573</v>
      </c>
      <c r="C10505" s="33" t="s">
        <v>5135</v>
      </c>
      <c r="D10505" s="25">
        <v>41610</v>
      </c>
      <c r="E10505" s="28" t="s">
        <v>7070</v>
      </c>
      <c r="F10505" s="26">
        <v>-59.95</v>
      </c>
      <c r="G10505" s="28" t="s">
        <v>1560</v>
      </c>
      <c r="H10505" s="28" t="s">
        <v>277</v>
      </c>
      <c r="I10505" s="28" t="s">
        <v>2646</v>
      </c>
      <c r="J10505" s="28" t="s">
        <v>4911</v>
      </c>
      <c r="K10505" s="29">
        <v>41611</v>
      </c>
      <c r="L10505" s="33" t="s">
        <v>5658</v>
      </c>
      <c r="M10505" s="28" t="s">
        <v>2735</v>
      </c>
    </row>
    <row r="10506" spans="1:13" hidden="1" x14ac:dyDescent="0.2">
      <c r="A10506" s="211">
        <v>95257</v>
      </c>
      <c r="B10506" s="28" t="s">
        <v>4573</v>
      </c>
      <c r="C10506" s="28" t="s">
        <v>4574</v>
      </c>
      <c r="D10506" s="25">
        <v>41610</v>
      </c>
      <c r="E10506" s="28" t="s">
        <v>3382</v>
      </c>
      <c r="F10506" s="26">
        <v>171</v>
      </c>
      <c r="G10506" s="28" t="s">
        <v>5414</v>
      </c>
      <c r="H10506" s="28" t="s">
        <v>3381</v>
      </c>
      <c r="J10506" s="28" t="s">
        <v>4909</v>
      </c>
      <c r="K10506" s="29">
        <v>41610</v>
      </c>
      <c r="L10506" s="28" t="s">
        <v>7174</v>
      </c>
      <c r="M10506" s="28" t="s">
        <v>7188</v>
      </c>
    </row>
    <row r="10507" spans="1:13" hidden="1" x14ac:dyDescent="0.2">
      <c r="A10507" s="27">
        <v>95254</v>
      </c>
      <c r="B10507" s="28" t="s">
        <v>4573</v>
      </c>
      <c r="C10507" s="28" t="s">
        <v>4574</v>
      </c>
      <c r="D10507" s="25">
        <v>41610</v>
      </c>
      <c r="F10507" s="26">
        <v>16.010000000000002</v>
      </c>
      <c r="G10507" s="28" t="s">
        <v>8623</v>
      </c>
      <c r="H10507" s="28" t="s">
        <v>3381</v>
      </c>
      <c r="J10507" s="28" t="s">
        <v>4907</v>
      </c>
      <c r="K10507" s="29">
        <v>41610</v>
      </c>
      <c r="L10507" s="28" t="s">
        <v>7174</v>
      </c>
      <c r="M10507" s="28" t="s">
        <v>1402</v>
      </c>
    </row>
    <row r="10508" spans="1:13" hidden="1" x14ac:dyDescent="0.2">
      <c r="A10508" s="27">
        <v>95259</v>
      </c>
      <c r="B10508" s="28" t="s">
        <v>4573</v>
      </c>
      <c r="C10508" s="28" t="s">
        <v>4574</v>
      </c>
      <c r="D10508" s="25">
        <v>41610</v>
      </c>
      <c r="E10508" s="28" t="s">
        <v>3389</v>
      </c>
      <c r="F10508" s="26">
        <v>26.95</v>
      </c>
      <c r="G10508" s="28" t="s">
        <v>5139</v>
      </c>
      <c r="H10508" s="28" t="s">
        <v>3381</v>
      </c>
      <c r="J10508" s="28" t="s">
        <v>4911</v>
      </c>
      <c r="K10508" s="29">
        <v>41610</v>
      </c>
      <c r="L10508" s="28" t="s">
        <v>7174</v>
      </c>
      <c r="M10508" s="28" t="s">
        <v>7187</v>
      </c>
    </row>
    <row r="10509" spans="1:13" hidden="1" x14ac:dyDescent="0.2">
      <c r="A10509" s="27">
        <v>95260</v>
      </c>
      <c r="B10509" s="28" t="s">
        <v>4573</v>
      </c>
      <c r="C10509" s="28" t="s">
        <v>4574</v>
      </c>
      <c r="D10509" s="25">
        <v>41610</v>
      </c>
      <c r="F10509" s="26">
        <v>30</v>
      </c>
      <c r="G10509" s="28" t="s">
        <v>5152</v>
      </c>
      <c r="H10509" s="28" t="s">
        <v>7311</v>
      </c>
      <c r="J10509" s="28" t="s">
        <v>4683</v>
      </c>
      <c r="K10509" s="29">
        <v>41610</v>
      </c>
      <c r="L10509" s="28" t="s">
        <v>7182</v>
      </c>
      <c r="M10509" s="28" t="s">
        <v>2853</v>
      </c>
    </row>
    <row r="10510" spans="1:13" hidden="1" x14ac:dyDescent="0.2">
      <c r="A10510" s="27">
        <v>95262.3</v>
      </c>
      <c r="B10510" s="28" t="s">
        <v>4573</v>
      </c>
      <c r="C10510" s="28" t="s">
        <v>4574</v>
      </c>
      <c r="D10510" s="25">
        <v>41610</v>
      </c>
      <c r="E10510" s="28" t="s">
        <v>3367</v>
      </c>
      <c r="F10510" s="26">
        <v>30</v>
      </c>
      <c r="G10510" s="28" t="s">
        <v>8412</v>
      </c>
      <c r="H10510" s="28" t="s">
        <v>3365</v>
      </c>
      <c r="J10510" s="28" t="s">
        <v>4905</v>
      </c>
      <c r="K10510" s="29">
        <v>41610</v>
      </c>
      <c r="L10510" s="28" t="s">
        <v>7182</v>
      </c>
      <c r="M10510" s="28" t="s">
        <v>2855</v>
      </c>
    </row>
    <row r="10511" spans="1:13" hidden="1" x14ac:dyDescent="0.2">
      <c r="A10511" s="27">
        <v>95082</v>
      </c>
      <c r="B10511" s="28" t="s">
        <v>4573</v>
      </c>
      <c r="C10511" s="28" t="s">
        <v>5135</v>
      </c>
      <c r="D10511" s="25">
        <v>41610</v>
      </c>
      <c r="F10511" s="26">
        <v>10.39</v>
      </c>
      <c r="G10511" s="28" t="s">
        <v>5137</v>
      </c>
      <c r="H10511" s="28" t="s">
        <v>3365</v>
      </c>
      <c r="J10511" s="28" t="s">
        <v>4909</v>
      </c>
      <c r="K10511" s="29">
        <v>41611</v>
      </c>
      <c r="L10511" s="28" t="s">
        <v>5658</v>
      </c>
      <c r="M10511" s="28" t="s">
        <v>4774</v>
      </c>
    </row>
    <row r="10512" spans="1:13" hidden="1" x14ac:dyDescent="0.2">
      <c r="A10512" s="27">
        <v>95258</v>
      </c>
      <c r="B10512" s="28" t="s">
        <v>4579</v>
      </c>
      <c r="C10512" s="28" t="s">
        <v>4574</v>
      </c>
      <c r="D10512" s="25">
        <v>41610</v>
      </c>
      <c r="F10512" s="26">
        <v>50</v>
      </c>
      <c r="G10512" s="28" t="s">
        <v>5133</v>
      </c>
      <c r="H10512" s="28" t="s">
        <v>6667</v>
      </c>
      <c r="K10512" s="29">
        <v>41610</v>
      </c>
      <c r="L10512" s="28" t="s">
        <v>7174</v>
      </c>
      <c r="M10512" s="28" t="s">
        <v>2972</v>
      </c>
    </row>
    <row r="10513" spans="1:13" hidden="1" x14ac:dyDescent="0.2">
      <c r="A10513" s="27">
        <v>95299</v>
      </c>
      <c r="B10513" s="33" t="s">
        <v>5150</v>
      </c>
      <c r="C10513" s="28" t="s">
        <v>5133</v>
      </c>
      <c r="D10513" s="25">
        <v>41610</v>
      </c>
      <c r="F10513" s="26">
        <v>-50</v>
      </c>
      <c r="G10513" s="28" t="s">
        <v>5133</v>
      </c>
      <c r="H10513" s="28" t="s">
        <v>6667</v>
      </c>
      <c r="K10513" s="29">
        <v>41610</v>
      </c>
      <c r="L10513" s="28" t="s">
        <v>5658</v>
      </c>
      <c r="M10513" s="28" t="s">
        <v>2935</v>
      </c>
    </row>
    <row r="10514" spans="1:13" hidden="1" x14ac:dyDescent="0.2">
      <c r="A10514" s="27">
        <v>95256</v>
      </c>
      <c r="B10514" s="28" t="s">
        <v>4573</v>
      </c>
      <c r="C10514" s="28" t="s">
        <v>4574</v>
      </c>
      <c r="D10514" s="25">
        <v>41610</v>
      </c>
      <c r="F10514" s="26">
        <v>38.79</v>
      </c>
      <c r="G10514" s="28" t="s">
        <v>6021</v>
      </c>
      <c r="H10514" s="28" t="s">
        <v>3381</v>
      </c>
      <c r="J10514" s="28" t="s">
        <v>4909</v>
      </c>
      <c r="K10514" s="29">
        <v>41610</v>
      </c>
      <c r="L10514" s="28" t="s">
        <v>7174</v>
      </c>
      <c r="M10514" s="28" t="s">
        <v>6784</v>
      </c>
    </row>
    <row r="10515" spans="1:13" hidden="1" x14ac:dyDescent="0.2">
      <c r="A10515" s="27">
        <v>95264</v>
      </c>
      <c r="B10515" s="28" t="s">
        <v>4573</v>
      </c>
      <c r="C10515" s="28" t="s">
        <v>4574</v>
      </c>
      <c r="D10515" s="25">
        <v>41610</v>
      </c>
      <c r="F10515" s="26">
        <v>12.12</v>
      </c>
      <c r="G10515" s="28" t="s">
        <v>6022</v>
      </c>
      <c r="H10515" s="28" t="s">
        <v>3381</v>
      </c>
      <c r="J10515" s="28" t="s">
        <v>4909</v>
      </c>
      <c r="K10515" s="29">
        <v>41610</v>
      </c>
      <c r="L10515" s="28" t="s">
        <v>7174</v>
      </c>
      <c r="M10515" s="28" t="s">
        <v>7195</v>
      </c>
    </row>
    <row r="10516" spans="1:13" hidden="1" x14ac:dyDescent="0.2">
      <c r="A10516" s="27">
        <v>95261</v>
      </c>
      <c r="B10516" s="28" t="s">
        <v>4573</v>
      </c>
      <c r="C10516" s="28" t="s">
        <v>4574</v>
      </c>
      <c r="D10516" s="25">
        <v>41610</v>
      </c>
      <c r="E10516" s="28" t="s">
        <v>7162</v>
      </c>
      <c r="F10516" s="26">
        <v>20</v>
      </c>
      <c r="G10516" s="28" t="s">
        <v>4595</v>
      </c>
      <c r="H10516" s="28" t="s">
        <v>3370</v>
      </c>
      <c r="J10516" s="28" t="s">
        <v>4906</v>
      </c>
      <c r="K10516" s="29">
        <v>41610</v>
      </c>
      <c r="L10516" s="28" t="s">
        <v>7182</v>
      </c>
      <c r="M10516" s="28" t="s">
        <v>2854</v>
      </c>
    </row>
    <row r="10517" spans="1:13" hidden="1" x14ac:dyDescent="0.2">
      <c r="A10517" s="27">
        <v>95262.399999999994</v>
      </c>
      <c r="B10517" s="28" t="s">
        <v>4573</v>
      </c>
      <c r="C10517" s="28" t="s">
        <v>4574</v>
      </c>
      <c r="D10517" s="25">
        <v>41610</v>
      </c>
      <c r="E10517" s="28" t="s">
        <v>7163</v>
      </c>
      <c r="F10517" s="26">
        <v>20</v>
      </c>
      <c r="G10517" s="28" t="s">
        <v>4595</v>
      </c>
      <c r="H10517" s="28" t="s">
        <v>3370</v>
      </c>
      <c r="J10517" s="28" t="s">
        <v>4905</v>
      </c>
      <c r="K10517" s="29">
        <v>41610</v>
      </c>
      <c r="L10517" s="28" t="s">
        <v>7182</v>
      </c>
      <c r="M10517" s="28" t="s">
        <v>2855</v>
      </c>
    </row>
    <row r="10518" spans="1:13" hidden="1" x14ac:dyDescent="0.2">
      <c r="A10518" s="27">
        <v>95253</v>
      </c>
      <c r="B10518" s="28" t="s">
        <v>4573</v>
      </c>
      <c r="C10518" s="28" t="s">
        <v>4574</v>
      </c>
      <c r="D10518" s="25">
        <v>41610</v>
      </c>
      <c r="E10518" s="28" t="s">
        <v>5365</v>
      </c>
      <c r="F10518" s="26">
        <v>180</v>
      </c>
      <c r="G10518" s="28" t="s">
        <v>4597</v>
      </c>
      <c r="H10518" s="28" t="s">
        <v>3381</v>
      </c>
      <c r="J10518" s="28" t="s">
        <v>4909</v>
      </c>
      <c r="K10518" s="29">
        <v>41610</v>
      </c>
      <c r="L10518" s="28" t="s">
        <v>7174</v>
      </c>
      <c r="M10518" s="28" t="s">
        <v>7192</v>
      </c>
    </row>
    <row r="10519" spans="1:13" hidden="1" x14ac:dyDescent="0.2">
      <c r="A10519" s="211">
        <v>95250</v>
      </c>
      <c r="B10519" s="28" t="s">
        <v>4573</v>
      </c>
      <c r="C10519" s="28" t="s">
        <v>4574</v>
      </c>
      <c r="D10519" s="25">
        <v>41611</v>
      </c>
      <c r="F10519" s="26">
        <v>816.2</v>
      </c>
      <c r="G10519" s="28" t="s">
        <v>5211</v>
      </c>
      <c r="H10519" s="28" t="s">
        <v>7322</v>
      </c>
      <c r="J10519" s="28" t="s">
        <v>5209</v>
      </c>
      <c r="K10519" s="29">
        <v>41611</v>
      </c>
      <c r="L10519" s="28" t="s">
        <v>7212</v>
      </c>
      <c r="M10519" s="28" t="s">
        <v>2852</v>
      </c>
    </row>
    <row r="10520" spans="1:13" hidden="1" x14ac:dyDescent="0.2">
      <c r="A10520" s="211">
        <v>95251</v>
      </c>
      <c r="B10520" s="28" t="s">
        <v>4573</v>
      </c>
      <c r="C10520" s="28" t="s">
        <v>4574</v>
      </c>
      <c r="D10520" s="25">
        <v>41611</v>
      </c>
      <c r="F10520" s="26">
        <v>11.39</v>
      </c>
      <c r="G10520" s="28" t="s">
        <v>5143</v>
      </c>
      <c r="H10520" s="28" t="s">
        <v>3381</v>
      </c>
      <c r="J10520" s="28" t="s">
        <v>4909</v>
      </c>
      <c r="K10520" s="29">
        <v>41611</v>
      </c>
      <c r="L10520" s="28" t="s">
        <v>7174</v>
      </c>
      <c r="M10520" s="28" t="s">
        <v>7217</v>
      </c>
    </row>
    <row r="10521" spans="1:13" hidden="1" x14ac:dyDescent="0.2">
      <c r="A10521" s="211">
        <v>95083</v>
      </c>
      <c r="B10521" s="28" t="s">
        <v>4573</v>
      </c>
      <c r="C10521" s="28" t="s">
        <v>5135</v>
      </c>
      <c r="D10521" s="25">
        <v>41611</v>
      </c>
      <c r="E10521" s="28" t="s">
        <v>7821</v>
      </c>
      <c r="F10521" s="26">
        <v>24.99</v>
      </c>
      <c r="G10521" s="28" t="s">
        <v>2203</v>
      </c>
      <c r="H10521" s="28" t="s">
        <v>7321</v>
      </c>
      <c r="J10521" s="28" t="s">
        <v>4909</v>
      </c>
      <c r="K10521" s="29">
        <v>41612</v>
      </c>
      <c r="L10521" s="28" t="s">
        <v>5658</v>
      </c>
      <c r="M10521" s="28" t="s">
        <v>1868</v>
      </c>
    </row>
    <row r="10522" spans="1:13" hidden="1" x14ac:dyDescent="0.2">
      <c r="A10522" s="211">
        <v>95084</v>
      </c>
      <c r="B10522" s="28" t="s">
        <v>4573</v>
      </c>
      <c r="C10522" s="28" t="s">
        <v>5135</v>
      </c>
      <c r="D10522" s="25">
        <v>41611</v>
      </c>
      <c r="E10522" s="28" t="s">
        <v>7052</v>
      </c>
      <c r="F10522" s="26">
        <v>7.44</v>
      </c>
      <c r="G10522" s="28" t="s">
        <v>2203</v>
      </c>
      <c r="H10522" s="28" t="s">
        <v>7321</v>
      </c>
      <c r="I10522" s="28" t="s">
        <v>6413</v>
      </c>
      <c r="J10522" s="28" t="s">
        <v>4905</v>
      </c>
      <c r="K10522" s="29">
        <v>41612</v>
      </c>
      <c r="L10522" s="28" t="s">
        <v>5658</v>
      </c>
      <c r="M10522" s="28" t="s">
        <v>1869</v>
      </c>
    </row>
    <row r="10523" spans="1:13" hidden="1" x14ac:dyDescent="0.2">
      <c r="A10523" s="27">
        <v>95252</v>
      </c>
      <c r="B10523" s="28" t="s">
        <v>4579</v>
      </c>
      <c r="C10523" s="28" t="s">
        <v>4574</v>
      </c>
      <c r="D10523" s="25">
        <v>41611</v>
      </c>
      <c r="F10523" s="26">
        <v>1947.23</v>
      </c>
      <c r="G10523" s="28" t="s">
        <v>5135</v>
      </c>
      <c r="H10523" s="28" t="s">
        <v>6667</v>
      </c>
      <c r="K10523" s="29">
        <v>41611</v>
      </c>
      <c r="L10523" s="28" t="s">
        <v>7174</v>
      </c>
      <c r="M10523" s="28" t="s">
        <v>7218</v>
      </c>
    </row>
    <row r="10524" spans="1:13" hidden="1" x14ac:dyDescent="0.2">
      <c r="A10524" s="211">
        <v>95246</v>
      </c>
      <c r="B10524" s="28" t="s">
        <v>4573</v>
      </c>
      <c r="C10524" s="28" t="s">
        <v>4574</v>
      </c>
      <c r="D10524" s="25">
        <v>41612</v>
      </c>
      <c r="F10524" s="26">
        <v>22</v>
      </c>
      <c r="G10524" s="28" t="s">
        <v>5165</v>
      </c>
      <c r="H10524" s="28" t="s">
        <v>3370</v>
      </c>
      <c r="J10524" s="28" t="s">
        <v>4909</v>
      </c>
      <c r="K10524" s="29">
        <v>41612</v>
      </c>
      <c r="L10524" s="28" t="s">
        <v>7176</v>
      </c>
      <c r="M10524" s="28">
        <v>1432</v>
      </c>
    </row>
    <row r="10525" spans="1:13" hidden="1" x14ac:dyDescent="0.2">
      <c r="A10525" s="211">
        <v>95249</v>
      </c>
      <c r="B10525" s="28" t="s">
        <v>4573</v>
      </c>
      <c r="C10525" s="28" t="s">
        <v>4574</v>
      </c>
      <c r="D10525" s="25">
        <v>41612</v>
      </c>
      <c r="F10525" s="26">
        <v>4650</v>
      </c>
      <c r="G10525" s="28" t="s">
        <v>5208</v>
      </c>
      <c r="H10525" s="28" t="s">
        <v>7321</v>
      </c>
      <c r="I10525" s="28" t="s">
        <v>5209</v>
      </c>
      <c r="J10525" s="28" t="s">
        <v>5209</v>
      </c>
      <c r="K10525" s="29">
        <v>41612</v>
      </c>
      <c r="L10525" s="28" t="s">
        <v>7212</v>
      </c>
      <c r="M10525" s="28" t="s">
        <v>2851</v>
      </c>
    </row>
    <row r="10526" spans="1:13" hidden="1" x14ac:dyDescent="0.2">
      <c r="A10526" s="211">
        <v>95247</v>
      </c>
      <c r="B10526" s="28" t="s">
        <v>4573</v>
      </c>
      <c r="C10526" s="28" t="s">
        <v>4574</v>
      </c>
      <c r="D10526" s="25">
        <v>41612</v>
      </c>
      <c r="F10526" s="26">
        <v>7.99</v>
      </c>
      <c r="G10526" s="28" t="s">
        <v>2742</v>
      </c>
      <c r="H10526" s="28" t="s">
        <v>3381</v>
      </c>
      <c r="J10526" s="28" t="s">
        <v>4911</v>
      </c>
      <c r="K10526" s="29">
        <v>41612</v>
      </c>
      <c r="L10526" s="28" t="s">
        <v>7174</v>
      </c>
      <c r="M10526" s="28" t="s">
        <v>8111</v>
      </c>
    </row>
    <row r="10527" spans="1:13" hidden="1" x14ac:dyDescent="0.2">
      <c r="A10527" s="211">
        <v>95248</v>
      </c>
      <c r="B10527" s="28" t="s">
        <v>4573</v>
      </c>
      <c r="C10527" s="28" t="s">
        <v>4574</v>
      </c>
      <c r="D10527" s="25">
        <v>41612</v>
      </c>
      <c r="F10527" s="26">
        <v>12</v>
      </c>
      <c r="G10527" s="28" t="s">
        <v>4596</v>
      </c>
      <c r="H10527" s="28" t="s">
        <v>5954</v>
      </c>
      <c r="J10527" s="28" t="s">
        <v>4912</v>
      </c>
      <c r="K10527" s="29">
        <v>41612</v>
      </c>
      <c r="L10527" s="28" t="s">
        <v>7174</v>
      </c>
      <c r="M10527" s="28" t="s">
        <v>4596</v>
      </c>
    </row>
    <row r="10528" spans="1:13" hidden="1" x14ac:dyDescent="0.2">
      <c r="A10528" s="27">
        <v>95085</v>
      </c>
      <c r="B10528" s="28" t="s">
        <v>4573</v>
      </c>
      <c r="C10528" s="28" t="s">
        <v>5135</v>
      </c>
      <c r="D10528" s="25">
        <v>41612</v>
      </c>
      <c r="F10528" s="26">
        <v>48.81</v>
      </c>
      <c r="G10528" s="28" t="s">
        <v>4758</v>
      </c>
      <c r="H10528" s="28" t="s">
        <v>7322</v>
      </c>
      <c r="J10528" s="28" t="s">
        <v>7139</v>
      </c>
      <c r="K10528" s="29">
        <v>41613</v>
      </c>
      <c r="L10528" s="28" t="s">
        <v>5658</v>
      </c>
      <c r="M10528" s="28" t="s">
        <v>3005</v>
      </c>
    </row>
    <row r="10529" spans="1:13" hidden="1" x14ac:dyDescent="0.2">
      <c r="A10529" s="27">
        <v>95298.1</v>
      </c>
      <c r="B10529" s="28" t="s">
        <v>4573</v>
      </c>
      <c r="C10529" s="28" t="s">
        <v>5133</v>
      </c>
      <c r="D10529" s="25">
        <v>41612</v>
      </c>
      <c r="E10529" s="28" t="s">
        <v>6147</v>
      </c>
      <c r="F10529" s="26">
        <v>11.7</v>
      </c>
      <c r="G10529" s="28" t="s">
        <v>5137</v>
      </c>
      <c r="H10529" s="28" t="s">
        <v>3488</v>
      </c>
      <c r="J10529" s="28" t="s">
        <v>4909</v>
      </c>
      <c r="K10529" s="29">
        <v>41612</v>
      </c>
      <c r="L10529" s="28" t="s">
        <v>5658</v>
      </c>
      <c r="M10529" s="28" t="s">
        <v>3226</v>
      </c>
    </row>
    <row r="10530" spans="1:13" hidden="1" x14ac:dyDescent="0.2">
      <c r="A10530" s="27">
        <v>95298.2</v>
      </c>
      <c r="B10530" s="28" t="s">
        <v>4573</v>
      </c>
      <c r="C10530" s="28" t="s">
        <v>5133</v>
      </c>
      <c r="D10530" s="25">
        <v>41612</v>
      </c>
      <c r="F10530" s="26">
        <v>125.74</v>
      </c>
      <c r="G10530" s="28" t="s">
        <v>5137</v>
      </c>
      <c r="H10530" s="28" t="s">
        <v>3365</v>
      </c>
      <c r="J10530" s="28" t="s">
        <v>4909</v>
      </c>
      <c r="K10530" s="29">
        <v>41612</v>
      </c>
      <c r="L10530" s="28" t="s">
        <v>5658</v>
      </c>
      <c r="M10530" s="28" t="s">
        <v>3226</v>
      </c>
    </row>
    <row r="10531" spans="1:13" x14ac:dyDescent="0.2">
      <c r="A10531" s="27">
        <v>95086</v>
      </c>
      <c r="B10531" s="28" t="s">
        <v>4573</v>
      </c>
      <c r="C10531" s="28" t="s">
        <v>5135</v>
      </c>
      <c r="D10531" s="25">
        <v>41612</v>
      </c>
      <c r="F10531" s="26">
        <v>65.099999999999994</v>
      </c>
      <c r="G10531" s="28" t="s">
        <v>2205</v>
      </c>
      <c r="H10531" s="28" t="s">
        <v>7151</v>
      </c>
      <c r="J10531" s="28" t="s">
        <v>4911</v>
      </c>
      <c r="K10531" s="29">
        <v>41613</v>
      </c>
      <c r="L10531" s="28" t="s">
        <v>5658</v>
      </c>
      <c r="M10531" s="28" t="s">
        <v>755</v>
      </c>
    </row>
    <row r="10532" spans="1:13" hidden="1" x14ac:dyDescent="0.2">
      <c r="A10532" s="211">
        <v>95244</v>
      </c>
      <c r="B10532" s="28" t="s">
        <v>4579</v>
      </c>
      <c r="C10532" s="28" t="s">
        <v>4574</v>
      </c>
      <c r="D10532" s="25">
        <v>41613</v>
      </c>
      <c r="F10532" s="26">
        <v>30</v>
      </c>
      <c r="G10532" s="28" t="s">
        <v>4580</v>
      </c>
      <c r="H10532" s="28" t="s">
        <v>6667</v>
      </c>
      <c r="K10532" s="29">
        <v>41613</v>
      </c>
      <c r="L10532" s="28" t="s">
        <v>3059</v>
      </c>
      <c r="M10532" s="28" t="s">
        <v>292</v>
      </c>
    </row>
    <row r="10533" spans="1:13" hidden="1" x14ac:dyDescent="0.2">
      <c r="A10533" s="211">
        <v>95296</v>
      </c>
      <c r="B10533" s="28" t="s">
        <v>4573</v>
      </c>
      <c r="C10533" s="28" t="s">
        <v>5133</v>
      </c>
      <c r="D10533" s="25">
        <v>41613</v>
      </c>
      <c r="F10533" s="26">
        <v>7.0000000000000007E-2</v>
      </c>
      <c r="G10533" s="28" t="s">
        <v>681</v>
      </c>
      <c r="H10533" s="28" t="s">
        <v>7165</v>
      </c>
      <c r="K10533" s="29">
        <v>41613</v>
      </c>
      <c r="L10533" s="28" t="s">
        <v>5658</v>
      </c>
      <c r="M10533" s="28" t="s">
        <v>2936</v>
      </c>
    </row>
    <row r="10534" spans="1:13" hidden="1" x14ac:dyDescent="0.2">
      <c r="A10534" s="211">
        <v>95088</v>
      </c>
      <c r="B10534" s="28" t="s">
        <v>4573</v>
      </c>
      <c r="C10534" s="28" t="s">
        <v>5135</v>
      </c>
      <c r="D10534" s="25">
        <v>41613</v>
      </c>
      <c r="F10534" s="26">
        <v>9.99</v>
      </c>
      <c r="G10534" s="28" t="s">
        <v>7133</v>
      </c>
      <c r="H10534" s="28" t="s">
        <v>3381</v>
      </c>
      <c r="J10534" s="28" t="s">
        <v>4909</v>
      </c>
      <c r="K10534" s="29">
        <v>41614</v>
      </c>
      <c r="L10534" s="28" t="s">
        <v>5658</v>
      </c>
      <c r="M10534" s="28" t="s">
        <v>2085</v>
      </c>
    </row>
    <row r="10535" spans="1:13" hidden="1" x14ac:dyDescent="0.2">
      <c r="A10535" s="211">
        <v>95087.1</v>
      </c>
      <c r="B10535" s="28" t="s">
        <v>4573</v>
      </c>
      <c r="C10535" s="28" t="s">
        <v>5135</v>
      </c>
      <c r="D10535" s="25">
        <v>41613</v>
      </c>
      <c r="E10535" s="28" t="s">
        <v>7053</v>
      </c>
      <c r="F10535" s="26">
        <v>20</v>
      </c>
      <c r="G10535" s="28" t="s">
        <v>2203</v>
      </c>
      <c r="H10535" s="28" t="s">
        <v>7323</v>
      </c>
      <c r="I10535" s="28" t="s">
        <v>6413</v>
      </c>
      <c r="J10535" s="28" t="s">
        <v>4912</v>
      </c>
      <c r="K10535" s="29">
        <v>41614</v>
      </c>
      <c r="L10535" s="28" t="s">
        <v>5658</v>
      </c>
      <c r="M10535" s="28" t="s">
        <v>1870</v>
      </c>
    </row>
    <row r="10536" spans="1:13" hidden="1" x14ac:dyDescent="0.2">
      <c r="A10536" s="211">
        <v>95087.2</v>
      </c>
      <c r="B10536" s="28" t="s">
        <v>4573</v>
      </c>
      <c r="C10536" s="28" t="s">
        <v>5135</v>
      </c>
      <c r="D10536" s="25">
        <v>41613</v>
      </c>
      <c r="E10536" s="28" t="s">
        <v>6830</v>
      </c>
      <c r="F10536" s="26">
        <v>21.6</v>
      </c>
      <c r="G10536" s="28" t="s">
        <v>2203</v>
      </c>
      <c r="H10536" s="28" t="s">
        <v>7321</v>
      </c>
      <c r="I10536" s="28" t="s">
        <v>6413</v>
      </c>
      <c r="J10536" s="28" t="s">
        <v>4905</v>
      </c>
      <c r="K10536" s="29">
        <v>41614</v>
      </c>
      <c r="L10536" s="28" t="s">
        <v>5658</v>
      </c>
      <c r="M10536" s="28" t="s">
        <v>1870</v>
      </c>
    </row>
    <row r="10537" spans="1:13" hidden="1" x14ac:dyDescent="0.2">
      <c r="A10537" s="27">
        <v>95352</v>
      </c>
      <c r="B10537" s="28" t="s">
        <v>4573</v>
      </c>
      <c r="C10537" s="28" t="s">
        <v>2008</v>
      </c>
      <c r="D10537" s="25">
        <v>41613</v>
      </c>
      <c r="F10537" s="26">
        <v>8</v>
      </c>
      <c r="G10537" s="28" t="s">
        <v>683</v>
      </c>
      <c r="H10537" s="28" t="s">
        <v>3365</v>
      </c>
      <c r="J10537" s="28" t="s">
        <v>4909</v>
      </c>
      <c r="K10537" s="29">
        <v>41437</v>
      </c>
      <c r="L10537" s="28" t="s">
        <v>5658</v>
      </c>
      <c r="M10537" s="28" t="s">
        <v>5200</v>
      </c>
    </row>
    <row r="10538" spans="1:13" hidden="1" x14ac:dyDescent="0.2">
      <c r="A10538" s="27">
        <v>95353.1</v>
      </c>
      <c r="B10538" s="28" t="s">
        <v>4573</v>
      </c>
      <c r="C10538" s="28" t="s">
        <v>2008</v>
      </c>
      <c r="D10538" s="25">
        <v>41613</v>
      </c>
      <c r="E10538" s="28" t="s">
        <v>4383</v>
      </c>
      <c r="F10538" s="26">
        <v>4</v>
      </c>
      <c r="G10538" s="28" t="s">
        <v>683</v>
      </c>
      <c r="H10538" s="28" t="s">
        <v>7323</v>
      </c>
      <c r="I10538" s="28" t="s">
        <v>6413</v>
      </c>
      <c r="J10538" s="28" t="s">
        <v>4912</v>
      </c>
      <c r="K10538" s="29">
        <v>41437</v>
      </c>
      <c r="L10538" s="28" t="s">
        <v>5658</v>
      </c>
      <c r="M10538" s="28" t="s">
        <v>5200</v>
      </c>
    </row>
    <row r="10539" spans="1:13" hidden="1" x14ac:dyDescent="0.2">
      <c r="A10539" s="27">
        <v>95353.2</v>
      </c>
      <c r="B10539" s="28" t="s">
        <v>4573</v>
      </c>
      <c r="C10539" s="28" t="s">
        <v>2008</v>
      </c>
      <c r="D10539" s="25">
        <v>41613</v>
      </c>
      <c r="F10539" s="26">
        <v>2.79</v>
      </c>
      <c r="G10539" s="28" t="s">
        <v>683</v>
      </c>
      <c r="H10539" s="28" t="s">
        <v>3365</v>
      </c>
      <c r="J10539" s="28" t="s">
        <v>4909</v>
      </c>
      <c r="K10539" s="29">
        <v>41437</v>
      </c>
      <c r="L10539" s="28" t="s">
        <v>5658</v>
      </c>
      <c r="M10539" s="28" t="s">
        <v>5200</v>
      </c>
    </row>
    <row r="10540" spans="1:13" hidden="1" x14ac:dyDescent="0.2">
      <c r="A10540" s="27">
        <v>95245</v>
      </c>
      <c r="B10540" s="28" t="s">
        <v>4573</v>
      </c>
      <c r="C10540" s="28" t="s">
        <v>4574</v>
      </c>
      <c r="D10540" s="25">
        <v>41613</v>
      </c>
      <c r="E10540" s="28" t="s">
        <v>5647</v>
      </c>
      <c r="F10540" s="26">
        <v>135</v>
      </c>
      <c r="G10540" s="28" t="s">
        <v>7952</v>
      </c>
      <c r="H10540" s="28" t="s">
        <v>3381</v>
      </c>
      <c r="J10540" s="28" t="s">
        <v>4909</v>
      </c>
      <c r="K10540" s="29">
        <v>41613</v>
      </c>
      <c r="L10540" s="28" t="s">
        <v>5361</v>
      </c>
      <c r="M10540" s="28" t="s">
        <v>2850</v>
      </c>
    </row>
    <row r="10541" spans="1:13" hidden="1" x14ac:dyDescent="0.2">
      <c r="A10541" s="27">
        <v>95297</v>
      </c>
      <c r="B10541" s="33" t="s">
        <v>7124</v>
      </c>
      <c r="C10541" s="28" t="s">
        <v>5133</v>
      </c>
      <c r="D10541" s="25">
        <v>41613</v>
      </c>
      <c r="F10541" s="26">
        <v>-0.34</v>
      </c>
      <c r="G10541" s="28" t="s">
        <v>5133</v>
      </c>
      <c r="H10541" s="28" t="s">
        <v>6666</v>
      </c>
      <c r="K10541" s="29">
        <v>41613</v>
      </c>
      <c r="L10541" s="28" t="s">
        <v>5658</v>
      </c>
      <c r="M10541" s="28" t="s">
        <v>2937</v>
      </c>
    </row>
    <row r="10542" spans="1:13" hidden="1" x14ac:dyDescent="0.2">
      <c r="A10542" s="211">
        <v>95089</v>
      </c>
      <c r="B10542" s="28" t="s">
        <v>4573</v>
      </c>
      <c r="C10542" s="28" t="s">
        <v>5135</v>
      </c>
      <c r="D10542" s="25">
        <v>41614</v>
      </c>
      <c r="E10542" s="28" t="s">
        <v>6707</v>
      </c>
      <c r="F10542" s="26">
        <v>14.93</v>
      </c>
      <c r="G10542" s="28" t="s">
        <v>2203</v>
      </c>
      <c r="H10542" s="28" t="s">
        <v>7321</v>
      </c>
      <c r="I10542" s="28" t="s">
        <v>6413</v>
      </c>
      <c r="J10542" s="28" t="s">
        <v>4906</v>
      </c>
      <c r="K10542" s="29">
        <v>41615</v>
      </c>
      <c r="L10542" s="28" t="s">
        <v>5658</v>
      </c>
      <c r="M10542" s="28" t="s">
        <v>7840</v>
      </c>
    </row>
    <row r="10543" spans="1:13" hidden="1" x14ac:dyDescent="0.2">
      <c r="A10543" s="27">
        <v>95354.1</v>
      </c>
      <c r="B10543" s="28" t="s">
        <v>4573</v>
      </c>
      <c r="C10543" s="28" t="s">
        <v>2008</v>
      </c>
      <c r="D10543" s="25">
        <v>41614</v>
      </c>
      <c r="E10543" s="28" t="s">
        <v>4387</v>
      </c>
      <c r="F10543" s="26">
        <v>37.5</v>
      </c>
      <c r="G10543" s="28" t="s">
        <v>683</v>
      </c>
      <c r="H10543" s="28" t="s">
        <v>3365</v>
      </c>
      <c r="J10543" s="28" t="s">
        <v>4909</v>
      </c>
      <c r="K10543" s="29">
        <v>41529</v>
      </c>
      <c r="L10543" s="28" t="s">
        <v>5658</v>
      </c>
      <c r="M10543" s="28" t="s">
        <v>5201</v>
      </c>
    </row>
    <row r="10544" spans="1:13" hidden="1" x14ac:dyDescent="0.2">
      <c r="A10544" s="27">
        <v>95354.2</v>
      </c>
      <c r="B10544" s="28" t="s">
        <v>4573</v>
      </c>
      <c r="C10544" s="28" t="s">
        <v>2008</v>
      </c>
      <c r="D10544" s="25">
        <v>41614</v>
      </c>
      <c r="F10544" s="26">
        <v>34.619999999999997</v>
      </c>
      <c r="G10544" s="28" t="s">
        <v>683</v>
      </c>
      <c r="H10544" s="28" t="s">
        <v>3365</v>
      </c>
      <c r="J10544" s="28" t="s">
        <v>4909</v>
      </c>
      <c r="K10544" s="29">
        <v>41529</v>
      </c>
      <c r="L10544" s="28" t="s">
        <v>5658</v>
      </c>
      <c r="M10544" s="28" t="s">
        <v>5201</v>
      </c>
    </row>
    <row r="10545" spans="1:13" hidden="1" x14ac:dyDescent="0.2">
      <c r="A10545" s="27">
        <v>95355</v>
      </c>
      <c r="B10545" s="28" t="s">
        <v>4573</v>
      </c>
      <c r="C10545" s="28" t="s">
        <v>2008</v>
      </c>
      <c r="D10545" s="25">
        <v>41614</v>
      </c>
      <c r="F10545" s="26">
        <v>25.08</v>
      </c>
      <c r="G10545" s="28" t="s">
        <v>683</v>
      </c>
      <c r="H10545" s="28" t="s">
        <v>3365</v>
      </c>
      <c r="J10545" s="28" t="s">
        <v>4909</v>
      </c>
      <c r="K10545" s="29">
        <v>41529</v>
      </c>
      <c r="L10545" s="28" t="s">
        <v>5658</v>
      </c>
      <c r="M10545" s="28" t="s">
        <v>5201</v>
      </c>
    </row>
    <row r="10546" spans="1:13" hidden="1" x14ac:dyDescent="0.2">
      <c r="A10546" s="211">
        <v>94939</v>
      </c>
      <c r="B10546" s="28" t="s">
        <v>4573</v>
      </c>
      <c r="C10546" s="28" t="s">
        <v>5135</v>
      </c>
      <c r="D10546" s="25">
        <v>41615</v>
      </c>
      <c r="F10546" s="26">
        <v>65.84</v>
      </c>
      <c r="G10546" s="28" t="s">
        <v>898</v>
      </c>
      <c r="H10546" s="28" t="s">
        <v>3365</v>
      </c>
      <c r="J10546" s="28" t="s">
        <v>4909</v>
      </c>
      <c r="K10546" s="29">
        <v>41617</v>
      </c>
      <c r="L10546" s="28" t="s">
        <v>5658</v>
      </c>
      <c r="M10546" s="28" t="s">
        <v>3050</v>
      </c>
    </row>
    <row r="10547" spans="1:13" hidden="1" x14ac:dyDescent="0.2">
      <c r="A10547" s="211">
        <v>94938</v>
      </c>
      <c r="B10547" s="28" t="s">
        <v>4573</v>
      </c>
      <c r="C10547" s="28" t="s">
        <v>5135</v>
      </c>
      <c r="D10547" s="25">
        <v>41615</v>
      </c>
      <c r="E10547" s="28" t="s">
        <v>7484</v>
      </c>
      <c r="F10547" s="26">
        <v>31.5</v>
      </c>
      <c r="G10547" s="28" t="s">
        <v>3702</v>
      </c>
      <c r="H10547" s="28" t="s">
        <v>3484</v>
      </c>
      <c r="J10547" s="28" t="s">
        <v>4909</v>
      </c>
      <c r="K10547" s="29">
        <v>41617</v>
      </c>
      <c r="L10547" s="28" t="s">
        <v>5658</v>
      </c>
      <c r="M10547" s="28" t="s">
        <v>5563</v>
      </c>
    </row>
    <row r="10548" spans="1:13" hidden="1" x14ac:dyDescent="0.2">
      <c r="A10548" s="27">
        <v>94940</v>
      </c>
      <c r="B10548" s="28" t="s">
        <v>4573</v>
      </c>
      <c r="C10548" s="28" t="s">
        <v>5135</v>
      </c>
      <c r="D10548" s="25">
        <v>41615</v>
      </c>
      <c r="E10548" s="28" t="s">
        <v>7485</v>
      </c>
      <c r="F10548" s="26">
        <v>16.100000000000001</v>
      </c>
      <c r="G10548" s="28" t="s">
        <v>688</v>
      </c>
      <c r="H10548" s="28" t="s">
        <v>3484</v>
      </c>
      <c r="J10548" s="28" t="s">
        <v>4907</v>
      </c>
      <c r="K10548" s="29">
        <v>41617</v>
      </c>
      <c r="L10548" s="28" t="s">
        <v>5658</v>
      </c>
      <c r="M10548" s="28" t="s">
        <v>5564</v>
      </c>
    </row>
    <row r="10549" spans="1:13" hidden="1" x14ac:dyDescent="0.2">
      <c r="A10549" s="211">
        <v>95240</v>
      </c>
      <c r="B10549" s="28" t="s">
        <v>4579</v>
      </c>
      <c r="C10549" s="28" t="s">
        <v>4574</v>
      </c>
      <c r="D10549" s="25">
        <v>41617</v>
      </c>
      <c r="F10549" s="26">
        <v>40</v>
      </c>
      <c r="G10549" s="28" t="s">
        <v>4580</v>
      </c>
      <c r="H10549" s="28" t="s">
        <v>6667</v>
      </c>
      <c r="K10549" s="29">
        <v>41617</v>
      </c>
      <c r="L10549" s="28" t="s">
        <v>3059</v>
      </c>
      <c r="M10549" s="28" t="s">
        <v>291</v>
      </c>
    </row>
    <row r="10550" spans="1:13" hidden="1" x14ac:dyDescent="0.2">
      <c r="A10550" s="211">
        <v>95243</v>
      </c>
      <c r="B10550" s="28" t="s">
        <v>4585</v>
      </c>
      <c r="C10550" s="28" t="s">
        <v>4574</v>
      </c>
      <c r="D10550" s="25">
        <v>41617</v>
      </c>
      <c r="E10550" s="33"/>
      <c r="F10550" s="26">
        <v>25</v>
      </c>
      <c r="G10550" s="28" t="s">
        <v>4586</v>
      </c>
      <c r="H10550" s="28" t="s">
        <v>5948</v>
      </c>
      <c r="J10550" s="28" t="s">
        <v>4905</v>
      </c>
      <c r="K10550" s="29">
        <v>41617</v>
      </c>
      <c r="L10550" s="28" t="s">
        <v>7174</v>
      </c>
      <c r="M10550" s="28" t="s">
        <v>7180</v>
      </c>
    </row>
    <row r="10551" spans="1:13" hidden="1" x14ac:dyDescent="0.2">
      <c r="A10551" s="211">
        <v>95238</v>
      </c>
      <c r="B10551" s="33" t="s">
        <v>4573</v>
      </c>
      <c r="C10551" s="33" t="s">
        <v>4574</v>
      </c>
      <c r="D10551" s="25">
        <v>41617</v>
      </c>
      <c r="F10551" s="26">
        <v>5</v>
      </c>
      <c r="G10551" s="28" t="s">
        <v>4590</v>
      </c>
      <c r="H10551" s="28" t="s">
        <v>5954</v>
      </c>
      <c r="J10551" s="28" t="s">
        <v>4912</v>
      </c>
      <c r="K10551" s="29">
        <v>41617</v>
      </c>
      <c r="L10551" s="33" t="s">
        <v>7182</v>
      </c>
      <c r="M10551" s="28" t="s">
        <v>2848</v>
      </c>
    </row>
    <row r="10552" spans="1:13" hidden="1" x14ac:dyDescent="0.2">
      <c r="A10552" s="211">
        <v>94943</v>
      </c>
      <c r="B10552" s="28" t="s">
        <v>4573</v>
      </c>
      <c r="C10552" s="28" t="s">
        <v>5135</v>
      </c>
      <c r="D10552" s="25">
        <v>41617</v>
      </c>
      <c r="E10552" s="28" t="s">
        <v>7822</v>
      </c>
      <c r="F10552" s="26">
        <v>13</v>
      </c>
      <c r="G10552" s="28" t="s">
        <v>2203</v>
      </c>
      <c r="H10552" s="28" t="s">
        <v>277</v>
      </c>
      <c r="J10552" s="28" t="s">
        <v>4909</v>
      </c>
      <c r="K10552" s="29">
        <v>41618</v>
      </c>
      <c r="L10552" s="28" t="s">
        <v>5658</v>
      </c>
      <c r="M10552" s="28" t="s">
        <v>5566</v>
      </c>
    </row>
    <row r="10553" spans="1:13" hidden="1" x14ac:dyDescent="0.2">
      <c r="A10553" s="27">
        <v>94941</v>
      </c>
      <c r="B10553" s="28" t="s">
        <v>4573</v>
      </c>
      <c r="C10553" s="28" t="s">
        <v>5135</v>
      </c>
      <c r="D10553" s="25">
        <v>41617</v>
      </c>
      <c r="F10553" s="26">
        <v>4.95</v>
      </c>
      <c r="G10553" s="28" t="s">
        <v>7119</v>
      </c>
      <c r="H10553" s="28" t="s">
        <v>3365</v>
      </c>
      <c r="J10553" s="28" t="s">
        <v>4911</v>
      </c>
      <c r="K10553" s="29">
        <v>41618</v>
      </c>
      <c r="L10553" s="28" t="s">
        <v>5658</v>
      </c>
      <c r="M10553" s="28" t="s">
        <v>6161</v>
      </c>
    </row>
    <row r="10554" spans="1:13" hidden="1" x14ac:dyDescent="0.2">
      <c r="A10554" s="27">
        <v>95239</v>
      </c>
      <c r="B10554" s="28" t="s">
        <v>4573</v>
      </c>
      <c r="C10554" s="28" t="s">
        <v>4574</v>
      </c>
      <c r="D10554" s="25">
        <v>41617</v>
      </c>
      <c r="F10554" s="26">
        <v>60</v>
      </c>
      <c r="G10554" s="28" t="s">
        <v>5152</v>
      </c>
      <c r="H10554" s="28" t="s">
        <v>7311</v>
      </c>
      <c r="J10554" s="28" t="s">
        <v>4683</v>
      </c>
      <c r="K10554" s="29">
        <v>41617</v>
      </c>
      <c r="L10554" s="28" t="s">
        <v>7182</v>
      </c>
      <c r="M10554" s="28" t="s">
        <v>2849</v>
      </c>
    </row>
    <row r="10555" spans="1:13" hidden="1" x14ac:dyDescent="0.2">
      <c r="A10555" s="27">
        <v>95242</v>
      </c>
      <c r="B10555" s="28" t="s">
        <v>4579</v>
      </c>
      <c r="C10555" s="28" t="s">
        <v>4574</v>
      </c>
      <c r="D10555" s="25">
        <v>41617</v>
      </c>
      <c r="F10555" s="26">
        <v>372.76</v>
      </c>
      <c r="G10555" s="28" t="s">
        <v>2008</v>
      </c>
      <c r="H10555" s="28" t="s">
        <v>6667</v>
      </c>
      <c r="K10555" s="29">
        <v>41617</v>
      </c>
      <c r="L10555" s="28" t="s">
        <v>7174</v>
      </c>
      <c r="M10555" s="28" t="s">
        <v>6451</v>
      </c>
    </row>
    <row r="10556" spans="1:13" hidden="1" x14ac:dyDescent="0.2">
      <c r="A10556" s="27">
        <v>95357.1</v>
      </c>
      <c r="B10556" s="28" t="s">
        <v>4573</v>
      </c>
      <c r="C10556" s="28" t="s">
        <v>2008</v>
      </c>
      <c r="D10556" s="25">
        <v>41617</v>
      </c>
      <c r="E10556" s="28" t="s">
        <v>4382</v>
      </c>
      <c r="F10556" s="26">
        <v>6</v>
      </c>
      <c r="G10556" s="28" t="s">
        <v>683</v>
      </c>
      <c r="H10556" s="28" t="s">
        <v>277</v>
      </c>
      <c r="J10556" s="28" t="s">
        <v>4909</v>
      </c>
      <c r="K10556" s="29">
        <v>41559</v>
      </c>
      <c r="L10556" s="28" t="s">
        <v>5658</v>
      </c>
      <c r="M10556" s="28" t="s">
        <v>5203</v>
      </c>
    </row>
    <row r="10557" spans="1:13" hidden="1" x14ac:dyDescent="0.2">
      <c r="A10557" s="27">
        <v>95357.2</v>
      </c>
      <c r="B10557" s="28" t="s">
        <v>4573</v>
      </c>
      <c r="C10557" s="28" t="s">
        <v>2008</v>
      </c>
      <c r="D10557" s="25">
        <v>41617</v>
      </c>
      <c r="F10557" s="26">
        <v>25.1</v>
      </c>
      <c r="G10557" s="28" t="s">
        <v>683</v>
      </c>
      <c r="H10557" s="28" t="s">
        <v>3365</v>
      </c>
      <c r="J10557" s="28" t="s">
        <v>4909</v>
      </c>
      <c r="K10557" s="29">
        <v>41559</v>
      </c>
      <c r="L10557" s="28" t="s">
        <v>5658</v>
      </c>
      <c r="M10557" s="28" t="s">
        <v>5203</v>
      </c>
    </row>
    <row r="10558" spans="1:13" hidden="1" x14ac:dyDescent="0.2">
      <c r="A10558" s="27">
        <v>95241</v>
      </c>
      <c r="B10558" s="28" t="s">
        <v>4573</v>
      </c>
      <c r="C10558" s="28" t="s">
        <v>4574</v>
      </c>
      <c r="D10558" s="25">
        <v>41617</v>
      </c>
      <c r="E10558" s="28" t="s">
        <v>3388</v>
      </c>
      <c r="F10558" s="26">
        <v>8.19</v>
      </c>
      <c r="G10558" s="28" t="s">
        <v>4589</v>
      </c>
      <c r="H10558" s="28" t="s">
        <v>3381</v>
      </c>
      <c r="J10558" s="28" t="s">
        <v>4907</v>
      </c>
      <c r="K10558" s="29">
        <v>41617</v>
      </c>
      <c r="L10558" s="28" t="s">
        <v>7174</v>
      </c>
      <c r="M10558" s="28" t="s">
        <v>7186</v>
      </c>
    </row>
    <row r="10559" spans="1:13" hidden="1" x14ac:dyDescent="0.2">
      <c r="A10559" s="27">
        <v>94944</v>
      </c>
      <c r="B10559" s="28" t="s">
        <v>4573</v>
      </c>
      <c r="C10559" s="28" t="s">
        <v>5135</v>
      </c>
      <c r="D10559" s="25">
        <v>41617</v>
      </c>
      <c r="F10559" s="26">
        <v>83.83</v>
      </c>
      <c r="G10559" s="28" t="s">
        <v>7135</v>
      </c>
      <c r="H10559" s="28" t="s">
        <v>3379</v>
      </c>
      <c r="J10559" s="28" t="s">
        <v>4907</v>
      </c>
      <c r="K10559" s="29">
        <v>41618</v>
      </c>
      <c r="L10559" s="28" t="s">
        <v>5658</v>
      </c>
      <c r="M10559" s="28" t="s">
        <v>5567</v>
      </c>
    </row>
    <row r="10560" spans="1:13" hidden="1" x14ac:dyDescent="0.2">
      <c r="A10560" s="27">
        <v>94942</v>
      </c>
      <c r="B10560" s="28" t="s">
        <v>4573</v>
      </c>
      <c r="C10560" s="28" t="s">
        <v>5135</v>
      </c>
      <c r="D10560" s="25">
        <v>41617</v>
      </c>
      <c r="F10560" s="26">
        <v>58.01</v>
      </c>
      <c r="G10560" s="28" t="s">
        <v>7486</v>
      </c>
      <c r="H10560" s="28" t="s">
        <v>3381</v>
      </c>
      <c r="J10560" s="28" t="s">
        <v>4906</v>
      </c>
      <c r="K10560" s="29">
        <v>41618</v>
      </c>
      <c r="L10560" s="28" t="s">
        <v>5658</v>
      </c>
      <c r="M10560" s="28" t="s">
        <v>5565</v>
      </c>
    </row>
    <row r="10561" spans="1:13" hidden="1" x14ac:dyDescent="0.2">
      <c r="A10561" s="27">
        <v>95356</v>
      </c>
      <c r="B10561" s="28" t="s">
        <v>5150</v>
      </c>
      <c r="C10561" s="28" t="s">
        <v>2008</v>
      </c>
      <c r="D10561" s="25">
        <v>41617</v>
      </c>
      <c r="F10561" s="26">
        <v>-372.76</v>
      </c>
      <c r="G10561" s="28" t="s">
        <v>4574</v>
      </c>
      <c r="H10561" s="28" t="s">
        <v>6667</v>
      </c>
      <c r="K10561" s="29">
        <v>41529</v>
      </c>
      <c r="L10561" s="28" t="s">
        <v>5658</v>
      </c>
      <c r="M10561" s="28" t="s">
        <v>5202</v>
      </c>
    </row>
    <row r="10562" spans="1:13" hidden="1" x14ac:dyDescent="0.2">
      <c r="A10562" s="27">
        <v>95358</v>
      </c>
      <c r="B10562" s="28" t="s">
        <v>4573</v>
      </c>
      <c r="C10562" s="28" t="s">
        <v>2008</v>
      </c>
      <c r="D10562" s="25">
        <v>41618</v>
      </c>
      <c r="F10562" s="26">
        <v>41.71</v>
      </c>
      <c r="G10562" s="28" t="s">
        <v>683</v>
      </c>
      <c r="H10562" s="28" t="s">
        <v>7322</v>
      </c>
      <c r="J10562" s="28" t="s">
        <v>7139</v>
      </c>
      <c r="K10562" s="29">
        <v>41590</v>
      </c>
      <c r="L10562" s="28" t="s">
        <v>5658</v>
      </c>
      <c r="M10562" s="28" t="s">
        <v>5204</v>
      </c>
    </row>
    <row r="10563" spans="1:13" x14ac:dyDescent="0.2">
      <c r="A10563" s="27">
        <v>94945</v>
      </c>
      <c r="B10563" s="28" t="s">
        <v>4573</v>
      </c>
      <c r="C10563" s="28" t="s">
        <v>5135</v>
      </c>
      <c r="D10563" s="25">
        <v>41618</v>
      </c>
      <c r="F10563" s="26">
        <v>65.099999999999994</v>
      </c>
      <c r="G10563" s="28" t="s">
        <v>2205</v>
      </c>
      <c r="H10563" s="28" t="s">
        <v>7151</v>
      </c>
      <c r="J10563" s="28" t="s">
        <v>4911</v>
      </c>
      <c r="K10563" s="29">
        <v>41619</v>
      </c>
      <c r="L10563" s="28" t="s">
        <v>5658</v>
      </c>
      <c r="M10563" s="28" t="s">
        <v>755</v>
      </c>
    </row>
    <row r="10564" spans="1:13" hidden="1" x14ac:dyDescent="0.2">
      <c r="A10564" s="211">
        <v>94950</v>
      </c>
      <c r="B10564" s="28" t="s">
        <v>4573</v>
      </c>
      <c r="C10564" s="28" t="s">
        <v>5135</v>
      </c>
      <c r="D10564" s="25">
        <v>41619</v>
      </c>
      <c r="F10564" s="26">
        <v>6</v>
      </c>
      <c r="G10564" s="28" t="s">
        <v>1556</v>
      </c>
      <c r="H10564" s="28" t="s">
        <v>7322</v>
      </c>
      <c r="J10564" s="28" t="s">
        <v>4907</v>
      </c>
      <c r="K10564" s="29">
        <v>41620</v>
      </c>
      <c r="L10564" s="28" t="s">
        <v>5658</v>
      </c>
      <c r="M10564" s="28" t="s">
        <v>5570</v>
      </c>
    </row>
    <row r="10565" spans="1:13" hidden="1" x14ac:dyDescent="0.2">
      <c r="A10565" s="211">
        <v>94946</v>
      </c>
      <c r="B10565" s="28" t="s">
        <v>4573</v>
      </c>
      <c r="C10565" s="28" t="s">
        <v>5135</v>
      </c>
      <c r="D10565" s="25">
        <v>41619</v>
      </c>
      <c r="F10565" s="26">
        <v>42.7</v>
      </c>
      <c r="G10565" s="28" t="s">
        <v>6760</v>
      </c>
      <c r="H10565" s="28" t="s">
        <v>4600</v>
      </c>
      <c r="J10565" s="28" t="s">
        <v>4907</v>
      </c>
      <c r="K10565" s="29">
        <v>41620</v>
      </c>
      <c r="L10565" s="28" t="s">
        <v>5658</v>
      </c>
      <c r="M10565" s="28" t="s">
        <v>5568</v>
      </c>
    </row>
    <row r="10566" spans="1:13" hidden="1" x14ac:dyDescent="0.2">
      <c r="A10566" s="211">
        <v>94947</v>
      </c>
      <c r="B10566" s="28" t="s">
        <v>4573</v>
      </c>
      <c r="C10566" s="28" t="s">
        <v>5135</v>
      </c>
      <c r="D10566" s="25">
        <v>41619</v>
      </c>
      <c r="F10566" s="26">
        <v>15.1</v>
      </c>
      <c r="G10566" s="28" t="s">
        <v>6760</v>
      </c>
      <c r="H10566" s="28" t="s">
        <v>4600</v>
      </c>
      <c r="J10566" s="28" t="s">
        <v>4907</v>
      </c>
      <c r="K10566" s="29">
        <v>41620</v>
      </c>
      <c r="L10566" s="28" t="s">
        <v>5658</v>
      </c>
      <c r="M10566" s="28" t="s">
        <v>5568</v>
      </c>
    </row>
    <row r="10567" spans="1:13" hidden="1" x14ac:dyDescent="0.2">
      <c r="A10567" s="211">
        <v>94951</v>
      </c>
      <c r="B10567" s="28" t="s">
        <v>4573</v>
      </c>
      <c r="C10567" s="28" t="s">
        <v>5135</v>
      </c>
      <c r="D10567" s="25">
        <v>41619</v>
      </c>
      <c r="F10567" s="26">
        <v>5.99</v>
      </c>
      <c r="G10567" s="28" t="s">
        <v>5710</v>
      </c>
      <c r="H10567" s="28" t="s">
        <v>3381</v>
      </c>
      <c r="J10567" s="28" t="s">
        <v>4909</v>
      </c>
      <c r="K10567" s="29">
        <v>41621</v>
      </c>
      <c r="L10567" s="28" t="s">
        <v>5658</v>
      </c>
      <c r="M10567" s="28" t="s">
        <v>1422</v>
      </c>
    </row>
    <row r="10568" spans="1:13" hidden="1" x14ac:dyDescent="0.2">
      <c r="A10568" s="27">
        <v>94949</v>
      </c>
      <c r="B10568" s="28" t="s">
        <v>4573</v>
      </c>
      <c r="C10568" s="28" t="s">
        <v>5135</v>
      </c>
      <c r="D10568" s="25">
        <v>41619</v>
      </c>
      <c r="F10568" s="26">
        <v>10.09</v>
      </c>
      <c r="G10568" s="28" t="s">
        <v>7119</v>
      </c>
      <c r="H10568" s="28" t="s">
        <v>3484</v>
      </c>
      <c r="J10568" s="28" t="s">
        <v>4907</v>
      </c>
      <c r="K10568" s="29">
        <v>41620</v>
      </c>
      <c r="L10568" s="28" t="s">
        <v>5658</v>
      </c>
      <c r="M10568" s="28" t="s">
        <v>5569</v>
      </c>
    </row>
    <row r="10569" spans="1:13" hidden="1" x14ac:dyDescent="0.2">
      <c r="A10569" s="27">
        <v>94948</v>
      </c>
      <c r="B10569" s="28" t="s">
        <v>4573</v>
      </c>
      <c r="C10569" s="28" t="s">
        <v>5135</v>
      </c>
      <c r="D10569" s="25">
        <v>41619</v>
      </c>
      <c r="F10569" s="26">
        <v>6</v>
      </c>
      <c r="G10569" s="28" t="s">
        <v>2211</v>
      </c>
      <c r="H10569" s="28" t="s">
        <v>3370</v>
      </c>
      <c r="J10569" s="28" t="s">
        <v>4909</v>
      </c>
      <c r="K10569" s="29">
        <v>41620</v>
      </c>
      <c r="L10569" s="28" t="s">
        <v>5658</v>
      </c>
      <c r="M10569" s="28" t="s">
        <v>1650</v>
      </c>
    </row>
    <row r="10570" spans="1:13" hidden="1" x14ac:dyDescent="0.2">
      <c r="A10570" s="27">
        <v>94952</v>
      </c>
      <c r="B10570" s="33" t="s">
        <v>4573</v>
      </c>
      <c r="C10570" s="28" t="s">
        <v>5135</v>
      </c>
      <c r="D10570" s="25">
        <v>41619</v>
      </c>
      <c r="E10570" s="28" t="s">
        <v>7054</v>
      </c>
      <c r="F10570" s="26">
        <v>54</v>
      </c>
      <c r="G10570" s="28" t="s">
        <v>4095</v>
      </c>
      <c r="H10570" s="28" t="s">
        <v>7323</v>
      </c>
      <c r="I10570" s="28" t="s">
        <v>6413</v>
      </c>
      <c r="J10570" s="28" t="s">
        <v>4912</v>
      </c>
      <c r="K10570" s="29">
        <v>41621</v>
      </c>
      <c r="L10570" s="28" t="s">
        <v>5658</v>
      </c>
      <c r="M10570" s="28" t="s">
        <v>2280</v>
      </c>
    </row>
    <row r="10571" spans="1:13" hidden="1" x14ac:dyDescent="0.2">
      <c r="A10571" s="211">
        <v>94955</v>
      </c>
      <c r="B10571" s="33" t="s">
        <v>4573</v>
      </c>
      <c r="C10571" s="28" t="s">
        <v>5135</v>
      </c>
      <c r="D10571" s="25">
        <v>41620</v>
      </c>
      <c r="F10571" s="26">
        <v>4.79</v>
      </c>
      <c r="G10571" s="28" t="s">
        <v>7120</v>
      </c>
      <c r="H10571" s="28" t="s">
        <v>3484</v>
      </c>
      <c r="J10571" s="28" t="s">
        <v>4911</v>
      </c>
      <c r="K10571" s="29">
        <v>41621</v>
      </c>
      <c r="L10571" s="28" t="s">
        <v>5658</v>
      </c>
      <c r="M10571" s="28" t="s">
        <v>3798</v>
      </c>
    </row>
    <row r="10572" spans="1:13" hidden="1" x14ac:dyDescent="0.2">
      <c r="A10572" s="27">
        <v>94954</v>
      </c>
      <c r="B10572" s="28" t="s">
        <v>4573</v>
      </c>
      <c r="C10572" s="28" t="s">
        <v>5135</v>
      </c>
      <c r="D10572" s="25">
        <v>41620</v>
      </c>
      <c r="F10572" s="26">
        <v>4.05</v>
      </c>
      <c r="G10572" s="28" t="s">
        <v>7119</v>
      </c>
      <c r="H10572" s="28" t="s">
        <v>3365</v>
      </c>
      <c r="J10572" s="28" t="s">
        <v>4911</v>
      </c>
      <c r="K10572" s="29">
        <v>41621</v>
      </c>
      <c r="L10572" s="28" t="s">
        <v>5658</v>
      </c>
      <c r="M10572" s="28" t="s">
        <v>6161</v>
      </c>
    </row>
    <row r="10573" spans="1:13" hidden="1" x14ac:dyDescent="0.2">
      <c r="A10573" s="27">
        <v>95328.1</v>
      </c>
      <c r="B10573" s="28" t="s">
        <v>4573</v>
      </c>
      <c r="C10573" s="28" t="s">
        <v>2008</v>
      </c>
      <c r="D10573" s="25">
        <v>41620</v>
      </c>
      <c r="E10573" s="28" t="s">
        <v>1331</v>
      </c>
      <c r="F10573" s="26">
        <v>47</v>
      </c>
      <c r="G10573" s="28" t="s">
        <v>683</v>
      </c>
      <c r="H10573" s="28" t="s">
        <v>3488</v>
      </c>
      <c r="J10573" s="28" t="s">
        <v>4908</v>
      </c>
      <c r="K10573" s="29">
        <v>41621</v>
      </c>
      <c r="L10573" s="28" t="s">
        <v>5658</v>
      </c>
      <c r="M10573" s="28" t="s">
        <v>3446</v>
      </c>
    </row>
    <row r="10574" spans="1:13" hidden="1" x14ac:dyDescent="0.2">
      <c r="A10574" s="27">
        <v>95328.2</v>
      </c>
      <c r="B10574" s="28" t="s">
        <v>4573</v>
      </c>
      <c r="C10574" s="28" t="s">
        <v>2008</v>
      </c>
      <c r="D10574" s="25">
        <v>41620</v>
      </c>
      <c r="F10574" s="26">
        <v>35.200000000000003</v>
      </c>
      <c r="G10574" s="28" t="s">
        <v>683</v>
      </c>
      <c r="H10574" s="28" t="s">
        <v>3365</v>
      </c>
      <c r="J10574" s="28" t="s">
        <v>4909</v>
      </c>
      <c r="K10574" s="29">
        <v>41621</v>
      </c>
      <c r="L10574" s="28" t="s">
        <v>5658</v>
      </c>
      <c r="M10574" s="28" t="s">
        <v>3446</v>
      </c>
    </row>
    <row r="10575" spans="1:13" hidden="1" x14ac:dyDescent="0.2">
      <c r="A10575" s="27">
        <v>94953.1</v>
      </c>
      <c r="B10575" s="28" t="s">
        <v>4573</v>
      </c>
      <c r="C10575" s="28" t="s">
        <v>5135</v>
      </c>
      <c r="D10575" s="25">
        <v>41620</v>
      </c>
      <c r="E10575" s="28" t="s">
        <v>7057</v>
      </c>
      <c r="F10575" s="26">
        <v>39.99</v>
      </c>
      <c r="G10575" s="28" t="s">
        <v>3358</v>
      </c>
      <c r="H10575" s="28" t="s">
        <v>7321</v>
      </c>
      <c r="I10575" s="28" t="s">
        <v>6413</v>
      </c>
      <c r="J10575" s="28" t="s">
        <v>4905</v>
      </c>
      <c r="K10575" s="29">
        <v>41621</v>
      </c>
      <c r="L10575" s="28" t="s">
        <v>5658</v>
      </c>
      <c r="M10575" s="28" t="s">
        <v>5571</v>
      </c>
    </row>
    <row r="10576" spans="1:13" hidden="1" x14ac:dyDescent="0.2">
      <c r="A10576" s="27">
        <v>94953.2</v>
      </c>
      <c r="B10576" s="28" t="s">
        <v>4573</v>
      </c>
      <c r="C10576" s="28" t="s">
        <v>5135</v>
      </c>
      <c r="D10576" s="25">
        <v>41620</v>
      </c>
      <c r="E10576" s="28" t="s">
        <v>994</v>
      </c>
      <c r="F10576" s="26">
        <v>64.930000000000007</v>
      </c>
      <c r="G10576" s="28" t="s">
        <v>3358</v>
      </c>
      <c r="H10576" s="28" t="s">
        <v>7323</v>
      </c>
      <c r="I10576" s="28" t="s">
        <v>6413</v>
      </c>
      <c r="J10576" s="28" t="s">
        <v>4912</v>
      </c>
      <c r="K10576" s="29">
        <v>41621</v>
      </c>
      <c r="L10576" s="28" t="s">
        <v>5658</v>
      </c>
      <c r="M10576" s="28" t="s">
        <v>5571</v>
      </c>
    </row>
    <row r="10577" spans="1:13" hidden="1" x14ac:dyDescent="0.2">
      <c r="A10577" s="211">
        <v>95237</v>
      </c>
      <c r="B10577" s="28" t="s">
        <v>4573</v>
      </c>
      <c r="C10577" s="28" t="s">
        <v>4574</v>
      </c>
      <c r="D10577" s="25">
        <v>41621</v>
      </c>
      <c r="E10577" s="33" t="s">
        <v>2598</v>
      </c>
      <c r="F10577" s="26">
        <v>10.8</v>
      </c>
      <c r="G10577" s="28" t="s">
        <v>681</v>
      </c>
      <c r="H10577" s="28" t="s">
        <v>7165</v>
      </c>
      <c r="J10577" s="28" t="s">
        <v>4907</v>
      </c>
      <c r="K10577" s="29">
        <v>41621</v>
      </c>
      <c r="L10577" s="28" t="s">
        <v>7174</v>
      </c>
      <c r="M10577" s="28" t="s">
        <v>697</v>
      </c>
    </row>
    <row r="10578" spans="1:13" hidden="1" x14ac:dyDescent="0.2">
      <c r="A10578" s="27">
        <v>94957</v>
      </c>
      <c r="B10578" s="33" t="s">
        <v>4573</v>
      </c>
      <c r="C10578" s="28" t="s">
        <v>5135</v>
      </c>
      <c r="D10578" s="25">
        <v>41621</v>
      </c>
      <c r="E10578" s="33"/>
      <c r="F10578" s="26">
        <v>24.6</v>
      </c>
      <c r="G10578" s="28" t="s">
        <v>3970</v>
      </c>
      <c r="H10578" s="28" t="s">
        <v>3484</v>
      </c>
      <c r="J10578" s="28" t="s">
        <v>4909</v>
      </c>
      <c r="K10578" s="29">
        <v>41622</v>
      </c>
      <c r="L10578" s="28" t="s">
        <v>5658</v>
      </c>
      <c r="M10578" s="28" t="s">
        <v>1927</v>
      </c>
    </row>
    <row r="10579" spans="1:13" hidden="1" x14ac:dyDescent="0.2">
      <c r="A10579" s="27">
        <v>94956</v>
      </c>
      <c r="B10579" s="28" t="s">
        <v>4573</v>
      </c>
      <c r="C10579" s="28" t="s">
        <v>5135</v>
      </c>
      <c r="D10579" s="25">
        <v>41621</v>
      </c>
      <c r="F10579" s="26">
        <v>5.7</v>
      </c>
      <c r="G10579" s="28" t="s">
        <v>7119</v>
      </c>
      <c r="H10579" s="28" t="s">
        <v>3365</v>
      </c>
      <c r="J10579" s="28" t="s">
        <v>4911</v>
      </c>
      <c r="K10579" s="29">
        <v>41622</v>
      </c>
      <c r="L10579" s="28" t="s">
        <v>5658</v>
      </c>
      <c r="M10579" s="28" t="s">
        <v>6161</v>
      </c>
    </row>
    <row r="10580" spans="1:13" hidden="1" x14ac:dyDescent="0.2">
      <c r="A10580" s="211">
        <v>94958</v>
      </c>
      <c r="B10580" s="28" t="s">
        <v>4573</v>
      </c>
      <c r="C10580" s="28" t="s">
        <v>5135</v>
      </c>
      <c r="D10580" s="25">
        <v>41622</v>
      </c>
      <c r="E10580" s="28" t="s">
        <v>7488</v>
      </c>
      <c r="F10580" s="26">
        <v>125</v>
      </c>
      <c r="G10580" s="28" t="s">
        <v>1947</v>
      </c>
      <c r="H10580" s="28" t="s">
        <v>7321</v>
      </c>
      <c r="I10580" s="28" t="s">
        <v>6413</v>
      </c>
      <c r="J10580" s="28" t="s">
        <v>4907</v>
      </c>
      <c r="K10580" s="29">
        <v>41624</v>
      </c>
      <c r="L10580" s="28" t="s">
        <v>5658</v>
      </c>
      <c r="M10580" s="28" t="s">
        <v>5572</v>
      </c>
    </row>
    <row r="10581" spans="1:13" hidden="1" x14ac:dyDescent="0.2">
      <c r="A10581" s="27">
        <v>94959</v>
      </c>
      <c r="B10581" s="28" t="s">
        <v>4573</v>
      </c>
      <c r="C10581" s="28" t="s">
        <v>5135</v>
      </c>
      <c r="D10581" s="25">
        <v>41622</v>
      </c>
      <c r="E10581" s="28" t="s">
        <v>2695</v>
      </c>
      <c r="F10581" s="26">
        <v>54.51</v>
      </c>
      <c r="G10581" s="28" t="s">
        <v>1561</v>
      </c>
      <c r="H10581" s="28" t="s">
        <v>3484</v>
      </c>
      <c r="J10581" s="28" t="s">
        <v>4909</v>
      </c>
      <c r="K10581" s="29">
        <v>41624</v>
      </c>
      <c r="L10581" s="28" t="s">
        <v>5658</v>
      </c>
      <c r="M10581" s="28" t="s">
        <v>5717</v>
      </c>
    </row>
    <row r="10582" spans="1:13" hidden="1" x14ac:dyDescent="0.2">
      <c r="A10582" s="211">
        <v>94962</v>
      </c>
      <c r="B10582" s="28" t="s">
        <v>4573</v>
      </c>
      <c r="C10582" s="28" t="s">
        <v>5135</v>
      </c>
      <c r="D10582" s="25">
        <v>41623</v>
      </c>
      <c r="F10582" s="26">
        <v>7.5</v>
      </c>
      <c r="G10582" s="28" t="s">
        <v>7996</v>
      </c>
      <c r="H10582" s="28" t="s">
        <v>3484</v>
      </c>
      <c r="J10582" s="28" t="s">
        <v>4907</v>
      </c>
      <c r="K10582" s="29">
        <v>41624</v>
      </c>
      <c r="L10582" s="28" t="s">
        <v>5658</v>
      </c>
      <c r="M10582" s="28" t="s">
        <v>5777</v>
      </c>
    </row>
    <row r="10583" spans="1:13" hidden="1" x14ac:dyDescent="0.2">
      <c r="A10583" s="211">
        <v>94961</v>
      </c>
      <c r="B10583" s="28" t="s">
        <v>4573</v>
      </c>
      <c r="C10583" s="28" t="s">
        <v>5135</v>
      </c>
      <c r="D10583" s="25">
        <v>41623</v>
      </c>
      <c r="F10583" s="26">
        <v>18</v>
      </c>
      <c r="G10583" s="28" t="s">
        <v>7433</v>
      </c>
      <c r="H10583" s="28" t="s">
        <v>277</v>
      </c>
      <c r="I10583" s="28" t="s">
        <v>6413</v>
      </c>
      <c r="J10583" s="28" t="s">
        <v>4906</v>
      </c>
      <c r="K10583" s="29">
        <v>41624</v>
      </c>
      <c r="L10583" s="28" t="s">
        <v>5658</v>
      </c>
      <c r="M10583" s="28" t="s">
        <v>5573</v>
      </c>
    </row>
    <row r="10584" spans="1:13" hidden="1" x14ac:dyDescent="0.2">
      <c r="A10584" s="211">
        <v>94963</v>
      </c>
      <c r="B10584" s="28" t="s">
        <v>4573</v>
      </c>
      <c r="C10584" s="28" t="s">
        <v>5135</v>
      </c>
      <c r="D10584" s="25">
        <v>41623</v>
      </c>
      <c r="E10584" s="28" t="s">
        <v>7823</v>
      </c>
      <c r="F10584" s="26">
        <v>79</v>
      </c>
      <c r="G10584" s="28" t="s">
        <v>2203</v>
      </c>
      <c r="H10584" s="28" t="s">
        <v>7321</v>
      </c>
      <c r="I10584" s="28" t="s">
        <v>6413</v>
      </c>
      <c r="J10584" s="28" t="s">
        <v>4905</v>
      </c>
      <c r="K10584" s="29">
        <v>41624</v>
      </c>
      <c r="L10584" s="28" t="s">
        <v>5658</v>
      </c>
      <c r="M10584" s="28" t="s">
        <v>5574</v>
      </c>
    </row>
    <row r="10585" spans="1:13" hidden="1" x14ac:dyDescent="0.2">
      <c r="A10585" s="211">
        <v>94965</v>
      </c>
      <c r="B10585" s="28" t="s">
        <v>4573</v>
      </c>
      <c r="C10585" s="28" t="s">
        <v>5135</v>
      </c>
      <c r="D10585" s="25">
        <v>41623</v>
      </c>
      <c r="E10585" s="28" t="s">
        <v>7434</v>
      </c>
      <c r="F10585" s="26">
        <v>3.99</v>
      </c>
      <c r="G10585" s="28" t="s">
        <v>2203</v>
      </c>
      <c r="H10585" s="28" t="s">
        <v>7321</v>
      </c>
      <c r="I10585" s="28" t="s">
        <v>6413</v>
      </c>
      <c r="J10585" s="28" t="s">
        <v>4906</v>
      </c>
      <c r="K10585" s="29">
        <v>41625</v>
      </c>
      <c r="L10585" s="28" t="s">
        <v>5658</v>
      </c>
      <c r="M10585" s="28" t="s">
        <v>5575</v>
      </c>
    </row>
    <row r="10586" spans="1:13" hidden="1" x14ac:dyDescent="0.2">
      <c r="A10586" s="211">
        <v>94966</v>
      </c>
      <c r="B10586" s="28" t="s">
        <v>4573</v>
      </c>
      <c r="C10586" s="28" t="s">
        <v>5135</v>
      </c>
      <c r="D10586" s="25">
        <v>41623</v>
      </c>
      <c r="E10586" s="33" t="s">
        <v>7435</v>
      </c>
      <c r="F10586" s="26">
        <v>11.99</v>
      </c>
      <c r="G10586" s="28" t="s">
        <v>2203</v>
      </c>
      <c r="H10586" s="28" t="s">
        <v>7321</v>
      </c>
      <c r="I10586" s="28" t="s">
        <v>6413</v>
      </c>
      <c r="J10586" s="28" t="s">
        <v>4906</v>
      </c>
      <c r="K10586" s="29">
        <v>41625</v>
      </c>
      <c r="L10586" s="28" t="s">
        <v>5658</v>
      </c>
      <c r="M10586" s="28" t="s">
        <v>5576</v>
      </c>
    </row>
    <row r="10587" spans="1:13" hidden="1" x14ac:dyDescent="0.2">
      <c r="A10587" s="27">
        <v>94960.1</v>
      </c>
      <c r="B10587" s="28" t="s">
        <v>4573</v>
      </c>
      <c r="C10587" s="28" t="s">
        <v>5135</v>
      </c>
      <c r="D10587" s="25">
        <v>41623</v>
      </c>
      <c r="E10587" s="28" t="s">
        <v>7074</v>
      </c>
      <c r="F10587" s="26">
        <v>21</v>
      </c>
      <c r="G10587" s="28" t="s">
        <v>3358</v>
      </c>
      <c r="H10587" s="28" t="s">
        <v>7321</v>
      </c>
      <c r="I10587" s="28" t="s">
        <v>6413</v>
      </c>
      <c r="J10587" s="28" t="s">
        <v>4906</v>
      </c>
      <c r="K10587" s="29">
        <v>41624</v>
      </c>
      <c r="L10587" s="28" t="s">
        <v>5658</v>
      </c>
      <c r="M10587" s="28" t="s">
        <v>5019</v>
      </c>
    </row>
    <row r="10588" spans="1:13" hidden="1" x14ac:dyDescent="0.2">
      <c r="A10588" s="27">
        <v>94960.2</v>
      </c>
      <c r="B10588" s="28" t="s">
        <v>4573</v>
      </c>
      <c r="C10588" s="28" t="s">
        <v>5135</v>
      </c>
      <c r="D10588" s="25">
        <v>41623</v>
      </c>
      <c r="E10588" s="28" t="s">
        <v>7075</v>
      </c>
      <c r="F10588" s="26">
        <v>23</v>
      </c>
      <c r="G10588" s="28" t="s">
        <v>3358</v>
      </c>
      <c r="H10588" s="28" t="s">
        <v>7321</v>
      </c>
      <c r="I10588" s="28" t="s">
        <v>6413</v>
      </c>
      <c r="J10588" s="28" t="s">
        <v>4906</v>
      </c>
      <c r="K10588" s="29">
        <v>41624</v>
      </c>
      <c r="L10588" s="28" t="s">
        <v>5658</v>
      </c>
      <c r="M10588" s="28" t="s">
        <v>5019</v>
      </c>
    </row>
    <row r="10589" spans="1:13" hidden="1" x14ac:dyDescent="0.2">
      <c r="A10589" s="27">
        <v>94960.3</v>
      </c>
      <c r="B10589" s="28" t="s">
        <v>4573</v>
      </c>
      <c r="C10589" s="28" t="s">
        <v>5135</v>
      </c>
      <c r="D10589" s="25">
        <v>41623</v>
      </c>
      <c r="E10589" s="28" t="s">
        <v>930</v>
      </c>
      <c r="F10589" s="26">
        <v>40</v>
      </c>
      <c r="G10589" s="28" t="s">
        <v>3358</v>
      </c>
      <c r="H10589" s="28" t="s">
        <v>4600</v>
      </c>
      <c r="J10589" s="28" t="s">
        <v>4911</v>
      </c>
      <c r="K10589" s="29">
        <v>41624</v>
      </c>
      <c r="L10589" s="28" t="s">
        <v>5658</v>
      </c>
      <c r="M10589" s="28" t="s">
        <v>5019</v>
      </c>
    </row>
    <row r="10590" spans="1:13" hidden="1" x14ac:dyDescent="0.2">
      <c r="A10590" s="27">
        <v>94960.4</v>
      </c>
      <c r="B10590" s="28" t="s">
        <v>4573</v>
      </c>
      <c r="C10590" s="28" t="s">
        <v>5135</v>
      </c>
      <c r="D10590" s="25">
        <v>41623</v>
      </c>
      <c r="F10590" s="26">
        <v>7.94</v>
      </c>
      <c r="G10590" s="28" t="s">
        <v>3358</v>
      </c>
      <c r="H10590" s="28" t="s">
        <v>4600</v>
      </c>
      <c r="J10590" s="28" t="s">
        <v>4906</v>
      </c>
      <c r="K10590" s="29">
        <v>41624</v>
      </c>
      <c r="L10590" s="28" t="s">
        <v>5658</v>
      </c>
      <c r="M10590" s="28" t="s">
        <v>5019</v>
      </c>
    </row>
    <row r="10591" spans="1:13" hidden="1" x14ac:dyDescent="0.2">
      <c r="A10591" s="27">
        <v>94964</v>
      </c>
      <c r="B10591" s="28" t="s">
        <v>4573</v>
      </c>
      <c r="C10591" s="28" t="s">
        <v>5135</v>
      </c>
      <c r="D10591" s="25">
        <v>41623</v>
      </c>
      <c r="F10591" s="26">
        <v>21.97</v>
      </c>
      <c r="G10591" s="28" t="s">
        <v>1563</v>
      </c>
      <c r="H10591" s="28" t="s">
        <v>277</v>
      </c>
      <c r="J10591" s="28" t="s">
        <v>4907</v>
      </c>
      <c r="K10591" s="29">
        <v>41624</v>
      </c>
      <c r="L10591" s="28" t="s">
        <v>5658</v>
      </c>
      <c r="M10591" s="28" t="s">
        <v>5773</v>
      </c>
    </row>
    <row r="10592" spans="1:13" hidden="1" x14ac:dyDescent="0.2">
      <c r="A10592" s="211">
        <v>95236</v>
      </c>
      <c r="B10592" s="28" t="s">
        <v>4579</v>
      </c>
      <c r="C10592" s="28" t="s">
        <v>4574</v>
      </c>
      <c r="D10592" s="25">
        <v>41624</v>
      </c>
      <c r="F10592" s="26">
        <v>30</v>
      </c>
      <c r="G10592" s="28" t="s">
        <v>4580</v>
      </c>
      <c r="H10592" s="28" t="s">
        <v>6667</v>
      </c>
      <c r="K10592" s="29">
        <v>41624</v>
      </c>
      <c r="L10592" s="28" t="s">
        <v>3059</v>
      </c>
      <c r="M10592" s="28" t="s">
        <v>290</v>
      </c>
    </row>
    <row r="10593" spans="1:13" hidden="1" x14ac:dyDescent="0.2">
      <c r="A10593" s="211">
        <v>94967</v>
      </c>
      <c r="B10593" s="28" t="s">
        <v>4573</v>
      </c>
      <c r="C10593" s="28" t="s">
        <v>5135</v>
      </c>
      <c r="D10593" s="25">
        <v>41624</v>
      </c>
      <c r="E10593" s="28" t="s">
        <v>7436</v>
      </c>
      <c r="F10593" s="26">
        <v>37.15</v>
      </c>
      <c r="G10593" s="28" t="s">
        <v>2203</v>
      </c>
      <c r="H10593" s="28" t="s">
        <v>5946</v>
      </c>
      <c r="I10593" s="28" t="s">
        <v>6413</v>
      </c>
      <c r="J10593" s="28" t="s">
        <v>4909</v>
      </c>
      <c r="K10593" s="29">
        <v>41625</v>
      </c>
      <c r="L10593" s="28" t="s">
        <v>5658</v>
      </c>
      <c r="M10593" s="28" t="s">
        <v>5577</v>
      </c>
    </row>
    <row r="10594" spans="1:13" hidden="1" x14ac:dyDescent="0.2">
      <c r="A10594" s="27">
        <v>94969</v>
      </c>
      <c r="B10594" s="28" t="s">
        <v>4573</v>
      </c>
      <c r="C10594" s="28" t="s">
        <v>5135</v>
      </c>
      <c r="D10594" s="25">
        <v>41624</v>
      </c>
      <c r="E10594" s="28" t="s">
        <v>7438</v>
      </c>
      <c r="F10594" s="26">
        <v>224.9</v>
      </c>
      <c r="G10594" s="28" t="s">
        <v>7437</v>
      </c>
      <c r="H10594" s="28" t="s">
        <v>7321</v>
      </c>
      <c r="I10594" s="28" t="s">
        <v>6413</v>
      </c>
      <c r="J10594" s="28" t="s">
        <v>4911</v>
      </c>
      <c r="K10594" s="29">
        <v>41625</v>
      </c>
      <c r="L10594" s="28" t="s">
        <v>5658</v>
      </c>
      <c r="M10594" s="28" t="s">
        <v>5578</v>
      </c>
    </row>
    <row r="10595" spans="1:13" hidden="1" x14ac:dyDescent="0.2">
      <c r="A10595" s="27">
        <v>95235</v>
      </c>
      <c r="B10595" s="28" t="s">
        <v>4573</v>
      </c>
      <c r="C10595" s="28" t="s">
        <v>4574</v>
      </c>
      <c r="D10595" s="25">
        <v>41624</v>
      </c>
      <c r="F10595" s="26">
        <v>70</v>
      </c>
      <c r="G10595" s="28" t="s">
        <v>5152</v>
      </c>
      <c r="H10595" s="28" t="s">
        <v>7311</v>
      </c>
      <c r="J10595" s="28" t="s">
        <v>4683</v>
      </c>
      <c r="K10595" s="29">
        <v>41624</v>
      </c>
      <c r="L10595" s="28" t="s">
        <v>7182</v>
      </c>
      <c r="M10595" s="28" t="s">
        <v>2847</v>
      </c>
    </row>
    <row r="10596" spans="1:13" hidden="1" x14ac:dyDescent="0.2">
      <c r="A10596" s="27">
        <v>95329</v>
      </c>
      <c r="B10596" s="28" t="s">
        <v>4573</v>
      </c>
      <c r="C10596" s="28" t="s">
        <v>2008</v>
      </c>
      <c r="D10596" s="25">
        <v>41624</v>
      </c>
      <c r="F10596" s="26">
        <v>5.34</v>
      </c>
      <c r="G10596" s="28" t="s">
        <v>683</v>
      </c>
      <c r="H10596" s="28" t="s">
        <v>3365</v>
      </c>
      <c r="J10596" s="28" t="s">
        <v>4909</v>
      </c>
      <c r="K10596" s="29">
        <v>41625</v>
      </c>
      <c r="L10596" s="28" t="s">
        <v>5658</v>
      </c>
      <c r="M10596" s="28" t="s">
        <v>3447</v>
      </c>
    </row>
    <row r="10597" spans="1:13" hidden="1" x14ac:dyDescent="0.2">
      <c r="A10597" s="27">
        <v>94968</v>
      </c>
      <c r="B10597" s="28" t="s">
        <v>4573</v>
      </c>
      <c r="C10597" s="28" t="s">
        <v>5135</v>
      </c>
      <c r="D10597" s="25">
        <v>41624</v>
      </c>
      <c r="F10597" s="26">
        <v>9.3000000000000007</v>
      </c>
      <c r="G10597" s="28" t="s">
        <v>5137</v>
      </c>
      <c r="H10597" s="28" t="s">
        <v>3365</v>
      </c>
      <c r="J10597" s="28" t="s">
        <v>4909</v>
      </c>
      <c r="K10597" s="29">
        <v>41625</v>
      </c>
      <c r="L10597" s="28" t="s">
        <v>5658</v>
      </c>
      <c r="M10597" s="28" t="s">
        <v>4774</v>
      </c>
    </row>
    <row r="10598" spans="1:13" hidden="1" x14ac:dyDescent="0.2">
      <c r="A10598" s="211">
        <v>94973</v>
      </c>
      <c r="B10598" s="28" t="s">
        <v>4573</v>
      </c>
      <c r="C10598" s="28" t="s">
        <v>5135</v>
      </c>
      <c r="D10598" s="25">
        <v>41625</v>
      </c>
      <c r="F10598" s="26">
        <v>3.5</v>
      </c>
      <c r="G10598" s="28" t="s">
        <v>7120</v>
      </c>
      <c r="H10598" s="28" t="s">
        <v>3484</v>
      </c>
      <c r="J10598" s="28" t="s">
        <v>4911</v>
      </c>
      <c r="K10598" s="29">
        <v>41626</v>
      </c>
      <c r="L10598" s="28" t="s">
        <v>5658</v>
      </c>
      <c r="M10598" s="28" t="s">
        <v>3798</v>
      </c>
    </row>
    <row r="10599" spans="1:13" hidden="1" x14ac:dyDescent="0.2">
      <c r="A10599" s="211">
        <v>94972</v>
      </c>
      <c r="B10599" s="28" t="s">
        <v>4573</v>
      </c>
      <c r="C10599" s="28" t="s">
        <v>5135</v>
      </c>
      <c r="D10599" s="25">
        <v>41625</v>
      </c>
      <c r="E10599" s="28" t="s">
        <v>7058</v>
      </c>
      <c r="F10599" s="26">
        <v>27.97</v>
      </c>
      <c r="G10599" s="28" t="s">
        <v>2203</v>
      </c>
      <c r="H10599" s="28" t="s">
        <v>277</v>
      </c>
      <c r="I10599" s="28" t="s">
        <v>6413</v>
      </c>
      <c r="J10599" s="28" t="s">
        <v>4906</v>
      </c>
      <c r="K10599" s="29">
        <v>41626</v>
      </c>
      <c r="L10599" s="28" t="s">
        <v>5658</v>
      </c>
      <c r="M10599" s="28" t="s">
        <v>5579</v>
      </c>
    </row>
    <row r="10600" spans="1:13" hidden="1" x14ac:dyDescent="0.2">
      <c r="A10600" s="211">
        <v>94971</v>
      </c>
      <c r="B10600" s="28" t="s">
        <v>4573</v>
      </c>
      <c r="C10600" s="28" t="s">
        <v>5135</v>
      </c>
      <c r="D10600" s="25">
        <v>41625</v>
      </c>
      <c r="F10600" s="26">
        <v>62.61</v>
      </c>
      <c r="G10600" s="28" t="s">
        <v>898</v>
      </c>
      <c r="H10600" s="28" t="s">
        <v>7322</v>
      </c>
      <c r="J10600" s="28" t="s">
        <v>7139</v>
      </c>
      <c r="K10600" s="29">
        <v>41626</v>
      </c>
      <c r="L10600" s="28" t="s">
        <v>5658</v>
      </c>
      <c r="M10600" s="28" t="s">
        <v>6567</v>
      </c>
    </row>
    <row r="10601" spans="1:13" hidden="1" x14ac:dyDescent="0.2">
      <c r="A10601" s="27">
        <v>94970</v>
      </c>
      <c r="B10601" s="28" t="s">
        <v>4573</v>
      </c>
      <c r="C10601" s="28" t="s">
        <v>5135</v>
      </c>
      <c r="D10601" s="25">
        <v>41625</v>
      </c>
      <c r="E10601" s="28" t="s">
        <v>7439</v>
      </c>
      <c r="F10601" s="26">
        <v>63.71</v>
      </c>
      <c r="G10601" s="28" t="s">
        <v>3696</v>
      </c>
      <c r="H10601" s="28" t="s">
        <v>3484</v>
      </c>
      <c r="J10601" s="28" t="s">
        <v>4908</v>
      </c>
      <c r="K10601" s="29">
        <v>41626</v>
      </c>
      <c r="L10601" s="28" t="s">
        <v>5658</v>
      </c>
      <c r="M10601" s="28" t="s">
        <v>8409</v>
      </c>
    </row>
    <row r="10602" spans="1:13" hidden="1" x14ac:dyDescent="0.2">
      <c r="A10602" s="27">
        <v>95234</v>
      </c>
      <c r="B10602" s="28" t="s">
        <v>4585</v>
      </c>
      <c r="C10602" s="28" t="s">
        <v>4574</v>
      </c>
      <c r="D10602" s="25">
        <v>41625</v>
      </c>
      <c r="F10602" s="26">
        <v>79.790000000000006</v>
      </c>
      <c r="G10602" s="28" t="s">
        <v>5142</v>
      </c>
      <c r="H10602" s="28" t="s">
        <v>5948</v>
      </c>
      <c r="K10602" s="29">
        <v>41625</v>
      </c>
      <c r="L10602" s="28" t="s">
        <v>7174</v>
      </c>
      <c r="M10602" s="28" t="s">
        <v>7175</v>
      </c>
    </row>
    <row r="10603" spans="1:13" hidden="1" x14ac:dyDescent="0.2">
      <c r="A10603" s="27">
        <v>94974</v>
      </c>
      <c r="B10603" s="28" t="s">
        <v>4573</v>
      </c>
      <c r="C10603" s="28" t="s">
        <v>5135</v>
      </c>
      <c r="D10603" s="25">
        <v>41625</v>
      </c>
      <c r="F10603" s="26">
        <v>197.92</v>
      </c>
      <c r="G10603" s="28" t="s">
        <v>895</v>
      </c>
      <c r="H10603" s="28" t="s">
        <v>3488</v>
      </c>
      <c r="J10603" s="28" t="s">
        <v>4908</v>
      </c>
      <c r="K10603" s="29">
        <v>41627</v>
      </c>
      <c r="L10603" s="28" t="s">
        <v>5658</v>
      </c>
      <c r="M10603" s="28" t="s">
        <v>4207</v>
      </c>
    </row>
    <row r="10604" spans="1:13" hidden="1" x14ac:dyDescent="0.2">
      <c r="A10604" s="27">
        <v>95295.1</v>
      </c>
      <c r="B10604" s="33" t="s">
        <v>4573</v>
      </c>
      <c r="C10604" s="28" t="s">
        <v>5133</v>
      </c>
      <c r="D10604" s="25">
        <v>41625</v>
      </c>
      <c r="E10604" s="33" t="s">
        <v>1331</v>
      </c>
      <c r="F10604" s="26">
        <v>6.5</v>
      </c>
      <c r="G10604" s="28" t="s">
        <v>5137</v>
      </c>
      <c r="H10604" s="28" t="s">
        <v>3488</v>
      </c>
      <c r="J10604" s="28" t="s">
        <v>4909</v>
      </c>
      <c r="K10604" s="29">
        <v>41625</v>
      </c>
      <c r="L10604" s="28" t="s">
        <v>5658</v>
      </c>
      <c r="M10604" s="28" t="s">
        <v>3226</v>
      </c>
    </row>
    <row r="10605" spans="1:13" hidden="1" x14ac:dyDescent="0.2">
      <c r="A10605" s="27">
        <v>95295.2</v>
      </c>
      <c r="B10605" s="28" t="s">
        <v>4573</v>
      </c>
      <c r="C10605" s="28" t="s">
        <v>5133</v>
      </c>
      <c r="D10605" s="25">
        <v>41625</v>
      </c>
      <c r="F10605" s="26">
        <v>82.9</v>
      </c>
      <c r="G10605" s="28" t="s">
        <v>5137</v>
      </c>
      <c r="H10605" s="28" t="s">
        <v>3365</v>
      </c>
      <c r="J10605" s="28" t="s">
        <v>4909</v>
      </c>
      <c r="K10605" s="29">
        <v>41625</v>
      </c>
      <c r="L10605" s="28" t="s">
        <v>5658</v>
      </c>
      <c r="M10605" s="28" t="s">
        <v>3226</v>
      </c>
    </row>
    <row r="10606" spans="1:13" hidden="1" x14ac:dyDescent="0.2">
      <c r="A10606" s="211">
        <v>95027</v>
      </c>
      <c r="B10606" s="33" t="s">
        <v>4573</v>
      </c>
      <c r="C10606" s="33" t="s">
        <v>5135</v>
      </c>
      <c r="D10606" s="25">
        <v>41626</v>
      </c>
      <c r="E10606" s="33" t="s">
        <v>7071</v>
      </c>
      <c r="F10606" s="26">
        <v>10.75</v>
      </c>
      <c r="G10606" s="33" t="s">
        <v>1560</v>
      </c>
      <c r="H10606" s="28" t="s">
        <v>277</v>
      </c>
      <c r="I10606" s="28" t="s">
        <v>6413</v>
      </c>
      <c r="J10606" s="28" t="s">
        <v>4911</v>
      </c>
      <c r="K10606" s="29">
        <v>41627</v>
      </c>
      <c r="L10606" s="33" t="s">
        <v>5658</v>
      </c>
      <c r="M10606" s="28" t="s">
        <v>2735</v>
      </c>
    </row>
    <row r="10607" spans="1:13" hidden="1" x14ac:dyDescent="0.2">
      <c r="A10607" s="211">
        <v>95233</v>
      </c>
      <c r="B10607" s="28" t="s">
        <v>4573</v>
      </c>
      <c r="C10607" s="28" t="s">
        <v>4574</v>
      </c>
      <c r="D10607" s="25">
        <v>41626</v>
      </c>
      <c r="E10607" s="28" t="s">
        <v>985</v>
      </c>
      <c r="F10607" s="26">
        <v>25</v>
      </c>
      <c r="G10607" s="28" t="s">
        <v>2203</v>
      </c>
      <c r="H10607" s="28" t="s">
        <v>7323</v>
      </c>
      <c r="J10607" s="28" t="s">
        <v>4912</v>
      </c>
      <c r="K10607" s="29">
        <v>41626</v>
      </c>
      <c r="L10607" s="28" t="s">
        <v>7176</v>
      </c>
      <c r="M10607" s="28">
        <v>1433</v>
      </c>
    </row>
    <row r="10608" spans="1:13" hidden="1" x14ac:dyDescent="0.2">
      <c r="A10608" s="211">
        <v>94976</v>
      </c>
      <c r="B10608" s="28" t="s">
        <v>4573</v>
      </c>
      <c r="C10608" s="28" t="s">
        <v>5135</v>
      </c>
      <c r="D10608" s="25">
        <v>41626</v>
      </c>
      <c r="E10608" s="28" t="s">
        <v>7059</v>
      </c>
      <c r="F10608" s="26">
        <v>47.48</v>
      </c>
      <c r="G10608" s="28" t="s">
        <v>2203</v>
      </c>
      <c r="H10608" s="28" t="s">
        <v>7323</v>
      </c>
      <c r="I10608" s="28" t="s">
        <v>6413</v>
      </c>
      <c r="J10608" s="28" t="s">
        <v>4912</v>
      </c>
      <c r="K10608" s="29">
        <v>41627</v>
      </c>
      <c r="L10608" s="28" t="s">
        <v>5658</v>
      </c>
      <c r="M10608" s="28" t="s">
        <v>5580</v>
      </c>
    </row>
    <row r="10609" spans="1:13" hidden="1" x14ac:dyDescent="0.2">
      <c r="A10609" s="27">
        <v>94977.1</v>
      </c>
      <c r="B10609" s="28" t="s">
        <v>4573</v>
      </c>
      <c r="C10609" s="28" t="s">
        <v>5135</v>
      </c>
      <c r="D10609" s="25">
        <v>41626</v>
      </c>
      <c r="E10609" s="28" t="s">
        <v>2013</v>
      </c>
      <c r="F10609" s="26">
        <v>22</v>
      </c>
      <c r="G10609" s="28" t="s">
        <v>683</v>
      </c>
      <c r="H10609" s="28" t="s">
        <v>3488</v>
      </c>
      <c r="J10609" s="28" t="s">
        <v>4907</v>
      </c>
      <c r="K10609" s="29">
        <v>41627</v>
      </c>
      <c r="L10609" s="28" t="s">
        <v>5658</v>
      </c>
      <c r="M10609" s="28" t="s">
        <v>7857</v>
      </c>
    </row>
    <row r="10610" spans="1:13" hidden="1" x14ac:dyDescent="0.2">
      <c r="A10610" s="27">
        <v>94977.2</v>
      </c>
      <c r="B10610" s="28" t="s">
        <v>4573</v>
      </c>
      <c r="C10610" s="28" t="s">
        <v>5135</v>
      </c>
      <c r="D10610" s="25">
        <v>41626</v>
      </c>
      <c r="E10610" s="28" t="s">
        <v>4388</v>
      </c>
      <c r="F10610" s="26">
        <v>36.630000000000003</v>
      </c>
      <c r="G10610" s="28" t="s">
        <v>683</v>
      </c>
      <c r="H10610" s="28" t="s">
        <v>277</v>
      </c>
      <c r="I10610" s="28" t="s">
        <v>6413</v>
      </c>
      <c r="J10610" s="28" t="s">
        <v>4907</v>
      </c>
      <c r="K10610" s="29">
        <v>41627</v>
      </c>
      <c r="L10610" s="28" t="s">
        <v>5658</v>
      </c>
      <c r="M10610" s="28" t="s">
        <v>7857</v>
      </c>
    </row>
    <row r="10611" spans="1:13" x14ac:dyDescent="0.2">
      <c r="A10611" s="27">
        <v>94975</v>
      </c>
      <c r="B10611" s="28" t="s">
        <v>4573</v>
      </c>
      <c r="C10611" s="28" t="s">
        <v>5135</v>
      </c>
      <c r="D10611" s="25">
        <v>41626</v>
      </c>
      <c r="F10611" s="26">
        <v>65.099999999999994</v>
      </c>
      <c r="G10611" s="28" t="s">
        <v>2205</v>
      </c>
      <c r="H10611" s="28" t="s">
        <v>7151</v>
      </c>
      <c r="J10611" s="28" t="s">
        <v>4911</v>
      </c>
      <c r="K10611" s="29">
        <v>41627</v>
      </c>
      <c r="L10611" s="28" t="s">
        <v>5658</v>
      </c>
      <c r="M10611" s="28" t="s">
        <v>755</v>
      </c>
    </row>
    <row r="10612" spans="1:13" hidden="1" x14ac:dyDescent="0.2">
      <c r="A10612" s="27">
        <v>94978</v>
      </c>
      <c r="B10612" s="28" t="s">
        <v>4573</v>
      </c>
      <c r="C10612" s="28" t="s">
        <v>5135</v>
      </c>
      <c r="D10612" s="25">
        <v>41626</v>
      </c>
      <c r="E10612" s="28" t="s">
        <v>7061</v>
      </c>
      <c r="F10612" s="26">
        <v>54.09</v>
      </c>
      <c r="G10612" s="28" t="s">
        <v>7060</v>
      </c>
      <c r="H10612" s="28" t="s">
        <v>3488</v>
      </c>
      <c r="I10612" s="28" t="s">
        <v>6413</v>
      </c>
      <c r="J10612" s="28" t="s">
        <v>4908</v>
      </c>
      <c r="K10612" s="29">
        <v>41627</v>
      </c>
      <c r="L10612" s="28" t="s">
        <v>5658</v>
      </c>
      <c r="M10612" s="28" t="s">
        <v>5581</v>
      </c>
    </row>
    <row r="10613" spans="1:13" hidden="1" x14ac:dyDescent="0.2">
      <c r="A10613" s="211">
        <v>95231</v>
      </c>
      <c r="B10613" s="33" t="s">
        <v>4579</v>
      </c>
      <c r="C10613" s="28" t="s">
        <v>4574</v>
      </c>
      <c r="D10613" s="25">
        <v>41627</v>
      </c>
      <c r="F10613" s="26">
        <v>50</v>
      </c>
      <c r="G10613" s="28" t="s">
        <v>4580</v>
      </c>
      <c r="H10613" s="28" t="s">
        <v>6667</v>
      </c>
      <c r="K10613" s="29">
        <v>41627</v>
      </c>
      <c r="L10613" s="28" t="s">
        <v>3059</v>
      </c>
      <c r="M10613" s="28" t="s">
        <v>289</v>
      </c>
    </row>
    <row r="10614" spans="1:13" hidden="1" x14ac:dyDescent="0.2">
      <c r="A10614" s="211">
        <v>95232</v>
      </c>
      <c r="B10614" s="28" t="s">
        <v>4573</v>
      </c>
      <c r="C10614" s="28" t="s">
        <v>4574</v>
      </c>
      <c r="D10614" s="25">
        <v>41627</v>
      </c>
      <c r="E10614" s="28" t="s">
        <v>1134</v>
      </c>
      <c r="F10614" s="26">
        <v>35.75</v>
      </c>
      <c r="G10614" s="28" t="s">
        <v>5145</v>
      </c>
      <c r="H10614" s="28" t="s">
        <v>277</v>
      </c>
      <c r="J10614" s="28" t="s">
        <v>4911</v>
      </c>
      <c r="K10614" s="29">
        <v>41627</v>
      </c>
      <c r="L10614" s="28" t="s">
        <v>7174</v>
      </c>
      <c r="M10614" s="28" t="s">
        <v>5372</v>
      </c>
    </row>
    <row r="10615" spans="1:13" hidden="1" x14ac:dyDescent="0.2">
      <c r="A10615" s="27">
        <v>94979</v>
      </c>
      <c r="B10615" s="28" t="s">
        <v>4573</v>
      </c>
      <c r="C10615" s="28" t="s">
        <v>5135</v>
      </c>
      <c r="D10615" s="25">
        <v>41627</v>
      </c>
      <c r="F10615" s="26">
        <v>47.97</v>
      </c>
      <c r="G10615" s="28" t="s">
        <v>5160</v>
      </c>
      <c r="H10615" s="28" t="s">
        <v>7322</v>
      </c>
      <c r="J10615" s="28" t="s">
        <v>7139</v>
      </c>
      <c r="K10615" s="29">
        <v>41628</v>
      </c>
      <c r="L10615" s="28" t="s">
        <v>5658</v>
      </c>
      <c r="M10615" s="28" t="s">
        <v>6472</v>
      </c>
    </row>
    <row r="10616" spans="1:13" hidden="1" x14ac:dyDescent="0.2">
      <c r="A10616" s="27">
        <v>94981</v>
      </c>
      <c r="B10616" s="28" t="s">
        <v>4573</v>
      </c>
      <c r="C10616" s="28" t="s">
        <v>5135</v>
      </c>
      <c r="D10616" s="25">
        <v>41627</v>
      </c>
      <c r="F10616" s="26">
        <v>3.6</v>
      </c>
      <c r="G10616" s="28" t="s">
        <v>7119</v>
      </c>
      <c r="H10616" s="28" t="s">
        <v>3365</v>
      </c>
      <c r="J10616" s="28" t="s">
        <v>4911</v>
      </c>
      <c r="K10616" s="29">
        <v>41628</v>
      </c>
      <c r="L10616" s="28" t="s">
        <v>5658</v>
      </c>
      <c r="M10616" s="28" t="s">
        <v>5023</v>
      </c>
    </row>
    <row r="10617" spans="1:13" hidden="1" x14ac:dyDescent="0.2">
      <c r="A10617" s="27">
        <v>94980</v>
      </c>
      <c r="B10617" s="28" t="s">
        <v>4573</v>
      </c>
      <c r="C10617" s="28" t="s">
        <v>5135</v>
      </c>
      <c r="D10617" s="25">
        <v>41627</v>
      </c>
      <c r="F10617" s="26">
        <v>10.99</v>
      </c>
      <c r="G10617" s="28" t="s">
        <v>2040</v>
      </c>
      <c r="H10617" s="28" t="s">
        <v>3370</v>
      </c>
      <c r="J10617" s="28" t="s">
        <v>4909</v>
      </c>
      <c r="K10617" s="29">
        <v>41628</v>
      </c>
      <c r="L10617" s="28" t="s">
        <v>5658</v>
      </c>
      <c r="M10617" s="28" t="s">
        <v>5582</v>
      </c>
    </row>
    <row r="10618" spans="1:13" hidden="1" x14ac:dyDescent="0.2">
      <c r="A10618" s="27">
        <v>95330.1</v>
      </c>
      <c r="B10618" s="28" t="s">
        <v>4573</v>
      </c>
      <c r="C10618" s="28" t="s">
        <v>2008</v>
      </c>
      <c r="D10618" s="25">
        <v>41627</v>
      </c>
      <c r="E10618" s="28" t="s">
        <v>5558</v>
      </c>
      <c r="F10618" s="26">
        <v>4.5</v>
      </c>
      <c r="G10618" s="28" t="s">
        <v>683</v>
      </c>
      <c r="H10618" s="28" t="s">
        <v>7323</v>
      </c>
      <c r="I10618" s="28" t="s">
        <v>6413</v>
      </c>
      <c r="J10618" s="28" t="s">
        <v>4912</v>
      </c>
      <c r="K10618" s="29">
        <v>41628</v>
      </c>
      <c r="L10618" s="28" t="s">
        <v>5658</v>
      </c>
      <c r="M10618" s="28" t="s">
        <v>3448</v>
      </c>
    </row>
    <row r="10619" spans="1:13" hidden="1" x14ac:dyDescent="0.2">
      <c r="A10619" s="27">
        <v>95330.2</v>
      </c>
      <c r="B10619" s="28" t="s">
        <v>4573</v>
      </c>
      <c r="C10619" s="28" t="s">
        <v>2008</v>
      </c>
      <c r="D10619" s="25">
        <v>41627</v>
      </c>
      <c r="E10619" s="28" t="s">
        <v>4390</v>
      </c>
      <c r="F10619" s="26">
        <v>41.4</v>
      </c>
      <c r="G10619" s="28" t="s">
        <v>683</v>
      </c>
      <c r="H10619" s="28" t="s">
        <v>3370</v>
      </c>
      <c r="J10619" s="28" t="s">
        <v>4909</v>
      </c>
      <c r="K10619" s="29">
        <v>41628</v>
      </c>
      <c r="L10619" s="28" t="s">
        <v>5658</v>
      </c>
      <c r="M10619" s="28" t="s">
        <v>3448</v>
      </c>
    </row>
    <row r="10620" spans="1:13" hidden="1" x14ac:dyDescent="0.2">
      <c r="A10620" s="27">
        <v>95330.3</v>
      </c>
      <c r="B10620" s="28" t="s">
        <v>4573</v>
      </c>
      <c r="C10620" s="28" t="s">
        <v>2008</v>
      </c>
      <c r="D10620" s="25">
        <v>41627</v>
      </c>
      <c r="F10620" s="26">
        <v>33.08</v>
      </c>
      <c r="G10620" s="28" t="s">
        <v>683</v>
      </c>
      <c r="H10620" s="28" t="s">
        <v>3365</v>
      </c>
      <c r="J10620" s="28" t="s">
        <v>4909</v>
      </c>
      <c r="K10620" s="29">
        <v>41628</v>
      </c>
      <c r="L10620" s="28" t="s">
        <v>5658</v>
      </c>
      <c r="M10620" s="28" t="s">
        <v>3448</v>
      </c>
    </row>
    <row r="10621" spans="1:13" hidden="1" x14ac:dyDescent="0.2">
      <c r="A10621" s="211">
        <v>94986</v>
      </c>
      <c r="B10621" s="28" t="s">
        <v>4573</v>
      </c>
      <c r="C10621" s="28" t="s">
        <v>5135</v>
      </c>
      <c r="D10621" s="25">
        <v>41628</v>
      </c>
      <c r="E10621" s="28" t="s">
        <v>7042</v>
      </c>
      <c r="F10621" s="26">
        <v>6.99</v>
      </c>
      <c r="G10621" s="28" t="s">
        <v>6378</v>
      </c>
      <c r="H10621" s="28" t="s">
        <v>7323</v>
      </c>
      <c r="J10621" s="28" t="s">
        <v>4912</v>
      </c>
      <c r="K10621" s="29">
        <v>41629</v>
      </c>
      <c r="L10621" s="28" t="s">
        <v>5658</v>
      </c>
      <c r="M10621" s="28" t="s">
        <v>5584</v>
      </c>
    </row>
    <row r="10622" spans="1:13" x14ac:dyDescent="0.2">
      <c r="A10622" s="27">
        <v>94987</v>
      </c>
      <c r="B10622" s="28" t="s">
        <v>4573</v>
      </c>
      <c r="C10622" s="28" t="s">
        <v>5135</v>
      </c>
      <c r="D10622" s="25">
        <v>41628</v>
      </c>
      <c r="F10622" s="26">
        <v>20</v>
      </c>
      <c r="G10622" s="28" t="s">
        <v>2201</v>
      </c>
      <c r="H10622" s="28" t="s">
        <v>7151</v>
      </c>
      <c r="J10622" s="28" t="s">
        <v>4911</v>
      </c>
      <c r="K10622" s="29">
        <v>41629</v>
      </c>
      <c r="L10622" s="28" t="s">
        <v>5658</v>
      </c>
      <c r="M10622" s="28" t="s">
        <v>1421</v>
      </c>
    </row>
    <row r="10623" spans="1:13" hidden="1" x14ac:dyDescent="0.2">
      <c r="A10623" s="27">
        <v>94982</v>
      </c>
      <c r="B10623" s="28" t="s">
        <v>4573</v>
      </c>
      <c r="C10623" s="28" t="s">
        <v>5135</v>
      </c>
      <c r="D10623" s="25">
        <v>41628</v>
      </c>
      <c r="F10623" s="26">
        <v>4.9400000000000004</v>
      </c>
      <c r="G10623" s="28" t="s">
        <v>7119</v>
      </c>
      <c r="H10623" s="28" t="s">
        <v>3365</v>
      </c>
      <c r="J10623" s="28" t="s">
        <v>4911</v>
      </c>
      <c r="K10623" s="29">
        <v>41629</v>
      </c>
      <c r="L10623" s="28" t="s">
        <v>5658</v>
      </c>
      <c r="M10623" s="28" t="s">
        <v>6161</v>
      </c>
    </row>
    <row r="10624" spans="1:13" hidden="1" x14ac:dyDescent="0.2">
      <c r="A10624" s="27">
        <v>95613</v>
      </c>
      <c r="B10624" s="28" t="s">
        <v>4573</v>
      </c>
      <c r="C10624" s="28" t="s">
        <v>4580</v>
      </c>
      <c r="D10624" s="25">
        <v>41628</v>
      </c>
      <c r="E10624" s="28" t="s">
        <v>3875</v>
      </c>
      <c r="F10624" s="26">
        <v>60</v>
      </c>
      <c r="G10624" s="28" t="s">
        <v>3696</v>
      </c>
      <c r="H10624" s="28" t="s">
        <v>3488</v>
      </c>
      <c r="J10624" s="28" t="s">
        <v>4908</v>
      </c>
    </row>
    <row r="10625" spans="1:13" hidden="1" x14ac:dyDescent="0.2">
      <c r="A10625" s="27">
        <v>95614</v>
      </c>
      <c r="B10625" s="28" t="s">
        <v>4573</v>
      </c>
      <c r="C10625" s="28" t="s">
        <v>4580</v>
      </c>
      <c r="D10625" s="25">
        <v>41628</v>
      </c>
      <c r="E10625" s="28" t="s">
        <v>2957</v>
      </c>
      <c r="F10625" s="26">
        <v>20</v>
      </c>
      <c r="G10625" s="28" t="s">
        <v>3696</v>
      </c>
      <c r="H10625" s="28" t="s">
        <v>3488</v>
      </c>
      <c r="J10625" s="28" t="s">
        <v>4911</v>
      </c>
    </row>
    <row r="10626" spans="1:13" hidden="1" x14ac:dyDescent="0.2">
      <c r="A10626" s="27">
        <v>95615</v>
      </c>
      <c r="B10626" s="28" t="s">
        <v>4573</v>
      </c>
      <c r="C10626" s="28" t="s">
        <v>4580</v>
      </c>
      <c r="D10626" s="25">
        <v>41628</v>
      </c>
      <c r="E10626" s="28" t="s">
        <v>670</v>
      </c>
      <c r="F10626" s="26">
        <v>40</v>
      </c>
      <c r="G10626" s="28" t="s">
        <v>3696</v>
      </c>
      <c r="H10626" s="28" t="s">
        <v>3488</v>
      </c>
      <c r="J10626" s="28" t="s">
        <v>4908</v>
      </c>
    </row>
    <row r="10627" spans="1:13" hidden="1" x14ac:dyDescent="0.2">
      <c r="A10627" s="27">
        <v>95616</v>
      </c>
      <c r="B10627" s="28" t="s">
        <v>4573</v>
      </c>
      <c r="C10627" s="28" t="s">
        <v>4580</v>
      </c>
      <c r="D10627" s="25">
        <v>41628</v>
      </c>
      <c r="E10627" s="28" t="s">
        <v>7283</v>
      </c>
      <c r="F10627" s="26">
        <v>25</v>
      </c>
      <c r="G10627" s="28" t="s">
        <v>3696</v>
      </c>
      <c r="H10627" s="28" t="s">
        <v>3488</v>
      </c>
      <c r="J10627" s="28" t="s">
        <v>4911</v>
      </c>
    </row>
    <row r="10628" spans="1:13" hidden="1" x14ac:dyDescent="0.2">
      <c r="A10628" s="27">
        <v>95617</v>
      </c>
      <c r="B10628" s="33" t="s">
        <v>4573</v>
      </c>
      <c r="C10628" s="28" t="s">
        <v>4580</v>
      </c>
      <c r="D10628" s="25">
        <v>41628</v>
      </c>
      <c r="E10628" s="28" t="s">
        <v>2988</v>
      </c>
      <c r="F10628" s="26">
        <v>40</v>
      </c>
      <c r="G10628" s="28" t="s">
        <v>3696</v>
      </c>
      <c r="H10628" s="28" t="s">
        <v>3488</v>
      </c>
      <c r="J10628" s="28" t="s">
        <v>4911</v>
      </c>
    </row>
    <row r="10629" spans="1:13" hidden="1" x14ac:dyDescent="0.2">
      <c r="A10629" s="27">
        <v>94983.1</v>
      </c>
      <c r="B10629" s="28" t="s">
        <v>4573</v>
      </c>
      <c r="C10629" s="28" t="s">
        <v>5135</v>
      </c>
      <c r="D10629" s="25">
        <v>41628</v>
      </c>
      <c r="E10629" s="28" t="s">
        <v>4389</v>
      </c>
      <c r="F10629" s="26">
        <v>15</v>
      </c>
      <c r="G10629" s="28" t="s">
        <v>683</v>
      </c>
      <c r="H10629" s="28" t="s">
        <v>7323</v>
      </c>
      <c r="I10629" s="28" t="s">
        <v>6413</v>
      </c>
      <c r="J10629" s="28" t="s">
        <v>4912</v>
      </c>
      <c r="K10629" s="29">
        <v>41629</v>
      </c>
      <c r="L10629" s="28" t="s">
        <v>5658</v>
      </c>
      <c r="M10629" s="28" t="s">
        <v>7857</v>
      </c>
    </row>
    <row r="10630" spans="1:13" hidden="1" x14ac:dyDescent="0.2">
      <c r="A10630" s="27">
        <v>94983.2</v>
      </c>
      <c r="B10630" s="28" t="s">
        <v>4573</v>
      </c>
      <c r="C10630" s="28" t="s">
        <v>5135</v>
      </c>
      <c r="D10630" s="25">
        <v>41628</v>
      </c>
      <c r="F10630" s="26">
        <v>15</v>
      </c>
      <c r="G10630" s="28" t="s">
        <v>683</v>
      </c>
      <c r="H10630" s="28" t="s">
        <v>3370</v>
      </c>
      <c r="J10630" s="28" t="s">
        <v>4909</v>
      </c>
      <c r="K10630" s="29">
        <v>41629</v>
      </c>
      <c r="L10630" s="28" t="s">
        <v>5658</v>
      </c>
      <c r="M10630" s="28" t="s">
        <v>7857</v>
      </c>
    </row>
    <row r="10631" spans="1:13" hidden="1" x14ac:dyDescent="0.2">
      <c r="A10631" s="27">
        <v>94983.3</v>
      </c>
      <c r="B10631" s="33" t="s">
        <v>4573</v>
      </c>
      <c r="C10631" s="28" t="s">
        <v>5135</v>
      </c>
      <c r="D10631" s="25">
        <v>41628</v>
      </c>
      <c r="F10631" s="26">
        <v>5.4</v>
      </c>
      <c r="G10631" s="28" t="s">
        <v>683</v>
      </c>
      <c r="H10631" s="28" t="s">
        <v>3365</v>
      </c>
      <c r="J10631" s="28" t="s">
        <v>4909</v>
      </c>
      <c r="K10631" s="29">
        <v>41629</v>
      </c>
      <c r="L10631" s="28" t="s">
        <v>5658</v>
      </c>
      <c r="M10631" s="28" t="s">
        <v>7857</v>
      </c>
    </row>
    <row r="10632" spans="1:13" hidden="1" x14ac:dyDescent="0.2">
      <c r="A10632" s="27">
        <v>95230</v>
      </c>
      <c r="B10632" s="28" t="s">
        <v>4582</v>
      </c>
      <c r="C10632" s="28" t="s">
        <v>4574</v>
      </c>
      <c r="D10632" s="25">
        <v>41628</v>
      </c>
      <c r="F10632" s="26">
        <v>-285.17</v>
      </c>
      <c r="G10632" s="28" t="s">
        <v>875</v>
      </c>
      <c r="H10632" s="28" t="s">
        <v>6666</v>
      </c>
      <c r="K10632" s="29">
        <v>41628</v>
      </c>
      <c r="L10632" s="28" t="s">
        <v>2984</v>
      </c>
      <c r="M10632" s="28" t="s">
        <v>2985</v>
      </c>
    </row>
    <row r="10633" spans="1:13" x14ac:dyDescent="0.2">
      <c r="A10633" s="27">
        <v>94985</v>
      </c>
      <c r="B10633" s="28" t="s">
        <v>4573</v>
      </c>
      <c r="C10633" s="28" t="s">
        <v>5135</v>
      </c>
      <c r="D10633" s="25">
        <v>41628</v>
      </c>
      <c r="F10633" s="26">
        <v>4.8</v>
      </c>
      <c r="G10633" s="28" t="s">
        <v>2205</v>
      </c>
      <c r="H10633" s="28" t="s">
        <v>7151</v>
      </c>
      <c r="J10633" s="28" t="s">
        <v>4911</v>
      </c>
      <c r="K10633" s="29">
        <v>41629</v>
      </c>
      <c r="L10633" s="28" t="s">
        <v>5658</v>
      </c>
      <c r="M10633" s="28" t="s">
        <v>755</v>
      </c>
    </row>
    <row r="10634" spans="1:13" hidden="1" x14ac:dyDescent="0.2">
      <c r="A10634" s="27">
        <v>94984</v>
      </c>
      <c r="B10634" s="28" t="s">
        <v>4573</v>
      </c>
      <c r="C10634" s="28" t="s">
        <v>5135</v>
      </c>
      <c r="D10634" s="25">
        <v>41628</v>
      </c>
      <c r="F10634" s="26">
        <v>12.98</v>
      </c>
      <c r="G10634" s="28" t="s">
        <v>1563</v>
      </c>
      <c r="H10634" s="28" t="s">
        <v>277</v>
      </c>
      <c r="J10634" s="28" t="s">
        <v>4907</v>
      </c>
      <c r="K10634" s="29">
        <v>41629</v>
      </c>
      <c r="L10634" s="28" t="s">
        <v>5658</v>
      </c>
      <c r="M10634" s="28" t="s">
        <v>5583</v>
      </c>
    </row>
    <row r="10635" spans="1:13" x14ac:dyDescent="0.2">
      <c r="A10635" s="211">
        <v>94990</v>
      </c>
      <c r="B10635" s="28" t="s">
        <v>4573</v>
      </c>
      <c r="C10635" s="28" t="s">
        <v>5135</v>
      </c>
      <c r="D10635" s="25">
        <v>41629</v>
      </c>
      <c r="E10635" s="28" t="s">
        <v>1960</v>
      </c>
      <c r="F10635" s="26">
        <v>35.1</v>
      </c>
      <c r="G10635" s="28" t="s">
        <v>1943</v>
      </c>
      <c r="H10635" s="28" t="s">
        <v>7151</v>
      </c>
      <c r="J10635" s="28" t="s">
        <v>4907</v>
      </c>
      <c r="K10635" s="29">
        <v>41631</v>
      </c>
      <c r="L10635" s="28" t="s">
        <v>5658</v>
      </c>
      <c r="M10635" s="28" t="s">
        <v>7840</v>
      </c>
    </row>
    <row r="10636" spans="1:13" hidden="1" x14ac:dyDescent="0.2">
      <c r="A10636" s="211">
        <v>94992</v>
      </c>
      <c r="B10636" s="33" t="s">
        <v>4573</v>
      </c>
      <c r="C10636" s="28" t="s">
        <v>5135</v>
      </c>
      <c r="D10636" s="25">
        <v>41629</v>
      </c>
      <c r="E10636" s="28" t="s">
        <v>7063</v>
      </c>
      <c r="F10636" s="26">
        <v>44.99</v>
      </c>
      <c r="G10636" s="28" t="s">
        <v>4915</v>
      </c>
      <c r="H10636" s="28" t="s">
        <v>7311</v>
      </c>
      <c r="J10636" s="28" t="s">
        <v>4907</v>
      </c>
      <c r="K10636" s="29">
        <v>41631</v>
      </c>
      <c r="L10636" s="28" t="s">
        <v>5658</v>
      </c>
      <c r="M10636" s="28" t="s">
        <v>5587</v>
      </c>
    </row>
    <row r="10637" spans="1:13" hidden="1" x14ac:dyDescent="0.2">
      <c r="A10637" s="211">
        <v>94988</v>
      </c>
      <c r="B10637" s="33" t="s">
        <v>4573</v>
      </c>
      <c r="C10637" s="28" t="s">
        <v>5135</v>
      </c>
      <c r="D10637" s="25">
        <v>41629</v>
      </c>
      <c r="F10637" s="26">
        <v>3.25</v>
      </c>
      <c r="G10637" s="28" t="s">
        <v>2208</v>
      </c>
      <c r="H10637" s="28" t="s">
        <v>4595</v>
      </c>
      <c r="K10637" s="29">
        <v>41631</v>
      </c>
      <c r="L10637" s="28" t="s">
        <v>5658</v>
      </c>
      <c r="M10637" s="28" t="s">
        <v>3924</v>
      </c>
    </row>
    <row r="10638" spans="1:13" hidden="1" x14ac:dyDescent="0.2">
      <c r="A10638" s="211">
        <v>94993</v>
      </c>
      <c r="B10638" s="28" t="s">
        <v>4573</v>
      </c>
      <c r="C10638" s="28" t="s">
        <v>5135</v>
      </c>
      <c r="D10638" s="25">
        <v>41629</v>
      </c>
      <c r="E10638" s="28" t="s">
        <v>6610</v>
      </c>
      <c r="F10638" s="26">
        <v>26.25</v>
      </c>
      <c r="G10638" s="28" t="s">
        <v>2203</v>
      </c>
      <c r="H10638" s="28" t="s">
        <v>7323</v>
      </c>
      <c r="I10638" s="28" t="s">
        <v>6413</v>
      </c>
      <c r="J10638" s="28" t="s">
        <v>4912</v>
      </c>
      <c r="K10638" s="29">
        <v>41631</v>
      </c>
      <c r="L10638" s="28" t="s">
        <v>5658</v>
      </c>
      <c r="M10638" s="28" t="s">
        <v>5588</v>
      </c>
    </row>
    <row r="10639" spans="1:13" hidden="1" x14ac:dyDescent="0.2">
      <c r="A10639" s="27">
        <v>94989</v>
      </c>
      <c r="B10639" s="28" t="s">
        <v>4573</v>
      </c>
      <c r="C10639" s="28" t="s">
        <v>5135</v>
      </c>
      <c r="D10639" s="25">
        <v>41629</v>
      </c>
      <c r="E10639" s="33" t="s">
        <v>7064</v>
      </c>
      <c r="F10639" s="26">
        <v>33</v>
      </c>
      <c r="G10639" s="28" t="s">
        <v>6614</v>
      </c>
      <c r="H10639" s="28" t="s">
        <v>7323</v>
      </c>
      <c r="J10639" s="28" t="s">
        <v>4912</v>
      </c>
      <c r="K10639" s="29">
        <v>41631</v>
      </c>
      <c r="L10639" s="28" t="s">
        <v>5658</v>
      </c>
      <c r="M10639" s="28" t="s">
        <v>5585</v>
      </c>
    </row>
    <row r="10640" spans="1:13" hidden="1" x14ac:dyDescent="0.2">
      <c r="A10640" s="27">
        <v>94991</v>
      </c>
      <c r="B10640" s="28" t="s">
        <v>4573</v>
      </c>
      <c r="C10640" s="28" t="s">
        <v>5135</v>
      </c>
      <c r="D10640" s="25">
        <v>41629</v>
      </c>
      <c r="E10640" s="28" t="s">
        <v>7065</v>
      </c>
      <c r="F10640" s="26">
        <v>27</v>
      </c>
      <c r="G10640" s="28" t="s">
        <v>6614</v>
      </c>
      <c r="H10640" s="28" t="s">
        <v>7321</v>
      </c>
      <c r="I10640" s="28" t="s">
        <v>6413</v>
      </c>
      <c r="J10640" s="28" t="s">
        <v>4906</v>
      </c>
      <c r="K10640" s="29">
        <v>41631</v>
      </c>
      <c r="L10640" s="28" t="s">
        <v>5658</v>
      </c>
      <c r="M10640" s="28" t="s">
        <v>5586</v>
      </c>
    </row>
    <row r="10641" spans="1:13" hidden="1" x14ac:dyDescent="0.2">
      <c r="A10641" s="27">
        <v>94994</v>
      </c>
      <c r="B10641" s="28" t="s">
        <v>4573</v>
      </c>
      <c r="C10641" s="28" t="s">
        <v>5135</v>
      </c>
      <c r="D10641" s="25">
        <v>41629</v>
      </c>
      <c r="E10641" s="28" t="s">
        <v>7062</v>
      </c>
      <c r="F10641" s="26">
        <v>140</v>
      </c>
      <c r="G10641" s="28" t="s">
        <v>1944</v>
      </c>
      <c r="H10641" s="28" t="s">
        <v>4600</v>
      </c>
      <c r="J10641" s="28" t="s">
        <v>4907</v>
      </c>
      <c r="K10641" s="29">
        <v>41631</v>
      </c>
      <c r="L10641" s="28" t="s">
        <v>5658</v>
      </c>
      <c r="M10641" s="28" t="s">
        <v>5589</v>
      </c>
    </row>
    <row r="10642" spans="1:13" x14ac:dyDescent="0.2">
      <c r="A10642" s="27">
        <v>94995</v>
      </c>
      <c r="B10642" s="28" t="s">
        <v>4573</v>
      </c>
      <c r="C10642" s="28" t="s">
        <v>5135</v>
      </c>
      <c r="D10642" s="25">
        <v>41629</v>
      </c>
      <c r="F10642" s="26">
        <v>11.7</v>
      </c>
      <c r="G10642" s="28" t="s">
        <v>2205</v>
      </c>
      <c r="H10642" s="28" t="s">
        <v>7151</v>
      </c>
      <c r="J10642" s="28" t="s">
        <v>4911</v>
      </c>
      <c r="K10642" s="29">
        <v>41631</v>
      </c>
      <c r="L10642" s="28" t="s">
        <v>5658</v>
      </c>
      <c r="M10642" s="28" t="s">
        <v>755</v>
      </c>
    </row>
    <row r="10643" spans="1:13" hidden="1" x14ac:dyDescent="0.2">
      <c r="A10643" s="27">
        <v>95331.1</v>
      </c>
      <c r="B10643" s="33" t="s">
        <v>4573</v>
      </c>
      <c r="C10643" s="28" t="s">
        <v>2008</v>
      </c>
      <c r="D10643" s="25">
        <v>41630</v>
      </c>
      <c r="E10643" s="28" t="s">
        <v>7113</v>
      </c>
      <c r="F10643" s="26">
        <v>6.3</v>
      </c>
      <c r="G10643" s="28" t="s">
        <v>683</v>
      </c>
      <c r="H10643" s="28" t="s">
        <v>3370</v>
      </c>
      <c r="J10643" s="28" t="s">
        <v>4909</v>
      </c>
      <c r="K10643" s="29">
        <v>41631</v>
      </c>
      <c r="L10643" s="28" t="s">
        <v>5658</v>
      </c>
      <c r="M10643" s="28" t="s">
        <v>3449</v>
      </c>
    </row>
    <row r="10644" spans="1:13" hidden="1" x14ac:dyDescent="0.2">
      <c r="A10644" s="27">
        <v>95331.199999999997</v>
      </c>
      <c r="B10644" s="28" t="s">
        <v>4573</v>
      </c>
      <c r="C10644" s="28" t="s">
        <v>2008</v>
      </c>
      <c r="D10644" s="25">
        <v>41630</v>
      </c>
      <c r="E10644" s="28" t="s">
        <v>4386</v>
      </c>
      <c r="F10644" s="26">
        <v>13</v>
      </c>
      <c r="G10644" s="28" t="s">
        <v>683</v>
      </c>
      <c r="H10644" s="28" t="s">
        <v>3370</v>
      </c>
      <c r="I10644" s="28" t="s">
        <v>6413</v>
      </c>
      <c r="J10644" s="28" t="s">
        <v>4909</v>
      </c>
      <c r="K10644" s="29">
        <v>41631</v>
      </c>
      <c r="L10644" s="28" t="s">
        <v>5658</v>
      </c>
      <c r="M10644" s="28" t="s">
        <v>3449</v>
      </c>
    </row>
    <row r="10645" spans="1:13" hidden="1" x14ac:dyDescent="0.2">
      <c r="A10645" s="27">
        <v>95331.3</v>
      </c>
      <c r="B10645" s="28" t="s">
        <v>4573</v>
      </c>
      <c r="C10645" s="28" t="s">
        <v>2008</v>
      </c>
      <c r="D10645" s="25">
        <v>41630</v>
      </c>
      <c r="F10645" s="26">
        <v>4.93</v>
      </c>
      <c r="G10645" s="28" t="s">
        <v>683</v>
      </c>
      <c r="H10645" s="28" t="s">
        <v>3365</v>
      </c>
      <c r="J10645" s="28" t="s">
        <v>4909</v>
      </c>
      <c r="K10645" s="29">
        <v>41631</v>
      </c>
      <c r="L10645" s="28" t="s">
        <v>5658</v>
      </c>
      <c r="M10645" s="28" t="s">
        <v>3449</v>
      </c>
    </row>
    <row r="10646" spans="1:13" hidden="1" x14ac:dyDescent="0.2">
      <c r="A10646" s="211">
        <v>95229</v>
      </c>
      <c r="B10646" s="28" t="s">
        <v>4579</v>
      </c>
      <c r="C10646" s="28" t="s">
        <v>4574</v>
      </c>
      <c r="D10646" s="25">
        <v>41631</v>
      </c>
      <c r="F10646" s="26">
        <v>50</v>
      </c>
      <c r="G10646" s="28" t="s">
        <v>4580</v>
      </c>
      <c r="H10646" s="28" t="s">
        <v>6667</v>
      </c>
      <c r="K10646" s="29">
        <v>41631</v>
      </c>
      <c r="L10646" s="28" t="s">
        <v>3059</v>
      </c>
      <c r="M10646" s="28" t="s">
        <v>288</v>
      </c>
    </row>
    <row r="10647" spans="1:13" hidden="1" x14ac:dyDescent="0.2">
      <c r="A10647" s="211">
        <v>94998</v>
      </c>
      <c r="B10647" s="28" t="s">
        <v>4573</v>
      </c>
      <c r="C10647" s="28" t="s">
        <v>5135</v>
      </c>
      <c r="D10647" s="25">
        <v>41631</v>
      </c>
      <c r="F10647" s="26">
        <v>3.5</v>
      </c>
      <c r="G10647" s="28" t="s">
        <v>7120</v>
      </c>
      <c r="H10647" s="28" t="s">
        <v>3484</v>
      </c>
      <c r="J10647" s="28" t="s">
        <v>4911</v>
      </c>
      <c r="K10647" s="29">
        <v>41632</v>
      </c>
      <c r="L10647" s="28" t="s">
        <v>5658</v>
      </c>
      <c r="M10647" s="28" t="s">
        <v>3798</v>
      </c>
    </row>
    <row r="10648" spans="1:13" hidden="1" x14ac:dyDescent="0.2">
      <c r="A10648" s="211">
        <v>94997</v>
      </c>
      <c r="B10648" s="28" t="s">
        <v>4573</v>
      </c>
      <c r="C10648" s="28" t="s">
        <v>5135</v>
      </c>
      <c r="D10648" s="25">
        <v>41631</v>
      </c>
      <c r="E10648" s="28" t="s">
        <v>7797</v>
      </c>
      <c r="F10648" s="26">
        <v>16.5</v>
      </c>
      <c r="G10648" s="28" t="s">
        <v>2203</v>
      </c>
      <c r="H10648" s="28" t="s">
        <v>3370</v>
      </c>
      <c r="J10648" s="28" t="s">
        <v>3590</v>
      </c>
      <c r="K10648" s="29">
        <v>41632</v>
      </c>
      <c r="L10648" s="28" t="s">
        <v>5658</v>
      </c>
      <c r="M10648" s="28" t="s">
        <v>7840</v>
      </c>
    </row>
    <row r="10649" spans="1:13" hidden="1" x14ac:dyDescent="0.2">
      <c r="A10649" s="27">
        <v>95227</v>
      </c>
      <c r="B10649" s="28" t="s">
        <v>4592</v>
      </c>
      <c r="C10649" s="28" t="s">
        <v>4574</v>
      </c>
      <c r="D10649" s="25">
        <v>41631</v>
      </c>
      <c r="F10649" s="26">
        <v>-1.86</v>
      </c>
      <c r="G10649" s="28" t="s">
        <v>2601</v>
      </c>
      <c r="H10649" s="28" t="s">
        <v>6666</v>
      </c>
      <c r="J10649" s="28" t="s">
        <v>4907</v>
      </c>
      <c r="K10649" s="29">
        <v>41631</v>
      </c>
      <c r="L10649" s="28" t="s">
        <v>7177</v>
      </c>
      <c r="M10649" s="28" t="s">
        <v>2726</v>
      </c>
    </row>
    <row r="10650" spans="1:13" hidden="1" x14ac:dyDescent="0.2">
      <c r="A10650" s="27">
        <v>94996</v>
      </c>
      <c r="B10650" s="28" t="s">
        <v>4573</v>
      </c>
      <c r="C10650" s="28" t="s">
        <v>5135</v>
      </c>
      <c r="D10650" s="25">
        <v>41631</v>
      </c>
      <c r="E10650" s="28" t="s">
        <v>7066</v>
      </c>
      <c r="F10650" s="26">
        <v>20</v>
      </c>
      <c r="G10650" s="28" t="s">
        <v>3696</v>
      </c>
      <c r="H10650" s="28" t="s">
        <v>3484</v>
      </c>
      <c r="J10650" s="28" t="s">
        <v>4911</v>
      </c>
      <c r="K10650" s="29">
        <v>41632</v>
      </c>
      <c r="L10650" s="28" t="s">
        <v>5658</v>
      </c>
      <c r="M10650" s="28" t="s">
        <v>5590</v>
      </c>
    </row>
    <row r="10651" spans="1:13" hidden="1" x14ac:dyDescent="0.2">
      <c r="A10651" s="27">
        <v>95228</v>
      </c>
      <c r="B10651" s="28" t="s">
        <v>4573</v>
      </c>
      <c r="C10651" s="28" t="s">
        <v>4574</v>
      </c>
      <c r="D10651" s="25">
        <v>41631</v>
      </c>
      <c r="F10651" s="26">
        <v>70</v>
      </c>
      <c r="G10651" s="28" t="s">
        <v>5152</v>
      </c>
      <c r="H10651" s="28" t="s">
        <v>7311</v>
      </c>
      <c r="J10651" s="28" t="s">
        <v>4683</v>
      </c>
      <c r="K10651" s="29">
        <v>41631</v>
      </c>
      <c r="L10651" s="28" t="s">
        <v>7182</v>
      </c>
      <c r="M10651" s="28" t="s">
        <v>2846</v>
      </c>
    </row>
    <row r="10652" spans="1:13" x14ac:dyDescent="0.2">
      <c r="A10652" s="211">
        <v>95001</v>
      </c>
      <c r="B10652" s="28" t="s">
        <v>4573</v>
      </c>
      <c r="C10652" s="28" t="s">
        <v>5135</v>
      </c>
      <c r="D10652" s="25">
        <v>41632</v>
      </c>
      <c r="E10652" s="28" t="s">
        <v>7798</v>
      </c>
      <c r="F10652" s="26">
        <v>81.680000000000007</v>
      </c>
      <c r="G10652" s="28" t="s">
        <v>1943</v>
      </c>
      <c r="H10652" s="28" t="s">
        <v>7151</v>
      </c>
      <c r="J10652" s="28" t="s">
        <v>4907</v>
      </c>
      <c r="K10652" s="29">
        <v>41635</v>
      </c>
      <c r="L10652" s="28" t="s">
        <v>5658</v>
      </c>
      <c r="M10652" s="28" t="s">
        <v>7840</v>
      </c>
    </row>
    <row r="10653" spans="1:13" hidden="1" x14ac:dyDescent="0.2">
      <c r="A10653" s="211">
        <v>95002</v>
      </c>
      <c r="B10653" s="28" t="s">
        <v>4573</v>
      </c>
      <c r="C10653" s="28" t="s">
        <v>5135</v>
      </c>
      <c r="D10653" s="25">
        <v>41632</v>
      </c>
      <c r="E10653" s="28" t="s">
        <v>7067</v>
      </c>
      <c r="F10653" s="26">
        <v>10</v>
      </c>
      <c r="G10653" s="28" t="s">
        <v>3350</v>
      </c>
      <c r="H10653" s="28" t="s">
        <v>277</v>
      </c>
      <c r="I10653" s="28" t="s">
        <v>6413</v>
      </c>
      <c r="J10653" s="28" t="s">
        <v>4909</v>
      </c>
      <c r="K10653" s="29">
        <v>41635</v>
      </c>
      <c r="L10653" s="28" t="s">
        <v>5658</v>
      </c>
      <c r="M10653" s="28" t="s">
        <v>8140</v>
      </c>
    </row>
    <row r="10654" spans="1:13" hidden="1" x14ac:dyDescent="0.2">
      <c r="A10654" s="211">
        <v>95226</v>
      </c>
      <c r="B10654" s="28" t="s">
        <v>4573</v>
      </c>
      <c r="C10654" s="28" t="s">
        <v>4574</v>
      </c>
      <c r="D10654" s="25">
        <v>41632</v>
      </c>
      <c r="F10654" s="26">
        <v>34.5</v>
      </c>
      <c r="G10654" s="28" t="s">
        <v>4577</v>
      </c>
      <c r="H10654" s="28" t="s">
        <v>3365</v>
      </c>
      <c r="J10654" s="28" t="s">
        <v>4909</v>
      </c>
      <c r="K10654" s="29">
        <v>41632</v>
      </c>
      <c r="L10654" s="28" t="s">
        <v>7176</v>
      </c>
      <c r="M10654" s="28">
        <v>1434</v>
      </c>
    </row>
    <row r="10655" spans="1:13" hidden="1" x14ac:dyDescent="0.2">
      <c r="A10655" s="27">
        <v>95223</v>
      </c>
      <c r="B10655" s="28" t="s">
        <v>4573</v>
      </c>
      <c r="C10655" s="28" t="s">
        <v>4574</v>
      </c>
      <c r="D10655" s="25">
        <v>41632</v>
      </c>
      <c r="E10655" s="28" t="s">
        <v>3389</v>
      </c>
      <c r="F10655" s="26">
        <v>47.52</v>
      </c>
      <c r="G10655" s="28" t="s">
        <v>5139</v>
      </c>
      <c r="H10655" s="28" t="s">
        <v>3381</v>
      </c>
      <c r="J10655" s="28" t="s">
        <v>4911</v>
      </c>
      <c r="K10655" s="29">
        <v>41632</v>
      </c>
      <c r="L10655" s="28" t="s">
        <v>7174</v>
      </c>
      <c r="M10655" s="28" t="s">
        <v>7209</v>
      </c>
    </row>
    <row r="10656" spans="1:13" hidden="1" x14ac:dyDescent="0.2">
      <c r="A10656" s="27">
        <v>95000</v>
      </c>
      <c r="B10656" s="28" t="s">
        <v>4573</v>
      </c>
      <c r="C10656" s="28" t="s">
        <v>5135</v>
      </c>
      <c r="D10656" s="25">
        <v>41632</v>
      </c>
      <c r="F10656" s="26">
        <v>15.27</v>
      </c>
      <c r="G10656" s="28" t="s">
        <v>683</v>
      </c>
      <c r="H10656" s="28" t="s">
        <v>3365</v>
      </c>
      <c r="J10656" s="28" t="s">
        <v>4909</v>
      </c>
      <c r="K10656" s="29">
        <v>41635</v>
      </c>
      <c r="L10656" s="28" t="s">
        <v>5658</v>
      </c>
      <c r="M10656" s="28" t="s">
        <v>7857</v>
      </c>
    </row>
    <row r="10657" spans="1:13" hidden="1" x14ac:dyDescent="0.2">
      <c r="A10657" s="27">
        <v>95332</v>
      </c>
      <c r="B10657" s="28" t="s">
        <v>4573</v>
      </c>
      <c r="C10657" s="28" t="s">
        <v>2008</v>
      </c>
      <c r="D10657" s="25">
        <v>41632</v>
      </c>
      <c r="F10657" s="26">
        <v>27.33</v>
      </c>
      <c r="G10657" s="28" t="s">
        <v>683</v>
      </c>
      <c r="H10657" s="28" t="s">
        <v>3365</v>
      </c>
      <c r="J10657" s="28" t="s">
        <v>4909</v>
      </c>
      <c r="K10657" s="29">
        <v>41635</v>
      </c>
      <c r="L10657" s="28" t="s">
        <v>5658</v>
      </c>
      <c r="M10657" s="28" t="s">
        <v>3450</v>
      </c>
    </row>
    <row r="10658" spans="1:13" hidden="1" x14ac:dyDescent="0.2">
      <c r="A10658" s="27">
        <v>95225</v>
      </c>
      <c r="B10658" s="28" t="s">
        <v>4585</v>
      </c>
      <c r="C10658" s="28" t="s">
        <v>4574</v>
      </c>
      <c r="D10658" s="25">
        <v>41632</v>
      </c>
      <c r="F10658" s="26">
        <v>20.8</v>
      </c>
      <c r="G10658" s="28" t="s">
        <v>5141</v>
      </c>
      <c r="H10658" s="28" t="s">
        <v>5948</v>
      </c>
      <c r="J10658" s="28" t="s">
        <v>4907</v>
      </c>
      <c r="K10658" s="29">
        <v>41632</v>
      </c>
      <c r="L10658" s="28" t="s">
        <v>7174</v>
      </c>
      <c r="M10658" s="28" t="s">
        <v>5035</v>
      </c>
    </row>
    <row r="10659" spans="1:13" hidden="1" x14ac:dyDescent="0.2">
      <c r="A10659" s="27">
        <v>94999</v>
      </c>
      <c r="B10659" s="28" t="s">
        <v>4573</v>
      </c>
      <c r="C10659" s="28" t="s">
        <v>5135</v>
      </c>
      <c r="D10659" s="25">
        <v>41632</v>
      </c>
      <c r="F10659" s="26">
        <v>8.17</v>
      </c>
      <c r="G10659" s="28" t="s">
        <v>5137</v>
      </c>
      <c r="H10659" s="28" t="s">
        <v>3365</v>
      </c>
      <c r="J10659" s="28" t="s">
        <v>4909</v>
      </c>
      <c r="K10659" s="29">
        <v>41635</v>
      </c>
      <c r="L10659" s="28" t="s">
        <v>5658</v>
      </c>
      <c r="M10659" s="28" t="s">
        <v>4774</v>
      </c>
    </row>
    <row r="10660" spans="1:13" hidden="1" x14ac:dyDescent="0.2">
      <c r="A10660" s="27">
        <v>95224</v>
      </c>
      <c r="B10660" s="28" t="s">
        <v>5138</v>
      </c>
      <c r="C10660" s="28" t="s">
        <v>4574</v>
      </c>
      <c r="D10660" s="25">
        <v>41632</v>
      </c>
      <c r="F10660" s="26">
        <v>326.92</v>
      </c>
      <c r="G10660" s="28" t="s">
        <v>4574</v>
      </c>
      <c r="H10660" s="28" t="s">
        <v>3381</v>
      </c>
      <c r="J10660" s="28" t="s">
        <v>4909</v>
      </c>
      <c r="K10660" s="29">
        <v>41632</v>
      </c>
      <c r="L10660" s="28" t="s">
        <v>7206</v>
      </c>
      <c r="M10660" s="28" t="s">
        <v>287</v>
      </c>
    </row>
    <row r="10661" spans="1:13" hidden="1" x14ac:dyDescent="0.2">
      <c r="A10661" s="211">
        <v>95222</v>
      </c>
      <c r="B10661" s="28" t="s">
        <v>4592</v>
      </c>
      <c r="C10661" s="28" t="s">
        <v>4574</v>
      </c>
      <c r="D10661" s="25">
        <v>41635</v>
      </c>
      <c r="F10661" s="26">
        <v>-6165.78</v>
      </c>
      <c r="G10661" s="28" t="s">
        <v>4593</v>
      </c>
      <c r="H10661" s="28" t="s">
        <v>6666</v>
      </c>
      <c r="J10661" s="28" t="s">
        <v>4911</v>
      </c>
      <c r="K10661" s="29">
        <v>41635</v>
      </c>
      <c r="L10661" s="28" t="s">
        <v>7177</v>
      </c>
      <c r="M10661" s="28" t="s">
        <v>2845</v>
      </c>
    </row>
    <row r="10662" spans="1:13" hidden="1" x14ac:dyDescent="0.2">
      <c r="A10662" s="211">
        <v>95028</v>
      </c>
      <c r="B10662" s="33" t="s">
        <v>4573</v>
      </c>
      <c r="C10662" s="33" t="s">
        <v>5135</v>
      </c>
      <c r="D10662" s="25">
        <v>41635</v>
      </c>
      <c r="E10662" s="28" t="s">
        <v>953</v>
      </c>
      <c r="F10662" s="26">
        <v>38.5</v>
      </c>
      <c r="G10662" s="28" t="s">
        <v>1560</v>
      </c>
      <c r="H10662" s="28" t="s">
        <v>4600</v>
      </c>
      <c r="J10662" s="28" t="s">
        <v>4907</v>
      </c>
      <c r="K10662" s="29">
        <v>41636</v>
      </c>
      <c r="L10662" s="33" t="s">
        <v>5658</v>
      </c>
      <c r="M10662" s="28" t="s">
        <v>2735</v>
      </c>
    </row>
    <row r="10663" spans="1:13" hidden="1" x14ac:dyDescent="0.2">
      <c r="A10663" s="27">
        <v>95333.1</v>
      </c>
      <c r="B10663" s="28" t="s">
        <v>4573</v>
      </c>
      <c r="C10663" s="28" t="s">
        <v>2008</v>
      </c>
      <c r="D10663" s="25">
        <v>41635</v>
      </c>
      <c r="E10663" s="28" t="s">
        <v>3759</v>
      </c>
      <c r="F10663" s="26">
        <v>2.5</v>
      </c>
      <c r="G10663" s="28" t="s">
        <v>683</v>
      </c>
      <c r="H10663" s="28" t="s">
        <v>3370</v>
      </c>
      <c r="J10663" s="28" t="s">
        <v>4909</v>
      </c>
      <c r="K10663" s="29">
        <v>41638</v>
      </c>
      <c r="L10663" s="28" t="s">
        <v>5658</v>
      </c>
      <c r="M10663" s="28" t="s">
        <v>3451</v>
      </c>
    </row>
    <row r="10664" spans="1:13" hidden="1" x14ac:dyDescent="0.2">
      <c r="A10664" s="27">
        <v>95333.2</v>
      </c>
      <c r="B10664" s="28" t="s">
        <v>4573</v>
      </c>
      <c r="C10664" s="28" t="s">
        <v>2008</v>
      </c>
      <c r="D10664" s="25">
        <v>41635</v>
      </c>
      <c r="F10664" s="26">
        <v>22.94</v>
      </c>
      <c r="G10664" s="28" t="s">
        <v>683</v>
      </c>
      <c r="H10664" s="28" t="s">
        <v>3365</v>
      </c>
      <c r="J10664" s="28" t="s">
        <v>4909</v>
      </c>
      <c r="K10664" s="29">
        <v>41638</v>
      </c>
      <c r="L10664" s="28" t="s">
        <v>5658</v>
      </c>
      <c r="M10664" s="28" t="s">
        <v>3451</v>
      </c>
    </row>
    <row r="10665" spans="1:13" hidden="1" x14ac:dyDescent="0.2">
      <c r="A10665" s="211">
        <v>95029.1</v>
      </c>
      <c r="B10665" s="33" t="s">
        <v>4573</v>
      </c>
      <c r="C10665" s="33" t="s">
        <v>5135</v>
      </c>
      <c r="D10665" s="25">
        <v>41637</v>
      </c>
      <c r="E10665" s="28" t="s">
        <v>1282</v>
      </c>
      <c r="F10665" s="26">
        <v>34.299999999999997</v>
      </c>
      <c r="G10665" s="28" t="s">
        <v>1560</v>
      </c>
      <c r="H10665" s="28" t="s">
        <v>4600</v>
      </c>
      <c r="J10665" s="28" t="s">
        <v>4907</v>
      </c>
      <c r="K10665" s="29">
        <v>41638</v>
      </c>
      <c r="L10665" s="33" t="s">
        <v>5658</v>
      </c>
      <c r="M10665" s="28" t="s">
        <v>2735</v>
      </c>
    </row>
    <row r="10666" spans="1:13" hidden="1" x14ac:dyDescent="0.2">
      <c r="A10666" s="211">
        <v>95029.2</v>
      </c>
      <c r="B10666" s="33" t="s">
        <v>4573</v>
      </c>
      <c r="C10666" s="33" t="s">
        <v>5135</v>
      </c>
      <c r="D10666" s="25">
        <v>41637</v>
      </c>
      <c r="E10666" s="28" t="s">
        <v>1283</v>
      </c>
      <c r="F10666" s="26">
        <v>16</v>
      </c>
      <c r="G10666" s="28" t="s">
        <v>1560</v>
      </c>
      <c r="H10666" s="28" t="s">
        <v>3370</v>
      </c>
      <c r="J10666" s="28" t="s">
        <v>4909</v>
      </c>
      <c r="K10666" s="29">
        <v>41638</v>
      </c>
      <c r="L10666" s="33" t="s">
        <v>5658</v>
      </c>
      <c r="M10666" s="28" t="s">
        <v>2735</v>
      </c>
    </row>
    <row r="10667" spans="1:13" hidden="1" x14ac:dyDescent="0.2">
      <c r="A10667" s="211">
        <v>95005</v>
      </c>
      <c r="B10667" s="28" t="s">
        <v>4573</v>
      </c>
      <c r="C10667" s="28" t="s">
        <v>5135</v>
      </c>
      <c r="D10667" s="25">
        <v>41638</v>
      </c>
      <c r="F10667" s="26">
        <v>11.25</v>
      </c>
      <c r="G10667" s="28" t="s">
        <v>896</v>
      </c>
      <c r="H10667" s="28" t="s">
        <v>3484</v>
      </c>
      <c r="J10667" s="28" t="s">
        <v>4907</v>
      </c>
      <c r="K10667" s="29">
        <v>41639</v>
      </c>
      <c r="L10667" s="28" t="s">
        <v>5658</v>
      </c>
      <c r="M10667" s="28" t="s">
        <v>5593</v>
      </c>
    </row>
    <row r="10668" spans="1:13" hidden="1" x14ac:dyDescent="0.2">
      <c r="A10668" s="211">
        <v>95004</v>
      </c>
      <c r="B10668" s="28" t="s">
        <v>4573</v>
      </c>
      <c r="C10668" s="28" t="s">
        <v>5135</v>
      </c>
      <c r="D10668" s="25">
        <v>41638</v>
      </c>
      <c r="F10668" s="26">
        <v>20</v>
      </c>
      <c r="G10668" s="28" t="s">
        <v>2593</v>
      </c>
      <c r="H10668" s="28" t="s">
        <v>4595</v>
      </c>
      <c r="J10668" s="28" t="s">
        <v>4909</v>
      </c>
      <c r="K10668" s="29">
        <v>41639</v>
      </c>
      <c r="L10668" s="28" t="s">
        <v>5658</v>
      </c>
      <c r="M10668" s="28" t="s">
        <v>5592</v>
      </c>
    </row>
    <row r="10669" spans="1:13" hidden="1" x14ac:dyDescent="0.2">
      <c r="A10669" s="211">
        <v>95003</v>
      </c>
      <c r="B10669" s="28" t="s">
        <v>4573</v>
      </c>
      <c r="C10669" s="28" t="s">
        <v>5135</v>
      </c>
      <c r="D10669" s="25">
        <v>41638</v>
      </c>
      <c r="F10669" s="26">
        <v>157</v>
      </c>
      <c r="G10669" s="28" t="s">
        <v>3773</v>
      </c>
      <c r="H10669" s="28" t="s">
        <v>4600</v>
      </c>
      <c r="J10669" s="28" t="s">
        <v>4907</v>
      </c>
      <c r="K10669" s="29">
        <v>41639</v>
      </c>
      <c r="L10669" s="28" t="s">
        <v>5658</v>
      </c>
      <c r="M10669" s="28" t="s">
        <v>5591</v>
      </c>
    </row>
    <row r="10670" spans="1:13" hidden="1" x14ac:dyDescent="0.2">
      <c r="A10670" s="27">
        <v>95006</v>
      </c>
      <c r="B10670" s="28" t="s">
        <v>4573</v>
      </c>
      <c r="C10670" s="28" t="s">
        <v>5135</v>
      </c>
      <c r="D10670" s="25">
        <v>41638</v>
      </c>
      <c r="F10670" s="26">
        <v>4</v>
      </c>
      <c r="G10670" s="28" t="s">
        <v>7119</v>
      </c>
      <c r="H10670" s="28" t="s">
        <v>3365</v>
      </c>
      <c r="J10670" s="28" t="s">
        <v>4911</v>
      </c>
      <c r="K10670" s="29">
        <v>41639</v>
      </c>
      <c r="L10670" s="28" t="s">
        <v>5658</v>
      </c>
      <c r="M10670" s="28" t="s">
        <v>6161</v>
      </c>
    </row>
    <row r="10671" spans="1:13" hidden="1" x14ac:dyDescent="0.2">
      <c r="A10671" s="27">
        <v>95219</v>
      </c>
      <c r="B10671" s="28" t="s">
        <v>4573</v>
      </c>
      <c r="C10671" s="28" t="s">
        <v>4574</v>
      </c>
      <c r="D10671" s="25">
        <v>41638</v>
      </c>
      <c r="F10671" s="26">
        <v>70</v>
      </c>
      <c r="G10671" s="28" t="s">
        <v>5152</v>
      </c>
      <c r="H10671" s="28" t="s">
        <v>7311</v>
      </c>
      <c r="J10671" s="28" t="s">
        <v>4683</v>
      </c>
      <c r="K10671" s="29">
        <v>41638</v>
      </c>
      <c r="L10671" s="28" t="s">
        <v>7182</v>
      </c>
      <c r="M10671" s="28" t="s">
        <v>2844</v>
      </c>
    </row>
    <row r="10672" spans="1:13" x14ac:dyDescent="0.2">
      <c r="A10672" s="27">
        <v>95009</v>
      </c>
      <c r="B10672" s="28" t="s">
        <v>4573</v>
      </c>
      <c r="C10672" s="28" t="s">
        <v>5135</v>
      </c>
      <c r="D10672" s="25">
        <v>41638</v>
      </c>
      <c r="E10672" s="28" t="s">
        <v>7081</v>
      </c>
      <c r="F10672" s="26">
        <v>14.97</v>
      </c>
      <c r="G10672" s="28" t="s">
        <v>2040</v>
      </c>
      <c r="H10672" s="28" t="s">
        <v>7151</v>
      </c>
      <c r="J10672" s="28" t="s">
        <v>4907</v>
      </c>
      <c r="K10672" s="29">
        <v>41639</v>
      </c>
      <c r="L10672" s="28" t="s">
        <v>5658</v>
      </c>
      <c r="M10672" s="28" t="s">
        <v>1425</v>
      </c>
    </row>
    <row r="10673" spans="1:13" hidden="1" x14ac:dyDescent="0.2">
      <c r="A10673" s="27">
        <v>95008</v>
      </c>
      <c r="B10673" s="28" t="s">
        <v>4573</v>
      </c>
      <c r="C10673" s="28" t="s">
        <v>5135</v>
      </c>
      <c r="D10673" s="25">
        <v>41638</v>
      </c>
      <c r="F10673" s="26">
        <v>63</v>
      </c>
      <c r="G10673" s="28" t="s">
        <v>4030</v>
      </c>
      <c r="H10673" s="28" t="s">
        <v>4600</v>
      </c>
      <c r="J10673" s="28" t="s">
        <v>4905</v>
      </c>
      <c r="K10673" s="29">
        <v>41639</v>
      </c>
      <c r="L10673" s="28" t="s">
        <v>5658</v>
      </c>
      <c r="M10673" s="28" t="s">
        <v>3230</v>
      </c>
    </row>
    <row r="10674" spans="1:13" hidden="1" x14ac:dyDescent="0.2">
      <c r="A10674" s="27">
        <v>95220</v>
      </c>
      <c r="B10674" s="28" t="s">
        <v>4573</v>
      </c>
      <c r="C10674" s="28" t="s">
        <v>4574</v>
      </c>
      <c r="D10674" s="25">
        <v>41638</v>
      </c>
      <c r="F10674" s="26">
        <v>46.96</v>
      </c>
      <c r="G10674" s="28" t="s">
        <v>6790</v>
      </c>
      <c r="H10674" s="28" t="s">
        <v>3381</v>
      </c>
      <c r="J10674" s="28" t="s">
        <v>4909</v>
      </c>
      <c r="K10674" s="29">
        <v>41638</v>
      </c>
      <c r="L10674" s="28" t="s">
        <v>7174</v>
      </c>
      <c r="M10674" s="28" t="s">
        <v>7220</v>
      </c>
    </row>
    <row r="10675" spans="1:13" hidden="1" x14ac:dyDescent="0.2">
      <c r="A10675" s="27">
        <v>95221</v>
      </c>
      <c r="B10675" s="28" t="s">
        <v>4573</v>
      </c>
      <c r="C10675" s="28" t="s">
        <v>4574</v>
      </c>
      <c r="D10675" s="25">
        <v>41638</v>
      </c>
      <c r="F10675" s="26">
        <v>17</v>
      </c>
      <c r="G10675" s="28" t="s">
        <v>5136</v>
      </c>
      <c r="H10675" s="28" t="s">
        <v>3381</v>
      </c>
      <c r="J10675" s="28" t="s">
        <v>4911</v>
      </c>
      <c r="K10675" s="29">
        <v>41638</v>
      </c>
      <c r="L10675" s="28" t="s">
        <v>7174</v>
      </c>
      <c r="M10675" s="28" t="s">
        <v>7221</v>
      </c>
    </row>
    <row r="10676" spans="1:13" x14ac:dyDescent="0.2">
      <c r="A10676" s="27">
        <v>95007</v>
      </c>
      <c r="B10676" s="28" t="s">
        <v>4573</v>
      </c>
      <c r="C10676" s="28" t="s">
        <v>5135</v>
      </c>
      <c r="D10676" s="25">
        <v>41638</v>
      </c>
      <c r="F10676" s="26">
        <v>10.4</v>
      </c>
      <c r="G10676" s="28" t="s">
        <v>2205</v>
      </c>
      <c r="H10676" s="28" t="s">
        <v>7151</v>
      </c>
      <c r="J10676" s="28" t="s">
        <v>4911</v>
      </c>
      <c r="K10676" s="29">
        <v>41639</v>
      </c>
      <c r="L10676" s="28" t="s">
        <v>5658</v>
      </c>
      <c r="M10676" s="28" t="s">
        <v>755</v>
      </c>
    </row>
    <row r="10677" spans="1:13" hidden="1" x14ac:dyDescent="0.2">
      <c r="A10677" s="27">
        <v>95334</v>
      </c>
      <c r="B10677" s="28" t="s">
        <v>4573</v>
      </c>
      <c r="C10677" s="28" t="s">
        <v>2008</v>
      </c>
      <c r="D10677" s="25">
        <v>41639</v>
      </c>
      <c r="F10677" s="26">
        <v>32.83</v>
      </c>
      <c r="G10677" s="28" t="s">
        <v>683</v>
      </c>
      <c r="H10677" s="28" t="s">
        <v>3365</v>
      </c>
      <c r="J10677" s="28" t="s">
        <v>4909</v>
      </c>
      <c r="K10677" s="29">
        <v>41671</v>
      </c>
      <c r="L10677" s="28" t="s">
        <v>5658</v>
      </c>
      <c r="M10677" s="28" t="s">
        <v>3452</v>
      </c>
    </row>
    <row r="10678" spans="1:13" hidden="1" x14ac:dyDescent="0.2">
      <c r="A10678" s="27">
        <v>95010</v>
      </c>
      <c r="B10678" s="28" t="s">
        <v>4573</v>
      </c>
      <c r="C10678" s="28" t="s">
        <v>5135</v>
      </c>
      <c r="D10678" s="25">
        <v>41639</v>
      </c>
      <c r="F10678" s="26">
        <v>58.84</v>
      </c>
      <c r="G10678" s="28" t="s">
        <v>4758</v>
      </c>
      <c r="H10678" s="28" t="s">
        <v>7322</v>
      </c>
      <c r="J10678" s="28" t="s">
        <v>7139</v>
      </c>
      <c r="K10678" s="29">
        <v>41641</v>
      </c>
      <c r="L10678" s="28" t="s">
        <v>5658</v>
      </c>
      <c r="M10678" s="28" t="s">
        <v>3005</v>
      </c>
    </row>
    <row r="10679" spans="1:13" hidden="1" x14ac:dyDescent="0.2">
      <c r="A10679" s="27">
        <v>95294.1</v>
      </c>
      <c r="B10679" s="28" t="s">
        <v>4573</v>
      </c>
      <c r="C10679" s="28" t="s">
        <v>5133</v>
      </c>
      <c r="D10679" s="25">
        <v>41639</v>
      </c>
      <c r="E10679" s="28" t="s">
        <v>7113</v>
      </c>
      <c r="F10679" s="26">
        <v>20</v>
      </c>
      <c r="G10679" s="28" t="s">
        <v>5137</v>
      </c>
      <c r="H10679" s="28" t="s">
        <v>3370</v>
      </c>
      <c r="J10679" s="28" t="s">
        <v>4909</v>
      </c>
      <c r="K10679" s="29">
        <v>41639</v>
      </c>
      <c r="L10679" s="28" t="s">
        <v>5658</v>
      </c>
      <c r="M10679" s="28" t="s">
        <v>3226</v>
      </c>
    </row>
    <row r="10680" spans="1:13" x14ac:dyDescent="0.2">
      <c r="A10680" s="27">
        <v>95294.2</v>
      </c>
      <c r="B10680" s="33" t="s">
        <v>4573</v>
      </c>
      <c r="C10680" s="28" t="s">
        <v>5133</v>
      </c>
      <c r="D10680" s="25">
        <v>41639</v>
      </c>
      <c r="E10680" s="28" t="s">
        <v>7030</v>
      </c>
      <c r="F10680" s="26">
        <v>20.399999999999999</v>
      </c>
      <c r="G10680" s="28" t="s">
        <v>5137</v>
      </c>
      <c r="H10680" s="28" t="s">
        <v>7151</v>
      </c>
      <c r="J10680" s="28" t="s">
        <v>4907</v>
      </c>
      <c r="K10680" s="29">
        <v>41639</v>
      </c>
      <c r="L10680" s="28" t="s">
        <v>5658</v>
      </c>
      <c r="M10680" s="28" t="s">
        <v>3226</v>
      </c>
    </row>
    <row r="10681" spans="1:13" hidden="1" x14ac:dyDescent="0.2">
      <c r="A10681" s="27">
        <v>95294.3</v>
      </c>
      <c r="B10681" s="28" t="s">
        <v>4573</v>
      </c>
      <c r="C10681" s="28" t="s">
        <v>5133</v>
      </c>
      <c r="D10681" s="25">
        <v>41639</v>
      </c>
      <c r="F10681" s="26">
        <v>80.319999999999993</v>
      </c>
      <c r="G10681" s="28" t="s">
        <v>5137</v>
      </c>
      <c r="H10681" s="28" t="s">
        <v>3365</v>
      </c>
      <c r="J10681" s="28" t="s">
        <v>4909</v>
      </c>
      <c r="K10681" s="29">
        <v>41639</v>
      </c>
      <c r="L10681" s="28" t="s">
        <v>5658</v>
      </c>
      <c r="M10681" s="28" t="s">
        <v>3226</v>
      </c>
    </row>
    <row r="10682" spans="1:13" hidden="1" x14ac:dyDescent="0.2">
      <c r="A10682" s="27">
        <v>95012</v>
      </c>
      <c r="B10682" s="28" t="s">
        <v>4573</v>
      </c>
      <c r="C10682" s="28" t="s">
        <v>5135</v>
      </c>
      <c r="D10682" s="25">
        <v>41639</v>
      </c>
      <c r="F10682" s="26">
        <v>3.44</v>
      </c>
      <c r="G10682" s="28" t="s">
        <v>5137</v>
      </c>
      <c r="H10682" s="28" t="s">
        <v>3365</v>
      </c>
      <c r="J10682" s="28" t="s">
        <v>4909</v>
      </c>
      <c r="K10682" s="29">
        <v>41641</v>
      </c>
      <c r="L10682" s="28" t="s">
        <v>5658</v>
      </c>
      <c r="M10682" s="28" t="s">
        <v>4774</v>
      </c>
    </row>
    <row r="10683" spans="1:13" x14ac:dyDescent="0.2">
      <c r="A10683" s="27">
        <v>95011</v>
      </c>
      <c r="B10683" s="28" t="s">
        <v>4573</v>
      </c>
      <c r="C10683" s="28" t="s">
        <v>5135</v>
      </c>
      <c r="D10683" s="25">
        <v>41639</v>
      </c>
      <c r="F10683" s="26">
        <v>15.9</v>
      </c>
      <c r="G10683" s="28" t="s">
        <v>2205</v>
      </c>
      <c r="H10683" s="28" t="s">
        <v>7151</v>
      </c>
      <c r="J10683" s="28" t="s">
        <v>4911</v>
      </c>
      <c r="K10683" s="29">
        <v>41641</v>
      </c>
      <c r="L10683" s="28" t="s">
        <v>5658</v>
      </c>
      <c r="M10683" s="28" t="s">
        <v>755</v>
      </c>
    </row>
    <row r="10684" spans="1:13" hidden="1" x14ac:dyDescent="0.2">
      <c r="A10684" s="27">
        <v>95624</v>
      </c>
      <c r="B10684" s="28" t="s">
        <v>4573</v>
      </c>
      <c r="C10684" s="28" t="s">
        <v>4580</v>
      </c>
      <c r="D10684" s="25">
        <v>41640</v>
      </c>
      <c r="E10684" s="28" t="s">
        <v>2995</v>
      </c>
      <c r="F10684" s="26">
        <v>575</v>
      </c>
      <c r="G10684" s="28" t="s">
        <v>4595</v>
      </c>
      <c r="H10684" s="28" t="s">
        <v>3370</v>
      </c>
    </row>
    <row r="10685" spans="1:13" hidden="1" x14ac:dyDescent="0.2">
      <c r="A10685" s="27">
        <v>95623</v>
      </c>
      <c r="B10685" s="28" t="s">
        <v>5150</v>
      </c>
      <c r="C10685" s="28" t="s">
        <v>4580</v>
      </c>
      <c r="D10685" s="25">
        <v>41640</v>
      </c>
      <c r="E10685" s="28" t="s">
        <v>2994</v>
      </c>
      <c r="F10685" s="26">
        <v>-620</v>
      </c>
      <c r="G10685" s="28" t="s">
        <v>4574</v>
      </c>
      <c r="H10685" s="28" t="s">
        <v>6667</v>
      </c>
    </row>
    <row r="10686" spans="1:13" hidden="1" x14ac:dyDescent="0.2">
      <c r="A10686" s="211">
        <v>95206.2</v>
      </c>
      <c r="B10686" s="28" t="s">
        <v>4573</v>
      </c>
      <c r="C10686" s="28" t="s">
        <v>4574</v>
      </c>
      <c r="D10686" s="25">
        <v>41641</v>
      </c>
      <c r="E10686" s="28" t="s">
        <v>468</v>
      </c>
      <c r="F10686" s="26">
        <v>50</v>
      </c>
      <c r="G10686" s="28" t="s">
        <v>5158</v>
      </c>
      <c r="H10686" s="28" t="s">
        <v>7154</v>
      </c>
      <c r="J10686" s="28" t="s">
        <v>4905</v>
      </c>
      <c r="K10686" s="29">
        <v>41641</v>
      </c>
      <c r="L10686" s="28" t="s">
        <v>7182</v>
      </c>
      <c r="M10686" s="28" t="s">
        <v>328</v>
      </c>
    </row>
    <row r="10687" spans="1:13" hidden="1" x14ac:dyDescent="0.2">
      <c r="A10687" s="211">
        <v>95208</v>
      </c>
      <c r="B10687" s="28" t="s">
        <v>4579</v>
      </c>
      <c r="C10687" s="28" t="s">
        <v>4574</v>
      </c>
      <c r="D10687" s="25">
        <v>41641</v>
      </c>
      <c r="F10687" s="26">
        <v>100</v>
      </c>
      <c r="G10687" s="28" t="s">
        <v>4580</v>
      </c>
      <c r="H10687" s="28" t="s">
        <v>6667</v>
      </c>
      <c r="K10687" s="29">
        <v>41641</v>
      </c>
      <c r="L10687" s="28" t="s">
        <v>3059</v>
      </c>
      <c r="M10687" s="28" t="s">
        <v>286</v>
      </c>
    </row>
    <row r="10688" spans="1:13" hidden="1" x14ac:dyDescent="0.2">
      <c r="A10688" s="211">
        <v>95206.1</v>
      </c>
      <c r="B10688" s="28" t="s">
        <v>4573</v>
      </c>
      <c r="C10688" s="28" t="s">
        <v>4574</v>
      </c>
      <c r="D10688" s="25">
        <v>41641</v>
      </c>
      <c r="F10688" s="26">
        <v>50</v>
      </c>
      <c r="G10688" s="28" t="s">
        <v>4915</v>
      </c>
      <c r="H10688" s="28" t="s">
        <v>4600</v>
      </c>
      <c r="J10688" s="28" t="s">
        <v>4905</v>
      </c>
      <c r="K10688" s="29">
        <v>41641</v>
      </c>
      <c r="L10688" s="28" t="s">
        <v>7182</v>
      </c>
      <c r="M10688" s="28" t="s">
        <v>328</v>
      </c>
    </row>
    <row r="10689" spans="1:13" hidden="1" x14ac:dyDescent="0.2">
      <c r="A10689" s="211">
        <v>95215</v>
      </c>
      <c r="B10689" s="28" t="s">
        <v>4573</v>
      </c>
      <c r="C10689" s="28" t="s">
        <v>4574</v>
      </c>
      <c r="D10689" s="25">
        <v>41641</v>
      </c>
      <c r="F10689" s="26">
        <v>5</v>
      </c>
      <c r="G10689" s="28" t="s">
        <v>5134</v>
      </c>
      <c r="H10689" s="28" t="s">
        <v>5954</v>
      </c>
      <c r="J10689" s="28" t="s">
        <v>4912</v>
      </c>
      <c r="K10689" s="29">
        <v>41641</v>
      </c>
      <c r="L10689" s="28" t="s">
        <v>7174</v>
      </c>
      <c r="M10689" s="28" t="s">
        <v>7194</v>
      </c>
    </row>
    <row r="10690" spans="1:13" hidden="1" x14ac:dyDescent="0.2">
      <c r="A10690" s="211">
        <v>95214</v>
      </c>
      <c r="B10690" s="28" t="s">
        <v>4573</v>
      </c>
      <c r="C10690" s="28" t="s">
        <v>4574</v>
      </c>
      <c r="D10690" s="25">
        <v>41641</v>
      </c>
      <c r="F10690" s="26">
        <v>7.99</v>
      </c>
      <c r="G10690" s="28" t="s">
        <v>2742</v>
      </c>
      <c r="H10690" s="28" t="s">
        <v>3381</v>
      </c>
      <c r="J10690" s="28" t="s">
        <v>4911</v>
      </c>
      <c r="K10690" s="29">
        <v>41641</v>
      </c>
      <c r="L10690" s="28" t="s">
        <v>7174</v>
      </c>
      <c r="M10690" s="28" t="s">
        <v>8111</v>
      </c>
    </row>
    <row r="10691" spans="1:13" hidden="1" x14ac:dyDescent="0.2">
      <c r="A10691" s="211">
        <v>95015.1</v>
      </c>
      <c r="B10691" s="28" t="s">
        <v>4573</v>
      </c>
      <c r="C10691" s="28" t="s">
        <v>5135</v>
      </c>
      <c r="D10691" s="25">
        <v>41641</v>
      </c>
      <c r="F10691" s="26">
        <v>9.3000000000000007</v>
      </c>
      <c r="G10691" s="28" t="s">
        <v>2208</v>
      </c>
      <c r="H10691" s="28" t="s">
        <v>3365</v>
      </c>
      <c r="J10691" s="28" t="s">
        <v>4909</v>
      </c>
      <c r="K10691" s="29">
        <v>41642</v>
      </c>
      <c r="L10691" s="28" t="s">
        <v>5658</v>
      </c>
      <c r="M10691" s="28" t="s">
        <v>6399</v>
      </c>
    </row>
    <row r="10692" spans="1:13" hidden="1" x14ac:dyDescent="0.2">
      <c r="A10692" s="211">
        <v>95015.2</v>
      </c>
      <c r="B10692" s="28" t="s">
        <v>4573</v>
      </c>
      <c r="C10692" s="28" t="s">
        <v>5135</v>
      </c>
      <c r="D10692" s="25">
        <v>41641</v>
      </c>
      <c r="F10692" s="26">
        <v>14.27</v>
      </c>
      <c r="G10692" s="28" t="s">
        <v>2208</v>
      </c>
      <c r="H10692" s="28" t="s">
        <v>3370</v>
      </c>
      <c r="J10692" s="28" t="s">
        <v>4909</v>
      </c>
      <c r="K10692" s="29">
        <v>41642</v>
      </c>
      <c r="L10692" s="28" t="s">
        <v>5658</v>
      </c>
      <c r="M10692" s="28" t="s">
        <v>6399</v>
      </c>
    </row>
    <row r="10693" spans="1:13" hidden="1" x14ac:dyDescent="0.2">
      <c r="A10693" s="211">
        <v>95014</v>
      </c>
      <c r="B10693" s="28" t="s">
        <v>4573</v>
      </c>
      <c r="C10693" s="28" t="s">
        <v>5135</v>
      </c>
      <c r="D10693" s="25">
        <v>41641</v>
      </c>
      <c r="E10693" s="28" t="s">
        <v>7043</v>
      </c>
      <c r="F10693" s="26">
        <v>25.74</v>
      </c>
      <c r="G10693" s="28" t="s">
        <v>2203</v>
      </c>
      <c r="H10693" s="28" t="s">
        <v>7321</v>
      </c>
      <c r="J10693" s="28" t="s">
        <v>4911</v>
      </c>
      <c r="K10693" s="29">
        <v>41642</v>
      </c>
      <c r="L10693" s="28" t="s">
        <v>5658</v>
      </c>
      <c r="M10693" s="28" t="s">
        <v>5594</v>
      </c>
    </row>
    <row r="10694" spans="1:13" hidden="1" x14ac:dyDescent="0.2">
      <c r="A10694" s="211">
        <v>95209</v>
      </c>
      <c r="B10694" s="28" t="s">
        <v>4573</v>
      </c>
      <c r="C10694" s="28" t="s">
        <v>4574</v>
      </c>
      <c r="D10694" s="25">
        <v>41641</v>
      </c>
      <c r="E10694" s="28" t="s">
        <v>7946</v>
      </c>
      <c r="F10694" s="26">
        <v>10.85</v>
      </c>
      <c r="G10694" s="28" t="s">
        <v>5151</v>
      </c>
      <c r="H10694" s="28" t="s">
        <v>277</v>
      </c>
      <c r="J10694" s="28" t="s">
        <v>4907</v>
      </c>
      <c r="K10694" s="29">
        <v>41641</v>
      </c>
      <c r="L10694" s="28" t="s">
        <v>7174</v>
      </c>
      <c r="M10694" s="28" t="s">
        <v>6682</v>
      </c>
    </row>
    <row r="10695" spans="1:13" hidden="1" x14ac:dyDescent="0.2">
      <c r="A10695" s="211">
        <v>95211</v>
      </c>
      <c r="B10695" s="28" t="s">
        <v>4573</v>
      </c>
      <c r="C10695" s="28" t="s">
        <v>4574</v>
      </c>
      <c r="D10695" s="25">
        <v>41641</v>
      </c>
      <c r="E10695" s="28" t="s">
        <v>3382</v>
      </c>
      <c r="F10695" s="26">
        <v>171</v>
      </c>
      <c r="G10695" s="28" t="s">
        <v>5414</v>
      </c>
      <c r="H10695" s="28" t="s">
        <v>3381</v>
      </c>
      <c r="J10695" s="28" t="s">
        <v>4909</v>
      </c>
      <c r="K10695" s="29">
        <v>41641</v>
      </c>
      <c r="L10695" s="28" t="s">
        <v>7174</v>
      </c>
      <c r="M10695" s="28" t="s">
        <v>7188</v>
      </c>
    </row>
    <row r="10696" spans="1:13" hidden="1" x14ac:dyDescent="0.2">
      <c r="A10696" s="27">
        <v>95217</v>
      </c>
      <c r="B10696" s="28" t="s">
        <v>4573</v>
      </c>
      <c r="C10696" s="28" t="s">
        <v>4574</v>
      </c>
      <c r="D10696" s="25">
        <v>41641</v>
      </c>
      <c r="F10696" s="26">
        <v>16.36</v>
      </c>
      <c r="G10696" s="33" t="s">
        <v>8623</v>
      </c>
      <c r="H10696" s="28" t="s">
        <v>3381</v>
      </c>
      <c r="J10696" s="28" t="s">
        <v>4907</v>
      </c>
      <c r="K10696" s="29">
        <v>41641</v>
      </c>
      <c r="L10696" s="28" t="s">
        <v>7174</v>
      </c>
      <c r="M10696" s="28" t="s">
        <v>1402</v>
      </c>
    </row>
    <row r="10697" spans="1:13" hidden="1" x14ac:dyDescent="0.2">
      <c r="A10697" s="27">
        <v>95216</v>
      </c>
      <c r="B10697" s="28" t="s">
        <v>4579</v>
      </c>
      <c r="C10697" s="28" t="s">
        <v>4574</v>
      </c>
      <c r="D10697" s="25">
        <v>41641</v>
      </c>
      <c r="F10697" s="26">
        <v>2273.37</v>
      </c>
      <c r="G10697" s="28" t="s">
        <v>5135</v>
      </c>
      <c r="H10697" s="28" t="s">
        <v>6667</v>
      </c>
      <c r="K10697" s="29">
        <v>41641</v>
      </c>
      <c r="L10697" s="28" t="s">
        <v>7174</v>
      </c>
      <c r="M10697" s="28" t="s">
        <v>7218</v>
      </c>
    </row>
    <row r="10698" spans="1:13" hidden="1" x14ac:dyDescent="0.2">
      <c r="A10698" s="27">
        <v>95013</v>
      </c>
      <c r="B10698" s="28" t="s">
        <v>4573</v>
      </c>
      <c r="C10698" s="28" t="s">
        <v>5135</v>
      </c>
      <c r="D10698" s="25">
        <v>41641</v>
      </c>
      <c r="F10698" s="26">
        <v>48.54</v>
      </c>
      <c r="G10698" s="28" t="s">
        <v>4758</v>
      </c>
      <c r="H10698" s="28" t="s">
        <v>7322</v>
      </c>
      <c r="J10698" s="28" t="s">
        <v>7139</v>
      </c>
      <c r="K10698" s="29">
        <v>41642</v>
      </c>
      <c r="L10698" s="28" t="s">
        <v>5658</v>
      </c>
      <c r="M10698" s="28" t="s">
        <v>3005</v>
      </c>
    </row>
    <row r="10699" spans="1:13" hidden="1" x14ac:dyDescent="0.2">
      <c r="A10699" s="27">
        <v>95206.3</v>
      </c>
      <c r="B10699" s="28" t="s">
        <v>4573</v>
      </c>
      <c r="C10699" s="28" t="s">
        <v>4574</v>
      </c>
      <c r="D10699" s="25">
        <v>41641</v>
      </c>
      <c r="E10699" s="28" t="s">
        <v>3367</v>
      </c>
      <c r="F10699" s="26">
        <v>30</v>
      </c>
      <c r="G10699" s="28" t="s">
        <v>8412</v>
      </c>
      <c r="H10699" s="28" t="s">
        <v>3365</v>
      </c>
      <c r="J10699" s="28" t="s">
        <v>4905</v>
      </c>
      <c r="K10699" s="29">
        <v>41641</v>
      </c>
      <c r="L10699" s="28" t="s">
        <v>7182</v>
      </c>
      <c r="M10699" s="28" t="s">
        <v>328</v>
      </c>
    </row>
    <row r="10700" spans="1:13" hidden="1" x14ac:dyDescent="0.2">
      <c r="A10700" s="27">
        <v>95210</v>
      </c>
      <c r="B10700" s="28" t="s">
        <v>4579</v>
      </c>
      <c r="C10700" s="28" t="s">
        <v>4574</v>
      </c>
      <c r="D10700" s="25">
        <v>41641</v>
      </c>
      <c r="F10700" s="26">
        <v>50</v>
      </c>
      <c r="G10700" s="28" t="s">
        <v>5133</v>
      </c>
      <c r="H10700" s="28" t="s">
        <v>6667</v>
      </c>
      <c r="K10700" s="29">
        <v>41641</v>
      </c>
      <c r="L10700" s="28" t="s">
        <v>7174</v>
      </c>
      <c r="M10700" s="28" t="s">
        <v>2972</v>
      </c>
    </row>
    <row r="10701" spans="1:13" hidden="1" x14ac:dyDescent="0.2">
      <c r="A10701" s="27">
        <v>95293</v>
      </c>
      <c r="B10701" s="28" t="s">
        <v>5150</v>
      </c>
      <c r="C10701" s="28" t="s">
        <v>5133</v>
      </c>
      <c r="D10701" s="25">
        <v>41641</v>
      </c>
      <c r="F10701" s="26">
        <v>-50</v>
      </c>
      <c r="G10701" s="28" t="s">
        <v>5133</v>
      </c>
      <c r="H10701" s="28" t="s">
        <v>6667</v>
      </c>
      <c r="K10701" s="29">
        <v>41641</v>
      </c>
      <c r="L10701" s="28" t="s">
        <v>5658</v>
      </c>
      <c r="M10701" s="28" t="s">
        <v>2935</v>
      </c>
    </row>
    <row r="10702" spans="1:13" hidden="1" x14ac:dyDescent="0.2">
      <c r="A10702" s="27">
        <v>95213</v>
      </c>
      <c r="B10702" s="33" t="s">
        <v>4573</v>
      </c>
      <c r="C10702" s="28" t="s">
        <v>4574</v>
      </c>
      <c r="D10702" s="25">
        <v>41641</v>
      </c>
      <c r="E10702" s="33"/>
      <c r="F10702" s="26">
        <v>38.79</v>
      </c>
      <c r="G10702" s="28" t="s">
        <v>6021</v>
      </c>
      <c r="H10702" s="28" t="s">
        <v>3381</v>
      </c>
      <c r="J10702" s="28" t="s">
        <v>4909</v>
      </c>
      <c r="K10702" s="29">
        <v>41641</v>
      </c>
      <c r="L10702" s="28" t="s">
        <v>7174</v>
      </c>
      <c r="M10702" s="28" t="s">
        <v>6784</v>
      </c>
    </row>
    <row r="10703" spans="1:13" hidden="1" x14ac:dyDescent="0.2">
      <c r="A10703" s="27">
        <v>95212</v>
      </c>
      <c r="B10703" s="28" t="s">
        <v>4573</v>
      </c>
      <c r="C10703" s="28" t="s">
        <v>4574</v>
      </c>
      <c r="D10703" s="25">
        <v>41641</v>
      </c>
      <c r="F10703" s="26">
        <v>12.12</v>
      </c>
      <c r="G10703" s="28" t="s">
        <v>6022</v>
      </c>
      <c r="H10703" s="28" t="s">
        <v>3381</v>
      </c>
      <c r="J10703" s="28" t="s">
        <v>4909</v>
      </c>
      <c r="K10703" s="29">
        <v>41641</v>
      </c>
      <c r="L10703" s="28" t="s">
        <v>7174</v>
      </c>
      <c r="M10703" s="28" t="s">
        <v>7195</v>
      </c>
    </row>
    <row r="10704" spans="1:13" hidden="1" x14ac:dyDescent="0.2">
      <c r="A10704" s="27">
        <v>95206.399999999994</v>
      </c>
      <c r="B10704" s="28" t="s">
        <v>4573</v>
      </c>
      <c r="C10704" s="28" t="s">
        <v>4574</v>
      </c>
      <c r="D10704" s="25">
        <v>41641</v>
      </c>
      <c r="E10704" s="28" t="s">
        <v>7163</v>
      </c>
      <c r="F10704" s="26">
        <v>20</v>
      </c>
      <c r="G10704" s="28" t="s">
        <v>4595</v>
      </c>
      <c r="H10704" s="28" t="s">
        <v>3370</v>
      </c>
      <c r="J10704" s="28" t="s">
        <v>4905</v>
      </c>
      <c r="K10704" s="29">
        <v>41641</v>
      </c>
      <c r="L10704" s="28" t="s">
        <v>7182</v>
      </c>
      <c r="M10704" s="28" t="s">
        <v>328</v>
      </c>
    </row>
    <row r="10705" spans="1:13" hidden="1" x14ac:dyDescent="0.2">
      <c r="A10705" s="27">
        <v>95207</v>
      </c>
      <c r="B10705" s="28" t="s">
        <v>4573</v>
      </c>
      <c r="C10705" s="28" t="s">
        <v>4574</v>
      </c>
      <c r="D10705" s="25">
        <v>41641</v>
      </c>
      <c r="E10705" s="28" t="s">
        <v>7162</v>
      </c>
      <c r="F10705" s="26">
        <v>20</v>
      </c>
      <c r="G10705" s="28" t="s">
        <v>4595</v>
      </c>
      <c r="H10705" s="28" t="s">
        <v>3370</v>
      </c>
      <c r="J10705" s="28" t="s">
        <v>4906</v>
      </c>
      <c r="K10705" s="29">
        <v>41641</v>
      </c>
      <c r="L10705" s="28" t="s">
        <v>7182</v>
      </c>
      <c r="M10705" s="28" t="s">
        <v>329</v>
      </c>
    </row>
    <row r="10706" spans="1:13" hidden="1" x14ac:dyDescent="0.2">
      <c r="A10706" s="27">
        <v>95218</v>
      </c>
      <c r="B10706" s="28" t="s">
        <v>4573</v>
      </c>
      <c r="C10706" s="28" t="s">
        <v>4574</v>
      </c>
      <c r="D10706" s="25">
        <v>41641</v>
      </c>
      <c r="E10706" s="28" t="s">
        <v>5365</v>
      </c>
      <c r="F10706" s="26">
        <v>180</v>
      </c>
      <c r="G10706" s="28" t="s">
        <v>4597</v>
      </c>
      <c r="H10706" s="28" t="s">
        <v>3381</v>
      </c>
      <c r="J10706" s="28" t="s">
        <v>4909</v>
      </c>
      <c r="K10706" s="29">
        <v>41641</v>
      </c>
      <c r="L10706" s="28" t="s">
        <v>7174</v>
      </c>
      <c r="M10706" s="28" t="s">
        <v>7192</v>
      </c>
    </row>
    <row r="10707" spans="1:13" hidden="1" x14ac:dyDescent="0.2">
      <c r="A10707" s="211">
        <v>95201</v>
      </c>
      <c r="B10707" s="28" t="s">
        <v>4573</v>
      </c>
      <c r="C10707" s="28" t="s">
        <v>4574</v>
      </c>
      <c r="D10707" s="25">
        <v>41642</v>
      </c>
      <c r="F10707" s="26">
        <v>11.39</v>
      </c>
      <c r="G10707" s="28" t="s">
        <v>5143</v>
      </c>
      <c r="H10707" s="28" t="s">
        <v>3381</v>
      </c>
      <c r="J10707" s="28" t="s">
        <v>4909</v>
      </c>
      <c r="K10707" s="29">
        <v>41642</v>
      </c>
      <c r="L10707" s="28" t="s">
        <v>7174</v>
      </c>
      <c r="M10707" s="28" t="s">
        <v>7217</v>
      </c>
    </row>
    <row r="10708" spans="1:13" hidden="1" x14ac:dyDescent="0.2">
      <c r="A10708" s="211">
        <v>95203</v>
      </c>
      <c r="B10708" s="28" t="s">
        <v>4573</v>
      </c>
      <c r="C10708" s="28" t="s">
        <v>4574</v>
      </c>
      <c r="D10708" s="25">
        <v>41642</v>
      </c>
      <c r="E10708" s="28" t="s">
        <v>5212</v>
      </c>
      <c r="F10708" s="26">
        <v>1250</v>
      </c>
      <c r="G10708" s="28" t="s">
        <v>6699</v>
      </c>
      <c r="H10708" s="28" t="s">
        <v>4599</v>
      </c>
      <c r="I10708" s="28" t="s">
        <v>8620</v>
      </c>
      <c r="J10708" s="28" t="s">
        <v>4909</v>
      </c>
      <c r="K10708" s="29">
        <v>41642</v>
      </c>
      <c r="L10708" s="28" t="s">
        <v>5361</v>
      </c>
      <c r="M10708" s="28" t="s">
        <v>325</v>
      </c>
    </row>
    <row r="10709" spans="1:13" hidden="1" x14ac:dyDescent="0.2">
      <c r="A10709" s="27">
        <v>96935</v>
      </c>
      <c r="B10709" s="28" t="s">
        <v>4573</v>
      </c>
      <c r="C10709" s="28" t="s">
        <v>5135</v>
      </c>
      <c r="D10709" s="25">
        <v>41642</v>
      </c>
      <c r="F10709" s="26">
        <v>46.72</v>
      </c>
      <c r="G10709" s="28" t="s">
        <v>5160</v>
      </c>
      <c r="H10709" s="28" t="s">
        <v>4599</v>
      </c>
      <c r="I10709" s="28" t="s">
        <v>410</v>
      </c>
      <c r="J10709" s="28" t="s">
        <v>7139</v>
      </c>
      <c r="K10709" s="29">
        <v>41644</v>
      </c>
      <c r="L10709" s="28" t="s">
        <v>5658</v>
      </c>
      <c r="M10709" s="28" t="s">
        <v>1620</v>
      </c>
    </row>
    <row r="10710" spans="1:13" hidden="1" x14ac:dyDescent="0.2">
      <c r="A10710" s="27">
        <v>96936</v>
      </c>
      <c r="B10710" s="28" t="s">
        <v>4573</v>
      </c>
      <c r="C10710" s="28" t="s">
        <v>5135</v>
      </c>
      <c r="D10710" s="25">
        <v>41642</v>
      </c>
      <c r="F10710" s="26">
        <v>44.88</v>
      </c>
      <c r="G10710" s="28" t="s">
        <v>5160</v>
      </c>
      <c r="H10710" s="28" t="s">
        <v>4599</v>
      </c>
      <c r="I10710" s="28" t="s">
        <v>410</v>
      </c>
      <c r="J10710" s="28" t="s">
        <v>7139</v>
      </c>
      <c r="K10710" s="29">
        <v>41644</v>
      </c>
      <c r="L10710" s="28" t="s">
        <v>5658</v>
      </c>
      <c r="M10710" s="28" t="s">
        <v>1621</v>
      </c>
    </row>
    <row r="10711" spans="1:13" hidden="1" x14ac:dyDescent="0.2">
      <c r="A10711" s="27">
        <v>96937</v>
      </c>
      <c r="B10711" s="28" t="s">
        <v>4573</v>
      </c>
      <c r="C10711" s="28" t="s">
        <v>5135</v>
      </c>
      <c r="D10711" s="25">
        <v>41642</v>
      </c>
      <c r="E10711" s="28" t="s">
        <v>728</v>
      </c>
      <c r="F10711" s="26">
        <v>10.8</v>
      </c>
      <c r="G10711" s="28" t="s">
        <v>5160</v>
      </c>
      <c r="H10711" s="28" t="s">
        <v>4599</v>
      </c>
      <c r="I10711" s="28" t="s">
        <v>410</v>
      </c>
      <c r="J10711" s="28" t="s">
        <v>4909</v>
      </c>
      <c r="K10711" s="29">
        <v>41644</v>
      </c>
      <c r="L10711" s="28" t="s">
        <v>5658</v>
      </c>
      <c r="M10711" s="28" t="s">
        <v>1622</v>
      </c>
    </row>
    <row r="10712" spans="1:13" hidden="1" x14ac:dyDescent="0.2">
      <c r="A10712" s="27">
        <v>95202</v>
      </c>
      <c r="B10712" s="28" t="s">
        <v>4573</v>
      </c>
      <c r="C10712" s="28" t="s">
        <v>4574</v>
      </c>
      <c r="D10712" s="25">
        <v>41642</v>
      </c>
      <c r="E10712" s="28" t="s">
        <v>3389</v>
      </c>
      <c r="F10712" s="26">
        <v>26.95</v>
      </c>
      <c r="G10712" s="28" t="s">
        <v>5139</v>
      </c>
      <c r="H10712" s="28" t="s">
        <v>3381</v>
      </c>
      <c r="J10712" s="28" t="s">
        <v>4911</v>
      </c>
      <c r="K10712" s="29">
        <v>41642</v>
      </c>
      <c r="L10712" s="28" t="s">
        <v>7174</v>
      </c>
      <c r="M10712" s="28" t="s">
        <v>7187</v>
      </c>
    </row>
    <row r="10713" spans="1:13" hidden="1" x14ac:dyDescent="0.2">
      <c r="A10713" s="27">
        <v>95336</v>
      </c>
      <c r="B10713" s="28" t="s">
        <v>4573</v>
      </c>
      <c r="C10713" s="28" t="s">
        <v>2008</v>
      </c>
      <c r="D10713" s="25">
        <v>41642</v>
      </c>
      <c r="F10713" s="26">
        <v>20.88</v>
      </c>
      <c r="G10713" s="28" t="s">
        <v>683</v>
      </c>
      <c r="H10713" s="28" t="s">
        <v>3365</v>
      </c>
      <c r="J10713" s="28" t="s">
        <v>4909</v>
      </c>
      <c r="K10713" s="29">
        <v>41791</v>
      </c>
      <c r="L10713" s="28" t="s">
        <v>5658</v>
      </c>
      <c r="M10713" s="28" t="s">
        <v>3454</v>
      </c>
    </row>
    <row r="10714" spans="1:13" x14ac:dyDescent="0.2">
      <c r="A10714" s="27">
        <v>95204</v>
      </c>
      <c r="B10714" s="28" t="s">
        <v>4573</v>
      </c>
      <c r="C10714" s="28" t="s">
        <v>4574</v>
      </c>
      <c r="D10714" s="25">
        <v>41642</v>
      </c>
      <c r="F10714" s="26">
        <v>257.7</v>
      </c>
      <c r="G10714" s="28" t="s">
        <v>2205</v>
      </c>
      <c r="H10714" s="28" t="s">
        <v>7151</v>
      </c>
      <c r="J10714" s="28" t="s">
        <v>4911</v>
      </c>
      <c r="K10714" s="29">
        <v>41642</v>
      </c>
      <c r="L10714" s="28" t="s">
        <v>7212</v>
      </c>
      <c r="M10714" s="28" t="s">
        <v>326</v>
      </c>
    </row>
    <row r="10715" spans="1:13" hidden="1" x14ac:dyDescent="0.2">
      <c r="A10715" s="27">
        <v>95205</v>
      </c>
      <c r="B10715" s="28" t="s">
        <v>4573</v>
      </c>
      <c r="C10715" s="28" t="s">
        <v>4574</v>
      </c>
      <c r="D10715" s="25">
        <v>41642</v>
      </c>
      <c r="E10715" s="28" t="s">
        <v>4191</v>
      </c>
      <c r="F10715" s="26">
        <v>56.02</v>
      </c>
      <c r="G10715" s="28" t="s">
        <v>4597</v>
      </c>
      <c r="H10715" s="28" t="s">
        <v>7322</v>
      </c>
      <c r="J10715" s="28" t="s">
        <v>4549</v>
      </c>
      <c r="K10715" s="29">
        <v>41642</v>
      </c>
      <c r="L10715" s="28" t="s">
        <v>7174</v>
      </c>
      <c r="M10715" s="28" t="s">
        <v>327</v>
      </c>
    </row>
    <row r="10716" spans="1:13" hidden="1" x14ac:dyDescent="0.2">
      <c r="A10716" s="211">
        <v>95016</v>
      </c>
      <c r="B10716" s="28" t="s">
        <v>4573</v>
      </c>
      <c r="C10716" s="28" t="s">
        <v>5135</v>
      </c>
      <c r="D10716" s="25">
        <v>41643</v>
      </c>
      <c r="E10716" s="28" t="s">
        <v>7068</v>
      </c>
      <c r="F10716" s="26">
        <v>6</v>
      </c>
      <c r="G10716" s="28" t="s">
        <v>6674</v>
      </c>
      <c r="H10716" s="28" t="s">
        <v>7323</v>
      </c>
      <c r="J10716" s="28" t="s">
        <v>4912</v>
      </c>
      <c r="K10716" s="29">
        <v>41645</v>
      </c>
      <c r="L10716" s="28" t="s">
        <v>5658</v>
      </c>
      <c r="M10716" s="28" t="s">
        <v>5356</v>
      </c>
    </row>
    <row r="10717" spans="1:13" hidden="1" x14ac:dyDescent="0.2">
      <c r="A10717" s="211">
        <v>95018</v>
      </c>
      <c r="B10717" s="28" t="s">
        <v>4573</v>
      </c>
      <c r="C10717" s="28" t="s">
        <v>5135</v>
      </c>
      <c r="D10717" s="25">
        <v>41643</v>
      </c>
      <c r="F10717" s="26">
        <v>6.35</v>
      </c>
      <c r="G10717" s="28" t="s">
        <v>7996</v>
      </c>
      <c r="H10717" s="28" t="s">
        <v>3484</v>
      </c>
      <c r="J10717" s="28" t="s">
        <v>4907</v>
      </c>
      <c r="K10717" s="29">
        <v>41645</v>
      </c>
      <c r="L10717" s="28" t="s">
        <v>5658</v>
      </c>
      <c r="M10717" s="28" t="s">
        <v>3394</v>
      </c>
    </row>
    <row r="10718" spans="1:13" hidden="1" x14ac:dyDescent="0.2">
      <c r="A10718" s="211">
        <v>95017</v>
      </c>
      <c r="B10718" s="28" t="s">
        <v>4573</v>
      </c>
      <c r="C10718" s="28" t="s">
        <v>5135</v>
      </c>
      <c r="D10718" s="25">
        <v>41643</v>
      </c>
      <c r="E10718" s="28" t="s">
        <v>7044</v>
      </c>
      <c r="F10718" s="26">
        <v>143.33000000000001</v>
      </c>
      <c r="G10718" s="28" t="s">
        <v>882</v>
      </c>
      <c r="H10718" s="28" t="s">
        <v>3484</v>
      </c>
      <c r="J10718" s="28" t="s">
        <v>4909</v>
      </c>
      <c r="K10718" s="29">
        <v>41645</v>
      </c>
      <c r="L10718" s="28" t="s">
        <v>5658</v>
      </c>
      <c r="M10718" s="28" t="s">
        <v>5595</v>
      </c>
    </row>
    <row r="10719" spans="1:13" hidden="1" x14ac:dyDescent="0.2">
      <c r="A10719" s="211">
        <v>96875</v>
      </c>
      <c r="B10719" s="33" t="s">
        <v>4573</v>
      </c>
      <c r="C10719" s="33" t="s">
        <v>5135</v>
      </c>
      <c r="D10719" s="25">
        <v>41643</v>
      </c>
      <c r="E10719" s="28" t="s">
        <v>4127</v>
      </c>
      <c r="F10719" s="26">
        <v>140</v>
      </c>
      <c r="G10719" s="28" t="s">
        <v>1560</v>
      </c>
      <c r="H10719" s="28" t="s">
        <v>7324</v>
      </c>
      <c r="J10719" s="28" t="s">
        <v>4909</v>
      </c>
      <c r="K10719" s="29">
        <v>41644</v>
      </c>
      <c r="L10719" s="33" t="s">
        <v>5658</v>
      </c>
      <c r="M10719" s="28" t="s">
        <v>2735</v>
      </c>
    </row>
    <row r="10720" spans="1:13" hidden="1" x14ac:dyDescent="0.2">
      <c r="A10720" s="211">
        <v>95291</v>
      </c>
      <c r="B10720" s="28" t="s">
        <v>4573</v>
      </c>
      <c r="C10720" s="28" t="s">
        <v>5133</v>
      </c>
      <c r="D10720" s="25">
        <v>41644</v>
      </c>
      <c r="E10720" s="33"/>
      <c r="F10720" s="26">
        <v>0.03</v>
      </c>
      <c r="G10720" s="28" t="s">
        <v>681</v>
      </c>
      <c r="H10720" s="28" t="s">
        <v>7165</v>
      </c>
      <c r="K10720" s="29">
        <v>41644</v>
      </c>
      <c r="L10720" s="28" t="s">
        <v>5658</v>
      </c>
      <c r="M10720" s="28" t="s">
        <v>2936</v>
      </c>
    </row>
    <row r="10721" spans="1:13" hidden="1" x14ac:dyDescent="0.2">
      <c r="A10721" s="211">
        <v>95019</v>
      </c>
      <c r="B10721" s="28" t="s">
        <v>4573</v>
      </c>
      <c r="C10721" s="28" t="s">
        <v>5135</v>
      </c>
      <c r="D10721" s="25">
        <v>41644</v>
      </c>
      <c r="F10721" s="26">
        <v>9.99</v>
      </c>
      <c r="G10721" s="28" t="s">
        <v>7133</v>
      </c>
      <c r="H10721" s="28" t="s">
        <v>3381</v>
      </c>
      <c r="J10721" s="28" t="s">
        <v>4909</v>
      </c>
      <c r="K10721" s="29">
        <v>41645</v>
      </c>
      <c r="L10721" s="28" t="s">
        <v>5658</v>
      </c>
      <c r="M10721" s="28" t="s">
        <v>2085</v>
      </c>
    </row>
    <row r="10722" spans="1:13" hidden="1" x14ac:dyDescent="0.2">
      <c r="A10722" s="211">
        <v>95020</v>
      </c>
      <c r="B10722" s="28" t="s">
        <v>4573</v>
      </c>
      <c r="C10722" s="28" t="s">
        <v>5135</v>
      </c>
      <c r="D10722" s="25">
        <v>41644</v>
      </c>
      <c r="E10722" s="28" t="s">
        <v>4191</v>
      </c>
      <c r="F10722" s="26">
        <v>1645</v>
      </c>
      <c r="G10722" s="28" t="s">
        <v>2203</v>
      </c>
      <c r="H10722" s="28" t="s">
        <v>7324</v>
      </c>
      <c r="I10722" s="28" t="s">
        <v>4191</v>
      </c>
      <c r="J10722" s="28" t="s">
        <v>4909</v>
      </c>
      <c r="K10722" s="29">
        <v>41645</v>
      </c>
      <c r="L10722" s="28" t="s">
        <v>5658</v>
      </c>
      <c r="M10722" s="28" t="s">
        <v>5596</v>
      </c>
    </row>
    <row r="10723" spans="1:13" hidden="1" x14ac:dyDescent="0.2">
      <c r="A10723" s="27">
        <v>96939</v>
      </c>
      <c r="B10723" s="28" t="s">
        <v>4573</v>
      </c>
      <c r="C10723" s="28" t="s">
        <v>5135</v>
      </c>
      <c r="D10723" s="25">
        <v>41644</v>
      </c>
      <c r="F10723" s="26">
        <v>5.75</v>
      </c>
      <c r="G10723" s="28" t="s">
        <v>7119</v>
      </c>
      <c r="H10723" s="28" t="s">
        <v>3365</v>
      </c>
      <c r="J10723" s="28" t="s">
        <v>4911</v>
      </c>
      <c r="K10723" s="29">
        <v>41645</v>
      </c>
      <c r="L10723" s="28" t="s">
        <v>5658</v>
      </c>
      <c r="M10723" s="28" t="s">
        <v>6161</v>
      </c>
    </row>
    <row r="10724" spans="1:13" hidden="1" x14ac:dyDescent="0.2">
      <c r="A10724" s="27">
        <v>95335</v>
      </c>
      <c r="B10724" s="28" t="s">
        <v>4573</v>
      </c>
      <c r="C10724" s="28" t="s">
        <v>2008</v>
      </c>
      <c r="D10724" s="25">
        <v>41644</v>
      </c>
      <c r="F10724" s="26">
        <v>41.73</v>
      </c>
      <c r="G10724" s="28" t="s">
        <v>683</v>
      </c>
      <c r="H10724" s="28" t="s">
        <v>3365</v>
      </c>
      <c r="J10724" s="28" t="s">
        <v>4909</v>
      </c>
      <c r="K10724" s="29">
        <v>41791</v>
      </c>
      <c r="L10724" s="28" t="s">
        <v>5658</v>
      </c>
      <c r="M10724" s="28" t="s">
        <v>3453</v>
      </c>
    </row>
    <row r="10725" spans="1:13" hidden="1" x14ac:dyDescent="0.2">
      <c r="A10725" s="27">
        <v>95292</v>
      </c>
      <c r="B10725" s="28" t="s">
        <v>7124</v>
      </c>
      <c r="C10725" s="28" t="s">
        <v>5133</v>
      </c>
      <c r="D10725" s="25">
        <v>41644</v>
      </c>
      <c r="F10725" s="26">
        <v>-0.13</v>
      </c>
      <c r="G10725" s="28" t="s">
        <v>5133</v>
      </c>
      <c r="H10725" s="28" t="s">
        <v>6666</v>
      </c>
      <c r="K10725" s="29">
        <v>41644</v>
      </c>
      <c r="L10725" s="28" t="s">
        <v>5658</v>
      </c>
      <c r="M10725" s="28" t="s">
        <v>2937</v>
      </c>
    </row>
    <row r="10726" spans="1:13" hidden="1" x14ac:dyDescent="0.2">
      <c r="A10726" s="27">
        <v>96938</v>
      </c>
      <c r="B10726" s="28" t="s">
        <v>4573</v>
      </c>
      <c r="C10726" s="28" t="s">
        <v>5135</v>
      </c>
      <c r="D10726" s="25">
        <v>41644</v>
      </c>
      <c r="F10726" s="26">
        <v>51.26</v>
      </c>
      <c r="G10726" s="28" t="s">
        <v>7486</v>
      </c>
      <c r="H10726" s="28" t="s">
        <v>3381</v>
      </c>
      <c r="J10726" s="28" t="s">
        <v>4906</v>
      </c>
      <c r="K10726" s="29">
        <v>41645</v>
      </c>
      <c r="L10726" s="28" t="s">
        <v>5658</v>
      </c>
      <c r="M10726" s="28" t="s">
        <v>5565</v>
      </c>
    </row>
    <row r="10727" spans="1:13" x14ac:dyDescent="0.2">
      <c r="A10727" s="27">
        <v>96940</v>
      </c>
      <c r="B10727" s="28" t="s">
        <v>4573</v>
      </c>
      <c r="C10727" s="28" t="s">
        <v>5135</v>
      </c>
      <c r="D10727" s="25">
        <v>41644</v>
      </c>
      <c r="F10727" s="26">
        <v>263.89999999999998</v>
      </c>
      <c r="G10727" s="28" t="s">
        <v>2205</v>
      </c>
      <c r="H10727" s="28" t="s">
        <v>7151</v>
      </c>
      <c r="J10727" s="28" t="s">
        <v>4911</v>
      </c>
      <c r="K10727" s="29">
        <v>41645</v>
      </c>
      <c r="L10727" s="28" t="s">
        <v>5658</v>
      </c>
      <c r="M10727" s="28" t="s">
        <v>1584</v>
      </c>
    </row>
    <row r="10728" spans="1:13" hidden="1" x14ac:dyDescent="0.2">
      <c r="A10728" s="211">
        <v>95197</v>
      </c>
      <c r="B10728" s="28" t="s">
        <v>4579</v>
      </c>
      <c r="C10728" s="28" t="s">
        <v>4574</v>
      </c>
      <c r="D10728" s="25">
        <v>41645</v>
      </c>
      <c r="F10728" s="26">
        <v>50</v>
      </c>
      <c r="G10728" s="28" t="s">
        <v>4580</v>
      </c>
      <c r="H10728" s="28" t="s">
        <v>6667</v>
      </c>
      <c r="K10728" s="29">
        <v>41645</v>
      </c>
      <c r="L10728" s="28" t="s">
        <v>3059</v>
      </c>
      <c r="M10728" s="28" t="s">
        <v>285</v>
      </c>
    </row>
    <row r="10729" spans="1:13" hidden="1" x14ac:dyDescent="0.2">
      <c r="A10729" s="211">
        <v>95198</v>
      </c>
      <c r="B10729" s="28" t="s">
        <v>4573</v>
      </c>
      <c r="C10729" s="28" t="s">
        <v>4574</v>
      </c>
      <c r="D10729" s="25">
        <v>41645</v>
      </c>
      <c r="F10729" s="26">
        <v>35</v>
      </c>
      <c r="G10729" s="28" t="s">
        <v>6756</v>
      </c>
      <c r="H10729" s="28" t="s">
        <v>277</v>
      </c>
      <c r="J10729" s="28" t="s">
        <v>4911</v>
      </c>
      <c r="K10729" s="29">
        <v>41645</v>
      </c>
      <c r="L10729" s="28" t="s">
        <v>7174</v>
      </c>
      <c r="M10729" s="28" t="s">
        <v>6785</v>
      </c>
    </row>
    <row r="10730" spans="1:13" hidden="1" x14ac:dyDescent="0.2">
      <c r="A10730" s="211">
        <v>95200</v>
      </c>
      <c r="B10730" s="28" t="s">
        <v>4573</v>
      </c>
      <c r="C10730" s="28" t="s">
        <v>4574</v>
      </c>
      <c r="D10730" s="25">
        <v>41645</v>
      </c>
      <c r="F10730" s="26">
        <v>12</v>
      </c>
      <c r="G10730" s="28" t="s">
        <v>4596</v>
      </c>
      <c r="H10730" s="28" t="s">
        <v>5954</v>
      </c>
      <c r="J10730" s="28" t="s">
        <v>4912</v>
      </c>
      <c r="K10730" s="29">
        <v>41645</v>
      </c>
      <c r="L10730" s="28" t="s">
        <v>7174</v>
      </c>
      <c r="M10730" s="28" t="s">
        <v>4596</v>
      </c>
    </row>
    <row r="10731" spans="1:13" x14ac:dyDescent="0.2">
      <c r="A10731" s="27">
        <v>95022</v>
      </c>
      <c r="B10731" s="28" t="s">
        <v>4573</v>
      </c>
      <c r="C10731" s="28" t="s">
        <v>5135</v>
      </c>
      <c r="D10731" s="25">
        <v>41645</v>
      </c>
      <c r="E10731" s="33"/>
      <c r="F10731" s="26">
        <v>20</v>
      </c>
      <c r="G10731" s="28" t="s">
        <v>2201</v>
      </c>
      <c r="H10731" s="28" t="s">
        <v>7151</v>
      </c>
      <c r="J10731" s="28" t="s">
        <v>4911</v>
      </c>
      <c r="K10731" s="29">
        <v>41646</v>
      </c>
      <c r="L10731" s="28" t="s">
        <v>5658</v>
      </c>
      <c r="M10731" s="28" t="s">
        <v>7355</v>
      </c>
    </row>
    <row r="10732" spans="1:13" hidden="1" x14ac:dyDescent="0.2">
      <c r="A10732" s="27">
        <v>96943</v>
      </c>
      <c r="B10732" s="28" t="s">
        <v>4573</v>
      </c>
      <c r="C10732" s="28" t="s">
        <v>5135</v>
      </c>
      <c r="D10732" s="25">
        <v>41645</v>
      </c>
      <c r="E10732" s="28" t="s">
        <v>4145</v>
      </c>
      <c r="F10732" s="26">
        <v>119.69</v>
      </c>
      <c r="G10732" s="28" t="s">
        <v>3972</v>
      </c>
      <c r="H10732" s="28" t="s">
        <v>7311</v>
      </c>
      <c r="J10732" s="28" t="s">
        <v>4683</v>
      </c>
      <c r="K10732" s="29">
        <v>41646</v>
      </c>
      <c r="L10732" s="28" t="s">
        <v>5658</v>
      </c>
      <c r="M10732" s="28" t="s">
        <v>186</v>
      </c>
    </row>
    <row r="10733" spans="1:13" hidden="1" x14ac:dyDescent="0.2">
      <c r="A10733" s="27">
        <v>95196</v>
      </c>
      <c r="B10733" s="28" t="s">
        <v>4573</v>
      </c>
      <c r="C10733" s="28" t="s">
        <v>4574</v>
      </c>
      <c r="D10733" s="25">
        <v>41645</v>
      </c>
      <c r="F10733" s="26">
        <v>70</v>
      </c>
      <c r="G10733" s="28" t="s">
        <v>5152</v>
      </c>
      <c r="H10733" s="28" t="s">
        <v>7311</v>
      </c>
      <c r="J10733" s="28" t="s">
        <v>4683</v>
      </c>
      <c r="K10733" s="29">
        <v>41645</v>
      </c>
      <c r="L10733" s="28" t="s">
        <v>7182</v>
      </c>
      <c r="M10733" s="28" t="s">
        <v>324</v>
      </c>
    </row>
    <row r="10734" spans="1:13" hidden="1" x14ac:dyDescent="0.2">
      <c r="A10734" s="27">
        <v>95199</v>
      </c>
      <c r="B10734" s="28" t="s">
        <v>4579</v>
      </c>
      <c r="C10734" s="28" t="s">
        <v>4574</v>
      </c>
      <c r="D10734" s="25">
        <v>41645</v>
      </c>
      <c r="F10734" s="26">
        <v>513.65</v>
      </c>
      <c r="G10734" s="28" t="s">
        <v>2008</v>
      </c>
      <c r="H10734" s="28" t="s">
        <v>6667</v>
      </c>
      <c r="K10734" s="29">
        <v>41645</v>
      </c>
      <c r="L10734" s="28" t="s">
        <v>7174</v>
      </c>
      <c r="M10734" s="28" t="s">
        <v>6451</v>
      </c>
    </row>
    <row r="10735" spans="1:13" hidden="1" x14ac:dyDescent="0.2">
      <c r="A10735" s="27">
        <v>95021</v>
      </c>
      <c r="B10735" s="28" t="s">
        <v>4573</v>
      </c>
      <c r="C10735" s="28" t="s">
        <v>5135</v>
      </c>
      <c r="D10735" s="25">
        <v>41645</v>
      </c>
      <c r="F10735" s="26">
        <v>3.3</v>
      </c>
      <c r="G10735" s="28" t="s">
        <v>5137</v>
      </c>
      <c r="H10735" s="28" t="s">
        <v>3365</v>
      </c>
      <c r="J10735" s="28" t="s">
        <v>4911</v>
      </c>
      <c r="K10735" s="29">
        <v>41646</v>
      </c>
      <c r="L10735" s="28" t="s">
        <v>5658</v>
      </c>
      <c r="M10735" s="28" t="s">
        <v>751</v>
      </c>
    </row>
    <row r="10736" spans="1:13" hidden="1" x14ac:dyDescent="0.2">
      <c r="A10736" s="27">
        <v>96941</v>
      </c>
      <c r="B10736" s="28" t="s">
        <v>4573</v>
      </c>
      <c r="C10736" s="28" t="s">
        <v>5135</v>
      </c>
      <c r="D10736" s="25">
        <v>41645</v>
      </c>
      <c r="F10736" s="26">
        <v>4.1900000000000004</v>
      </c>
      <c r="G10736" s="28" t="s">
        <v>5137</v>
      </c>
      <c r="H10736" s="28" t="s">
        <v>3365</v>
      </c>
      <c r="J10736" s="28" t="s">
        <v>4909</v>
      </c>
      <c r="K10736" s="29">
        <v>41646</v>
      </c>
      <c r="L10736" s="28" t="s">
        <v>5658</v>
      </c>
      <c r="M10736" s="28" t="s">
        <v>6195</v>
      </c>
    </row>
    <row r="10737" spans="1:13" hidden="1" x14ac:dyDescent="0.2">
      <c r="A10737" s="27">
        <v>96942</v>
      </c>
      <c r="B10737" s="28" t="s">
        <v>4573</v>
      </c>
      <c r="C10737" s="28" t="s">
        <v>5135</v>
      </c>
      <c r="D10737" s="25">
        <v>41645</v>
      </c>
      <c r="F10737" s="26">
        <v>3.04</v>
      </c>
      <c r="G10737" s="28" t="s">
        <v>5137</v>
      </c>
      <c r="H10737" s="28" t="s">
        <v>3365</v>
      </c>
      <c r="J10737" s="28" t="s">
        <v>4909</v>
      </c>
      <c r="K10737" s="29">
        <v>41646</v>
      </c>
      <c r="L10737" s="28" t="s">
        <v>5658</v>
      </c>
      <c r="M10737" s="28" t="s">
        <v>6195</v>
      </c>
    </row>
    <row r="10738" spans="1:13" hidden="1" x14ac:dyDescent="0.2">
      <c r="A10738" s="27">
        <v>95337</v>
      </c>
      <c r="B10738" s="33" t="s">
        <v>5150</v>
      </c>
      <c r="C10738" s="28" t="s">
        <v>2008</v>
      </c>
      <c r="D10738" s="25">
        <v>41645</v>
      </c>
      <c r="F10738" s="26">
        <v>-513.65</v>
      </c>
      <c r="G10738" s="28" t="s">
        <v>4574</v>
      </c>
      <c r="H10738" s="28" t="s">
        <v>6667</v>
      </c>
      <c r="K10738" s="29">
        <v>41791</v>
      </c>
      <c r="L10738" s="28" t="s">
        <v>5658</v>
      </c>
      <c r="M10738" s="28" t="s">
        <v>3455</v>
      </c>
    </row>
    <row r="10739" spans="1:13" hidden="1" x14ac:dyDescent="0.2">
      <c r="A10739" s="211">
        <v>95023</v>
      </c>
      <c r="B10739" s="28" t="s">
        <v>4573</v>
      </c>
      <c r="C10739" s="28" t="s">
        <v>5135</v>
      </c>
      <c r="D10739" s="25">
        <v>41646</v>
      </c>
      <c r="F10739" s="26">
        <v>98.97</v>
      </c>
      <c r="G10739" s="28" t="s">
        <v>4915</v>
      </c>
      <c r="H10739" s="28" t="s">
        <v>4600</v>
      </c>
      <c r="J10739" s="28" t="s">
        <v>4907</v>
      </c>
      <c r="K10739" s="29">
        <v>41647</v>
      </c>
      <c r="L10739" s="28" t="s">
        <v>5658</v>
      </c>
      <c r="M10739" s="28" t="s">
        <v>5597</v>
      </c>
    </row>
    <row r="10740" spans="1:13" hidden="1" x14ac:dyDescent="0.2">
      <c r="A10740" s="211">
        <v>95030</v>
      </c>
      <c r="B10740" s="28" t="s">
        <v>4573</v>
      </c>
      <c r="C10740" s="33" t="s">
        <v>5135</v>
      </c>
      <c r="D10740" s="25">
        <v>41646</v>
      </c>
      <c r="E10740" s="28" t="s">
        <v>1111</v>
      </c>
      <c r="F10740" s="26">
        <v>24.5</v>
      </c>
      <c r="G10740" s="28" t="s">
        <v>1560</v>
      </c>
      <c r="H10740" s="28" t="s">
        <v>7321</v>
      </c>
      <c r="J10740" s="28" t="s">
        <v>4907</v>
      </c>
      <c r="K10740" s="29">
        <v>41647</v>
      </c>
      <c r="L10740" s="33" t="s">
        <v>5658</v>
      </c>
      <c r="M10740" s="28" t="s">
        <v>5601</v>
      </c>
    </row>
    <row r="10741" spans="1:13" hidden="1" x14ac:dyDescent="0.2">
      <c r="A10741" s="211">
        <v>95031</v>
      </c>
      <c r="B10741" s="28" t="s">
        <v>4573</v>
      </c>
      <c r="C10741" s="33" t="s">
        <v>5135</v>
      </c>
      <c r="D10741" s="25">
        <v>41646</v>
      </c>
      <c r="E10741" s="28" t="s">
        <v>2051</v>
      </c>
      <c r="F10741" s="26">
        <v>8.8000000000000007</v>
      </c>
      <c r="G10741" s="28" t="s">
        <v>1560</v>
      </c>
      <c r="H10741" s="28" t="s">
        <v>3484</v>
      </c>
      <c r="J10741" s="28" t="s">
        <v>4907</v>
      </c>
      <c r="K10741" s="29">
        <v>41647</v>
      </c>
      <c r="L10741" s="33" t="s">
        <v>5658</v>
      </c>
      <c r="M10741" s="28" t="s">
        <v>5601</v>
      </c>
    </row>
    <row r="10742" spans="1:13" hidden="1" x14ac:dyDescent="0.2">
      <c r="A10742" s="211">
        <v>95195</v>
      </c>
      <c r="B10742" s="33" t="s">
        <v>4573</v>
      </c>
      <c r="C10742" s="33" t="s">
        <v>4574</v>
      </c>
      <c r="D10742" s="25">
        <v>41646</v>
      </c>
      <c r="E10742" s="33"/>
      <c r="F10742" s="26">
        <v>5</v>
      </c>
      <c r="G10742" s="28" t="s">
        <v>4590</v>
      </c>
      <c r="H10742" s="28" t="s">
        <v>5954</v>
      </c>
      <c r="J10742" s="28" t="s">
        <v>4912</v>
      </c>
      <c r="K10742" s="29">
        <v>41646</v>
      </c>
      <c r="L10742" s="33" t="s">
        <v>7182</v>
      </c>
      <c r="M10742" s="28" t="s">
        <v>323</v>
      </c>
    </row>
    <row r="10743" spans="1:13" hidden="1" x14ac:dyDescent="0.2">
      <c r="A10743" s="211">
        <v>95025</v>
      </c>
      <c r="B10743" s="28" t="s">
        <v>4573</v>
      </c>
      <c r="C10743" s="28" t="s">
        <v>5135</v>
      </c>
      <c r="D10743" s="25">
        <v>41646</v>
      </c>
      <c r="E10743" s="28" t="s">
        <v>7045</v>
      </c>
      <c r="F10743" s="26">
        <v>177</v>
      </c>
      <c r="G10743" s="28" t="s">
        <v>6757</v>
      </c>
      <c r="H10743" s="28" t="s">
        <v>4599</v>
      </c>
      <c r="I10743" s="28" t="s">
        <v>8620</v>
      </c>
      <c r="J10743" s="28" t="s">
        <v>4909</v>
      </c>
      <c r="K10743" s="29">
        <v>41647</v>
      </c>
      <c r="L10743" s="28" t="s">
        <v>5658</v>
      </c>
      <c r="M10743" s="28" t="s">
        <v>5599</v>
      </c>
    </row>
    <row r="10744" spans="1:13" hidden="1" x14ac:dyDescent="0.2">
      <c r="A10744" s="211">
        <v>95026</v>
      </c>
      <c r="B10744" s="28" t="s">
        <v>4573</v>
      </c>
      <c r="C10744" s="28" t="s">
        <v>5135</v>
      </c>
      <c r="D10744" s="25">
        <v>41646</v>
      </c>
      <c r="E10744" s="28" t="s">
        <v>1482</v>
      </c>
      <c r="F10744" s="26">
        <v>112.92</v>
      </c>
      <c r="G10744" s="28" t="s">
        <v>6757</v>
      </c>
      <c r="H10744" s="28" t="s">
        <v>4599</v>
      </c>
      <c r="I10744" s="28" t="s">
        <v>8620</v>
      </c>
      <c r="J10744" s="28" t="s">
        <v>4909</v>
      </c>
      <c r="K10744" s="29">
        <v>41647</v>
      </c>
      <c r="L10744" s="28" t="s">
        <v>5658</v>
      </c>
      <c r="M10744" s="28" t="s">
        <v>5600</v>
      </c>
    </row>
    <row r="10745" spans="1:13" hidden="1" x14ac:dyDescent="0.2">
      <c r="A10745" s="27">
        <v>95194</v>
      </c>
      <c r="B10745" s="28" t="s">
        <v>4573</v>
      </c>
      <c r="C10745" s="28" t="s">
        <v>4574</v>
      </c>
      <c r="D10745" s="25">
        <v>41646</v>
      </c>
      <c r="E10745" s="28" t="s">
        <v>3388</v>
      </c>
      <c r="F10745" s="26">
        <v>8.19</v>
      </c>
      <c r="G10745" s="28" t="s">
        <v>4589</v>
      </c>
      <c r="H10745" s="28" t="s">
        <v>3381</v>
      </c>
      <c r="J10745" s="28" t="s">
        <v>4907</v>
      </c>
      <c r="K10745" s="29">
        <v>41646</v>
      </c>
      <c r="L10745" s="28" t="s">
        <v>7174</v>
      </c>
      <c r="M10745" s="28" t="s">
        <v>7186</v>
      </c>
    </row>
    <row r="10746" spans="1:13" hidden="1" x14ac:dyDescent="0.2">
      <c r="A10746" s="27">
        <v>95024</v>
      </c>
      <c r="B10746" s="28" t="s">
        <v>4573</v>
      </c>
      <c r="C10746" s="28" t="s">
        <v>5135</v>
      </c>
      <c r="D10746" s="25">
        <v>41646</v>
      </c>
      <c r="F10746" s="26">
        <v>8.67</v>
      </c>
      <c r="G10746" s="28" t="s">
        <v>2211</v>
      </c>
      <c r="H10746" s="28" t="s">
        <v>3370</v>
      </c>
      <c r="J10746" s="28" t="s">
        <v>4909</v>
      </c>
      <c r="K10746" s="29">
        <v>41647</v>
      </c>
      <c r="L10746" s="28" t="s">
        <v>5658</v>
      </c>
      <c r="M10746" s="28" t="s">
        <v>5598</v>
      </c>
    </row>
    <row r="10747" spans="1:13" hidden="1" x14ac:dyDescent="0.2">
      <c r="A10747" s="27">
        <v>95338.1</v>
      </c>
      <c r="B10747" s="28" t="s">
        <v>4573</v>
      </c>
      <c r="C10747" s="28" t="s">
        <v>2008</v>
      </c>
      <c r="D10747" s="25">
        <v>41647</v>
      </c>
      <c r="E10747" s="28" t="s">
        <v>7116</v>
      </c>
      <c r="F10747" s="26">
        <v>16</v>
      </c>
      <c r="G10747" s="28" t="s">
        <v>683</v>
      </c>
      <c r="H10747" s="28" t="s">
        <v>3370</v>
      </c>
      <c r="J10747" s="28" t="s">
        <v>4909</v>
      </c>
      <c r="K10747" s="29">
        <v>41883</v>
      </c>
      <c r="L10747" s="28" t="s">
        <v>5658</v>
      </c>
      <c r="M10747" s="28" t="s">
        <v>3456</v>
      </c>
    </row>
    <row r="10748" spans="1:13" hidden="1" x14ac:dyDescent="0.2">
      <c r="A10748" s="27">
        <v>95338.2</v>
      </c>
      <c r="B10748" s="28" t="s">
        <v>4573</v>
      </c>
      <c r="C10748" s="28" t="s">
        <v>2008</v>
      </c>
      <c r="D10748" s="25">
        <v>41647</v>
      </c>
      <c r="F10748" s="26">
        <v>66.569999999999993</v>
      </c>
      <c r="G10748" s="28" t="s">
        <v>683</v>
      </c>
      <c r="H10748" s="28" t="s">
        <v>3365</v>
      </c>
      <c r="J10748" s="28" t="s">
        <v>4909</v>
      </c>
      <c r="K10748" s="29">
        <v>41883</v>
      </c>
      <c r="L10748" s="28" t="s">
        <v>5658</v>
      </c>
      <c r="M10748" s="28" t="s">
        <v>3456</v>
      </c>
    </row>
    <row r="10749" spans="1:13" hidden="1" x14ac:dyDescent="0.2">
      <c r="A10749" s="27">
        <v>95091</v>
      </c>
      <c r="B10749" s="28" t="s">
        <v>4573</v>
      </c>
      <c r="C10749" s="28" t="s">
        <v>5135</v>
      </c>
      <c r="D10749" s="25">
        <v>41647</v>
      </c>
      <c r="F10749" s="26">
        <v>1.64</v>
      </c>
      <c r="G10749" s="28" t="s">
        <v>5137</v>
      </c>
      <c r="H10749" s="28" t="s">
        <v>3365</v>
      </c>
      <c r="J10749" s="28" t="s">
        <v>4909</v>
      </c>
      <c r="K10749" s="29">
        <v>41648</v>
      </c>
      <c r="L10749" s="28" t="s">
        <v>5658</v>
      </c>
      <c r="M10749" s="28" t="s">
        <v>4774</v>
      </c>
    </row>
    <row r="10750" spans="1:13" hidden="1" x14ac:dyDescent="0.2">
      <c r="A10750" s="27">
        <v>95090</v>
      </c>
      <c r="B10750" s="33" t="s">
        <v>4573</v>
      </c>
      <c r="C10750" s="28" t="s">
        <v>5135</v>
      </c>
      <c r="D10750" s="25">
        <v>41647</v>
      </c>
      <c r="F10750" s="26">
        <v>20.97</v>
      </c>
      <c r="G10750" s="28" t="s">
        <v>7486</v>
      </c>
      <c r="H10750" s="28" t="s">
        <v>3381</v>
      </c>
      <c r="I10750" s="33"/>
      <c r="J10750" s="28" t="s">
        <v>4906</v>
      </c>
      <c r="K10750" s="29">
        <v>41648</v>
      </c>
      <c r="L10750" s="28" t="s">
        <v>5658</v>
      </c>
      <c r="M10750" s="28" t="s">
        <v>5565</v>
      </c>
    </row>
    <row r="10751" spans="1:13" hidden="1" x14ac:dyDescent="0.2">
      <c r="A10751" s="211">
        <v>95193</v>
      </c>
      <c r="B10751" s="28" t="s">
        <v>4585</v>
      </c>
      <c r="C10751" s="28" t="s">
        <v>4574</v>
      </c>
      <c r="D10751" s="25">
        <v>41648</v>
      </c>
      <c r="F10751" s="26">
        <v>25</v>
      </c>
      <c r="G10751" s="28" t="s">
        <v>4586</v>
      </c>
      <c r="H10751" s="28" t="s">
        <v>5948</v>
      </c>
      <c r="J10751" s="28" t="s">
        <v>4905</v>
      </c>
      <c r="K10751" s="29">
        <v>41648</v>
      </c>
      <c r="L10751" s="28" t="s">
        <v>7174</v>
      </c>
      <c r="M10751" s="28" t="s">
        <v>7180</v>
      </c>
    </row>
    <row r="10752" spans="1:13" hidden="1" x14ac:dyDescent="0.2">
      <c r="A10752" s="211">
        <v>95192</v>
      </c>
      <c r="B10752" s="33" t="s">
        <v>4573</v>
      </c>
      <c r="C10752" s="28" t="s">
        <v>4574</v>
      </c>
      <c r="D10752" s="25">
        <v>41649</v>
      </c>
      <c r="E10752" s="28" t="s">
        <v>2598</v>
      </c>
      <c r="F10752" s="26">
        <v>10.8</v>
      </c>
      <c r="G10752" s="28" t="s">
        <v>681</v>
      </c>
      <c r="H10752" s="28" t="s">
        <v>7165</v>
      </c>
      <c r="J10752" s="28" t="s">
        <v>4907</v>
      </c>
      <c r="K10752" s="29">
        <v>41649</v>
      </c>
      <c r="L10752" s="28" t="s">
        <v>7174</v>
      </c>
      <c r="M10752" s="28" t="s">
        <v>697</v>
      </c>
    </row>
    <row r="10753" spans="1:13" hidden="1" x14ac:dyDescent="0.2">
      <c r="A10753" s="211">
        <v>95340</v>
      </c>
      <c r="B10753" s="28" t="s">
        <v>4573</v>
      </c>
      <c r="C10753" s="28" t="s">
        <v>2008</v>
      </c>
      <c r="D10753" s="25">
        <v>41649</v>
      </c>
      <c r="F10753" s="26">
        <v>49.81</v>
      </c>
      <c r="G10753" s="28" t="s">
        <v>898</v>
      </c>
      <c r="H10753" s="28" t="s">
        <v>3365</v>
      </c>
      <c r="J10753" s="28" t="s">
        <v>4909</v>
      </c>
      <c r="K10753" s="29" t="s">
        <v>3457</v>
      </c>
      <c r="L10753" s="28" t="s">
        <v>5658</v>
      </c>
      <c r="M10753" s="28" t="s">
        <v>3459</v>
      </c>
    </row>
    <row r="10754" spans="1:13" hidden="1" x14ac:dyDescent="0.2">
      <c r="A10754" s="27">
        <v>95092</v>
      </c>
      <c r="B10754" s="28" t="s">
        <v>4573</v>
      </c>
      <c r="C10754" s="28" t="s">
        <v>5135</v>
      </c>
      <c r="D10754" s="25">
        <v>41649</v>
      </c>
      <c r="F10754" s="26">
        <v>3.5</v>
      </c>
      <c r="G10754" s="28" t="s">
        <v>7119</v>
      </c>
      <c r="H10754" s="28" t="s">
        <v>3365</v>
      </c>
      <c r="J10754" s="28" t="s">
        <v>4911</v>
      </c>
      <c r="K10754" s="29">
        <v>41650</v>
      </c>
      <c r="L10754" s="28" t="s">
        <v>5658</v>
      </c>
      <c r="M10754" s="28" t="s">
        <v>5023</v>
      </c>
    </row>
    <row r="10755" spans="1:13" hidden="1" x14ac:dyDescent="0.2">
      <c r="A10755" s="211">
        <v>95094</v>
      </c>
      <c r="B10755" s="28" t="s">
        <v>4573</v>
      </c>
      <c r="C10755" s="28" t="s">
        <v>5135</v>
      </c>
      <c r="D10755" s="25">
        <v>41650</v>
      </c>
      <c r="E10755" s="33"/>
      <c r="F10755" s="26">
        <v>11.96</v>
      </c>
      <c r="G10755" s="28" t="s">
        <v>3700</v>
      </c>
      <c r="H10755" s="28" t="s">
        <v>7324</v>
      </c>
      <c r="J10755" s="28" t="s">
        <v>4909</v>
      </c>
      <c r="K10755" s="29">
        <v>41652</v>
      </c>
      <c r="L10755" s="28" t="s">
        <v>5658</v>
      </c>
      <c r="M10755" s="28" t="s">
        <v>3821</v>
      </c>
    </row>
    <row r="10756" spans="1:13" hidden="1" x14ac:dyDescent="0.2">
      <c r="A10756" s="211">
        <v>95093</v>
      </c>
      <c r="B10756" s="28" t="s">
        <v>4573</v>
      </c>
      <c r="C10756" s="28" t="s">
        <v>5135</v>
      </c>
      <c r="D10756" s="25">
        <v>41650</v>
      </c>
      <c r="F10756" s="26">
        <v>5.99</v>
      </c>
      <c r="G10756" s="28" t="s">
        <v>5710</v>
      </c>
      <c r="H10756" s="28" t="s">
        <v>3381</v>
      </c>
      <c r="J10756" s="28" t="s">
        <v>4909</v>
      </c>
      <c r="K10756" s="29">
        <v>41652</v>
      </c>
      <c r="L10756" s="28" t="s">
        <v>5658</v>
      </c>
      <c r="M10756" s="28" t="s">
        <v>1422</v>
      </c>
    </row>
    <row r="10757" spans="1:13" hidden="1" x14ac:dyDescent="0.2">
      <c r="A10757" s="211">
        <v>95339</v>
      </c>
      <c r="B10757" s="28" t="s">
        <v>4573</v>
      </c>
      <c r="C10757" s="28" t="s">
        <v>2008</v>
      </c>
      <c r="D10757" s="25">
        <v>41651</v>
      </c>
      <c r="E10757" s="28" t="s">
        <v>5207</v>
      </c>
      <c r="F10757" s="26">
        <v>714.75</v>
      </c>
      <c r="G10757" s="28" t="s">
        <v>5206</v>
      </c>
      <c r="H10757" s="28" t="s">
        <v>4599</v>
      </c>
      <c r="I10757" s="28" t="s">
        <v>380</v>
      </c>
      <c r="J10757" s="28" t="s">
        <v>4906</v>
      </c>
      <c r="K10757" s="29" t="s">
        <v>3457</v>
      </c>
      <c r="L10757" s="28" t="s">
        <v>5658</v>
      </c>
      <c r="M10757" s="28" t="s">
        <v>3458</v>
      </c>
    </row>
    <row r="10758" spans="1:13" hidden="1" x14ac:dyDescent="0.2">
      <c r="A10758" s="211">
        <v>95190</v>
      </c>
      <c r="B10758" s="28" t="s">
        <v>4573</v>
      </c>
      <c r="C10758" s="28" t="s">
        <v>4574</v>
      </c>
      <c r="D10758" s="25">
        <v>41652</v>
      </c>
      <c r="E10758" s="28" t="s">
        <v>5655</v>
      </c>
      <c r="F10758" s="26">
        <v>65</v>
      </c>
      <c r="G10758" s="28" t="s">
        <v>7118</v>
      </c>
      <c r="H10758" s="28" t="s">
        <v>3379</v>
      </c>
      <c r="J10758" s="28" t="s">
        <v>4905</v>
      </c>
      <c r="K10758" s="29">
        <v>41652</v>
      </c>
      <c r="L10758" s="28" t="s">
        <v>5361</v>
      </c>
      <c r="M10758" s="28" t="s">
        <v>321</v>
      </c>
    </row>
    <row r="10759" spans="1:13" hidden="1" x14ac:dyDescent="0.2">
      <c r="A10759" s="211">
        <v>95308</v>
      </c>
      <c r="B10759" s="28" t="s">
        <v>4573</v>
      </c>
      <c r="C10759" s="28" t="s">
        <v>2008</v>
      </c>
      <c r="D10759" s="25">
        <v>41652</v>
      </c>
      <c r="E10759" s="28" t="s">
        <v>1908</v>
      </c>
      <c r="F10759" s="26">
        <v>31.09</v>
      </c>
      <c r="G10759" s="28" t="s">
        <v>7130</v>
      </c>
      <c r="H10759" s="28" t="s">
        <v>3370</v>
      </c>
      <c r="J10759" s="28" t="s">
        <v>4907</v>
      </c>
      <c r="K10759" s="29" t="s">
        <v>2866</v>
      </c>
      <c r="L10759" s="28" t="s">
        <v>5658</v>
      </c>
      <c r="M10759" s="28" t="s">
        <v>2334</v>
      </c>
    </row>
    <row r="10760" spans="1:13" hidden="1" x14ac:dyDescent="0.2">
      <c r="A10760" s="27">
        <v>95304</v>
      </c>
      <c r="B10760" s="28" t="s">
        <v>4573</v>
      </c>
      <c r="C10760" s="28" t="s">
        <v>2008</v>
      </c>
      <c r="D10760" s="25">
        <v>41652</v>
      </c>
      <c r="E10760" s="28" t="s">
        <v>1108</v>
      </c>
      <c r="F10760" s="26">
        <v>13.18</v>
      </c>
      <c r="G10760" s="28" t="s">
        <v>4527</v>
      </c>
      <c r="H10760" s="28" t="s">
        <v>7324</v>
      </c>
      <c r="J10760" s="28" t="s">
        <v>4909</v>
      </c>
      <c r="K10760" s="29" t="s">
        <v>2863</v>
      </c>
      <c r="L10760" s="28" t="s">
        <v>5658</v>
      </c>
      <c r="M10760" s="28" t="s">
        <v>2865</v>
      </c>
    </row>
    <row r="10761" spans="1:13" hidden="1" x14ac:dyDescent="0.2">
      <c r="A10761" s="27">
        <v>95191</v>
      </c>
      <c r="B10761" s="28" t="s">
        <v>4573</v>
      </c>
      <c r="C10761" s="28" t="s">
        <v>4574</v>
      </c>
      <c r="D10761" s="25">
        <v>41652</v>
      </c>
      <c r="F10761" s="26">
        <v>70</v>
      </c>
      <c r="G10761" s="28" t="s">
        <v>5152</v>
      </c>
      <c r="H10761" s="28" t="s">
        <v>7311</v>
      </c>
      <c r="J10761" s="28" t="s">
        <v>4683</v>
      </c>
      <c r="K10761" s="29">
        <v>41652</v>
      </c>
      <c r="L10761" s="28" t="s">
        <v>7182</v>
      </c>
      <c r="M10761" s="28" t="s">
        <v>322</v>
      </c>
    </row>
    <row r="10762" spans="1:13" hidden="1" x14ac:dyDescent="0.2">
      <c r="A10762" s="27">
        <v>95302</v>
      </c>
      <c r="B10762" s="28" t="s">
        <v>4573</v>
      </c>
      <c r="C10762" s="28" t="s">
        <v>2008</v>
      </c>
      <c r="D10762" s="25">
        <v>41652</v>
      </c>
      <c r="F10762" s="26">
        <v>25.36</v>
      </c>
      <c r="G10762" s="28" t="s">
        <v>683</v>
      </c>
      <c r="H10762" s="28" t="s">
        <v>3365</v>
      </c>
      <c r="J10762" s="28" t="s">
        <v>4909</v>
      </c>
      <c r="K10762" s="29" t="s">
        <v>2863</v>
      </c>
      <c r="L10762" s="28" t="s">
        <v>5658</v>
      </c>
      <c r="M10762" s="28" t="s">
        <v>2864</v>
      </c>
    </row>
    <row r="10763" spans="1:13" hidden="1" x14ac:dyDescent="0.2">
      <c r="A10763" s="27">
        <v>95303.1</v>
      </c>
      <c r="B10763" s="28" t="s">
        <v>4573</v>
      </c>
      <c r="C10763" s="28" t="s">
        <v>2008</v>
      </c>
      <c r="D10763" s="25">
        <v>41652</v>
      </c>
      <c r="E10763" s="28" t="s">
        <v>7113</v>
      </c>
      <c r="F10763" s="26">
        <v>5</v>
      </c>
      <c r="G10763" s="28" t="s">
        <v>683</v>
      </c>
      <c r="H10763" s="28" t="s">
        <v>3370</v>
      </c>
      <c r="J10763" s="28" t="s">
        <v>4909</v>
      </c>
      <c r="K10763" s="29" t="s">
        <v>2863</v>
      </c>
      <c r="L10763" s="28" t="s">
        <v>5658</v>
      </c>
      <c r="M10763" s="28" t="s">
        <v>2864</v>
      </c>
    </row>
    <row r="10764" spans="1:13" hidden="1" x14ac:dyDescent="0.2">
      <c r="A10764" s="27">
        <v>95303.2</v>
      </c>
      <c r="B10764" s="28" t="s">
        <v>4573</v>
      </c>
      <c r="C10764" s="28" t="s">
        <v>2008</v>
      </c>
      <c r="D10764" s="25">
        <v>41652</v>
      </c>
      <c r="F10764" s="26">
        <v>19.010000000000002</v>
      </c>
      <c r="G10764" s="28" t="s">
        <v>683</v>
      </c>
      <c r="H10764" s="28" t="s">
        <v>3365</v>
      </c>
      <c r="J10764" s="28" t="s">
        <v>4909</v>
      </c>
      <c r="K10764" s="29" t="s">
        <v>2863</v>
      </c>
      <c r="L10764" s="28" t="s">
        <v>5658</v>
      </c>
      <c r="M10764" s="28" t="s">
        <v>2864</v>
      </c>
    </row>
    <row r="10765" spans="1:13" hidden="1" x14ac:dyDescent="0.2">
      <c r="A10765" s="27">
        <v>95095</v>
      </c>
      <c r="B10765" s="28" t="s">
        <v>4573</v>
      </c>
      <c r="C10765" s="28" t="s">
        <v>5135</v>
      </c>
      <c r="D10765" s="25">
        <v>41652</v>
      </c>
      <c r="F10765" s="26">
        <v>7.79</v>
      </c>
      <c r="G10765" s="28" t="s">
        <v>5137</v>
      </c>
      <c r="H10765" s="28" t="s">
        <v>3365</v>
      </c>
      <c r="J10765" s="28" t="s">
        <v>4909</v>
      </c>
      <c r="K10765" s="29">
        <v>41653</v>
      </c>
      <c r="L10765" s="28" t="s">
        <v>5658</v>
      </c>
      <c r="M10765" s="28" t="s">
        <v>4774</v>
      </c>
    </row>
    <row r="10766" spans="1:13" hidden="1" x14ac:dyDescent="0.2">
      <c r="A10766" s="211">
        <v>95307</v>
      </c>
      <c r="B10766" s="28" t="s">
        <v>4573</v>
      </c>
      <c r="C10766" s="28" t="s">
        <v>2008</v>
      </c>
      <c r="D10766" s="25">
        <v>41653</v>
      </c>
      <c r="F10766" s="26">
        <v>7.1</v>
      </c>
      <c r="G10766" s="28" t="s">
        <v>7996</v>
      </c>
      <c r="H10766" s="28" t="s">
        <v>3484</v>
      </c>
      <c r="J10766" s="28" t="s">
        <v>4907</v>
      </c>
      <c r="K10766" s="29" t="s">
        <v>2866</v>
      </c>
      <c r="L10766" s="28" t="s">
        <v>5658</v>
      </c>
      <c r="M10766" s="28" t="s">
        <v>2869</v>
      </c>
    </row>
    <row r="10767" spans="1:13" hidden="1" x14ac:dyDescent="0.2">
      <c r="A10767" s="211">
        <v>95189</v>
      </c>
      <c r="B10767" s="28" t="s">
        <v>4573</v>
      </c>
      <c r="C10767" s="28" t="s">
        <v>4574</v>
      </c>
      <c r="D10767" s="25">
        <v>41653</v>
      </c>
      <c r="E10767" s="28" t="s">
        <v>4491</v>
      </c>
      <c r="F10767" s="26">
        <v>84</v>
      </c>
      <c r="G10767" s="28" t="s">
        <v>4588</v>
      </c>
      <c r="H10767" s="28" t="s">
        <v>3379</v>
      </c>
      <c r="J10767" s="28" t="s">
        <v>4908</v>
      </c>
      <c r="K10767" s="29" t="s">
        <v>2863</v>
      </c>
      <c r="L10767" s="28" t="s">
        <v>7176</v>
      </c>
      <c r="M10767" s="28">
        <v>1468</v>
      </c>
    </row>
    <row r="10768" spans="1:13" hidden="1" x14ac:dyDescent="0.2">
      <c r="A10768" s="27">
        <v>95306</v>
      </c>
      <c r="B10768" s="28" t="s">
        <v>4573</v>
      </c>
      <c r="C10768" s="28" t="s">
        <v>2008</v>
      </c>
      <c r="D10768" s="25">
        <v>41653</v>
      </c>
      <c r="F10768" s="26">
        <v>22.49</v>
      </c>
      <c r="G10768" s="28" t="s">
        <v>683</v>
      </c>
      <c r="H10768" s="28" t="s">
        <v>3365</v>
      </c>
      <c r="J10768" s="28" t="s">
        <v>4909</v>
      </c>
      <c r="K10768" s="29" t="s">
        <v>2866</v>
      </c>
      <c r="L10768" s="28" t="s">
        <v>5658</v>
      </c>
      <c r="M10768" s="28" t="s">
        <v>2868</v>
      </c>
    </row>
    <row r="10769" spans="1:13" hidden="1" x14ac:dyDescent="0.2">
      <c r="A10769" s="27">
        <v>95305</v>
      </c>
      <c r="B10769" s="28" t="s">
        <v>4573</v>
      </c>
      <c r="C10769" s="28" t="s">
        <v>2008</v>
      </c>
      <c r="D10769" s="25">
        <v>41653</v>
      </c>
      <c r="F10769" s="26">
        <v>64.92</v>
      </c>
      <c r="G10769" s="28" t="s">
        <v>4758</v>
      </c>
      <c r="H10769" s="28" t="s">
        <v>7322</v>
      </c>
      <c r="J10769" s="28" t="s">
        <v>7139</v>
      </c>
      <c r="K10769" s="29" t="s">
        <v>2866</v>
      </c>
      <c r="L10769" s="28" t="s">
        <v>5658</v>
      </c>
      <c r="M10769" s="28" t="s">
        <v>2867</v>
      </c>
    </row>
    <row r="10770" spans="1:13" hidden="1" x14ac:dyDescent="0.2">
      <c r="A10770" s="211">
        <v>95188</v>
      </c>
      <c r="B10770" s="28" t="s">
        <v>4573</v>
      </c>
      <c r="C10770" s="28" t="s">
        <v>4574</v>
      </c>
      <c r="D10770" s="25">
        <v>41654</v>
      </c>
      <c r="F10770" s="26">
        <v>22</v>
      </c>
      <c r="G10770" s="28" t="s">
        <v>5165</v>
      </c>
      <c r="H10770" s="28" t="s">
        <v>3370</v>
      </c>
      <c r="J10770" s="28" t="s">
        <v>4909</v>
      </c>
      <c r="K10770" s="29">
        <v>41654</v>
      </c>
      <c r="L10770" s="28" t="s">
        <v>7176</v>
      </c>
      <c r="M10770" s="28">
        <v>1467</v>
      </c>
    </row>
    <row r="10771" spans="1:13" hidden="1" x14ac:dyDescent="0.2">
      <c r="A10771" s="27">
        <v>95309.1</v>
      </c>
      <c r="B10771" s="28" t="s">
        <v>4573</v>
      </c>
      <c r="C10771" s="28" t="s">
        <v>2008</v>
      </c>
      <c r="D10771" s="25">
        <v>41654</v>
      </c>
      <c r="E10771" s="28" t="s">
        <v>6550</v>
      </c>
      <c r="F10771" s="26">
        <v>6.49</v>
      </c>
      <c r="G10771" s="28" t="s">
        <v>683</v>
      </c>
      <c r="H10771" s="28" t="s">
        <v>3370</v>
      </c>
      <c r="J10771" s="28" t="s">
        <v>4909</v>
      </c>
      <c r="K10771" s="29" t="s">
        <v>2335</v>
      </c>
      <c r="L10771" s="28" t="s">
        <v>5658</v>
      </c>
      <c r="M10771" s="28" t="s">
        <v>2336</v>
      </c>
    </row>
    <row r="10772" spans="1:13" hidden="1" x14ac:dyDescent="0.2">
      <c r="A10772" s="27">
        <v>95309.2</v>
      </c>
      <c r="B10772" s="28" t="s">
        <v>4573</v>
      </c>
      <c r="C10772" s="28" t="s">
        <v>2008</v>
      </c>
      <c r="D10772" s="25">
        <v>41654</v>
      </c>
      <c r="E10772" s="28" t="s">
        <v>726</v>
      </c>
      <c r="F10772" s="26">
        <v>14</v>
      </c>
      <c r="G10772" s="28" t="s">
        <v>683</v>
      </c>
      <c r="H10772" s="28" t="s">
        <v>3370</v>
      </c>
      <c r="J10772" s="28" t="s">
        <v>4909</v>
      </c>
      <c r="K10772" s="29" t="s">
        <v>2335</v>
      </c>
      <c r="L10772" s="28" t="s">
        <v>5658</v>
      </c>
      <c r="M10772" s="28" t="s">
        <v>2336</v>
      </c>
    </row>
    <row r="10773" spans="1:13" hidden="1" x14ac:dyDescent="0.2">
      <c r="A10773" s="27">
        <v>95309.3</v>
      </c>
      <c r="B10773" s="28" t="s">
        <v>4573</v>
      </c>
      <c r="C10773" s="28" t="s">
        <v>2008</v>
      </c>
      <c r="D10773" s="25">
        <v>41654</v>
      </c>
      <c r="F10773" s="26">
        <v>31.06</v>
      </c>
      <c r="G10773" s="28" t="s">
        <v>683</v>
      </c>
      <c r="H10773" s="28" t="s">
        <v>3365</v>
      </c>
      <c r="J10773" s="28" t="s">
        <v>4909</v>
      </c>
      <c r="K10773" s="29" t="s">
        <v>2335</v>
      </c>
      <c r="L10773" s="28" t="s">
        <v>5658</v>
      </c>
      <c r="M10773" s="28" t="s">
        <v>2336</v>
      </c>
    </row>
    <row r="10774" spans="1:13" hidden="1" x14ac:dyDescent="0.2">
      <c r="A10774" s="211">
        <v>95312</v>
      </c>
      <c r="B10774" s="28" t="s">
        <v>4573</v>
      </c>
      <c r="C10774" s="28" t="s">
        <v>2008</v>
      </c>
      <c r="D10774" s="25">
        <v>41655</v>
      </c>
      <c r="F10774" s="26">
        <v>6.99</v>
      </c>
      <c r="G10774" s="28" t="s">
        <v>1555</v>
      </c>
      <c r="H10774" s="28" t="s">
        <v>3370</v>
      </c>
      <c r="J10774" s="28" t="s">
        <v>4909</v>
      </c>
      <c r="K10774" s="29" t="s">
        <v>2337</v>
      </c>
      <c r="L10774" s="28" t="s">
        <v>5658</v>
      </c>
      <c r="M10774" s="28" t="s">
        <v>2340</v>
      </c>
    </row>
    <row r="10775" spans="1:13" hidden="1" x14ac:dyDescent="0.2">
      <c r="A10775" s="211">
        <v>95186</v>
      </c>
      <c r="B10775" s="28" t="s">
        <v>4579</v>
      </c>
      <c r="C10775" s="28" t="s">
        <v>4574</v>
      </c>
      <c r="D10775" s="25">
        <v>41655</v>
      </c>
      <c r="F10775" s="26">
        <v>320</v>
      </c>
      <c r="G10775" s="28" t="s">
        <v>4580</v>
      </c>
      <c r="H10775" s="28" t="s">
        <v>6667</v>
      </c>
      <c r="K10775" s="29">
        <v>41655</v>
      </c>
      <c r="L10775" s="28" t="s">
        <v>3059</v>
      </c>
      <c r="M10775" s="28" t="s">
        <v>284</v>
      </c>
    </row>
    <row r="10776" spans="1:13" hidden="1" x14ac:dyDescent="0.2">
      <c r="A10776" s="27">
        <v>95187</v>
      </c>
      <c r="B10776" s="28" t="s">
        <v>4582</v>
      </c>
      <c r="C10776" s="28" t="s">
        <v>4574</v>
      </c>
      <c r="D10776" s="25">
        <v>41655</v>
      </c>
      <c r="F10776" s="26">
        <v>-29.3</v>
      </c>
      <c r="G10776" s="28" t="s">
        <v>8021</v>
      </c>
      <c r="H10776" s="28" t="s">
        <v>6666</v>
      </c>
      <c r="J10776" s="28" t="s">
        <v>4911</v>
      </c>
      <c r="K10776" s="29">
        <v>41655</v>
      </c>
      <c r="L10776" s="28" t="s">
        <v>2984</v>
      </c>
      <c r="M10776" s="28" t="s">
        <v>636</v>
      </c>
    </row>
    <row r="10777" spans="1:13" hidden="1" x14ac:dyDescent="0.2">
      <c r="A10777" s="27">
        <v>95310</v>
      </c>
      <c r="B10777" s="28" t="s">
        <v>4573</v>
      </c>
      <c r="C10777" s="28" t="s">
        <v>2008</v>
      </c>
      <c r="D10777" s="25">
        <v>41655</v>
      </c>
      <c r="E10777" s="28" t="s">
        <v>930</v>
      </c>
      <c r="F10777" s="26">
        <v>79.989999999999995</v>
      </c>
      <c r="G10777" s="28" t="s">
        <v>3358</v>
      </c>
      <c r="H10777" s="28" t="s">
        <v>4600</v>
      </c>
      <c r="J10777" s="28" t="s">
        <v>4911</v>
      </c>
      <c r="K10777" s="29" t="s">
        <v>2337</v>
      </c>
      <c r="L10777" s="28" t="s">
        <v>5658</v>
      </c>
      <c r="M10777" s="28" t="s">
        <v>2338</v>
      </c>
    </row>
    <row r="10778" spans="1:13" hidden="1" x14ac:dyDescent="0.2">
      <c r="A10778" s="27">
        <v>95311</v>
      </c>
      <c r="B10778" s="28" t="s">
        <v>4573</v>
      </c>
      <c r="C10778" s="28" t="s">
        <v>2008</v>
      </c>
      <c r="D10778" s="25">
        <v>41655</v>
      </c>
      <c r="F10778" s="26">
        <v>14.99</v>
      </c>
      <c r="G10778" s="28" t="s">
        <v>2608</v>
      </c>
      <c r="H10778" s="28" t="s">
        <v>4600</v>
      </c>
      <c r="J10778" s="28" t="s">
        <v>4909</v>
      </c>
      <c r="K10778" s="29" t="s">
        <v>2337</v>
      </c>
      <c r="L10778" s="28" t="s">
        <v>5658</v>
      </c>
      <c r="M10778" s="28" t="s">
        <v>2339</v>
      </c>
    </row>
    <row r="10779" spans="1:13" hidden="1" x14ac:dyDescent="0.2">
      <c r="A10779" s="211">
        <v>95184.1</v>
      </c>
      <c r="B10779" s="28" t="s">
        <v>4573</v>
      </c>
      <c r="C10779" s="28" t="s">
        <v>4574</v>
      </c>
      <c r="D10779" s="25">
        <v>41656</v>
      </c>
      <c r="E10779" s="28" t="s">
        <v>7076</v>
      </c>
      <c r="F10779" s="26">
        <v>7.6</v>
      </c>
      <c r="G10779" s="28" t="s">
        <v>5164</v>
      </c>
      <c r="H10779" s="28" t="s">
        <v>3370</v>
      </c>
      <c r="J10779" s="28" t="s">
        <v>4909</v>
      </c>
      <c r="K10779" s="29" t="s">
        <v>2337</v>
      </c>
      <c r="L10779" s="28" t="s">
        <v>7212</v>
      </c>
      <c r="M10779" s="28" t="s">
        <v>320</v>
      </c>
    </row>
    <row r="10780" spans="1:13" hidden="1" x14ac:dyDescent="0.2">
      <c r="A10780" s="211">
        <v>95184.2</v>
      </c>
      <c r="B10780" s="28" t="s">
        <v>4573</v>
      </c>
      <c r="C10780" s="28" t="s">
        <v>4574</v>
      </c>
      <c r="D10780" s="25">
        <v>41656</v>
      </c>
      <c r="E10780" s="28" t="s">
        <v>7077</v>
      </c>
      <c r="F10780" s="26">
        <v>2.2999999999999998</v>
      </c>
      <c r="G10780" s="28" t="s">
        <v>5164</v>
      </c>
      <c r="H10780" s="28" t="s">
        <v>3370</v>
      </c>
      <c r="J10780" s="28" t="s">
        <v>4909</v>
      </c>
      <c r="K10780" s="29" t="s">
        <v>2337</v>
      </c>
      <c r="L10780" s="28" t="s">
        <v>7212</v>
      </c>
      <c r="M10780" s="28" t="s">
        <v>320</v>
      </c>
    </row>
    <row r="10781" spans="1:13" hidden="1" x14ac:dyDescent="0.2">
      <c r="A10781" s="211">
        <v>95184.3</v>
      </c>
      <c r="B10781" s="28" t="s">
        <v>4573</v>
      </c>
      <c r="C10781" s="28" t="s">
        <v>4574</v>
      </c>
      <c r="D10781" s="25">
        <v>41656</v>
      </c>
      <c r="E10781" s="28" t="s">
        <v>1331</v>
      </c>
      <c r="F10781" s="26">
        <v>10</v>
      </c>
      <c r="G10781" s="28" t="s">
        <v>5164</v>
      </c>
      <c r="H10781" s="28" t="s">
        <v>3488</v>
      </c>
      <c r="J10781" s="28" t="s">
        <v>4909</v>
      </c>
      <c r="K10781" s="29" t="s">
        <v>2337</v>
      </c>
      <c r="L10781" s="28" t="s">
        <v>7212</v>
      </c>
      <c r="M10781" s="28" t="s">
        <v>320</v>
      </c>
    </row>
    <row r="10782" spans="1:13" hidden="1" x14ac:dyDescent="0.2">
      <c r="A10782" s="211">
        <v>95184.4</v>
      </c>
      <c r="B10782" s="28" t="s">
        <v>4573</v>
      </c>
      <c r="C10782" s="28" t="s">
        <v>4574</v>
      </c>
      <c r="D10782" s="25">
        <v>41656</v>
      </c>
      <c r="F10782" s="26">
        <v>18.88</v>
      </c>
      <c r="G10782" s="28" t="s">
        <v>5164</v>
      </c>
      <c r="H10782" s="28" t="s">
        <v>3365</v>
      </c>
      <c r="J10782" s="28" t="s">
        <v>4909</v>
      </c>
      <c r="K10782" s="29" t="s">
        <v>2337</v>
      </c>
      <c r="L10782" s="28" t="s">
        <v>7212</v>
      </c>
      <c r="M10782" s="28" t="s">
        <v>320</v>
      </c>
    </row>
    <row r="10783" spans="1:13" hidden="1" x14ac:dyDescent="0.2">
      <c r="A10783" s="211">
        <v>95183</v>
      </c>
      <c r="B10783" s="28" t="s">
        <v>4579</v>
      </c>
      <c r="C10783" s="28" t="s">
        <v>4574</v>
      </c>
      <c r="D10783" s="25">
        <v>41656</v>
      </c>
      <c r="F10783" s="26">
        <v>50</v>
      </c>
      <c r="G10783" s="28" t="s">
        <v>4580</v>
      </c>
      <c r="H10783" s="28" t="s">
        <v>6667</v>
      </c>
      <c r="K10783" s="29" t="s">
        <v>2337</v>
      </c>
      <c r="L10783" s="28" t="s">
        <v>3059</v>
      </c>
      <c r="M10783" s="28" t="s">
        <v>283</v>
      </c>
    </row>
    <row r="10784" spans="1:13" hidden="1" x14ac:dyDescent="0.2">
      <c r="A10784" s="27">
        <v>95185</v>
      </c>
      <c r="B10784" s="33" t="s">
        <v>4585</v>
      </c>
      <c r="C10784" s="28" t="s">
        <v>4574</v>
      </c>
      <c r="D10784" s="25">
        <v>41656</v>
      </c>
      <c r="F10784" s="26">
        <v>79.790000000000006</v>
      </c>
      <c r="G10784" s="28" t="s">
        <v>5142</v>
      </c>
      <c r="H10784" s="28" t="s">
        <v>5948</v>
      </c>
      <c r="K10784" s="29" t="s">
        <v>2337</v>
      </c>
      <c r="L10784" s="28" t="s">
        <v>7174</v>
      </c>
      <c r="M10784" s="28" t="s">
        <v>7175</v>
      </c>
    </row>
    <row r="10785" spans="1:13" hidden="1" x14ac:dyDescent="0.2">
      <c r="A10785" s="211">
        <v>95313</v>
      </c>
      <c r="B10785" s="28" t="s">
        <v>4573</v>
      </c>
      <c r="C10785" s="28" t="s">
        <v>2008</v>
      </c>
      <c r="D10785" s="25">
        <v>41658</v>
      </c>
      <c r="E10785" s="28" t="s">
        <v>7046</v>
      </c>
      <c r="F10785" s="26">
        <v>26.4</v>
      </c>
      <c r="G10785" s="28" t="s">
        <v>3348</v>
      </c>
      <c r="H10785" s="28" t="s">
        <v>3484</v>
      </c>
      <c r="J10785" s="28" t="s">
        <v>4909</v>
      </c>
      <c r="K10785" s="29" t="s">
        <v>2341</v>
      </c>
      <c r="L10785" s="28" t="s">
        <v>5658</v>
      </c>
      <c r="M10785" s="28" t="s">
        <v>2342</v>
      </c>
    </row>
    <row r="10786" spans="1:13" hidden="1" x14ac:dyDescent="0.2">
      <c r="A10786" s="211">
        <v>95314</v>
      </c>
      <c r="B10786" s="28" t="s">
        <v>4573</v>
      </c>
      <c r="C10786" s="28" t="s">
        <v>2008</v>
      </c>
      <c r="D10786" s="25">
        <v>41658</v>
      </c>
      <c r="F10786" s="26">
        <v>20.6</v>
      </c>
      <c r="G10786" s="28" t="s">
        <v>8494</v>
      </c>
      <c r="H10786" s="28" t="s">
        <v>3484</v>
      </c>
      <c r="J10786" s="28" t="s">
        <v>4909</v>
      </c>
      <c r="K10786" s="29" t="s">
        <v>2343</v>
      </c>
      <c r="L10786" s="28" t="s">
        <v>5658</v>
      </c>
      <c r="M10786" s="28" t="s">
        <v>2344</v>
      </c>
    </row>
    <row r="10787" spans="1:13" hidden="1" x14ac:dyDescent="0.2">
      <c r="A10787" s="211">
        <v>95315</v>
      </c>
      <c r="B10787" s="28" t="s">
        <v>4573</v>
      </c>
      <c r="C10787" s="28" t="s">
        <v>2008</v>
      </c>
      <c r="D10787" s="25">
        <v>41659</v>
      </c>
      <c r="E10787" s="28" t="s">
        <v>7048</v>
      </c>
      <c r="F10787" s="26">
        <v>25</v>
      </c>
      <c r="G10787" s="28" t="s">
        <v>7047</v>
      </c>
      <c r="H10787" s="28" t="s">
        <v>7322</v>
      </c>
      <c r="J10787" s="28" t="s">
        <v>5209</v>
      </c>
      <c r="K10787" s="29" t="s">
        <v>2343</v>
      </c>
      <c r="L10787" s="28" t="s">
        <v>5658</v>
      </c>
      <c r="M10787" s="28" t="s">
        <v>2345</v>
      </c>
    </row>
    <row r="10788" spans="1:13" hidden="1" x14ac:dyDescent="0.2">
      <c r="A10788" s="211">
        <v>95317</v>
      </c>
      <c r="B10788" s="28" t="s">
        <v>4573</v>
      </c>
      <c r="C10788" s="28" t="s">
        <v>2008</v>
      </c>
      <c r="D10788" s="25">
        <v>41659</v>
      </c>
      <c r="F10788" s="26">
        <v>7.89</v>
      </c>
      <c r="G10788" s="28" t="s">
        <v>7120</v>
      </c>
      <c r="H10788" s="28" t="s">
        <v>3484</v>
      </c>
      <c r="J10788" s="28" t="s">
        <v>4908</v>
      </c>
      <c r="K10788" s="29" t="s">
        <v>2343</v>
      </c>
      <c r="L10788" s="28" t="s">
        <v>5658</v>
      </c>
      <c r="M10788" s="28" t="s">
        <v>2347</v>
      </c>
    </row>
    <row r="10789" spans="1:13" hidden="1" x14ac:dyDescent="0.2">
      <c r="A10789" s="211">
        <v>95621</v>
      </c>
      <c r="B10789" s="28" t="s">
        <v>4573</v>
      </c>
      <c r="C10789" s="28" t="s">
        <v>4580</v>
      </c>
      <c r="D10789" s="25">
        <v>41659</v>
      </c>
      <c r="E10789" s="28" t="s">
        <v>7933</v>
      </c>
      <c r="F10789" s="26">
        <v>15</v>
      </c>
      <c r="G10789" s="28" t="s">
        <v>7120</v>
      </c>
      <c r="H10789" s="28" t="s">
        <v>3484</v>
      </c>
      <c r="J10789" s="28" t="s">
        <v>4907</v>
      </c>
    </row>
    <row r="10790" spans="1:13" hidden="1" x14ac:dyDescent="0.2">
      <c r="A10790" s="211">
        <v>95622</v>
      </c>
      <c r="B10790" s="28" t="s">
        <v>4573</v>
      </c>
      <c r="C10790" s="28" t="s">
        <v>4580</v>
      </c>
      <c r="D10790" s="25">
        <v>41659</v>
      </c>
      <c r="E10790" s="28" t="s">
        <v>7933</v>
      </c>
      <c r="F10790" s="26">
        <v>10</v>
      </c>
      <c r="G10790" s="28" t="s">
        <v>7120</v>
      </c>
      <c r="H10790" s="28" t="s">
        <v>3484</v>
      </c>
      <c r="J10790" s="28" t="s">
        <v>4911</v>
      </c>
    </row>
    <row r="10791" spans="1:13" hidden="1" x14ac:dyDescent="0.2">
      <c r="A10791" s="211">
        <v>95178</v>
      </c>
      <c r="B10791" s="28" t="s">
        <v>4573</v>
      </c>
      <c r="C10791" s="28" t="s">
        <v>4574</v>
      </c>
      <c r="D10791" s="25">
        <v>41659</v>
      </c>
      <c r="F10791" s="26">
        <v>8.18</v>
      </c>
      <c r="G10791" s="28" t="s">
        <v>4408</v>
      </c>
      <c r="H10791" s="28" t="s">
        <v>3365</v>
      </c>
      <c r="J10791" s="28" t="s">
        <v>4909</v>
      </c>
      <c r="K10791" s="29">
        <v>41659</v>
      </c>
      <c r="L10791" s="28" t="s">
        <v>7212</v>
      </c>
      <c r="M10791" s="28" t="s">
        <v>315</v>
      </c>
    </row>
    <row r="10792" spans="1:13" hidden="1" x14ac:dyDescent="0.2">
      <c r="A10792" s="211">
        <v>95176</v>
      </c>
      <c r="B10792" s="28" t="s">
        <v>4573</v>
      </c>
      <c r="C10792" s="28" t="s">
        <v>4574</v>
      </c>
      <c r="D10792" s="25">
        <v>41659</v>
      </c>
      <c r="E10792" s="28" t="s">
        <v>3340</v>
      </c>
      <c r="F10792" s="26">
        <v>37.01</v>
      </c>
      <c r="G10792" s="28" t="s">
        <v>882</v>
      </c>
      <c r="H10792" s="28" t="s">
        <v>4599</v>
      </c>
      <c r="I10792" s="28" t="s">
        <v>380</v>
      </c>
      <c r="J10792" s="28" t="s">
        <v>4906</v>
      </c>
      <c r="K10792" s="29">
        <v>41659</v>
      </c>
      <c r="L10792" s="28" t="s">
        <v>7212</v>
      </c>
      <c r="M10792" s="28" t="s">
        <v>313</v>
      </c>
    </row>
    <row r="10793" spans="1:13" hidden="1" x14ac:dyDescent="0.2">
      <c r="A10793" s="211">
        <v>95177</v>
      </c>
      <c r="B10793" s="28" t="s">
        <v>4573</v>
      </c>
      <c r="C10793" s="28" t="s">
        <v>4574</v>
      </c>
      <c r="D10793" s="25">
        <v>41659</v>
      </c>
      <c r="E10793" s="28" t="s">
        <v>3339</v>
      </c>
      <c r="F10793" s="26">
        <v>22.48</v>
      </c>
      <c r="G10793" s="28" t="s">
        <v>3694</v>
      </c>
      <c r="H10793" s="28" t="s">
        <v>3379</v>
      </c>
      <c r="J10793" s="28" t="s">
        <v>4906</v>
      </c>
      <c r="K10793" s="29">
        <v>41659</v>
      </c>
      <c r="L10793" s="28" t="s">
        <v>7212</v>
      </c>
      <c r="M10793" s="28" t="s">
        <v>314</v>
      </c>
    </row>
    <row r="10794" spans="1:13" hidden="1" x14ac:dyDescent="0.2">
      <c r="A10794" s="211">
        <v>95174</v>
      </c>
      <c r="B10794" s="28" t="s">
        <v>4573</v>
      </c>
      <c r="C10794" s="28" t="s">
        <v>4574</v>
      </c>
      <c r="D10794" s="25">
        <v>41659</v>
      </c>
      <c r="F10794" s="26">
        <v>11.97</v>
      </c>
      <c r="G10794" s="28" t="s">
        <v>2208</v>
      </c>
      <c r="H10794" s="28" t="s">
        <v>3370</v>
      </c>
      <c r="J10794" s="28" t="s">
        <v>4909</v>
      </c>
      <c r="K10794" s="29">
        <v>41659</v>
      </c>
      <c r="L10794" s="28" t="s">
        <v>7212</v>
      </c>
      <c r="M10794" s="28" t="s">
        <v>311</v>
      </c>
    </row>
    <row r="10795" spans="1:13" hidden="1" x14ac:dyDescent="0.2">
      <c r="A10795" s="211">
        <v>95182</v>
      </c>
      <c r="B10795" s="28" t="s">
        <v>4573</v>
      </c>
      <c r="C10795" s="28" t="s">
        <v>4574</v>
      </c>
      <c r="D10795" s="25">
        <v>41659</v>
      </c>
      <c r="F10795" s="26">
        <v>15</v>
      </c>
      <c r="G10795" s="28" t="s">
        <v>2208</v>
      </c>
      <c r="H10795" s="28" t="s">
        <v>3370</v>
      </c>
      <c r="J10795" s="28" t="s">
        <v>4909</v>
      </c>
      <c r="K10795" s="29">
        <v>41659</v>
      </c>
      <c r="L10795" s="28" t="s">
        <v>7212</v>
      </c>
      <c r="M10795" s="28" t="s">
        <v>319</v>
      </c>
    </row>
    <row r="10796" spans="1:13" hidden="1" x14ac:dyDescent="0.2">
      <c r="A10796" s="27">
        <v>95181</v>
      </c>
      <c r="B10796" s="28" t="s">
        <v>4579</v>
      </c>
      <c r="C10796" s="28" t="s">
        <v>4574</v>
      </c>
      <c r="D10796" s="25">
        <v>41659</v>
      </c>
      <c r="E10796" s="33"/>
      <c r="F10796" s="26">
        <v>2000</v>
      </c>
      <c r="G10796" s="28" t="s">
        <v>5135</v>
      </c>
      <c r="H10796" s="28" t="s">
        <v>6667</v>
      </c>
      <c r="K10796" s="29">
        <v>41659</v>
      </c>
      <c r="L10796" s="28" t="s">
        <v>5361</v>
      </c>
      <c r="M10796" s="28" t="s">
        <v>318</v>
      </c>
    </row>
    <row r="10797" spans="1:13" hidden="1" x14ac:dyDescent="0.2">
      <c r="A10797" s="27">
        <v>95620</v>
      </c>
      <c r="B10797" s="33" t="s">
        <v>4573</v>
      </c>
      <c r="C10797" s="28" t="s">
        <v>4580</v>
      </c>
      <c r="D10797" s="25">
        <v>41659</v>
      </c>
      <c r="E10797" s="28" t="s">
        <v>3875</v>
      </c>
      <c r="F10797" s="26">
        <v>20</v>
      </c>
      <c r="G10797" s="28" t="s">
        <v>3696</v>
      </c>
      <c r="H10797" s="28" t="s">
        <v>3488</v>
      </c>
      <c r="J10797" s="28" t="s">
        <v>4908</v>
      </c>
    </row>
    <row r="10798" spans="1:13" hidden="1" x14ac:dyDescent="0.2">
      <c r="A10798" s="27">
        <v>95180</v>
      </c>
      <c r="B10798" s="28" t="s">
        <v>4573</v>
      </c>
      <c r="C10798" s="28" t="s">
        <v>4574</v>
      </c>
      <c r="D10798" s="25">
        <v>41659</v>
      </c>
      <c r="F10798" s="26">
        <v>70</v>
      </c>
      <c r="G10798" s="28" t="s">
        <v>5152</v>
      </c>
      <c r="H10798" s="28" t="s">
        <v>7311</v>
      </c>
      <c r="J10798" s="28" t="s">
        <v>4683</v>
      </c>
      <c r="K10798" s="29">
        <v>41659</v>
      </c>
      <c r="L10798" s="28" t="s">
        <v>7182</v>
      </c>
      <c r="M10798" s="28" t="s">
        <v>317</v>
      </c>
    </row>
    <row r="10799" spans="1:13" hidden="1" x14ac:dyDescent="0.2">
      <c r="A10799" s="27">
        <v>95175.1</v>
      </c>
      <c r="B10799" s="28" t="s">
        <v>4573</v>
      </c>
      <c r="C10799" s="28" t="s">
        <v>4574</v>
      </c>
      <c r="D10799" s="25">
        <v>41659</v>
      </c>
      <c r="E10799" s="28" t="s">
        <v>4724</v>
      </c>
      <c r="F10799" s="26">
        <v>11</v>
      </c>
      <c r="G10799" s="28" t="s">
        <v>683</v>
      </c>
      <c r="H10799" s="28" t="s">
        <v>3370</v>
      </c>
      <c r="J10799" s="28" t="s">
        <v>7139</v>
      </c>
      <c r="K10799" s="29">
        <v>41659</v>
      </c>
      <c r="L10799" s="28" t="s">
        <v>7212</v>
      </c>
      <c r="M10799" s="28" t="s">
        <v>312</v>
      </c>
    </row>
    <row r="10800" spans="1:13" hidden="1" x14ac:dyDescent="0.2">
      <c r="A10800" s="27">
        <v>95175.2</v>
      </c>
      <c r="B10800" s="28" t="s">
        <v>4573</v>
      </c>
      <c r="C10800" s="28" t="s">
        <v>4574</v>
      </c>
      <c r="D10800" s="25">
        <v>41659</v>
      </c>
      <c r="F10800" s="26">
        <v>44.76</v>
      </c>
      <c r="G10800" s="28" t="s">
        <v>683</v>
      </c>
      <c r="H10800" s="28" t="s">
        <v>7322</v>
      </c>
      <c r="J10800" s="28" t="s">
        <v>7139</v>
      </c>
      <c r="K10800" s="29">
        <v>41659</v>
      </c>
      <c r="L10800" s="28" t="s">
        <v>7212</v>
      </c>
      <c r="M10800" s="28" t="s">
        <v>312</v>
      </c>
    </row>
    <row r="10801" spans="1:13" hidden="1" x14ac:dyDescent="0.2">
      <c r="A10801" s="27">
        <v>95316</v>
      </c>
      <c r="B10801" s="28" t="s">
        <v>4573</v>
      </c>
      <c r="C10801" s="28" t="s">
        <v>2008</v>
      </c>
      <c r="D10801" s="25">
        <v>41659</v>
      </c>
      <c r="F10801" s="26">
        <v>71.28</v>
      </c>
      <c r="G10801" s="28" t="s">
        <v>5137</v>
      </c>
      <c r="H10801" s="28" t="s">
        <v>3365</v>
      </c>
      <c r="J10801" s="28" t="s">
        <v>4909</v>
      </c>
      <c r="K10801" s="29" t="s">
        <v>2343</v>
      </c>
      <c r="L10801" s="28" t="s">
        <v>5658</v>
      </c>
      <c r="M10801" s="28" t="s">
        <v>2346</v>
      </c>
    </row>
    <row r="10802" spans="1:13" hidden="1" x14ac:dyDescent="0.2">
      <c r="A10802" s="27">
        <v>95179</v>
      </c>
      <c r="B10802" s="28" t="s">
        <v>4573</v>
      </c>
      <c r="C10802" s="28" t="s">
        <v>4574</v>
      </c>
      <c r="D10802" s="25">
        <v>41659</v>
      </c>
      <c r="F10802" s="26">
        <v>13.7</v>
      </c>
      <c r="G10802" s="28" t="s">
        <v>2205</v>
      </c>
      <c r="H10802" s="28" t="s">
        <v>3484</v>
      </c>
      <c r="J10802" s="28" t="s">
        <v>4907</v>
      </c>
      <c r="K10802" s="29">
        <v>41659</v>
      </c>
      <c r="L10802" s="28" t="s">
        <v>7212</v>
      </c>
      <c r="M10802" s="28" t="s">
        <v>316</v>
      </c>
    </row>
    <row r="10803" spans="1:13" hidden="1" x14ac:dyDescent="0.2">
      <c r="A10803" s="211">
        <v>95096</v>
      </c>
      <c r="B10803" s="28" t="s">
        <v>4573</v>
      </c>
      <c r="C10803" s="28" t="s">
        <v>5135</v>
      </c>
      <c r="D10803" s="25">
        <v>41660</v>
      </c>
      <c r="F10803" s="26">
        <v>4.95</v>
      </c>
      <c r="G10803" s="28" t="s">
        <v>896</v>
      </c>
      <c r="H10803" s="28" t="s">
        <v>3484</v>
      </c>
      <c r="J10803" s="28" t="s">
        <v>4907</v>
      </c>
      <c r="K10803" s="29">
        <v>41661</v>
      </c>
      <c r="L10803" s="28" t="s">
        <v>5658</v>
      </c>
      <c r="M10803" s="28" t="s">
        <v>7833</v>
      </c>
    </row>
    <row r="10804" spans="1:13" hidden="1" x14ac:dyDescent="0.2">
      <c r="A10804" s="211">
        <v>95097</v>
      </c>
      <c r="B10804" s="28" t="s">
        <v>4573</v>
      </c>
      <c r="C10804" s="28" t="s">
        <v>5135</v>
      </c>
      <c r="D10804" s="25">
        <v>41660</v>
      </c>
      <c r="F10804" s="26">
        <v>3.8</v>
      </c>
      <c r="G10804" s="28" t="s">
        <v>896</v>
      </c>
      <c r="H10804" s="28" t="s">
        <v>3484</v>
      </c>
      <c r="J10804" s="28" t="s">
        <v>4907</v>
      </c>
      <c r="K10804" s="29">
        <v>41661</v>
      </c>
      <c r="L10804" s="28" t="s">
        <v>5658</v>
      </c>
      <c r="M10804" s="28" t="s">
        <v>7833</v>
      </c>
    </row>
    <row r="10805" spans="1:13" hidden="1" x14ac:dyDescent="0.2">
      <c r="A10805" s="211">
        <v>95099</v>
      </c>
      <c r="B10805" s="28" t="s">
        <v>4573</v>
      </c>
      <c r="C10805" s="28" t="s">
        <v>5135</v>
      </c>
      <c r="D10805" s="25">
        <v>41660</v>
      </c>
      <c r="F10805" s="26">
        <v>23.75</v>
      </c>
      <c r="G10805" s="28" t="s">
        <v>6755</v>
      </c>
      <c r="H10805" s="28" t="s">
        <v>3379</v>
      </c>
      <c r="J10805" s="28" t="s">
        <v>4909</v>
      </c>
      <c r="K10805" s="29">
        <v>41661</v>
      </c>
      <c r="L10805" s="28" t="s">
        <v>5658</v>
      </c>
      <c r="M10805" s="28" t="s">
        <v>5070</v>
      </c>
    </row>
    <row r="10806" spans="1:13" hidden="1" x14ac:dyDescent="0.2">
      <c r="A10806" s="27">
        <v>95098</v>
      </c>
      <c r="B10806" s="28" t="s">
        <v>4573</v>
      </c>
      <c r="C10806" s="28" t="s">
        <v>5135</v>
      </c>
      <c r="D10806" s="25">
        <v>41660</v>
      </c>
      <c r="F10806" s="26">
        <v>3.31</v>
      </c>
      <c r="G10806" s="28" t="s">
        <v>5137</v>
      </c>
      <c r="H10806" s="28" t="s">
        <v>3365</v>
      </c>
      <c r="J10806" s="28" t="s">
        <v>4909</v>
      </c>
      <c r="K10806" s="29">
        <v>41661</v>
      </c>
      <c r="L10806" s="28" t="s">
        <v>5658</v>
      </c>
      <c r="M10806" s="28" t="s">
        <v>4774</v>
      </c>
    </row>
    <row r="10807" spans="1:13" hidden="1" x14ac:dyDescent="0.2">
      <c r="A10807" s="27">
        <v>95318.1</v>
      </c>
      <c r="B10807" s="28" t="s">
        <v>4573</v>
      </c>
      <c r="C10807" s="28" t="s">
        <v>2008</v>
      </c>
      <c r="D10807" s="25">
        <v>41661</v>
      </c>
      <c r="E10807" s="28" t="s">
        <v>4379</v>
      </c>
      <c r="F10807" s="26">
        <v>6</v>
      </c>
      <c r="G10807" s="28" t="s">
        <v>683</v>
      </c>
      <c r="H10807" s="28" t="s">
        <v>3370</v>
      </c>
      <c r="J10807" s="28" t="s">
        <v>4909</v>
      </c>
      <c r="K10807" s="29" t="s">
        <v>2348</v>
      </c>
      <c r="L10807" s="28" t="s">
        <v>5658</v>
      </c>
      <c r="M10807" s="28" t="s">
        <v>2349</v>
      </c>
    </row>
    <row r="10808" spans="1:13" hidden="1" x14ac:dyDescent="0.2">
      <c r="A10808" s="27">
        <v>95318.2</v>
      </c>
      <c r="B10808" s="28" t="s">
        <v>4573</v>
      </c>
      <c r="C10808" s="28" t="s">
        <v>2008</v>
      </c>
      <c r="D10808" s="25">
        <v>41661</v>
      </c>
      <c r="F10808" s="26">
        <v>13.19</v>
      </c>
      <c r="G10808" s="28" t="s">
        <v>683</v>
      </c>
      <c r="H10808" s="28" t="s">
        <v>3365</v>
      </c>
      <c r="J10808" s="28" t="s">
        <v>4909</v>
      </c>
      <c r="K10808" s="29" t="s">
        <v>2348</v>
      </c>
      <c r="L10808" s="28" t="s">
        <v>5658</v>
      </c>
      <c r="M10808" s="28" t="s">
        <v>2349</v>
      </c>
    </row>
    <row r="10809" spans="1:13" hidden="1" x14ac:dyDescent="0.2">
      <c r="A10809" s="27">
        <v>95173</v>
      </c>
      <c r="B10809" s="28" t="s">
        <v>4585</v>
      </c>
      <c r="C10809" s="28" t="s">
        <v>4574</v>
      </c>
      <c r="D10809" s="25">
        <v>41661</v>
      </c>
      <c r="F10809" s="26">
        <v>20.8</v>
      </c>
      <c r="G10809" s="28" t="s">
        <v>5141</v>
      </c>
      <c r="H10809" s="28" t="s">
        <v>5948</v>
      </c>
      <c r="J10809" s="28" t="s">
        <v>4907</v>
      </c>
      <c r="K10809" s="29">
        <v>41661</v>
      </c>
      <c r="L10809" s="28" t="s">
        <v>7174</v>
      </c>
      <c r="M10809" s="28" t="s">
        <v>5035</v>
      </c>
    </row>
    <row r="10810" spans="1:13" hidden="1" x14ac:dyDescent="0.2">
      <c r="A10810" s="27">
        <v>95100</v>
      </c>
      <c r="B10810" s="28" t="s">
        <v>4573</v>
      </c>
      <c r="C10810" s="28" t="s">
        <v>5135</v>
      </c>
      <c r="D10810" s="25">
        <v>41661</v>
      </c>
      <c r="F10810" s="26">
        <v>2.5299999999999998</v>
      </c>
      <c r="G10810" s="28" t="s">
        <v>5137</v>
      </c>
      <c r="H10810" s="28" t="s">
        <v>3365</v>
      </c>
      <c r="J10810" s="28" t="s">
        <v>4909</v>
      </c>
      <c r="K10810" s="29">
        <v>41662</v>
      </c>
      <c r="L10810" s="28" t="s">
        <v>5658</v>
      </c>
      <c r="M10810" s="28" t="s">
        <v>4774</v>
      </c>
    </row>
    <row r="10811" spans="1:13" hidden="1" x14ac:dyDescent="0.2">
      <c r="A10811" s="27">
        <v>95172</v>
      </c>
      <c r="B10811" s="28" t="s">
        <v>4573</v>
      </c>
      <c r="C10811" s="28" t="s">
        <v>4574</v>
      </c>
      <c r="D10811" s="25">
        <v>41662</v>
      </c>
      <c r="E10811" s="28" t="s">
        <v>3389</v>
      </c>
      <c r="F10811" s="26">
        <v>47.52</v>
      </c>
      <c r="G10811" s="28" t="s">
        <v>5139</v>
      </c>
      <c r="H10811" s="28" t="s">
        <v>3381</v>
      </c>
      <c r="J10811" s="28" t="s">
        <v>4911</v>
      </c>
      <c r="K10811" s="29">
        <v>41662</v>
      </c>
      <c r="L10811" s="28" t="s">
        <v>7174</v>
      </c>
      <c r="M10811" s="28" t="s">
        <v>7209</v>
      </c>
    </row>
    <row r="10812" spans="1:13" hidden="1" x14ac:dyDescent="0.2">
      <c r="A10812" s="27">
        <v>95102.1</v>
      </c>
      <c r="B10812" s="33" t="s">
        <v>4573</v>
      </c>
      <c r="C10812" s="28" t="s">
        <v>5135</v>
      </c>
      <c r="D10812" s="25">
        <v>41662</v>
      </c>
      <c r="E10812" s="28" t="s">
        <v>4384</v>
      </c>
      <c r="F10812" s="26">
        <v>27</v>
      </c>
      <c r="G10812" s="28" t="s">
        <v>683</v>
      </c>
      <c r="H10812" s="28" t="s">
        <v>3488</v>
      </c>
      <c r="J10812" s="28" t="s">
        <v>4911</v>
      </c>
      <c r="K10812" s="29">
        <v>41663</v>
      </c>
      <c r="L10812" s="28" t="s">
        <v>5658</v>
      </c>
      <c r="M10812" s="28" t="s">
        <v>7857</v>
      </c>
    </row>
    <row r="10813" spans="1:13" hidden="1" x14ac:dyDescent="0.2">
      <c r="A10813" s="27">
        <v>95102.2</v>
      </c>
      <c r="B10813" s="28" t="s">
        <v>4573</v>
      </c>
      <c r="C10813" s="28" t="s">
        <v>5135</v>
      </c>
      <c r="D10813" s="25">
        <v>41662</v>
      </c>
      <c r="E10813" s="28" t="s">
        <v>4385</v>
      </c>
      <c r="F10813" s="26">
        <v>10.07</v>
      </c>
      <c r="G10813" s="28" t="s">
        <v>683</v>
      </c>
      <c r="H10813" s="28" t="s">
        <v>3370</v>
      </c>
      <c r="J10813" s="28" t="s">
        <v>4911</v>
      </c>
      <c r="K10813" s="29">
        <v>41663</v>
      </c>
      <c r="L10813" s="28" t="s">
        <v>5658</v>
      </c>
      <c r="M10813" s="28" t="s">
        <v>7857</v>
      </c>
    </row>
    <row r="10814" spans="1:13" hidden="1" x14ac:dyDescent="0.2">
      <c r="A10814" s="27">
        <v>95101</v>
      </c>
      <c r="B10814" s="28" t="s">
        <v>4573</v>
      </c>
      <c r="C10814" s="28" t="s">
        <v>5135</v>
      </c>
      <c r="D10814" s="25">
        <v>41662</v>
      </c>
      <c r="E10814" s="28" t="s">
        <v>4764</v>
      </c>
      <c r="F10814" s="26">
        <v>98.14</v>
      </c>
      <c r="G10814" s="28" t="s">
        <v>6789</v>
      </c>
      <c r="H10814" s="28" t="s">
        <v>3381</v>
      </c>
      <c r="J10814" s="28" t="s">
        <v>4909</v>
      </c>
      <c r="K10814" s="29">
        <v>41663</v>
      </c>
      <c r="L10814" s="28" t="s">
        <v>5658</v>
      </c>
      <c r="M10814" s="28" t="s">
        <v>7364</v>
      </c>
    </row>
    <row r="10815" spans="1:13" hidden="1" x14ac:dyDescent="0.2">
      <c r="A10815" s="211">
        <v>95103.1</v>
      </c>
      <c r="B10815" s="28" t="s">
        <v>4573</v>
      </c>
      <c r="C10815" s="28" t="s">
        <v>5135</v>
      </c>
      <c r="D10815" s="25">
        <v>41663</v>
      </c>
      <c r="F10815" s="26">
        <v>9</v>
      </c>
      <c r="G10815" s="28" t="s">
        <v>898</v>
      </c>
      <c r="H10815" s="28" t="s">
        <v>3370</v>
      </c>
      <c r="J10815" s="28" t="s">
        <v>4909</v>
      </c>
      <c r="K10815" s="29">
        <v>41664</v>
      </c>
      <c r="L10815" s="28" t="s">
        <v>5658</v>
      </c>
      <c r="M10815" s="28" t="s">
        <v>3050</v>
      </c>
    </row>
    <row r="10816" spans="1:13" hidden="1" x14ac:dyDescent="0.2">
      <c r="A10816" s="211">
        <v>95103.2</v>
      </c>
      <c r="B10816" s="28" t="s">
        <v>4573</v>
      </c>
      <c r="C10816" s="28" t="s">
        <v>5135</v>
      </c>
      <c r="D10816" s="25">
        <v>41663</v>
      </c>
      <c r="F10816" s="26">
        <v>38.229999999999997</v>
      </c>
      <c r="G10816" s="28" t="s">
        <v>898</v>
      </c>
      <c r="H10816" s="28" t="s">
        <v>3365</v>
      </c>
      <c r="J10816" s="28" t="s">
        <v>4909</v>
      </c>
      <c r="K10816" s="29">
        <v>41664</v>
      </c>
      <c r="L10816" s="28" t="s">
        <v>5658</v>
      </c>
      <c r="M10816" s="28" t="s">
        <v>3050</v>
      </c>
    </row>
    <row r="10817" spans="1:13" hidden="1" x14ac:dyDescent="0.2">
      <c r="A10817" s="211">
        <v>95104</v>
      </c>
      <c r="B10817" s="28" t="s">
        <v>4573</v>
      </c>
      <c r="C10817" s="28" t="s">
        <v>5135</v>
      </c>
      <c r="D10817" s="25">
        <v>41663</v>
      </c>
      <c r="F10817" s="26">
        <v>31.82</v>
      </c>
      <c r="G10817" s="28" t="s">
        <v>898</v>
      </c>
      <c r="H10817" s="28" t="s">
        <v>3365</v>
      </c>
      <c r="J10817" s="28" t="s">
        <v>4909</v>
      </c>
      <c r="K10817" s="29">
        <v>41664</v>
      </c>
      <c r="L10817" s="28" t="s">
        <v>5658</v>
      </c>
      <c r="M10817" s="28" t="s">
        <v>3050</v>
      </c>
    </row>
    <row r="10818" spans="1:13" hidden="1" x14ac:dyDescent="0.2">
      <c r="A10818" s="27">
        <v>95105</v>
      </c>
      <c r="B10818" s="28" t="s">
        <v>4573</v>
      </c>
      <c r="C10818" s="28" t="s">
        <v>5135</v>
      </c>
      <c r="D10818" s="25">
        <v>41663</v>
      </c>
      <c r="F10818" s="26">
        <v>22.3</v>
      </c>
      <c r="G10818" s="28" t="s">
        <v>78</v>
      </c>
      <c r="H10818" s="28" t="s">
        <v>3484</v>
      </c>
      <c r="J10818" s="28" t="s">
        <v>4909</v>
      </c>
      <c r="K10818" s="29">
        <v>41664</v>
      </c>
      <c r="L10818" s="28" t="s">
        <v>5658</v>
      </c>
      <c r="M10818" s="28" t="s">
        <v>1628</v>
      </c>
    </row>
    <row r="10819" spans="1:13" hidden="1" x14ac:dyDescent="0.2">
      <c r="A10819" s="211">
        <v>95108</v>
      </c>
      <c r="B10819" s="28" t="s">
        <v>4573</v>
      </c>
      <c r="C10819" s="28" t="s">
        <v>5135</v>
      </c>
      <c r="D10819" s="25">
        <v>41664</v>
      </c>
      <c r="E10819" s="28" t="s">
        <v>7898</v>
      </c>
      <c r="F10819" s="26">
        <v>23.6</v>
      </c>
      <c r="G10819" s="28" t="s">
        <v>1942</v>
      </c>
      <c r="H10819" s="28" t="s">
        <v>3484</v>
      </c>
      <c r="J10819" s="28" t="s">
        <v>4909</v>
      </c>
      <c r="K10819" s="29">
        <v>41666</v>
      </c>
      <c r="L10819" s="28" t="s">
        <v>5658</v>
      </c>
      <c r="M10819" s="28" t="s">
        <v>1873</v>
      </c>
    </row>
    <row r="10820" spans="1:13" hidden="1" x14ac:dyDescent="0.2">
      <c r="A10820" s="211">
        <v>95109</v>
      </c>
      <c r="B10820" s="28" t="s">
        <v>4573</v>
      </c>
      <c r="C10820" s="28" t="s">
        <v>5135</v>
      </c>
      <c r="D10820" s="25">
        <v>41664</v>
      </c>
      <c r="E10820" s="28" t="s">
        <v>6554</v>
      </c>
      <c r="F10820" s="26">
        <v>65</v>
      </c>
      <c r="G10820" s="28" t="s">
        <v>4915</v>
      </c>
      <c r="H10820" s="28" t="s">
        <v>4600</v>
      </c>
      <c r="J10820" s="28" t="s">
        <v>4911</v>
      </c>
      <c r="K10820" s="29">
        <v>41666</v>
      </c>
      <c r="L10820" s="28" t="s">
        <v>5658</v>
      </c>
      <c r="M10820" s="28" t="s">
        <v>1874</v>
      </c>
    </row>
    <row r="10821" spans="1:13" hidden="1" x14ac:dyDescent="0.2">
      <c r="A10821" s="211">
        <v>95107</v>
      </c>
      <c r="B10821" s="33" t="s">
        <v>4573</v>
      </c>
      <c r="C10821" s="28" t="s">
        <v>5135</v>
      </c>
      <c r="D10821" s="25">
        <v>41664</v>
      </c>
      <c r="F10821" s="26">
        <v>184</v>
      </c>
      <c r="G10821" s="28" t="s">
        <v>1565</v>
      </c>
      <c r="H10821" s="28" t="s">
        <v>4600</v>
      </c>
      <c r="J10821" s="28" t="s">
        <v>4911</v>
      </c>
      <c r="K10821" s="29">
        <v>41666</v>
      </c>
      <c r="L10821" s="28" t="s">
        <v>5658</v>
      </c>
      <c r="M10821" s="28" t="s">
        <v>1872</v>
      </c>
    </row>
    <row r="10822" spans="1:13" hidden="1" x14ac:dyDescent="0.2">
      <c r="A10822" s="211">
        <v>95111</v>
      </c>
      <c r="B10822" s="28" t="s">
        <v>4573</v>
      </c>
      <c r="C10822" s="28" t="s">
        <v>5135</v>
      </c>
      <c r="D10822" s="25">
        <v>41664</v>
      </c>
      <c r="F10822" s="26">
        <v>17.45</v>
      </c>
      <c r="G10822" s="28" t="s">
        <v>5411</v>
      </c>
      <c r="H10822" s="28" t="s">
        <v>3370</v>
      </c>
      <c r="J10822" s="28" t="s">
        <v>4907</v>
      </c>
      <c r="K10822" s="29">
        <v>41666</v>
      </c>
      <c r="L10822" s="28" t="s">
        <v>5658</v>
      </c>
      <c r="M10822" s="28" t="s">
        <v>4150</v>
      </c>
    </row>
    <row r="10823" spans="1:13" hidden="1" x14ac:dyDescent="0.2">
      <c r="A10823" s="211">
        <v>95106</v>
      </c>
      <c r="B10823" s="28" t="s">
        <v>4573</v>
      </c>
      <c r="C10823" s="28" t="s">
        <v>5135</v>
      </c>
      <c r="D10823" s="25">
        <v>41664</v>
      </c>
      <c r="E10823" s="28" t="s">
        <v>951</v>
      </c>
      <c r="F10823" s="26">
        <v>45.9</v>
      </c>
      <c r="G10823" s="28" t="s">
        <v>2203</v>
      </c>
      <c r="H10823" s="28" t="s">
        <v>7321</v>
      </c>
      <c r="J10823" s="28" t="s">
        <v>4907</v>
      </c>
      <c r="K10823" s="29">
        <v>41666</v>
      </c>
      <c r="L10823" s="28" t="s">
        <v>5658</v>
      </c>
      <c r="M10823" s="28" t="s">
        <v>1871</v>
      </c>
    </row>
    <row r="10824" spans="1:13" x14ac:dyDescent="0.2">
      <c r="A10824" s="211">
        <v>95110</v>
      </c>
      <c r="B10824" s="28" t="s">
        <v>4573</v>
      </c>
      <c r="C10824" s="28" t="s">
        <v>5135</v>
      </c>
      <c r="D10824" s="25">
        <v>41664</v>
      </c>
      <c r="E10824" s="28" t="s">
        <v>7049</v>
      </c>
      <c r="F10824" s="26">
        <v>4.84</v>
      </c>
      <c r="G10824" s="28" t="s">
        <v>898</v>
      </c>
      <c r="H10824" s="28" t="s">
        <v>7151</v>
      </c>
      <c r="J10824" s="28" t="s">
        <v>4907</v>
      </c>
      <c r="K10824" s="29">
        <v>41666</v>
      </c>
      <c r="L10824" s="28" t="s">
        <v>5658</v>
      </c>
      <c r="M10824" s="28" t="s">
        <v>4149</v>
      </c>
    </row>
    <row r="10825" spans="1:13" hidden="1" x14ac:dyDescent="0.2">
      <c r="A10825" s="211">
        <v>95112</v>
      </c>
      <c r="B10825" s="28" t="s">
        <v>4573</v>
      </c>
      <c r="C10825" s="28" t="s">
        <v>5135</v>
      </c>
      <c r="D10825" s="25">
        <v>41665</v>
      </c>
      <c r="E10825" s="28" t="s">
        <v>1113</v>
      </c>
      <c r="F10825" s="26">
        <v>8.9499999999999993</v>
      </c>
      <c r="G10825" s="28" t="s">
        <v>7120</v>
      </c>
      <c r="H10825" s="28" t="s">
        <v>3484</v>
      </c>
      <c r="J10825" s="28" t="s">
        <v>4908</v>
      </c>
      <c r="K10825" s="29">
        <v>41666</v>
      </c>
      <c r="L10825" s="28" t="s">
        <v>5658</v>
      </c>
      <c r="M10825" s="28" t="s">
        <v>1424</v>
      </c>
    </row>
    <row r="10826" spans="1:13" hidden="1" x14ac:dyDescent="0.2">
      <c r="A10826" s="211">
        <v>95169</v>
      </c>
      <c r="B10826" s="28" t="s">
        <v>4579</v>
      </c>
      <c r="C10826" s="28" t="s">
        <v>4574</v>
      </c>
      <c r="D10826" s="25">
        <v>41666</v>
      </c>
      <c r="F10826" s="26">
        <v>50</v>
      </c>
      <c r="G10826" s="28" t="s">
        <v>4580</v>
      </c>
      <c r="H10826" s="28" t="s">
        <v>6667</v>
      </c>
      <c r="K10826" s="29">
        <v>41666</v>
      </c>
      <c r="L10826" s="28" t="s">
        <v>3059</v>
      </c>
      <c r="M10826" s="28" t="s">
        <v>2722</v>
      </c>
    </row>
    <row r="10827" spans="1:13" hidden="1" x14ac:dyDescent="0.2">
      <c r="A10827" s="211">
        <v>95170</v>
      </c>
      <c r="B10827" s="28" t="s">
        <v>4573</v>
      </c>
      <c r="C10827" s="28" t="s">
        <v>4574</v>
      </c>
      <c r="D10827" s="25">
        <v>41666</v>
      </c>
      <c r="F10827" s="26">
        <v>3445.25</v>
      </c>
      <c r="G10827" s="28" t="s">
        <v>681</v>
      </c>
      <c r="H10827" s="28" t="s">
        <v>7165</v>
      </c>
      <c r="J10827" s="28" t="s">
        <v>4911</v>
      </c>
      <c r="K10827" s="29">
        <v>41666</v>
      </c>
      <c r="L10827" s="28" t="s">
        <v>7212</v>
      </c>
      <c r="M10827" s="28" t="s">
        <v>309</v>
      </c>
    </row>
    <row r="10828" spans="1:13" hidden="1" x14ac:dyDescent="0.2">
      <c r="A10828" s="27">
        <v>95171</v>
      </c>
      <c r="B10828" s="28" t="s">
        <v>4573</v>
      </c>
      <c r="C10828" s="28" t="s">
        <v>4574</v>
      </c>
      <c r="D10828" s="25">
        <v>41666</v>
      </c>
      <c r="F10828" s="26">
        <v>70</v>
      </c>
      <c r="G10828" s="28" t="s">
        <v>5152</v>
      </c>
      <c r="H10828" s="28" t="s">
        <v>7311</v>
      </c>
      <c r="J10828" s="28" t="s">
        <v>4683</v>
      </c>
      <c r="K10828" s="29">
        <v>41666</v>
      </c>
      <c r="L10828" s="28" t="s">
        <v>7182</v>
      </c>
      <c r="M10828" s="28" t="s">
        <v>310</v>
      </c>
    </row>
    <row r="10829" spans="1:13" hidden="1" x14ac:dyDescent="0.2">
      <c r="A10829" s="27">
        <v>95319.1</v>
      </c>
      <c r="B10829" s="28" t="s">
        <v>4573</v>
      </c>
      <c r="C10829" s="28" t="s">
        <v>2008</v>
      </c>
      <c r="D10829" s="25">
        <v>41666</v>
      </c>
      <c r="E10829" s="28" t="s">
        <v>7113</v>
      </c>
      <c r="F10829" s="26">
        <v>16.5</v>
      </c>
      <c r="G10829" s="28" t="s">
        <v>683</v>
      </c>
      <c r="H10829" s="28" t="s">
        <v>3370</v>
      </c>
      <c r="J10829" s="28" t="s">
        <v>4909</v>
      </c>
      <c r="K10829" s="29" t="s">
        <v>2350</v>
      </c>
      <c r="L10829" s="28" t="s">
        <v>5658</v>
      </c>
      <c r="M10829" s="28" t="s">
        <v>2351</v>
      </c>
    </row>
    <row r="10830" spans="1:13" hidden="1" x14ac:dyDescent="0.2">
      <c r="A10830" s="27">
        <v>95319.2</v>
      </c>
      <c r="B10830" s="33" t="s">
        <v>4573</v>
      </c>
      <c r="C10830" s="28" t="s">
        <v>2008</v>
      </c>
      <c r="D10830" s="25">
        <v>41666</v>
      </c>
      <c r="F10830" s="26">
        <v>88.34</v>
      </c>
      <c r="G10830" s="28" t="s">
        <v>683</v>
      </c>
      <c r="H10830" s="28" t="s">
        <v>3365</v>
      </c>
      <c r="J10830" s="28" t="s">
        <v>4909</v>
      </c>
      <c r="K10830" s="29" t="s">
        <v>2350</v>
      </c>
      <c r="L10830" s="28" t="s">
        <v>5658</v>
      </c>
      <c r="M10830" s="28" t="s">
        <v>2351</v>
      </c>
    </row>
    <row r="10831" spans="1:13" hidden="1" x14ac:dyDescent="0.2">
      <c r="A10831" s="27">
        <v>95320</v>
      </c>
      <c r="B10831" s="28" t="s">
        <v>4573</v>
      </c>
      <c r="C10831" s="28" t="s">
        <v>2008</v>
      </c>
      <c r="D10831" s="25">
        <v>41666</v>
      </c>
      <c r="E10831" s="28" t="s">
        <v>1323</v>
      </c>
      <c r="F10831" s="26">
        <v>14.4</v>
      </c>
      <c r="G10831" s="28" t="s">
        <v>683</v>
      </c>
      <c r="H10831" s="28" t="s">
        <v>3370</v>
      </c>
      <c r="J10831" s="28" t="s">
        <v>4909</v>
      </c>
      <c r="K10831" s="29" t="s">
        <v>2350</v>
      </c>
      <c r="L10831" s="28" t="s">
        <v>5658</v>
      </c>
      <c r="M10831" s="28" t="s">
        <v>2351</v>
      </c>
    </row>
    <row r="10832" spans="1:13" hidden="1" x14ac:dyDescent="0.2">
      <c r="A10832" s="27">
        <v>95321</v>
      </c>
      <c r="B10832" s="28" t="s">
        <v>4573</v>
      </c>
      <c r="C10832" s="28" t="s">
        <v>2008</v>
      </c>
      <c r="D10832" s="25">
        <v>41666</v>
      </c>
      <c r="F10832" s="26">
        <v>68.150000000000006</v>
      </c>
      <c r="G10832" s="28" t="s">
        <v>683</v>
      </c>
      <c r="H10832" s="28" t="s">
        <v>7322</v>
      </c>
      <c r="J10832" s="28" t="s">
        <v>7139</v>
      </c>
      <c r="K10832" s="29" t="s">
        <v>2350</v>
      </c>
      <c r="L10832" s="28" t="s">
        <v>5658</v>
      </c>
      <c r="M10832" s="28" t="s">
        <v>2352</v>
      </c>
    </row>
    <row r="10833" spans="1:13" hidden="1" x14ac:dyDescent="0.2">
      <c r="A10833" s="27">
        <v>95168</v>
      </c>
      <c r="B10833" s="28" t="s">
        <v>5138</v>
      </c>
      <c r="C10833" s="28" t="s">
        <v>4574</v>
      </c>
      <c r="D10833" s="25">
        <v>41666</v>
      </c>
      <c r="F10833" s="26">
        <v>336.33</v>
      </c>
      <c r="G10833" s="28" t="s">
        <v>4574</v>
      </c>
      <c r="H10833" s="28" t="s">
        <v>3381</v>
      </c>
      <c r="J10833" s="28" t="s">
        <v>4909</v>
      </c>
      <c r="K10833" s="29">
        <v>41666</v>
      </c>
      <c r="L10833" s="28" t="s">
        <v>7206</v>
      </c>
      <c r="M10833" s="28" t="s">
        <v>3678</v>
      </c>
    </row>
    <row r="10834" spans="1:13" hidden="1" x14ac:dyDescent="0.2">
      <c r="A10834" s="211">
        <v>95165</v>
      </c>
      <c r="B10834" s="28" t="s">
        <v>4579</v>
      </c>
      <c r="C10834" s="28" t="s">
        <v>4574</v>
      </c>
      <c r="D10834" s="25">
        <v>41667</v>
      </c>
      <c r="F10834" s="26">
        <v>50</v>
      </c>
      <c r="G10834" s="28" t="s">
        <v>4580</v>
      </c>
      <c r="H10834" s="28" t="s">
        <v>6667</v>
      </c>
      <c r="K10834" s="29">
        <v>41667</v>
      </c>
      <c r="L10834" s="28" t="s">
        <v>3059</v>
      </c>
      <c r="M10834" s="28" t="s">
        <v>282</v>
      </c>
    </row>
    <row r="10835" spans="1:13" hidden="1" x14ac:dyDescent="0.2">
      <c r="A10835" s="211">
        <v>95167</v>
      </c>
      <c r="B10835" s="28" t="s">
        <v>4573</v>
      </c>
      <c r="C10835" s="28" t="s">
        <v>4574</v>
      </c>
      <c r="D10835" s="25">
        <v>41667</v>
      </c>
      <c r="E10835" s="28" t="s">
        <v>3341</v>
      </c>
      <c r="F10835" s="26">
        <v>-562.75</v>
      </c>
      <c r="G10835" s="28" t="s">
        <v>681</v>
      </c>
      <c r="H10835" s="28" t="s">
        <v>6666</v>
      </c>
      <c r="J10835" s="28" t="s">
        <v>4907</v>
      </c>
      <c r="K10835" s="29">
        <v>41667</v>
      </c>
      <c r="L10835" s="28" t="s">
        <v>7177</v>
      </c>
      <c r="M10835" s="28" t="s">
        <v>7210</v>
      </c>
    </row>
    <row r="10836" spans="1:13" hidden="1" x14ac:dyDescent="0.2">
      <c r="A10836" s="211">
        <v>95164</v>
      </c>
      <c r="B10836" s="28" t="s">
        <v>4573</v>
      </c>
      <c r="C10836" s="28" t="s">
        <v>4574</v>
      </c>
      <c r="D10836" s="25">
        <v>41667</v>
      </c>
      <c r="F10836" s="26">
        <v>32</v>
      </c>
      <c r="G10836" s="28" t="s">
        <v>4577</v>
      </c>
      <c r="H10836" s="28" t="s">
        <v>3365</v>
      </c>
      <c r="J10836" s="28" t="s">
        <v>4909</v>
      </c>
      <c r="K10836" s="29">
        <v>41667</v>
      </c>
      <c r="L10836" s="28" t="s">
        <v>7176</v>
      </c>
      <c r="M10836" s="28">
        <v>1469</v>
      </c>
    </row>
    <row r="10837" spans="1:13" x14ac:dyDescent="0.2">
      <c r="A10837" s="27">
        <v>95113</v>
      </c>
      <c r="B10837" s="28" t="s">
        <v>4573</v>
      </c>
      <c r="C10837" s="28" t="s">
        <v>5135</v>
      </c>
      <c r="D10837" s="25">
        <v>41667</v>
      </c>
      <c r="F10837" s="26">
        <v>20</v>
      </c>
      <c r="G10837" s="28" t="s">
        <v>2201</v>
      </c>
      <c r="H10837" s="28" t="s">
        <v>7151</v>
      </c>
      <c r="J10837" s="28" t="s">
        <v>4911</v>
      </c>
      <c r="K10837" s="29">
        <v>41668</v>
      </c>
      <c r="L10837" s="28" t="s">
        <v>5658</v>
      </c>
      <c r="M10837" s="28" t="s">
        <v>3808</v>
      </c>
    </row>
    <row r="10838" spans="1:13" hidden="1" x14ac:dyDescent="0.2">
      <c r="A10838" s="27">
        <v>95322</v>
      </c>
      <c r="B10838" s="28" t="s">
        <v>4573</v>
      </c>
      <c r="C10838" s="28" t="s">
        <v>2008</v>
      </c>
      <c r="D10838" s="25">
        <v>41667</v>
      </c>
      <c r="F10838" s="26">
        <v>45.8</v>
      </c>
      <c r="G10838" s="28" t="s">
        <v>683</v>
      </c>
      <c r="H10838" s="28" t="s">
        <v>7322</v>
      </c>
      <c r="J10838" s="28" t="s">
        <v>7139</v>
      </c>
      <c r="K10838" s="29" t="s">
        <v>2353</v>
      </c>
      <c r="L10838" s="28" t="s">
        <v>5658</v>
      </c>
      <c r="M10838" s="28" t="s">
        <v>2354</v>
      </c>
    </row>
    <row r="10839" spans="1:13" hidden="1" x14ac:dyDescent="0.2">
      <c r="A10839" s="27">
        <v>95114</v>
      </c>
      <c r="B10839" s="28" t="s">
        <v>4573</v>
      </c>
      <c r="C10839" s="28" t="s">
        <v>5135</v>
      </c>
      <c r="D10839" s="25">
        <v>41667</v>
      </c>
      <c r="F10839" s="26">
        <v>2.92</v>
      </c>
      <c r="G10839" s="28" t="s">
        <v>5137</v>
      </c>
      <c r="H10839" s="28" t="s">
        <v>3365</v>
      </c>
      <c r="J10839" s="28" t="s">
        <v>4909</v>
      </c>
      <c r="K10839" s="29">
        <v>41668</v>
      </c>
      <c r="L10839" s="28" t="s">
        <v>5658</v>
      </c>
      <c r="M10839" s="28" t="s">
        <v>4774</v>
      </c>
    </row>
    <row r="10840" spans="1:13" hidden="1" x14ac:dyDescent="0.2">
      <c r="A10840" s="27">
        <v>95166</v>
      </c>
      <c r="B10840" s="28" t="s">
        <v>4573</v>
      </c>
      <c r="C10840" s="28" t="s">
        <v>4574</v>
      </c>
      <c r="D10840" s="25">
        <v>41667</v>
      </c>
      <c r="F10840" s="26">
        <v>50.96</v>
      </c>
      <c r="G10840" s="28" t="s">
        <v>6790</v>
      </c>
      <c r="H10840" s="28" t="s">
        <v>3381</v>
      </c>
      <c r="J10840" s="28" t="s">
        <v>4909</v>
      </c>
      <c r="K10840" s="29">
        <v>41667</v>
      </c>
      <c r="L10840" s="28" t="s">
        <v>7174</v>
      </c>
      <c r="M10840" s="28" t="s">
        <v>7220</v>
      </c>
    </row>
    <row r="10841" spans="1:13" hidden="1" x14ac:dyDescent="0.2">
      <c r="A10841" s="211">
        <v>95163</v>
      </c>
      <c r="B10841" s="28" t="s">
        <v>4592</v>
      </c>
      <c r="C10841" s="28" t="s">
        <v>4574</v>
      </c>
      <c r="D10841" s="25">
        <v>41668</v>
      </c>
      <c r="F10841" s="26">
        <v>-6165.78</v>
      </c>
      <c r="G10841" s="28" t="s">
        <v>4593</v>
      </c>
      <c r="H10841" s="28" t="s">
        <v>6666</v>
      </c>
      <c r="J10841" s="28" t="s">
        <v>4911</v>
      </c>
      <c r="K10841" s="29">
        <v>41668</v>
      </c>
      <c r="L10841" s="28" t="s">
        <v>7177</v>
      </c>
      <c r="M10841" s="28" t="s">
        <v>308</v>
      </c>
    </row>
    <row r="10842" spans="1:13" hidden="1" x14ac:dyDescent="0.2">
      <c r="A10842" s="211">
        <v>95116</v>
      </c>
      <c r="B10842" s="28" t="s">
        <v>4573</v>
      </c>
      <c r="C10842" s="28" t="s">
        <v>5135</v>
      </c>
      <c r="D10842" s="25">
        <v>41668</v>
      </c>
      <c r="E10842" s="28" t="s">
        <v>7051</v>
      </c>
      <c r="F10842" s="26">
        <v>28.06</v>
      </c>
      <c r="G10842" s="28" t="s">
        <v>7050</v>
      </c>
      <c r="H10842" s="28" t="s">
        <v>3484</v>
      </c>
      <c r="J10842" s="28" t="s">
        <v>4909</v>
      </c>
      <c r="K10842" s="29">
        <v>41670</v>
      </c>
      <c r="L10842" s="28" t="s">
        <v>5658</v>
      </c>
      <c r="M10842" s="28" t="s">
        <v>4151</v>
      </c>
    </row>
    <row r="10843" spans="1:13" hidden="1" x14ac:dyDescent="0.2">
      <c r="A10843" s="211">
        <v>95117</v>
      </c>
      <c r="B10843" s="28" t="s">
        <v>4573</v>
      </c>
      <c r="C10843" s="28" t="s">
        <v>5135</v>
      </c>
      <c r="D10843" s="25">
        <v>41668</v>
      </c>
      <c r="F10843" s="26">
        <v>6.98</v>
      </c>
      <c r="G10843" s="28" t="s">
        <v>7050</v>
      </c>
      <c r="H10843" s="28" t="s">
        <v>3488</v>
      </c>
      <c r="J10843" s="28" t="s">
        <v>4909</v>
      </c>
      <c r="K10843" s="29">
        <v>41671</v>
      </c>
      <c r="L10843" s="28" t="s">
        <v>5658</v>
      </c>
      <c r="M10843" s="28" t="s">
        <v>4151</v>
      </c>
    </row>
    <row r="10844" spans="1:13" hidden="1" x14ac:dyDescent="0.2">
      <c r="A10844" s="27">
        <v>95323.1</v>
      </c>
      <c r="B10844" s="28" t="s">
        <v>4573</v>
      </c>
      <c r="C10844" s="28" t="s">
        <v>2008</v>
      </c>
      <c r="D10844" s="25">
        <v>41668</v>
      </c>
      <c r="E10844" s="28" t="s">
        <v>7113</v>
      </c>
      <c r="F10844" s="26">
        <v>16</v>
      </c>
      <c r="G10844" s="28" t="s">
        <v>683</v>
      </c>
      <c r="H10844" s="28" t="s">
        <v>3370</v>
      </c>
      <c r="J10844" s="28" t="s">
        <v>4909</v>
      </c>
      <c r="K10844" s="29" t="s">
        <v>2355</v>
      </c>
      <c r="L10844" s="28" t="s">
        <v>5658</v>
      </c>
      <c r="M10844" s="28" t="s">
        <v>6203</v>
      </c>
    </row>
    <row r="10845" spans="1:13" hidden="1" x14ac:dyDescent="0.2">
      <c r="A10845" s="27">
        <v>95323.199999999997</v>
      </c>
      <c r="B10845" s="28" t="s">
        <v>4573</v>
      </c>
      <c r="C10845" s="28" t="s">
        <v>2008</v>
      </c>
      <c r="D10845" s="25">
        <v>41668</v>
      </c>
      <c r="F10845" s="26">
        <v>12.09</v>
      </c>
      <c r="G10845" s="28" t="s">
        <v>683</v>
      </c>
      <c r="H10845" s="28" t="s">
        <v>3365</v>
      </c>
      <c r="J10845" s="28" t="s">
        <v>4909</v>
      </c>
      <c r="K10845" s="29" t="s">
        <v>2355</v>
      </c>
      <c r="L10845" s="28" t="s">
        <v>5658</v>
      </c>
      <c r="M10845" s="28" t="s">
        <v>6203</v>
      </c>
    </row>
    <row r="10846" spans="1:13" hidden="1" x14ac:dyDescent="0.2">
      <c r="A10846" s="27">
        <v>95115</v>
      </c>
      <c r="B10846" s="28" t="s">
        <v>4573</v>
      </c>
      <c r="C10846" s="28" t="s">
        <v>5135</v>
      </c>
      <c r="D10846" s="25">
        <v>41668</v>
      </c>
      <c r="F10846" s="26">
        <v>5.36</v>
      </c>
      <c r="G10846" s="28" t="s">
        <v>5137</v>
      </c>
      <c r="H10846" s="28" t="s">
        <v>3365</v>
      </c>
      <c r="J10846" s="28" t="s">
        <v>4909</v>
      </c>
      <c r="K10846" s="29">
        <v>41669</v>
      </c>
      <c r="L10846" s="28" t="s">
        <v>5658</v>
      </c>
      <c r="M10846" s="28" t="s">
        <v>4774</v>
      </c>
    </row>
    <row r="10847" spans="1:13" hidden="1" x14ac:dyDescent="0.2">
      <c r="A10847" s="27">
        <v>95162</v>
      </c>
      <c r="B10847" s="28" t="s">
        <v>4573</v>
      </c>
      <c r="C10847" s="28" t="s">
        <v>4574</v>
      </c>
      <c r="D10847" s="25">
        <v>41668</v>
      </c>
      <c r="F10847" s="26">
        <v>17</v>
      </c>
      <c r="G10847" s="28" t="s">
        <v>5136</v>
      </c>
      <c r="H10847" s="28" t="s">
        <v>3381</v>
      </c>
      <c r="J10847" s="28" t="s">
        <v>4911</v>
      </c>
      <c r="K10847" s="29">
        <v>41668</v>
      </c>
      <c r="L10847" s="28" t="s">
        <v>7174</v>
      </c>
      <c r="M10847" s="28" t="s">
        <v>7221</v>
      </c>
    </row>
    <row r="10848" spans="1:13" hidden="1" x14ac:dyDescent="0.2">
      <c r="A10848" s="27">
        <v>95324</v>
      </c>
      <c r="B10848" s="28" t="s">
        <v>4573</v>
      </c>
      <c r="C10848" s="28" t="s">
        <v>2008</v>
      </c>
      <c r="D10848" s="25">
        <v>41669</v>
      </c>
      <c r="F10848" s="26">
        <v>12.38</v>
      </c>
      <c r="G10848" s="28" t="s">
        <v>683</v>
      </c>
      <c r="H10848" s="28" t="s">
        <v>7322</v>
      </c>
      <c r="J10848" s="28" t="s">
        <v>7139</v>
      </c>
      <c r="K10848" s="29" t="s">
        <v>6204</v>
      </c>
      <c r="L10848" s="28" t="s">
        <v>5658</v>
      </c>
      <c r="M10848" s="28" t="s">
        <v>3442</v>
      </c>
    </row>
    <row r="10849" spans="1:13" hidden="1" x14ac:dyDescent="0.2">
      <c r="A10849" s="27">
        <v>95161</v>
      </c>
      <c r="B10849" s="28" t="s">
        <v>4579</v>
      </c>
      <c r="C10849" s="28" t="s">
        <v>4574</v>
      </c>
      <c r="D10849" s="25">
        <v>41670</v>
      </c>
      <c r="F10849" s="26">
        <v>3333.64</v>
      </c>
      <c r="G10849" s="28" t="s">
        <v>5135</v>
      </c>
      <c r="H10849" s="28" t="s">
        <v>6667</v>
      </c>
      <c r="K10849" s="29">
        <v>41670</v>
      </c>
      <c r="L10849" s="28" t="s">
        <v>7174</v>
      </c>
      <c r="M10849" s="28" t="s">
        <v>7218</v>
      </c>
    </row>
    <row r="10850" spans="1:13" hidden="1" x14ac:dyDescent="0.2">
      <c r="A10850" s="27">
        <v>95118</v>
      </c>
      <c r="B10850" s="28" t="s">
        <v>4573</v>
      </c>
      <c r="C10850" s="28" t="s">
        <v>5135</v>
      </c>
      <c r="D10850" s="25">
        <v>41670</v>
      </c>
      <c r="F10850" s="26">
        <v>7.4</v>
      </c>
      <c r="G10850" s="28" t="s">
        <v>683</v>
      </c>
      <c r="H10850" s="28" t="s">
        <v>3365</v>
      </c>
      <c r="J10850" s="28" t="s">
        <v>4909</v>
      </c>
      <c r="K10850" s="29">
        <v>41671</v>
      </c>
      <c r="L10850" s="28" t="s">
        <v>5658</v>
      </c>
      <c r="M10850" s="28" t="s">
        <v>7856</v>
      </c>
    </row>
    <row r="10851" spans="1:13" hidden="1" x14ac:dyDescent="0.2">
      <c r="A10851" s="27">
        <v>95632</v>
      </c>
      <c r="B10851" s="28" t="s">
        <v>4573</v>
      </c>
      <c r="C10851" s="28" t="s">
        <v>4580</v>
      </c>
      <c r="D10851" s="25">
        <v>41671</v>
      </c>
      <c r="E10851" s="28" t="s">
        <v>2997</v>
      </c>
      <c r="F10851" s="26">
        <v>280</v>
      </c>
      <c r="G10851" s="28" t="s">
        <v>4595</v>
      </c>
      <c r="H10851" s="28" t="s">
        <v>3370</v>
      </c>
    </row>
    <row r="10852" spans="1:13" hidden="1" x14ac:dyDescent="0.2">
      <c r="A10852" s="27">
        <v>95631</v>
      </c>
      <c r="B10852" s="28" t="s">
        <v>5150</v>
      </c>
      <c r="C10852" s="28" t="s">
        <v>4580</v>
      </c>
      <c r="D10852" s="25">
        <v>41671</v>
      </c>
      <c r="E10852" s="28" t="s">
        <v>2996</v>
      </c>
      <c r="F10852" s="26">
        <v>-760</v>
      </c>
      <c r="G10852" s="28" t="s">
        <v>4574</v>
      </c>
      <c r="H10852" s="28" t="s">
        <v>6667</v>
      </c>
    </row>
    <row r="10853" spans="1:13" hidden="1" x14ac:dyDescent="0.2">
      <c r="A10853" s="211">
        <v>95119</v>
      </c>
      <c r="B10853" s="28" t="s">
        <v>4573</v>
      </c>
      <c r="C10853" s="28" t="s">
        <v>5135</v>
      </c>
      <c r="D10853" s="25">
        <v>41672</v>
      </c>
      <c r="F10853" s="26">
        <v>14.39</v>
      </c>
      <c r="G10853" s="28" t="s">
        <v>3700</v>
      </c>
      <c r="H10853" s="28" t="s">
        <v>7324</v>
      </c>
      <c r="J10853" s="28" t="s">
        <v>4909</v>
      </c>
      <c r="K10853" s="29">
        <v>41673</v>
      </c>
      <c r="L10853" s="28" t="s">
        <v>5658</v>
      </c>
      <c r="M10853" s="28" t="s">
        <v>3821</v>
      </c>
    </row>
    <row r="10854" spans="1:13" hidden="1" x14ac:dyDescent="0.2">
      <c r="A10854" s="211">
        <v>95120</v>
      </c>
      <c r="B10854" s="28" t="s">
        <v>4573</v>
      </c>
      <c r="C10854" s="28" t="s">
        <v>5135</v>
      </c>
      <c r="D10854" s="25">
        <v>41672</v>
      </c>
      <c r="E10854" s="33"/>
      <c r="F10854" s="26">
        <v>30</v>
      </c>
      <c r="G10854" s="28" t="s">
        <v>6760</v>
      </c>
      <c r="H10854" s="28" t="s">
        <v>4600</v>
      </c>
      <c r="J10854" s="28" t="s">
        <v>4907</v>
      </c>
      <c r="K10854" s="29">
        <v>41673</v>
      </c>
      <c r="L10854" s="28" t="s">
        <v>5658</v>
      </c>
      <c r="M10854" s="28" t="s">
        <v>2080</v>
      </c>
    </row>
    <row r="10855" spans="1:13" hidden="1" x14ac:dyDescent="0.2">
      <c r="A10855" s="211">
        <v>95157.2</v>
      </c>
      <c r="B10855" s="28" t="s">
        <v>4573</v>
      </c>
      <c r="C10855" s="28" t="s">
        <v>4574</v>
      </c>
      <c r="D10855" s="25">
        <v>41673</v>
      </c>
      <c r="E10855" s="28" t="s">
        <v>468</v>
      </c>
      <c r="F10855" s="26">
        <v>50</v>
      </c>
      <c r="G10855" s="28" t="s">
        <v>5158</v>
      </c>
      <c r="H10855" s="28" t="s">
        <v>7154</v>
      </c>
      <c r="J10855" s="28" t="s">
        <v>4905</v>
      </c>
      <c r="K10855" s="29">
        <v>41673</v>
      </c>
      <c r="L10855" s="28" t="s">
        <v>7182</v>
      </c>
      <c r="M10855" s="28" t="s">
        <v>305</v>
      </c>
    </row>
    <row r="10856" spans="1:13" hidden="1" x14ac:dyDescent="0.2">
      <c r="A10856" s="211">
        <v>95157.1</v>
      </c>
      <c r="B10856" s="28" t="s">
        <v>4573</v>
      </c>
      <c r="C10856" s="28" t="s">
        <v>4574</v>
      </c>
      <c r="D10856" s="25">
        <v>41673</v>
      </c>
      <c r="F10856" s="26">
        <v>50</v>
      </c>
      <c r="G10856" s="28" t="s">
        <v>4915</v>
      </c>
      <c r="H10856" s="28" t="s">
        <v>4600</v>
      </c>
      <c r="J10856" s="28" t="s">
        <v>4905</v>
      </c>
      <c r="K10856" s="29">
        <v>41673</v>
      </c>
      <c r="L10856" s="28" t="s">
        <v>7182</v>
      </c>
      <c r="M10856" s="28" t="s">
        <v>305</v>
      </c>
    </row>
    <row r="10857" spans="1:13" hidden="1" x14ac:dyDescent="0.2">
      <c r="A10857" s="211">
        <v>95151</v>
      </c>
      <c r="B10857" s="28" t="s">
        <v>4573</v>
      </c>
      <c r="C10857" s="28" t="s">
        <v>4574</v>
      </c>
      <c r="D10857" s="25">
        <v>41673</v>
      </c>
      <c r="F10857" s="26">
        <v>5</v>
      </c>
      <c r="G10857" s="28" t="s">
        <v>5134</v>
      </c>
      <c r="H10857" s="28" t="s">
        <v>5954</v>
      </c>
      <c r="J10857" s="28" t="s">
        <v>4912</v>
      </c>
      <c r="K10857" s="29">
        <v>41673</v>
      </c>
      <c r="L10857" s="28" t="s">
        <v>7174</v>
      </c>
      <c r="M10857" s="28" t="s">
        <v>7194</v>
      </c>
    </row>
    <row r="10858" spans="1:13" hidden="1" x14ac:dyDescent="0.2">
      <c r="A10858" s="211">
        <v>95152</v>
      </c>
      <c r="B10858" s="28" t="s">
        <v>4573</v>
      </c>
      <c r="C10858" s="28" t="s">
        <v>4574</v>
      </c>
      <c r="D10858" s="25">
        <v>41673</v>
      </c>
      <c r="F10858" s="26">
        <v>7.99</v>
      </c>
      <c r="G10858" s="28" t="s">
        <v>2742</v>
      </c>
      <c r="H10858" s="28" t="s">
        <v>3381</v>
      </c>
      <c r="J10858" s="28" t="s">
        <v>4911</v>
      </c>
      <c r="K10858" s="29">
        <v>41673</v>
      </c>
      <c r="L10858" s="28" t="s">
        <v>7174</v>
      </c>
      <c r="M10858" s="28" t="s">
        <v>8111</v>
      </c>
    </row>
    <row r="10859" spans="1:13" hidden="1" x14ac:dyDescent="0.2">
      <c r="A10859" s="211">
        <v>95154</v>
      </c>
      <c r="B10859" s="28" t="s">
        <v>4573</v>
      </c>
      <c r="C10859" s="28" t="s">
        <v>4574</v>
      </c>
      <c r="D10859" s="25">
        <v>41673</v>
      </c>
      <c r="E10859" s="28" t="s">
        <v>3382</v>
      </c>
      <c r="F10859" s="26">
        <v>171</v>
      </c>
      <c r="G10859" s="28" t="s">
        <v>5414</v>
      </c>
      <c r="H10859" s="28" t="s">
        <v>3381</v>
      </c>
      <c r="J10859" s="28" t="s">
        <v>4909</v>
      </c>
      <c r="K10859" s="29">
        <v>41673</v>
      </c>
      <c r="L10859" s="28" t="s">
        <v>7174</v>
      </c>
      <c r="M10859" s="28" t="s">
        <v>7188</v>
      </c>
    </row>
    <row r="10860" spans="1:13" hidden="1" x14ac:dyDescent="0.2">
      <c r="A10860" s="27">
        <v>95155</v>
      </c>
      <c r="B10860" s="28" t="s">
        <v>4573</v>
      </c>
      <c r="C10860" s="28" t="s">
        <v>4574</v>
      </c>
      <c r="D10860" s="25">
        <v>41673</v>
      </c>
      <c r="F10860" s="26">
        <v>16.010000000000002</v>
      </c>
      <c r="G10860" s="28" t="s">
        <v>8623</v>
      </c>
      <c r="H10860" s="28" t="s">
        <v>3381</v>
      </c>
      <c r="J10860" s="28" t="s">
        <v>4907</v>
      </c>
      <c r="K10860" s="29">
        <v>41673</v>
      </c>
      <c r="L10860" s="28" t="s">
        <v>7174</v>
      </c>
      <c r="M10860" s="28" t="s">
        <v>1402</v>
      </c>
    </row>
    <row r="10861" spans="1:13" hidden="1" x14ac:dyDescent="0.2">
      <c r="A10861" s="27">
        <v>95156</v>
      </c>
      <c r="B10861" s="28" t="s">
        <v>4573</v>
      </c>
      <c r="C10861" s="28" t="s">
        <v>4574</v>
      </c>
      <c r="D10861" s="25">
        <v>41673</v>
      </c>
      <c r="E10861" s="28" t="s">
        <v>3389</v>
      </c>
      <c r="F10861" s="26">
        <v>26.95</v>
      </c>
      <c r="G10861" s="28" t="s">
        <v>5139</v>
      </c>
      <c r="H10861" s="28" t="s">
        <v>3381</v>
      </c>
      <c r="J10861" s="28" t="s">
        <v>4911</v>
      </c>
      <c r="K10861" s="29">
        <v>41673</v>
      </c>
      <c r="L10861" s="28" t="s">
        <v>7174</v>
      </c>
      <c r="M10861" s="28" t="s">
        <v>7187</v>
      </c>
    </row>
    <row r="10862" spans="1:13" hidden="1" x14ac:dyDescent="0.2">
      <c r="A10862" s="27">
        <v>95158</v>
      </c>
      <c r="B10862" s="28" t="s">
        <v>4573</v>
      </c>
      <c r="C10862" s="28" t="s">
        <v>4574</v>
      </c>
      <c r="D10862" s="25">
        <v>41673</v>
      </c>
      <c r="F10862" s="26">
        <v>70</v>
      </c>
      <c r="G10862" s="28" t="s">
        <v>5152</v>
      </c>
      <c r="H10862" s="28" t="s">
        <v>7311</v>
      </c>
      <c r="J10862" s="28" t="s">
        <v>4683</v>
      </c>
      <c r="K10862" s="29">
        <v>41673</v>
      </c>
      <c r="L10862" s="28" t="s">
        <v>7182</v>
      </c>
      <c r="M10862" s="28" t="s">
        <v>306</v>
      </c>
    </row>
    <row r="10863" spans="1:13" hidden="1" x14ac:dyDescent="0.2">
      <c r="A10863" s="27">
        <v>95325</v>
      </c>
      <c r="B10863" s="33" t="s">
        <v>4573</v>
      </c>
      <c r="C10863" s="28" t="s">
        <v>2008</v>
      </c>
      <c r="D10863" s="25">
        <v>41673</v>
      </c>
      <c r="F10863" s="26">
        <v>22.64</v>
      </c>
      <c r="G10863" s="28" t="s">
        <v>683</v>
      </c>
      <c r="H10863" s="28" t="s">
        <v>3365</v>
      </c>
      <c r="J10863" s="28" t="s">
        <v>4909</v>
      </c>
      <c r="K10863" s="29">
        <v>41731</v>
      </c>
      <c r="L10863" s="28" t="s">
        <v>5658</v>
      </c>
      <c r="M10863" s="28" t="s">
        <v>3443</v>
      </c>
    </row>
    <row r="10864" spans="1:13" hidden="1" x14ac:dyDescent="0.2">
      <c r="A10864" s="27">
        <v>95157.3</v>
      </c>
      <c r="B10864" s="28" t="s">
        <v>4573</v>
      </c>
      <c r="C10864" s="28" t="s">
        <v>4574</v>
      </c>
      <c r="D10864" s="25">
        <v>41673</v>
      </c>
      <c r="E10864" s="28" t="s">
        <v>3367</v>
      </c>
      <c r="F10864" s="26">
        <v>30</v>
      </c>
      <c r="G10864" s="28" t="s">
        <v>8412</v>
      </c>
      <c r="H10864" s="28" t="s">
        <v>3365</v>
      </c>
      <c r="J10864" s="28" t="s">
        <v>4905</v>
      </c>
      <c r="K10864" s="29">
        <v>41673</v>
      </c>
      <c r="L10864" s="28" t="s">
        <v>7182</v>
      </c>
      <c r="M10864" s="28" t="s">
        <v>305</v>
      </c>
    </row>
    <row r="10865" spans="1:13" hidden="1" x14ac:dyDescent="0.2">
      <c r="A10865" s="27">
        <v>95122</v>
      </c>
      <c r="B10865" s="28" t="s">
        <v>4573</v>
      </c>
      <c r="C10865" s="28" t="s">
        <v>5135</v>
      </c>
      <c r="D10865" s="25">
        <v>41673</v>
      </c>
      <c r="F10865" s="26">
        <v>4.83</v>
      </c>
      <c r="G10865" s="28" t="s">
        <v>5137</v>
      </c>
      <c r="H10865" s="28" t="s">
        <v>3365</v>
      </c>
      <c r="J10865" s="28" t="s">
        <v>4909</v>
      </c>
      <c r="K10865" s="29">
        <v>41674</v>
      </c>
      <c r="L10865" s="28" t="s">
        <v>5658</v>
      </c>
      <c r="M10865" s="28" t="s">
        <v>4774</v>
      </c>
    </row>
    <row r="10866" spans="1:13" hidden="1" x14ac:dyDescent="0.2">
      <c r="A10866" s="27">
        <v>95160</v>
      </c>
      <c r="B10866" s="28" t="s">
        <v>4579</v>
      </c>
      <c r="C10866" s="28" t="s">
        <v>4574</v>
      </c>
      <c r="D10866" s="25">
        <v>41673</v>
      </c>
      <c r="F10866" s="26">
        <v>50</v>
      </c>
      <c r="G10866" s="28" t="s">
        <v>5133</v>
      </c>
      <c r="H10866" s="28" t="s">
        <v>6667</v>
      </c>
      <c r="K10866" s="29">
        <v>41673</v>
      </c>
      <c r="L10866" s="28" t="s">
        <v>7174</v>
      </c>
      <c r="M10866" s="28" t="s">
        <v>2972</v>
      </c>
    </row>
    <row r="10867" spans="1:13" hidden="1" x14ac:dyDescent="0.2">
      <c r="A10867" s="27">
        <v>95290</v>
      </c>
      <c r="B10867" s="28" t="s">
        <v>5150</v>
      </c>
      <c r="C10867" s="28" t="s">
        <v>5133</v>
      </c>
      <c r="D10867" s="25">
        <v>41673</v>
      </c>
      <c r="F10867" s="26">
        <v>-50</v>
      </c>
      <c r="G10867" s="28" t="s">
        <v>5133</v>
      </c>
      <c r="H10867" s="28" t="s">
        <v>6667</v>
      </c>
      <c r="K10867" s="29">
        <v>41673</v>
      </c>
      <c r="L10867" s="28" t="s">
        <v>5658</v>
      </c>
      <c r="M10867" s="28" t="s">
        <v>2935</v>
      </c>
    </row>
    <row r="10868" spans="1:13" hidden="1" x14ac:dyDescent="0.2">
      <c r="A10868" s="27">
        <v>95153</v>
      </c>
      <c r="B10868" s="28" t="s">
        <v>4573</v>
      </c>
      <c r="C10868" s="28" t="s">
        <v>4574</v>
      </c>
      <c r="D10868" s="25">
        <v>41673</v>
      </c>
      <c r="F10868" s="26">
        <v>12.12</v>
      </c>
      <c r="G10868" s="28" t="s">
        <v>6022</v>
      </c>
      <c r="H10868" s="28" t="s">
        <v>3381</v>
      </c>
      <c r="J10868" s="28" t="s">
        <v>4909</v>
      </c>
      <c r="K10868" s="29">
        <v>41673</v>
      </c>
      <c r="L10868" s="28" t="s">
        <v>7174</v>
      </c>
      <c r="M10868" s="28" t="s">
        <v>7195</v>
      </c>
    </row>
    <row r="10869" spans="1:13" hidden="1" x14ac:dyDescent="0.2">
      <c r="A10869" s="27">
        <v>95157.4</v>
      </c>
      <c r="B10869" s="28" t="s">
        <v>4573</v>
      </c>
      <c r="C10869" s="28" t="s">
        <v>4574</v>
      </c>
      <c r="D10869" s="25">
        <v>41673</v>
      </c>
      <c r="E10869" s="28" t="s">
        <v>7163</v>
      </c>
      <c r="F10869" s="26">
        <v>20</v>
      </c>
      <c r="G10869" s="28" t="s">
        <v>4595</v>
      </c>
      <c r="H10869" s="28" t="s">
        <v>3370</v>
      </c>
      <c r="J10869" s="28" t="s">
        <v>4905</v>
      </c>
      <c r="K10869" s="29">
        <v>41673</v>
      </c>
      <c r="L10869" s="28" t="s">
        <v>7182</v>
      </c>
      <c r="M10869" s="28" t="s">
        <v>305</v>
      </c>
    </row>
    <row r="10870" spans="1:13" hidden="1" x14ac:dyDescent="0.2">
      <c r="A10870" s="27">
        <v>95159</v>
      </c>
      <c r="B10870" s="28" t="s">
        <v>4573</v>
      </c>
      <c r="C10870" s="28" t="s">
        <v>4574</v>
      </c>
      <c r="D10870" s="25">
        <v>41673</v>
      </c>
      <c r="E10870" s="28" t="s">
        <v>7162</v>
      </c>
      <c r="F10870" s="26">
        <v>20</v>
      </c>
      <c r="G10870" s="28" t="s">
        <v>4595</v>
      </c>
      <c r="H10870" s="28" t="s">
        <v>3370</v>
      </c>
      <c r="J10870" s="28" t="s">
        <v>4906</v>
      </c>
      <c r="K10870" s="29">
        <v>41673</v>
      </c>
      <c r="L10870" s="28" t="s">
        <v>7182</v>
      </c>
      <c r="M10870" s="28" t="s">
        <v>307</v>
      </c>
    </row>
    <row r="10871" spans="1:13" x14ac:dyDescent="0.2">
      <c r="A10871" s="27">
        <v>95121</v>
      </c>
      <c r="B10871" s="28" t="s">
        <v>4573</v>
      </c>
      <c r="C10871" s="28" t="s">
        <v>5135</v>
      </c>
      <c r="D10871" s="25">
        <v>41673</v>
      </c>
      <c r="F10871" s="26">
        <v>67.099999999999994</v>
      </c>
      <c r="G10871" s="28" t="s">
        <v>2205</v>
      </c>
      <c r="H10871" s="28" t="s">
        <v>7151</v>
      </c>
      <c r="J10871" s="28" t="s">
        <v>4911</v>
      </c>
      <c r="K10871" s="29">
        <v>41674</v>
      </c>
      <c r="L10871" s="28" t="s">
        <v>5658</v>
      </c>
      <c r="M10871" s="28" t="s">
        <v>755</v>
      </c>
    </row>
    <row r="10872" spans="1:13" hidden="1" x14ac:dyDescent="0.2">
      <c r="A10872" s="27">
        <v>95150</v>
      </c>
      <c r="B10872" s="28" t="s">
        <v>4573</v>
      </c>
      <c r="C10872" s="28" t="s">
        <v>4574</v>
      </c>
      <c r="D10872" s="25">
        <v>41673</v>
      </c>
      <c r="E10872" s="28" t="s">
        <v>4191</v>
      </c>
      <c r="F10872" s="26">
        <v>56.03</v>
      </c>
      <c r="G10872" s="28" t="s">
        <v>4597</v>
      </c>
      <c r="H10872" s="28" t="s">
        <v>7322</v>
      </c>
      <c r="J10872" s="28" t="s">
        <v>4549</v>
      </c>
      <c r="K10872" s="29">
        <v>41673</v>
      </c>
      <c r="L10872" s="28" t="s">
        <v>7174</v>
      </c>
      <c r="M10872" s="28" t="s">
        <v>7192</v>
      </c>
    </row>
    <row r="10873" spans="1:13" hidden="1" x14ac:dyDescent="0.2">
      <c r="A10873" s="211">
        <v>95147</v>
      </c>
      <c r="B10873" s="28" t="s">
        <v>4579</v>
      </c>
      <c r="C10873" s="28" t="s">
        <v>4574</v>
      </c>
      <c r="D10873" s="25">
        <v>41674</v>
      </c>
      <c r="F10873" s="26">
        <v>50</v>
      </c>
      <c r="G10873" s="28" t="s">
        <v>4580</v>
      </c>
      <c r="H10873" s="28" t="s">
        <v>6667</v>
      </c>
      <c r="K10873" s="29">
        <v>41674</v>
      </c>
      <c r="L10873" s="28" t="s">
        <v>3059</v>
      </c>
      <c r="M10873" s="28" t="s">
        <v>281</v>
      </c>
    </row>
    <row r="10874" spans="1:13" hidden="1" x14ac:dyDescent="0.2">
      <c r="A10874" s="211">
        <v>95146</v>
      </c>
      <c r="B10874" s="28" t="s">
        <v>4573</v>
      </c>
      <c r="C10874" s="28" t="s">
        <v>4574</v>
      </c>
      <c r="D10874" s="25">
        <v>41674</v>
      </c>
      <c r="F10874" s="26">
        <v>11.43</v>
      </c>
      <c r="G10874" s="28" t="s">
        <v>5143</v>
      </c>
      <c r="H10874" s="28" t="s">
        <v>3381</v>
      </c>
      <c r="J10874" s="28" t="s">
        <v>4909</v>
      </c>
      <c r="K10874" s="29">
        <v>41674</v>
      </c>
      <c r="L10874" s="28" t="s">
        <v>7174</v>
      </c>
      <c r="M10874" s="28" t="s">
        <v>7217</v>
      </c>
    </row>
    <row r="10875" spans="1:13" hidden="1" x14ac:dyDescent="0.2">
      <c r="A10875" s="211">
        <v>95123</v>
      </c>
      <c r="B10875" s="33" t="s">
        <v>4573</v>
      </c>
      <c r="C10875" s="28" t="s">
        <v>5135</v>
      </c>
      <c r="D10875" s="25">
        <v>41674</v>
      </c>
      <c r="E10875" s="28" t="s">
        <v>889</v>
      </c>
      <c r="F10875" s="26">
        <v>100</v>
      </c>
      <c r="G10875" s="28" t="s">
        <v>889</v>
      </c>
      <c r="H10875" s="28" t="s">
        <v>4599</v>
      </c>
      <c r="I10875" s="28" t="s">
        <v>8620</v>
      </c>
      <c r="J10875" s="28" t="s">
        <v>4909</v>
      </c>
      <c r="K10875" s="29">
        <v>41675</v>
      </c>
      <c r="L10875" s="28" t="s">
        <v>5658</v>
      </c>
      <c r="M10875" s="28" t="s">
        <v>1861</v>
      </c>
    </row>
    <row r="10876" spans="1:13" hidden="1" x14ac:dyDescent="0.2">
      <c r="A10876" s="211">
        <v>95125</v>
      </c>
      <c r="B10876" s="28" t="s">
        <v>4573</v>
      </c>
      <c r="C10876" s="28" t="s">
        <v>5135</v>
      </c>
      <c r="D10876" s="25">
        <v>41674</v>
      </c>
      <c r="F10876" s="26">
        <v>4.76</v>
      </c>
      <c r="G10876" s="28" t="s">
        <v>2208</v>
      </c>
      <c r="H10876" s="28" t="s">
        <v>4595</v>
      </c>
      <c r="K10876" s="29">
        <v>41675</v>
      </c>
      <c r="L10876" s="28" t="s">
        <v>5658</v>
      </c>
      <c r="M10876" s="28" t="s">
        <v>5529</v>
      </c>
    </row>
    <row r="10877" spans="1:13" hidden="1" x14ac:dyDescent="0.2">
      <c r="A10877" s="211">
        <v>95149</v>
      </c>
      <c r="B10877" s="33" t="s">
        <v>4573</v>
      </c>
      <c r="C10877" s="28" t="s">
        <v>4574</v>
      </c>
      <c r="D10877" s="25">
        <v>41674</v>
      </c>
      <c r="E10877" s="33"/>
      <c r="F10877" s="26">
        <v>12</v>
      </c>
      <c r="G10877" s="28" t="s">
        <v>4596</v>
      </c>
      <c r="H10877" s="28" t="s">
        <v>5954</v>
      </c>
      <c r="J10877" s="28" t="s">
        <v>4912</v>
      </c>
      <c r="K10877" s="29">
        <v>41674</v>
      </c>
      <c r="L10877" s="28" t="s">
        <v>7174</v>
      </c>
      <c r="M10877" s="28" t="s">
        <v>4596</v>
      </c>
    </row>
    <row r="10878" spans="1:13" hidden="1" x14ac:dyDescent="0.2">
      <c r="A10878" s="27">
        <v>95148</v>
      </c>
      <c r="B10878" s="28" t="s">
        <v>4573</v>
      </c>
      <c r="C10878" s="28" t="s">
        <v>4574</v>
      </c>
      <c r="D10878" s="25">
        <v>41674</v>
      </c>
      <c r="E10878" s="28" t="s">
        <v>3343</v>
      </c>
      <c r="F10878" s="26">
        <v>120</v>
      </c>
      <c r="G10878" s="28" t="s">
        <v>3342</v>
      </c>
      <c r="H10878" s="28" t="s">
        <v>4599</v>
      </c>
      <c r="I10878" s="28" t="s">
        <v>8620</v>
      </c>
      <c r="J10878" s="28" t="s">
        <v>4908</v>
      </c>
      <c r="K10878" s="29">
        <v>41674</v>
      </c>
      <c r="L10878" s="28" t="s">
        <v>5361</v>
      </c>
      <c r="M10878" s="28" t="s">
        <v>304</v>
      </c>
    </row>
    <row r="10879" spans="1:13" hidden="1" x14ac:dyDescent="0.2">
      <c r="A10879" s="27">
        <v>95124</v>
      </c>
      <c r="B10879" s="28" t="s">
        <v>4573</v>
      </c>
      <c r="C10879" s="28" t="s">
        <v>5135</v>
      </c>
      <c r="D10879" s="25">
        <v>41674</v>
      </c>
      <c r="F10879" s="26">
        <v>5.91</v>
      </c>
      <c r="G10879" s="28" t="s">
        <v>5137</v>
      </c>
      <c r="H10879" s="28" t="s">
        <v>3365</v>
      </c>
      <c r="J10879" s="28" t="s">
        <v>4909</v>
      </c>
      <c r="K10879" s="29">
        <v>41675</v>
      </c>
      <c r="L10879" s="28" t="s">
        <v>5658</v>
      </c>
      <c r="M10879" s="28" t="s">
        <v>4774</v>
      </c>
    </row>
    <row r="10880" spans="1:13" hidden="1" x14ac:dyDescent="0.2">
      <c r="A10880" s="211">
        <v>95145</v>
      </c>
      <c r="B10880" s="28" t="s">
        <v>4579</v>
      </c>
      <c r="C10880" s="28" t="s">
        <v>4574</v>
      </c>
      <c r="D10880" s="25">
        <v>41675</v>
      </c>
      <c r="F10880" s="26">
        <v>50</v>
      </c>
      <c r="G10880" s="28" t="s">
        <v>4580</v>
      </c>
      <c r="H10880" s="28" t="s">
        <v>6667</v>
      </c>
      <c r="K10880" s="29">
        <v>41675</v>
      </c>
      <c r="L10880" s="28" t="s">
        <v>3059</v>
      </c>
      <c r="M10880" s="28" t="s">
        <v>280</v>
      </c>
    </row>
    <row r="10881" spans="1:13" hidden="1" x14ac:dyDescent="0.2">
      <c r="A10881" s="211">
        <v>95287</v>
      </c>
      <c r="B10881" s="28" t="s">
        <v>4573</v>
      </c>
      <c r="C10881" s="28" t="s">
        <v>5133</v>
      </c>
      <c r="D10881" s="25">
        <v>41675</v>
      </c>
      <c r="F10881" s="26">
        <v>0.01</v>
      </c>
      <c r="G10881" s="28" t="s">
        <v>681</v>
      </c>
      <c r="H10881" s="28" t="s">
        <v>7165</v>
      </c>
      <c r="K10881" s="29">
        <v>41675</v>
      </c>
      <c r="L10881" s="28" t="s">
        <v>5658</v>
      </c>
      <c r="M10881" s="28" t="s">
        <v>2936</v>
      </c>
    </row>
    <row r="10882" spans="1:13" hidden="1" x14ac:dyDescent="0.2">
      <c r="A10882" s="211">
        <v>95126</v>
      </c>
      <c r="B10882" s="28" t="s">
        <v>4573</v>
      </c>
      <c r="C10882" s="28" t="s">
        <v>5135</v>
      </c>
      <c r="D10882" s="25">
        <v>41675</v>
      </c>
      <c r="F10882" s="26">
        <v>9.99</v>
      </c>
      <c r="G10882" s="28" t="s">
        <v>7133</v>
      </c>
      <c r="H10882" s="28" t="s">
        <v>3381</v>
      </c>
      <c r="J10882" s="28" t="s">
        <v>4909</v>
      </c>
      <c r="K10882" s="29">
        <v>41676</v>
      </c>
      <c r="L10882" s="28" t="s">
        <v>5658</v>
      </c>
      <c r="M10882" s="28" t="s">
        <v>2085</v>
      </c>
    </row>
    <row r="10883" spans="1:13" hidden="1" x14ac:dyDescent="0.2">
      <c r="A10883" s="27">
        <v>95289</v>
      </c>
      <c r="B10883" s="33" t="s">
        <v>4573</v>
      </c>
      <c r="C10883" s="28" t="s">
        <v>5133</v>
      </c>
      <c r="D10883" s="25">
        <v>41675</v>
      </c>
      <c r="F10883" s="26">
        <v>33.58</v>
      </c>
      <c r="G10883" s="28" t="s">
        <v>5137</v>
      </c>
      <c r="H10883" s="28" t="s">
        <v>3365</v>
      </c>
      <c r="J10883" s="28" t="s">
        <v>4909</v>
      </c>
      <c r="K10883" s="29">
        <v>41675</v>
      </c>
      <c r="L10883" s="28" t="s">
        <v>5658</v>
      </c>
      <c r="M10883" s="28" t="s">
        <v>3226</v>
      </c>
    </row>
    <row r="10884" spans="1:13" hidden="1" x14ac:dyDescent="0.2">
      <c r="A10884" s="27">
        <v>95288</v>
      </c>
      <c r="B10884" s="28" t="s">
        <v>7124</v>
      </c>
      <c r="C10884" s="28" t="s">
        <v>5133</v>
      </c>
      <c r="D10884" s="25">
        <v>41675</v>
      </c>
      <c r="F10884" s="26">
        <v>-0.06</v>
      </c>
      <c r="G10884" s="28" t="s">
        <v>5133</v>
      </c>
      <c r="H10884" s="28" t="s">
        <v>6666</v>
      </c>
      <c r="K10884" s="29">
        <v>41675</v>
      </c>
      <c r="L10884" s="28" t="s">
        <v>5658</v>
      </c>
      <c r="M10884" s="28" t="s">
        <v>2937</v>
      </c>
    </row>
    <row r="10885" spans="1:13" hidden="1" x14ac:dyDescent="0.2">
      <c r="A10885" s="27">
        <v>95144</v>
      </c>
      <c r="B10885" s="28" t="s">
        <v>4573</v>
      </c>
      <c r="C10885" s="28" t="s">
        <v>4574</v>
      </c>
      <c r="D10885" s="25">
        <v>41675</v>
      </c>
      <c r="F10885" s="26">
        <v>1500</v>
      </c>
      <c r="G10885" s="28" t="s">
        <v>3344</v>
      </c>
      <c r="H10885" s="28" t="s">
        <v>7324</v>
      </c>
      <c r="I10885" s="28" t="s">
        <v>3345</v>
      </c>
      <c r="J10885" s="28" t="s">
        <v>4909</v>
      </c>
      <c r="K10885" s="29">
        <v>41675</v>
      </c>
      <c r="L10885" s="28" t="s">
        <v>5361</v>
      </c>
      <c r="M10885" s="28" t="s">
        <v>303</v>
      </c>
    </row>
    <row r="10886" spans="1:13" hidden="1" x14ac:dyDescent="0.2">
      <c r="A10886" s="211">
        <v>95128</v>
      </c>
      <c r="B10886" s="33" t="s">
        <v>4573</v>
      </c>
      <c r="C10886" s="28" t="s">
        <v>5135</v>
      </c>
      <c r="D10886" s="25">
        <v>41676</v>
      </c>
      <c r="E10886" s="28" t="s">
        <v>1110</v>
      </c>
      <c r="F10886" s="26">
        <v>8.5</v>
      </c>
      <c r="G10886" s="28" t="s">
        <v>1186</v>
      </c>
      <c r="H10886" s="28" t="s">
        <v>3484</v>
      </c>
      <c r="J10886" s="28" t="s">
        <v>4908</v>
      </c>
      <c r="K10886" s="29">
        <v>41677</v>
      </c>
      <c r="L10886" s="28" t="s">
        <v>5658</v>
      </c>
      <c r="M10886" s="28" t="s">
        <v>1863</v>
      </c>
    </row>
    <row r="10887" spans="1:13" hidden="1" x14ac:dyDescent="0.2">
      <c r="A10887" s="27">
        <v>95326</v>
      </c>
      <c r="B10887" s="28" t="s">
        <v>4573</v>
      </c>
      <c r="C10887" s="28" t="s">
        <v>2008</v>
      </c>
      <c r="D10887" s="25">
        <v>41676</v>
      </c>
      <c r="F10887" s="26">
        <v>28.81</v>
      </c>
      <c r="G10887" s="28" t="s">
        <v>683</v>
      </c>
      <c r="H10887" s="28" t="s">
        <v>3365</v>
      </c>
      <c r="J10887" s="28" t="s">
        <v>4909</v>
      </c>
      <c r="K10887" s="29">
        <v>41822</v>
      </c>
      <c r="L10887" s="28" t="s">
        <v>5658</v>
      </c>
      <c r="M10887" s="28" t="s">
        <v>3444</v>
      </c>
    </row>
    <row r="10888" spans="1:13" hidden="1" x14ac:dyDescent="0.2">
      <c r="A10888" s="27">
        <v>95127</v>
      </c>
      <c r="B10888" s="28" t="s">
        <v>4573</v>
      </c>
      <c r="C10888" s="28" t="s">
        <v>5135</v>
      </c>
      <c r="D10888" s="25">
        <v>41676</v>
      </c>
      <c r="E10888" s="28" t="s">
        <v>1109</v>
      </c>
      <c r="F10888" s="26">
        <v>16.36</v>
      </c>
      <c r="G10888" s="28" t="s">
        <v>6480</v>
      </c>
      <c r="H10888" s="28" t="s">
        <v>3379</v>
      </c>
      <c r="J10888" s="28" t="s">
        <v>4906</v>
      </c>
      <c r="K10888" s="29">
        <v>41677</v>
      </c>
      <c r="L10888" s="28" t="s">
        <v>5658</v>
      </c>
      <c r="M10888" s="28" t="s">
        <v>1862</v>
      </c>
    </row>
    <row r="10889" spans="1:13" hidden="1" x14ac:dyDescent="0.2">
      <c r="A10889" s="211">
        <v>95142</v>
      </c>
      <c r="B10889" s="33" t="s">
        <v>4573</v>
      </c>
      <c r="C10889" s="33" t="s">
        <v>4574</v>
      </c>
      <c r="D10889" s="25">
        <v>41677</v>
      </c>
      <c r="F10889" s="26">
        <v>5</v>
      </c>
      <c r="G10889" s="28" t="s">
        <v>4590</v>
      </c>
      <c r="H10889" s="28" t="s">
        <v>5954</v>
      </c>
      <c r="J10889" s="28" t="s">
        <v>4912</v>
      </c>
      <c r="K10889" s="29">
        <v>41677</v>
      </c>
      <c r="L10889" s="33" t="s">
        <v>7182</v>
      </c>
      <c r="M10889" s="28" t="s">
        <v>302</v>
      </c>
    </row>
    <row r="10890" spans="1:13" hidden="1" x14ac:dyDescent="0.2">
      <c r="A10890" s="211">
        <v>95131</v>
      </c>
      <c r="B10890" s="28" t="s">
        <v>4573</v>
      </c>
      <c r="C10890" s="28" t="s">
        <v>5135</v>
      </c>
      <c r="D10890" s="25">
        <v>41677</v>
      </c>
      <c r="F10890" s="26">
        <v>16</v>
      </c>
      <c r="G10890" s="28" t="s">
        <v>1659</v>
      </c>
      <c r="H10890" s="28" t="s">
        <v>4600</v>
      </c>
      <c r="J10890" s="28" t="s">
        <v>4907</v>
      </c>
      <c r="K10890" s="29">
        <v>41678</v>
      </c>
      <c r="L10890" s="28" t="s">
        <v>5658</v>
      </c>
      <c r="M10890" s="28" t="s">
        <v>1864</v>
      </c>
    </row>
    <row r="10891" spans="1:13" hidden="1" x14ac:dyDescent="0.2">
      <c r="A10891" s="27">
        <v>95130</v>
      </c>
      <c r="B10891" s="28" t="s">
        <v>4573</v>
      </c>
      <c r="C10891" s="28" t="s">
        <v>5135</v>
      </c>
      <c r="D10891" s="25">
        <v>41677</v>
      </c>
      <c r="F10891" s="26">
        <v>34.549999999999997</v>
      </c>
      <c r="G10891" s="28" t="s">
        <v>3970</v>
      </c>
      <c r="H10891" s="28" t="s">
        <v>3484</v>
      </c>
      <c r="J10891" s="28" t="s">
        <v>4909</v>
      </c>
      <c r="K10891" s="29">
        <v>41678</v>
      </c>
      <c r="L10891" s="28" t="s">
        <v>5658</v>
      </c>
      <c r="M10891" s="28" t="s">
        <v>1927</v>
      </c>
    </row>
    <row r="10892" spans="1:13" hidden="1" x14ac:dyDescent="0.2">
      <c r="A10892" s="27">
        <v>95143</v>
      </c>
      <c r="B10892" s="28" t="s">
        <v>4579</v>
      </c>
      <c r="C10892" s="28" t="s">
        <v>4574</v>
      </c>
      <c r="D10892" s="25">
        <v>41677</v>
      </c>
      <c r="E10892" s="33"/>
      <c r="F10892" s="26">
        <v>1186.0899999999999</v>
      </c>
      <c r="G10892" s="28" t="s">
        <v>2008</v>
      </c>
      <c r="H10892" s="28" t="s">
        <v>6667</v>
      </c>
      <c r="K10892" s="29">
        <v>41677</v>
      </c>
      <c r="L10892" s="28" t="s">
        <v>7174</v>
      </c>
      <c r="M10892" s="28" t="s">
        <v>6451</v>
      </c>
    </row>
    <row r="10893" spans="1:13" hidden="1" x14ac:dyDescent="0.2">
      <c r="A10893" s="27">
        <v>95141</v>
      </c>
      <c r="B10893" s="28" t="s">
        <v>4573</v>
      </c>
      <c r="C10893" s="28" t="s">
        <v>4574</v>
      </c>
      <c r="D10893" s="25">
        <v>41677</v>
      </c>
      <c r="E10893" s="28" t="s">
        <v>3388</v>
      </c>
      <c r="F10893" s="26">
        <v>8.19</v>
      </c>
      <c r="G10893" s="28" t="s">
        <v>4589</v>
      </c>
      <c r="H10893" s="28" t="s">
        <v>3381</v>
      </c>
      <c r="J10893" s="28" t="s">
        <v>4907</v>
      </c>
      <c r="K10893" s="29">
        <v>41677</v>
      </c>
      <c r="L10893" s="28" t="s">
        <v>7174</v>
      </c>
      <c r="M10893" s="28" t="s">
        <v>7186</v>
      </c>
    </row>
    <row r="10894" spans="1:13" hidden="1" x14ac:dyDescent="0.2">
      <c r="A10894" s="27">
        <v>95129</v>
      </c>
      <c r="B10894" s="28" t="s">
        <v>4573</v>
      </c>
      <c r="C10894" s="28" t="s">
        <v>5135</v>
      </c>
      <c r="D10894" s="25">
        <v>41677</v>
      </c>
      <c r="F10894" s="26">
        <v>1.87</v>
      </c>
      <c r="G10894" s="28" t="s">
        <v>5137</v>
      </c>
      <c r="H10894" s="28" t="s">
        <v>3365</v>
      </c>
      <c r="J10894" s="28" t="s">
        <v>4909</v>
      </c>
      <c r="K10894" s="29">
        <v>41678</v>
      </c>
      <c r="L10894" s="28" t="s">
        <v>5658</v>
      </c>
      <c r="M10894" s="28" t="s">
        <v>4774</v>
      </c>
    </row>
    <row r="10895" spans="1:13" hidden="1" x14ac:dyDescent="0.2">
      <c r="A10895" s="27">
        <v>95327</v>
      </c>
      <c r="B10895" s="28" t="s">
        <v>5150</v>
      </c>
      <c r="C10895" s="28" t="s">
        <v>2008</v>
      </c>
      <c r="D10895" s="25">
        <v>41677</v>
      </c>
      <c r="F10895" s="26">
        <v>-1186.0899999999999</v>
      </c>
      <c r="G10895" s="28" t="s">
        <v>4574</v>
      </c>
      <c r="H10895" s="28" t="s">
        <v>6667</v>
      </c>
      <c r="K10895" s="29">
        <v>41822</v>
      </c>
      <c r="L10895" s="28" t="s">
        <v>5658</v>
      </c>
      <c r="M10895" s="28" t="s">
        <v>3445</v>
      </c>
    </row>
    <row r="10896" spans="1:13" hidden="1" x14ac:dyDescent="0.2">
      <c r="A10896" s="211">
        <v>95501</v>
      </c>
      <c r="B10896" s="28" t="s">
        <v>4573</v>
      </c>
      <c r="C10896" s="28" t="s">
        <v>5135</v>
      </c>
      <c r="D10896" s="25">
        <v>41678</v>
      </c>
      <c r="E10896" s="28" t="s">
        <v>1087</v>
      </c>
      <c r="F10896" s="26">
        <v>10</v>
      </c>
      <c r="G10896" s="28" t="s">
        <v>4365</v>
      </c>
      <c r="H10896" s="28" t="s">
        <v>4599</v>
      </c>
      <c r="I10896" s="28" t="s">
        <v>380</v>
      </c>
      <c r="J10896" s="28" t="s">
        <v>4906</v>
      </c>
      <c r="K10896" s="29">
        <v>41681</v>
      </c>
      <c r="L10896" s="28" t="s">
        <v>5658</v>
      </c>
      <c r="M10896" s="28" t="s">
        <v>4235</v>
      </c>
    </row>
    <row r="10897" spans="1:13" hidden="1" x14ac:dyDescent="0.2">
      <c r="A10897" s="27">
        <v>95500</v>
      </c>
      <c r="B10897" s="28" t="s">
        <v>4573</v>
      </c>
      <c r="C10897" s="28" t="s">
        <v>5135</v>
      </c>
      <c r="D10897" s="25">
        <v>41678</v>
      </c>
      <c r="F10897" s="26">
        <v>14.5</v>
      </c>
      <c r="G10897" s="28" t="s">
        <v>7119</v>
      </c>
      <c r="H10897" s="28" t="s">
        <v>3365</v>
      </c>
      <c r="J10897" s="28" t="s">
        <v>4911</v>
      </c>
      <c r="K10897" s="29">
        <v>41680</v>
      </c>
      <c r="L10897" s="28" t="s">
        <v>5658</v>
      </c>
      <c r="M10897" s="28" t="s">
        <v>4234</v>
      </c>
    </row>
    <row r="10898" spans="1:13" hidden="1" x14ac:dyDescent="0.2">
      <c r="A10898" s="211">
        <v>95503</v>
      </c>
      <c r="B10898" s="28" t="s">
        <v>4573</v>
      </c>
      <c r="C10898" s="28" t="s">
        <v>5135</v>
      </c>
      <c r="D10898" s="25">
        <v>41679</v>
      </c>
      <c r="F10898" s="26">
        <v>49</v>
      </c>
      <c r="G10898" s="28" t="s">
        <v>2208</v>
      </c>
      <c r="H10898" s="28" t="s">
        <v>4600</v>
      </c>
      <c r="J10898" s="28" t="s">
        <v>4907</v>
      </c>
      <c r="K10898" s="29">
        <v>41680</v>
      </c>
      <c r="L10898" s="28" t="s">
        <v>5658</v>
      </c>
      <c r="M10898" s="28" t="s">
        <v>3924</v>
      </c>
    </row>
    <row r="10899" spans="1:13" x14ac:dyDescent="0.2">
      <c r="A10899" s="27">
        <v>95502</v>
      </c>
      <c r="B10899" s="28" t="s">
        <v>4573</v>
      </c>
      <c r="C10899" s="28" t="s">
        <v>5135</v>
      </c>
      <c r="D10899" s="25">
        <v>41679</v>
      </c>
      <c r="F10899" s="26">
        <v>63</v>
      </c>
      <c r="G10899" s="28" t="s">
        <v>2205</v>
      </c>
      <c r="H10899" s="28" t="s">
        <v>7151</v>
      </c>
      <c r="J10899" s="28" t="s">
        <v>4911</v>
      </c>
      <c r="K10899" s="29">
        <v>41680</v>
      </c>
      <c r="L10899" s="28" t="s">
        <v>5658</v>
      </c>
      <c r="M10899" s="28" t="s">
        <v>755</v>
      </c>
    </row>
    <row r="10900" spans="1:13" hidden="1" x14ac:dyDescent="0.2">
      <c r="A10900" s="211">
        <v>95140</v>
      </c>
      <c r="B10900" s="28" t="s">
        <v>4579</v>
      </c>
      <c r="C10900" s="28" t="s">
        <v>4574</v>
      </c>
      <c r="D10900" s="25">
        <v>41680</v>
      </c>
      <c r="F10900" s="26">
        <v>200</v>
      </c>
      <c r="G10900" s="28" t="s">
        <v>4580</v>
      </c>
      <c r="H10900" s="28" t="s">
        <v>6667</v>
      </c>
      <c r="K10900" s="29">
        <v>41680</v>
      </c>
      <c r="L10900" s="28" t="s">
        <v>3059</v>
      </c>
      <c r="M10900" s="28" t="s">
        <v>1867</v>
      </c>
    </row>
    <row r="10901" spans="1:13" hidden="1" x14ac:dyDescent="0.2">
      <c r="A10901" s="211">
        <v>95139</v>
      </c>
      <c r="B10901" s="28" t="s">
        <v>4585</v>
      </c>
      <c r="C10901" s="28" t="s">
        <v>4574</v>
      </c>
      <c r="D10901" s="25">
        <v>41680</v>
      </c>
      <c r="F10901" s="26">
        <v>25</v>
      </c>
      <c r="G10901" s="28" t="s">
        <v>4586</v>
      </c>
      <c r="H10901" s="28" t="s">
        <v>5948</v>
      </c>
      <c r="J10901" s="28" t="s">
        <v>4905</v>
      </c>
      <c r="K10901" s="29">
        <v>41680</v>
      </c>
      <c r="L10901" s="28" t="s">
        <v>7174</v>
      </c>
      <c r="M10901" s="28" t="s">
        <v>7180</v>
      </c>
    </row>
    <row r="10902" spans="1:13" hidden="1" x14ac:dyDescent="0.2">
      <c r="A10902" s="211">
        <v>95506</v>
      </c>
      <c r="B10902" s="28" t="s">
        <v>4573</v>
      </c>
      <c r="C10902" s="28" t="s">
        <v>5135</v>
      </c>
      <c r="D10902" s="25">
        <v>41680</v>
      </c>
      <c r="E10902" s="33" t="s">
        <v>1088</v>
      </c>
      <c r="F10902" s="26">
        <v>369.86</v>
      </c>
      <c r="G10902" s="28" t="s">
        <v>879</v>
      </c>
      <c r="H10902" s="28" t="s">
        <v>3381</v>
      </c>
      <c r="J10902" s="28" t="s">
        <v>4909</v>
      </c>
      <c r="K10902" s="29">
        <v>41681</v>
      </c>
      <c r="L10902" s="28" t="s">
        <v>5658</v>
      </c>
      <c r="M10902" s="28" t="s">
        <v>6342</v>
      </c>
    </row>
    <row r="10903" spans="1:13" hidden="1" x14ac:dyDescent="0.2">
      <c r="A10903" s="211">
        <v>95507</v>
      </c>
      <c r="B10903" s="28" t="s">
        <v>4573</v>
      </c>
      <c r="C10903" s="28" t="s">
        <v>5135</v>
      </c>
      <c r="D10903" s="25">
        <v>41680</v>
      </c>
      <c r="E10903" s="28" t="s">
        <v>1106</v>
      </c>
      <c r="F10903" s="26">
        <v>19.3</v>
      </c>
      <c r="G10903" s="28" t="s">
        <v>2203</v>
      </c>
      <c r="H10903" s="28" t="s">
        <v>7324</v>
      </c>
      <c r="I10903" s="28" t="s">
        <v>3345</v>
      </c>
      <c r="J10903" s="28" t="s">
        <v>4909</v>
      </c>
      <c r="K10903" s="29">
        <v>41681</v>
      </c>
      <c r="L10903" s="28" t="s">
        <v>5658</v>
      </c>
      <c r="M10903" s="28" t="s">
        <v>4236</v>
      </c>
    </row>
    <row r="10904" spans="1:13" hidden="1" x14ac:dyDescent="0.2">
      <c r="A10904" s="27">
        <v>95508</v>
      </c>
      <c r="B10904" s="28" t="s">
        <v>4573</v>
      </c>
      <c r="C10904" s="28" t="s">
        <v>5135</v>
      </c>
      <c r="D10904" s="25">
        <v>41680</v>
      </c>
      <c r="E10904" s="28" t="s">
        <v>1089</v>
      </c>
      <c r="F10904" s="26">
        <v>11.94</v>
      </c>
      <c r="G10904" s="28" t="s">
        <v>4511</v>
      </c>
      <c r="H10904" s="28" t="s">
        <v>4599</v>
      </c>
      <c r="I10904" s="28" t="s">
        <v>380</v>
      </c>
      <c r="J10904" s="28" t="s">
        <v>4906</v>
      </c>
      <c r="K10904" s="29">
        <v>41681</v>
      </c>
      <c r="L10904" s="28" t="s">
        <v>5658</v>
      </c>
      <c r="M10904" s="28" t="s">
        <v>4199</v>
      </c>
    </row>
    <row r="10905" spans="1:13" hidden="1" x14ac:dyDescent="0.2">
      <c r="A10905" s="27">
        <v>95504</v>
      </c>
      <c r="B10905" s="28" t="s">
        <v>4573</v>
      </c>
      <c r="C10905" s="28" t="s">
        <v>5135</v>
      </c>
      <c r="D10905" s="25">
        <v>41680</v>
      </c>
      <c r="F10905" s="26">
        <v>3.34</v>
      </c>
      <c r="G10905" s="28" t="s">
        <v>7119</v>
      </c>
      <c r="H10905" s="28" t="s">
        <v>3365</v>
      </c>
      <c r="J10905" s="28" t="s">
        <v>4911</v>
      </c>
      <c r="K10905" s="29">
        <v>41681</v>
      </c>
      <c r="L10905" s="28" t="s">
        <v>5658</v>
      </c>
      <c r="M10905" s="28" t="s">
        <v>6161</v>
      </c>
    </row>
    <row r="10906" spans="1:13" hidden="1" x14ac:dyDescent="0.2">
      <c r="A10906" s="27">
        <v>95138</v>
      </c>
      <c r="B10906" s="33" t="s">
        <v>4573</v>
      </c>
      <c r="C10906" s="28" t="s">
        <v>4574</v>
      </c>
      <c r="D10906" s="25">
        <v>41680</v>
      </c>
      <c r="E10906" s="33"/>
      <c r="F10906" s="26">
        <v>77.5</v>
      </c>
      <c r="G10906" s="28" t="s">
        <v>5152</v>
      </c>
      <c r="H10906" s="28" t="s">
        <v>7311</v>
      </c>
      <c r="J10906" s="28" t="s">
        <v>4683</v>
      </c>
      <c r="K10906" s="29">
        <v>41680</v>
      </c>
      <c r="L10906" s="28" t="s">
        <v>7182</v>
      </c>
      <c r="M10906" s="28" t="s">
        <v>301</v>
      </c>
    </row>
    <row r="10907" spans="1:13" hidden="1" x14ac:dyDescent="0.2">
      <c r="A10907" s="27">
        <v>95505</v>
      </c>
      <c r="B10907" s="28" t="s">
        <v>4573</v>
      </c>
      <c r="C10907" s="28" t="s">
        <v>5135</v>
      </c>
      <c r="D10907" s="25">
        <v>41680</v>
      </c>
      <c r="F10907" s="26">
        <v>38.47</v>
      </c>
      <c r="G10907" s="28" t="s">
        <v>7486</v>
      </c>
      <c r="H10907" s="28" t="s">
        <v>3381</v>
      </c>
      <c r="J10907" s="28" t="s">
        <v>4906</v>
      </c>
      <c r="K10907" s="29">
        <v>41681</v>
      </c>
      <c r="L10907" s="28" t="s">
        <v>5658</v>
      </c>
      <c r="M10907" s="28" t="s">
        <v>5565</v>
      </c>
    </row>
    <row r="10908" spans="1:13" hidden="1" x14ac:dyDescent="0.2">
      <c r="A10908" s="211">
        <v>95137</v>
      </c>
      <c r="B10908" s="28" t="s">
        <v>4579</v>
      </c>
      <c r="C10908" s="28" t="s">
        <v>4574</v>
      </c>
      <c r="D10908" s="25">
        <v>41681</v>
      </c>
      <c r="F10908" s="26">
        <v>50</v>
      </c>
      <c r="G10908" s="28" t="s">
        <v>4580</v>
      </c>
      <c r="H10908" s="28" t="s">
        <v>6667</v>
      </c>
      <c r="K10908" s="29">
        <v>41681</v>
      </c>
      <c r="L10908" s="28" t="s">
        <v>3059</v>
      </c>
      <c r="M10908" s="28" t="s">
        <v>1866</v>
      </c>
    </row>
    <row r="10909" spans="1:13" hidden="1" x14ac:dyDescent="0.2">
      <c r="A10909" s="211">
        <v>95509</v>
      </c>
      <c r="B10909" s="28" t="s">
        <v>4573</v>
      </c>
      <c r="C10909" s="28" t="s">
        <v>5135</v>
      </c>
      <c r="D10909" s="25">
        <v>41681</v>
      </c>
      <c r="F10909" s="26">
        <v>5.99</v>
      </c>
      <c r="G10909" s="28" t="s">
        <v>5710</v>
      </c>
      <c r="H10909" s="28" t="s">
        <v>3381</v>
      </c>
      <c r="J10909" s="28" t="s">
        <v>4909</v>
      </c>
      <c r="K10909" s="29">
        <v>41683</v>
      </c>
      <c r="L10909" s="28" t="s">
        <v>5658</v>
      </c>
      <c r="M10909" s="28" t="s">
        <v>1422</v>
      </c>
    </row>
    <row r="10910" spans="1:13" hidden="1" x14ac:dyDescent="0.2">
      <c r="A10910" s="27">
        <v>95587</v>
      </c>
      <c r="B10910" s="28" t="s">
        <v>4573</v>
      </c>
      <c r="C10910" s="28" t="s">
        <v>2008</v>
      </c>
      <c r="D10910" s="25">
        <v>41681</v>
      </c>
      <c r="F10910" s="26">
        <v>58.75</v>
      </c>
      <c r="G10910" s="28" t="s">
        <v>683</v>
      </c>
      <c r="H10910" s="28" t="s">
        <v>7322</v>
      </c>
      <c r="J10910" s="28" t="s">
        <v>7139</v>
      </c>
      <c r="K10910" s="29">
        <v>41975</v>
      </c>
      <c r="L10910" s="28" t="s">
        <v>5658</v>
      </c>
      <c r="M10910" s="28" t="s">
        <v>4862</v>
      </c>
    </row>
    <row r="10911" spans="1:13" hidden="1" x14ac:dyDescent="0.2">
      <c r="A10911" s="211">
        <v>95136.1</v>
      </c>
      <c r="B10911" s="33" t="s">
        <v>4573</v>
      </c>
      <c r="C10911" s="33" t="s">
        <v>4574</v>
      </c>
      <c r="D10911" s="25">
        <v>41682</v>
      </c>
      <c r="E10911" s="28" t="s">
        <v>7113</v>
      </c>
      <c r="F10911" s="26">
        <v>13.75</v>
      </c>
      <c r="G10911" s="28" t="s">
        <v>7301</v>
      </c>
      <c r="H10911" s="28" t="s">
        <v>3370</v>
      </c>
      <c r="J10911" s="28" t="s">
        <v>4909</v>
      </c>
      <c r="K10911" s="29">
        <v>41682</v>
      </c>
      <c r="L10911" s="28" t="s">
        <v>7212</v>
      </c>
      <c r="M10911" s="28" t="s">
        <v>300</v>
      </c>
    </row>
    <row r="10912" spans="1:13" hidden="1" x14ac:dyDescent="0.2">
      <c r="A10912" s="211">
        <v>95136.2</v>
      </c>
      <c r="B10912" s="28" t="s">
        <v>4573</v>
      </c>
      <c r="C10912" s="28" t="s">
        <v>4574</v>
      </c>
      <c r="D10912" s="25">
        <v>41682</v>
      </c>
      <c r="F10912" s="26">
        <v>16.850000000000001</v>
      </c>
      <c r="G10912" s="28" t="s">
        <v>7301</v>
      </c>
      <c r="H10912" s="28" t="s">
        <v>3365</v>
      </c>
      <c r="J10912" s="28" t="s">
        <v>4909</v>
      </c>
      <c r="K10912" s="29">
        <v>41682</v>
      </c>
      <c r="L10912" s="28" t="s">
        <v>7212</v>
      </c>
      <c r="M10912" s="28" t="s">
        <v>300</v>
      </c>
    </row>
    <row r="10913" spans="1:13" hidden="1" x14ac:dyDescent="0.2">
      <c r="A10913" s="27">
        <v>95510</v>
      </c>
      <c r="B10913" s="28" t="s">
        <v>4573</v>
      </c>
      <c r="C10913" s="28" t="s">
        <v>5135</v>
      </c>
      <c r="D10913" s="25">
        <v>41682</v>
      </c>
      <c r="F10913" s="26">
        <v>4.09</v>
      </c>
      <c r="G10913" s="28" t="s">
        <v>7119</v>
      </c>
      <c r="H10913" s="28" t="s">
        <v>3365</v>
      </c>
      <c r="J10913" s="28" t="s">
        <v>4911</v>
      </c>
      <c r="K10913" s="29">
        <v>41683</v>
      </c>
      <c r="L10913" s="28" t="s">
        <v>5658</v>
      </c>
      <c r="M10913" s="28" t="s">
        <v>6161</v>
      </c>
    </row>
    <row r="10914" spans="1:13" hidden="1" x14ac:dyDescent="0.2">
      <c r="A10914" s="211">
        <v>95135</v>
      </c>
      <c r="B10914" s="28" t="s">
        <v>4579</v>
      </c>
      <c r="C10914" s="28" t="s">
        <v>4574</v>
      </c>
      <c r="D10914" s="25">
        <v>41683</v>
      </c>
      <c r="F10914" s="26">
        <v>320</v>
      </c>
      <c r="G10914" s="28" t="s">
        <v>4580</v>
      </c>
      <c r="H10914" s="28" t="s">
        <v>6667</v>
      </c>
      <c r="K10914" s="29">
        <v>41683</v>
      </c>
      <c r="L10914" s="28" t="s">
        <v>3059</v>
      </c>
      <c r="M10914" s="28" t="s">
        <v>1865</v>
      </c>
    </row>
    <row r="10915" spans="1:13" hidden="1" x14ac:dyDescent="0.2">
      <c r="A10915" s="211">
        <v>95511</v>
      </c>
      <c r="B10915" s="28" t="s">
        <v>4573</v>
      </c>
      <c r="C10915" s="28" t="s">
        <v>5135</v>
      </c>
      <c r="D10915" s="25">
        <v>41683</v>
      </c>
      <c r="E10915" s="28" t="s">
        <v>1093</v>
      </c>
      <c r="F10915" s="26">
        <v>35</v>
      </c>
      <c r="G10915" s="28" t="s">
        <v>4258</v>
      </c>
      <c r="H10915" s="28" t="s">
        <v>4599</v>
      </c>
      <c r="I10915" s="28" t="s">
        <v>8620</v>
      </c>
      <c r="J10915" s="28" t="s">
        <v>7139</v>
      </c>
      <c r="K10915" s="29">
        <v>41684</v>
      </c>
      <c r="L10915" s="28" t="s">
        <v>5658</v>
      </c>
      <c r="M10915" s="28" t="s">
        <v>5705</v>
      </c>
    </row>
    <row r="10916" spans="1:13" hidden="1" x14ac:dyDescent="0.2">
      <c r="A10916" s="211">
        <v>95645</v>
      </c>
      <c r="B10916" s="28" t="s">
        <v>4573</v>
      </c>
      <c r="C10916" s="28" t="s">
        <v>4580</v>
      </c>
      <c r="D10916" s="25">
        <v>41683</v>
      </c>
      <c r="E10916" s="28" t="s">
        <v>3004</v>
      </c>
      <c r="F10916" s="26">
        <v>320</v>
      </c>
      <c r="G10916" s="28" t="s">
        <v>6757</v>
      </c>
      <c r="H10916" s="28" t="s">
        <v>4599</v>
      </c>
      <c r="I10916" s="28" t="s">
        <v>8620</v>
      </c>
      <c r="J10916" s="28" t="s">
        <v>4909</v>
      </c>
    </row>
    <row r="10917" spans="1:13" hidden="1" x14ac:dyDescent="0.2">
      <c r="A10917" s="27">
        <v>95512</v>
      </c>
      <c r="B10917" s="33" t="s">
        <v>4573</v>
      </c>
      <c r="C10917" s="28" t="s">
        <v>5135</v>
      </c>
      <c r="D10917" s="25">
        <v>41683</v>
      </c>
      <c r="E10917" s="28" t="s">
        <v>1090</v>
      </c>
      <c r="F10917" s="26">
        <v>63.15</v>
      </c>
      <c r="G10917" s="28" t="s">
        <v>4529</v>
      </c>
      <c r="H10917" s="28" t="s">
        <v>4599</v>
      </c>
      <c r="I10917" s="28" t="s">
        <v>8620</v>
      </c>
      <c r="J10917" s="28" t="s">
        <v>4909</v>
      </c>
      <c r="K10917" s="29">
        <v>41684</v>
      </c>
      <c r="L10917" s="28" t="s">
        <v>5658</v>
      </c>
      <c r="M10917" s="28" t="s">
        <v>7367</v>
      </c>
    </row>
    <row r="10918" spans="1:13" hidden="1" x14ac:dyDescent="0.2">
      <c r="A10918" s="27">
        <v>95513</v>
      </c>
      <c r="B10918" s="28" t="s">
        <v>4573</v>
      </c>
      <c r="C10918" s="28" t="s">
        <v>5135</v>
      </c>
      <c r="D10918" s="25">
        <v>41683</v>
      </c>
      <c r="F10918" s="26">
        <v>4.0999999999999996</v>
      </c>
      <c r="G10918" s="28" t="s">
        <v>7119</v>
      </c>
      <c r="H10918" s="28" t="s">
        <v>3365</v>
      </c>
      <c r="J10918" s="28" t="s">
        <v>4911</v>
      </c>
      <c r="K10918" s="29">
        <v>41684</v>
      </c>
      <c r="L10918" s="28" t="s">
        <v>5658</v>
      </c>
      <c r="M10918" s="28" t="s">
        <v>5023</v>
      </c>
    </row>
    <row r="10919" spans="1:13" hidden="1" x14ac:dyDescent="0.2">
      <c r="A10919" s="27">
        <v>95588.1</v>
      </c>
      <c r="B10919" s="28" t="s">
        <v>4573</v>
      </c>
      <c r="C10919" s="28" t="s">
        <v>2008</v>
      </c>
      <c r="D10919" s="25">
        <v>41683</v>
      </c>
      <c r="E10919" s="28" t="s">
        <v>7113</v>
      </c>
      <c r="F10919" s="26">
        <v>11</v>
      </c>
      <c r="G10919" s="28" t="s">
        <v>683</v>
      </c>
      <c r="H10919" s="28" t="s">
        <v>3370</v>
      </c>
      <c r="J10919" s="28" t="s">
        <v>4909</v>
      </c>
      <c r="K10919" s="29" t="s">
        <v>4863</v>
      </c>
      <c r="L10919" s="28" t="s">
        <v>5658</v>
      </c>
      <c r="M10919" s="28" t="s">
        <v>4864</v>
      </c>
    </row>
    <row r="10920" spans="1:13" hidden="1" x14ac:dyDescent="0.2">
      <c r="A10920" s="27">
        <v>95588.2</v>
      </c>
      <c r="B10920" s="33" t="s">
        <v>4573</v>
      </c>
      <c r="C10920" s="28" t="s">
        <v>2008</v>
      </c>
      <c r="D10920" s="25">
        <v>41683</v>
      </c>
      <c r="E10920" s="28" t="s">
        <v>5309</v>
      </c>
      <c r="F10920" s="26">
        <v>4</v>
      </c>
      <c r="G10920" s="28" t="s">
        <v>683</v>
      </c>
      <c r="H10920" s="28" t="s">
        <v>277</v>
      </c>
      <c r="J10920" s="28" t="s">
        <v>4907</v>
      </c>
      <c r="K10920" s="29" t="s">
        <v>4863</v>
      </c>
      <c r="L10920" s="28" t="s">
        <v>5658</v>
      </c>
      <c r="M10920" s="28" t="s">
        <v>4864</v>
      </c>
    </row>
    <row r="10921" spans="1:13" hidden="1" x14ac:dyDescent="0.2">
      <c r="A10921" s="27">
        <v>95588.3</v>
      </c>
      <c r="B10921" s="28" t="s">
        <v>4573</v>
      </c>
      <c r="C10921" s="28" t="s">
        <v>2008</v>
      </c>
      <c r="D10921" s="25">
        <v>41683</v>
      </c>
      <c r="E10921" s="28" t="s">
        <v>5310</v>
      </c>
      <c r="F10921" s="26">
        <v>10</v>
      </c>
      <c r="G10921" s="28" t="s">
        <v>683</v>
      </c>
      <c r="H10921" s="28" t="s">
        <v>277</v>
      </c>
      <c r="J10921" s="28" t="s">
        <v>4909</v>
      </c>
      <c r="K10921" s="29" t="s">
        <v>4863</v>
      </c>
      <c r="L10921" s="28" t="s">
        <v>5658</v>
      </c>
      <c r="M10921" s="28" t="s">
        <v>4864</v>
      </c>
    </row>
    <row r="10922" spans="1:13" hidden="1" x14ac:dyDescent="0.2">
      <c r="A10922" s="27">
        <v>95588.4</v>
      </c>
      <c r="B10922" s="33" t="s">
        <v>4573</v>
      </c>
      <c r="C10922" s="28" t="s">
        <v>2008</v>
      </c>
      <c r="D10922" s="25">
        <v>41683</v>
      </c>
      <c r="F10922" s="26">
        <v>1.43</v>
      </c>
      <c r="G10922" s="28" t="s">
        <v>683</v>
      </c>
      <c r="H10922" s="28" t="s">
        <v>3365</v>
      </c>
      <c r="J10922" s="28" t="s">
        <v>4909</v>
      </c>
      <c r="K10922" s="29" t="s">
        <v>4863</v>
      </c>
      <c r="L10922" s="28" t="s">
        <v>5658</v>
      </c>
      <c r="M10922" s="28" t="s">
        <v>4864</v>
      </c>
    </row>
    <row r="10923" spans="1:13" hidden="1" x14ac:dyDescent="0.2">
      <c r="A10923" s="211">
        <v>95516</v>
      </c>
      <c r="B10923" s="28" t="s">
        <v>4573</v>
      </c>
      <c r="C10923" s="28" t="s">
        <v>5135</v>
      </c>
      <c r="D10923" s="25">
        <v>41684</v>
      </c>
      <c r="E10923" s="28" t="s">
        <v>728</v>
      </c>
      <c r="F10923" s="26">
        <v>5.99</v>
      </c>
      <c r="G10923" s="28" t="s">
        <v>6748</v>
      </c>
      <c r="H10923" s="28" t="s">
        <v>4599</v>
      </c>
      <c r="I10923" s="28" t="s">
        <v>8620</v>
      </c>
      <c r="J10923" s="28" t="s">
        <v>4908</v>
      </c>
      <c r="K10923" s="29">
        <v>41685</v>
      </c>
      <c r="L10923" s="28" t="s">
        <v>5658</v>
      </c>
      <c r="M10923" s="28" t="s">
        <v>3072</v>
      </c>
    </row>
    <row r="10924" spans="1:13" hidden="1" x14ac:dyDescent="0.2">
      <c r="A10924" s="211">
        <v>95517</v>
      </c>
      <c r="B10924" s="28" t="s">
        <v>4573</v>
      </c>
      <c r="C10924" s="28" t="s">
        <v>5135</v>
      </c>
      <c r="D10924" s="25">
        <v>41684</v>
      </c>
      <c r="E10924" s="28" t="s">
        <v>728</v>
      </c>
      <c r="F10924" s="26">
        <v>11.85</v>
      </c>
      <c r="G10924" s="28" t="s">
        <v>6748</v>
      </c>
      <c r="H10924" s="28" t="s">
        <v>4599</v>
      </c>
      <c r="I10924" s="28" t="s">
        <v>8620</v>
      </c>
      <c r="J10924" s="28" t="s">
        <v>4905</v>
      </c>
      <c r="K10924" s="29">
        <v>41687</v>
      </c>
      <c r="L10924" s="28" t="s">
        <v>5658</v>
      </c>
      <c r="M10924" s="28" t="s">
        <v>3073</v>
      </c>
    </row>
    <row r="10925" spans="1:13" hidden="1" x14ac:dyDescent="0.2">
      <c r="A10925" s="211">
        <v>95134</v>
      </c>
      <c r="B10925" s="28" t="s">
        <v>4573</v>
      </c>
      <c r="C10925" s="28" t="s">
        <v>4574</v>
      </c>
      <c r="D10925" s="25">
        <v>41684</v>
      </c>
      <c r="E10925" s="28" t="s">
        <v>2598</v>
      </c>
      <c r="F10925" s="26">
        <v>13.5</v>
      </c>
      <c r="G10925" s="28" t="s">
        <v>681</v>
      </c>
      <c r="H10925" s="28" t="s">
        <v>7165</v>
      </c>
      <c r="J10925" s="28" t="s">
        <v>4907</v>
      </c>
      <c r="K10925" s="29">
        <v>41684</v>
      </c>
      <c r="L10925" s="28" t="s">
        <v>7174</v>
      </c>
      <c r="M10925" s="28" t="s">
        <v>697</v>
      </c>
    </row>
    <row r="10926" spans="1:13" hidden="1" x14ac:dyDescent="0.2">
      <c r="A10926" s="27">
        <v>95514</v>
      </c>
      <c r="B10926" s="28" t="s">
        <v>4573</v>
      </c>
      <c r="C10926" s="28" t="s">
        <v>5135</v>
      </c>
      <c r="D10926" s="25">
        <v>41684</v>
      </c>
      <c r="F10926" s="26">
        <v>57.28</v>
      </c>
      <c r="G10926" s="28" t="s">
        <v>5160</v>
      </c>
      <c r="H10926" s="28" t="s">
        <v>4599</v>
      </c>
      <c r="I10926" s="28" t="s">
        <v>8620</v>
      </c>
      <c r="J10926" s="28" t="s">
        <v>7139</v>
      </c>
      <c r="K10926" s="29">
        <v>41685</v>
      </c>
      <c r="L10926" s="28" t="s">
        <v>5658</v>
      </c>
      <c r="M10926" s="28" t="s">
        <v>3070</v>
      </c>
    </row>
    <row r="10927" spans="1:13" hidden="1" x14ac:dyDescent="0.2">
      <c r="A10927" s="27">
        <v>95515</v>
      </c>
      <c r="B10927" s="33" t="s">
        <v>4573</v>
      </c>
      <c r="C10927" s="28" t="s">
        <v>5135</v>
      </c>
      <c r="D10927" s="25">
        <v>41684</v>
      </c>
      <c r="E10927" s="33"/>
      <c r="F10927" s="26">
        <v>57.67</v>
      </c>
      <c r="G10927" s="28" t="s">
        <v>5160</v>
      </c>
      <c r="H10927" s="28" t="s">
        <v>4599</v>
      </c>
      <c r="I10927" s="28" t="s">
        <v>8620</v>
      </c>
      <c r="J10927" s="28" t="s">
        <v>7139</v>
      </c>
      <c r="K10927" s="29">
        <v>41685</v>
      </c>
      <c r="L10927" s="28" t="s">
        <v>5658</v>
      </c>
      <c r="M10927" s="28" t="s">
        <v>3071</v>
      </c>
    </row>
    <row r="10928" spans="1:13" hidden="1" x14ac:dyDescent="0.2">
      <c r="A10928" s="211">
        <v>95520</v>
      </c>
      <c r="B10928" s="28" t="s">
        <v>4573</v>
      </c>
      <c r="C10928" s="28" t="s">
        <v>5135</v>
      </c>
      <c r="D10928" s="25">
        <v>41685</v>
      </c>
      <c r="E10928" s="28" t="s">
        <v>3675</v>
      </c>
      <c r="F10928" s="26">
        <v>103.28</v>
      </c>
      <c r="G10928" s="28" t="s">
        <v>889</v>
      </c>
      <c r="H10928" s="28" t="s">
        <v>4599</v>
      </c>
      <c r="I10928" s="28" t="s">
        <v>8620</v>
      </c>
      <c r="J10928" s="28" t="s">
        <v>4909</v>
      </c>
      <c r="K10928" s="29">
        <v>41687</v>
      </c>
      <c r="L10928" s="28" t="s">
        <v>5658</v>
      </c>
      <c r="M10928" s="28" t="s">
        <v>3076</v>
      </c>
    </row>
    <row r="10929" spans="1:13" hidden="1" x14ac:dyDescent="0.2">
      <c r="A10929" s="211">
        <v>95521</v>
      </c>
      <c r="B10929" s="28" t="s">
        <v>4573</v>
      </c>
      <c r="C10929" s="28" t="s">
        <v>5135</v>
      </c>
      <c r="D10929" s="25">
        <v>41685</v>
      </c>
      <c r="F10929" s="26">
        <v>25.31</v>
      </c>
      <c r="G10929" s="28" t="s">
        <v>2203</v>
      </c>
      <c r="H10929" s="28" t="s">
        <v>4599</v>
      </c>
      <c r="I10929" s="28" t="s">
        <v>8620</v>
      </c>
      <c r="J10929" s="28" t="s">
        <v>4909</v>
      </c>
      <c r="K10929" s="29">
        <v>41688</v>
      </c>
      <c r="L10929" s="28" t="s">
        <v>5658</v>
      </c>
      <c r="M10929" s="28" t="s">
        <v>3077</v>
      </c>
    </row>
    <row r="10930" spans="1:13" hidden="1" x14ac:dyDescent="0.2">
      <c r="A10930" s="211">
        <v>95519</v>
      </c>
      <c r="B10930" s="28" t="s">
        <v>4573</v>
      </c>
      <c r="C10930" s="28" t="s">
        <v>5135</v>
      </c>
      <c r="D10930" s="25">
        <v>41685</v>
      </c>
      <c r="E10930" s="28" t="s">
        <v>1091</v>
      </c>
      <c r="F10930" s="26">
        <v>762.3</v>
      </c>
      <c r="G10930" s="28" t="s">
        <v>6757</v>
      </c>
      <c r="H10930" s="28" t="s">
        <v>4599</v>
      </c>
      <c r="I10930" s="28" t="s">
        <v>8620</v>
      </c>
      <c r="J10930" s="28" t="s">
        <v>4909</v>
      </c>
      <c r="K10930" s="29">
        <v>41687</v>
      </c>
      <c r="L10930" s="28" t="s">
        <v>5658</v>
      </c>
      <c r="M10930" s="28" t="s">
        <v>3075</v>
      </c>
    </row>
    <row r="10931" spans="1:13" hidden="1" x14ac:dyDescent="0.2">
      <c r="A10931" s="27">
        <v>95518</v>
      </c>
      <c r="B10931" s="28" t="s">
        <v>4573</v>
      </c>
      <c r="C10931" s="28" t="s">
        <v>5135</v>
      </c>
      <c r="D10931" s="25">
        <v>41685</v>
      </c>
      <c r="F10931" s="26">
        <v>55.31</v>
      </c>
      <c r="G10931" s="28" t="s">
        <v>5160</v>
      </c>
      <c r="H10931" s="28" t="s">
        <v>4599</v>
      </c>
      <c r="I10931" s="28" t="s">
        <v>8620</v>
      </c>
      <c r="J10931" s="28" t="s">
        <v>7139</v>
      </c>
      <c r="K10931" s="29">
        <v>41687</v>
      </c>
      <c r="L10931" s="28" t="s">
        <v>5658</v>
      </c>
      <c r="M10931" s="28" t="s">
        <v>3074</v>
      </c>
    </row>
    <row r="10932" spans="1:13" hidden="1" x14ac:dyDescent="0.2">
      <c r="A10932" s="27">
        <v>95447</v>
      </c>
      <c r="B10932" s="28" t="s">
        <v>4573</v>
      </c>
      <c r="C10932" s="28" t="s">
        <v>5135</v>
      </c>
      <c r="D10932" s="25">
        <v>41685</v>
      </c>
      <c r="E10932" s="28" t="s">
        <v>1482</v>
      </c>
      <c r="F10932" s="26">
        <v>233.71</v>
      </c>
      <c r="G10932" s="28" t="s">
        <v>1197</v>
      </c>
      <c r="H10932" s="28" t="s">
        <v>4599</v>
      </c>
      <c r="I10932" s="28" t="s">
        <v>8620</v>
      </c>
      <c r="J10932" s="28" t="s">
        <v>4908</v>
      </c>
      <c r="K10932" s="29">
        <v>41722</v>
      </c>
      <c r="L10932" s="28" t="s">
        <v>5658</v>
      </c>
      <c r="M10932" s="28" t="s">
        <v>4221</v>
      </c>
    </row>
    <row r="10933" spans="1:13" hidden="1" x14ac:dyDescent="0.2">
      <c r="A10933" s="27">
        <v>95522</v>
      </c>
      <c r="B10933" s="33" t="s">
        <v>4573</v>
      </c>
      <c r="C10933" s="28" t="s">
        <v>5135</v>
      </c>
      <c r="D10933" s="25">
        <v>41686</v>
      </c>
      <c r="F10933" s="26">
        <v>12.56</v>
      </c>
      <c r="G10933" s="28" t="s">
        <v>688</v>
      </c>
      <c r="H10933" s="28" t="s">
        <v>4599</v>
      </c>
      <c r="I10933" s="28" t="s">
        <v>8620</v>
      </c>
      <c r="J10933" s="28" t="s">
        <v>4908</v>
      </c>
      <c r="K10933" s="29">
        <v>41688</v>
      </c>
      <c r="L10933" s="28" t="s">
        <v>5658</v>
      </c>
      <c r="M10933" s="28" t="s">
        <v>3078</v>
      </c>
    </row>
    <row r="10934" spans="1:13" hidden="1" x14ac:dyDescent="0.2">
      <c r="A10934" s="211">
        <v>95523</v>
      </c>
      <c r="B10934" s="28" t="s">
        <v>4573</v>
      </c>
      <c r="C10934" s="28" t="s">
        <v>5135</v>
      </c>
      <c r="D10934" s="25">
        <v>41687</v>
      </c>
      <c r="E10934" s="28" t="s">
        <v>1092</v>
      </c>
      <c r="F10934" s="26">
        <v>55.33</v>
      </c>
      <c r="G10934" s="28" t="s">
        <v>2203</v>
      </c>
      <c r="H10934" s="28" t="s">
        <v>4599</v>
      </c>
      <c r="I10934" s="28" t="s">
        <v>8620</v>
      </c>
      <c r="J10934" s="28" t="s">
        <v>4909</v>
      </c>
      <c r="K10934" s="29">
        <v>41688</v>
      </c>
      <c r="L10934" s="28" t="s">
        <v>5658</v>
      </c>
      <c r="M10934" s="28" t="s">
        <v>3079</v>
      </c>
    </row>
    <row r="10935" spans="1:13" hidden="1" x14ac:dyDescent="0.2">
      <c r="A10935" s="27">
        <v>95132</v>
      </c>
      <c r="B10935" s="28" t="s">
        <v>4573</v>
      </c>
      <c r="C10935" s="28" t="s">
        <v>4574</v>
      </c>
      <c r="D10935" s="25">
        <v>41687</v>
      </c>
      <c r="F10935" s="26">
        <v>77.5</v>
      </c>
      <c r="G10935" s="28" t="s">
        <v>5152</v>
      </c>
      <c r="H10935" s="28" t="s">
        <v>7311</v>
      </c>
      <c r="J10935" s="28" t="s">
        <v>4683</v>
      </c>
      <c r="K10935" s="29">
        <v>41687</v>
      </c>
      <c r="L10935" s="28" t="s">
        <v>7182</v>
      </c>
      <c r="M10935" s="28" t="s">
        <v>299</v>
      </c>
    </row>
    <row r="10936" spans="1:13" hidden="1" x14ac:dyDescent="0.2">
      <c r="A10936" s="27">
        <v>95133</v>
      </c>
      <c r="B10936" s="28" t="s">
        <v>4585</v>
      </c>
      <c r="C10936" s="28" t="s">
        <v>4574</v>
      </c>
      <c r="D10936" s="25">
        <v>41687</v>
      </c>
      <c r="F10936" s="26">
        <v>79.790000000000006</v>
      </c>
      <c r="G10936" s="28" t="s">
        <v>5142</v>
      </c>
      <c r="H10936" s="28" t="s">
        <v>5948</v>
      </c>
      <c r="K10936" s="29">
        <v>41687</v>
      </c>
      <c r="L10936" s="28" t="s">
        <v>7174</v>
      </c>
      <c r="M10936" s="28" t="s">
        <v>7175</v>
      </c>
    </row>
    <row r="10937" spans="1:13" hidden="1" x14ac:dyDescent="0.2">
      <c r="A10937" s="211">
        <v>95524</v>
      </c>
      <c r="B10937" s="28" t="s">
        <v>4573</v>
      </c>
      <c r="C10937" s="28" t="s">
        <v>5135</v>
      </c>
      <c r="D10937" s="25">
        <v>41689</v>
      </c>
      <c r="F10937" s="26">
        <v>17.510000000000002</v>
      </c>
      <c r="G10937" s="28" t="s">
        <v>2203</v>
      </c>
      <c r="H10937" s="28" t="s">
        <v>4599</v>
      </c>
      <c r="I10937" s="28" t="s">
        <v>8620</v>
      </c>
      <c r="J10937" s="28" t="s">
        <v>4909</v>
      </c>
      <c r="K10937" s="29">
        <v>41691</v>
      </c>
      <c r="L10937" s="28" t="s">
        <v>5658</v>
      </c>
      <c r="M10937" s="28" t="s">
        <v>3080</v>
      </c>
    </row>
    <row r="10938" spans="1:13" hidden="1" x14ac:dyDescent="0.2">
      <c r="A10938" s="211">
        <v>95629</v>
      </c>
      <c r="B10938" s="28" t="s">
        <v>4573</v>
      </c>
      <c r="C10938" s="28" t="s">
        <v>4580</v>
      </c>
      <c r="D10938" s="25">
        <v>41690</v>
      </c>
      <c r="E10938" s="28" t="s">
        <v>7933</v>
      </c>
      <c r="F10938" s="26">
        <v>15</v>
      </c>
      <c r="G10938" s="28" t="s">
        <v>7120</v>
      </c>
      <c r="H10938" s="28" t="s">
        <v>3484</v>
      </c>
      <c r="J10938" s="28" t="s">
        <v>4907</v>
      </c>
    </row>
    <row r="10939" spans="1:13" hidden="1" x14ac:dyDescent="0.2">
      <c r="A10939" s="211">
        <v>95630</v>
      </c>
      <c r="B10939" s="28" t="s">
        <v>4573</v>
      </c>
      <c r="C10939" s="28" t="s">
        <v>4580</v>
      </c>
      <c r="D10939" s="25">
        <v>41690</v>
      </c>
      <c r="E10939" s="28" t="s">
        <v>7933</v>
      </c>
      <c r="F10939" s="26">
        <v>10</v>
      </c>
      <c r="G10939" s="28" t="s">
        <v>7120</v>
      </c>
      <c r="H10939" s="28" t="s">
        <v>3484</v>
      </c>
      <c r="J10939" s="28" t="s">
        <v>4911</v>
      </c>
    </row>
    <row r="10940" spans="1:13" hidden="1" x14ac:dyDescent="0.2">
      <c r="A10940" s="27">
        <v>95625</v>
      </c>
      <c r="B10940" s="28" t="s">
        <v>4573</v>
      </c>
      <c r="C10940" s="28" t="s">
        <v>4580</v>
      </c>
      <c r="D10940" s="25">
        <v>41690</v>
      </c>
      <c r="E10940" s="28" t="s">
        <v>3875</v>
      </c>
      <c r="F10940" s="26">
        <v>50</v>
      </c>
      <c r="G10940" s="28" t="s">
        <v>3696</v>
      </c>
      <c r="H10940" s="28" t="s">
        <v>3488</v>
      </c>
      <c r="J10940" s="28" t="s">
        <v>4908</v>
      </c>
    </row>
    <row r="10941" spans="1:13" hidden="1" x14ac:dyDescent="0.2">
      <c r="A10941" s="27">
        <v>95626</v>
      </c>
      <c r="B10941" s="28" t="s">
        <v>4573</v>
      </c>
      <c r="C10941" s="28" t="s">
        <v>4580</v>
      </c>
      <c r="D10941" s="25">
        <v>41690</v>
      </c>
      <c r="E10941" s="28" t="s">
        <v>2957</v>
      </c>
      <c r="F10941" s="26">
        <v>20</v>
      </c>
      <c r="G10941" s="28" t="s">
        <v>3696</v>
      </c>
      <c r="H10941" s="28" t="s">
        <v>3488</v>
      </c>
      <c r="J10941" s="28" t="s">
        <v>4911</v>
      </c>
    </row>
    <row r="10942" spans="1:13" hidden="1" x14ac:dyDescent="0.2">
      <c r="A10942" s="27">
        <v>95627</v>
      </c>
      <c r="B10942" s="28" t="s">
        <v>4573</v>
      </c>
      <c r="C10942" s="28" t="s">
        <v>4580</v>
      </c>
      <c r="D10942" s="25">
        <v>41690</v>
      </c>
      <c r="E10942" s="28" t="s">
        <v>670</v>
      </c>
      <c r="F10942" s="26">
        <v>40</v>
      </c>
      <c r="G10942" s="28" t="s">
        <v>3696</v>
      </c>
      <c r="H10942" s="28" t="s">
        <v>3488</v>
      </c>
      <c r="J10942" s="28" t="s">
        <v>4908</v>
      </c>
    </row>
    <row r="10943" spans="1:13" hidden="1" x14ac:dyDescent="0.2">
      <c r="A10943" s="27">
        <v>95628</v>
      </c>
      <c r="B10943" s="28" t="s">
        <v>4573</v>
      </c>
      <c r="C10943" s="28" t="s">
        <v>4580</v>
      </c>
      <c r="D10943" s="25">
        <v>41690</v>
      </c>
      <c r="E10943" s="28" t="s">
        <v>7283</v>
      </c>
      <c r="F10943" s="26">
        <v>25</v>
      </c>
      <c r="G10943" s="28" t="s">
        <v>3696</v>
      </c>
      <c r="H10943" s="28" t="s">
        <v>3488</v>
      </c>
      <c r="J10943" s="28" t="s">
        <v>4911</v>
      </c>
    </row>
    <row r="10944" spans="1:13" hidden="1" x14ac:dyDescent="0.2">
      <c r="A10944" s="211">
        <v>95526</v>
      </c>
      <c r="B10944" s="28" t="s">
        <v>4573</v>
      </c>
      <c r="C10944" s="28" t="s">
        <v>5135</v>
      </c>
      <c r="D10944" s="25">
        <v>41691</v>
      </c>
      <c r="F10944" s="26">
        <v>60.59</v>
      </c>
      <c r="G10944" s="28" t="s">
        <v>2203</v>
      </c>
      <c r="H10944" s="28" t="s">
        <v>4599</v>
      </c>
      <c r="I10944" s="28" t="s">
        <v>8620</v>
      </c>
      <c r="J10944" s="28" t="s">
        <v>4909</v>
      </c>
      <c r="K10944" s="29">
        <v>41694</v>
      </c>
      <c r="L10944" s="28" t="s">
        <v>5658</v>
      </c>
      <c r="M10944" s="28" t="s">
        <v>3082</v>
      </c>
    </row>
    <row r="10945" spans="1:13" hidden="1" x14ac:dyDescent="0.2">
      <c r="A10945" s="27">
        <v>95525</v>
      </c>
      <c r="B10945" s="28" t="s">
        <v>4573</v>
      </c>
      <c r="C10945" s="28" t="s">
        <v>5135</v>
      </c>
      <c r="D10945" s="25">
        <v>41691</v>
      </c>
      <c r="E10945" s="28" t="s">
        <v>1094</v>
      </c>
      <c r="F10945" s="26">
        <v>47.03</v>
      </c>
      <c r="G10945" s="28" t="s">
        <v>688</v>
      </c>
      <c r="H10945" s="28" t="s">
        <v>4599</v>
      </c>
      <c r="I10945" s="28" t="s">
        <v>8620</v>
      </c>
      <c r="J10945" s="28" t="s">
        <v>4909</v>
      </c>
      <c r="K10945" s="29">
        <v>41692</v>
      </c>
      <c r="L10945" s="28" t="s">
        <v>5658</v>
      </c>
      <c r="M10945" s="28" t="s">
        <v>3081</v>
      </c>
    </row>
    <row r="10946" spans="1:13" hidden="1" x14ac:dyDescent="0.2">
      <c r="A10946" s="211">
        <v>95529</v>
      </c>
      <c r="B10946" s="28" t="s">
        <v>4573</v>
      </c>
      <c r="C10946" s="28" t="s">
        <v>5135</v>
      </c>
      <c r="D10946" s="25">
        <v>41692</v>
      </c>
      <c r="F10946" s="26">
        <v>25.1</v>
      </c>
      <c r="G10946" s="28" t="s">
        <v>1942</v>
      </c>
      <c r="H10946" s="28" t="s">
        <v>3484</v>
      </c>
      <c r="J10946" s="28" t="s">
        <v>4909</v>
      </c>
      <c r="K10946" s="29">
        <v>41694</v>
      </c>
      <c r="L10946" s="28" t="s">
        <v>5658</v>
      </c>
      <c r="M10946" s="28" t="s">
        <v>1873</v>
      </c>
    </row>
    <row r="10947" spans="1:13" hidden="1" x14ac:dyDescent="0.2">
      <c r="A10947" s="211">
        <v>95530</v>
      </c>
      <c r="B10947" s="28" t="s">
        <v>4573</v>
      </c>
      <c r="C10947" s="28" t="s">
        <v>5135</v>
      </c>
      <c r="D10947" s="25">
        <v>41692</v>
      </c>
      <c r="E10947" s="28" t="s">
        <v>1095</v>
      </c>
      <c r="F10947" s="26">
        <v>27</v>
      </c>
      <c r="G10947" s="28" t="s">
        <v>6748</v>
      </c>
      <c r="H10947" s="28" t="s">
        <v>4599</v>
      </c>
      <c r="I10947" s="28" t="s">
        <v>8620</v>
      </c>
      <c r="J10947" s="28" t="s">
        <v>4909</v>
      </c>
      <c r="K10947" s="29">
        <v>41694</v>
      </c>
      <c r="L10947" s="28" t="s">
        <v>5658</v>
      </c>
      <c r="M10947" s="28" t="s">
        <v>3085</v>
      </c>
    </row>
    <row r="10948" spans="1:13" hidden="1" x14ac:dyDescent="0.2">
      <c r="A10948" s="27">
        <v>95527</v>
      </c>
      <c r="B10948" s="28" t="s">
        <v>4573</v>
      </c>
      <c r="C10948" s="28" t="s">
        <v>5135</v>
      </c>
      <c r="D10948" s="25">
        <v>41692</v>
      </c>
      <c r="F10948" s="26">
        <v>59.01</v>
      </c>
      <c r="G10948" s="28" t="s">
        <v>5160</v>
      </c>
      <c r="H10948" s="28" t="s">
        <v>4599</v>
      </c>
      <c r="I10948" s="28" t="s">
        <v>8620</v>
      </c>
      <c r="J10948" s="28" t="s">
        <v>7139</v>
      </c>
      <c r="K10948" s="29">
        <v>41694</v>
      </c>
      <c r="L10948" s="28" t="s">
        <v>5658</v>
      </c>
      <c r="M10948" s="28" t="s">
        <v>3083</v>
      </c>
    </row>
    <row r="10949" spans="1:13" hidden="1" x14ac:dyDescent="0.2">
      <c r="A10949" s="27">
        <v>95528</v>
      </c>
      <c r="B10949" s="28" t="s">
        <v>4573</v>
      </c>
      <c r="C10949" s="28" t="s">
        <v>5135</v>
      </c>
      <c r="D10949" s="25">
        <v>41692</v>
      </c>
      <c r="F10949" s="26">
        <v>52.13</v>
      </c>
      <c r="G10949" s="28" t="s">
        <v>5160</v>
      </c>
      <c r="H10949" s="28" t="s">
        <v>4599</v>
      </c>
      <c r="I10949" s="28" t="s">
        <v>8620</v>
      </c>
      <c r="J10949" s="28" t="s">
        <v>7139</v>
      </c>
      <c r="K10949" s="29">
        <v>41694</v>
      </c>
      <c r="L10949" s="28" t="s">
        <v>5658</v>
      </c>
      <c r="M10949" s="28" t="s">
        <v>3084</v>
      </c>
    </row>
    <row r="10950" spans="1:13" hidden="1" x14ac:dyDescent="0.2">
      <c r="A10950" s="27">
        <v>95531</v>
      </c>
      <c r="B10950" s="28" t="s">
        <v>4573</v>
      </c>
      <c r="C10950" s="28" t="s">
        <v>5135</v>
      </c>
      <c r="D10950" s="25">
        <v>41692</v>
      </c>
      <c r="E10950" s="28" t="s">
        <v>2051</v>
      </c>
      <c r="F10950" s="26">
        <v>11.35</v>
      </c>
      <c r="G10950" s="28" t="s">
        <v>5160</v>
      </c>
      <c r="H10950" s="28" t="s">
        <v>4599</v>
      </c>
      <c r="I10950" s="28" t="s">
        <v>8620</v>
      </c>
      <c r="J10950" s="28" t="s">
        <v>4909</v>
      </c>
      <c r="K10950" s="29">
        <v>41694</v>
      </c>
      <c r="L10950" s="28" t="s">
        <v>5658</v>
      </c>
      <c r="M10950" s="28" t="s">
        <v>3086</v>
      </c>
    </row>
    <row r="10951" spans="1:13" hidden="1" x14ac:dyDescent="0.2">
      <c r="A10951" s="211">
        <v>95532</v>
      </c>
      <c r="B10951" s="28" t="s">
        <v>4573</v>
      </c>
      <c r="C10951" s="28" t="s">
        <v>5135</v>
      </c>
      <c r="D10951" s="25">
        <v>41693</v>
      </c>
      <c r="E10951" s="28" t="s">
        <v>1096</v>
      </c>
      <c r="F10951" s="26">
        <v>16</v>
      </c>
      <c r="G10951" s="28" t="s">
        <v>893</v>
      </c>
      <c r="H10951" s="28" t="s">
        <v>7321</v>
      </c>
      <c r="J10951" s="28" t="s">
        <v>4909</v>
      </c>
      <c r="K10951" s="29">
        <v>41694</v>
      </c>
      <c r="L10951" s="28" t="s">
        <v>5658</v>
      </c>
      <c r="M10951" s="28" t="s">
        <v>3399</v>
      </c>
    </row>
    <row r="10952" spans="1:13" hidden="1" x14ac:dyDescent="0.2">
      <c r="A10952" s="27">
        <v>95533</v>
      </c>
      <c r="B10952" s="28" t="s">
        <v>4573</v>
      </c>
      <c r="C10952" s="28" t="s">
        <v>5135</v>
      </c>
      <c r="D10952" s="25">
        <v>41693</v>
      </c>
      <c r="F10952" s="26">
        <v>58.13</v>
      </c>
      <c r="G10952" s="28" t="s">
        <v>5160</v>
      </c>
      <c r="H10952" s="28" t="s">
        <v>7322</v>
      </c>
      <c r="J10952" s="28" t="s">
        <v>7139</v>
      </c>
      <c r="K10952" s="29">
        <v>41695</v>
      </c>
      <c r="L10952" s="28" t="s">
        <v>5658</v>
      </c>
      <c r="M10952" s="28" t="s">
        <v>3087</v>
      </c>
    </row>
    <row r="10953" spans="1:13" hidden="1" x14ac:dyDescent="0.2">
      <c r="A10953" s="27">
        <v>95589.1</v>
      </c>
      <c r="B10953" s="28" t="s">
        <v>4573</v>
      </c>
      <c r="C10953" s="28" t="s">
        <v>2008</v>
      </c>
      <c r="D10953" s="25">
        <v>41693</v>
      </c>
      <c r="E10953" s="28" t="s">
        <v>5311</v>
      </c>
      <c r="F10953" s="26">
        <v>10</v>
      </c>
      <c r="G10953" s="28" t="s">
        <v>683</v>
      </c>
      <c r="H10953" s="28" t="s">
        <v>7323</v>
      </c>
      <c r="J10953" s="28" t="s">
        <v>4912</v>
      </c>
      <c r="K10953" s="29" t="s">
        <v>4865</v>
      </c>
      <c r="L10953" s="28" t="s">
        <v>5658</v>
      </c>
      <c r="M10953" s="28" t="s">
        <v>4866</v>
      </c>
    </row>
    <row r="10954" spans="1:13" hidden="1" x14ac:dyDescent="0.2">
      <c r="A10954" s="27">
        <v>95589.2</v>
      </c>
      <c r="B10954" s="33" t="s">
        <v>4573</v>
      </c>
      <c r="C10954" s="28" t="s">
        <v>2008</v>
      </c>
      <c r="D10954" s="25">
        <v>41693</v>
      </c>
      <c r="F10954" s="26">
        <v>28.6</v>
      </c>
      <c r="G10954" s="28" t="s">
        <v>683</v>
      </c>
      <c r="H10954" s="28" t="s">
        <v>3365</v>
      </c>
      <c r="J10954" s="28" t="s">
        <v>4909</v>
      </c>
      <c r="K10954" s="29" t="s">
        <v>4865</v>
      </c>
      <c r="L10954" s="28" t="s">
        <v>5658</v>
      </c>
      <c r="M10954" s="28" t="s">
        <v>4866</v>
      </c>
    </row>
    <row r="10955" spans="1:13" hidden="1" x14ac:dyDescent="0.2">
      <c r="A10955" s="27">
        <v>95445</v>
      </c>
      <c r="B10955" s="28" t="s">
        <v>4573</v>
      </c>
      <c r="C10955" s="28" t="s">
        <v>4574</v>
      </c>
      <c r="D10955" s="25">
        <v>41694</v>
      </c>
      <c r="F10955" s="26">
        <v>77.5</v>
      </c>
      <c r="G10955" s="28" t="s">
        <v>5152</v>
      </c>
      <c r="H10955" s="28" t="s">
        <v>7311</v>
      </c>
      <c r="J10955" s="28" t="s">
        <v>4683</v>
      </c>
      <c r="K10955" s="29">
        <v>41694</v>
      </c>
      <c r="L10955" s="28" t="s">
        <v>7182</v>
      </c>
      <c r="M10955" s="28" t="s">
        <v>5693</v>
      </c>
    </row>
    <row r="10956" spans="1:13" hidden="1" x14ac:dyDescent="0.2">
      <c r="A10956" s="27">
        <v>95446</v>
      </c>
      <c r="B10956" s="28" t="s">
        <v>4585</v>
      </c>
      <c r="C10956" s="28" t="s">
        <v>4574</v>
      </c>
      <c r="D10956" s="25">
        <v>41694</v>
      </c>
      <c r="F10956" s="26">
        <v>20.8</v>
      </c>
      <c r="G10956" s="28" t="s">
        <v>5141</v>
      </c>
      <c r="H10956" s="28" t="s">
        <v>5948</v>
      </c>
      <c r="J10956" s="28" t="s">
        <v>4907</v>
      </c>
      <c r="K10956" s="29">
        <v>41694</v>
      </c>
      <c r="L10956" s="28" t="s">
        <v>7174</v>
      </c>
      <c r="M10956" s="28" t="s">
        <v>5035</v>
      </c>
    </row>
    <row r="10957" spans="1:13" hidden="1" x14ac:dyDescent="0.2">
      <c r="A10957" s="27">
        <v>95534</v>
      </c>
      <c r="B10957" s="28" t="s">
        <v>4573</v>
      </c>
      <c r="C10957" s="28" t="s">
        <v>5135</v>
      </c>
      <c r="D10957" s="25">
        <v>41694</v>
      </c>
      <c r="F10957" s="26">
        <v>6.2</v>
      </c>
      <c r="G10957" s="28" t="s">
        <v>5137</v>
      </c>
      <c r="H10957" s="28" t="s">
        <v>3365</v>
      </c>
      <c r="J10957" s="28" t="s">
        <v>4909</v>
      </c>
      <c r="K10957" s="29">
        <v>41695</v>
      </c>
      <c r="L10957" s="28" t="s">
        <v>5658</v>
      </c>
      <c r="M10957" s="28" t="s">
        <v>4774</v>
      </c>
    </row>
    <row r="10958" spans="1:13" hidden="1" x14ac:dyDescent="0.2">
      <c r="A10958" s="211">
        <v>95537</v>
      </c>
      <c r="B10958" s="28" t="s">
        <v>4573</v>
      </c>
      <c r="C10958" s="28" t="s">
        <v>5135</v>
      </c>
      <c r="D10958" s="25">
        <v>41695</v>
      </c>
      <c r="E10958" s="28" t="s">
        <v>1097</v>
      </c>
      <c r="F10958" s="26">
        <v>171.98</v>
      </c>
      <c r="G10958" s="28" t="s">
        <v>2212</v>
      </c>
      <c r="H10958" s="28" t="s">
        <v>7311</v>
      </c>
      <c r="J10958" s="28" t="s">
        <v>4683</v>
      </c>
      <c r="K10958" s="29">
        <v>41696</v>
      </c>
      <c r="L10958" s="28" t="s">
        <v>5658</v>
      </c>
      <c r="M10958" s="28" t="s">
        <v>4090</v>
      </c>
    </row>
    <row r="10959" spans="1:13" hidden="1" x14ac:dyDescent="0.2">
      <c r="A10959" s="211">
        <v>95535.1</v>
      </c>
      <c r="B10959" s="33" t="s">
        <v>4573</v>
      </c>
      <c r="C10959" s="28" t="s">
        <v>5135</v>
      </c>
      <c r="D10959" s="25">
        <v>41695</v>
      </c>
      <c r="E10959" s="28" t="s">
        <v>726</v>
      </c>
      <c r="F10959" s="26">
        <v>7</v>
      </c>
      <c r="G10959" s="28" t="s">
        <v>898</v>
      </c>
      <c r="H10959" s="28" t="s">
        <v>3370</v>
      </c>
      <c r="J10959" s="28" t="s">
        <v>4909</v>
      </c>
      <c r="K10959" s="29">
        <v>41696</v>
      </c>
      <c r="L10959" s="28" t="s">
        <v>5658</v>
      </c>
      <c r="M10959" s="28" t="s">
        <v>3050</v>
      </c>
    </row>
    <row r="10960" spans="1:13" hidden="1" x14ac:dyDescent="0.2">
      <c r="A10960" s="211">
        <v>95535.2</v>
      </c>
      <c r="B10960" s="28" t="s">
        <v>4573</v>
      </c>
      <c r="C10960" s="28" t="s">
        <v>5135</v>
      </c>
      <c r="D10960" s="25">
        <v>41695</v>
      </c>
      <c r="F10960" s="26">
        <v>48.6</v>
      </c>
      <c r="G10960" s="28" t="s">
        <v>898</v>
      </c>
      <c r="H10960" s="28" t="s">
        <v>3365</v>
      </c>
      <c r="J10960" s="28" t="s">
        <v>4909</v>
      </c>
      <c r="K10960" s="29">
        <v>41696</v>
      </c>
      <c r="L10960" s="28" t="s">
        <v>5658</v>
      </c>
      <c r="M10960" s="28" t="s">
        <v>3050</v>
      </c>
    </row>
    <row r="10961" spans="1:13" hidden="1" x14ac:dyDescent="0.2">
      <c r="A10961" s="27">
        <v>95443</v>
      </c>
      <c r="B10961" s="28" t="s">
        <v>4573</v>
      </c>
      <c r="C10961" s="28" t="s">
        <v>4574</v>
      </c>
      <c r="D10961" s="25">
        <v>41695</v>
      </c>
      <c r="E10961" s="28" t="s">
        <v>3389</v>
      </c>
      <c r="F10961" s="26">
        <v>47.52</v>
      </c>
      <c r="G10961" s="28" t="s">
        <v>5139</v>
      </c>
      <c r="H10961" s="28" t="s">
        <v>3381</v>
      </c>
      <c r="J10961" s="28" t="s">
        <v>4911</v>
      </c>
      <c r="K10961" s="29">
        <v>41695</v>
      </c>
      <c r="L10961" s="28" t="s">
        <v>7174</v>
      </c>
      <c r="M10961" s="28" t="s">
        <v>7209</v>
      </c>
    </row>
    <row r="10962" spans="1:13" hidden="1" x14ac:dyDescent="0.2">
      <c r="A10962" s="27">
        <v>95605</v>
      </c>
      <c r="B10962" s="28" t="s">
        <v>4573</v>
      </c>
      <c r="C10962" s="28" t="s">
        <v>5133</v>
      </c>
      <c r="D10962" s="25">
        <v>41695</v>
      </c>
      <c r="F10962" s="26">
        <v>32.29</v>
      </c>
      <c r="G10962" s="28" t="s">
        <v>5137</v>
      </c>
      <c r="H10962" s="28" t="s">
        <v>3365</v>
      </c>
      <c r="J10962" s="28" t="s">
        <v>4909</v>
      </c>
      <c r="K10962" s="29">
        <v>41695</v>
      </c>
      <c r="L10962" s="28" t="s">
        <v>5658</v>
      </c>
      <c r="M10962" s="28" t="s">
        <v>5452</v>
      </c>
    </row>
    <row r="10963" spans="1:13" hidden="1" x14ac:dyDescent="0.2">
      <c r="A10963" s="27">
        <v>95606.1</v>
      </c>
      <c r="B10963" s="28" t="s">
        <v>4573</v>
      </c>
      <c r="C10963" s="28" t="s">
        <v>5133</v>
      </c>
      <c r="D10963" s="25">
        <v>41695</v>
      </c>
      <c r="E10963" s="28" t="s">
        <v>3422</v>
      </c>
      <c r="F10963" s="26">
        <v>4.3600000000000003</v>
      </c>
      <c r="G10963" s="28" t="s">
        <v>5137</v>
      </c>
      <c r="H10963" s="28" t="s">
        <v>3370</v>
      </c>
      <c r="J10963" s="28" t="s">
        <v>4909</v>
      </c>
      <c r="K10963" s="29">
        <v>41695</v>
      </c>
      <c r="L10963" s="28" t="s">
        <v>5658</v>
      </c>
      <c r="M10963" s="28" t="s">
        <v>5453</v>
      </c>
    </row>
    <row r="10964" spans="1:13" hidden="1" x14ac:dyDescent="0.2">
      <c r="A10964" s="27">
        <v>95606.2</v>
      </c>
      <c r="B10964" s="28" t="s">
        <v>4573</v>
      </c>
      <c r="C10964" s="28" t="s">
        <v>5133</v>
      </c>
      <c r="D10964" s="25">
        <v>41695</v>
      </c>
      <c r="E10964" s="28" t="s">
        <v>2570</v>
      </c>
      <c r="F10964" s="26">
        <v>4</v>
      </c>
      <c r="G10964" s="28" t="s">
        <v>5137</v>
      </c>
      <c r="H10964" s="28" t="s">
        <v>4600</v>
      </c>
      <c r="J10964" s="28" t="s">
        <v>4907</v>
      </c>
      <c r="K10964" s="29">
        <v>41695</v>
      </c>
      <c r="L10964" s="28" t="s">
        <v>5658</v>
      </c>
      <c r="M10964" s="28" t="s">
        <v>5453</v>
      </c>
    </row>
    <row r="10965" spans="1:13" hidden="1" x14ac:dyDescent="0.2">
      <c r="A10965" s="27">
        <v>95606.3</v>
      </c>
      <c r="B10965" s="28" t="s">
        <v>4573</v>
      </c>
      <c r="C10965" s="28" t="s">
        <v>5133</v>
      </c>
      <c r="D10965" s="25">
        <v>41695</v>
      </c>
      <c r="F10965" s="26">
        <v>1.4</v>
      </c>
      <c r="G10965" s="28" t="s">
        <v>5137</v>
      </c>
      <c r="H10965" s="28" t="s">
        <v>3365</v>
      </c>
      <c r="J10965" s="28" t="s">
        <v>4909</v>
      </c>
      <c r="K10965" s="29">
        <v>41695</v>
      </c>
      <c r="L10965" s="28" t="s">
        <v>5658</v>
      </c>
      <c r="M10965" s="28" t="s">
        <v>5453</v>
      </c>
    </row>
    <row r="10966" spans="1:13" hidden="1" x14ac:dyDescent="0.2">
      <c r="A10966" s="27">
        <v>95444</v>
      </c>
      <c r="B10966" s="28" t="s">
        <v>5138</v>
      </c>
      <c r="C10966" s="28" t="s">
        <v>4574</v>
      </c>
      <c r="D10966" s="25">
        <v>41695</v>
      </c>
      <c r="F10966" s="26">
        <v>356.84</v>
      </c>
      <c r="G10966" s="28" t="s">
        <v>4574</v>
      </c>
      <c r="H10966" s="28" t="s">
        <v>3381</v>
      </c>
      <c r="J10966" s="28" t="s">
        <v>4909</v>
      </c>
      <c r="K10966" s="29">
        <v>41695</v>
      </c>
      <c r="L10966" s="28" t="s">
        <v>7206</v>
      </c>
      <c r="M10966" s="28" t="s">
        <v>7095</v>
      </c>
    </row>
    <row r="10967" spans="1:13" x14ac:dyDescent="0.2">
      <c r="A10967" s="27">
        <v>95536</v>
      </c>
      <c r="B10967" s="28" t="s">
        <v>4573</v>
      </c>
      <c r="C10967" s="28" t="s">
        <v>5135</v>
      </c>
      <c r="D10967" s="25">
        <v>41695</v>
      </c>
      <c r="F10967" s="26">
        <v>67.099999999999994</v>
      </c>
      <c r="G10967" s="28" t="s">
        <v>2205</v>
      </c>
      <c r="H10967" s="28" t="s">
        <v>7151</v>
      </c>
      <c r="J10967" s="28" t="s">
        <v>4911</v>
      </c>
      <c r="K10967" s="29">
        <v>41696</v>
      </c>
      <c r="L10967" s="28" t="s">
        <v>5658</v>
      </c>
      <c r="M10967" s="28" t="s">
        <v>755</v>
      </c>
    </row>
    <row r="10968" spans="1:13" hidden="1" x14ac:dyDescent="0.2">
      <c r="A10968" s="211">
        <v>95442</v>
      </c>
      <c r="B10968" s="28" t="s">
        <v>4579</v>
      </c>
      <c r="C10968" s="28" t="s">
        <v>4574</v>
      </c>
      <c r="D10968" s="25">
        <v>41696</v>
      </c>
      <c r="F10968" s="26">
        <v>40</v>
      </c>
      <c r="G10968" s="28" t="s">
        <v>4580</v>
      </c>
      <c r="H10968" s="28" t="s">
        <v>6667</v>
      </c>
      <c r="K10968" s="29">
        <v>41696</v>
      </c>
      <c r="L10968" s="28" t="s">
        <v>3059</v>
      </c>
      <c r="M10968" s="28" t="s">
        <v>6417</v>
      </c>
    </row>
    <row r="10969" spans="1:13" hidden="1" x14ac:dyDescent="0.2">
      <c r="A10969" s="27">
        <v>95538</v>
      </c>
      <c r="B10969" s="28" t="s">
        <v>4573</v>
      </c>
      <c r="C10969" s="28" t="s">
        <v>5135</v>
      </c>
      <c r="D10969" s="25">
        <v>41696</v>
      </c>
      <c r="F10969" s="26">
        <v>61.02</v>
      </c>
      <c r="G10969" s="28" t="s">
        <v>5160</v>
      </c>
      <c r="H10969" s="28" t="s">
        <v>7322</v>
      </c>
      <c r="J10969" s="28" t="s">
        <v>7139</v>
      </c>
      <c r="K10969" s="29">
        <v>41697</v>
      </c>
      <c r="L10969" s="28" t="s">
        <v>5658</v>
      </c>
      <c r="M10969" s="28" t="s">
        <v>6472</v>
      </c>
    </row>
    <row r="10970" spans="1:13" hidden="1" x14ac:dyDescent="0.2">
      <c r="A10970" s="211">
        <v>95440</v>
      </c>
      <c r="B10970" s="28" t="s">
        <v>4579</v>
      </c>
      <c r="C10970" s="28" t="s">
        <v>4574</v>
      </c>
      <c r="D10970" s="25">
        <v>41697</v>
      </c>
      <c r="F10970" s="26">
        <v>50</v>
      </c>
      <c r="G10970" s="28" t="s">
        <v>4580</v>
      </c>
      <c r="H10970" s="28" t="s">
        <v>6667</v>
      </c>
      <c r="K10970" s="29">
        <v>41697</v>
      </c>
      <c r="L10970" s="28" t="s">
        <v>3059</v>
      </c>
      <c r="M10970" s="28" t="s">
        <v>7094</v>
      </c>
    </row>
    <row r="10971" spans="1:13" x14ac:dyDescent="0.2">
      <c r="A10971" s="27">
        <v>95540</v>
      </c>
      <c r="B10971" s="28" t="s">
        <v>4573</v>
      </c>
      <c r="C10971" s="28" t="s">
        <v>5135</v>
      </c>
      <c r="D10971" s="25">
        <v>41697</v>
      </c>
      <c r="F10971" s="26">
        <v>20</v>
      </c>
      <c r="G10971" s="28" t="s">
        <v>2201</v>
      </c>
      <c r="H10971" s="28" t="s">
        <v>7151</v>
      </c>
      <c r="J10971" s="28" t="s">
        <v>4911</v>
      </c>
      <c r="K10971" s="29">
        <v>41698</v>
      </c>
      <c r="L10971" s="28" t="s">
        <v>5658</v>
      </c>
      <c r="M10971" s="28" t="s">
        <v>3808</v>
      </c>
    </row>
    <row r="10972" spans="1:13" hidden="1" x14ac:dyDescent="0.2">
      <c r="A10972" s="27">
        <v>95539</v>
      </c>
      <c r="B10972" s="28" t="s">
        <v>4573</v>
      </c>
      <c r="C10972" s="28" t="s">
        <v>5135</v>
      </c>
      <c r="D10972" s="25">
        <v>41697</v>
      </c>
      <c r="F10972" s="26">
        <v>3.14</v>
      </c>
      <c r="G10972" s="28" t="s">
        <v>5137</v>
      </c>
      <c r="H10972" s="28" t="s">
        <v>3365</v>
      </c>
      <c r="J10972" s="28" t="s">
        <v>4909</v>
      </c>
      <c r="K10972" s="29">
        <v>41698</v>
      </c>
      <c r="L10972" s="28" t="s">
        <v>5658</v>
      </c>
      <c r="M10972" s="28" t="s">
        <v>4774</v>
      </c>
    </row>
    <row r="10973" spans="1:13" hidden="1" x14ac:dyDescent="0.2">
      <c r="A10973" s="27">
        <v>95441</v>
      </c>
      <c r="B10973" s="28" t="s">
        <v>4573</v>
      </c>
      <c r="C10973" s="28" t="s">
        <v>4574</v>
      </c>
      <c r="D10973" s="25">
        <v>41697</v>
      </c>
      <c r="F10973" s="26">
        <v>17.47</v>
      </c>
      <c r="G10973" s="28" t="s">
        <v>5136</v>
      </c>
      <c r="H10973" s="28" t="s">
        <v>3381</v>
      </c>
      <c r="J10973" s="28" t="s">
        <v>4911</v>
      </c>
      <c r="K10973" s="29">
        <v>41697</v>
      </c>
      <c r="L10973" s="28" t="s">
        <v>7174</v>
      </c>
      <c r="M10973" s="28" t="s">
        <v>7221</v>
      </c>
    </row>
    <row r="10974" spans="1:13" hidden="1" x14ac:dyDescent="0.2">
      <c r="A10974" s="27">
        <v>95541</v>
      </c>
      <c r="B10974" s="28" t="s">
        <v>4573</v>
      </c>
      <c r="C10974" s="28" t="s">
        <v>5135</v>
      </c>
      <c r="D10974" s="25">
        <v>41698</v>
      </c>
      <c r="F10974" s="26">
        <v>4.59</v>
      </c>
      <c r="G10974" s="28" t="s">
        <v>7119</v>
      </c>
      <c r="H10974" s="28" t="s">
        <v>3365</v>
      </c>
      <c r="J10974" s="28" t="s">
        <v>4911</v>
      </c>
      <c r="K10974" s="29">
        <v>41699</v>
      </c>
      <c r="L10974" s="28" t="s">
        <v>5658</v>
      </c>
      <c r="M10974" s="28" t="s">
        <v>6161</v>
      </c>
    </row>
    <row r="10975" spans="1:13" hidden="1" x14ac:dyDescent="0.2">
      <c r="A10975" s="27">
        <v>95542</v>
      </c>
      <c r="B10975" s="28" t="s">
        <v>4573</v>
      </c>
      <c r="C10975" s="28" t="s">
        <v>5135</v>
      </c>
      <c r="D10975" s="25">
        <v>41698</v>
      </c>
      <c r="F10975" s="26">
        <v>8.4</v>
      </c>
      <c r="G10975" s="28" t="s">
        <v>683</v>
      </c>
      <c r="H10975" s="28" t="s">
        <v>3365</v>
      </c>
      <c r="J10975" s="28" t="s">
        <v>4909</v>
      </c>
      <c r="K10975" s="29">
        <v>41699</v>
      </c>
      <c r="L10975" s="28" t="s">
        <v>5658</v>
      </c>
      <c r="M10975" s="28" t="s">
        <v>7856</v>
      </c>
    </row>
    <row r="10976" spans="1:13" hidden="1" x14ac:dyDescent="0.2">
      <c r="A10976" s="27">
        <v>95604</v>
      </c>
      <c r="B10976" s="33" t="s">
        <v>4573</v>
      </c>
      <c r="C10976" s="28" t="s">
        <v>5133</v>
      </c>
      <c r="D10976" s="25">
        <v>41698</v>
      </c>
      <c r="F10976" s="26">
        <v>5.17</v>
      </c>
      <c r="G10976" s="28" t="s">
        <v>5137</v>
      </c>
      <c r="H10976" s="28" t="s">
        <v>3365</v>
      </c>
      <c r="J10976" s="28" t="s">
        <v>4909</v>
      </c>
      <c r="K10976" s="29">
        <v>41698</v>
      </c>
      <c r="L10976" s="28" t="s">
        <v>5658</v>
      </c>
      <c r="M10976" s="28" t="s">
        <v>4875</v>
      </c>
    </row>
    <row r="10977" spans="1:13" hidden="1" x14ac:dyDescent="0.2">
      <c r="A10977" s="27">
        <v>95439</v>
      </c>
      <c r="B10977" s="28" t="s">
        <v>4573</v>
      </c>
      <c r="C10977" s="28" t="s">
        <v>4574</v>
      </c>
      <c r="D10977" s="25">
        <v>41698</v>
      </c>
      <c r="F10977" s="26">
        <v>48.27</v>
      </c>
      <c r="G10977" s="28" t="s">
        <v>6790</v>
      </c>
      <c r="H10977" s="28" t="s">
        <v>3381</v>
      </c>
      <c r="J10977" s="28" t="s">
        <v>4909</v>
      </c>
      <c r="K10977" s="29">
        <v>41698</v>
      </c>
      <c r="L10977" s="28" t="s">
        <v>7174</v>
      </c>
      <c r="M10977" s="28" t="s">
        <v>7220</v>
      </c>
    </row>
    <row r="10978" spans="1:13" x14ac:dyDescent="0.2">
      <c r="A10978" s="211">
        <v>95544</v>
      </c>
      <c r="B10978" s="28" t="s">
        <v>4573</v>
      </c>
      <c r="C10978" s="28" t="s">
        <v>5135</v>
      </c>
      <c r="D10978" s="25">
        <v>41699</v>
      </c>
      <c r="E10978" s="28" t="s">
        <v>8015</v>
      </c>
      <c r="F10978" s="26">
        <v>124</v>
      </c>
      <c r="G10978" s="28" t="s">
        <v>6670</v>
      </c>
      <c r="H10978" s="28" t="s">
        <v>7151</v>
      </c>
      <c r="J10978" s="28" t="s">
        <v>4907</v>
      </c>
      <c r="K10978" s="29">
        <v>41701</v>
      </c>
      <c r="L10978" s="28" t="s">
        <v>5658</v>
      </c>
      <c r="M10978" s="28" t="s">
        <v>3089</v>
      </c>
    </row>
    <row r="10979" spans="1:13" hidden="1" x14ac:dyDescent="0.2">
      <c r="A10979" s="211">
        <v>95546</v>
      </c>
      <c r="B10979" s="28" t="s">
        <v>4573</v>
      </c>
      <c r="C10979" s="28" t="s">
        <v>5135</v>
      </c>
      <c r="D10979" s="25">
        <v>41699</v>
      </c>
      <c r="E10979" s="28" t="s">
        <v>1101</v>
      </c>
      <c r="F10979" s="26">
        <v>228.5</v>
      </c>
      <c r="G10979" s="28" t="s">
        <v>899</v>
      </c>
      <c r="H10979" s="28" t="s">
        <v>4600</v>
      </c>
      <c r="J10979" s="28" t="s">
        <v>4911</v>
      </c>
      <c r="K10979" s="29">
        <v>41701</v>
      </c>
      <c r="L10979" s="28" t="s">
        <v>5658</v>
      </c>
      <c r="M10979" s="28" t="s">
        <v>2591</v>
      </c>
    </row>
    <row r="10980" spans="1:13" hidden="1" x14ac:dyDescent="0.2">
      <c r="A10980" s="211">
        <v>95545</v>
      </c>
      <c r="B10980" s="28" t="s">
        <v>4573</v>
      </c>
      <c r="C10980" s="28" t="s">
        <v>5135</v>
      </c>
      <c r="D10980" s="25">
        <v>41699</v>
      </c>
      <c r="E10980" s="28" t="s">
        <v>1100</v>
      </c>
      <c r="F10980" s="26">
        <v>15</v>
      </c>
      <c r="G10980" s="28" t="s">
        <v>2203</v>
      </c>
      <c r="H10980" s="28" t="s">
        <v>7324</v>
      </c>
      <c r="I10980" s="28" t="s">
        <v>3345</v>
      </c>
      <c r="J10980" s="28" t="s">
        <v>4909</v>
      </c>
      <c r="K10980" s="29">
        <v>41701</v>
      </c>
      <c r="L10980" s="28" t="s">
        <v>5658</v>
      </c>
      <c r="M10980" s="28" t="s">
        <v>3090</v>
      </c>
    </row>
    <row r="10981" spans="1:13" hidden="1" x14ac:dyDescent="0.2">
      <c r="A10981" s="27">
        <v>95590.1</v>
      </c>
      <c r="B10981" s="28" t="s">
        <v>4573</v>
      </c>
      <c r="C10981" s="28" t="s">
        <v>2008</v>
      </c>
      <c r="D10981" s="25">
        <v>41699</v>
      </c>
      <c r="E10981" s="28" t="s">
        <v>5308</v>
      </c>
      <c r="F10981" s="26">
        <v>10</v>
      </c>
      <c r="G10981" s="28" t="s">
        <v>683</v>
      </c>
      <c r="H10981" s="28" t="s">
        <v>3370</v>
      </c>
      <c r="J10981" s="28" t="s">
        <v>4907</v>
      </c>
      <c r="K10981" s="29">
        <v>41701</v>
      </c>
      <c r="L10981" s="28" t="s">
        <v>5658</v>
      </c>
      <c r="M10981" s="28" t="s">
        <v>4867</v>
      </c>
    </row>
    <row r="10982" spans="1:13" hidden="1" x14ac:dyDescent="0.2">
      <c r="A10982" s="27">
        <v>95590.2</v>
      </c>
      <c r="B10982" s="28" t="s">
        <v>4573</v>
      </c>
      <c r="C10982" s="28" t="s">
        <v>2008</v>
      </c>
      <c r="D10982" s="25">
        <v>41699</v>
      </c>
      <c r="F10982" s="26">
        <v>14.51</v>
      </c>
      <c r="G10982" s="28" t="s">
        <v>683</v>
      </c>
      <c r="H10982" s="28" t="s">
        <v>3365</v>
      </c>
      <c r="J10982" s="28" t="s">
        <v>4909</v>
      </c>
      <c r="K10982" s="29">
        <v>41701</v>
      </c>
      <c r="L10982" s="28" t="s">
        <v>5658</v>
      </c>
      <c r="M10982" s="28" t="s">
        <v>4867</v>
      </c>
    </row>
    <row r="10983" spans="1:13" hidden="1" x14ac:dyDescent="0.2">
      <c r="A10983" s="27">
        <v>95547</v>
      </c>
      <c r="B10983" s="28" t="s">
        <v>4573</v>
      </c>
      <c r="C10983" s="28" t="s">
        <v>5135</v>
      </c>
      <c r="D10983" s="25">
        <v>41699</v>
      </c>
      <c r="E10983" s="28" t="s">
        <v>1102</v>
      </c>
      <c r="F10983" s="26">
        <v>16.46</v>
      </c>
      <c r="G10983" s="28" t="s">
        <v>6480</v>
      </c>
      <c r="H10983" s="28" t="s">
        <v>7324</v>
      </c>
      <c r="I10983" s="28" t="s">
        <v>3345</v>
      </c>
      <c r="J10983" s="28" t="s">
        <v>4909</v>
      </c>
      <c r="K10983" s="29">
        <v>41701</v>
      </c>
      <c r="L10983" s="28" t="s">
        <v>5658</v>
      </c>
      <c r="M10983" s="28" t="s">
        <v>1862</v>
      </c>
    </row>
    <row r="10984" spans="1:13" hidden="1" x14ac:dyDescent="0.2">
      <c r="A10984" s="27">
        <v>95548</v>
      </c>
      <c r="B10984" s="28" t="s">
        <v>4573</v>
      </c>
      <c r="C10984" s="28" t="s">
        <v>5135</v>
      </c>
      <c r="D10984" s="25">
        <v>41699</v>
      </c>
      <c r="F10984" s="26">
        <v>10.47</v>
      </c>
      <c r="G10984" s="28" t="s">
        <v>6480</v>
      </c>
      <c r="H10984" s="28" t="s">
        <v>7324</v>
      </c>
      <c r="I10984" s="28" t="s">
        <v>3345</v>
      </c>
      <c r="J10984" s="28" t="s">
        <v>4909</v>
      </c>
      <c r="K10984" s="29">
        <v>41701</v>
      </c>
      <c r="L10984" s="28" t="s">
        <v>5658</v>
      </c>
      <c r="M10984" s="28" t="s">
        <v>1862</v>
      </c>
    </row>
    <row r="10985" spans="1:13" hidden="1" x14ac:dyDescent="0.2">
      <c r="A10985" s="27">
        <v>95543</v>
      </c>
      <c r="B10985" s="33" t="s">
        <v>4573</v>
      </c>
      <c r="C10985" s="28" t="s">
        <v>5135</v>
      </c>
      <c r="D10985" s="25">
        <v>41699</v>
      </c>
      <c r="E10985" s="28" t="s">
        <v>1099</v>
      </c>
      <c r="F10985" s="26">
        <v>48.24</v>
      </c>
      <c r="G10985" s="28" t="s">
        <v>1098</v>
      </c>
      <c r="H10985" s="28" t="s">
        <v>7324</v>
      </c>
      <c r="I10985" s="28" t="s">
        <v>3345</v>
      </c>
      <c r="J10985" s="28" t="s">
        <v>4909</v>
      </c>
      <c r="K10985" s="29">
        <v>41701</v>
      </c>
      <c r="L10985" s="28" t="s">
        <v>5658</v>
      </c>
      <c r="M10985" s="28" t="s">
        <v>3088</v>
      </c>
    </row>
    <row r="10986" spans="1:13" hidden="1" x14ac:dyDescent="0.2">
      <c r="A10986" s="27">
        <v>95644</v>
      </c>
      <c r="B10986" s="28" t="s">
        <v>4573</v>
      </c>
      <c r="C10986" s="28" t="s">
        <v>4580</v>
      </c>
      <c r="D10986" s="25">
        <v>41699</v>
      </c>
      <c r="E10986" s="28" t="s">
        <v>3003</v>
      </c>
      <c r="F10986" s="26">
        <v>-20</v>
      </c>
      <c r="G10986" s="28" t="s">
        <v>4595</v>
      </c>
      <c r="H10986" s="28" t="s">
        <v>3370</v>
      </c>
    </row>
    <row r="10987" spans="1:13" hidden="1" x14ac:dyDescent="0.2">
      <c r="A10987" s="27">
        <v>95643</v>
      </c>
      <c r="B10987" s="28" t="s">
        <v>5150</v>
      </c>
      <c r="C10987" s="28" t="s">
        <v>4580</v>
      </c>
      <c r="D10987" s="25">
        <v>41699</v>
      </c>
      <c r="E10987" s="33" t="s">
        <v>3002</v>
      </c>
      <c r="F10987" s="26">
        <v>-280</v>
      </c>
      <c r="G10987" s="28" t="s">
        <v>4574</v>
      </c>
      <c r="H10987" s="28" t="s">
        <v>6667</v>
      </c>
    </row>
    <row r="10988" spans="1:13" hidden="1" x14ac:dyDescent="0.2">
      <c r="A10988" s="211">
        <v>95437</v>
      </c>
      <c r="B10988" s="28" t="s">
        <v>4592</v>
      </c>
      <c r="C10988" s="28" t="s">
        <v>4574</v>
      </c>
      <c r="D10988" s="25">
        <v>41701</v>
      </c>
      <c r="F10988" s="26">
        <v>-6166.18</v>
      </c>
      <c r="G10988" s="28" t="s">
        <v>4593</v>
      </c>
      <c r="H10988" s="28" t="s">
        <v>6666</v>
      </c>
      <c r="J10988" s="28" t="s">
        <v>4911</v>
      </c>
      <c r="K10988" s="29">
        <v>41701</v>
      </c>
      <c r="L10988" s="28" t="s">
        <v>7177</v>
      </c>
      <c r="M10988" s="28" t="s">
        <v>5692</v>
      </c>
    </row>
    <row r="10989" spans="1:13" hidden="1" x14ac:dyDescent="0.2">
      <c r="A10989" s="211">
        <v>95436.2</v>
      </c>
      <c r="B10989" s="28" t="s">
        <v>4573</v>
      </c>
      <c r="C10989" s="28" t="s">
        <v>4574</v>
      </c>
      <c r="D10989" s="25">
        <v>41701</v>
      </c>
      <c r="E10989" s="33" t="s">
        <v>468</v>
      </c>
      <c r="F10989" s="26">
        <v>50</v>
      </c>
      <c r="G10989" s="28" t="s">
        <v>5158</v>
      </c>
      <c r="H10989" s="28" t="s">
        <v>7154</v>
      </c>
      <c r="J10989" s="28" t="s">
        <v>4905</v>
      </c>
      <c r="K10989" s="29">
        <v>41701</v>
      </c>
      <c r="L10989" s="28" t="s">
        <v>7182</v>
      </c>
      <c r="M10989" s="28" t="s">
        <v>5691</v>
      </c>
    </row>
    <row r="10990" spans="1:13" hidden="1" x14ac:dyDescent="0.2">
      <c r="A10990" s="211">
        <v>95436.1</v>
      </c>
      <c r="B10990" s="28" t="s">
        <v>4573</v>
      </c>
      <c r="C10990" s="28" t="s">
        <v>4574</v>
      </c>
      <c r="D10990" s="25">
        <v>41701</v>
      </c>
      <c r="E10990" s="33"/>
      <c r="F10990" s="26">
        <v>50</v>
      </c>
      <c r="G10990" s="28" t="s">
        <v>4915</v>
      </c>
      <c r="H10990" s="28" t="s">
        <v>4600</v>
      </c>
      <c r="J10990" s="28" t="s">
        <v>4905</v>
      </c>
      <c r="K10990" s="29">
        <v>41701</v>
      </c>
      <c r="L10990" s="28" t="s">
        <v>7182</v>
      </c>
      <c r="M10990" s="28" t="s">
        <v>5691</v>
      </c>
    </row>
    <row r="10991" spans="1:13" hidden="1" x14ac:dyDescent="0.2">
      <c r="A10991" s="211">
        <v>95429</v>
      </c>
      <c r="B10991" s="28" t="s">
        <v>4573</v>
      </c>
      <c r="C10991" s="28" t="s">
        <v>4574</v>
      </c>
      <c r="D10991" s="25">
        <v>41701</v>
      </c>
      <c r="F10991" s="26">
        <v>5</v>
      </c>
      <c r="G10991" s="28" t="s">
        <v>5134</v>
      </c>
      <c r="H10991" s="28" t="s">
        <v>5954</v>
      </c>
      <c r="J10991" s="28" t="s">
        <v>4912</v>
      </c>
      <c r="K10991" s="29">
        <v>41701</v>
      </c>
      <c r="L10991" s="28" t="s">
        <v>7174</v>
      </c>
      <c r="M10991" s="28" t="s">
        <v>7194</v>
      </c>
    </row>
    <row r="10992" spans="1:13" hidden="1" x14ac:dyDescent="0.2">
      <c r="A10992" s="211">
        <v>95431</v>
      </c>
      <c r="B10992" s="28" t="s">
        <v>4573</v>
      </c>
      <c r="C10992" s="28" t="s">
        <v>4574</v>
      </c>
      <c r="D10992" s="25">
        <v>41701</v>
      </c>
      <c r="E10992" s="28" t="s">
        <v>3382</v>
      </c>
      <c r="F10992" s="26">
        <v>171</v>
      </c>
      <c r="G10992" s="28" t="s">
        <v>5414</v>
      </c>
      <c r="H10992" s="28" t="s">
        <v>3381</v>
      </c>
      <c r="J10992" s="28" t="s">
        <v>4909</v>
      </c>
      <c r="K10992" s="29">
        <v>41701</v>
      </c>
      <c r="L10992" s="28" t="s">
        <v>7174</v>
      </c>
      <c r="M10992" s="28" t="s">
        <v>7188</v>
      </c>
    </row>
    <row r="10993" spans="1:13" hidden="1" x14ac:dyDescent="0.2">
      <c r="A10993" s="27">
        <v>95438</v>
      </c>
      <c r="B10993" s="28" t="s">
        <v>4573</v>
      </c>
      <c r="C10993" s="28" t="s">
        <v>4574</v>
      </c>
      <c r="D10993" s="25">
        <v>41701</v>
      </c>
      <c r="F10993" s="26">
        <v>22.49</v>
      </c>
      <c r="G10993" s="28" t="s">
        <v>8623</v>
      </c>
      <c r="H10993" s="28" t="s">
        <v>3381</v>
      </c>
      <c r="J10993" s="28" t="s">
        <v>4907</v>
      </c>
      <c r="K10993" s="29">
        <v>41701</v>
      </c>
      <c r="L10993" s="28" t="s">
        <v>7174</v>
      </c>
      <c r="M10993" s="28" t="s">
        <v>1402</v>
      </c>
    </row>
    <row r="10994" spans="1:13" hidden="1" x14ac:dyDescent="0.2">
      <c r="A10994" s="27">
        <v>95433</v>
      </c>
      <c r="B10994" s="28" t="s">
        <v>4573</v>
      </c>
      <c r="C10994" s="28" t="s">
        <v>4574</v>
      </c>
      <c r="D10994" s="25">
        <v>41701</v>
      </c>
      <c r="E10994" s="28" t="s">
        <v>3389</v>
      </c>
      <c r="F10994" s="26">
        <v>26.95</v>
      </c>
      <c r="G10994" s="28" t="s">
        <v>5139</v>
      </c>
      <c r="H10994" s="28" t="s">
        <v>3381</v>
      </c>
      <c r="J10994" s="28" t="s">
        <v>4911</v>
      </c>
      <c r="K10994" s="29">
        <v>41701</v>
      </c>
      <c r="L10994" s="28" t="s">
        <v>7174</v>
      </c>
      <c r="M10994" s="28" t="s">
        <v>7187</v>
      </c>
    </row>
    <row r="10995" spans="1:13" hidden="1" x14ac:dyDescent="0.2">
      <c r="A10995" s="27">
        <v>95434</v>
      </c>
      <c r="B10995" s="28" t="s">
        <v>4573</v>
      </c>
      <c r="C10995" s="28" t="s">
        <v>4574</v>
      </c>
      <c r="D10995" s="25">
        <v>41701</v>
      </c>
      <c r="E10995" s="33"/>
      <c r="F10995" s="26">
        <v>77.5</v>
      </c>
      <c r="G10995" s="28" t="s">
        <v>5152</v>
      </c>
      <c r="H10995" s="28" t="s">
        <v>7311</v>
      </c>
      <c r="J10995" s="28" t="s">
        <v>4683</v>
      </c>
      <c r="K10995" s="29">
        <v>41701</v>
      </c>
      <c r="L10995" s="28" t="s">
        <v>7182</v>
      </c>
      <c r="M10995" s="28" t="s">
        <v>5689</v>
      </c>
    </row>
    <row r="10996" spans="1:13" hidden="1" x14ac:dyDescent="0.2">
      <c r="A10996" s="27">
        <v>95551</v>
      </c>
      <c r="B10996" s="33" t="s">
        <v>4573</v>
      </c>
      <c r="C10996" s="28" t="s">
        <v>5135</v>
      </c>
      <c r="D10996" s="25">
        <v>41701</v>
      </c>
      <c r="F10996" s="26">
        <v>10.89</v>
      </c>
      <c r="G10996" s="28" t="s">
        <v>683</v>
      </c>
      <c r="H10996" s="28" t="s">
        <v>3365</v>
      </c>
      <c r="J10996" s="28" t="s">
        <v>4909</v>
      </c>
      <c r="K10996" s="29">
        <v>41702</v>
      </c>
      <c r="L10996" s="28" t="s">
        <v>5658</v>
      </c>
      <c r="M10996" s="28" t="s">
        <v>7857</v>
      </c>
    </row>
    <row r="10997" spans="1:13" hidden="1" x14ac:dyDescent="0.2">
      <c r="A10997" s="27">
        <v>95436.3</v>
      </c>
      <c r="B10997" s="28" t="s">
        <v>4573</v>
      </c>
      <c r="C10997" s="28" t="s">
        <v>4574</v>
      </c>
      <c r="D10997" s="25">
        <v>41701</v>
      </c>
      <c r="E10997" s="33" t="s">
        <v>3367</v>
      </c>
      <c r="F10997" s="26">
        <v>30</v>
      </c>
      <c r="G10997" s="28" t="s">
        <v>8412</v>
      </c>
      <c r="H10997" s="28" t="s">
        <v>3365</v>
      </c>
      <c r="J10997" s="28" t="s">
        <v>4905</v>
      </c>
      <c r="K10997" s="29">
        <v>41701</v>
      </c>
      <c r="L10997" s="28" t="s">
        <v>7182</v>
      </c>
      <c r="M10997" s="28" t="s">
        <v>5691</v>
      </c>
    </row>
    <row r="10998" spans="1:13" hidden="1" x14ac:dyDescent="0.2">
      <c r="A10998" s="27">
        <v>95549.1</v>
      </c>
      <c r="B10998" s="28" t="s">
        <v>4573</v>
      </c>
      <c r="C10998" s="28" t="s">
        <v>5135</v>
      </c>
      <c r="D10998" s="25">
        <v>41701</v>
      </c>
      <c r="E10998" s="28" t="s">
        <v>3421</v>
      </c>
      <c r="F10998" s="26">
        <v>17</v>
      </c>
      <c r="G10998" s="28" t="s">
        <v>5137</v>
      </c>
      <c r="H10998" s="28" t="s">
        <v>3370</v>
      </c>
      <c r="J10998" s="28" t="s">
        <v>4909</v>
      </c>
      <c r="K10998" s="29">
        <v>41702</v>
      </c>
      <c r="L10998" s="28" t="s">
        <v>5658</v>
      </c>
      <c r="M10998" s="28" t="s">
        <v>3175</v>
      </c>
    </row>
    <row r="10999" spans="1:13" hidden="1" x14ac:dyDescent="0.2">
      <c r="A10999" s="27">
        <v>95549.2</v>
      </c>
      <c r="B10999" s="28" t="s">
        <v>4573</v>
      </c>
      <c r="C10999" s="28" t="s">
        <v>5135</v>
      </c>
      <c r="D10999" s="25">
        <v>41701</v>
      </c>
      <c r="F10999" s="26">
        <v>45.9</v>
      </c>
      <c r="G10999" s="28" t="s">
        <v>5137</v>
      </c>
      <c r="H10999" s="28" t="s">
        <v>3365</v>
      </c>
      <c r="J10999" s="28" t="s">
        <v>4909</v>
      </c>
      <c r="K10999" s="29">
        <v>41702</v>
      </c>
      <c r="L10999" s="28" t="s">
        <v>5658</v>
      </c>
      <c r="M10999" s="28" t="s">
        <v>3175</v>
      </c>
    </row>
    <row r="11000" spans="1:13" hidden="1" x14ac:dyDescent="0.2">
      <c r="A11000" s="27">
        <v>95550</v>
      </c>
      <c r="B11000" s="28" t="s">
        <v>4573</v>
      </c>
      <c r="C11000" s="28" t="s">
        <v>5135</v>
      </c>
      <c r="D11000" s="25">
        <v>41701</v>
      </c>
      <c r="F11000" s="26">
        <v>7.17</v>
      </c>
      <c r="G11000" s="28" t="s">
        <v>5137</v>
      </c>
      <c r="H11000" s="28" t="s">
        <v>3365</v>
      </c>
      <c r="J11000" s="28" t="s">
        <v>4909</v>
      </c>
      <c r="K11000" s="29">
        <v>41702</v>
      </c>
      <c r="L11000" s="28" t="s">
        <v>5658</v>
      </c>
      <c r="M11000" s="28" t="s">
        <v>4774</v>
      </c>
    </row>
    <row r="11001" spans="1:13" hidden="1" x14ac:dyDescent="0.2">
      <c r="A11001" s="27">
        <v>95432</v>
      </c>
      <c r="B11001" s="28" t="s">
        <v>4579</v>
      </c>
      <c r="C11001" s="28" t="s">
        <v>4574</v>
      </c>
      <c r="D11001" s="25">
        <v>41701</v>
      </c>
      <c r="F11001" s="26">
        <v>50</v>
      </c>
      <c r="G11001" s="28" t="s">
        <v>5133</v>
      </c>
      <c r="H11001" s="28" t="s">
        <v>6667</v>
      </c>
      <c r="K11001" s="29">
        <v>41701</v>
      </c>
      <c r="L11001" s="28" t="s">
        <v>7174</v>
      </c>
      <c r="M11001" s="28" t="s">
        <v>2972</v>
      </c>
    </row>
    <row r="11002" spans="1:13" hidden="1" x14ac:dyDescent="0.2">
      <c r="A11002" s="27">
        <v>95603</v>
      </c>
      <c r="B11002" s="28" t="s">
        <v>5150</v>
      </c>
      <c r="C11002" s="28" t="s">
        <v>5133</v>
      </c>
      <c r="D11002" s="25">
        <v>41701</v>
      </c>
      <c r="F11002" s="26">
        <v>-50</v>
      </c>
      <c r="G11002" s="28" t="s">
        <v>5133</v>
      </c>
      <c r="H11002" s="28" t="s">
        <v>6667</v>
      </c>
      <c r="K11002" s="29">
        <v>41701</v>
      </c>
      <c r="L11002" s="28" t="s">
        <v>5658</v>
      </c>
      <c r="M11002" s="28" t="s">
        <v>2935</v>
      </c>
    </row>
    <row r="11003" spans="1:13" hidden="1" x14ac:dyDescent="0.2">
      <c r="A11003" s="27">
        <v>95430</v>
      </c>
      <c r="B11003" s="28" t="s">
        <v>4573</v>
      </c>
      <c r="C11003" s="28" t="s">
        <v>4574</v>
      </c>
      <c r="D11003" s="25">
        <v>41701</v>
      </c>
      <c r="F11003" s="26">
        <v>12.12</v>
      </c>
      <c r="G11003" s="28" t="s">
        <v>6022</v>
      </c>
      <c r="H11003" s="28" t="s">
        <v>3381</v>
      </c>
      <c r="J11003" s="28" t="s">
        <v>4909</v>
      </c>
      <c r="K11003" s="29">
        <v>41701</v>
      </c>
      <c r="L11003" s="28" t="s">
        <v>7174</v>
      </c>
      <c r="M11003" s="28" t="s">
        <v>7195</v>
      </c>
    </row>
    <row r="11004" spans="1:13" hidden="1" x14ac:dyDescent="0.2">
      <c r="A11004" s="27">
        <v>95435</v>
      </c>
      <c r="B11004" s="28" t="s">
        <v>4573</v>
      </c>
      <c r="C11004" s="28" t="s">
        <v>4574</v>
      </c>
      <c r="D11004" s="25">
        <v>41701</v>
      </c>
      <c r="E11004" s="28" t="s">
        <v>7162</v>
      </c>
      <c r="F11004" s="26">
        <v>20</v>
      </c>
      <c r="G11004" s="28" t="s">
        <v>4595</v>
      </c>
      <c r="H11004" s="28" t="s">
        <v>3370</v>
      </c>
      <c r="J11004" s="28" t="s">
        <v>4906</v>
      </c>
      <c r="K11004" s="29">
        <v>41701</v>
      </c>
      <c r="L11004" s="28" t="s">
        <v>7182</v>
      </c>
      <c r="M11004" s="28" t="s">
        <v>5690</v>
      </c>
    </row>
    <row r="11005" spans="1:13" hidden="1" x14ac:dyDescent="0.2">
      <c r="A11005" s="27">
        <v>95428</v>
      </c>
      <c r="B11005" s="28" t="s">
        <v>4573</v>
      </c>
      <c r="C11005" s="28" t="s">
        <v>4574</v>
      </c>
      <c r="D11005" s="25">
        <v>41701</v>
      </c>
      <c r="E11005" s="28" t="s">
        <v>4191</v>
      </c>
      <c r="F11005" s="26">
        <v>56.03</v>
      </c>
      <c r="G11005" s="28" t="s">
        <v>4597</v>
      </c>
      <c r="H11005" s="28" t="s">
        <v>7322</v>
      </c>
      <c r="J11005" s="28" t="s">
        <v>4549</v>
      </c>
      <c r="K11005" s="29">
        <v>41701</v>
      </c>
      <c r="L11005" s="28" t="s">
        <v>7174</v>
      </c>
      <c r="M11005" s="28" t="s">
        <v>7192</v>
      </c>
    </row>
    <row r="11006" spans="1:13" hidden="1" x14ac:dyDescent="0.2">
      <c r="A11006" s="211">
        <v>95554</v>
      </c>
      <c r="B11006" s="28" t="s">
        <v>4573</v>
      </c>
      <c r="C11006" s="28" t="s">
        <v>5135</v>
      </c>
      <c r="D11006" s="25">
        <v>41702</v>
      </c>
      <c r="F11006" s="26">
        <v>15.49</v>
      </c>
      <c r="G11006" s="28" t="s">
        <v>2212</v>
      </c>
      <c r="H11006" s="28" t="s">
        <v>7311</v>
      </c>
      <c r="J11006" s="28" t="s">
        <v>4683</v>
      </c>
      <c r="K11006" s="29">
        <v>41703</v>
      </c>
      <c r="L11006" s="28" t="s">
        <v>5658</v>
      </c>
      <c r="M11006" s="28" t="s">
        <v>4090</v>
      </c>
    </row>
    <row r="11007" spans="1:13" hidden="1" x14ac:dyDescent="0.2">
      <c r="A11007" s="211">
        <v>95427</v>
      </c>
      <c r="B11007" s="28" t="s">
        <v>4573</v>
      </c>
      <c r="C11007" s="28" t="s">
        <v>4574</v>
      </c>
      <c r="D11007" s="25">
        <v>41702</v>
      </c>
      <c r="F11007" s="26">
        <v>11.39</v>
      </c>
      <c r="G11007" s="28" t="s">
        <v>5143</v>
      </c>
      <c r="H11007" s="28" t="s">
        <v>3381</v>
      </c>
      <c r="J11007" s="28" t="s">
        <v>4909</v>
      </c>
      <c r="K11007" s="29">
        <v>41702</v>
      </c>
      <c r="L11007" s="28" t="s">
        <v>7174</v>
      </c>
      <c r="M11007" s="28" t="s">
        <v>7217</v>
      </c>
    </row>
    <row r="11008" spans="1:13" hidden="1" x14ac:dyDescent="0.2">
      <c r="A11008" s="211">
        <v>95426</v>
      </c>
      <c r="B11008" s="33" t="s">
        <v>4573</v>
      </c>
      <c r="C11008" s="28" t="s">
        <v>4574</v>
      </c>
      <c r="D11008" s="25">
        <v>41702</v>
      </c>
      <c r="F11008" s="26">
        <v>12</v>
      </c>
      <c r="G11008" s="28" t="s">
        <v>4596</v>
      </c>
      <c r="H11008" s="28" t="s">
        <v>5954</v>
      </c>
      <c r="J11008" s="28" t="s">
        <v>4912</v>
      </c>
      <c r="K11008" s="29">
        <v>41702</v>
      </c>
      <c r="L11008" s="28" t="s">
        <v>7174</v>
      </c>
      <c r="M11008" s="28" t="s">
        <v>4596</v>
      </c>
    </row>
    <row r="11009" spans="1:13" hidden="1" x14ac:dyDescent="0.2">
      <c r="A11009" s="27">
        <v>95602</v>
      </c>
      <c r="B11009" s="28" t="s">
        <v>4573</v>
      </c>
      <c r="C11009" s="28" t="s">
        <v>5133</v>
      </c>
      <c r="D11009" s="25">
        <v>41702</v>
      </c>
      <c r="F11009" s="26">
        <v>50</v>
      </c>
      <c r="G11009" s="28" t="s">
        <v>5137</v>
      </c>
      <c r="H11009" s="28" t="s">
        <v>3365</v>
      </c>
      <c r="J11009" s="28" t="s">
        <v>4909</v>
      </c>
      <c r="K11009" s="29">
        <v>41702</v>
      </c>
      <c r="L11009" s="28" t="s">
        <v>5658</v>
      </c>
      <c r="M11009" s="28" t="s">
        <v>4874</v>
      </c>
    </row>
    <row r="11010" spans="1:13" hidden="1" x14ac:dyDescent="0.2">
      <c r="A11010" s="27">
        <v>95552</v>
      </c>
      <c r="B11010" s="28" t="s">
        <v>4573</v>
      </c>
      <c r="C11010" s="28" t="s">
        <v>5135</v>
      </c>
      <c r="D11010" s="25">
        <v>41702</v>
      </c>
      <c r="F11010" s="26">
        <v>4.82</v>
      </c>
      <c r="G11010" s="28" t="s">
        <v>5137</v>
      </c>
      <c r="H11010" s="28" t="s">
        <v>3365</v>
      </c>
      <c r="J11010" s="28" t="s">
        <v>4909</v>
      </c>
      <c r="K11010" s="29">
        <v>41703</v>
      </c>
      <c r="L11010" s="28" t="s">
        <v>5658</v>
      </c>
      <c r="M11010" s="28" t="s">
        <v>4774</v>
      </c>
    </row>
    <row r="11011" spans="1:13" x14ac:dyDescent="0.2">
      <c r="A11011" s="27">
        <v>95553</v>
      </c>
      <c r="B11011" s="28" t="s">
        <v>4573</v>
      </c>
      <c r="C11011" s="28" t="s">
        <v>5135</v>
      </c>
      <c r="D11011" s="25">
        <v>41702</v>
      </c>
      <c r="F11011" s="26">
        <v>67.099999999999994</v>
      </c>
      <c r="G11011" s="28" t="s">
        <v>2205</v>
      </c>
      <c r="H11011" s="28" t="s">
        <v>7151</v>
      </c>
      <c r="J11011" s="28" t="s">
        <v>4911</v>
      </c>
      <c r="K11011" s="29">
        <v>41703</v>
      </c>
      <c r="L11011" s="28" t="s">
        <v>5658</v>
      </c>
      <c r="M11011" s="28" t="s">
        <v>755</v>
      </c>
    </row>
    <row r="11012" spans="1:13" hidden="1" x14ac:dyDescent="0.2">
      <c r="A11012" s="211">
        <v>95556</v>
      </c>
      <c r="B11012" s="28" t="s">
        <v>4573</v>
      </c>
      <c r="C11012" s="28" t="s">
        <v>5135</v>
      </c>
      <c r="D11012" s="25">
        <v>41703</v>
      </c>
      <c r="F11012" s="26">
        <v>52.7</v>
      </c>
      <c r="G11012" s="28" t="s">
        <v>6760</v>
      </c>
      <c r="H11012" s="28" t="s">
        <v>4600</v>
      </c>
      <c r="J11012" s="28" t="s">
        <v>4907</v>
      </c>
      <c r="K11012" s="29">
        <v>41704</v>
      </c>
      <c r="L11012" s="28" t="s">
        <v>5658</v>
      </c>
      <c r="M11012" s="28" t="s">
        <v>3186</v>
      </c>
    </row>
    <row r="11013" spans="1:13" hidden="1" x14ac:dyDescent="0.2">
      <c r="A11013" s="211">
        <v>95425</v>
      </c>
      <c r="B11013" s="28" t="s">
        <v>4573</v>
      </c>
      <c r="C11013" s="28" t="s">
        <v>4574</v>
      </c>
      <c r="D11013" s="25">
        <v>41703</v>
      </c>
      <c r="F11013" s="26">
        <v>7.99</v>
      </c>
      <c r="G11013" s="28" t="s">
        <v>2742</v>
      </c>
      <c r="H11013" s="28" t="s">
        <v>3381</v>
      </c>
      <c r="J11013" s="28" t="s">
        <v>4911</v>
      </c>
      <c r="K11013" s="29">
        <v>41703</v>
      </c>
      <c r="L11013" s="28" t="s">
        <v>7174</v>
      </c>
      <c r="M11013" s="28" t="s">
        <v>8111</v>
      </c>
    </row>
    <row r="11014" spans="1:13" hidden="1" x14ac:dyDescent="0.2">
      <c r="A11014" s="211">
        <v>95600</v>
      </c>
      <c r="B11014" s="28" t="s">
        <v>4573</v>
      </c>
      <c r="C11014" s="28" t="s">
        <v>5133</v>
      </c>
      <c r="D11014" s="25">
        <v>41703</v>
      </c>
      <c r="F11014" s="26">
        <v>0.01</v>
      </c>
      <c r="G11014" s="28" t="s">
        <v>681</v>
      </c>
      <c r="H11014" s="28" t="s">
        <v>7165</v>
      </c>
      <c r="K11014" s="29">
        <v>41703</v>
      </c>
      <c r="L11014" s="28" t="s">
        <v>5658</v>
      </c>
      <c r="M11014" s="28" t="s">
        <v>2936</v>
      </c>
    </row>
    <row r="11015" spans="1:13" hidden="1" x14ac:dyDescent="0.2">
      <c r="A11015" s="211">
        <v>95555</v>
      </c>
      <c r="B11015" s="28" t="s">
        <v>4573</v>
      </c>
      <c r="C11015" s="28" t="s">
        <v>5135</v>
      </c>
      <c r="D11015" s="25">
        <v>41703</v>
      </c>
      <c r="F11015" s="26">
        <v>9.99</v>
      </c>
      <c r="G11015" s="28" t="s">
        <v>7133</v>
      </c>
      <c r="H11015" s="28" t="s">
        <v>3381</v>
      </c>
      <c r="J11015" s="28" t="s">
        <v>4909</v>
      </c>
      <c r="K11015" s="29">
        <v>41703</v>
      </c>
      <c r="L11015" s="28" t="s">
        <v>5658</v>
      </c>
      <c r="M11015" s="28" t="s">
        <v>2085</v>
      </c>
    </row>
    <row r="11016" spans="1:13" hidden="1" x14ac:dyDescent="0.2">
      <c r="A11016" s="27">
        <v>95591.1</v>
      </c>
      <c r="B11016" s="28" t="s">
        <v>4573</v>
      </c>
      <c r="C11016" s="28" t="s">
        <v>2008</v>
      </c>
      <c r="D11016" s="25">
        <v>41703</v>
      </c>
      <c r="E11016" s="28" t="s">
        <v>5306</v>
      </c>
      <c r="F11016" s="26">
        <v>25</v>
      </c>
      <c r="G11016" s="28" t="s">
        <v>683</v>
      </c>
      <c r="H11016" s="28" t="s">
        <v>3370</v>
      </c>
      <c r="J11016" s="28" t="s">
        <v>4905</v>
      </c>
      <c r="K11016" s="29">
        <v>41793</v>
      </c>
      <c r="L11016" s="28" t="s">
        <v>5658</v>
      </c>
      <c r="M11016" s="28" t="s">
        <v>4868</v>
      </c>
    </row>
    <row r="11017" spans="1:13" hidden="1" x14ac:dyDescent="0.2">
      <c r="A11017" s="27">
        <v>95591.2</v>
      </c>
      <c r="B11017" s="28" t="s">
        <v>4573</v>
      </c>
      <c r="C11017" s="28" t="s">
        <v>2008</v>
      </c>
      <c r="D11017" s="25">
        <v>41703</v>
      </c>
      <c r="E11017" s="28" t="s">
        <v>1331</v>
      </c>
      <c r="F11017" s="26">
        <v>4.5</v>
      </c>
      <c r="G11017" s="28" t="s">
        <v>683</v>
      </c>
      <c r="H11017" s="28" t="s">
        <v>3488</v>
      </c>
      <c r="J11017" s="28" t="s">
        <v>4909</v>
      </c>
      <c r="K11017" s="29">
        <v>41793</v>
      </c>
      <c r="L11017" s="28" t="s">
        <v>5658</v>
      </c>
      <c r="M11017" s="28" t="s">
        <v>4868</v>
      </c>
    </row>
    <row r="11018" spans="1:13" x14ac:dyDescent="0.2">
      <c r="A11018" s="27">
        <v>95591.3</v>
      </c>
      <c r="B11018" s="28" t="s">
        <v>4573</v>
      </c>
      <c r="C11018" s="28" t="s">
        <v>2008</v>
      </c>
      <c r="D11018" s="25">
        <v>41703</v>
      </c>
      <c r="E11018" s="28" t="s">
        <v>5307</v>
      </c>
      <c r="F11018" s="26">
        <v>7.5</v>
      </c>
      <c r="G11018" s="28" t="s">
        <v>683</v>
      </c>
      <c r="H11018" s="28" t="s">
        <v>7151</v>
      </c>
      <c r="J11018" s="28" t="s">
        <v>4907</v>
      </c>
      <c r="K11018" s="29">
        <v>41793</v>
      </c>
      <c r="L11018" s="28" t="s">
        <v>5658</v>
      </c>
      <c r="M11018" s="28" t="s">
        <v>4868</v>
      </c>
    </row>
    <row r="11019" spans="1:13" hidden="1" x14ac:dyDescent="0.2">
      <c r="A11019" s="27">
        <v>95591.4</v>
      </c>
      <c r="B11019" s="28" t="s">
        <v>4573</v>
      </c>
      <c r="C11019" s="28" t="s">
        <v>2008</v>
      </c>
      <c r="D11019" s="25">
        <v>41703</v>
      </c>
      <c r="F11019" s="26">
        <v>16.27</v>
      </c>
      <c r="G11019" s="28" t="s">
        <v>683</v>
      </c>
      <c r="H11019" s="28" t="s">
        <v>3365</v>
      </c>
      <c r="J11019" s="28" t="s">
        <v>4909</v>
      </c>
      <c r="K11019" s="29">
        <v>41793</v>
      </c>
      <c r="L11019" s="28" t="s">
        <v>5658</v>
      </c>
      <c r="M11019" s="28" t="s">
        <v>4868</v>
      </c>
    </row>
    <row r="11020" spans="1:13" hidden="1" x14ac:dyDescent="0.2">
      <c r="A11020" s="27">
        <v>95601</v>
      </c>
      <c r="B11020" s="28" t="s">
        <v>7124</v>
      </c>
      <c r="C11020" s="28" t="s">
        <v>5133</v>
      </c>
      <c r="D11020" s="25">
        <v>41703</v>
      </c>
      <c r="F11020" s="26">
        <v>-0.05</v>
      </c>
      <c r="G11020" s="28" t="s">
        <v>5133</v>
      </c>
      <c r="H11020" s="28" t="s">
        <v>6666</v>
      </c>
      <c r="K11020" s="29">
        <v>41703</v>
      </c>
      <c r="L11020" s="28" t="s">
        <v>5658</v>
      </c>
      <c r="M11020" s="28" t="s">
        <v>2937</v>
      </c>
    </row>
    <row r="11021" spans="1:13" hidden="1" x14ac:dyDescent="0.2">
      <c r="A11021" s="211">
        <v>95423</v>
      </c>
      <c r="B11021" s="28" t="s">
        <v>4579</v>
      </c>
      <c r="C11021" s="28" t="s">
        <v>4574</v>
      </c>
      <c r="D11021" s="25">
        <v>41704</v>
      </c>
      <c r="F11021" s="26">
        <v>50</v>
      </c>
      <c r="G11021" s="28" t="s">
        <v>4580</v>
      </c>
      <c r="H11021" s="28" t="s">
        <v>6667</v>
      </c>
      <c r="K11021" s="29">
        <v>41704</v>
      </c>
      <c r="L11021" s="28" t="s">
        <v>3059</v>
      </c>
      <c r="M11021" s="28" t="s">
        <v>5376</v>
      </c>
    </row>
    <row r="11022" spans="1:13" hidden="1" x14ac:dyDescent="0.2">
      <c r="A11022" s="211">
        <v>95564</v>
      </c>
      <c r="B11022" s="28" t="s">
        <v>4573</v>
      </c>
      <c r="C11022" s="28" t="s">
        <v>5135</v>
      </c>
      <c r="D11022" s="25">
        <v>41704</v>
      </c>
      <c r="E11022" s="33"/>
      <c r="F11022" s="26">
        <v>34</v>
      </c>
      <c r="G11022" s="28" t="s">
        <v>4915</v>
      </c>
      <c r="H11022" s="28" t="s">
        <v>4600</v>
      </c>
      <c r="J11022" s="28" t="s">
        <v>4905</v>
      </c>
      <c r="K11022" s="29">
        <v>41705</v>
      </c>
      <c r="L11022" s="28" t="s">
        <v>5658</v>
      </c>
      <c r="M11022" s="28" t="s">
        <v>3094</v>
      </c>
    </row>
    <row r="11023" spans="1:13" x14ac:dyDescent="0.2">
      <c r="A11023" s="211">
        <v>95558</v>
      </c>
      <c r="B11023" s="28" t="s">
        <v>4573</v>
      </c>
      <c r="C11023" s="28" t="s">
        <v>5135</v>
      </c>
      <c r="D11023" s="25">
        <v>41704</v>
      </c>
      <c r="E11023" s="28" t="s">
        <v>1103</v>
      </c>
      <c r="F11023" s="26">
        <v>13</v>
      </c>
      <c r="G11023" s="28" t="s">
        <v>3349</v>
      </c>
      <c r="H11023" s="28" t="s">
        <v>7151</v>
      </c>
      <c r="J11023" s="28" t="s">
        <v>4907</v>
      </c>
      <c r="K11023" s="29">
        <v>41705</v>
      </c>
      <c r="L11023" s="28" t="s">
        <v>5658</v>
      </c>
      <c r="M11023" s="28" t="s">
        <v>3500</v>
      </c>
    </row>
    <row r="11024" spans="1:13" hidden="1" x14ac:dyDescent="0.2">
      <c r="A11024" s="211">
        <v>95560</v>
      </c>
      <c r="B11024" s="28" t="s">
        <v>4573</v>
      </c>
      <c r="C11024" s="28" t="s">
        <v>5135</v>
      </c>
      <c r="D11024" s="25">
        <v>41704</v>
      </c>
      <c r="F11024" s="26">
        <v>8.9499999999999993</v>
      </c>
      <c r="G11024" s="28" t="s">
        <v>3702</v>
      </c>
      <c r="H11024" s="28" t="s">
        <v>3484</v>
      </c>
      <c r="J11024" s="28" t="s">
        <v>4907</v>
      </c>
      <c r="K11024" s="29">
        <v>41705</v>
      </c>
      <c r="L11024" s="28" t="s">
        <v>5658</v>
      </c>
      <c r="M11024" s="28" t="s">
        <v>3092</v>
      </c>
    </row>
    <row r="11025" spans="1:13" hidden="1" x14ac:dyDescent="0.2">
      <c r="A11025" s="211">
        <v>95563</v>
      </c>
      <c r="B11025" s="28" t="s">
        <v>4573</v>
      </c>
      <c r="C11025" s="28" t="s">
        <v>5135</v>
      </c>
      <c r="D11025" s="25">
        <v>41704</v>
      </c>
      <c r="E11025" s="28" t="s">
        <v>3026</v>
      </c>
      <c r="F11025" s="26">
        <v>5</v>
      </c>
      <c r="G11025" s="28" t="s">
        <v>3702</v>
      </c>
      <c r="H11025" s="28" t="s">
        <v>3484</v>
      </c>
      <c r="J11025" s="28" t="s">
        <v>4907</v>
      </c>
      <c r="K11025" s="29">
        <v>41705</v>
      </c>
      <c r="L11025" s="28" t="s">
        <v>5658</v>
      </c>
      <c r="M11025" s="28" t="s">
        <v>3093</v>
      </c>
    </row>
    <row r="11026" spans="1:13" hidden="1" x14ac:dyDescent="0.2">
      <c r="A11026" s="27">
        <v>95559</v>
      </c>
      <c r="B11026" s="28" t="s">
        <v>4573</v>
      </c>
      <c r="C11026" s="28" t="s">
        <v>5135</v>
      </c>
      <c r="D11026" s="25">
        <v>41704</v>
      </c>
      <c r="E11026" s="33" t="s">
        <v>1104</v>
      </c>
      <c r="F11026" s="26">
        <v>20</v>
      </c>
      <c r="G11026" s="28" t="s">
        <v>2201</v>
      </c>
      <c r="H11026" s="28" t="s">
        <v>3484</v>
      </c>
      <c r="J11026" s="28" t="s">
        <v>4907</v>
      </c>
      <c r="K11026" s="29">
        <v>41705</v>
      </c>
      <c r="L11026" s="28" t="s">
        <v>5658</v>
      </c>
      <c r="M11026" s="28" t="s">
        <v>3091</v>
      </c>
    </row>
    <row r="11027" spans="1:13" hidden="1" x14ac:dyDescent="0.2">
      <c r="A11027" s="27">
        <v>95424</v>
      </c>
      <c r="B11027" s="28" t="s">
        <v>4579</v>
      </c>
      <c r="C11027" s="28" t="s">
        <v>4574</v>
      </c>
      <c r="D11027" s="25">
        <v>41704</v>
      </c>
      <c r="F11027" s="26">
        <v>1112.46</v>
      </c>
      <c r="G11027" s="28" t="s">
        <v>5135</v>
      </c>
      <c r="H11027" s="28" t="s">
        <v>6667</v>
      </c>
      <c r="K11027" s="29">
        <v>41704</v>
      </c>
      <c r="L11027" s="28" t="s">
        <v>7174</v>
      </c>
      <c r="M11027" s="28" t="s">
        <v>7218</v>
      </c>
    </row>
    <row r="11028" spans="1:13" hidden="1" x14ac:dyDescent="0.2">
      <c r="A11028" s="27">
        <v>95562</v>
      </c>
      <c r="B11028" s="28" t="s">
        <v>4573</v>
      </c>
      <c r="C11028" s="28" t="s">
        <v>5135</v>
      </c>
      <c r="D11028" s="25">
        <v>41704</v>
      </c>
      <c r="F11028" s="26">
        <v>2.92</v>
      </c>
      <c r="G11028" s="28" t="s">
        <v>5137</v>
      </c>
      <c r="H11028" s="28" t="s">
        <v>3365</v>
      </c>
      <c r="J11028" s="28" t="s">
        <v>4909</v>
      </c>
      <c r="K11028" s="29">
        <v>41705</v>
      </c>
      <c r="L11028" s="28" t="s">
        <v>5658</v>
      </c>
      <c r="M11028" s="28" t="s">
        <v>4774</v>
      </c>
    </row>
    <row r="11029" spans="1:13" hidden="1" x14ac:dyDescent="0.2">
      <c r="A11029" s="27">
        <v>95557</v>
      </c>
      <c r="B11029" s="28" t="s">
        <v>4573</v>
      </c>
      <c r="C11029" s="28" t="s">
        <v>5135</v>
      </c>
      <c r="D11029" s="25">
        <v>41704</v>
      </c>
      <c r="F11029" s="26">
        <v>61.96</v>
      </c>
      <c r="G11029" s="28" t="s">
        <v>3358</v>
      </c>
      <c r="H11029" s="28" t="s">
        <v>4600</v>
      </c>
      <c r="J11029" s="28" t="s">
        <v>4907</v>
      </c>
      <c r="K11029" s="29">
        <v>41705</v>
      </c>
      <c r="L11029" s="28" t="s">
        <v>5658</v>
      </c>
      <c r="M11029" s="28" t="s">
        <v>5019</v>
      </c>
    </row>
    <row r="11030" spans="1:13" x14ac:dyDescent="0.2">
      <c r="A11030" s="27">
        <v>95561</v>
      </c>
      <c r="B11030" s="28" t="s">
        <v>4573</v>
      </c>
      <c r="C11030" s="28" t="s">
        <v>5135</v>
      </c>
      <c r="D11030" s="25">
        <v>41704</v>
      </c>
      <c r="F11030" s="26">
        <v>11.8</v>
      </c>
      <c r="G11030" s="28" t="s">
        <v>2205</v>
      </c>
      <c r="H11030" s="28" t="s">
        <v>7151</v>
      </c>
      <c r="J11030" s="28" t="s">
        <v>4911</v>
      </c>
      <c r="K11030" s="29">
        <v>41705</v>
      </c>
      <c r="L11030" s="28" t="s">
        <v>5658</v>
      </c>
      <c r="M11030" s="28" t="s">
        <v>755</v>
      </c>
    </row>
    <row r="11031" spans="1:13" hidden="1" x14ac:dyDescent="0.2">
      <c r="A11031" s="211">
        <v>95421</v>
      </c>
      <c r="B11031" s="33" t="s">
        <v>4573</v>
      </c>
      <c r="C11031" s="33" t="s">
        <v>4574</v>
      </c>
      <c r="D11031" s="25">
        <v>41705</v>
      </c>
      <c r="E11031" s="33"/>
      <c r="F11031" s="26">
        <v>5</v>
      </c>
      <c r="G11031" s="28" t="s">
        <v>4590</v>
      </c>
      <c r="H11031" s="28" t="s">
        <v>5954</v>
      </c>
      <c r="J11031" s="28" t="s">
        <v>4912</v>
      </c>
      <c r="K11031" s="29">
        <v>41705</v>
      </c>
      <c r="L11031" s="33" t="s">
        <v>7182</v>
      </c>
      <c r="M11031" s="28" t="s">
        <v>5688</v>
      </c>
    </row>
    <row r="11032" spans="1:13" hidden="1" x14ac:dyDescent="0.2">
      <c r="A11032" s="211">
        <v>95568</v>
      </c>
      <c r="B11032" s="28" t="s">
        <v>4573</v>
      </c>
      <c r="C11032" s="28" t="s">
        <v>5135</v>
      </c>
      <c r="D11032" s="25">
        <v>41705</v>
      </c>
      <c r="E11032" s="28" t="s">
        <v>1105</v>
      </c>
      <c r="F11032" s="26">
        <v>45</v>
      </c>
      <c r="G11032" s="28" t="s">
        <v>2203</v>
      </c>
      <c r="H11032" s="28" t="s">
        <v>3484</v>
      </c>
      <c r="J11032" s="28" t="s">
        <v>4907</v>
      </c>
      <c r="K11032" s="29">
        <v>41706</v>
      </c>
      <c r="L11032" s="28" t="s">
        <v>5658</v>
      </c>
      <c r="M11032" s="28" t="s">
        <v>3096</v>
      </c>
    </row>
    <row r="11033" spans="1:13" hidden="1" x14ac:dyDescent="0.2">
      <c r="A11033" s="27">
        <v>95567</v>
      </c>
      <c r="B11033" s="28" t="s">
        <v>4573</v>
      </c>
      <c r="C11033" s="28" t="s">
        <v>5135</v>
      </c>
      <c r="D11033" s="25">
        <v>41705</v>
      </c>
      <c r="F11033" s="26">
        <v>14.68</v>
      </c>
      <c r="G11033" s="28" t="s">
        <v>683</v>
      </c>
      <c r="H11033" s="28" t="s">
        <v>3365</v>
      </c>
      <c r="J11033" s="28" t="s">
        <v>4909</v>
      </c>
      <c r="K11033" s="29">
        <v>41706</v>
      </c>
      <c r="L11033" s="28" t="s">
        <v>5658</v>
      </c>
      <c r="M11033" s="28" t="s">
        <v>7856</v>
      </c>
    </row>
    <row r="11034" spans="1:13" hidden="1" x14ac:dyDescent="0.2">
      <c r="A11034" s="27">
        <v>95422</v>
      </c>
      <c r="B11034" s="28" t="s">
        <v>4573</v>
      </c>
      <c r="C11034" s="28" t="s">
        <v>4574</v>
      </c>
      <c r="D11034" s="25">
        <v>41705</v>
      </c>
      <c r="E11034" s="28" t="s">
        <v>3388</v>
      </c>
      <c r="F11034" s="26">
        <v>8.19</v>
      </c>
      <c r="G11034" s="28" t="s">
        <v>4589</v>
      </c>
      <c r="H11034" s="28" t="s">
        <v>3381</v>
      </c>
      <c r="J11034" s="28" t="s">
        <v>4907</v>
      </c>
      <c r="K11034" s="29">
        <v>41705</v>
      </c>
      <c r="L11034" s="28" t="s">
        <v>7174</v>
      </c>
      <c r="M11034" s="28" t="s">
        <v>7186</v>
      </c>
    </row>
    <row r="11035" spans="1:13" hidden="1" x14ac:dyDescent="0.2">
      <c r="A11035" s="27">
        <v>95565</v>
      </c>
      <c r="B11035" s="28" t="s">
        <v>4573</v>
      </c>
      <c r="C11035" s="28" t="s">
        <v>5135</v>
      </c>
      <c r="D11035" s="25">
        <v>41705</v>
      </c>
      <c r="F11035" s="26">
        <v>63.85</v>
      </c>
      <c r="G11035" s="28" t="s">
        <v>4758</v>
      </c>
      <c r="H11035" s="28" t="s">
        <v>7322</v>
      </c>
      <c r="J11035" s="28" t="s">
        <v>7139</v>
      </c>
      <c r="K11035" s="29">
        <v>41706</v>
      </c>
      <c r="L11035" s="28" t="s">
        <v>5658</v>
      </c>
      <c r="M11035" s="28" t="s">
        <v>3095</v>
      </c>
    </row>
    <row r="11036" spans="1:13" hidden="1" x14ac:dyDescent="0.2">
      <c r="A11036" s="27">
        <v>95566</v>
      </c>
      <c r="B11036" s="28" t="s">
        <v>4573</v>
      </c>
      <c r="C11036" s="28" t="s">
        <v>5135</v>
      </c>
      <c r="D11036" s="25">
        <v>41705</v>
      </c>
      <c r="F11036" s="26">
        <v>4.2699999999999996</v>
      </c>
      <c r="G11036" s="28" t="s">
        <v>5137</v>
      </c>
      <c r="H11036" s="28" t="s">
        <v>3365</v>
      </c>
      <c r="J11036" s="28" t="s">
        <v>4909</v>
      </c>
      <c r="K11036" s="29">
        <v>41706</v>
      </c>
      <c r="L11036" s="28" t="s">
        <v>5658</v>
      </c>
      <c r="M11036" s="28" t="s">
        <v>4774</v>
      </c>
    </row>
    <row r="11037" spans="1:13" hidden="1" x14ac:dyDescent="0.2">
      <c r="A11037" s="27">
        <v>95592</v>
      </c>
      <c r="B11037" s="28" t="s">
        <v>4573</v>
      </c>
      <c r="C11037" s="28" t="s">
        <v>2008</v>
      </c>
      <c r="D11037" s="25">
        <v>41706</v>
      </c>
      <c r="F11037" s="26">
        <v>32.97</v>
      </c>
      <c r="G11037" s="28" t="s">
        <v>683</v>
      </c>
      <c r="H11037" s="28" t="s">
        <v>3365</v>
      </c>
      <c r="J11037" s="28" t="s">
        <v>4909</v>
      </c>
      <c r="K11037" s="29">
        <v>41915</v>
      </c>
      <c r="L11037" s="28" t="s">
        <v>5658</v>
      </c>
      <c r="M11037" s="28" t="s">
        <v>4869</v>
      </c>
    </row>
    <row r="11038" spans="1:13" hidden="1" x14ac:dyDescent="0.2">
      <c r="A11038" s="27">
        <v>95593</v>
      </c>
      <c r="B11038" s="28" t="s">
        <v>4573</v>
      </c>
      <c r="C11038" s="28" t="s">
        <v>2008</v>
      </c>
      <c r="D11038" s="25">
        <v>41706</v>
      </c>
      <c r="F11038" s="26">
        <v>12.67</v>
      </c>
      <c r="G11038" s="28" t="s">
        <v>683</v>
      </c>
      <c r="H11038" s="28" t="s">
        <v>3365</v>
      </c>
      <c r="J11038" s="28" t="s">
        <v>4909</v>
      </c>
      <c r="K11038" s="29">
        <v>41915</v>
      </c>
      <c r="L11038" s="28" t="s">
        <v>5658</v>
      </c>
      <c r="M11038" s="28" t="s">
        <v>4869</v>
      </c>
    </row>
    <row r="11039" spans="1:13" x14ac:dyDescent="0.2">
      <c r="A11039" s="27">
        <v>95449</v>
      </c>
      <c r="B11039" s="28" t="s">
        <v>4573</v>
      </c>
      <c r="C11039" s="28" t="s">
        <v>5135</v>
      </c>
      <c r="D11039" s="25">
        <v>41707</v>
      </c>
      <c r="E11039" s="28" t="s">
        <v>1077</v>
      </c>
      <c r="F11039" s="26">
        <v>2.4</v>
      </c>
      <c r="G11039" s="28" t="s">
        <v>5137</v>
      </c>
      <c r="H11039" s="28" t="s">
        <v>7151</v>
      </c>
      <c r="J11039" s="28" t="s">
        <v>4907</v>
      </c>
      <c r="K11039" s="29">
        <v>41708</v>
      </c>
      <c r="L11039" s="28" t="s">
        <v>5658</v>
      </c>
      <c r="M11039" s="28" t="s">
        <v>4223</v>
      </c>
    </row>
    <row r="11040" spans="1:13" x14ac:dyDescent="0.2">
      <c r="A11040" s="27">
        <v>95448</v>
      </c>
      <c r="B11040" s="28" t="s">
        <v>4573</v>
      </c>
      <c r="C11040" s="28" t="s">
        <v>5135</v>
      </c>
      <c r="D11040" s="25">
        <v>41707</v>
      </c>
      <c r="E11040" s="28" t="s">
        <v>1076</v>
      </c>
      <c r="F11040" s="26">
        <v>6.5</v>
      </c>
      <c r="G11040" s="28" t="s">
        <v>1949</v>
      </c>
      <c r="H11040" s="28" t="s">
        <v>7151</v>
      </c>
      <c r="J11040" s="28" t="s">
        <v>4907</v>
      </c>
      <c r="K11040" s="29">
        <v>41708</v>
      </c>
      <c r="L11040" s="28" t="s">
        <v>5658</v>
      </c>
      <c r="M11040" s="28" t="s">
        <v>4222</v>
      </c>
    </row>
    <row r="11041" spans="1:13" hidden="1" x14ac:dyDescent="0.2">
      <c r="A11041" s="211">
        <v>95453</v>
      </c>
      <c r="B11041" s="28" t="s">
        <v>4573</v>
      </c>
      <c r="C11041" s="28" t="s">
        <v>5135</v>
      </c>
      <c r="D11041" s="25">
        <v>41708</v>
      </c>
      <c r="F11041" s="26">
        <v>2</v>
      </c>
      <c r="G11041" s="28" t="s">
        <v>1956</v>
      </c>
      <c r="H11041" s="28" t="s">
        <v>3365</v>
      </c>
      <c r="J11041" s="28" t="s">
        <v>4909</v>
      </c>
      <c r="K11041" s="29">
        <v>41709</v>
      </c>
      <c r="L11041" s="28" t="s">
        <v>5658</v>
      </c>
      <c r="M11041" s="28" t="s">
        <v>6128</v>
      </c>
    </row>
    <row r="11042" spans="1:13" hidden="1" x14ac:dyDescent="0.2">
      <c r="A11042" s="211">
        <v>95419</v>
      </c>
      <c r="B11042" s="28" t="s">
        <v>4579</v>
      </c>
      <c r="C11042" s="28" t="s">
        <v>4574</v>
      </c>
      <c r="D11042" s="25">
        <v>41708</v>
      </c>
      <c r="F11042" s="26">
        <v>30</v>
      </c>
      <c r="G11042" s="28" t="s">
        <v>4580</v>
      </c>
      <c r="H11042" s="28" t="s">
        <v>6667</v>
      </c>
      <c r="K11042" s="29">
        <v>41708</v>
      </c>
      <c r="L11042" s="28" t="s">
        <v>3059</v>
      </c>
      <c r="M11042" s="28" t="s">
        <v>7093</v>
      </c>
    </row>
    <row r="11043" spans="1:13" hidden="1" x14ac:dyDescent="0.2">
      <c r="A11043" s="211">
        <v>95418</v>
      </c>
      <c r="B11043" s="28" t="s">
        <v>4585</v>
      </c>
      <c r="C11043" s="28" t="s">
        <v>4574</v>
      </c>
      <c r="D11043" s="25">
        <v>41708</v>
      </c>
      <c r="F11043" s="26">
        <v>25</v>
      </c>
      <c r="G11043" s="28" t="s">
        <v>4586</v>
      </c>
      <c r="H11043" s="28" t="s">
        <v>5948</v>
      </c>
      <c r="J11043" s="28" t="s">
        <v>4905</v>
      </c>
      <c r="K11043" s="29">
        <v>41708</v>
      </c>
      <c r="L11043" s="28" t="s">
        <v>7174</v>
      </c>
      <c r="M11043" s="28" t="s">
        <v>7180</v>
      </c>
    </row>
    <row r="11044" spans="1:13" hidden="1" x14ac:dyDescent="0.2">
      <c r="A11044" s="27">
        <v>95417</v>
      </c>
      <c r="B11044" s="28" t="s">
        <v>4573</v>
      </c>
      <c r="C11044" s="28" t="s">
        <v>4574</v>
      </c>
      <c r="D11044" s="25">
        <v>41708</v>
      </c>
      <c r="F11044" s="26">
        <v>77.5</v>
      </c>
      <c r="G11044" s="28" t="s">
        <v>5152</v>
      </c>
      <c r="H11044" s="28" t="s">
        <v>7311</v>
      </c>
      <c r="J11044" s="28" t="s">
        <v>4683</v>
      </c>
      <c r="K11044" s="29">
        <v>41708</v>
      </c>
      <c r="L11044" s="28" t="s">
        <v>7182</v>
      </c>
      <c r="M11044" s="28" t="s">
        <v>5687</v>
      </c>
    </row>
    <row r="11045" spans="1:13" hidden="1" x14ac:dyDescent="0.2">
      <c r="A11045" s="27">
        <v>95420</v>
      </c>
      <c r="B11045" s="28" t="s">
        <v>4579</v>
      </c>
      <c r="C11045" s="28" t="s">
        <v>4574</v>
      </c>
      <c r="D11045" s="25">
        <v>41708</v>
      </c>
      <c r="F11045" s="26">
        <v>1004.4</v>
      </c>
      <c r="G11045" s="28" t="s">
        <v>2008</v>
      </c>
      <c r="H11045" s="28" t="s">
        <v>6667</v>
      </c>
      <c r="K11045" s="29">
        <v>41708</v>
      </c>
      <c r="L11045" s="28" t="s">
        <v>7174</v>
      </c>
      <c r="M11045" s="28" t="s">
        <v>6451</v>
      </c>
    </row>
    <row r="11046" spans="1:13" hidden="1" x14ac:dyDescent="0.2">
      <c r="A11046" s="27">
        <v>95595</v>
      </c>
      <c r="B11046" s="28" t="s">
        <v>4573</v>
      </c>
      <c r="C11046" s="28" t="s">
        <v>2008</v>
      </c>
      <c r="D11046" s="25">
        <v>41708</v>
      </c>
      <c r="F11046" s="26">
        <v>68.930000000000007</v>
      </c>
      <c r="G11046" s="28" t="s">
        <v>683</v>
      </c>
      <c r="H11046" s="28" t="s">
        <v>3365</v>
      </c>
      <c r="J11046" s="28" t="s">
        <v>4909</v>
      </c>
      <c r="K11046" s="29">
        <v>41946</v>
      </c>
      <c r="L11046" s="28" t="s">
        <v>5658</v>
      </c>
      <c r="M11046" s="28" t="s">
        <v>4871</v>
      </c>
    </row>
    <row r="11047" spans="1:13" hidden="1" x14ac:dyDescent="0.2">
      <c r="A11047" s="27">
        <v>95452</v>
      </c>
      <c r="B11047" s="28" t="s">
        <v>4573</v>
      </c>
      <c r="C11047" s="28" t="s">
        <v>5135</v>
      </c>
      <c r="D11047" s="25">
        <v>41708</v>
      </c>
      <c r="F11047" s="26">
        <v>6.03</v>
      </c>
      <c r="G11047" s="28" t="s">
        <v>5137</v>
      </c>
      <c r="H11047" s="28" t="s">
        <v>3365</v>
      </c>
      <c r="J11047" s="28" t="s">
        <v>4909</v>
      </c>
      <c r="K11047" s="29">
        <v>41709</v>
      </c>
      <c r="L11047" s="28" t="s">
        <v>5658</v>
      </c>
      <c r="M11047" s="28" t="s">
        <v>4774</v>
      </c>
    </row>
    <row r="11048" spans="1:13" hidden="1" x14ac:dyDescent="0.2">
      <c r="A11048" s="27">
        <v>95450</v>
      </c>
      <c r="B11048" s="28" t="s">
        <v>4573</v>
      </c>
      <c r="C11048" s="28" t="s">
        <v>5135</v>
      </c>
      <c r="D11048" s="25">
        <v>41708</v>
      </c>
      <c r="F11048" s="26">
        <v>38.25</v>
      </c>
      <c r="G11048" s="28" t="s">
        <v>7486</v>
      </c>
      <c r="H11048" s="28" t="s">
        <v>3381</v>
      </c>
      <c r="J11048" s="28" t="s">
        <v>4906</v>
      </c>
      <c r="K11048" s="29">
        <v>41709</v>
      </c>
      <c r="L11048" s="28" t="s">
        <v>5658</v>
      </c>
      <c r="M11048" s="28" t="s">
        <v>5565</v>
      </c>
    </row>
    <row r="11049" spans="1:13" hidden="1" x14ac:dyDescent="0.2">
      <c r="A11049" s="27">
        <v>95594</v>
      </c>
      <c r="B11049" s="28" t="s">
        <v>5150</v>
      </c>
      <c r="C11049" s="28" t="s">
        <v>2008</v>
      </c>
      <c r="D11049" s="25">
        <v>41708</v>
      </c>
      <c r="F11049" s="26">
        <v>-1004.4</v>
      </c>
      <c r="G11049" s="28" t="s">
        <v>4574</v>
      </c>
      <c r="H11049" s="28" t="s">
        <v>6667</v>
      </c>
      <c r="K11049" s="29">
        <v>41915</v>
      </c>
      <c r="L11049" s="28" t="s">
        <v>5658</v>
      </c>
      <c r="M11049" s="28" t="s">
        <v>4870</v>
      </c>
    </row>
    <row r="11050" spans="1:13" x14ac:dyDescent="0.2">
      <c r="A11050" s="27">
        <v>95451</v>
      </c>
      <c r="B11050" s="28" t="s">
        <v>4573</v>
      </c>
      <c r="C11050" s="28" t="s">
        <v>5135</v>
      </c>
      <c r="D11050" s="25">
        <v>41708</v>
      </c>
      <c r="F11050" s="26">
        <v>257.7</v>
      </c>
      <c r="G11050" s="28" t="s">
        <v>2205</v>
      </c>
      <c r="H11050" s="28" t="s">
        <v>7151</v>
      </c>
      <c r="J11050" s="28" t="s">
        <v>4911</v>
      </c>
      <c r="K11050" s="29">
        <v>41709</v>
      </c>
      <c r="L11050" s="28" t="s">
        <v>5658</v>
      </c>
      <c r="M11050" s="28" t="s">
        <v>755</v>
      </c>
    </row>
    <row r="11051" spans="1:13" hidden="1" x14ac:dyDescent="0.2">
      <c r="A11051" s="211">
        <v>95416</v>
      </c>
      <c r="B11051" s="28" t="s">
        <v>4573</v>
      </c>
      <c r="C11051" s="28" t="s">
        <v>4574</v>
      </c>
      <c r="D11051" s="25">
        <v>41709</v>
      </c>
      <c r="E11051" s="28" t="s">
        <v>4491</v>
      </c>
      <c r="F11051" s="26">
        <v>70</v>
      </c>
      <c r="G11051" s="28" t="s">
        <v>4588</v>
      </c>
      <c r="H11051" s="28" t="s">
        <v>3379</v>
      </c>
      <c r="J11051" s="28" t="s">
        <v>4908</v>
      </c>
      <c r="K11051" s="29">
        <v>41709</v>
      </c>
      <c r="L11051" s="28" t="s">
        <v>7176</v>
      </c>
      <c r="M11051" s="28">
        <v>1435</v>
      </c>
    </row>
    <row r="11052" spans="1:13" hidden="1" x14ac:dyDescent="0.2">
      <c r="A11052" s="211">
        <v>95415</v>
      </c>
      <c r="B11052" s="28" t="s">
        <v>4579</v>
      </c>
      <c r="C11052" s="28" t="s">
        <v>4574</v>
      </c>
      <c r="D11052" s="25">
        <v>41709</v>
      </c>
      <c r="F11052" s="26">
        <v>50</v>
      </c>
      <c r="G11052" s="28" t="s">
        <v>4580</v>
      </c>
      <c r="H11052" s="28" t="s">
        <v>6667</v>
      </c>
      <c r="K11052" s="29">
        <v>41709</v>
      </c>
      <c r="L11052" s="28" t="s">
        <v>3059</v>
      </c>
      <c r="M11052" s="28" t="s">
        <v>774</v>
      </c>
    </row>
    <row r="11053" spans="1:13" hidden="1" x14ac:dyDescent="0.2">
      <c r="A11053" s="211">
        <v>95455</v>
      </c>
      <c r="B11053" s="28" t="s">
        <v>4573</v>
      </c>
      <c r="C11053" s="28" t="s">
        <v>5135</v>
      </c>
      <c r="D11053" s="25">
        <v>41709</v>
      </c>
      <c r="F11053" s="26">
        <v>21.99</v>
      </c>
      <c r="G11053" s="28" t="s">
        <v>2212</v>
      </c>
      <c r="H11053" s="28" t="s">
        <v>7311</v>
      </c>
      <c r="J11053" s="28" t="s">
        <v>4683</v>
      </c>
      <c r="K11053" s="29">
        <v>41710</v>
      </c>
      <c r="L11053" s="28" t="s">
        <v>5658</v>
      </c>
      <c r="M11053" s="28" t="s">
        <v>4090</v>
      </c>
    </row>
    <row r="11054" spans="1:13" hidden="1" x14ac:dyDescent="0.2">
      <c r="A11054" s="211">
        <v>95456</v>
      </c>
      <c r="B11054" s="28" t="s">
        <v>4573</v>
      </c>
      <c r="C11054" s="28" t="s">
        <v>5135</v>
      </c>
      <c r="D11054" s="25">
        <v>41709</v>
      </c>
      <c r="E11054" s="28" t="s">
        <v>1078</v>
      </c>
      <c r="F11054" s="26">
        <v>16.95</v>
      </c>
      <c r="G11054" s="28" t="s">
        <v>2203</v>
      </c>
      <c r="H11054" s="28" t="s">
        <v>7321</v>
      </c>
      <c r="J11054" s="28" t="s">
        <v>4907</v>
      </c>
      <c r="K11054" s="29">
        <v>41710</v>
      </c>
      <c r="L11054" s="28" t="s">
        <v>5658</v>
      </c>
      <c r="M11054" s="28" t="s">
        <v>4225</v>
      </c>
    </row>
    <row r="11055" spans="1:13" hidden="1" x14ac:dyDescent="0.2">
      <c r="A11055" s="211">
        <v>95457</v>
      </c>
      <c r="B11055" s="28" t="s">
        <v>4573</v>
      </c>
      <c r="C11055" s="28" t="s">
        <v>5135</v>
      </c>
      <c r="D11055" s="25">
        <v>41709</v>
      </c>
      <c r="F11055" s="26">
        <v>5.99</v>
      </c>
      <c r="G11055" s="28" t="s">
        <v>5710</v>
      </c>
      <c r="H11055" s="28" t="s">
        <v>3381</v>
      </c>
      <c r="J11055" s="28" t="s">
        <v>4909</v>
      </c>
      <c r="K11055" s="29">
        <v>41711</v>
      </c>
      <c r="L11055" s="28" t="s">
        <v>5658</v>
      </c>
      <c r="M11055" s="28" t="s">
        <v>1422</v>
      </c>
    </row>
    <row r="11056" spans="1:13" x14ac:dyDescent="0.2">
      <c r="A11056" s="27">
        <v>95454</v>
      </c>
      <c r="B11056" s="28" t="s">
        <v>4573</v>
      </c>
      <c r="C11056" s="28" t="s">
        <v>5135</v>
      </c>
      <c r="D11056" s="25">
        <v>41709</v>
      </c>
      <c r="E11056" s="28" t="s">
        <v>3429</v>
      </c>
      <c r="F11056" s="26">
        <v>9.99</v>
      </c>
      <c r="G11056" s="28" t="s">
        <v>3697</v>
      </c>
      <c r="H11056" s="28" t="s">
        <v>7151</v>
      </c>
      <c r="J11056" s="28" t="s">
        <v>4907</v>
      </c>
      <c r="K11056" s="29">
        <v>41710</v>
      </c>
      <c r="L11056" s="28" t="s">
        <v>5658</v>
      </c>
      <c r="M11056" s="28" t="s">
        <v>4224</v>
      </c>
    </row>
    <row r="11057" spans="1:13" hidden="1" x14ac:dyDescent="0.2">
      <c r="A11057" s="27">
        <v>95459</v>
      </c>
      <c r="B11057" s="28" t="s">
        <v>4573</v>
      </c>
      <c r="C11057" s="28" t="s">
        <v>5135</v>
      </c>
      <c r="D11057" s="25">
        <v>41710</v>
      </c>
      <c r="F11057" s="26">
        <v>7.14</v>
      </c>
      <c r="G11057" s="28" t="s">
        <v>683</v>
      </c>
      <c r="H11057" s="28" t="s">
        <v>3365</v>
      </c>
      <c r="J11057" s="28" t="s">
        <v>4909</v>
      </c>
      <c r="K11057" s="29">
        <v>41711</v>
      </c>
      <c r="L11057" s="28" t="s">
        <v>5658</v>
      </c>
      <c r="M11057" s="28" t="s">
        <v>7857</v>
      </c>
    </row>
    <row r="11058" spans="1:13" hidden="1" x14ac:dyDescent="0.2">
      <c r="A11058" s="27">
        <v>95569.1</v>
      </c>
      <c r="B11058" s="28" t="s">
        <v>4573</v>
      </c>
      <c r="C11058" s="28" t="s">
        <v>2008</v>
      </c>
      <c r="D11058" s="25">
        <v>41710</v>
      </c>
      <c r="E11058" s="28" t="s">
        <v>1331</v>
      </c>
      <c r="F11058" s="26">
        <v>15.3</v>
      </c>
      <c r="G11058" s="28" t="s">
        <v>683</v>
      </c>
      <c r="H11058" s="28" t="s">
        <v>3488</v>
      </c>
      <c r="J11058" s="28" t="s">
        <v>4908</v>
      </c>
      <c r="K11058" s="29" t="s">
        <v>3097</v>
      </c>
      <c r="L11058" s="28" t="s">
        <v>5658</v>
      </c>
      <c r="M11058" s="28" t="s">
        <v>3098</v>
      </c>
    </row>
    <row r="11059" spans="1:13" hidden="1" x14ac:dyDescent="0.2">
      <c r="A11059" s="27">
        <v>95569.2</v>
      </c>
      <c r="B11059" s="28" t="s">
        <v>4573</v>
      </c>
      <c r="C11059" s="28" t="s">
        <v>2008</v>
      </c>
      <c r="D11059" s="25">
        <v>41710</v>
      </c>
      <c r="F11059" s="26">
        <v>35.880000000000003</v>
      </c>
      <c r="G11059" s="28" t="s">
        <v>683</v>
      </c>
      <c r="H11059" s="28" t="s">
        <v>3365</v>
      </c>
      <c r="J11059" s="28" t="s">
        <v>4909</v>
      </c>
      <c r="K11059" s="29" t="s">
        <v>3097</v>
      </c>
      <c r="L11059" s="28" t="s">
        <v>5658</v>
      </c>
      <c r="M11059" s="28" t="s">
        <v>3098</v>
      </c>
    </row>
    <row r="11060" spans="1:13" hidden="1" x14ac:dyDescent="0.2">
      <c r="A11060" s="27">
        <v>95458</v>
      </c>
      <c r="B11060" s="28" t="s">
        <v>4573</v>
      </c>
      <c r="C11060" s="28" t="s">
        <v>5135</v>
      </c>
      <c r="D11060" s="25">
        <v>41710</v>
      </c>
      <c r="F11060" s="26">
        <v>46.33</v>
      </c>
      <c r="G11060" s="28" t="s">
        <v>4758</v>
      </c>
      <c r="H11060" s="28" t="s">
        <v>7322</v>
      </c>
      <c r="J11060" s="28" t="s">
        <v>7139</v>
      </c>
      <c r="K11060" s="29">
        <v>41711</v>
      </c>
      <c r="L11060" s="28" t="s">
        <v>5658</v>
      </c>
      <c r="M11060" s="28" t="s">
        <v>3005</v>
      </c>
    </row>
    <row r="11061" spans="1:13" hidden="1" x14ac:dyDescent="0.2">
      <c r="A11061" s="211">
        <v>95414</v>
      </c>
      <c r="B11061" s="28" t="s">
        <v>4573</v>
      </c>
      <c r="C11061" s="28" t="s">
        <v>4574</v>
      </c>
      <c r="D11061" s="25">
        <v>41712</v>
      </c>
      <c r="E11061" s="28" t="s">
        <v>2598</v>
      </c>
      <c r="F11061" s="26">
        <v>10.8</v>
      </c>
      <c r="G11061" s="28" t="s">
        <v>681</v>
      </c>
      <c r="H11061" s="28" t="s">
        <v>7165</v>
      </c>
      <c r="J11061" s="28" t="s">
        <v>4907</v>
      </c>
      <c r="K11061" s="29">
        <v>41712</v>
      </c>
      <c r="L11061" s="28" t="s">
        <v>7174</v>
      </c>
      <c r="M11061" s="28" t="s">
        <v>697</v>
      </c>
    </row>
    <row r="11062" spans="1:13" hidden="1" x14ac:dyDescent="0.2">
      <c r="A11062" s="27">
        <v>95572</v>
      </c>
      <c r="B11062" s="28" t="s">
        <v>4573</v>
      </c>
      <c r="C11062" s="28" t="s">
        <v>2008</v>
      </c>
      <c r="D11062" s="25">
        <v>41712</v>
      </c>
      <c r="F11062" s="26">
        <v>12.02</v>
      </c>
      <c r="G11062" s="28" t="s">
        <v>683</v>
      </c>
      <c r="H11062" s="28" t="s">
        <v>3365</v>
      </c>
      <c r="J11062" s="28" t="s">
        <v>4909</v>
      </c>
      <c r="K11062" s="29" t="s">
        <v>3099</v>
      </c>
      <c r="L11062" s="28" t="s">
        <v>5658</v>
      </c>
      <c r="M11062" s="28" t="s">
        <v>3102</v>
      </c>
    </row>
    <row r="11063" spans="1:13" hidden="1" x14ac:dyDescent="0.2">
      <c r="A11063" s="211">
        <v>95461</v>
      </c>
      <c r="B11063" s="28" t="s">
        <v>4573</v>
      </c>
      <c r="C11063" s="28" t="s">
        <v>5135</v>
      </c>
      <c r="D11063" s="25">
        <v>41713</v>
      </c>
      <c r="F11063" s="26">
        <v>6.55</v>
      </c>
      <c r="G11063" s="28" t="s">
        <v>896</v>
      </c>
      <c r="H11063" s="28" t="s">
        <v>3484</v>
      </c>
      <c r="J11063" s="28" t="s">
        <v>4907</v>
      </c>
      <c r="K11063" s="29">
        <v>41715</v>
      </c>
      <c r="L11063" s="28" t="s">
        <v>5658</v>
      </c>
      <c r="M11063" s="28" t="s">
        <v>3391</v>
      </c>
    </row>
    <row r="11064" spans="1:13" hidden="1" x14ac:dyDescent="0.2">
      <c r="A11064" s="211">
        <v>95498.1</v>
      </c>
      <c r="B11064" s="33" t="s">
        <v>4573</v>
      </c>
      <c r="C11064" s="33" t="s">
        <v>5135</v>
      </c>
      <c r="D11064" s="25">
        <v>41713</v>
      </c>
      <c r="E11064" s="33" t="s">
        <v>8402</v>
      </c>
      <c r="F11064" s="26">
        <v>55</v>
      </c>
      <c r="G11064" s="28" t="s">
        <v>1560</v>
      </c>
      <c r="H11064" s="28" t="s">
        <v>4600</v>
      </c>
      <c r="J11064" s="28" t="s">
        <v>4911</v>
      </c>
      <c r="K11064" s="29">
        <v>41715</v>
      </c>
      <c r="L11064" s="33" t="s">
        <v>5658</v>
      </c>
      <c r="M11064" s="28" t="s">
        <v>2735</v>
      </c>
    </row>
    <row r="11065" spans="1:13" hidden="1" x14ac:dyDescent="0.2">
      <c r="A11065" s="211">
        <v>95498.2</v>
      </c>
      <c r="B11065" s="33" t="s">
        <v>4573</v>
      </c>
      <c r="C11065" s="33" t="s">
        <v>5135</v>
      </c>
      <c r="D11065" s="25">
        <v>41713</v>
      </c>
      <c r="E11065" s="28" t="s">
        <v>8402</v>
      </c>
      <c r="F11065" s="26">
        <v>55</v>
      </c>
      <c r="G11065" s="28" t="s">
        <v>1560</v>
      </c>
      <c r="H11065" s="28" t="s">
        <v>4600</v>
      </c>
      <c r="J11065" s="28" t="s">
        <v>4907</v>
      </c>
      <c r="K11065" s="29">
        <v>41715</v>
      </c>
      <c r="L11065" s="33" t="s">
        <v>5658</v>
      </c>
      <c r="M11065" s="28" t="s">
        <v>2735</v>
      </c>
    </row>
    <row r="11066" spans="1:13" hidden="1" x14ac:dyDescent="0.2">
      <c r="A11066" s="211">
        <v>95460</v>
      </c>
      <c r="B11066" s="28" t="s">
        <v>4573</v>
      </c>
      <c r="C11066" s="28" t="s">
        <v>5135</v>
      </c>
      <c r="D11066" s="25">
        <v>41713</v>
      </c>
      <c r="F11066" s="26">
        <v>62</v>
      </c>
      <c r="G11066" s="28" t="s">
        <v>1659</v>
      </c>
      <c r="H11066" s="28" t="s">
        <v>4600</v>
      </c>
      <c r="J11066" s="28" t="s">
        <v>4907</v>
      </c>
      <c r="K11066" s="29">
        <v>41715</v>
      </c>
      <c r="L11066" s="28" t="s">
        <v>5658</v>
      </c>
      <c r="M11066" s="28" t="s">
        <v>5073</v>
      </c>
    </row>
    <row r="11067" spans="1:13" hidden="1" x14ac:dyDescent="0.2">
      <c r="A11067" s="27">
        <v>95571.1</v>
      </c>
      <c r="B11067" s="28" t="s">
        <v>4573</v>
      </c>
      <c r="C11067" s="28" t="s">
        <v>2008</v>
      </c>
      <c r="D11067" s="25">
        <v>41713</v>
      </c>
      <c r="E11067" s="28" t="s">
        <v>5304</v>
      </c>
      <c r="F11067" s="26">
        <v>10</v>
      </c>
      <c r="G11067" s="28" t="s">
        <v>683</v>
      </c>
      <c r="H11067" s="28" t="s">
        <v>277</v>
      </c>
      <c r="J11067" s="28" t="s">
        <v>4909</v>
      </c>
      <c r="K11067" s="29" t="s">
        <v>3099</v>
      </c>
      <c r="L11067" s="28" t="s">
        <v>5658</v>
      </c>
      <c r="M11067" s="28" t="s">
        <v>3101</v>
      </c>
    </row>
    <row r="11068" spans="1:13" hidden="1" x14ac:dyDescent="0.2">
      <c r="A11068" s="27">
        <v>95571.199999999997</v>
      </c>
      <c r="B11068" s="28" t="s">
        <v>4573</v>
      </c>
      <c r="C11068" s="28" t="s">
        <v>2008</v>
      </c>
      <c r="D11068" s="25">
        <v>41713</v>
      </c>
      <c r="E11068" s="28" t="s">
        <v>5305</v>
      </c>
      <c r="F11068" s="26">
        <v>7.3</v>
      </c>
      <c r="G11068" s="28" t="s">
        <v>683</v>
      </c>
      <c r="H11068" s="28" t="s">
        <v>3370</v>
      </c>
      <c r="J11068" s="28" t="s">
        <v>4909</v>
      </c>
      <c r="K11068" s="29" t="s">
        <v>3099</v>
      </c>
      <c r="L11068" s="28" t="s">
        <v>5658</v>
      </c>
      <c r="M11068" s="28" t="s">
        <v>3101</v>
      </c>
    </row>
    <row r="11069" spans="1:13" hidden="1" x14ac:dyDescent="0.2">
      <c r="A11069" s="27">
        <v>95571.3</v>
      </c>
      <c r="B11069" s="28" t="s">
        <v>4573</v>
      </c>
      <c r="C11069" s="28" t="s">
        <v>2008</v>
      </c>
      <c r="D11069" s="25">
        <v>41713</v>
      </c>
      <c r="F11069" s="26">
        <v>14.99</v>
      </c>
      <c r="G11069" s="28" t="s">
        <v>683</v>
      </c>
      <c r="H11069" s="28" t="s">
        <v>3365</v>
      </c>
      <c r="J11069" s="28" t="s">
        <v>4909</v>
      </c>
      <c r="K11069" s="29" t="s">
        <v>3099</v>
      </c>
      <c r="L11069" s="28" t="s">
        <v>5658</v>
      </c>
      <c r="M11069" s="28" t="s">
        <v>3101</v>
      </c>
    </row>
    <row r="11070" spans="1:13" hidden="1" x14ac:dyDescent="0.2">
      <c r="A11070" s="27">
        <v>95570</v>
      </c>
      <c r="B11070" s="28" t="s">
        <v>4573</v>
      </c>
      <c r="C11070" s="28" t="s">
        <v>2008</v>
      </c>
      <c r="D11070" s="25">
        <v>41714</v>
      </c>
      <c r="F11070" s="26">
        <v>9.8699999999999992</v>
      </c>
      <c r="G11070" s="28" t="s">
        <v>683</v>
      </c>
      <c r="H11070" s="28" t="s">
        <v>3365</v>
      </c>
      <c r="J11070" s="28" t="s">
        <v>4909</v>
      </c>
      <c r="K11070" s="29" t="s">
        <v>3099</v>
      </c>
      <c r="L11070" s="28" t="s">
        <v>5658</v>
      </c>
      <c r="M11070" s="28" t="s">
        <v>3100</v>
      </c>
    </row>
    <row r="11071" spans="1:13" hidden="1" x14ac:dyDescent="0.2">
      <c r="A11071" s="211">
        <v>95413</v>
      </c>
      <c r="B11071" s="28" t="s">
        <v>4579</v>
      </c>
      <c r="C11071" s="28" t="s">
        <v>4574</v>
      </c>
      <c r="D11071" s="25">
        <v>41715</v>
      </c>
      <c r="F11071" s="26">
        <v>40</v>
      </c>
      <c r="G11071" s="28" t="s">
        <v>4580</v>
      </c>
      <c r="H11071" s="28" t="s">
        <v>6667</v>
      </c>
      <c r="K11071" s="29">
        <v>41715</v>
      </c>
      <c r="L11071" s="28" t="s">
        <v>3059</v>
      </c>
      <c r="M11071" s="28" t="s">
        <v>7092</v>
      </c>
    </row>
    <row r="11072" spans="1:13" hidden="1" x14ac:dyDescent="0.2">
      <c r="A11072" s="27">
        <v>95412</v>
      </c>
      <c r="B11072" s="28" t="s">
        <v>4573</v>
      </c>
      <c r="C11072" s="28" t="s">
        <v>4574</v>
      </c>
      <c r="D11072" s="25">
        <v>41715</v>
      </c>
      <c r="F11072" s="26">
        <v>77.5</v>
      </c>
      <c r="G11072" s="28" t="s">
        <v>5152</v>
      </c>
      <c r="H11072" s="28" t="s">
        <v>7311</v>
      </c>
      <c r="J11072" s="28" t="s">
        <v>4683</v>
      </c>
      <c r="K11072" s="29">
        <v>41715</v>
      </c>
      <c r="L11072" s="28" t="s">
        <v>7182</v>
      </c>
      <c r="M11072" s="28" t="s">
        <v>5686</v>
      </c>
    </row>
    <row r="11073" spans="1:13" hidden="1" x14ac:dyDescent="0.2">
      <c r="A11073" s="27">
        <v>95573</v>
      </c>
      <c r="B11073" s="28" t="s">
        <v>4573</v>
      </c>
      <c r="C11073" s="28" t="s">
        <v>2008</v>
      </c>
      <c r="D11073" s="25">
        <v>41715</v>
      </c>
      <c r="F11073" s="26">
        <v>93.04</v>
      </c>
      <c r="G11073" s="28" t="s">
        <v>683</v>
      </c>
      <c r="H11073" s="28" t="s">
        <v>3365</v>
      </c>
      <c r="J11073" s="28" t="s">
        <v>4909</v>
      </c>
      <c r="K11073" s="29" t="s">
        <v>3103</v>
      </c>
      <c r="L11073" s="28" t="s">
        <v>5658</v>
      </c>
      <c r="M11073" s="28" t="s">
        <v>3104</v>
      </c>
    </row>
    <row r="11074" spans="1:13" hidden="1" x14ac:dyDescent="0.2">
      <c r="A11074" s="27">
        <v>95411</v>
      </c>
      <c r="B11074" s="33" t="s">
        <v>4585</v>
      </c>
      <c r="C11074" s="28" t="s">
        <v>4574</v>
      </c>
      <c r="D11074" s="25">
        <v>41715</v>
      </c>
      <c r="F11074" s="26">
        <v>79.790000000000006</v>
      </c>
      <c r="G11074" s="28" t="s">
        <v>5142</v>
      </c>
      <c r="H11074" s="28" t="s">
        <v>5948</v>
      </c>
      <c r="K11074" s="29">
        <v>41715</v>
      </c>
      <c r="L11074" s="28" t="s">
        <v>7174</v>
      </c>
      <c r="M11074" s="28" t="s">
        <v>7175</v>
      </c>
    </row>
    <row r="11075" spans="1:13" hidden="1" x14ac:dyDescent="0.2">
      <c r="A11075" s="27">
        <v>95574.1</v>
      </c>
      <c r="B11075" s="28" t="s">
        <v>4573</v>
      </c>
      <c r="C11075" s="28" t="s">
        <v>2008</v>
      </c>
      <c r="D11075" s="25">
        <v>41716</v>
      </c>
      <c r="E11075" s="28" t="s">
        <v>726</v>
      </c>
      <c r="F11075" s="26">
        <v>3</v>
      </c>
      <c r="G11075" s="28" t="s">
        <v>683</v>
      </c>
      <c r="H11075" s="28" t="s">
        <v>3370</v>
      </c>
      <c r="J11075" s="28" t="s">
        <v>4909</v>
      </c>
      <c r="K11075" s="29" t="s">
        <v>3105</v>
      </c>
      <c r="L11075" s="28" t="s">
        <v>5658</v>
      </c>
      <c r="M11075" s="28" t="s">
        <v>3106</v>
      </c>
    </row>
    <row r="11076" spans="1:13" hidden="1" x14ac:dyDescent="0.2">
      <c r="A11076" s="27">
        <v>95574.2</v>
      </c>
      <c r="B11076" s="28" t="s">
        <v>4573</v>
      </c>
      <c r="C11076" s="28" t="s">
        <v>2008</v>
      </c>
      <c r="D11076" s="25">
        <v>41716</v>
      </c>
      <c r="F11076" s="26">
        <v>15.38</v>
      </c>
      <c r="G11076" s="28" t="s">
        <v>683</v>
      </c>
      <c r="H11076" s="28" t="s">
        <v>3365</v>
      </c>
      <c r="J11076" s="28" t="s">
        <v>4909</v>
      </c>
      <c r="K11076" s="29" t="s">
        <v>3105</v>
      </c>
      <c r="L11076" s="28" t="s">
        <v>5658</v>
      </c>
      <c r="M11076" s="28" t="s">
        <v>3106</v>
      </c>
    </row>
    <row r="11077" spans="1:13" hidden="1" x14ac:dyDescent="0.2">
      <c r="A11077" s="27">
        <v>95462</v>
      </c>
      <c r="B11077" s="33" t="s">
        <v>4573</v>
      </c>
      <c r="C11077" s="28" t="s">
        <v>5135</v>
      </c>
      <c r="D11077" s="25">
        <v>41716</v>
      </c>
      <c r="F11077" s="26">
        <v>4.3600000000000003</v>
      </c>
      <c r="G11077" s="28" t="s">
        <v>5137</v>
      </c>
      <c r="H11077" s="28" t="s">
        <v>3365</v>
      </c>
      <c r="J11077" s="28" t="s">
        <v>4909</v>
      </c>
      <c r="K11077" s="29">
        <v>41717</v>
      </c>
      <c r="L11077" s="28" t="s">
        <v>5658</v>
      </c>
      <c r="M11077" s="28" t="s">
        <v>4774</v>
      </c>
    </row>
    <row r="11078" spans="1:13" hidden="1" x14ac:dyDescent="0.2">
      <c r="A11078" s="211">
        <v>95466</v>
      </c>
      <c r="B11078" s="28" t="s">
        <v>4573</v>
      </c>
      <c r="C11078" s="28" t="s">
        <v>5135</v>
      </c>
      <c r="D11078" s="25">
        <v>41717</v>
      </c>
      <c r="F11078" s="26">
        <v>2.5</v>
      </c>
      <c r="G11078" s="28" t="s">
        <v>1556</v>
      </c>
      <c r="H11078" s="28" t="s">
        <v>7322</v>
      </c>
      <c r="J11078" s="28" t="s">
        <v>7139</v>
      </c>
      <c r="K11078" s="29">
        <v>41719</v>
      </c>
      <c r="L11078" s="28" t="s">
        <v>5658</v>
      </c>
      <c r="M11078" s="28" t="s">
        <v>4771</v>
      </c>
    </row>
    <row r="11079" spans="1:13" hidden="1" x14ac:dyDescent="0.2">
      <c r="A11079" s="27">
        <v>95463</v>
      </c>
      <c r="B11079" s="28" t="s">
        <v>4573</v>
      </c>
      <c r="C11079" s="28" t="s">
        <v>5135</v>
      </c>
      <c r="D11079" s="25">
        <v>41717</v>
      </c>
      <c r="F11079" s="26">
        <v>43.99</v>
      </c>
      <c r="G11079" s="28" t="s">
        <v>5160</v>
      </c>
      <c r="H11079" s="28" t="s">
        <v>7322</v>
      </c>
      <c r="J11079" s="28" t="s">
        <v>7139</v>
      </c>
      <c r="K11079" s="29">
        <v>41718</v>
      </c>
      <c r="L11079" s="28" t="s">
        <v>5658</v>
      </c>
      <c r="M11079" s="28" t="s">
        <v>1790</v>
      </c>
    </row>
    <row r="11080" spans="1:13" hidden="1" x14ac:dyDescent="0.2">
      <c r="A11080" s="27">
        <v>95464</v>
      </c>
      <c r="B11080" s="28" t="s">
        <v>4573</v>
      </c>
      <c r="C11080" s="28" t="s">
        <v>5135</v>
      </c>
      <c r="D11080" s="25">
        <v>41717</v>
      </c>
      <c r="F11080" s="26">
        <v>1.78</v>
      </c>
      <c r="G11080" s="28" t="s">
        <v>5137</v>
      </c>
      <c r="H11080" s="28" t="s">
        <v>3365</v>
      </c>
      <c r="J11080" s="28" t="s">
        <v>4909</v>
      </c>
      <c r="K11080" s="29">
        <v>41718</v>
      </c>
      <c r="L11080" s="28" t="s">
        <v>5658</v>
      </c>
      <c r="M11080" s="28" t="s">
        <v>4774</v>
      </c>
    </row>
    <row r="11081" spans="1:13" hidden="1" x14ac:dyDescent="0.2">
      <c r="A11081" s="27">
        <v>95410</v>
      </c>
      <c r="B11081" s="28" t="s">
        <v>4585</v>
      </c>
      <c r="C11081" s="28" t="s">
        <v>4574</v>
      </c>
      <c r="D11081" s="25">
        <v>41717</v>
      </c>
      <c r="E11081" s="28" t="s">
        <v>4826</v>
      </c>
      <c r="F11081" s="26">
        <v>10000</v>
      </c>
      <c r="G11081" s="28" t="s">
        <v>4826</v>
      </c>
      <c r="H11081" s="28" t="s">
        <v>5948</v>
      </c>
      <c r="I11081" s="28" t="s">
        <v>7370</v>
      </c>
      <c r="J11081" s="28" t="s">
        <v>4911</v>
      </c>
      <c r="K11081" s="29">
        <v>41717</v>
      </c>
      <c r="L11081" s="28" t="s">
        <v>7176</v>
      </c>
      <c r="M11081" s="28">
        <v>1436</v>
      </c>
    </row>
    <row r="11082" spans="1:13" hidden="1" x14ac:dyDescent="0.2">
      <c r="A11082" s="27">
        <v>95465</v>
      </c>
      <c r="B11082" s="28" t="s">
        <v>4573</v>
      </c>
      <c r="C11082" s="28" t="s">
        <v>5135</v>
      </c>
      <c r="D11082" s="25">
        <v>41717</v>
      </c>
      <c r="F11082" s="26">
        <v>15</v>
      </c>
      <c r="G11082" s="28" t="s">
        <v>81</v>
      </c>
      <c r="H11082" s="28" t="s">
        <v>3484</v>
      </c>
      <c r="J11082" s="28" t="s">
        <v>4907</v>
      </c>
      <c r="K11082" s="29">
        <v>41718</v>
      </c>
      <c r="L11082" s="28" t="s">
        <v>5658</v>
      </c>
      <c r="M11082" s="28" t="s">
        <v>4226</v>
      </c>
    </row>
    <row r="11083" spans="1:13" hidden="1" x14ac:dyDescent="0.2">
      <c r="A11083" s="211">
        <v>95642</v>
      </c>
      <c r="B11083" s="28" t="s">
        <v>4573</v>
      </c>
      <c r="C11083" s="28" t="s">
        <v>4580</v>
      </c>
      <c r="D11083" s="25">
        <v>41718</v>
      </c>
      <c r="E11083" s="28" t="s">
        <v>3000</v>
      </c>
      <c r="F11083" s="26">
        <v>30</v>
      </c>
      <c r="G11083" s="28" t="s">
        <v>3001</v>
      </c>
      <c r="H11083" s="28" t="s">
        <v>3379</v>
      </c>
      <c r="J11083" s="28" t="s">
        <v>4905</v>
      </c>
    </row>
    <row r="11084" spans="1:13" hidden="1" x14ac:dyDescent="0.2">
      <c r="A11084" s="211">
        <v>95407</v>
      </c>
      <c r="B11084" s="28" t="s">
        <v>4579</v>
      </c>
      <c r="C11084" s="28" t="s">
        <v>4574</v>
      </c>
      <c r="D11084" s="25">
        <v>41718</v>
      </c>
      <c r="F11084" s="26">
        <v>30</v>
      </c>
      <c r="G11084" s="28" t="s">
        <v>4580</v>
      </c>
      <c r="H11084" s="28" t="s">
        <v>6667</v>
      </c>
      <c r="K11084" s="29">
        <v>41718</v>
      </c>
      <c r="L11084" s="28" t="s">
        <v>3059</v>
      </c>
      <c r="M11084" s="28" t="s">
        <v>7091</v>
      </c>
    </row>
    <row r="11085" spans="1:13" hidden="1" x14ac:dyDescent="0.2">
      <c r="A11085" s="211">
        <v>95409.1</v>
      </c>
      <c r="B11085" s="28" t="s">
        <v>4579</v>
      </c>
      <c r="C11085" s="28" t="s">
        <v>4574</v>
      </c>
      <c r="D11085" s="25">
        <v>41718</v>
      </c>
      <c r="F11085" s="26">
        <v>30</v>
      </c>
      <c r="G11085" s="28" t="s">
        <v>4580</v>
      </c>
      <c r="H11085" s="28" t="s">
        <v>6667</v>
      </c>
      <c r="K11085" s="29">
        <v>41718</v>
      </c>
      <c r="L11085" s="28" t="s">
        <v>7212</v>
      </c>
      <c r="M11085" s="28" t="s">
        <v>5685</v>
      </c>
    </row>
    <row r="11086" spans="1:13" hidden="1" x14ac:dyDescent="0.2">
      <c r="A11086" s="211">
        <v>95637</v>
      </c>
      <c r="B11086" s="28" t="s">
        <v>4573</v>
      </c>
      <c r="C11086" s="28" t="s">
        <v>4580</v>
      </c>
      <c r="D11086" s="25">
        <v>41718</v>
      </c>
      <c r="E11086" s="28" t="s">
        <v>2998</v>
      </c>
      <c r="F11086" s="26">
        <v>40</v>
      </c>
      <c r="G11086" s="28" t="s">
        <v>1942</v>
      </c>
      <c r="H11086" s="28" t="s">
        <v>3484</v>
      </c>
      <c r="J11086" s="28" t="s">
        <v>4908</v>
      </c>
    </row>
    <row r="11087" spans="1:13" hidden="1" x14ac:dyDescent="0.2">
      <c r="A11087" s="211">
        <v>95638</v>
      </c>
      <c r="B11087" s="28" t="s">
        <v>4573</v>
      </c>
      <c r="C11087" s="28" t="s">
        <v>4580</v>
      </c>
      <c r="D11087" s="25">
        <v>41718</v>
      </c>
      <c r="E11087" s="33" t="s">
        <v>7933</v>
      </c>
      <c r="F11087" s="26">
        <v>15</v>
      </c>
      <c r="G11087" s="28" t="s">
        <v>7120</v>
      </c>
      <c r="H11087" s="28" t="s">
        <v>3484</v>
      </c>
      <c r="J11087" s="28" t="s">
        <v>4907</v>
      </c>
    </row>
    <row r="11088" spans="1:13" hidden="1" x14ac:dyDescent="0.2">
      <c r="A11088" s="211">
        <v>95639</v>
      </c>
      <c r="B11088" s="28" t="s">
        <v>4573</v>
      </c>
      <c r="C11088" s="28" t="s">
        <v>4580</v>
      </c>
      <c r="D11088" s="25">
        <v>41718</v>
      </c>
      <c r="E11088" s="28" t="s">
        <v>7933</v>
      </c>
      <c r="F11088" s="26">
        <v>10</v>
      </c>
      <c r="G11088" s="28" t="s">
        <v>7120</v>
      </c>
      <c r="H11088" s="28" t="s">
        <v>3484</v>
      </c>
      <c r="J11088" s="28" t="s">
        <v>4911</v>
      </c>
    </row>
    <row r="11089" spans="1:13" hidden="1" x14ac:dyDescent="0.2">
      <c r="A11089" s="211">
        <v>95640</v>
      </c>
      <c r="B11089" s="28" t="s">
        <v>4573</v>
      </c>
      <c r="C11089" s="28" t="s">
        <v>4580</v>
      </c>
      <c r="D11089" s="25">
        <v>41718</v>
      </c>
      <c r="E11089" s="28" t="s">
        <v>3629</v>
      </c>
      <c r="F11089" s="26">
        <v>30</v>
      </c>
      <c r="G11089" s="28" t="s">
        <v>2999</v>
      </c>
      <c r="H11089" s="28" t="s">
        <v>7311</v>
      </c>
      <c r="J11089" s="28" t="s">
        <v>4683</v>
      </c>
    </row>
    <row r="11090" spans="1:13" hidden="1" x14ac:dyDescent="0.2">
      <c r="A11090" s="211">
        <v>95641</v>
      </c>
      <c r="B11090" s="28" t="s">
        <v>4573</v>
      </c>
      <c r="C11090" s="28" t="s">
        <v>4580</v>
      </c>
      <c r="D11090" s="25">
        <v>41718</v>
      </c>
      <c r="E11090" s="28" t="s">
        <v>4768</v>
      </c>
      <c r="F11090" s="26">
        <v>15</v>
      </c>
      <c r="G11090" s="28" t="s">
        <v>990</v>
      </c>
      <c r="H11090" s="28" t="s">
        <v>3379</v>
      </c>
      <c r="J11090" s="28" t="s">
        <v>4907</v>
      </c>
    </row>
    <row r="11091" spans="1:13" hidden="1" x14ac:dyDescent="0.2">
      <c r="A11091" s="211">
        <v>95409.2</v>
      </c>
      <c r="B11091" s="28" t="s">
        <v>4573</v>
      </c>
      <c r="C11091" s="28" t="s">
        <v>4574</v>
      </c>
      <c r="D11091" s="25">
        <v>41718</v>
      </c>
      <c r="E11091" s="28" t="s">
        <v>3411</v>
      </c>
      <c r="F11091" s="26">
        <v>49.5</v>
      </c>
      <c r="G11091" s="28" t="s">
        <v>2208</v>
      </c>
      <c r="H11091" s="28" t="s">
        <v>4600</v>
      </c>
      <c r="J11091" s="28" t="s">
        <v>4907</v>
      </c>
      <c r="K11091" s="29">
        <v>41718</v>
      </c>
      <c r="L11091" s="28" t="s">
        <v>7212</v>
      </c>
      <c r="M11091" s="28" t="s">
        <v>5685</v>
      </c>
    </row>
    <row r="11092" spans="1:13" hidden="1" x14ac:dyDescent="0.2">
      <c r="A11092" s="211">
        <v>95469</v>
      </c>
      <c r="B11092" s="28" t="s">
        <v>4573</v>
      </c>
      <c r="C11092" s="28" t="s">
        <v>5135</v>
      </c>
      <c r="D11092" s="25">
        <v>41718</v>
      </c>
      <c r="E11092" s="28" t="s">
        <v>1079</v>
      </c>
      <c r="F11092" s="26">
        <v>30</v>
      </c>
      <c r="G11092" s="28" t="s">
        <v>3702</v>
      </c>
      <c r="H11092" s="28" t="s">
        <v>3484</v>
      </c>
      <c r="J11092" s="28" t="s">
        <v>4907</v>
      </c>
      <c r="K11092" s="29">
        <v>41719</v>
      </c>
      <c r="L11092" s="28" t="s">
        <v>5658</v>
      </c>
      <c r="M11092" s="28" t="s">
        <v>4227</v>
      </c>
    </row>
    <row r="11093" spans="1:13" hidden="1" x14ac:dyDescent="0.2">
      <c r="A11093" s="211">
        <v>95408</v>
      </c>
      <c r="B11093" s="28" t="s">
        <v>4573</v>
      </c>
      <c r="C11093" s="28" t="s">
        <v>4574</v>
      </c>
      <c r="D11093" s="25">
        <v>41718</v>
      </c>
      <c r="E11093" s="28" t="s">
        <v>1134</v>
      </c>
      <c r="F11093" s="26">
        <v>35.75</v>
      </c>
      <c r="G11093" s="28" t="s">
        <v>5145</v>
      </c>
      <c r="H11093" s="28" t="s">
        <v>277</v>
      </c>
      <c r="J11093" s="28" t="s">
        <v>4911</v>
      </c>
      <c r="K11093" s="29">
        <v>41718</v>
      </c>
      <c r="L11093" s="28" t="s">
        <v>7174</v>
      </c>
      <c r="M11093" s="28" t="s">
        <v>5372</v>
      </c>
    </row>
    <row r="11094" spans="1:13" hidden="1" x14ac:dyDescent="0.2">
      <c r="A11094" s="27">
        <v>95467</v>
      </c>
      <c r="B11094" s="28" t="s">
        <v>4573</v>
      </c>
      <c r="C11094" s="28" t="s">
        <v>5135</v>
      </c>
      <c r="D11094" s="25">
        <v>41718</v>
      </c>
      <c r="F11094" s="26">
        <v>3.5</v>
      </c>
      <c r="G11094" s="28" t="s">
        <v>7119</v>
      </c>
      <c r="H11094" s="28" t="s">
        <v>3365</v>
      </c>
      <c r="J11094" s="28" t="s">
        <v>4911</v>
      </c>
      <c r="K11094" s="29">
        <v>41719</v>
      </c>
      <c r="L11094" s="28" t="s">
        <v>5658</v>
      </c>
      <c r="M11094" s="28" t="s">
        <v>1153</v>
      </c>
    </row>
    <row r="11095" spans="1:13" hidden="1" x14ac:dyDescent="0.2">
      <c r="A11095" s="27">
        <v>95633</v>
      </c>
      <c r="B11095" s="33" t="s">
        <v>4573</v>
      </c>
      <c r="C11095" s="28" t="s">
        <v>4580</v>
      </c>
      <c r="D11095" s="25">
        <v>41718</v>
      </c>
      <c r="E11095" s="28" t="s">
        <v>3875</v>
      </c>
      <c r="F11095" s="26">
        <v>50</v>
      </c>
      <c r="G11095" s="28" t="s">
        <v>3696</v>
      </c>
      <c r="H11095" s="28" t="s">
        <v>3488</v>
      </c>
      <c r="J11095" s="28" t="s">
        <v>4908</v>
      </c>
    </row>
    <row r="11096" spans="1:13" hidden="1" x14ac:dyDescent="0.2">
      <c r="A11096" s="27">
        <v>95634</v>
      </c>
      <c r="B11096" s="28" t="s">
        <v>4573</v>
      </c>
      <c r="C11096" s="28" t="s">
        <v>4580</v>
      </c>
      <c r="D11096" s="25">
        <v>41718</v>
      </c>
      <c r="E11096" s="28" t="s">
        <v>2957</v>
      </c>
      <c r="F11096" s="26">
        <v>20</v>
      </c>
      <c r="G11096" s="28" t="s">
        <v>3696</v>
      </c>
      <c r="H11096" s="28" t="s">
        <v>3488</v>
      </c>
      <c r="J11096" s="28" t="s">
        <v>4911</v>
      </c>
    </row>
    <row r="11097" spans="1:13" hidden="1" x14ac:dyDescent="0.2">
      <c r="A11097" s="27">
        <v>95635</v>
      </c>
      <c r="B11097" s="28" t="s">
        <v>4573</v>
      </c>
      <c r="C11097" s="28" t="s">
        <v>4580</v>
      </c>
      <c r="D11097" s="25">
        <v>41718</v>
      </c>
      <c r="E11097" s="28" t="s">
        <v>670</v>
      </c>
      <c r="F11097" s="26">
        <v>65</v>
      </c>
      <c r="G11097" s="28" t="s">
        <v>3696</v>
      </c>
      <c r="H11097" s="28" t="s">
        <v>3488</v>
      </c>
      <c r="J11097" s="28" t="s">
        <v>4908</v>
      </c>
    </row>
    <row r="11098" spans="1:13" hidden="1" x14ac:dyDescent="0.2">
      <c r="A11098" s="27">
        <v>95636</v>
      </c>
      <c r="B11098" s="28" t="s">
        <v>4573</v>
      </c>
      <c r="C11098" s="28" t="s">
        <v>4580</v>
      </c>
      <c r="D11098" s="25">
        <v>41718</v>
      </c>
      <c r="E11098" s="28" t="s">
        <v>7283</v>
      </c>
      <c r="F11098" s="26">
        <v>25</v>
      </c>
      <c r="G11098" s="28" t="s">
        <v>3696</v>
      </c>
      <c r="H11098" s="28" t="s">
        <v>3488</v>
      </c>
      <c r="J11098" s="28" t="s">
        <v>4911</v>
      </c>
    </row>
    <row r="11099" spans="1:13" hidden="1" x14ac:dyDescent="0.2">
      <c r="A11099" s="27">
        <v>95472</v>
      </c>
      <c r="B11099" s="28" t="s">
        <v>4573</v>
      </c>
      <c r="C11099" s="28" t="s">
        <v>5135</v>
      </c>
      <c r="D11099" s="25">
        <v>41718</v>
      </c>
      <c r="E11099" s="28" t="s">
        <v>1080</v>
      </c>
      <c r="F11099" s="26">
        <v>13</v>
      </c>
      <c r="G11099" s="28" t="s">
        <v>688</v>
      </c>
      <c r="H11099" s="28" t="s">
        <v>3484</v>
      </c>
      <c r="J11099" s="28" t="s">
        <v>4907</v>
      </c>
      <c r="K11099" s="29">
        <v>41719</v>
      </c>
      <c r="L11099" s="28" t="s">
        <v>5658</v>
      </c>
      <c r="M11099" s="28" t="s">
        <v>4228</v>
      </c>
    </row>
    <row r="11100" spans="1:13" hidden="1" x14ac:dyDescent="0.2">
      <c r="A11100" s="27">
        <v>95575.1</v>
      </c>
      <c r="B11100" s="28" t="s">
        <v>4573</v>
      </c>
      <c r="C11100" s="28" t="s">
        <v>2008</v>
      </c>
      <c r="D11100" s="25">
        <v>41718</v>
      </c>
      <c r="E11100" s="28" t="s">
        <v>726</v>
      </c>
      <c r="F11100" s="26">
        <v>7</v>
      </c>
      <c r="G11100" s="28" t="s">
        <v>683</v>
      </c>
      <c r="H11100" s="28" t="s">
        <v>3370</v>
      </c>
      <c r="J11100" s="28" t="s">
        <v>4909</v>
      </c>
      <c r="K11100" s="29" t="s">
        <v>3107</v>
      </c>
      <c r="L11100" s="28" t="s">
        <v>5658</v>
      </c>
      <c r="M11100" s="28" t="s">
        <v>4850</v>
      </c>
    </row>
    <row r="11101" spans="1:13" hidden="1" x14ac:dyDescent="0.2">
      <c r="A11101" s="27">
        <v>95575.2</v>
      </c>
      <c r="B11101" s="28" t="s">
        <v>4573</v>
      </c>
      <c r="C11101" s="28" t="s">
        <v>2008</v>
      </c>
      <c r="D11101" s="25">
        <v>41718</v>
      </c>
      <c r="F11101" s="26">
        <v>16.920000000000002</v>
      </c>
      <c r="G11101" s="28" t="s">
        <v>683</v>
      </c>
      <c r="H11101" s="28" t="s">
        <v>3365</v>
      </c>
      <c r="J11101" s="28" t="s">
        <v>4909</v>
      </c>
      <c r="K11101" s="29" t="s">
        <v>3107</v>
      </c>
      <c r="L11101" s="28" t="s">
        <v>5658</v>
      </c>
      <c r="M11101" s="28" t="s">
        <v>4850</v>
      </c>
    </row>
    <row r="11102" spans="1:13" hidden="1" x14ac:dyDescent="0.2">
      <c r="A11102" s="27">
        <v>95468</v>
      </c>
      <c r="B11102" s="28" t="s">
        <v>4573</v>
      </c>
      <c r="C11102" s="28" t="s">
        <v>5135</v>
      </c>
      <c r="D11102" s="25">
        <v>41718</v>
      </c>
      <c r="F11102" s="26">
        <v>6.75</v>
      </c>
      <c r="G11102" s="28" t="s">
        <v>2210</v>
      </c>
      <c r="H11102" s="28" t="s">
        <v>3484</v>
      </c>
      <c r="J11102" s="28" t="s">
        <v>4907</v>
      </c>
      <c r="K11102" s="29">
        <v>41719</v>
      </c>
      <c r="L11102" s="28" t="s">
        <v>5658</v>
      </c>
      <c r="M11102" s="28" t="s">
        <v>5780</v>
      </c>
    </row>
    <row r="11103" spans="1:13" hidden="1" x14ac:dyDescent="0.2">
      <c r="A11103" s="27">
        <v>95471</v>
      </c>
      <c r="B11103" s="28" t="s">
        <v>4573</v>
      </c>
      <c r="C11103" s="28" t="s">
        <v>5135</v>
      </c>
      <c r="D11103" s="25">
        <v>41718</v>
      </c>
      <c r="F11103" s="26">
        <v>1.93</v>
      </c>
      <c r="G11103" s="28" t="s">
        <v>5137</v>
      </c>
      <c r="H11103" s="28" t="s">
        <v>3365</v>
      </c>
      <c r="J11103" s="28" t="s">
        <v>4909</v>
      </c>
      <c r="K11103" s="29">
        <v>41719</v>
      </c>
      <c r="L11103" s="28" t="s">
        <v>5658</v>
      </c>
      <c r="M11103" s="28" t="s">
        <v>4774</v>
      </c>
    </row>
    <row r="11104" spans="1:13" x14ac:dyDescent="0.2">
      <c r="A11104" s="27">
        <v>95470</v>
      </c>
      <c r="B11104" s="28" t="s">
        <v>4573</v>
      </c>
      <c r="C11104" s="28" t="s">
        <v>5135</v>
      </c>
      <c r="D11104" s="25">
        <v>41718</v>
      </c>
      <c r="F11104" s="26">
        <v>11.8</v>
      </c>
      <c r="G11104" s="28" t="s">
        <v>2205</v>
      </c>
      <c r="H11104" s="28" t="s">
        <v>7151</v>
      </c>
      <c r="J11104" s="28" t="s">
        <v>4911</v>
      </c>
      <c r="K11104" s="29">
        <v>41719</v>
      </c>
      <c r="L11104" s="28" t="s">
        <v>5658</v>
      </c>
      <c r="M11104" s="28" t="s">
        <v>755</v>
      </c>
    </row>
    <row r="11105" spans="1:13" hidden="1" x14ac:dyDescent="0.2">
      <c r="A11105" s="211">
        <v>95473</v>
      </c>
      <c r="B11105" s="28" t="s">
        <v>4573</v>
      </c>
      <c r="C11105" s="28" t="s">
        <v>5135</v>
      </c>
      <c r="D11105" s="25">
        <v>41719</v>
      </c>
      <c r="F11105" s="26">
        <v>5.0999999999999996</v>
      </c>
      <c r="G11105" s="28" t="s">
        <v>7996</v>
      </c>
      <c r="H11105" s="28" t="s">
        <v>3484</v>
      </c>
      <c r="J11105" s="28" t="s">
        <v>4907</v>
      </c>
      <c r="K11105" s="29">
        <v>41722</v>
      </c>
      <c r="L11105" s="28" t="s">
        <v>5658</v>
      </c>
      <c r="M11105" s="28" t="s">
        <v>3394</v>
      </c>
    </row>
    <row r="11106" spans="1:13" hidden="1" x14ac:dyDescent="0.2">
      <c r="A11106" s="27">
        <v>95474</v>
      </c>
      <c r="B11106" s="28" t="s">
        <v>4573</v>
      </c>
      <c r="C11106" s="28" t="s">
        <v>5135</v>
      </c>
      <c r="D11106" s="25">
        <v>41719</v>
      </c>
      <c r="F11106" s="26">
        <v>58.75</v>
      </c>
      <c r="G11106" s="28" t="s">
        <v>4529</v>
      </c>
      <c r="H11106" s="28" t="s">
        <v>3484</v>
      </c>
      <c r="J11106" s="28" t="s">
        <v>4908</v>
      </c>
      <c r="K11106" s="29">
        <v>41722</v>
      </c>
      <c r="L11106" s="28" t="s">
        <v>5658</v>
      </c>
      <c r="M11106" s="28" t="s">
        <v>7367</v>
      </c>
    </row>
    <row r="11107" spans="1:13" hidden="1" x14ac:dyDescent="0.2">
      <c r="A11107" s="27">
        <v>95576.1</v>
      </c>
      <c r="B11107" s="28" t="s">
        <v>4573</v>
      </c>
      <c r="C11107" s="28" t="s">
        <v>2008</v>
      </c>
      <c r="D11107" s="25">
        <v>41719</v>
      </c>
      <c r="E11107" s="28" t="s">
        <v>5312</v>
      </c>
      <c r="F11107" s="26">
        <v>10</v>
      </c>
      <c r="G11107" s="28" t="s">
        <v>683</v>
      </c>
      <c r="H11107" s="28" t="s">
        <v>277</v>
      </c>
      <c r="J11107" s="28" t="s">
        <v>4909</v>
      </c>
      <c r="K11107" s="29" t="s">
        <v>4851</v>
      </c>
      <c r="L11107" s="28" t="s">
        <v>5658</v>
      </c>
      <c r="M11107" s="28" t="s">
        <v>4852</v>
      </c>
    </row>
    <row r="11108" spans="1:13" hidden="1" x14ac:dyDescent="0.2">
      <c r="A11108" s="27">
        <v>95576.2</v>
      </c>
      <c r="B11108" s="28" t="s">
        <v>4573</v>
      </c>
      <c r="C11108" s="28" t="s">
        <v>2008</v>
      </c>
      <c r="D11108" s="25">
        <v>41719</v>
      </c>
      <c r="E11108" s="28" t="s">
        <v>5313</v>
      </c>
      <c r="F11108" s="26">
        <v>16</v>
      </c>
      <c r="G11108" s="28" t="s">
        <v>683</v>
      </c>
      <c r="H11108" s="28" t="s">
        <v>3370</v>
      </c>
      <c r="J11108" s="28" t="s">
        <v>4909</v>
      </c>
      <c r="K11108" s="29" t="s">
        <v>4851</v>
      </c>
      <c r="L11108" s="28" t="s">
        <v>5658</v>
      </c>
      <c r="M11108" s="28" t="s">
        <v>4852</v>
      </c>
    </row>
    <row r="11109" spans="1:13" hidden="1" x14ac:dyDescent="0.2">
      <c r="A11109" s="27">
        <v>95576.3</v>
      </c>
      <c r="B11109" s="28" t="s">
        <v>4573</v>
      </c>
      <c r="C11109" s="28" t="s">
        <v>2008</v>
      </c>
      <c r="D11109" s="25">
        <v>41719</v>
      </c>
      <c r="F11109" s="26">
        <v>26.82</v>
      </c>
      <c r="G11109" s="28" t="s">
        <v>683</v>
      </c>
      <c r="H11109" s="28" t="s">
        <v>3365</v>
      </c>
      <c r="J11109" s="28" t="s">
        <v>4909</v>
      </c>
      <c r="K11109" s="29" t="s">
        <v>4851</v>
      </c>
      <c r="L11109" s="28" t="s">
        <v>5658</v>
      </c>
      <c r="M11109" s="28" t="s">
        <v>4852</v>
      </c>
    </row>
    <row r="11110" spans="1:13" hidden="1" x14ac:dyDescent="0.2">
      <c r="A11110" s="211">
        <v>95476</v>
      </c>
      <c r="B11110" s="33" t="s">
        <v>4573</v>
      </c>
      <c r="C11110" s="28" t="s">
        <v>5135</v>
      </c>
      <c r="D11110" s="25">
        <v>41720</v>
      </c>
      <c r="E11110" s="28" t="s">
        <v>1081</v>
      </c>
      <c r="F11110" s="26">
        <v>6.5</v>
      </c>
      <c r="G11110" s="28" t="s">
        <v>2643</v>
      </c>
      <c r="H11110" s="28" t="s">
        <v>7324</v>
      </c>
      <c r="J11110" s="28" t="s">
        <v>4909</v>
      </c>
      <c r="K11110" s="29">
        <v>41722</v>
      </c>
      <c r="L11110" s="28" t="s">
        <v>5658</v>
      </c>
      <c r="M11110" s="28" t="s">
        <v>2064</v>
      </c>
    </row>
    <row r="11111" spans="1:13" hidden="1" x14ac:dyDescent="0.2">
      <c r="A11111" s="27">
        <v>95475</v>
      </c>
      <c r="B11111" s="28" t="s">
        <v>4573</v>
      </c>
      <c r="C11111" s="28" t="s">
        <v>5135</v>
      </c>
      <c r="D11111" s="25">
        <v>41720</v>
      </c>
      <c r="F11111" s="26">
        <v>-12.99</v>
      </c>
      <c r="G11111" s="28" t="s">
        <v>3358</v>
      </c>
      <c r="H11111" s="28" t="s">
        <v>4600</v>
      </c>
      <c r="J11111" s="28" t="s">
        <v>4907</v>
      </c>
      <c r="K11111" s="29">
        <v>41722</v>
      </c>
      <c r="L11111" s="28" t="s">
        <v>5658</v>
      </c>
      <c r="M11111" s="28" t="s">
        <v>5571</v>
      </c>
    </row>
    <row r="11112" spans="1:13" hidden="1" x14ac:dyDescent="0.2">
      <c r="A11112" s="27">
        <v>95477</v>
      </c>
      <c r="B11112" s="28" t="s">
        <v>4573</v>
      </c>
      <c r="C11112" s="28" t="s">
        <v>5135</v>
      </c>
      <c r="D11112" s="25">
        <v>41720</v>
      </c>
      <c r="F11112" s="26">
        <v>3.5</v>
      </c>
      <c r="G11112" s="28" t="s">
        <v>2205</v>
      </c>
      <c r="H11112" s="28" t="s">
        <v>3484</v>
      </c>
      <c r="J11112" s="28" t="s">
        <v>4907</v>
      </c>
      <c r="K11112" s="29">
        <v>41722</v>
      </c>
      <c r="L11112" s="28" t="s">
        <v>5658</v>
      </c>
      <c r="M11112" s="28" t="s">
        <v>755</v>
      </c>
    </row>
    <row r="11113" spans="1:13" hidden="1" x14ac:dyDescent="0.2">
      <c r="A11113" s="211">
        <v>95403</v>
      </c>
      <c r="B11113" s="28" t="s">
        <v>4573</v>
      </c>
      <c r="C11113" s="28" t="s">
        <v>4574</v>
      </c>
      <c r="D11113" s="25">
        <v>41722</v>
      </c>
      <c r="E11113" s="28" t="s">
        <v>7950</v>
      </c>
      <c r="F11113" s="26">
        <v>52</v>
      </c>
      <c r="G11113" s="28" t="s">
        <v>686</v>
      </c>
      <c r="H11113" s="28" t="s">
        <v>5954</v>
      </c>
      <c r="J11113" s="28" t="s">
        <v>4912</v>
      </c>
      <c r="K11113" s="29">
        <v>41722</v>
      </c>
      <c r="L11113" s="28" t="s">
        <v>7182</v>
      </c>
      <c r="M11113" s="28" t="s">
        <v>7106</v>
      </c>
    </row>
    <row r="11114" spans="1:13" hidden="1" x14ac:dyDescent="0.2">
      <c r="A11114" s="27">
        <v>95478</v>
      </c>
      <c r="B11114" s="28" t="s">
        <v>4573</v>
      </c>
      <c r="C11114" s="28" t="s">
        <v>5135</v>
      </c>
      <c r="D11114" s="25">
        <v>41722</v>
      </c>
      <c r="F11114" s="26">
        <v>5.75</v>
      </c>
      <c r="G11114" s="28" t="s">
        <v>7119</v>
      </c>
      <c r="H11114" s="28" t="s">
        <v>3365</v>
      </c>
      <c r="J11114" s="28" t="s">
        <v>4911</v>
      </c>
      <c r="K11114" s="29">
        <v>41723</v>
      </c>
      <c r="L11114" s="28" t="s">
        <v>5658</v>
      </c>
      <c r="M11114" s="28" t="s">
        <v>6161</v>
      </c>
    </row>
    <row r="11115" spans="1:13" hidden="1" x14ac:dyDescent="0.2">
      <c r="A11115" s="27">
        <v>95404</v>
      </c>
      <c r="B11115" s="28" t="s">
        <v>4573</v>
      </c>
      <c r="C11115" s="28" t="s">
        <v>4574</v>
      </c>
      <c r="D11115" s="25">
        <v>41722</v>
      </c>
      <c r="F11115" s="26">
        <v>77.5</v>
      </c>
      <c r="G11115" s="28" t="s">
        <v>5152</v>
      </c>
      <c r="H11115" s="28" t="s">
        <v>7311</v>
      </c>
      <c r="J11115" s="28" t="s">
        <v>4683</v>
      </c>
      <c r="K11115" s="29">
        <v>41722</v>
      </c>
      <c r="L11115" s="28" t="s">
        <v>7182</v>
      </c>
      <c r="M11115" s="28" t="s">
        <v>5684</v>
      </c>
    </row>
    <row r="11116" spans="1:13" hidden="1" x14ac:dyDescent="0.2">
      <c r="A11116" s="27">
        <v>95577</v>
      </c>
      <c r="B11116" s="28" t="s">
        <v>4573</v>
      </c>
      <c r="C11116" s="28" t="s">
        <v>2008</v>
      </c>
      <c r="D11116" s="25">
        <v>41722</v>
      </c>
      <c r="F11116" s="26">
        <v>46.85</v>
      </c>
      <c r="G11116" s="28" t="s">
        <v>683</v>
      </c>
      <c r="H11116" s="28" t="s">
        <v>3365</v>
      </c>
      <c r="J11116" s="28" t="s">
        <v>4909</v>
      </c>
      <c r="K11116" s="29" t="s">
        <v>4853</v>
      </c>
      <c r="L11116" s="28" t="s">
        <v>5658</v>
      </c>
      <c r="M11116" s="28" t="s">
        <v>4854</v>
      </c>
    </row>
    <row r="11117" spans="1:13" hidden="1" x14ac:dyDescent="0.2">
      <c r="A11117" s="27">
        <v>95578</v>
      </c>
      <c r="B11117" s="28" t="s">
        <v>4573</v>
      </c>
      <c r="C11117" s="28" t="s">
        <v>2008</v>
      </c>
      <c r="D11117" s="25">
        <v>41722</v>
      </c>
      <c r="E11117" s="33"/>
      <c r="F11117" s="26">
        <v>67.5</v>
      </c>
      <c r="G11117" s="28" t="s">
        <v>683</v>
      </c>
      <c r="H11117" s="28" t="s">
        <v>3365</v>
      </c>
      <c r="J11117" s="28" t="s">
        <v>4909</v>
      </c>
      <c r="K11117" s="29" t="s">
        <v>4853</v>
      </c>
      <c r="L11117" s="28" t="s">
        <v>5658</v>
      </c>
      <c r="M11117" s="28" t="s">
        <v>4855</v>
      </c>
    </row>
    <row r="11118" spans="1:13" hidden="1" x14ac:dyDescent="0.2">
      <c r="A11118" s="27">
        <v>95405</v>
      </c>
      <c r="B11118" s="28" t="s">
        <v>4585</v>
      </c>
      <c r="C11118" s="28" t="s">
        <v>4574</v>
      </c>
      <c r="D11118" s="25">
        <v>41722</v>
      </c>
      <c r="F11118" s="26">
        <v>20.8</v>
      </c>
      <c r="G11118" s="28" t="s">
        <v>5141</v>
      </c>
      <c r="H11118" s="28" t="s">
        <v>5948</v>
      </c>
      <c r="J11118" s="28" t="s">
        <v>4907</v>
      </c>
      <c r="K11118" s="29">
        <v>41722</v>
      </c>
      <c r="L11118" s="28" t="s">
        <v>7174</v>
      </c>
      <c r="M11118" s="28" t="s">
        <v>5035</v>
      </c>
    </row>
    <row r="11119" spans="1:13" hidden="1" x14ac:dyDescent="0.2">
      <c r="A11119" s="27">
        <v>95406</v>
      </c>
      <c r="B11119" s="28" t="s">
        <v>4573</v>
      </c>
      <c r="C11119" s="28" t="s">
        <v>4574</v>
      </c>
      <c r="D11119" s="25">
        <v>41722</v>
      </c>
      <c r="E11119" s="28" t="s">
        <v>1075</v>
      </c>
      <c r="F11119" s="26">
        <v>28.5</v>
      </c>
      <c r="G11119" s="28" t="s">
        <v>8412</v>
      </c>
      <c r="H11119" s="28" t="s">
        <v>7154</v>
      </c>
      <c r="J11119" s="28" t="s">
        <v>4905</v>
      </c>
      <c r="K11119" s="29">
        <v>41722</v>
      </c>
      <c r="L11119" s="28" t="s">
        <v>7176</v>
      </c>
      <c r="M11119" s="28">
        <v>1470</v>
      </c>
    </row>
    <row r="11120" spans="1:13" hidden="1" x14ac:dyDescent="0.2">
      <c r="A11120" s="211">
        <v>95401</v>
      </c>
      <c r="B11120" s="28" t="s">
        <v>4573</v>
      </c>
      <c r="C11120" s="28" t="s">
        <v>4574</v>
      </c>
      <c r="D11120" s="25">
        <v>41723</v>
      </c>
      <c r="E11120" s="28" t="s">
        <v>7949</v>
      </c>
      <c r="F11120" s="26">
        <v>24</v>
      </c>
      <c r="G11120" s="28" t="s">
        <v>8039</v>
      </c>
      <c r="H11120" s="28" t="s">
        <v>5954</v>
      </c>
      <c r="J11120" s="28" t="s">
        <v>4912</v>
      </c>
      <c r="K11120" s="29">
        <v>41723</v>
      </c>
      <c r="L11120" s="28" t="s">
        <v>7174</v>
      </c>
      <c r="M11120" s="28" t="s">
        <v>5369</v>
      </c>
    </row>
    <row r="11121" spans="1:13" hidden="1" x14ac:dyDescent="0.2">
      <c r="A11121" s="27">
        <v>95402</v>
      </c>
      <c r="B11121" s="28" t="s">
        <v>4573</v>
      </c>
      <c r="C11121" s="28" t="s">
        <v>4574</v>
      </c>
      <c r="D11121" s="25">
        <v>41723</v>
      </c>
      <c r="E11121" s="28" t="s">
        <v>3389</v>
      </c>
      <c r="F11121" s="26">
        <v>47.52</v>
      </c>
      <c r="G11121" s="28" t="s">
        <v>5139</v>
      </c>
      <c r="H11121" s="28" t="s">
        <v>3381</v>
      </c>
      <c r="J11121" s="28" t="s">
        <v>4911</v>
      </c>
      <c r="K11121" s="29">
        <v>41723</v>
      </c>
      <c r="L11121" s="28" t="s">
        <v>7174</v>
      </c>
      <c r="M11121" s="28" t="s">
        <v>7209</v>
      </c>
    </row>
    <row r="11122" spans="1:13" hidden="1" x14ac:dyDescent="0.2">
      <c r="A11122" s="27">
        <v>95479</v>
      </c>
      <c r="B11122" s="28" t="s">
        <v>4573</v>
      </c>
      <c r="C11122" s="28" t="s">
        <v>5135</v>
      </c>
      <c r="D11122" s="25">
        <v>41723</v>
      </c>
      <c r="F11122" s="26">
        <v>7.95</v>
      </c>
      <c r="G11122" s="28" t="s">
        <v>5137</v>
      </c>
      <c r="H11122" s="28" t="s">
        <v>3365</v>
      </c>
      <c r="J11122" s="28" t="s">
        <v>4911</v>
      </c>
      <c r="K11122" s="29">
        <v>41724</v>
      </c>
      <c r="L11122" s="28" t="s">
        <v>5658</v>
      </c>
      <c r="M11122" s="28" t="s">
        <v>4774</v>
      </c>
    </row>
    <row r="11123" spans="1:13" hidden="1" x14ac:dyDescent="0.2">
      <c r="A11123" s="27">
        <v>95400</v>
      </c>
      <c r="B11123" s="28" t="s">
        <v>5138</v>
      </c>
      <c r="C11123" s="28" t="s">
        <v>4574</v>
      </c>
      <c r="D11123" s="25">
        <v>41723</v>
      </c>
      <c r="F11123" s="26">
        <v>330.89</v>
      </c>
      <c r="G11123" s="28" t="s">
        <v>4574</v>
      </c>
      <c r="H11123" s="28" t="s">
        <v>3381</v>
      </c>
      <c r="J11123" s="28" t="s">
        <v>4909</v>
      </c>
      <c r="K11123" s="29">
        <v>41723</v>
      </c>
      <c r="L11123" s="28" t="s">
        <v>7206</v>
      </c>
      <c r="M11123" s="28" t="s">
        <v>7090</v>
      </c>
    </row>
    <row r="11124" spans="1:13" hidden="1" x14ac:dyDescent="0.2">
      <c r="A11124" s="27">
        <v>95399</v>
      </c>
      <c r="B11124" s="33" t="s">
        <v>4592</v>
      </c>
      <c r="C11124" s="28" t="s">
        <v>4574</v>
      </c>
      <c r="D11124" s="25">
        <v>41723</v>
      </c>
      <c r="E11124" s="33"/>
      <c r="F11124" s="26">
        <v>-3833.5</v>
      </c>
      <c r="G11124" s="28" t="s">
        <v>3622</v>
      </c>
      <c r="H11124" s="28" t="s">
        <v>6666</v>
      </c>
      <c r="J11124" s="28" t="s">
        <v>4907</v>
      </c>
      <c r="K11124" s="29">
        <v>41723</v>
      </c>
      <c r="L11124" s="28" t="s">
        <v>7177</v>
      </c>
      <c r="M11124" s="28" t="s">
        <v>7105</v>
      </c>
    </row>
    <row r="11125" spans="1:13" hidden="1" x14ac:dyDescent="0.2">
      <c r="A11125" s="211">
        <v>95499</v>
      </c>
      <c r="B11125" s="33" t="s">
        <v>4573</v>
      </c>
      <c r="C11125" s="33" t="s">
        <v>5135</v>
      </c>
      <c r="D11125" s="25">
        <v>41724</v>
      </c>
      <c r="E11125" s="28" t="s">
        <v>1284</v>
      </c>
      <c r="F11125" s="26">
        <v>30</v>
      </c>
      <c r="G11125" s="28" t="s">
        <v>1560</v>
      </c>
      <c r="H11125" s="28" t="s">
        <v>3370</v>
      </c>
      <c r="J11125" s="28" t="s">
        <v>4909</v>
      </c>
      <c r="K11125" s="29">
        <v>41725</v>
      </c>
      <c r="L11125" s="33" t="s">
        <v>5658</v>
      </c>
      <c r="M11125" s="28" t="s">
        <v>2735</v>
      </c>
    </row>
    <row r="11126" spans="1:13" hidden="1" x14ac:dyDescent="0.2">
      <c r="A11126" s="27">
        <v>95579</v>
      </c>
      <c r="B11126" s="28" t="s">
        <v>4573</v>
      </c>
      <c r="C11126" s="28" t="s">
        <v>2008</v>
      </c>
      <c r="D11126" s="25">
        <v>41725</v>
      </c>
      <c r="F11126" s="26">
        <v>101.13</v>
      </c>
      <c r="G11126" s="28" t="s">
        <v>683</v>
      </c>
      <c r="H11126" s="28" t="s">
        <v>3365</v>
      </c>
      <c r="J11126" s="28" t="s">
        <v>4909</v>
      </c>
      <c r="K11126" s="29" t="s">
        <v>4856</v>
      </c>
      <c r="L11126" s="28" t="s">
        <v>5658</v>
      </c>
      <c r="M11126" s="28" t="s">
        <v>4857</v>
      </c>
    </row>
    <row r="11127" spans="1:13" hidden="1" x14ac:dyDescent="0.2">
      <c r="A11127" s="27">
        <v>95398</v>
      </c>
      <c r="B11127" s="28" t="s">
        <v>4573</v>
      </c>
      <c r="C11127" s="28" t="s">
        <v>4574</v>
      </c>
      <c r="D11127" s="25">
        <v>41725</v>
      </c>
      <c r="F11127" s="26">
        <v>17.72</v>
      </c>
      <c r="G11127" s="28" t="s">
        <v>5136</v>
      </c>
      <c r="H11127" s="28" t="s">
        <v>3381</v>
      </c>
      <c r="J11127" s="28" t="s">
        <v>4911</v>
      </c>
      <c r="K11127" s="29">
        <v>41725</v>
      </c>
      <c r="L11127" s="28" t="s">
        <v>7174</v>
      </c>
      <c r="M11127" s="28" t="s">
        <v>7221</v>
      </c>
    </row>
    <row r="11128" spans="1:13" hidden="1" x14ac:dyDescent="0.2">
      <c r="A11128" s="211">
        <v>95396</v>
      </c>
      <c r="B11128" s="28" t="s">
        <v>4573</v>
      </c>
      <c r="C11128" s="28" t="s">
        <v>4574</v>
      </c>
      <c r="D11128" s="25">
        <v>41726</v>
      </c>
      <c r="E11128" s="28" t="s">
        <v>1074</v>
      </c>
      <c r="F11128" s="26">
        <v>-820</v>
      </c>
      <c r="G11128" s="28" t="s">
        <v>6699</v>
      </c>
      <c r="H11128" s="28" t="s">
        <v>4599</v>
      </c>
      <c r="I11128" s="28" t="s">
        <v>8620</v>
      </c>
      <c r="J11128" s="28" t="s">
        <v>4909</v>
      </c>
      <c r="K11128" s="29">
        <v>41726</v>
      </c>
      <c r="L11128" s="28" t="s">
        <v>7177</v>
      </c>
      <c r="M11128" s="28" t="s">
        <v>7104</v>
      </c>
    </row>
    <row r="11129" spans="1:13" hidden="1" x14ac:dyDescent="0.2">
      <c r="A11129" s="211">
        <v>95480</v>
      </c>
      <c r="B11129" s="28" t="s">
        <v>4573</v>
      </c>
      <c r="C11129" s="28" t="s">
        <v>5135</v>
      </c>
      <c r="D11129" s="25">
        <v>41726</v>
      </c>
      <c r="E11129" s="28" t="s">
        <v>1082</v>
      </c>
      <c r="F11129" s="26">
        <v>9.98</v>
      </c>
      <c r="G11129" s="28" t="s">
        <v>2203</v>
      </c>
      <c r="H11129" s="28" t="s">
        <v>7324</v>
      </c>
      <c r="J11129" s="28" t="s">
        <v>4909</v>
      </c>
      <c r="K11129" s="29">
        <v>41727</v>
      </c>
      <c r="L11129" s="28" t="s">
        <v>5658</v>
      </c>
      <c r="M11129" s="28" t="s">
        <v>7860</v>
      </c>
    </row>
    <row r="11130" spans="1:13" hidden="1" x14ac:dyDescent="0.2">
      <c r="A11130" s="27">
        <v>95481</v>
      </c>
      <c r="B11130" s="28" t="s">
        <v>4573</v>
      </c>
      <c r="C11130" s="28" t="s">
        <v>5135</v>
      </c>
      <c r="D11130" s="25">
        <v>41726</v>
      </c>
      <c r="F11130" s="26">
        <v>11.5</v>
      </c>
      <c r="G11130" s="28" t="s">
        <v>683</v>
      </c>
      <c r="H11130" s="28" t="s">
        <v>3365</v>
      </c>
      <c r="J11130" s="28" t="s">
        <v>4909</v>
      </c>
      <c r="K11130" s="29">
        <v>41727</v>
      </c>
      <c r="L11130" s="28" t="s">
        <v>5658</v>
      </c>
      <c r="M11130" s="28" t="s">
        <v>7856</v>
      </c>
    </row>
    <row r="11131" spans="1:13" hidden="1" x14ac:dyDescent="0.2">
      <c r="A11131" s="27">
        <v>95482</v>
      </c>
      <c r="B11131" s="28" t="s">
        <v>4573</v>
      </c>
      <c r="C11131" s="28" t="s">
        <v>5135</v>
      </c>
      <c r="D11131" s="25">
        <v>41726</v>
      </c>
      <c r="F11131" s="26">
        <v>45.05</v>
      </c>
      <c r="G11131" s="28" t="s">
        <v>4758</v>
      </c>
      <c r="H11131" s="28" t="s">
        <v>7322</v>
      </c>
      <c r="J11131" s="28" t="s">
        <v>7139</v>
      </c>
      <c r="K11131" s="29">
        <v>41729</v>
      </c>
      <c r="L11131" s="28" t="s">
        <v>5658</v>
      </c>
      <c r="M11131" s="28" t="s">
        <v>3005</v>
      </c>
    </row>
    <row r="11132" spans="1:13" hidden="1" x14ac:dyDescent="0.2">
      <c r="A11132" s="27">
        <v>95397</v>
      </c>
      <c r="B11132" s="28" t="s">
        <v>4573</v>
      </c>
      <c r="C11132" s="28" t="s">
        <v>4574</v>
      </c>
      <c r="D11132" s="25">
        <v>41726</v>
      </c>
      <c r="F11132" s="26">
        <v>46.74</v>
      </c>
      <c r="G11132" s="28" t="s">
        <v>6790</v>
      </c>
      <c r="H11132" s="28" t="s">
        <v>3381</v>
      </c>
      <c r="J11132" s="28" t="s">
        <v>4909</v>
      </c>
      <c r="K11132" s="29">
        <v>41726</v>
      </c>
      <c r="L11132" s="28" t="s">
        <v>7174</v>
      </c>
      <c r="M11132" s="28" t="s">
        <v>7220</v>
      </c>
    </row>
    <row r="11133" spans="1:13" hidden="1" x14ac:dyDescent="0.2">
      <c r="A11133" s="211">
        <v>95392</v>
      </c>
      <c r="B11133" s="28" t="s">
        <v>4592</v>
      </c>
      <c r="C11133" s="28" t="s">
        <v>4574</v>
      </c>
      <c r="D11133" s="25">
        <v>41729</v>
      </c>
      <c r="F11133" s="26">
        <v>-6165.75</v>
      </c>
      <c r="G11133" s="28" t="s">
        <v>4593</v>
      </c>
      <c r="H11133" s="28" t="s">
        <v>6666</v>
      </c>
      <c r="J11133" s="28" t="s">
        <v>4911</v>
      </c>
      <c r="K11133" s="29">
        <v>41729</v>
      </c>
      <c r="L11133" s="28" t="s">
        <v>7177</v>
      </c>
      <c r="M11133" s="28" t="s">
        <v>7101</v>
      </c>
    </row>
    <row r="11134" spans="1:13" hidden="1" x14ac:dyDescent="0.2">
      <c r="A11134" s="211">
        <v>95394</v>
      </c>
      <c r="B11134" s="28" t="s">
        <v>4579</v>
      </c>
      <c r="C11134" s="28" t="s">
        <v>4574</v>
      </c>
      <c r="D11134" s="25">
        <v>41729</v>
      </c>
      <c r="F11134" s="26">
        <v>80</v>
      </c>
      <c r="G11134" s="28" t="s">
        <v>4580</v>
      </c>
      <c r="H11134" s="28" t="s">
        <v>6667</v>
      </c>
      <c r="K11134" s="29">
        <v>41729</v>
      </c>
      <c r="L11134" s="28" t="s">
        <v>3059</v>
      </c>
      <c r="M11134" s="28" t="s">
        <v>7089</v>
      </c>
    </row>
    <row r="11135" spans="1:13" hidden="1" x14ac:dyDescent="0.2">
      <c r="A11135" s="211">
        <v>95393</v>
      </c>
      <c r="B11135" s="28" t="s">
        <v>4573</v>
      </c>
      <c r="C11135" s="28" t="s">
        <v>4574</v>
      </c>
      <c r="D11135" s="25">
        <v>41729</v>
      </c>
      <c r="F11135" s="26">
        <v>132</v>
      </c>
      <c r="G11135" s="28" t="s">
        <v>1159</v>
      </c>
      <c r="H11135" s="28" t="s">
        <v>4599</v>
      </c>
      <c r="I11135" s="28" t="s">
        <v>1073</v>
      </c>
      <c r="J11135" s="28" t="s">
        <v>4905</v>
      </c>
      <c r="K11135" s="29">
        <v>41729</v>
      </c>
      <c r="L11135" s="28" t="s">
        <v>7212</v>
      </c>
      <c r="M11135" s="28" t="s">
        <v>7102</v>
      </c>
    </row>
    <row r="11136" spans="1:13" x14ac:dyDescent="0.2">
      <c r="A11136" s="27">
        <v>95483</v>
      </c>
      <c r="B11136" s="28" t="s">
        <v>4573</v>
      </c>
      <c r="C11136" s="28" t="s">
        <v>5135</v>
      </c>
      <c r="D11136" s="25">
        <v>41729</v>
      </c>
      <c r="F11136" s="26">
        <v>20</v>
      </c>
      <c r="G11136" s="28" t="s">
        <v>2201</v>
      </c>
      <c r="H11136" s="28" t="s">
        <v>7151</v>
      </c>
      <c r="J11136" s="28" t="s">
        <v>4911</v>
      </c>
      <c r="K11136" s="29">
        <v>41730</v>
      </c>
      <c r="L11136" s="28" t="s">
        <v>5658</v>
      </c>
      <c r="M11136" s="28" t="s">
        <v>3808</v>
      </c>
    </row>
    <row r="11137" spans="1:13" hidden="1" x14ac:dyDescent="0.2">
      <c r="A11137" s="27">
        <v>95484</v>
      </c>
      <c r="B11137" s="28" t="s">
        <v>4573</v>
      </c>
      <c r="C11137" s="28" t="s">
        <v>5135</v>
      </c>
      <c r="D11137" s="25">
        <v>41729</v>
      </c>
      <c r="F11137" s="26">
        <v>3.89</v>
      </c>
      <c r="G11137" s="28" t="s">
        <v>7119</v>
      </c>
      <c r="H11137" s="28" t="s">
        <v>3365</v>
      </c>
      <c r="J11137" s="28" t="s">
        <v>4911</v>
      </c>
      <c r="K11137" s="29">
        <v>41730</v>
      </c>
      <c r="L11137" s="28" t="s">
        <v>5658</v>
      </c>
      <c r="M11137" s="28" t="s">
        <v>6161</v>
      </c>
    </row>
    <row r="11138" spans="1:13" hidden="1" x14ac:dyDescent="0.2">
      <c r="A11138" s="27">
        <v>95395</v>
      </c>
      <c r="B11138" s="28" t="s">
        <v>4573</v>
      </c>
      <c r="C11138" s="28" t="s">
        <v>4574</v>
      </c>
      <c r="D11138" s="25">
        <v>41729</v>
      </c>
      <c r="F11138" s="26">
        <v>77.5</v>
      </c>
      <c r="G11138" s="28" t="s">
        <v>5152</v>
      </c>
      <c r="H11138" s="28" t="s">
        <v>7311</v>
      </c>
      <c r="J11138" s="28" t="s">
        <v>4683</v>
      </c>
      <c r="K11138" s="29">
        <v>41729</v>
      </c>
      <c r="L11138" s="28" t="s">
        <v>7182</v>
      </c>
      <c r="M11138" s="28" t="s">
        <v>7103</v>
      </c>
    </row>
    <row r="11139" spans="1:13" hidden="1" x14ac:dyDescent="0.2">
      <c r="A11139" s="27">
        <v>95580.1</v>
      </c>
      <c r="B11139" s="28" t="s">
        <v>4573</v>
      </c>
      <c r="C11139" s="28" t="s">
        <v>2008</v>
      </c>
      <c r="D11139" s="25">
        <v>41729</v>
      </c>
      <c r="E11139" s="28" t="s">
        <v>1803</v>
      </c>
      <c r="F11139" s="26">
        <v>3.1</v>
      </c>
      <c r="G11139" s="28" t="s">
        <v>683</v>
      </c>
      <c r="H11139" s="28" t="s">
        <v>277</v>
      </c>
      <c r="J11139" s="28" t="s">
        <v>4909</v>
      </c>
      <c r="K11139" s="29">
        <v>41643</v>
      </c>
      <c r="L11139" s="28" t="s">
        <v>5658</v>
      </c>
      <c r="M11139" s="28" t="s">
        <v>4858</v>
      </c>
    </row>
    <row r="11140" spans="1:13" hidden="1" x14ac:dyDescent="0.2">
      <c r="A11140" s="27">
        <v>95580.2</v>
      </c>
      <c r="B11140" s="28" t="s">
        <v>4573</v>
      </c>
      <c r="C11140" s="28" t="s">
        <v>2008</v>
      </c>
      <c r="D11140" s="25">
        <v>41729</v>
      </c>
      <c r="F11140" s="26">
        <v>42.56</v>
      </c>
      <c r="G11140" s="28" t="s">
        <v>683</v>
      </c>
      <c r="H11140" s="28" t="s">
        <v>3365</v>
      </c>
      <c r="J11140" s="28" t="s">
        <v>4909</v>
      </c>
      <c r="K11140" s="29">
        <v>41643</v>
      </c>
      <c r="L11140" s="28" t="s">
        <v>5658</v>
      </c>
      <c r="M11140" s="28" t="s">
        <v>4858</v>
      </c>
    </row>
    <row r="11141" spans="1:13" hidden="1" x14ac:dyDescent="0.2">
      <c r="A11141" s="27">
        <v>95581</v>
      </c>
      <c r="B11141" s="28" t="s">
        <v>4573</v>
      </c>
      <c r="C11141" s="28" t="s">
        <v>2008</v>
      </c>
      <c r="D11141" s="25">
        <v>41729</v>
      </c>
      <c r="E11141" s="28" t="s">
        <v>5314</v>
      </c>
      <c r="F11141" s="26">
        <v>5.3</v>
      </c>
      <c r="G11141" s="28" t="s">
        <v>683</v>
      </c>
      <c r="H11141" s="28" t="s">
        <v>3370</v>
      </c>
      <c r="J11141" s="28" t="s">
        <v>4909</v>
      </c>
      <c r="K11141" s="29">
        <v>41643</v>
      </c>
      <c r="L11141" s="28" t="s">
        <v>5658</v>
      </c>
      <c r="M11141" s="28" t="s">
        <v>4858</v>
      </c>
    </row>
    <row r="11142" spans="1:13" hidden="1" x14ac:dyDescent="0.2">
      <c r="A11142" s="211">
        <v>95390.2</v>
      </c>
      <c r="B11142" s="33" t="s">
        <v>4573</v>
      </c>
      <c r="C11142" s="28" t="s">
        <v>4574</v>
      </c>
      <c r="D11142" s="25">
        <v>41730</v>
      </c>
      <c r="E11142" s="33" t="s">
        <v>468</v>
      </c>
      <c r="F11142" s="26">
        <v>50</v>
      </c>
      <c r="G11142" s="28" t="s">
        <v>5158</v>
      </c>
      <c r="H11142" s="28" t="s">
        <v>7154</v>
      </c>
      <c r="J11142" s="28" t="s">
        <v>4905</v>
      </c>
      <c r="K11142" s="29">
        <v>41730</v>
      </c>
      <c r="L11142" s="28" t="s">
        <v>7182</v>
      </c>
      <c r="M11142" s="28" t="s">
        <v>7100</v>
      </c>
    </row>
    <row r="11143" spans="1:13" hidden="1" x14ac:dyDescent="0.2">
      <c r="A11143" s="211">
        <v>95388</v>
      </c>
      <c r="B11143" s="28" t="s">
        <v>4579</v>
      </c>
      <c r="C11143" s="28" t="s">
        <v>4574</v>
      </c>
      <c r="D11143" s="25">
        <v>41730</v>
      </c>
      <c r="F11143" s="26">
        <v>100</v>
      </c>
      <c r="G11143" s="28" t="s">
        <v>4580</v>
      </c>
      <c r="H11143" s="28" t="s">
        <v>6667</v>
      </c>
      <c r="K11143" s="29">
        <v>41730</v>
      </c>
      <c r="L11143" s="28" t="s">
        <v>3059</v>
      </c>
      <c r="M11143" s="28" t="s">
        <v>7088</v>
      </c>
    </row>
    <row r="11144" spans="1:13" hidden="1" x14ac:dyDescent="0.2">
      <c r="A11144" s="211">
        <v>95390.1</v>
      </c>
      <c r="B11144" s="33" t="s">
        <v>4573</v>
      </c>
      <c r="C11144" s="28" t="s">
        <v>4574</v>
      </c>
      <c r="D11144" s="25">
        <v>41730</v>
      </c>
      <c r="E11144" s="33"/>
      <c r="F11144" s="26">
        <v>50</v>
      </c>
      <c r="G11144" s="28" t="s">
        <v>4915</v>
      </c>
      <c r="H11144" s="28" t="s">
        <v>4600</v>
      </c>
      <c r="J11144" s="28" t="s">
        <v>4905</v>
      </c>
      <c r="K11144" s="29">
        <v>41730</v>
      </c>
      <c r="L11144" s="28" t="s">
        <v>7182</v>
      </c>
      <c r="M11144" s="28" t="s">
        <v>7100</v>
      </c>
    </row>
    <row r="11145" spans="1:13" hidden="1" x14ac:dyDescent="0.2">
      <c r="A11145" s="211">
        <v>95385</v>
      </c>
      <c r="B11145" s="28" t="s">
        <v>4573</v>
      </c>
      <c r="C11145" s="28" t="s">
        <v>4574</v>
      </c>
      <c r="D11145" s="25">
        <v>41730</v>
      </c>
      <c r="F11145" s="26">
        <v>5</v>
      </c>
      <c r="G11145" s="28" t="s">
        <v>5134</v>
      </c>
      <c r="H11145" s="28" t="s">
        <v>5954</v>
      </c>
      <c r="J11145" s="28" t="s">
        <v>4912</v>
      </c>
      <c r="K11145" s="29">
        <v>41730</v>
      </c>
      <c r="L11145" s="28" t="s">
        <v>7174</v>
      </c>
      <c r="M11145" s="28" t="s">
        <v>7194</v>
      </c>
    </row>
    <row r="11146" spans="1:13" hidden="1" x14ac:dyDescent="0.2">
      <c r="A11146" s="211">
        <v>95384</v>
      </c>
      <c r="B11146" s="28" t="s">
        <v>4573</v>
      </c>
      <c r="C11146" s="28" t="s">
        <v>4574</v>
      </c>
      <c r="D11146" s="25">
        <v>41730</v>
      </c>
      <c r="F11146" s="26">
        <v>21.16</v>
      </c>
      <c r="G11146" s="28" t="s">
        <v>4577</v>
      </c>
      <c r="H11146" s="28" t="s">
        <v>3365</v>
      </c>
      <c r="J11146" s="28" t="s">
        <v>4909</v>
      </c>
      <c r="K11146" s="29">
        <v>41730</v>
      </c>
      <c r="L11146" s="28" t="s">
        <v>7176</v>
      </c>
      <c r="M11146" s="28">
        <v>1471</v>
      </c>
    </row>
    <row r="11147" spans="1:13" hidden="1" x14ac:dyDescent="0.2">
      <c r="A11147" s="211">
        <v>95387</v>
      </c>
      <c r="B11147" s="28" t="s">
        <v>4573</v>
      </c>
      <c r="C11147" s="28" t="s">
        <v>4574</v>
      </c>
      <c r="D11147" s="25">
        <v>41730</v>
      </c>
      <c r="E11147" s="28" t="s">
        <v>7946</v>
      </c>
      <c r="F11147" s="26">
        <v>10.85</v>
      </c>
      <c r="G11147" s="28" t="s">
        <v>5151</v>
      </c>
      <c r="H11147" s="28" t="s">
        <v>277</v>
      </c>
      <c r="J11147" s="28" t="s">
        <v>4907</v>
      </c>
      <c r="K11147" s="29">
        <v>41730</v>
      </c>
      <c r="L11147" s="28" t="s">
        <v>7174</v>
      </c>
      <c r="M11147" s="28" t="s">
        <v>6682</v>
      </c>
    </row>
    <row r="11148" spans="1:13" hidden="1" x14ac:dyDescent="0.2">
      <c r="A11148" s="211">
        <v>95386</v>
      </c>
      <c r="B11148" s="28" t="s">
        <v>4573</v>
      </c>
      <c r="C11148" s="28" t="s">
        <v>4574</v>
      </c>
      <c r="D11148" s="25">
        <v>41730</v>
      </c>
      <c r="E11148" s="28" t="s">
        <v>3382</v>
      </c>
      <c r="F11148" s="26">
        <v>171</v>
      </c>
      <c r="G11148" s="28" t="s">
        <v>5414</v>
      </c>
      <c r="H11148" s="28" t="s">
        <v>3381</v>
      </c>
      <c r="J11148" s="28" t="s">
        <v>4909</v>
      </c>
      <c r="K11148" s="29">
        <v>41730</v>
      </c>
      <c r="L11148" s="28" t="s">
        <v>7174</v>
      </c>
      <c r="M11148" s="28" t="s">
        <v>7188</v>
      </c>
    </row>
    <row r="11149" spans="1:13" hidden="1" x14ac:dyDescent="0.2">
      <c r="A11149" s="27">
        <v>95390.3</v>
      </c>
      <c r="B11149" s="33" t="s">
        <v>4573</v>
      </c>
      <c r="C11149" s="28" t="s">
        <v>4574</v>
      </c>
      <c r="D11149" s="25">
        <v>41730</v>
      </c>
      <c r="E11149" s="33" t="s">
        <v>3367</v>
      </c>
      <c r="F11149" s="26">
        <v>30</v>
      </c>
      <c r="G11149" s="28" t="s">
        <v>8412</v>
      </c>
      <c r="H11149" s="28" t="s">
        <v>3365</v>
      </c>
      <c r="J11149" s="28" t="s">
        <v>4905</v>
      </c>
      <c r="K11149" s="29">
        <v>41730</v>
      </c>
      <c r="L11149" s="28" t="s">
        <v>7182</v>
      </c>
      <c r="M11149" s="28" t="s">
        <v>7100</v>
      </c>
    </row>
    <row r="11150" spans="1:13" hidden="1" x14ac:dyDescent="0.2">
      <c r="A11150" s="27">
        <v>95485</v>
      </c>
      <c r="B11150" s="33" t="s">
        <v>4573</v>
      </c>
      <c r="C11150" s="28" t="s">
        <v>5135</v>
      </c>
      <c r="D11150" s="25">
        <v>41730</v>
      </c>
      <c r="F11150" s="26">
        <v>4.5</v>
      </c>
      <c r="G11150" s="28" t="s">
        <v>5137</v>
      </c>
      <c r="H11150" s="28" t="s">
        <v>3365</v>
      </c>
      <c r="J11150" s="28" t="s">
        <v>4909</v>
      </c>
      <c r="K11150" s="29">
        <v>41731</v>
      </c>
      <c r="L11150" s="28" t="s">
        <v>5658</v>
      </c>
      <c r="M11150" s="28" t="s">
        <v>4774</v>
      </c>
    </row>
    <row r="11151" spans="1:13" hidden="1" x14ac:dyDescent="0.2">
      <c r="A11151" s="27">
        <v>95599</v>
      </c>
      <c r="B11151" s="28" t="s">
        <v>5150</v>
      </c>
      <c r="C11151" s="28" t="s">
        <v>5133</v>
      </c>
      <c r="D11151" s="25">
        <v>41730</v>
      </c>
      <c r="F11151" s="26">
        <v>-50</v>
      </c>
      <c r="G11151" s="28" t="s">
        <v>5133</v>
      </c>
      <c r="H11151" s="28" t="s">
        <v>6667</v>
      </c>
      <c r="K11151" s="29">
        <v>41730</v>
      </c>
      <c r="L11151" s="28" t="s">
        <v>5658</v>
      </c>
      <c r="M11151" s="28" t="s">
        <v>2935</v>
      </c>
    </row>
    <row r="11152" spans="1:13" hidden="1" x14ac:dyDescent="0.2">
      <c r="A11152" s="27">
        <v>95382</v>
      </c>
      <c r="B11152" s="28" t="s">
        <v>4573</v>
      </c>
      <c r="C11152" s="28" t="s">
        <v>4574</v>
      </c>
      <c r="D11152" s="25">
        <v>41730</v>
      </c>
      <c r="F11152" s="26">
        <v>39.880000000000003</v>
      </c>
      <c r="G11152" s="28" t="s">
        <v>6021</v>
      </c>
      <c r="H11152" s="28" t="s">
        <v>3381</v>
      </c>
      <c r="J11152" s="28" t="s">
        <v>4909</v>
      </c>
      <c r="K11152" s="29">
        <v>41730</v>
      </c>
      <c r="L11152" s="28" t="s">
        <v>7174</v>
      </c>
      <c r="M11152" s="28" t="s">
        <v>6784</v>
      </c>
    </row>
    <row r="11153" spans="1:13" hidden="1" x14ac:dyDescent="0.2">
      <c r="A11153" s="27">
        <v>95383</v>
      </c>
      <c r="B11153" s="28" t="s">
        <v>4573</v>
      </c>
      <c r="C11153" s="28" t="s">
        <v>4574</v>
      </c>
      <c r="D11153" s="25">
        <v>41730</v>
      </c>
      <c r="F11153" s="26">
        <v>12.18</v>
      </c>
      <c r="G11153" s="28" t="s">
        <v>6022</v>
      </c>
      <c r="H11153" s="28" t="s">
        <v>3381</v>
      </c>
      <c r="J11153" s="28" t="s">
        <v>4909</v>
      </c>
      <c r="K11153" s="29">
        <v>41730</v>
      </c>
      <c r="L11153" s="28" t="s">
        <v>7174</v>
      </c>
      <c r="M11153" s="28" t="s">
        <v>7195</v>
      </c>
    </row>
    <row r="11154" spans="1:13" hidden="1" x14ac:dyDescent="0.2">
      <c r="A11154" s="27">
        <v>95389</v>
      </c>
      <c r="B11154" s="28" t="s">
        <v>4573</v>
      </c>
      <c r="C11154" s="28" t="s">
        <v>4574</v>
      </c>
      <c r="D11154" s="25">
        <v>41730</v>
      </c>
      <c r="E11154" s="28" t="s">
        <v>7162</v>
      </c>
      <c r="F11154" s="26">
        <v>20</v>
      </c>
      <c r="G11154" s="28" t="s">
        <v>4595</v>
      </c>
      <c r="H11154" s="28" t="s">
        <v>3370</v>
      </c>
      <c r="J11154" s="28" t="s">
        <v>4906</v>
      </c>
      <c r="K11154" s="29">
        <v>41730</v>
      </c>
      <c r="L11154" s="28" t="s">
        <v>7182</v>
      </c>
      <c r="M11154" s="28" t="s">
        <v>7099</v>
      </c>
    </row>
    <row r="11155" spans="1:13" hidden="1" x14ac:dyDescent="0.2">
      <c r="A11155" s="27">
        <v>95390.399999999994</v>
      </c>
      <c r="B11155" s="33" t="s">
        <v>4573</v>
      </c>
      <c r="C11155" s="28" t="s">
        <v>4574</v>
      </c>
      <c r="D11155" s="25">
        <v>41730</v>
      </c>
      <c r="E11155" s="33" t="s">
        <v>7163</v>
      </c>
      <c r="F11155" s="26">
        <v>20</v>
      </c>
      <c r="G11155" s="28" t="s">
        <v>4595</v>
      </c>
      <c r="H11155" s="28" t="s">
        <v>3370</v>
      </c>
      <c r="J11155" s="28" t="s">
        <v>4905</v>
      </c>
      <c r="K11155" s="29">
        <v>41730</v>
      </c>
      <c r="L11155" s="28" t="s">
        <v>7182</v>
      </c>
      <c r="M11155" s="28" t="s">
        <v>7100</v>
      </c>
    </row>
    <row r="11156" spans="1:13" hidden="1" x14ac:dyDescent="0.2">
      <c r="A11156" s="27">
        <v>95907</v>
      </c>
      <c r="B11156" s="28" t="s">
        <v>4573</v>
      </c>
      <c r="C11156" s="28" t="s">
        <v>4580</v>
      </c>
      <c r="D11156" s="25">
        <v>41730</v>
      </c>
      <c r="E11156" s="28" t="s">
        <v>5316</v>
      </c>
      <c r="F11156" s="26">
        <v>330</v>
      </c>
      <c r="G11156" s="28" t="s">
        <v>4595</v>
      </c>
      <c r="H11156" s="28" t="s">
        <v>3370</v>
      </c>
    </row>
    <row r="11157" spans="1:13" hidden="1" x14ac:dyDescent="0.2">
      <c r="A11157" s="27">
        <v>95906</v>
      </c>
      <c r="B11157" s="28" t="s">
        <v>5150</v>
      </c>
      <c r="C11157" s="28" t="s">
        <v>4580</v>
      </c>
      <c r="D11157" s="25">
        <v>41730</v>
      </c>
      <c r="E11157" s="28" t="s">
        <v>5315</v>
      </c>
      <c r="F11157" s="26">
        <v>-590</v>
      </c>
      <c r="G11157" s="28" t="s">
        <v>4574</v>
      </c>
      <c r="H11157" s="28" t="s">
        <v>6667</v>
      </c>
    </row>
    <row r="11158" spans="1:13" hidden="1" x14ac:dyDescent="0.2">
      <c r="A11158" s="27">
        <v>95391</v>
      </c>
      <c r="B11158" s="28" t="s">
        <v>4573</v>
      </c>
      <c r="C11158" s="28" t="s">
        <v>4574</v>
      </c>
      <c r="D11158" s="25">
        <v>41730</v>
      </c>
      <c r="E11158" s="28" t="s">
        <v>5365</v>
      </c>
      <c r="F11158" s="26">
        <v>181.72</v>
      </c>
      <c r="G11158" s="28" t="s">
        <v>4597</v>
      </c>
      <c r="H11158" s="28" t="s">
        <v>3381</v>
      </c>
      <c r="J11158" s="28" t="s">
        <v>4909</v>
      </c>
      <c r="K11158" s="29">
        <v>41730</v>
      </c>
      <c r="L11158" s="28" t="s">
        <v>7174</v>
      </c>
      <c r="M11158" s="28" t="s">
        <v>7192</v>
      </c>
    </row>
    <row r="11159" spans="1:13" hidden="1" x14ac:dyDescent="0.2">
      <c r="A11159" s="211">
        <v>95380</v>
      </c>
      <c r="B11159" s="33" t="s">
        <v>4573</v>
      </c>
      <c r="C11159" s="28" t="s">
        <v>4574</v>
      </c>
      <c r="D11159" s="25">
        <v>41731</v>
      </c>
      <c r="F11159" s="26">
        <v>13</v>
      </c>
      <c r="G11159" s="28" t="s">
        <v>5165</v>
      </c>
      <c r="H11159" s="28" t="s">
        <v>3370</v>
      </c>
      <c r="J11159" s="28" t="s">
        <v>4907</v>
      </c>
      <c r="K11159" s="29">
        <v>41731</v>
      </c>
      <c r="L11159" s="28" t="s">
        <v>7176</v>
      </c>
      <c r="M11159" s="28">
        <v>1472</v>
      </c>
    </row>
    <row r="11160" spans="1:13" hidden="1" x14ac:dyDescent="0.2">
      <c r="A11160" s="211">
        <v>95379</v>
      </c>
      <c r="B11160" s="33" t="s">
        <v>4573</v>
      </c>
      <c r="C11160" s="28" t="s">
        <v>4574</v>
      </c>
      <c r="D11160" s="25">
        <v>41731</v>
      </c>
      <c r="F11160" s="26">
        <v>20</v>
      </c>
      <c r="G11160" s="28" t="s">
        <v>4817</v>
      </c>
      <c r="H11160" s="28" t="s">
        <v>5954</v>
      </c>
      <c r="J11160" s="28" t="s">
        <v>4911</v>
      </c>
      <c r="K11160" s="29">
        <v>41731</v>
      </c>
      <c r="L11160" s="28" t="s">
        <v>7174</v>
      </c>
      <c r="M11160" s="28" t="s">
        <v>7248</v>
      </c>
    </row>
    <row r="11161" spans="1:13" hidden="1" x14ac:dyDescent="0.2">
      <c r="A11161" s="211">
        <v>95378</v>
      </c>
      <c r="B11161" s="33" t="s">
        <v>4573</v>
      </c>
      <c r="C11161" s="28" t="s">
        <v>4574</v>
      </c>
      <c r="D11161" s="25">
        <v>41731</v>
      </c>
      <c r="E11161" s="33"/>
      <c r="F11161" s="26">
        <v>7.99</v>
      </c>
      <c r="G11161" s="28" t="s">
        <v>2742</v>
      </c>
      <c r="H11161" s="28" t="s">
        <v>3381</v>
      </c>
      <c r="J11161" s="28" t="s">
        <v>4911</v>
      </c>
      <c r="K11161" s="29">
        <v>41731</v>
      </c>
      <c r="L11161" s="28" t="s">
        <v>7174</v>
      </c>
      <c r="M11161" s="28" t="s">
        <v>8111</v>
      </c>
    </row>
    <row r="11162" spans="1:13" hidden="1" x14ac:dyDescent="0.2">
      <c r="A11162" s="211">
        <v>95486</v>
      </c>
      <c r="B11162" s="28" t="s">
        <v>4573</v>
      </c>
      <c r="C11162" s="28" t="s">
        <v>5135</v>
      </c>
      <c r="D11162" s="25">
        <v>41731</v>
      </c>
      <c r="E11162" s="28" t="s">
        <v>2701</v>
      </c>
      <c r="F11162" s="26">
        <v>74.75</v>
      </c>
      <c r="G11162" s="28" t="s">
        <v>2203</v>
      </c>
      <c r="H11162" s="28" t="s">
        <v>3370</v>
      </c>
      <c r="J11162" s="28" t="s">
        <v>4909</v>
      </c>
      <c r="K11162" s="29">
        <v>41732</v>
      </c>
      <c r="L11162" s="28" t="s">
        <v>5658</v>
      </c>
      <c r="M11162" s="28" t="s">
        <v>4229</v>
      </c>
    </row>
    <row r="11163" spans="1:13" hidden="1" x14ac:dyDescent="0.2">
      <c r="A11163" s="27">
        <v>95376</v>
      </c>
      <c r="B11163" s="28" t="s">
        <v>4573</v>
      </c>
      <c r="C11163" s="28" t="s">
        <v>4574</v>
      </c>
      <c r="D11163" s="25">
        <v>41731</v>
      </c>
      <c r="F11163" s="26">
        <v>21.01</v>
      </c>
      <c r="G11163" s="28" t="s">
        <v>8623</v>
      </c>
      <c r="H11163" s="28" t="s">
        <v>3381</v>
      </c>
      <c r="J11163" s="28" t="s">
        <v>4907</v>
      </c>
      <c r="K11163" s="29">
        <v>41731</v>
      </c>
      <c r="L11163" s="28" t="s">
        <v>7174</v>
      </c>
      <c r="M11163" s="28" t="s">
        <v>1402</v>
      </c>
    </row>
    <row r="11164" spans="1:13" hidden="1" x14ac:dyDescent="0.2">
      <c r="A11164" s="27">
        <v>95375</v>
      </c>
      <c r="B11164" s="33" t="s">
        <v>4573</v>
      </c>
      <c r="C11164" s="28" t="s">
        <v>4574</v>
      </c>
      <c r="D11164" s="25">
        <v>41731</v>
      </c>
      <c r="E11164" s="28" t="s">
        <v>3389</v>
      </c>
      <c r="F11164" s="26">
        <v>26.95</v>
      </c>
      <c r="G11164" s="28" t="s">
        <v>5139</v>
      </c>
      <c r="H11164" s="28" t="s">
        <v>3381</v>
      </c>
      <c r="J11164" s="28" t="s">
        <v>4911</v>
      </c>
      <c r="K11164" s="29">
        <v>41731</v>
      </c>
      <c r="L11164" s="28" t="s">
        <v>7174</v>
      </c>
      <c r="M11164" s="28" t="s">
        <v>7187</v>
      </c>
    </row>
    <row r="11165" spans="1:13" hidden="1" x14ac:dyDescent="0.2">
      <c r="A11165" s="27">
        <v>95598</v>
      </c>
      <c r="B11165" s="28" t="s">
        <v>4573</v>
      </c>
      <c r="C11165" s="28" t="s">
        <v>5133</v>
      </c>
      <c r="D11165" s="25">
        <v>41731</v>
      </c>
      <c r="F11165" s="26">
        <v>3.06</v>
      </c>
      <c r="G11165" s="28" t="s">
        <v>5137</v>
      </c>
      <c r="H11165" s="28" t="s">
        <v>3365</v>
      </c>
      <c r="J11165" s="28" t="s">
        <v>4909</v>
      </c>
      <c r="K11165" s="29">
        <v>41731</v>
      </c>
      <c r="L11165" s="28" t="s">
        <v>5658</v>
      </c>
      <c r="M11165" s="28" t="s">
        <v>4873</v>
      </c>
    </row>
    <row r="11166" spans="1:13" hidden="1" x14ac:dyDescent="0.2">
      <c r="A11166" s="27">
        <v>95381</v>
      </c>
      <c r="B11166" s="33" t="s">
        <v>4579</v>
      </c>
      <c r="C11166" s="28" t="s">
        <v>4574</v>
      </c>
      <c r="D11166" s="25">
        <v>41731</v>
      </c>
      <c r="F11166" s="26">
        <v>50</v>
      </c>
      <c r="G11166" s="28" t="s">
        <v>5133</v>
      </c>
      <c r="H11166" s="28" t="s">
        <v>6667</v>
      </c>
      <c r="K11166" s="29">
        <v>41731</v>
      </c>
      <c r="L11166" s="28" t="s">
        <v>7174</v>
      </c>
      <c r="M11166" s="28" t="s">
        <v>2972</v>
      </c>
    </row>
    <row r="11167" spans="1:13" hidden="1" x14ac:dyDescent="0.2">
      <c r="A11167" s="27">
        <v>95377</v>
      </c>
      <c r="B11167" s="28" t="s">
        <v>4573</v>
      </c>
      <c r="C11167" s="28" t="s">
        <v>4574</v>
      </c>
      <c r="D11167" s="25">
        <v>41731</v>
      </c>
      <c r="E11167" s="28" t="s">
        <v>4191</v>
      </c>
      <c r="F11167" s="26">
        <v>50.13</v>
      </c>
      <c r="G11167" s="28" t="s">
        <v>4597</v>
      </c>
      <c r="H11167" s="28" t="s">
        <v>7322</v>
      </c>
      <c r="J11167" s="28" t="s">
        <v>4549</v>
      </c>
      <c r="K11167" s="29">
        <v>41731</v>
      </c>
      <c r="L11167" s="28" t="s">
        <v>7174</v>
      </c>
      <c r="M11167" s="28" t="s">
        <v>7192</v>
      </c>
    </row>
    <row r="11168" spans="1:13" hidden="1" x14ac:dyDescent="0.2">
      <c r="A11168" s="211">
        <v>95374</v>
      </c>
      <c r="B11168" s="28" t="s">
        <v>4579</v>
      </c>
      <c r="C11168" s="28" t="s">
        <v>4574</v>
      </c>
      <c r="D11168" s="25">
        <v>41732</v>
      </c>
      <c r="F11168" s="26">
        <v>50</v>
      </c>
      <c r="G11168" s="28" t="s">
        <v>4580</v>
      </c>
      <c r="H11168" s="28" t="s">
        <v>6667</v>
      </c>
      <c r="K11168" s="29">
        <v>41732</v>
      </c>
      <c r="L11168" s="28" t="s">
        <v>3059</v>
      </c>
      <c r="M11168" s="28" t="s">
        <v>7087</v>
      </c>
    </row>
    <row r="11169" spans="1:13" hidden="1" x14ac:dyDescent="0.2">
      <c r="A11169" s="211">
        <v>95488</v>
      </c>
      <c r="B11169" s="28" t="s">
        <v>4573</v>
      </c>
      <c r="C11169" s="28" t="s">
        <v>5135</v>
      </c>
      <c r="D11169" s="25">
        <v>41732</v>
      </c>
      <c r="E11169" s="28" t="s">
        <v>2602</v>
      </c>
      <c r="F11169" s="26">
        <v>11.25</v>
      </c>
      <c r="G11169" s="28" t="s">
        <v>7050</v>
      </c>
      <c r="H11169" s="28" t="s">
        <v>3484</v>
      </c>
      <c r="J11169" s="28" t="s">
        <v>4911</v>
      </c>
      <c r="K11169" s="29">
        <v>41734</v>
      </c>
      <c r="L11169" s="28" t="s">
        <v>5658</v>
      </c>
      <c r="M11169" s="28" t="s">
        <v>4151</v>
      </c>
    </row>
    <row r="11170" spans="1:13" hidden="1" x14ac:dyDescent="0.2">
      <c r="A11170" s="211">
        <v>95373</v>
      </c>
      <c r="B11170" s="28" t="s">
        <v>4573</v>
      </c>
      <c r="C11170" s="28" t="s">
        <v>4574</v>
      </c>
      <c r="D11170" s="25">
        <v>41732</v>
      </c>
      <c r="F11170" s="26">
        <v>11.39</v>
      </c>
      <c r="G11170" s="28" t="s">
        <v>5143</v>
      </c>
      <c r="H11170" s="28" t="s">
        <v>3381</v>
      </c>
      <c r="J11170" s="28" t="s">
        <v>4909</v>
      </c>
      <c r="K11170" s="29">
        <v>41732</v>
      </c>
      <c r="L11170" s="28" t="s">
        <v>7174</v>
      </c>
      <c r="M11170" s="28" t="s">
        <v>7217</v>
      </c>
    </row>
    <row r="11171" spans="1:13" hidden="1" x14ac:dyDescent="0.2">
      <c r="A11171" s="27">
        <v>95372</v>
      </c>
      <c r="B11171" s="28" t="s">
        <v>4579</v>
      </c>
      <c r="C11171" s="28" t="s">
        <v>4574</v>
      </c>
      <c r="D11171" s="25">
        <v>41732</v>
      </c>
      <c r="F11171" s="26">
        <v>3548.72</v>
      </c>
      <c r="G11171" s="28" t="s">
        <v>5135</v>
      </c>
      <c r="H11171" s="28" t="s">
        <v>6667</v>
      </c>
      <c r="K11171" s="29">
        <v>41732</v>
      </c>
      <c r="L11171" s="28" t="s">
        <v>7174</v>
      </c>
      <c r="M11171" s="28" t="s">
        <v>7218</v>
      </c>
    </row>
    <row r="11172" spans="1:13" hidden="1" x14ac:dyDescent="0.2">
      <c r="A11172" s="27">
        <v>95487</v>
      </c>
      <c r="B11172" s="28" t="s">
        <v>4573</v>
      </c>
      <c r="C11172" s="28" t="s">
        <v>5135</v>
      </c>
      <c r="D11172" s="25">
        <v>41732</v>
      </c>
      <c r="F11172" s="26">
        <v>4.99</v>
      </c>
      <c r="G11172" s="28" t="s">
        <v>7119</v>
      </c>
      <c r="H11172" s="28" t="s">
        <v>3365</v>
      </c>
      <c r="J11172" s="28" t="s">
        <v>4911</v>
      </c>
      <c r="K11172" s="29">
        <v>41733</v>
      </c>
      <c r="L11172" s="28" t="s">
        <v>5658</v>
      </c>
      <c r="M11172" s="28" t="s">
        <v>6161</v>
      </c>
    </row>
    <row r="11173" spans="1:13" hidden="1" x14ac:dyDescent="0.2">
      <c r="A11173" s="27">
        <v>95582.1</v>
      </c>
      <c r="B11173" s="28" t="s">
        <v>4573</v>
      </c>
      <c r="C11173" s="28" t="s">
        <v>2008</v>
      </c>
      <c r="D11173" s="25">
        <v>41732</v>
      </c>
      <c r="E11173" s="28" t="s">
        <v>1331</v>
      </c>
      <c r="F11173" s="26">
        <v>4.5</v>
      </c>
      <c r="G11173" s="28" t="s">
        <v>683</v>
      </c>
      <c r="H11173" s="28" t="s">
        <v>3488</v>
      </c>
      <c r="J11173" s="28" t="s">
        <v>4908</v>
      </c>
      <c r="K11173" s="29">
        <v>41733</v>
      </c>
      <c r="L11173" s="28" t="s">
        <v>5658</v>
      </c>
      <c r="M11173" s="28" t="s">
        <v>4859</v>
      </c>
    </row>
    <row r="11174" spans="1:13" hidden="1" x14ac:dyDescent="0.2">
      <c r="A11174" s="27">
        <v>95582.2</v>
      </c>
      <c r="B11174" s="28" t="s">
        <v>4573</v>
      </c>
      <c r="C11174" s="28" t="s">
        <v>2008</v>
      </c>
      <c r="D11174" s="25">
        <v>41732</v>
      </c>
      <c r="F11174" s="26">
        <v>20.41</v>
      </c>
      <c r="G11174" s="28" t="s">
        <v>683</v>
      </c>
      <c r="H11174" s="28" t="s">
        <v>3365</v>
      </c>
      <c r="J11174" s="28" t="s">
        <v>4909</v>
      </c>
      <c r="K11174" s="29">
        <v>41733</v>
      </c>
      <c r="L11174" s="28" t="s">
        <v>5658</v>
      </c>
      <c r="M11174" s="28" t="s">
        <v>4859</v>
      </c>
    </row>
    <row r="11175" spans="1:13" hidden="1" x14ac:dyDescent="0.2">
      <c r="A11175" s="211">
        <v>95370</v>
      </c>
      <c r="B11175" s="33" t="s">
        <v>4579</v>
      </c>
      <c r="C11175" s="28" t="s">
        <v>4574</v>
      </c>
      <c r="D11175" s="25">
        <v>41733</v>
      </c>
      <c r="F11175" s="26">
        <v>50</v>
      </c>
      <c r="G11175" s="28" t="s">
        <v>4580</v>
      </c>
      <c r="H11175" s="28" t="s">
        <v>6667</v>
      </c>
      <c r="K11175" s="29">
        <v>41733</v>
      </c>
      <c r="L11175" s="28" t="s">
        <v>3059</v>
      </c>
      <c r="M11175" s="28" t="s">
        <v>7086</v>
      </c>
    </row>
    <row r="11176" spans="1:13" hidden="1" x14ac:dyDescent="0.2">
      <c r="A11176" s="211">
        <v>95369</v>
      </c>
      <c r="B11176" s="28" t="s">
        <v>4573</v>
      </c>
      <c r="C11176" s="28" t="s">
        <v>4574</v>
      </c>
      <c r="D11176" s="25">
        <v>41733</v>
      </c>
      <c r="F11176" s="26">
        <v>35</v>
      </c>
      <c r="G11176" s="28" t="s">
        <v>6756</v>
      </c>
      <c r="H11176" s="28" t="s">
        <v>277</v>
      </c>
      <c r="J11176" s="28" t="s">
        <v>4911</v>
      </c>
      <c r="K11176" s="29">
        <v>41733</v>
      </c>
      <c r="L11176" s="28" t="s">
        <v>7174</v>
      </c>
      <c r="M11176" s="28" t="s">
        <v>6785</v>
      </c>
    </row>
    <row r="11177" spans="1:13" hidden="1" x14ac:dyDescent="0.2">
      <c r="A11177" s="211">
        <v>95490</v>
      </c>
      <c r="B11177" s="33" t="s">
        <v>4573</v>
      </c>
      <c r="C11177" s="28" t="s">
        <v>5135</v>
      </c>
      <c r="D11177" s="25">
        <v>41733</v>
      </c>
      <c r="E11177" s="28" t="s">
        <v>1083</v>
      </c>
      <c r="F11177" s="26">
        <v>11.3</v>
      </c>
      <c r="G11177" s="28" t="s">
        <v>5965</v>
      </c>
      <c r="H11177" s="28" t="s">
        <v>3484</v>
      </c>
      <c r="J11177" s="28" t="s">
        <v>4908</v>
      </c>
      <c r="K11177" s="29">
        <v>41736</v>
      </c>
      <c r="L11177" s="28" t="s">
        <v>5658</v>
      </c>
      <c r="M11177" s="28" t="s">
        <v>4230</v>
      </c>
    </row>
    <row r="11178" spans="1:13" hidden="1" x14ac:dyDescent="0.2">
      <c r="A11178" s="211">
        <v>95491</v>
      </c>
      <c r="B11178" s="28" t="s">
        <v>4573</v>
      </c>
      <c r="C11178" s="28" t="s">
        <v>5135</v>
      </c>
      <c r="D11178" s="25">
        <v>41733</v>
      </c>
      <c r="E11178" s="28" t="s">
        <v>1084</v>
      </c>
      <c r="F11178" s="26">
        <v>19.98</v>
      </c>
      <c r="G11178" s="28" t="s">
        <v>5965</v>
      </c>
      <c r="H11178" s="28" t="s">
        <v>3488</v>
      </c>
      <c r="J11178" s="28" t="s">
        <v>4908</v>
      </c>
      <c r="K11178" s="29">
        <v>41736</v>
      </c>
      <c r="L11178" s="28" t="s">
        <v>5658</v>
      </c>
      <c r="M11178" s="28" t="s">
        <v>4230</v>
      </c>
    </row>
    <row r="11179" spans="1:13" hidden="1" x14ac:dyDescent="0.2">
      <c r="A11179" s="211">
        <v>95371</v>
      </c>
      <c r="B11179" s="28" t="s">
        <v>4573</v>
      </c>
      <c r="C11179" s="28" t="s">
        <v>4574</v>
      </c>
      <c r="D11179" s="25">
        <v>41733</v>
      </c>
      <c r="F11179" s="26">
        <v>12</v>
      </c>
      <c r="G11179" s="28" t="s">
        <v>4596</v>
      </c>
      <c r="H11179" s="28" t="s">
        <v>5954</v>
      </c>
      <c r="J11179" s="28" t="s">
        <v>4912</v>
      </c>
      <c r="K11179" s="29">
        <v>41733</v>
      </c>
      <c r="L11179" s="28" t="s">
        <v>7174</v>
      </c>
      <c r="M11179" s="28" t="s">
        <v>4596</v>
      </c>
    </row>
    <row r="11180" spans="1:13" hidden="1" x14ac:dyDescent="0.2">
      <c r="A11180" s="27">
        <v>95489</v>
      </c>
      <c r="B11180" s="28" t="s">
        <v>4573</v>
      </c>
      <c r="C11180" s="28" t="s">
        <v>5135</v>
      </c>
      <c r="D11180" s="25">
        <v>41733</v>
      </c>
      <c r="F11180" s="26">
        <v>56.29</v>
      </c>
      <c r="G11180" s="28" t="s">
        <v>4758</v>
      </c>
      <c r="H11180" s="28" t="s">
        <v>7322</v>
      </c>
      <c r="J11180" s="28" t="s">
        <v>7139</v>
      </c>
      <c r="K11180" s="29">
        <v>41736</v>
      </c>
      <c r="L11180" s="28" t="s">
        <v>5658</v>
      </c>
      <c r="M11180" s="28" t="s">
        <v>3005</v>
      </c>
    </row>
    <row r="11181" spans="1:13" hidden="1" x14ac:dyDescent="0.2">
      <c r="A11181" s="211">
        <v>95596</v>
      </c>
      <c r="B11181" s="28" t="s">
        <v>4573</v>
      </c>
      <c r="C11181" s="28" t="s">
        <v>5133</v>
      </c>
      <c r="D11181" s="25">
        <v>41734</v>
      </c>
      <c r="F11181" s="26">
        <v>0.01</v>
      </c>
      <c r="G11181" s="28" t="s">
        <v>681</v>
      </c>
      <c r="H11181" s="28" t="s">
        <v>7165</v>
      </c>
      <c r="K11181" s="29">
        <v>41734</v>
      </c>
      <c r="L11181" s="28" t="s">
        <v>5658</v>
      </c>
      <c r="M11181" s="28" t="s">
        <v>2936</v>
      </c>
    </row>
    <row r="11182" spans="1:13" hidden="1" x14ac:dyDescent="0.2">
      <c r="A11182" s="211">
        <v>95493</v>
      </c>
      <c r="B11182" s="28" t="s">
        <v>4573</v>
      </c>
      <c r="C11182" s="28" t="s">
        <v>5135</v>
      </c>
      <c r="D11182" s="25">
        <v>41734</v>
      </c>
      <c r="F11182" s="26">
        <v>4</v>
      </c>
      <c r="G11182" s="28" t="s">
        <v>7133</v>
      </c>
      <c r="H11182" s="28" t="s">
        <v>3381</v>
      </c>
      <c r="J11182" s="28" t="s">
        <v>4909</v>
      </c>
      <c r="K11182" s="29">
        <v>41736</v>
      </c>
      <c r="L11182" s="28" t="s">
        <v>5658</v>
      </c>
      <c r="M11182" s="28" t="s">
        <v>4232</v>
      </c>
    </row>
    <row r="11183" spans="1:13" hidden="1" x14ac:dyDescent="0.2">
      <c r="A11183" s="211">
        <v>95494</v>
      </c>
      <c r="B11183" s="28" t="s">
        <v>4573</v>
      </c>
      <c r="C11183" s="28" t="s">
        <v>5135</v>
      </c>
      <c r="D11183" s="25">
        <v>41734</v>
      </c>
      <c r="F11183" s="26">
        <v>5.99</v>
      </c>
      <c r="G11183" s="28" t="s">
        <v>7133</v>
      </c>
      <c r="H11183" s="28" t="s">
        <v>3381</v>
      </c>
      <c r="J11183" s="28" t="s">
        <v>4909</v>
      </c>
      <c r="K11183" s="29">
        <v>41736</v>
      </c>
      <c r="L11183" s="28" t="s">
        <v>5658</v>
      </c>
      <c r="M11183" s="28" t="s">
        <v>4233</v>
      </c>
    </row>
    <row r="11184" spans="1:13" hidden="1" x14ac:dyDescent="0.2">
      <c r="A11184" s="27">
        <v>95492</v>
      </c>
      <c r="B11184" s="28" t="s">
        <v>4573</v>
      </c>
      <c r="C11184" s="28" t="s">
        <v>5135</v>
      </c>
      <c r="D11184" s="25">
        <v>41734</v>
      </c>
      <c r="E11184" s="28" t="s">
        <v>1085</v>
      </c>
      <c r="F11184" s="26">
        <v>85</v>
      </c>
      <c r="G11184" s="28" t="s">
        <v>688</v>
      </c>
      <c r="H11184" s="28" t="s">
        <v>3484</v>
      </c>
      <c r="J11184" s="28" t="s">
        <v>4908</v>
      </c>
      <c r="K11184" s="29">
        <v>41736</v>
      </c>
      <c r="L11184" s="28" t="s">
        <v>5658</v>
      </c>
      <c r="M11184" s="28" t="s">
        <v>4231</v>
      </c>
    </row>
    <row r="11185" spans="1:13" hidden="1" x14ac:dyDescent="0.2">
      <c r="A11185" s="27">
        <v>95597</v>
      </c>
      <c r="B11185" s="28" t="s">
        <v>7124</v>
      </c>
      <c r="C11185" s="28" t="s">
        <v>5133</v>
      </c>
      <c r="D11185" s="25">
        <v>41734</v>
      </c>
      <c r="F11185" s="26">
        <v>-0.03</v>
      </c>
      <c r="G11185" s="28" t="s">
        <v>5133</v>
      </c>
      <c r="H11185" s="28" t="s">
        <v>6666</v>
      </c>
      <c r="K11185" s="29">
        <v>41734</v>
      </c>
      <c r="L11185" s="28" t="s">
        <v>5658</v>
      </c>
      <c r="M11185" s="28" t="s">
        <v>2937</v>
      </c>
    </row>
    <row r="11186" spans="1:13" hidden="1" x14ac:dyDescent="0.2">
      <c r="A11186" s="27">
        <v>95777</v>
      </c>
      <c r="B11186" s="28" t="s">
        <v>4573</v>
      </c>
      <c r="C11186" s="28" t="s">
        <v>5135</v>
      </c>
      <c r="D11186" s="25">
        <v>41735</v>
      </c>
      <c r="F11186" s="26">
        <v>66</v>
      </c>
      <c r="G11186" s="28" t="s">
        <v>4095</v>
      </c>
      <c r="H11186" s="28" t="s">
        <v>4600</v>
      </c>
      <c r="J11186" s="28" t="s">
        <v>4905</v>
      </c>
      <c r="K11186" s="29">
        <v>41886</v>
      </c>
      <c r="L11186" s="28" t="s">
        <v>5658</v>
      </c>
      <c r="M11186" s="28" t="s">
        <v>3892</v>
      </c>
    </row>
    <row r="11187" spans="1:13" hidden="1" x14ac:dyDescent="0.2">
      <c r="A11187" s="211">
        <v>95368</v>
      </c>
      <c r="B11187" s="33" t="s">
        <v>4573</v>
      </c>
      <c r="C11187" s="33" t="s">
        <v>4574</v>
      </c>
      <c r="D11187" s="25">
        <v>41736</v>
      </c>
      <c r="F11187" s="26">
        <v>5</v>
      </c>
      <c r="G11187" s="28" t="s">
        <v>4590</v>
      </c>
      <c r="H11187" s="28" t="s">
        <v>5954</v>
      </c>
      <c r="J11187" s="28" t="s">
        <v>4912</v>
      </c>
      <c r="K11187" s="29">
        <v>41736</v>
      </c>
      <c r="L11187" s="33" t="s">
        <v>7182</v>
      </c>
      <c r="M11187" s="28" t="s">
        <v>7098</v>
      </c>
    </row>
    <row r="11188" spans="1:13" hidden="1" x14ac:dyDescent="0.2">
      <c r="A11188" s="211">
        <v>95495.1</v>
      </c>
      <c r="B11188" s="28" t="s">
        <v>4573</v>
      </c>
      <c r="C11188" s="28" t="s">
        <v>5135</v>
      </c>
      <c r="D11188" s="25">
        <v>41736</v>
      </c>
      <c r="E11188" s="28" t="s">
        <v>1331</v>
      </c>
      <c r="F11188" s="26">
        <v>21</v>
      </c>
      <c r="G11188" s="28" t="s">
        <v>898</v>
      </c>
      <c r="H11188" s="28" t="s">
        <v>3488</v>
      </c>
      <c r="J11188" s="28" t="s">
        <v>4908</v>
      </c>
      <c r="K11188" s="29">
        <v>41737</v>
      </c>
      <c r="L11188" s="28" t="s">
        <v>5658</v>
      </c>
      <c r="M11188" s="28" t="s">
        <v>8426</v>
      </c>
    </row>
    <row r="11189" spans="1:13" hidden="1" x14ac:dyDescent="0.2">
      <c r="A11189" s="211">
        <v>95495.2</v>
      </c>
      <c r="B11189" s="28" t="s">
        <v>4573</v>
      </c>
      <c r="C11189" s="28" t="s">
        <v>5135</v>
      </c>
      <c r="D11189" s="25">
        <v>41736</v>
      </c>
      <c r="E11189" s="28" t="s">
        <v>726</v>
      </c>
      <c r="F11189" s="26">
        <v>5</v>
      </c>
      <c r="G11189" s="28" t="s">
        <v>898</v>
      </c>
      <c r="H11189" s="28" t="s">
        <v>3370</v>
      </c>
      <c r="J11189" s="28" t="s">
        <v>4909</v>
      </c>
      <c r="K11189" s="29">
        <v>41737</v>
      </c>
      <c r="L11189" s="28" t="s">
        <v>5658</v>
      </c>
      <c r="M11189" s="28" t="s">
        <v>8426</v>
      </c>
    </row>
    <row r="11190" spans="1:13" hidden="1" x14ac:dyDescent="0.2">
      <c r="A11190" s="211">
        <v>95495.3</v>
      </c>
      <c r="B11190" s="28" t="s">
        <v>4573</v>
      </c>
      <c r="C11190" s="28" t="s">
        <v>5135</v>
      </c>
      <c r="D11190" s="25">
        <v>41736</v>
      </c>
      <c r="F11190" s="26">
        <v>62.5</v>
      </c>
      <c r="G11190" s="28" t="s">
        <v>898</v>
      </c>
      <c r="H11190" s="28" t="s">
        <v>3365</v>
      </c>
      <c r="J11190" s="28" t="s">
        <v>4909</v>
      </c>
      <c r="K11190" s="29">
        <v>41737</v>
      </c>
      <c r="L11190" s="28" t="s">
        <v>5658</v>
      </c>
      <c r="M11190" s="28" t="s">
        <v>8426</v>
      </c>
    </row>
    <row r="11191" spans="1:13" hidden="1" x14ac:dyDescent="0.2">
      <c r="A11191" s="27">
        <v>95496</v>
      </c>
      <c r="B11191" s="28" t="s">
        <v>4573</v>
      </c>
      <c r="C11191" s="28" t="s">
        <v>5135</v>
      </c>
      <c r="D11191" s="25">
        <v>41736</v>
      </c>
      <c r="F11191" s="26">
        <v>3.55</v>
      </c>
      <c r="G11191" s="28" t="s">
        <v>7119</v>
      </c>
      <c r="H11191" s="28" t="s">
        <v>3365</v>
      </c>
      <c r="J11191" s="28" t="s">
        <v>4911</v>
      </c>
      <c r="K11191" s="29">
        <v>41737</v>
      </c>
      <c r="L11191" s="28" t="s">
        <v>5658</v>
      </c>
      <c r="M11191" s="28" t="s">
        <v>6161</v>
      </c>
    </row>
    <row r="11192" spans="1:13" hidden="1" x14ac:dyDescent="0.2">
      <c r="A11192" s="27">
        <v>95365</v>
      </c>
      <c r="B11192" s="28" t="s">
        <v>4573</v>
      </c>
      <c r="C11192" s="28" t="s">
        <v>4574</v>
      </c>
      <c r="D11192" s="25">
        <v>41736</v>
      </c>
      <c r="F11192" s="26">
        <v>77.5</v>
      </c>
      <c r="G11192" s="28" t="s">
        <v>5152</v>
      </c>
      <c r="H11192" s="28" t="s">
        <v>7311</v>
      </c>
      <c r="J11192" s="28" t="s">
        <v>4683</v>
      </c>
      <c r="K11192" s="29">
        <v>41736</v>
      </c>
      <c r="L11192" s="28" t="s">
        <v>7182</v>
      </c>
      <c r="M11192" s="28" t="s">
        <v>7097</v>
      </c>
    </row>
    <row r="11193" spans="1:13" hidden="1" x14ac:dyDescent="0.2">
      <c r="A11193" s="27">
        <v>95367</v>
      </c>
      <c r="B11193" s="28" t="s">
        <v>4579</v>
      </c>
      <c r="C11193" s="28" t="s">
        <v>4574</v>
      </c>
      <c r="D11193" s="25">
        <v>41736</v>
      </c>
      <c r="F11193" s="26">
        <v>316.13</v>
      </c>
      <c r="G11193" s="28" t="s">
        <v>2008</v>
      </c>
      <c r="H11193" s="28" t="s">
        <v>6667</v>
      </c>
      <c r="K11193" s="29">
        <v>41736</v>
      </c>
      <c r="L11193" s="28" t="s">
        <v>7174</v>
      </c>
      <c r="M11193" s="28" t="s">
        <v>6451</v>
      </c>
    </row>
    <row r="11194" spans="1:13" hidden="1" x14ac:dyDescent="0.2">
      <c r="A11194" s="27">
        <v>95366</v>
      </c>
      <c r="B11194" s="28" t="s">
        <v>4573</v>
      </c>
      <c r="C11194" s="28" t="s">
        <v>4574</v>
      </c>
      <c r="D11194" s="25">
        <v>41736</v>
      </c>
      <c r="E11194" s="28" t="s">
        <v>3388</v>
      </c>
      <c r="F11194" s="26">
        <v>8.19</v>
      </c>
      <c r="G11194" s="28" t="s">
        <v>4589</v>
      </c>
      <c r="H11194" s="28" t="s">
        <v>3381</v>
      </c>
      <c r="J11194" s="28" t="s">
        <v>4907</v>
      </c>
      <c r="K11194" s="29">
        <v>41736</v>
      </c>
      <c r="L11194" s="28" t="s">
        <v>7174</v>
      </c>
      <c r="M11194" s="28" t="s">
        <v>7186</v>
      </c>
    </row>
    <row r="11195" spans="1:13" hidden="1" x14ac:dyDescent="0.2">
      <c r="A11195" s="27">
        <v>95583</v>
      </c>
      <c r="B11195" s="28" t="s">
        <v>5150</v>
      </c>
      <c r="C11195" s="28" t="s">
        <v>2008</v>
      </c>
      <c r="D11195" s="25">
        <v>41736</v>
      </c>
      <c r="F11195" s="26">
        <v>-316.13</v>
      </c>
      <c r="G11195" s="28" t="s">
        <v>4574</v>
      </c>
      <c r="H11195" s="28" t="s">
        <v>6667</v>
      </c>
      <c r="K11195" s="29">
        <v>41824</v>
      </c>
      <c r="L11195" s="28" t="s">
        <v>5658</v>
      </c>
      <c r="M11195" s="28" t="s">
        <v>4860</v>
      </c>
    </row>
    <row r="11196" spans="1:13" x14ac:dyDescent="0.2">
      <c r="A11196" s="27">
        <v>95497</v>
      </c>
      <c r="B11196" s="28" t="s">
        <v>4573</v>
      </c>
      <c r="C11196" s="28" t="s">
        <v>5135</v>
      </c>
      <c r="D11196" s="25">
        <v>41736</v>
      </c>
      <c r="E11196" s="33"/>
      <c r="F11196" s="26">
        <v>11.8</v>
      </c>
      <c r="G11196" s="28" t="s">
        <v>2205</v>
      </c>
      <c r="H11196" s="28" t="s">
        <v>7151</v>
      </c>
      <c r="J11196" s="28" t="s">
        <v>4911</v>
      </c>
      <c r="K11196" s="29">
        <v>41737</v>
      </c>
      <c r="L11196" s="28" t="s">
        <v>5658</v>
      </c>
      <c r="M11196" s="28" t="s">
        <v>755</v>
      </c>
    </row>
    <row r="11197" spans="1:13" hidden="1" x14ac:dyDescent="0.2">
      <c r="A11197" s="27">
        <v>95778</v>
      </c>
      <c r="B11197" s="28" t="s">
        <v>4573</v>
      </c>
      <c r="C11197" s="28" t="s">
        <v>5135</v>
      </c>
      <c r="D11197" s="25">
        <v>41737</v>
      </c>
      <c r="F11197" s="26">
        <v>48.76</v>
      </c>
      <c r="G11197" s="28" t="s">
        <v>5160</v>
      </c>
      <c r="H11197" s="28" t="s">
        <v>7322</v>
      </c>
      <c r="J11197" s="28" t="s">
        <v>7139</v>
      </c>
      <c r="K11197" s="29">
        <v>41886</v>
      </c>
      <c r="L11197" s="28" t="s">
        <v>5658</v>
      </c>
      <c r="M11197" s="28" t="s">
        <v>3893</v>
      </c>
    </row>
    <row r="11198" spans="1:13" hidden="1" x14ac:dyDescent="0.2">
      <c r="A11198" s="27">
        <v>95779</v>
      </c>
      <c r="B11198" s="28" t="s">
        <v>4573</v>
      </c>
      <c r="C11198" s="28" t="s">
        <v>5135</v>
      </c>
      <c r="D11198" s="25">
        <v>41737</v>
      </c>
      <c r="F11198" s="26">
        <v>4.55</v>
      </c>
      <c r="G11198" s="28" t="s">
        <v>7119</v>
      </c>
      <c r="H11198" s="28" t="s">
        <v>3365</v>
      </c>
      <c r="J11198" s="28" t="s">
        <v>4911</v>
      </c>
      <c r="K11198" s="29">
        <v>41886</v>
      </c>
      <c r="L11198" s="28" t="s">
        <v>5658</v>
      </c>
      <c r="M11198" s="28" t="s">
        <v>6161</v>
      </c>
    </row>
    <row r="11199" spans="1:13" hidden="1" x14ac:dyDescent="0.2">
      <c r="A11199" s="27">
        <v>95780</v>
      </c>
      <c r="B11199" s="28" t="s">
        <v>4573</v>
      </c>
      <c r="C11199" s="28" t="s">
        <v>5135</v>
      </c>
      <c r="D11199" s="25">
        <v>41737</v>
      </c>
      <c r="F11199" s="26">
        <v>48.12</v>
      </c>
      <c r="G11199" s="28" t="s">
        <v>7486</v>
      </c>
      <c r="H11199" s="28" t="s">
        <v>3381</v>
      </c>
      <c r="J11199" s="28" t="s">
        <v>4906</v>
      </c>
      <c r="K11199" s="29">
        <v>41886</v>
      </c>
      <c r="L11199" s="28" t="s">
        <v>5658</v>
      </c>
      <c r="M11199" s="28" t="s">
        <v>5565</v>
      </c>
    </row>
    <row r="11200" spans="1:13" hidden="1" x14ac:dyDescent="0.2">
      <c r="A11200" s="211">
        <v>95364</v>
      </c>
      <c r="B11200" s="28" t="s">
        <v>4579</v>
      </c>
      <c r="C11200" s="28" t="s">
        <v>4574</v>
      </c>
      <c r="D11200" s="25">
        <v>41738</v>
      </c>
      <c r="F11200" s="26">
        <v>50</v>
      </c>
      <c r="G11200" s="28" t="s">
        <v>4580</v>
      </c>
      <c r="H11200" s="28" t="s">
        <v>6667</v>
      </c>
      <c r="K11200" s="29">
        <v>41738</v>
      </c>
      <c r="L11200" s="28" t="s">
        <v>3059</v>
      </c>
      <c r="M11200" s="28" t="s">
        <v>7085</v>
      </c>
    </row>
    <row r="11201" spans="1:13" hidden="1" x14ac:dyDescent="0.2">
      <c r="A11201" s="211">
        <v>95363</v>
      </c>
      <c r="B11201" s="28" t="s">
        <v>4585</v>
      </c>
      <c r="C11201" s="28" t="s">
        <v>4574</v>
      </c>
      <c r="D11201" s="25">
        <v>41738</v>
      </c>
      <c r="F11201" s="26">
        <v>25</v>
      </c>
      <c r="G11201" s="28" t="s">
        <v>4586</v>
      </c>
      <c r="H11201" s="28" t="s">
        <v>5948</v>
      </c>
      <c r="J11201" s="28" t="s">
        <v>4905</v>
      </c>
      <c r="K11201" s="29">
        <v>41738</v>
      </c>
      <c r="L11201" s="28" t="s">
        <v>7174</v>
      </c>
      <c r="M11201" s="28" t="s">
        <v>7180</v>
      </c>
    </row>
    <row r="11202" spans="1:13" hidden="1" x14ac:dyDescent="0.2">
      <c r="A11202" s="27">
        <v>95782</v>
      </c>
      <c r="B11202" s="28" t="s">
        <v>4573</v>
      </c>
      <c r="C11202" s="28" t="s">
        <v>5135</v>
      </c>
      <c r="D11202" s="25">
        <v>41738</v>
      </c>
      <c r="F11202" s="26">
        <v>4.99</v>
      </c>
      <c r="G11202" s="28" t="s">
        <v>7119</v>
      </c>
      <c r="H11202" s="28" t="s">
        <v>3365</v>
      </c>
      <c r="J11202" s="28" t="s">
        <v>4911</v>
      </c>
      <c r="K11202" s="29">
        <v>41916</v>
      </c>
      <c r="L11202" s="28" t="s">
        <v>5658</v>
      </c>
      <c r="M11202" s="28" t="s">
        <v>6161</v>
      </c>
    </row>
    <row r="11203" spans="1:13" hidden="1" x14ac:dyDescent="0.2">
      <c r="A11203" s="27">
        <v>95584</v>
      </c>
      <c r="B11203" s="28" t="s">
        <v>4573</v>
      </c>
      <c r="C11203" s="28" t="s">
        <v>2008</v>
      </c>
      <c r="D11203" s="25">
        <v>41738</v>
      </c>
      <c r="F11203" s="26">
        <v>48.12</v>
      </c>
      <c r="G11203" s="28" t="s">
        <v>683</v>
      </c>
      <c r="H11203" s="28" t="s">
        <v>3365</v>
      </c>
      <c r="J11203" s="28" t="s">
        <v>4909</v>
      </c>
      <c r="K11203" s="29">
        <v>41916</v>
      </c>
      <c r="L11203" s="28" t="s">
        <v>5658</v>
      </c>
      <c r="M11203" s="28" t="s">
        <v>4861</v>
      </c>
    </row>
    <row r="11204" spans="1:13" hidden="1" x14ac:dyDescent="0.2">
      <c r="A11204" s="27">
        <v>95585</v>
      </c>
      <c r="B11204" s="28" t="s">
        <v>4573</v>
      </c>
      <c r="C11204" s="28" t="s">
        <v>2008</v>
      </c>
      <c r="D11204" s="25">
        <v>41738</v>
      </c>
      <c r="E11204" s="28" t="s">
        <v>5295</v>
      </c>
      <c r="F11204" s="26">
        <v>10</v>
      </c>
      <c r="G11204" s="28" t="s">
        <v>683</v>
      </c>
      <c r="H11204" s="28" t="s">
        <v>277</v>
      </c>
      <c r="J11204" s="28" t="s">
        <v>4909</v>
      </c>
      <c r="K11204" s="29">
        <v>41916</v>
      </c>
      <c r="L11204" s="28" t="s">
        <v>5658</v>
      </c>
      <c r="M11204" s="28" t="s">
        <v>4861</v>
      </c>
    </row>
    <row r="11205" spans="1:13" hidden="1" x14ac:dyDescent="0.2">
      <c r="A11205" s="27">
        <v>95586</v>
      </c>
      <c r="B11205" s="28" t="s">
        <v>4573</v>
      </c>
      <c r="C11205" s="28" t="s">
        <v>2008</v>
      </c>
      <c r="D11205" s="25">
        <v>41738</v>
      </c>
      <c r="F11205" s="26">
        <v>2.85</v>
      </c>
      <c r="G11205" s="28" t="s">
        <v>683</v>
      </c>
      <c r="H11205" s="28" t="s">
        <v>3365</v>
      </c>
      <c r="J11205" s="28" t="s">
        <v>4909</v>
      </c>
      <c r="K11205" s="29">
        <v>41916</v>
      </c>
      <c r="L11205" s="28" t="s">
        <v>5658</v>
      </c>
      <c r="M11205" s="28" t="s">
        <v>4861</v>
      </c>
    </row>
    <row r="11206" spans="1:13" hidden="1" x14ac:dyDescent="0.2">
      <c r="A11206" s="27">
        <v>95781</v>
      </c>
      <c r="B11206" s="28" t="s">
        <v>4573</v>
      </c>
      <c r="C11206" s="28" t="s">
        <v>5135</v>
      </c>
      <c r="D11206" s="25">
        <v>41738</v>
      </c>
      <c r="F11206" s="26">
        <v>3</v>
      </c>
      <c r="G11206" s="28" t="s">
        <v>5137</v>
      </c>
      <c r="H11206" s="28" t="s">
        <v>3365</v>
      </c>
      <c r="J11206" s="28" t="s">
        <v>4907</v>
      </c>
      <c r="K11206" s="29">
        <v>41916</v>
      </c>
      <c r="L11206" s="28" t="s">
        <v>5658</v>
      </c>
      <c r="M11206" s="28" t="s">
        <v>3894</v>
      </c>
    </row>
    <row r="11207" spans="1:13" hidden="1" x14ac:dyDescent="0.2">
      <c r="A11207" s="27">
        <v>95784</v>
      </c>
      <c r="B11207" s="28" t="s">
        <v>4573</v>
      </c>
      <c r="C11207" s="28" t="s">
        <v>5135</v>
      </c>
      <c r="D11207" s="25">
        <v>41739</v>
      </c>
      <c r="F11207" s="26">
        <v>4.1500000000000004</v>
      </c>
      <c r="G11207" s="28" t="s">
        <v>7119</v>
      </c>
      <c r="H11207" s="28" t="s">
        <v>3365</v>
      </c>
      <c r="J11207" s="28" t="s">
        <v>4911</v>
      </c>
      <c r="K11207" s="29">
        <v>41740</v>
      </c>
      <c r="L11207" s="28" t="s">
        <v>5658</v>
      </c>
      <c r="M11207" s="28" t="s">
        <v>6161</v>
      </c>
    </row>
    <row r="11208" spans="1:13" hidden="1" x14ac:dyDescent="0.2">
      <c r="A11208" s="27">
        <v>95862</v>
      </c>
      <c r="B11208" s="28" t="s">
        <v>4573</v>
      </c>
      <c r="C11208" s="28" t="s">
        <v>2008</v>
      </c>
      <c r="D11208" s="25">
        <v>41739</v>
      </c>
      <c r="F11208" s="26">
        <v>4.45</v>
      </c>
      <c r="G11208" s="28" t="s">
        <v>683</v>
      </c>
      <c r="H11208" s="28" t="s">
        <v>3365</v>
      </c>
      <c r="J11208" s="28" t="s">
        <v>4909</v>
      </c>
      <c r="K11208" s="29">
        <v>41947</v>
      </c>
      <c r="L11208" s="28" t="s">
        <v>5658</v>
      </c>
      <c r="M11208" s="28" t="s">
        <v>4836</v>
      </c>
    </row>
    <row r="11209" spans="1:13" hidden="1" x14ac:dyDescent="0.2">
      <c r="A11209" s="27">
        <v>95783</v>
      </c>
      <c r="B11209" s="28" t="s">
        <v>4573</v>
      </c>
      <c r="C11209" s="28" t="s">
        <v>5135</v>
      </c>
      <c r="D11209" s="25">
        <v>41739</v>
      </c>
      <c r="F11209" s="26">
        <v>62.56</v>
      </c>
      <c r="G11209" s="28" t="s">
        <v>4758</v>
      </c>
      <c r="H11209" s="28" t="s">
        <v>7322</v>
      </c>
      <c r="J11209" s="28" t="s">
        <v>7139</v>
      </c>
      <c r="K11209" s="29">
        <v>41740</v>
      </c>
      <c r="L11209" s="28" t="s">
        <v>5658</v>
      </c>
      <c r="M11209" s="28" t="s">
        <v>3005</v>
      </c>
    </row>
    <row r="11210" spans="1:13" x14ac:dyDescent="0.2">
      <c r="A11210" s="27">
        <v>95785</v>
      </c>
      <c r="B11210" s="28" t="s">
        <v>4573</v>
      </c>
      <c r="C11210" s="28" t="s">
        <v>5135</v>
      </c>
      <c r="D11210" s="25">
        <v>41739</v>
      </c>
      <c r="F11210" s="26">
        <v>67.099999999999994</v>
      </c>
      <c r="G11210" s="28" t="s">
        <v>2205</v>
      </c>
      <c r="H11210" s="28" t="s">
        <v>7151</v>
      </c>
      <c r="J11210" s="28" t="s">
        <v>4911</v>
      </c>
      <c r="K11210" s="29">
        <v>41740</v>
      </c>
      <c r="L11210" s="28" t="s">
        <v>5658</v>
      </c>
      <c r="M11210" s="28" t="s">
        <v>755</v>
      </c>
    </row>
    <row r="11211" spans="1:13" hidden="1" x14ac:dyDescent="0.2">
      <c r="A11211" s="211">
        <v>95362</v>
      </c>
      <c r="B11211" s="28" t="s">
        <v>4579</v>
      </c>
      <c r="C11211" s="28" t="s">
        <v>4574</v>
      </c>
      <c r="D11211" s="25">
        <v>41740</v>
      </c>
      <c r="F11211" s="26">
        <v>50</v>
      </c>
      <c r="G11211" s="28" t="s">
        <v>4580</v>
      </c>
      <c r="H11211" s="28" t="s">
        <v>6667</v>
      </c>
      <c r="K11211" s="29">
        <v>41740</v>
      </c>
      <c r="L11211" s="28" t="s">
        <v>3059</v>
      </c>
      <c r="M11211" s="28" t="s">
        <v>7084</v>
      </c>
    </row>
    <row r="11212" spans="1:13" hidden="1" x14ac:dyDescent="0.2">
      <c r="A11212" s="211">
        <v>95360</v>
      </c>
      <c r="B11212" s="28" t="s">
        <v>4573</v>
      </c>
      <c r="C11212" s="28" t="s">
        <v>4574</v>
      </c>
      <c r="D11212" s="25">
        <v>41740</v>
      </c>
      <c r="E11212" s="28" t="s">
        <v>2598</v>
      </c>
      <c r="F11212" s="26">
        <v>13.5</v>
      </c>
      <c r="G11212" s="28" t="s">
        <v>681</v>
      </c>
      <c r="H11212" s="28" t="s">
        <v>7165</v>
      </c>
      <c r="J11212" s="28" t="s">
        <v>4907</v>
      </c>
      <c r="K11212" s="29">
        <v>41740</v>
      </c>
      <c r="L11212" s="28" t="s">
        <v>7174</v>
      </c>
      <c r="M11212" s="28" t="s">
        <v>697</v>
      </c>
    </row>
    <row r="11213" spans="1:13" hidden="1" x14ac:dyDescent="0.2">
      <c r="A11213" s="211">
        <v>95770</v>
      </c>
      <c r="B11213" s="33" t="s">
        <v>4573</v>
      </c>
      <c r="C11213" s="33" t="s">
        <v>5135</v>
      </c>
      <c r="D11213" s="25">
        <v>41740</v>
      </c>
      <c r="E11213" s="28" t="s">
        <v>1285</v>
      </c>
      <c r="F11213" s="26">
        <v>79.2</v>
      </c>
      <c r="G11213" s="28" t="s">
        <v>1560</v>
      </c>
      <c r="H11213" s="28" t="s">
        <v>4600</v>
      </c>
      <c r="J11213" s="28" t="s">
        <v>4907</v>
      </c>
      <c r="K11213" s="29">
        <v>41977</v>
      </c>
      <c r="L11213" s="33" t="s">
        <v>5658</v>
      </c>
      <c r="M11213" s="28" t="s">
        <v>2735</v>
      </c>
    </row>
    <row r="11214" spans="1:13" hidden="1" x14ac:dyDescent="0.2">
      <c r="A11214" s="211">
        <v>95771</v>
      </c>
      <c r="B11214" s="33" t="s">
        <v>4573</v>
      </c>
      <c r="C11214" s="33" t="s">
        <v>5135</v>
      </c>
      <c r="D11214" s="25">
        <v>41740</v>
      </c>
      <c r="E11214" s="28" t="s">
        <v>5292</v>
      </c>
      <c r="F11214" s="26">
        <v>124.2</v>
      </c>
      <c r="G11214" s="28" t="s">
        <v>1560</v>
      </c>
      <c r="H11214" s="28" t="s">
        <v>4600</v>
      </c>
      <c r="J11214" s="28" t="s">
        <v>4907</v>
      </c>
      <c r="K11214" s="29">
        <v>41977</v>
      </c>
      <c r="L11214" s="33" t="s">
        <v>5658</v>
      </c>
      <c r="M11214" s="28" t="s">
        <v>3891</v>
      </c>
    </row>
    <row r="11215" spans="1:13" hidden="1" x14ac:dyDescent="0.2">
      <c r="A11215" s="211">
        <v>95789</v>
      </c>
      <c r="B11215" s="28" t="s">
        <v>4573</v>
      </c>
      <c r="C11215" s="28" t="s">
        <v>5135</v>
      </c>
      <c r="D11215" s="25">
        <v>41740</v>
      </c>
      <c r="F11215" s="26">
        <v>5.99</v>
      </c>
      <c r="G11215" s="28" t="s">
        <v>5710</v>
      </c>
      <c r="H11215" s="28" t="s">
        <v>3381</v>
      </c>
      <c r="J11215" s="28" t="s">
        <v>4909</v>
      </c>
      <c r="K11215" s="29">
        <v>41743</v>
      </c>
      <c r="L11215" s="28" t="s">
        <v>5658</v>
      </c>
      <c r="M11215" s="28" t="s">
        <v>1422</v>
      </c>
    </row>
    <row r="11216" spans="1:13" hidden="1" x14ac:dyDescent="0.2">
      <c r="A11216" s="27">
        <v>95788</v>
      </c>
      <c r="B11216" s="28" t="s">
        <v>4573</v>
      </c>
      <c r="C11216" s="28" t="s">
        <v>5135</v>
      </c>
      <c r="D11216" s="25">
        <v>41740</v>
      </c>
      <c r="F11216" s="26">
        <v>45.5</v>
      </c>
      <c r="G11216" s="28" t="s">
        <v>3970</v>
      </c>
      <c r="H11216" s="28" t="s">
        <v>3484</v>
      </c>
      <c r="J11216" s="28" t="s">
        <v>4909</v>
      </c>
      <c r="K11216" s="29">
        <v>41741</v>
      </c>
      <c r="L11216" s="28" t="s">
        <v>5658</v>
      </c>
      <c r="M11216" s="28" t="s">
        <v>1927</v>
      </c>
    </row>
    <row r="11217" spans="1:13" hidden="1" x14ac:dyDescent="0.2">
      <c r="A11217" s="27">
        <v>95786</v>
      </c>
      <c r="B11217" s="28" t="s">
        <v>4573</v>
      </c>
      <c r="C11217" s="28" t="s">
        <v>5135</v>
      </c>
      <c r="D11217" s="25">
        <v>41740</v>
      </c>
      <c r="F11217" s="26">
        <v>11.05</v>
      </c>
      <c r="G11217" s="28" t="s">
        <v>3696</v>
      </c>
      <c r="H11217" s="28" t="s">
        <v>3488</v>
      </c>
      <c r="J11217" s="28" t="s">
        <v>4908</v>
      </c>
      <c r="K11217" s="29">
        <v>41977</v>
      </c>
      <c r="L11217" s="28" t="s">
        <v>5658</v>
      </c>
      <c r="M11217" s="28" t="s">
        <v>3889</v>
      </c>
    </row>
    <row r="11218" spans="1:13" hidden="1" x14ac:dyDescent="0.2">
      <c r="A11218" s="27">
        <v>95787</v>
      </c>
      <c r="B11218" s="28" t="s">
        <v>4573</v>
      </c>
      <c r="C11218" s="28" t="s">
        <v>5135</v>
      </c>
      <c r="D11218" s="25">
        <v>41740</v>
      </c>
      <c r="F11218" s="26">
        <v>3.27</v>
      </c>
      <c r="G11218" s="28" t="s">
        <v>5137</v>
      </c>
      <c r="H11218" s="28" t="s">
        <v>3365</v>
      </c>
      <c r="J11218" s="28" t="s">
        <v>4909</v>
      </c>
      <c r="K11218" s="29">
        <v>41741</v>
      </c>
      <c r="L11218" s="28" t="s">
        <v>5658</v>
      </c>
      <c r="M11218" s="28" t="s">
        <v>4774</v>
      </c>
    </row>
    <row r="11219" spans="1:13" hidden="1" x14ac:dyDescent="0.2">
      <c r="A11219" s="27">
        <v>95361</v>
      </c>
      <c r="B11219" s="28" t="s">
        <v>4573</v>
      </c>
      <c r="C11219" s="28" t="s">
        <v>4574</v>
      </c>
      <c r="D11219" s="25">
        <v>41740</v>
      </c>
      <c r="E11219" s="28" t="s">
        <v>1072</v>
      </c>
      <c r="F11219" s="26">
        <v>3027.03</v>
      </c>
      <c r="G11219" s="28" t="s">
        <v>3344</v>
      </c>
      <c r="H11219" s="28" t="s">
        <v>7324</v>
      </c>
      <c r="I11219" s="28" t="s">
        <v>3345</v>
      </c>
      <c r="J11219" s="28" t="s">
        <v>4909</v>
      </c>
      <c r="K11219" s="29">
        <v>41740</v>
      </c>
      <c r="L11219" s="28" t="s">
        <v>5361</v>
      </c>
      <c r="M11219" s="28" t="s">
        <v>7096</v>
      </c>
    </row>
    <row r="11220" spans="1:13" hidden="1" x14ac:dyDescent="0.2">
      <c r="A11220" s="27">
        <v>95863</v>
      </c>
      <c r="B11220" s="28" t="s">
        <v>4573</v>
      </c>
      <c r="C11220" s="28" t="s">
        <v>2008</v>
      </c>
      <c r="D11220" s="25">
        <v>41741</v>
      </c>
      <c r="F11220" s="26">
        <v>6.55</v>
      </c>
      <c r="G11220" s="28" t="s">
        <v>683</v>
      </c>
      <c r="H11220" s="28" t="s">
        <v>3365</v>
      </c>
      <c r="J11220" s="28" t="s">
        <v>4909</v>
      </c>
      <c r="K11220" s="29" t="s">
        <v>5337</v>
      </c>
      <c r="L11220" s="28" t="s">
        <v>5658</v>
      </c>
      <c r="M11220" s="28" t="s">
        <v>4834</v>
      </c>
    </row>
    <row r="11221" spans="1:13" hidden="1" x14ac:dyDescent="0.2">
      <c r="A11221" s="27">
        <v>95864</v>
      </c>
      <c r="B11221" s="28" t="s">
        <v>4573</v>
      </c>
      <c r="C11221" s="28" t="s">
        <v>2008</v>
      </c>
      <c r="D11221" s="25">
        <v>41741</v>
      </c>
      <c r="E11221" s="28" t="s">
        <v>5294</v>
      </c>
      <c r="F11221" s="26">
        <v>6</v>
      </c>
      <c r="G11221" s="28" t="s">
        <v>683</v>
      </c>
      <c r="H11221" s="28" t="s">
        <v>3370</v>
      </c>
      <c r="J11221" s="28" t="s">
        <v>4909</v>
      </c>
      <c r="K11221" s="29" t="s">
        <v>5337</v>
      </c>
      <c r="L11221" s="28" t="s">
        <v>5658</v>
      </c>
      <c r="M11221" s="28" t="s">
        <v>4834</v>
      </c>
    </row>
    <row r="11222" spans="1:13" hidden="1" x14ac:dyDescent="0.2">
      <c r="A11222" s="27">
        <v>95791</v>
      </c>
      <c r="B11222" s="28" t="s">
        <v>4573</v>
      </c>
      <c r="C11222" s="28" t="s">
        <v>5135</v>
      </c>
      <c r="D11222" s="25">
        <v>41741</v>
      </c>
      <c r="F11222" s="26">
        <v>6.7</v>
      </c>
      <c r="G11222" s="28" t="s">
        <v>2210</v>
      </c>
      <c r="H11222" s="28" t="s">
        <v>3484</v>
      </c>
      <c r="J11222" s="28" t="s">
        <v>4907</v>
      </c>
      <c r="K11222" s="29">
        <v>41743</v>
      </c>
      <c r="L11222" s="28" t="s">
        <v>5658</v>
      </c>
      <c r="M11222" s="28" t="s">
        <v>3179</v>
      </c>
    </row>
    <row r="11223" spans="1:13" hidden="1" x14ac:dyDescent="0.2">
      <c r="A11223" s="27">
        <v>95790</v>
      </c>
      <c r="B11223" s="28" t="s">
        <v>4573</v>
      </c>
      <c r="C11223" s="28" t="s">
        <v>5135</v>
      </c>
      <c r="D11223" s="25">
        <v>41741</v>
      </c>
      <c r="F11223" s="26">
        <v>40</v>
      </c>
      <c r="G11223" s="28" t="s">
        <v>7486</v>
      </c>
      <c r="H11223" s="28" t="s">
        <v>3381</v>
      </c>
      <c r="J11223" s="28" t="s">
        <v>4906</v>
      </c>
      <c r="K11223" s="29">
        <v>41743</v>
      </c>
      <c r="L11223" s="28" t="s">
        <v>5658</v>
      </c>
      <c r="M11223" s="28" t="s">
        <v>5565</v>
      </c>
    </row>
    <row r="11224" spans="1:13" x14ac:dyDescent="0.2">
      <c r="A11224" s="27">
        <v>95792</v>
      </c>
      <c r="B11224" s="28" t="s">
        <v>4573</v>
      </c>
      <c r="C11224" s="28" t="s">
        <v>5135</v>
      </c>
      <c r="D11224" s="25">
        <v>41741</v>
      </c>
      <c r="F11224" s="26">
        <v>8</v>
      </c>
      <c r="G11224" s="28" t="s">
        <v>2205</v>
      </c>
      <c r="H11224" s="28" t="s">
        <v>7151</v>
      </c>
      <c r="J11224" s="28" t="s">
        <v>4911</v>
      </c>
      <c r="K11224" s="29">
        <v>41743</v>
      </c>
      <c r="L11224" s="28" t="s">
        <v>5658</v>
      </c>
      <c r="M11224" s="28" t="s">
        <v>755</v>
      </c>
    </row>
    <row r="11225" spans="1:13" hidden="1" x14ac:dyDescent="0.2">
      <c r="A11225" s="211">
        <v>95793</v>
      </c>
      <c r="B11225" s="28" t="s">
        <v>4573</v>
      </c>
      <c r="C11225" s="28" t="s">
        <v>5135</v>
      </c>
      <c r="D11225" s="25">
        <v>41742</v>
      </c>
      <c r="F11225" s="26">
        <v>20</v>
      </c>
      <c r="G11225" s="28" t="s">
        <v>6755</v>
      </c>
      <c r="H11225" s="28" t="s">
        <v>277</v>
      </c>
      <c r="J11225" s="28" t="s">
        <v>4909</v>
      </c>
      <c r="K11225" s="29">
        <v>41743</v>
      </c>
      <c r="L11225" s="28" t="s">
        <v>5658</v>
      </c>
      <c r="M11225" s="28" t="s">
        <v>5070</v>
      </c>
    </row>
    <row r="11226" spans="1:13" hidden="1" x14ac:dyDescent="0.2">
      <c r="A11226" s="211">
        <v>95709</v>
      </c>
      <c r="B11226" s="28" t="s">
        <v>4579</v>
      </c>
      <c r="C11226" s="28" t="s">
        <v>4574</v>
      </c>
      <c r="D11226" s="25">
        <v>41743</v>
      </c>
      <c r="F11226" s="26">
        <v>183.46</v>
      </c>
      <c r="G11226" s="28" t="s">
        <v>5783</v>
      </c>
      <c r="H11226" s="28" t="s">
        <v>6667</v>
      </c>
      <c r="K11226" s="29">
        <v>41743</v>
      </c>
      <c r="L11226" s="28" t="s">
        <v>7174</v>
      </c>
      <c r="M11226" s="28" t="s">
        <v>695</v>
      </c>
    </row>
    <row r="11227" spans="1:13" hidden="1" x14ac:dyDescent="0.2">
      <c r="A11227" s="211">
        <v>95707</v>
      </c>
      <c r="B11227" s="28" t="s">
        <v>4579</v>
      </c>
      <c r="C11227" s="28" t="s">
        <v>4574</v>
      </c>
      <c r="D11227" s="25">
        <v>41743</v>
      </c>
      <c r="F11227" s="26">
        <v>50</v>
      </c>
      <c r="G11227" s="28" t="s">
        <v>4580</v>
      </c>
      <c r="H11227" s="28" t="s">
        <v>6667</v>
      </c>
      <c r="K11227" s="29">
        <v>41743</v>
      </c>
      <c r="L11227" s="28" t="s">
        <v>3059</v>
      </c>
      <c r="M11227" s="28" t="s">
        <v>219</v>
      </c>
    </row>
    <row r="11228" spans="1:13" hidden="1" x14ac:dyDescent="0.2">
      <c r="A11228" s="211">
        <v>95772</v>
      </c>
      <c r="B11228" s="33" t="s">
        <v>4573</v>
      </c>
      <c r="C11228" s="33" t="s">
        <v>5135</v>
      </c>
      <c r="D11228" s="25">
        <v>41743</v>
      </c>
      <c r="E11228" s="28" t="s">
        <v>5293</v>
      </c>
      <c r="F11228" s="26">
        <v>-62.1</v>
      </c>
      <c r="G11228" s="28" t="s">
        <v>1560</v>
      </c>
      <c r="H11228" s="28" t="s">
        <v>4600</v>
      </c>
      <c r="J11228" s="28" t="s">
        <v>4907</v>
      </c>
      <c r="K11228" s="29" t="s">
        <v>5338</v>
      </c>
      <c r="L11228" s="33" t="s">
        <v>5658</v>
      </c>
      <c r="M11228" s="28" t="s">
        <v>2735</v>
      </c>
    </row>
    <row r="11229" spans="1:13" hidden="1" x14ac:dyDescent="0.2">
      <c r="A11229" s="27">
        <v>95708</v>
      </c>
      <c r="B11229" s="28" t="s">
        <v>4573</v>
      </c>
      <c r="C11229" s="28" t="s">
        <v>4574</v>
      </c>
      <c r="D11229" s="25">
        <v>41743</v>
      </c>
      <c r="F11229" s="26">
        <v>77.5</v>
      </c>
      <c r="G11229" s="28" t="s">
        <v>5152</v>
      </c>
      <c r="H11229" s="28" t="s">
        <v>7311</v>
      </c>
      <c r="J11229" s="28" t="s">
        <v>4683</v>
      </c>
      <c r="K11229" s="29">
        <v>41743</v>
      </c>
      <c r="L11229" s="28" t="s">
        <v>7182</v>
      </c>
      <c r="M11229" s="28" t="s">
        <v>234</v>
      </c>
    </row>
    <row r="11230" spans="1:13" hidden="1" x14ac:dyDescent="0.2">
      <c r="A11230" s="27">
        <v>95865</v>
      </c>
      <c r="B11230" s="33" t="s">
        <v>4573</v>
      </c>
      <c r="C11230" s="28" t="s">
        <v>2008</v>
      </c>
      <c r="D11230" s="25">
        <v>41743</v>
      </c>
      <c r="F11230" s="26">
        <v>23.25</v>
      </c>
      <c r="G11230" s="28" t="s">
        <v>683</v>
      </c>
      <c r="H11230" s="28" t="s">
        <v>3365</v>
      </c>
      <c r="J11230" s="28" t="s">
        <v>4909</v>
      </c>
      <c r="K11230" s="29" t="s">
        <v>5338</v>
      </c>
      <c r="L11230" s="28" t="s">
        <v>5658</v>
      </c>
      <c r="M11230" s="28" t="s">
        <v>4831</v>
      </c>
    </row>
    <row r="11231" spans="1:13" hidden="1" x14ac:dyDescent="0.2">
      <c r="A11231" s="27">
        <v>95866</v>
      </c>
      <c r="B11231" s="28" t="s">
        <v>4573</v>
      </c>
      <c r="C11231" s="28" t="s">
        <v>2008</v>
      </c>
      <c r="D11231" s="25">
        <v>41743</v>
      </c>
      <c r="F11231" s="26">
        <v>19.7</v>
      </c>
      <c r="G11231" s="28" t="s">
        <v>683</v>
      </c>
      <c r="H11231" s="28" t="s">
        <v>3365</v>
      </c>
      <c r="J11231" s="28" t="s">
        <v>4909</v>
      </c>
      <c r="K11231" s="29" t="s">
        <v>5338</v>
      </c>
      <c r="L11231" s="28" t="s">
        <v>5658</v>
      </c>
      <c r="M11231" s="28" t="s">
        <v>4831</v>
      </c>
    </row>
    <row r="11232" spans="1:13" hidden="1" x14ac:dyDescent="0.2">
      <c r="A11232" s="27">
        <v>95794</v>
      </c>
      <c r="B11232" s="28" t="s">
        <v>4573</v>
      </c>
      <c r="C11232" s="28" t="s">
        <v>5135</v>
      </c>
      <c r="D11232" s="25">
        <v>41743</v>
      </c>
      <c r="F11232" s="26">
        <v>20.12</v>
      </c>
      <c r="G11232" s="28" t="s">
        <v>2211</v>
      </c>
      <c r="H11232" s="28" t="s">
        <v>3370</v>
      </c>
      <c r="J11232" s="28" t="s">
        <v>4909</v>
      </c>
      <c r="K11232" s="29">
        <v>41744</v>
      </c>
      <c r="L11232" s="28" t="s">
        <v>5658</v>
      </c>
      <c r="M11232" s="28" t="s">
        <v>1650</v>
      </c>
    </row>
    <row r="11233" spans="1:13" hidden="1" x14ac:dyDescent="0.2">
      <c r="A11233" s="27">
        <v>95795</v>
      </c>
      <c r="B11233" s="28" t="s">
        <v>4573</v>
      </c>
      <c r="C11233" s="28" t="s">
        <v>5135</v>
      </c>
      <c r="D11233" s="25">
        <v>41743</v>
      </c>
      <c r="F11233" s="26">
        <v>5.51</v>
      </c>
      <c r="G11233" s="28" t="s">
        <v>5137</v>
      </c>
      <c r="H11233" s="28" t="s">
        <v>3365</v>
      </c>
      <c r="J11233" s="28" t="s">
        <v>4909</v>
      </c>
      <c r="K11233" s="29">
        <v>41744</v>
      </c>
      <c r="L11233" s="28" t="s">
        <v>5658</v>
      </c>
      <c r="M11233" s="28" t="s">
        <v>4774</v>
      </c>
    </row>
    <row r="11234" spans="1:13" hidden="1" x14ac:dyDescent="0.2">
      <c r="A11234" s="27">
        <v>95796</v>
      </c>
      <c r="B11234" s="28" t="s">
        <v>4573</v>
      </c>
      <c r="C11234" s="28" t="s">
        <v>5135</v>
      </c>
      <c r="D11234" s="25">
        <v>41744</v>
      </c>
      <c r="F11234" s="26">
        <v>9.0500000000000007</v>
      </c>
      <c r="G11234" s="28" t="s">
        <v>683</v>
      </c>
      <c r="H11234" s="28" t="s">
        <v>3365</v>
      </c>
      <c r="J11234" s="28" t="s">
        <v>4909</v>
      </c>
      <c r="K11234" s="29">
        <v>41745</v>
      </c>
      <c r="L11234" s="28" t="s">
        <v>5658</v>
      </c>
      <c r="M11234" s="28" t="s">
        <v>7856</v>
      </c>
    </row>
    <row r="11235" spans="1:13" hidden="1" x14ac:dyDescent="0.2">
      <c r="A11235" s="211">
        <v>95705</v>
      </c>
      <c r="B11235" s="28" t="s">
        <v>4579</v>
      </c>
      <c r="C11235" s="28" t="s">
        <v>4574</v>
      </c>
      <c r="D11235" s="25">
        <v>41745</v>
      </c>
      <c r="F11235" s="26">
        <v>30</v>
      </c>
      <c r="G11235" s="28" t="s">
        <v>4580</v>
      </c>
      <c r="H11235" s="28" t="s">
        <v>6667</v>
      </c>
      <c r="K11235" s="29">
        <v>41745</v>
      </c>
      <c r="L11235" s="28" t="s">
        <v>3059</v>
      </c>
      <c r="M11235" s="28" t="s">
        <v>3496</v>
      </c>
    </row>
    <row r="11236" spans="1:13" hidden="1" x14ac:dyDescent="0.2">
      <c r="A11236" s="211">
        <v>95706.1</v>
      </c>
      <c r="B11236" s="28" t="s">
        <v>4579</v>
      </c>
      <c r="C11236" s="28" t="s">
        <v>4574</v>
      </c>
      <c r="D11236" s="25">
        <v>41745</v>
      </c>
      <c r="F11236" s="26">
        <v>50</v>
      </c>
      <c r="G11236" s="28" t="s">
        <v>4580</v>
      </c>
      <c r="H11236" s="28" t="s">
        <v>6667</v>
      </c>
      <c r="K11236" s="29" t="s">
        <v>5968</v>
      </c>
      <c r="L11236" s="28" t="s">
        <v>7212</v>
      </c>
      <c r="M11236" s="28" t="s">
        <v>233</v>
      </c>
    </row>
    <row r="11237" spans="1:13" hidden="1" x14ac:dyDescent="0.2">
      <c r="A11237" s="27">
        <v>95797</v>
      </c>
      <c r="B11237" s="28" t="s">
        <v>4573</v>
      </c>
      <c r="C11237" s="28" t="s">
        <v>5135</v>
      </c>
      <c r="D11237" s="25">
        <v>41745</v>
      </c>
      <c r="F11237" s="26">
        <v>6.15</v>
      </c>
      <c r="G11237" s="28" t="s">
        <v>7119</v>
      </c>
      <c r="H11237" s="28" t="s">
        <v>3365</v>
      </c>
      <c r="J11237" s="28" t="s">
        <v>4911</v>
      </c>
      <c r="K11237" s="29">
        <v>41746</v>
      </c>
      <c r="L11237" s="28" t="s">
        <v>5658</v>
      </c>
      <c r="M11237" s="28" t="s">
        <v>6161</v>
      </c>
    </row>
    <row r="11238" spans="1:13" hidden="1" x14ac:dyDescent="0.2">
      <c r="A11238" s="27">
        <v>95867.1</v>
      </c>
      <c r="B11238" s="28" t="s">
        <v>4573</v>
      </c>
      <c r="C11238" s="28" t="s">
        <v>2008</v>
      </c>
      <c r="D11238" s="25">
        <v>41745</v>
      </c>
      <c r="E11238" s="28" t="s">
        <v>5296</v>
      </c>
      <c r="F11238" s="26">
        <v>18</v>
      </c>
      <c r="G11238" s="28" t="s">
        <v>683</v>
      </c>
      <c r="H11238" s="28" t="s">
        <v>4600</v>
      </c>
      <c r="J11238" s="28" t="s">
        <v>4907</v>
      </c>
      <c r="K11238" s="29" t="s">
        <v>5339</v>
      </c>
      <c r="L11238" s="28" t="s">
        <v>5658</v>
      </c>
      <c r="M11238" s="28" t="s">
        <v>4831</v>
      </c>
    </row>
    <row r="11239" spans="1:13" hidden="1" x14ac:dyDescent="0.2">
      <c r="A11239" s="27">
        <v>95867.199999999997</v>
      </c>
      <c r="B11239" s="28" t="s">
        <v>4573</v>
      </c>
      <c r="C11239" s="28" t="s">
        <v>2008</v>
      </c>
      <c r="D11239" s="25">
        <v>41745</v>
      </c>
      <c r="F11239" s="26">
        <v>12.75</v>
      </c>
      <c r="G11239" s="28" t="s">
        <v>683</v>
      </c>
      <c r="H11239" s="28" t="s">
        <v>3365</v>
      </c>
      <c r="J11239" s="28" t="s">
        <v>4909</v>
      </c>
      <c r="K11239" s="29" t="s">
        <v>5339</v>
      </c>
      <c r="L11239" s="28" t="s">
        <v>5658</v>
      </c>
      <c r="M11239" s="28" t="s">
        <v>4831</v>
      </c>
    </row>
    <row r="11240" spans="1:13" hidden="1" x14ac:dyDescent="0.2">
      <c r="A11240" s="27">
        <v>95706.2</v>
      </c>
      <c r="B11240" s="28" t="s">
        <v>4573</v>
      </c>
      <c r="C11240" s="28" t="s">
        <v>4574</v>
      </c>
      <c r="D11240" s="25">
        <v>41745</v>
      </c>
      <c r="F11240" s="26">
        <v>4</v>
      </c>
      <c r="G11240" s="28" t="s">
        <v>5137</v>
      </c>
      <c r="H11240" s="28" t="s">
        <v>3365</v>
      </c>
      <c r="J11240" s="28" t="s">
        <v>4909</v>
      </c>
      <c r="K11240" s="29" t="s">
        <v>5968</v>
      </c>
      <c r="L11240" s="28" t="s">
        <v>7212</v>
      </c>
      <c r="M11240" s="28" t="s">
        <v>233</v>
      </c>
    </row>
    <row r="11241" spans="1:13" hidden="1" x14ac:dyDescent="0.2">
      <c r="A11241" s="27">
        <v>95861</v>
      </c>
      <c r="B11241" s="28" t="s">
        <v>4573</v>
      </c>
      <c r="C11241" s="28" t="s">
        <v>5133</v>
      </c>
      <c r="D11241" s="25">
        <v>41745</v>
      </c>
      <c r="F11241" s="26">
        <v>13.88</v>
      </c>
      <c r="G11241" s="28" t="s">
        <v>5137</v>
      </c>
      <c r="H11241" s="28" t="s">
        <v>3365</v>
      </c>
      <c r="J11241" s="28" t="s">
        <v>4909</v>
      </c>
      <c r="K11241" s="29">
        <v>41745</v>
      </c>
      <c r="L11241" s="28" t="s">
        <v>5658</v>
      </c>
      <c r="M11241" s="28" t="s">
        <v>5336</v>
      </c>
    </row>
    <row r="11242" spans="1:13" hidden="1" x14ac:dyDescent="0.2">
      <c r="A11242" s="211">
        <v>95803</v>
      </c>
      <c r="B11242" s="28" t="s">
        <v>4573</v>
      </c>
      <c r="C11242" s="28" t="s">
        <v>5135</v>
      </c>
      <c r="D11242" s="25">
        <v>41746</v>
      </c>
      <c r="F11242" s="26">
        <v>10</v>
      </c>
      <c r="G11242" s="28" t="s">
        <v>7996</v>
      </c>
      <c r="H11242" s="28" t="s">
        <v>3484</v>
      </c>
      <c r="J11242" s="28" t="s">
        <v>4907</v>
      </c>
      <c r="K11242" s="29">
        <v>41748</v>
      </c>
      <c r="L11242" s="28" t="s">
        <v>5658</v>
      </c>
      <c r="M11242" s="28" t="s">
        <v>3897</v>
      </c>
    </row>
    <row r="11243" spans="1:13" hidden="1" x14ac:dyDescent="0.2">
      <c r="A11243" s="211">
        <v>95704</v>
      </c>
      <c r="B11243" s="28" t="s">
        <v>4579</v>
      </c>
      <c r="C11243" s="28" t="s">
        <v>4574</v>
      </c>
      <c r="D11243" s="25">
        <v>41746</v>
      </c>
      <c r="F11243" s="26">
        <v>60</v>
      </c>
      <c r="G11243" s="28" t="s">
        <v>4580</v>
      </c>
      <c r="H11243" s="28" t="s">
        <v>6667</v>
      </c>
      <c r="K11243" s="29">
        <v>41746</v>
      </c>
      <c r="L11243" s="28" t="s">
        <v>3059</v>
      </c>
      <c r="M11243" s="28" t="s">
        <v>7386</v>
      </c>
    </row>
    <row r="11244" spans="1:13" hidden="1" x14ac:dyDescent="0.2">
      <c r="A11244" s="211">
        <v>95799</v>
      </c>
      <c r="B11244" s="28" t="s">
        <v>4573</v>
      </c>
      <c r="C11244" s="28" t="s">
        <v>5135</v>
      </c>
      <c r="D11244" s="25">
        <v>41746</v>
      </c>
      <c r="F11244" s="26">
        <v>4.4000000000000004</v>
      </c>
      <c r="G11244" s="28" t="s">
        <v>2208</v>
      </c>
      <c r="H11244" s="28" t="s">
        <v>4595</v>
      </c>
      <c r="K11244" s="29">
        <v>41748</v>
      </c>
      <c r="L11244" s="28" t="s">
        <v>5658</v>
      </c>
      <c r="M11244" s="28" t="s">
        <v>5529</v>
      </c>
    </row>
    <row r="11245" spans="1:13" hidden="1" x14ac:dyDescent="0.2">
      <c r="A11245" s="211">
        <v>95801</v>
      </c>
      <c r="B11245" s="28" t="s">
        <v>4573</v>
      </c>
      <c r="C11245" s="28" t="s">
        <v>5135</v>
      </c>
      <c r="D11245" s="25">
        <v>41746</v>
      </c>
      <c r="E11245" s="28" t="s">
        <v>5987</v>
      </c>
      <c r="F11245" s="26">
        <v>30</v>
      </c>
      <c r="G11245" s="28" t="s">
        <v>2203</v>
      </c>
      <c r="H11245" s="28" t="s">
        <v>4600</v>
      </c>
      <c r="J11245" s="28" t="s">
        <v>4907</v>
      </c>
      <c r="K11245" s="29" t="s">
        <v>5988</v>
      </c>
      <c r="L11245" s="28" t="s">
        <v>5658</v>
      </c>
      <c r="M11245" s="28" t="s">
        <v>3895</v>
      </c>
    </row>
    <row r="11246" spans="1:13" hidden="1" x14ac:dyDescent="0.2">
      <c r="A11246" s="211">
        <v>95802</v>
      </c>
      <c r="B11246" s="28" t="s">
        <v>4573</v>
      </c>
      <c r="C11246" s="28" t="s">
        <v>5135</v>
      </c>
      <c r="D11246" s="25">
        <v>41746</v>
      </c>
      <c r="E11246" s="28" t="s">
        <v>5989</v>
      </c>
      <c r="F11246" s="26">
        <v>20.69</v>
      </c>
      <c r="G11246" s="28" t="s">
        <v>7127</v>
      </c>
      <c r="H11246" s="28" t="s">
        <v>3365</v>
      </c>
      <c r="J11246" s="28" t="s">
        <v>4909</v>
      </c>
      <c r="K11246" s="29" t="s">
        <v>5988</v>
      </c>
      <c r="L11246" s="28" t="s">
        <v>5658</v>
      </c>
      <c r="M11246" s="28" t="s">
        <v>3896</v>
      </c>
    </row>
    <row r="11247" spans="1:13" hidden="1" x14ac:dyDescent="0.2">
      <c r="A11247" s="27">
        <v>95800.1</v>
      </c>
      <c r="B11247" s="28" t="s">
        <v>4573</v>
      </c>
      <c r="C11247" s="28" t="s">
        <v>5135</v>
      </c>
      <c r="D11247" s="25">
        <v>41746</v>
      </c>
      <c r="E11247" s="28" t="s">
        <v>1331</v>
      </c>
      <c r="F11247" s="26">
        <v>6</v>
      </c>
      <c r="G11247" s="28" t="s">
        <v>683</v>
      </c>
      <c r="H11247" s="28" t="s">
        <v>3488</v>
      </c>
      <c r="J11247" s="28" t="s">
        <v>4909</v>
      </c>
      <c r="K11247" s="29">
        <v>41748</v>
      </c>
      <c r="L11247" s="28" t="s">
        <v>5658</v>
      </c>
      <c r="M11247" s="28" t="s">
        <v>7856</v>
      </c>
    </row>
    <row r="11248" spans="1:13" hidden="1" x14ac:dyDescent="0.2">
      <c r="A11248" s="27">
        <v>95800.2</v>
      </c>
      <c r="B11248" s="28" t="s">
        <v>4573</v>
      </c>
      <c r="C11248" s="28" t="s">
        <v>5135</v>
      </c>
      <c r="D11248" s="25">
        <v>41746</v>
      </c>
      <c r="F11248" s="26">
        <v>31.47</v>
      </c>
      <c r="G11248" s="28" t="s">
        <v>683</v>
      </c>
      <c r="H11248" s="28" t="s">
        <v>3365</v>
      </c>
      <c r="J11248" s="28" t="s">
        <v>4909</v>
      </c>
      <c r="K11248" s="29">
        <v>41748</v>
      </c>
      <c r="L11248" s="28" t="s">
        <v>5658</v>
      </c>
      <c r="M11248" s="28" t="s">
        <v>7856</v>
      </c>
    </row>
    <row r="11249" spans="1:13" hidden="1" x14ac:dyDescent="0.2">
      <c r="A11249" s="27">
        <v>95798</v>
      </c>
      <c r="B11249" s="33" t="s">
        <v>4573</v>
      </c>
      <c r="C11249" s="28" t="s">
        <v>5135</v>
      </c>
      <c r="D11249" s="25">
        <v>41746</v>
      </c>
      <c r="F11249" s="26">
        <v>47.63</v>
      </c>
      <c r="G11249" s="28" t="s">
        <v>4758</v>
      </c>
      <c r="H11249" s="28" t="s">
        <v>7322</v>
      </c>
      <c r="J11249" s="28" t="s">
        <v>7139</v>
      </c>
      <c r="K11249" s="29">
        <v>41748</v>
      </c>
      <c r="L11249" s="28" t="s">
        <v>5658</v>
      </c>
      <c r="M11249" s="28" t="s">
        <v>3005</v>
      </c>
    </row>
    <row r="11250" spans="1:13" hidden="1" x14ac:dyDescent="0.2">
      <c r="A11250" s="27">
        <v>95703</v>
      </c>
      <c r="B11250" s="28" t="s">
        <v>4585</v>
      </c>
      <c r="C11250" s="28" t="s">
        <v>4574</v>
      </c>
      <c r="D11250" s="25">
        <v>41746</v>
      </c>
      <c r="F11250" s="26">
        <v>79.790000000000006</v>
      </c>
      <c r="G11250" s="28" t="s">
        <v>5142</v>
      </c>
      <c r="H11250" s="28" t="s">
        <v>5948</v>
      </c>
      <c r="K11250" s="29">
        <v>41746</v>
      </c>
      <c r="L11250" s="28" t="s">
        <v>7174</v>
      </c>
      <c r="M11250" s="28" t="s">
        <v>7175</v>
      </c>
    </row>
    <row r="11251" spans="1:13" hidden="1" x14ac:dyDescent="0.2">
      <c r="A11251" s="27">
        <v>95804</v>
      </c>
      <c r="B11251" s="28" t="s">
        <v>4573</v>
      </c>
      <c r="C11251" s="28" t="s">
        <v>5135</v>
      </c>
      <c r="D11251" s="25">
        <v>41746</v>
      </c>
      <c r="F11251" s="26">
        <v>1.68</v>
      </c>
      <c r="G11251" s="28" t="s">
        <v>5137</v>
      </c>
      <c r="H11251" s="28" t="s">
        <v>3365</v>
      </c>
      <c r="J11251" s="28" t="s">
        <v>4909</v>
      </c>
      <c r="K11251" s="29">
        <v>41748</v>
      </c>
      <c r="L11251" s="28" t="s">
        <v>5658</v>
      </c>
      <c r="M11251" s="28" t="s">
        <v>4774</v>
      </c>
    </row>
    <row r="11252" spans="1:13" x14ac:dyDescent="0.2">
      <c r="A11252" s="27">
        <v>95805</v>
      </c>
      <c r="B11252" s="28" t="s">
        <v>4573</v>
      </c>
      <c r="C11252" s="28" t="s">
        <v>5135</v>
      </c>
      <c r="D11252" s="25">
        <v>41746</v>
      </c>
      <c r="F11252" s="26">
        <v>18</v>
      </c>
      <c r="G11252" s="28" t="s">
        <v>2205</v>
      </c>
      <c r="H11252" s="28" t="s">
        <v>7151</v>
      </c>
      <c r="J11252" s="28" t="s">
        <v>4911</v>
      </c>
      <c r="K11252" s="29">
        <v>41753</v>
      </c>
      <c r="L11252" s="28" t="s">
        <v>5658</v>
      </c>
      <c r="M11252" s="28" t="s">
        <v>755</v>
      </c>
    </row>
    <row r="11253" spans="1:13" hidden="1" x14ac:dyDescent="0.2">
      <c r="A11253" s="211">
        <v>95806</v>
      </c>
      <c r="B11253" s="28" t="s">
        <v>4573</v>
      </c>
      <c r="C11253" s="28" t="s">
        <v>5135</v>
      </c>
      <c r="D11253" s="25">
        <v>41747</v>
      </c>
      <c r="E11253" s="28" t="s">
        <v>1281</v>
      </c>
      <c r="F11253" s="26">
        <v>73.14</v>
      </c>
      <c r="G11253" s="28" t="s">
        <v>3356</v>
      </c>
      <c r="H11253" s="28" t="s">
        <v>5953</v>
      </c>
      <c r="J11253" s="28" t="s">
        <v>4909</v>
      </c>
      <c r="K11253" s="29">
        <v>41748</v>
      </c>
      <c r="L11253" s="28" t="s">
        <v>5658</v>
      </c>
      <c r="M11253" s="28" t="s">
        <v>3836</v>
      </c>
    </row>
    <row r="11254" spans="1:13" hidden="1" x14ac:dyDescent="0.2">
      <c r="A11254" s="211">
        <v>95773</v>
      </c>
      <c r="B11254" s="33" t="s">
        <v>4573</v>
      </c>
      <c r="C11254" s="33" t="s">
        <v>5135</v>
      </c>
      <c r="D11254" s="25">
        <v>41748</v>
      </c>
      <c r="E11254" s="28" t="s">
        <v>5103</v>
      </c>
      <c r="F11254" s="26">
        <v>17</v>
      </c>
      <c r="G11254" s="28" t="s">
        <v>1560</v>
      </c>
      <c r="H11254" s="28" t="s">
        <v>4600</v>
      </c>
      <c r="J11254" s="28" t="s">
        <v>4907</v>
      </c>
      <c r="K11254" s="29" t="s">
        <v>5340</v>
      </c>
      <c r="L11254" s="33" t="s">
        <v>5658</v>
      </c>
      <c r="M11254" s="28" t="s">
        <v>2735</v>
      </c>
    </row>
    <row r="11255" spans="1:13" hidden="1" x14ac:dyDescent="0.2">
      <c r="A11255" s="27">
        <v>95807</v>
      </c>
      <c r="B11255" s="28" t="s">
        <v>4573</v>
      </c>
      <c r="C11255" s="28" t="s">
        <v>5135</v>
      </c>
      <c r="D11255" s="25">
        <v>41748</v>
      </c>
      <c r="F11255" s="26">
        <v>14</v>
      </c>
      <c r="G11255" s="28" t="s">
        <v>683</v>
      </c>
      <c r="H11255" s="28" t="s">
        <v>3365</v>
      </c>
      <c r="J11255" s="28" t="s">
        <v>4909</v>
      </c>
      <c r="K11255" s="29">
        <v>41751</v>
      </c>
      <c r="L11255" s="28" t="s">
        <v>5658</v>
      </c>
      <c r="M11255" s="28" t="s">
        <v>7856</v>
      </c>
    </row>
    <row r="11256" spans="1:13" hidden="1" x14ac:dyDescent="0.2">
      <c r="A11256" s="27">
        <v>95868.1</v>
      </c>
      <c r="B11256" s="28" t="s">
        <v>4573</v>
      </c>
      <c r="C11256" s="28" t="s">
        <v>2008</v>
      </c>
      <c r="D11256" s="25">
        <v>41748</v>
      </c>
      <c r="E11256" s="28" t="s">
        <v>726</v>
      </c>
      <c r="F11256" s="26">
        <v>19</v>
      </c>
      <c r="G11256" s="28" t="s">
        <v>683</v>
      </c>
      <c r="H11256" s="28" t="s">
        <v>3370</v>
      </c>
      <c r="J11256" s="28" t="s">
        <v>4909</v>
      </c>
      <c r="K11256" s="29" t="s">
        <v>5340</v>
      </c>
      <c r="L11256" s="28" t="s">
        <v>5658</v>
      </c>
      <c r="M11256" s="28" t="s">
        <v>4836</v>
      </c>
    </row>
    <row r="11257" spans="1:13" hidden="1" x14ac:dyDescent="0.2">
      <c r="A11257" s="27">
        <v>95868.2</v>
      </c>
      <c r="B11257" s="28" t="s">
        <v>4573</v>
      </c>
      <c r="C11257" s="28" t="s">
        <v>2008</v>
      </c>
      <c r="D11257" s="25">
        <v>41748</v>
      </c>
      <c r="E11257" s="28" t="s">
        <v>1331</v>
      </c>
      <c r="F11257" s="26">
        <v>5</v>
      </c>
      <c r="G11257" s="28" t="s">
        <v>683</v>
      </c>
      <c r="H11257" s="28" t="s">
        <v>3488</v>
      </c>
      <c r="J11257" s="28" t="s">
        <v>4908</v>
      </c>
      <c r="K11257" s="29" t="s">
        <v>5340</v>
      </c>
      <c r="L11257" s="28" t="s">
        <v>5658</v>
      </c>
      <c r="M11257" s="28" t="s">
        <v>4836</v>
      </c>
    </row>
    <row r="11258" spans="1:13" hidden="1" x14ac:dyDescent="0.2">
      <c r="A11258" s="27">
        <v>95868.3</v>
      </c>
      <c r="B11258" s="28" t="s">
        <v>4573</v>
      </c>
      <c r="C11258" s="28" t="s">
        <v>2008</v>
      </c>
      <c r="D11258" s="25">
        <v>41748</v>
      </c>
      <c r="F11258" s="26">
        <v>53.18</v>
      </c>
      <c r="G11258" s="28" t="s">
        <v>683</v>
      </c>
      <c r="H11258" s="28" t="s">
        <v>3365</v>
      </c>
      <c r="J11258" s="28" t="s">
        <v>4909</v>
      </c>
      <c r="K11258" s="29" t="s">
        <v>5340</v>
      </c>
      <c r="L11258" s="28" t="s">
        <v>5658</v>
      </c>
      <c r="M11258" s="28" t="s">
        <v>4836</v>
      </c>
    </row>
    <row r="11259" spans="1:13" hidden="1" x14ac:dyDescent="0.2">
      <c r="A11259" s="211">
        <v>95905</v>
      </c>
      <c r="B11259" s="28" t="s">
        <v>4573</v>
      </c>
      <c r="C11259" s="28" t="s">
        <v>4580</v>
      </c>
      <c r="D11259" s="25">
        <v>41749</v>
      </c>
      <c r="E11259" s="28" t="s">
        <v>3000</v>
      </c>
      <c r="F11259" s="26">
        <v>30</v>
      </c>
      <c r="G11259" s="28" t="s">
        <v>3001</v>
      </c>
      <c r="H11259" s="28" t="s">
        <v>3379</v>
      </c>
      <c r="J11259" s="28" t="s">
        <v>4905</v>
      </c>
    </row>
    <row r="11260" spans="1:13" hidden="1" x14ac:dyDescent="0.2">
      <c r="A11260" s="211">
        <v>95901</v>
      </c>
      <c r="B11260" s="28" t="s">
        <v>4573</v>
      </c>
      <c r="C11260" s="28" t="s">
        <v>4580</v>
      </c>
      <c r="D11260" s="25">
        <v>41749</v>
      </c>
      <c r="E11260" s="28" t="s">
        <v>7933</v>
      </c>
      <c r="F11260" s="26">
        <v>15</v>
      </c>
      <c r="G11260" s="28" t="s">
        <v>7120</v>
      </c>
      <c r="H11260" s="28" t="s">
        <v>3484</v>
      </c>
      <c r="J11260" s="28" t="s">
        <v>4907</v>
      </c>
    </row>
    <row r="11261" spans="1:13" hidden="1" x14ac:dyDescent="0.2">
      <c r="A11261" s="211">
        <v>95902</v>
      </c>
      <c r="B11261" s="28" t="s">
        <v>4573</v>
      </c>
      <c r="C11261" s="28" t="s">
        <v>4580</v>
      </c>
      <c r="D11261" s="25">
        <v>41749</v>
      </c>
      <c r="E11261" s="28" t="s">
        <v>7933</v>
      </c>
      <c r="F11261" s="26">
        <v>10</v>
      </c>
      <c r="G11261" s="28" t="s">
        <v>7120</v>
      </c>
      <c r="H11261" s="28" t="s">
        <v>3484</v>
      </c>
      <c r="J11261" s="28" t="s">
        <v>4911</v>
      </c>
    </row>
    <row r="11262" spans="1:13" hidden="1" x14ac:dyDescent="0.2">
      <c r="A11262" s="211">
        <v>95903</v>
      </c>
      <c r="B11262" s="28" t="s">
        <v>4573</v>
      </c>
      <c r="C11262" s="28" t="s">
        <v>4580</v>
      </c>
      <c r="D11262" s="25">
        <v>41749</v>
      </c>
      <c r="E11262" s="28" t="s">
        <v>3629</v>
      </c>
      <c r="F11262" s="26">
        <v>30</v>
      </c>
      <c r="G11262" s="28" t="s">
        <v>2999</v>
      </c>
      <c r="H11262" s="28" t="s">
        <v>7311</v>
      </c>
      <c r="J11262" s="28" t="s">
        <v>4683</v>
      </c>
    </row>
    <row r="11263" spans="1:13" hidden="1" x14ac:dyDescent="0.2">
      <c r="A11263" s="211">
        <v>95904</v>
      </c>
      <c r="B11263" s="28" t="s">
        <v>4573</v>
      </c>
      <c r="C11263" s="28" t="s">
        <v>4580</v>
      </c>
      <c r="D11263" s="25">
        <v>41749</v>
      </c>
      <c r="E11263" s="28" t="s">
        <v>4768</v>
      </c>
      <c r="F11263" s="26">
        <v>15</v>
      </c>
      <c r="G11263" s="28" t="s">
        <v>990</v>
      </c>
      <c r="H11263" s="28" t="s">
        <v>3379</v>
      </c>
      <c r="J11263" s="28" t="s">
        <v>4907</v>
      </c>
    </row>
    <row r="11264" spans="1:13" hidden="1" x14ac:dyDescent="0.2">
      <c r="A11264" s="27">
        <v>95897</v>
      </c>
      <c r="B11264" s="28" t="s">
        <v>4573</v>
      </c>
      <c r="C11264" s="28" t="s">
        <v>4580</v>
      </c>
      <c r="D11264" s="25">
        <v>41749</v>
      </c>
      <c r="E11264" s="28" t="s">
        <v>3875</v>
      </c>
      <c r="F11264" s="26">
        <v>50</v>
      </c>
      <c r="G11264" s="28" t="s">
        <v>3696</v>
      </c>
      <c r="H11264" s="28" t="s">
        <v>3488</v>
      </c>
      <c r="J11264" s="28" t="s">
        <v>4908</v>
      </c>
    </row>
    <row r="11265" spans="1:13" hidden="1" x14ac:dyDescent="0.2">
      <c r="A11265" s="27">
        <v>95898</v>
      </c>
      <c r="B11265" s="28" t="s">
        <v>4573</v>
      </c>
      <c r="C11265" s="28" t="s">
        <v>4580</v>
      </c>
      <c r="D11265" s="25">
        <v>41749</v>
      </c>
      <c r="E11265" s="28" t="s">
        <v>2957</v>
      </c>
      <c r="F11265" s="26">
        <v>20</v>
      </c>
      <c r="G11265" s="28" t="s">
        <v>3696</v>
      </c>
      <c r="H11265" s="28" t="s">
        <v>3488</v>
      </c>
      <c r="J11265" s="28" t="s">
        <v>4911</v>
      </c>
    </row>
    <row r="11266" spans="1:13" hidden="1" x14ac:dyDescent="0.2">
      <c r="A11266" s="27">
        <v>95899</v>
      </c>
      <c r="B11266" s="28" t="s">
        <v>4573</v>
      </c>
      <c r="C11266" s="28" t="s">
        <v>4580</v>
      </c>
      <c r="D11266" s="25">
        <v>41749</v>
      </c>
      <c r="E11266" s="28" t="s">
        <v>670</v>
      </c>
      <c r="F11266" s="26">
        <v>65</v>
      </c>
      <c r="G11266" s="28" t="s">
        <v>3696</v>
      </c>
      <c r="H11266" s="28" t="s">
        <v>3488</v>
      </c>
      <c r="J11266" s="28" t="s">
        <v>4908</v>
      </c>
    </row>
    <row r="11267" spans="1:13" hidden="1" x14ac:dyDescent="0.2">
      <c r="A11267" s="27">
        <v>95900</v>
      </c>
      <c r="B11267" s="28" t="s">
        <v>4573</v>
      </c>
      <c r="C11267" s="28" t="s">
        <v>4580</v>
      </c>
      <c r="D11267" s="25">
        <v>41749</v>
      </c>
      <c r="E11267" s="28" t="s">
        <v>7283</v>
      </c>
      <c r="F11267" s="26">
        <v>25</v>
      </c>
      <c r="G11267" s="28" t="s">
        <v>3696</v>
      </c>
      <c r="H11267" s="28" t="s">
        <v>3488</v>
      </c>
      <c r="J11267" s="28" t="s">
        <v>4911</v>
      </c>
    </row>
    <row r="11268" spans="1:13" hidden="1" x14ac:dyDescent="0.2">
      <c r="A11268" s="27">
        <v>95808</v>
      </c>
      <c r="B11268" s="28" t="s">
        <v>4573</v>
      </c>
      <c r="C11268" s="28" t="s">
        <v>5135</v>
      </c>
      <c r="D11268" s="25">
        <v>41750</v>
      </c>
      <c r="F11268" s="26">
        <v>26.85</v>
      </c>
      <c r="G11268" s="28" t="s">
        <v>5160</v>
      </c>
      <c r="H11268" s="28" t="s">
        <v>7322</v>
      </c>
      <c r="J11268" s="28" t="s">
        <v>7139</v>
      </c>
      <c r="K11268" s="29">
        <v>41752</v>
      </c>
      <c r="L11268" s="28" t="s">
        <v>5658</v>
      </c>
      <c r="M11268" s="28" t="s">
        <v>3898</v>
      </c>
    </row>
    <row r="11269" spans="1:13" hidden="1" x14ac:dyDescent="0.2">
      <c r="A11269" s="211">
        <v>95701</v>
      </c>
      <c r="B11269" s="28" t="s">
        <v>4579</v>
      </c>
      <c r="C11269" s="28" t="s">
        <v>4574</v>
      </c>
      <c r="D11269" s="25">
        <v>41751</v>
      </c>
      <c r="F11269" s="26">
        <v>100</v>
      </c>
      <c r="G11269" s="28" t="s">
        <v>4580</v>
      </c>
      <c r="H11269" s="28" t="s">
        <v>6667</v>
      </c>
      <c r="K11269" s="29">
        <v>41751</v>
      </c>
      <c r="L11269" s="28" t="s">
        <v>3059</v>
      </c>
      <c r="M11269" s="28" t="s">
        <v>3130</v>
      </c>
    </row>
    <row r="11270" spans="1:13" hidden="1" x14ac:dyDescent="0.2">
      <c r="A11270" s="211">
        <v>95812</v>
      </c>
      <c r="B11270" s="28" t="s">
        <v>4573</v>
      </c>
      <c r="C11270" s="28" t="s">
        <v>5135</v>
      </c>
      <c r="D11270" s="25">
        <v>41751</v>
      </c>
      <c r="F11270" s="26">
        <v>3.5</v>
      </c>
      <c r="G11270" s="28" t="s">
        <v>7120</v>
      </c>
      <c r="H11270" s="28" t="s">
        <v>3484</v>
      </c>
      <c r="J11270" s="28" t="s">
        <v>4911</v>
      </c>
      <c r="K11270" s="29">
        <v>41752</v>
      </c>
      <c r="L11270" s="28" t="s">
        <v>5658</v>
      </c>
      <c r="M11270" s="28" t="s">
        <v>3798</v>
      </c>
    </row>
    <row r="11271" spans="1:13" hidden="1" x14ac:dyDescent="0.2">
      <c r="A11271" s="211">
        <v>95774</v>
      </c>
      <c r="B11271" s="33" t="s">
        <v>4573</v>
      </c>
      <c r="C11271" s="33" t="s">
        <v>5135</v>
      </c>
      <c r="D11271" s="25">
        <v>41751</v>
      </c>
      <c r="E11271" s="33" t="s">
        <v>5290</v>
      </c>
      <c r="F11271" s="26">
        <v>79.989999999999995</v>
      </c>
      <c r="G11271" s="33" t="s">
        <v>1560</v>
      </c>
      <c r="H11271" s="28" t="s">
        <v>7321</v>
      </c>
      <c r="J11271" s="28" t="s">
        <v>4906</v>
      </c>
      <c r="K11271" s="29" t="s">
        <v>5341</v>
      </c>
      <c r="L11271" s="33" t="s">
        <v>5658</v>
      </c>
      <c r="M11271" s="28" t="s">
        <v>2735</v>
      </c>
    </row>
    <row r="11272" spans="1:13" hidden="1" x14ac:dyDescent="0.2">
      <c r="A11272" s="27">
        <v>95810</v>
      </c>
      <c r="B11272" s="28" t="s">
        <v>4573</v>
      </c>
      <c r="C11272" s="28" t="s">
        <v>5135</v>
      </c>
      <c r="D11272" s="25">
        <v>41751</v>
      </c>
      <c r="F11272" s="26">
        <v>3.39</v>
      </c>
      <c r="G11272" s="28" t="s">
        <v>7119</v>
      </c>
      <c r="H11272" s="28" t="s">
        <v>3365</v>
      </c>
      <c r="J11272" s="28" t="s">
        <v>4911</v>
      </c>
      <c r="K11272" s="29">
        <v>41752</v>
      </c>
      <c r="L11272" s="28" t="s">
        <v>5658</v>
      </c>
      <c r="M11272" s="28" t="s">
        <v>6161</v>
      </c>
    </row>
    <row r="11273" spans="1:13" hidden="1" x14ac:dyDescent="0.2">
      <c r="A11273" s="27">
        <v>95702</v>
      </c>
      <c r="B11273" s="28" t="s">
        <v>4573</v>
      </c>
      <c r="C11273" s="28" t="s">
        <v>4574</v>
      </c>
      <c r="D11273" s="25">
        <v>41751</v>
      </c>
      <c r="F11273" s="26">
        <v>77.5</v>
      </c>
      <c r="G11273" s="28" t="s">
        <v>5152</v>
      </c>
      <c r="H11273" s="28" t="s">
        <v>7311</v>
      </c>
      <c r="J11273" s="28" t="s">
        <v>4683</v>
      </c>
      <c r="K11273" s="29">
        <v>41751</v>
      </c>
      <c r="L11273" s="28" t="s">
        <v>7182</v>
      </c>
      <c r="M11273" s="28" t="s">
        <v>232</v>
      </c>
    </row>
    <row r="11274" spans="1:13" hidden="1" x14ac:dyDescent="0.2">
      <c r="A11274" s="27">
        <v>95869</v>
      </c>
      <c r="B11274" s="28" t="s">
        <v>4573</v>
      </c>
      <c r="C11274" s="28" t="s">
        <v>2008</v>
      </c>
      <c r="D11274" s="25">
        <v>41751</v>
      </c>
      <c r="E11274" s="28" t="s">
        <v>3533</v>
      </c>
      <c r="F11274" s="26">
        <v>10</v>
      </c>
      <c r="G11274" s="28" t="s">
        <v>683</v>
      </c>
      <c r="H11274" s="28" t="s">
        <v>5953</v>
      </c>
      <c r="J11274" s="28" t="s">
        <v>4909</v>
      </c>
      <c r="K11274" s="29" t="s">
        <v>5341</v>
      </c>
      <c r="L11274" s="28" t="s">
        <v>5658</v>
      </c>
      <c r="M11274" s="28" t="s">
        <v>4834</v>
      </c>
    </row>
    <row r="11275" spans="1:13" hidden="1" x14ac:dyDescent="0.2">
      <c r="A11275" s="27">
        <v>95809</v>
      </c>
      <c r="B11275" s="28" t="s">
        <v>4573</v>
      </c>
      <c r="C11275" s="28" t="s">
        <v>5135</v>
      </c>
      <c r="D11275" s="25">
        <v>41751</v>
      </c>
      <c r="F11275" s="26">
        <v>14.47</v>
      </c>
      <c r="G11275" s="28" t="s">
        <v>2211</v>
      </c>
      <c r="H11275" s="28" t="s">
        <v>3370</v>
      </c>
      <c r="J11275" s="28" t="s">
        <v>4909</v>
      </c>
      <c r="K11275" s="29">
        <v>41752</v>
      </c>
      <c r="L11275" s="28" t="s">
        <v>5658</v>
      </c>
      <c r="M11275" s="28" t="s">
        <v>1650</v>
      </c>
    </row>
    <row r="11276" spans="1:13" x14ac:dyDescent="0.2">
      <c r="A11276" s="27">
        <v>95811</v>
      </c>
      <c r="B11276" s="28" t="s">
        <v>4573</v>
      </c>
      <c r="C11276" s="28" t="s">
        <v>5135</v>
      </c>
      <c r="D11276" s="25">
        <v>41751</v>
      </c>
      <c r="F11276" s="26">
        <v>67.099999999999994</v>
      </c>
      <c r="G11276" s="28" t="s">
        <v>2205</v>
      </c>
      <c r="H11276" s="28" t="s">
        <v>7151</v>
      </c>
      <c r="J11276" s="28" t="s">
        <v>4911</v>
      </c>
      <c r="K11276" s="29">
        <v>41752</v>
      </c>
      <c r="L11276" s="28" t="s">
        <v>5658</v>
      </c>
      <c r="M11276" s="28" t="s">
        <v>755</v>
      </c>
    </row>
    <row r="11277" spans="1:13" hidden="1" x14ac:dyDescent="0.2">
      <c r="A11277" s="27">
        <v>95813</v>
      </c>
      <c r="B11277" s="28" t="s">
        <v>4573</v>
      </c>
      <c r="C11277" s="28" t="s">
        <v>5135</v>
      </c>
      <c r="D11277" s="25">
        <v>41752</v>
      </c>
      <c r="F11277" s="26">
        <v>3.39</v>
      </c>
      <c r="G11277" s="28" t="s">
        <v>7119</v>
      </c>
      <c r="H11277" s="28" t="s">
        <v>3365</v>
      </c>
      <c r="J11277" s="28" t="s">
        <v>4911</v>
      </c>
      <c r="K11277" s="29">
        <v>41753</v>
      </c>
      <c r="L11277" s="28" t="s">
        <v>5658</v>
      </c>
      <c r="M11277" s="28" t="s">
        <v>6161</v>
      </c>
    </row>
    <row r="11278" spans="1:13" hidden="1" x14ac:dyDescent="0.2">
      <c r="A11278" s="27">
        <v>95700</v>
      </c>
      <c r="B11278" s="28" t="s">
        <v>4585</v>
      </c>
      <c r="C11278" s="28" t="s">
        <v>4574</v>
      </c>
      <c r="D11278" s="25">
        <v>41752</v>
      </c>
      <c r="F11278" s="26">
        <v>20.8</v>
      </c>
      <c r="G11278" s="28" t="s">
        <v>5141</v>
      </c>
      <c r="H11278" s="28" t="s">
        <v>5948</v>
      </c>
      <c r="J11278" s="28" t="s">
        <v>4907</v>
      </c>
      <c r="K11278" s="29">
        <v>41752</v>
      </c>
      <c r="L11278" s="28" t="s">
        <v>7174</v>
      </c>
      <c r="M11278" s="28" t="s">
        <v>5035</v>
      </c>
    </row>
    <row r="11279" spans="1:13" hidden="1" x14ac:dyDescent="0.2">
      <c r="A11279" s="211">
        <v>95775</v>
      </c>
      <c r="B11279" s="33" t="s">
        <v>4573</v>
      </c>
      <c r="C11279" s="33" t="s">
        <v>5135</v>
      </c>
      <c r="D11279" s="25">
        <v>41753</v>
      </c>
      <c r="E11279" s="28" t="s">
        <v>1342</v>
      </c>
      <c r="F11279" s="26">
        <v>14</v>
      </c>
      <c r="G11279" s="28" t="s">
        <v>1560</v>
      </c>
      <c r="H11279" s="28" t="s">
        <v>3370</v>
      </c>
      <c r="J11279" s="28" t="s">
        <v>4911</v>
      </c>
      <c r="K11279" s="29" t="s">
        <v>5342</v>
      </c>
      <c r="L11279" s="33" t="s">
        <v>5658</v>
      </c>
      <c r="M11279" s="28" t="s">
        <v>2735</v>
      </c>
    </row>
    <row r="11280" spans="1:13" hidden="1" x14ac:dyDescent="0.2">
      <c r="A11280" s="27">
        <v>95699</v>
      </c>
      <c r="B11280" s="28" t="s">
        <v>4573</v>
      </c>
      <c r="C11280" s="28" t="s">
        <v>4574</v>
      </c>
      <c r="D11280" s="25">
        <v>41753</v>
      </c>
      <c r="E11280" s="28" t="s">
        <v>3389</v>
      </c>
      <c r="F11280" s="26">
        <v>47.52</v>
      </c>
      <c r="G11280" s="28" t="s">
        <v>5139</v>
      </c>
      <c r="H11280" s="28" t="s">
        <v>3381</v>
      </c>
      <c r="J11280" s="28" t="s">
        <v>4911</v>
      </c>
      <c r="K11280" s="29">
        <v>41753</v>
      </c>
      <c r="L11280" s="28" t="s">
        <v>7174</v>
      </c>
      <c r="M11280" s="28" t="s">
        <v>7209</v>
      </c>
    </row>
    <row r="11281" spans="1:13" hidden="1" x14ac:dyDescent="0.2">
      <c r="A11281" s="27">
        <v>95870.1</v>
      </c>
      <c r="B11281" s="28" t="s">
        <v>4573</v>
      </c>
      <c r="C11281" s="28" t="s">
        <v>2008</v>
      </c>
      <c r="D11281" s="25">
        <v>41753</v>
      </c>
      <c r="E11281" s="28" t="s">
        <v>5297</v>
      </c>
      <c r="F11281" s="26">
        <v>9</v>
      </c>
      <c r="G11281" s="28" t="s">
        <v>683</v>
      </c>
      <c r="H11281" s="28" t="s">
        <v>3488</v>
      </c>
      <c r="J11281" s="28" t="s">
        <v>4908</v>
      </c>
      <c r="K11281" s="29" t="s">
        <v>5342</v>
      </c>
      <c r="L11281" s="28" t="s">
        <v>5658</v>
      </c>
      <c r="M11281" s="28" t="s">
        <v>4836</v>
      </c>
    </row>
    <row r="11282" spans="1:13" hidden="1" x14ac:dyDescent="0.2">
      <c r="A11282" s="27">
        <v>95870.2</v>
      </c>
      <c r="B11282" s="28" t="s">
        <v>4573</v>
      </c>
      <c r="C11282" s="28" t="s">
        <v>2008</v>
      </c>
      <c r="D11282" s="25">
        <v>41753</v>
      </c>
      <c r="F11282" s="26">
        <v>15.52</v>
      </c>
      <c r="G11282" s="28" t="s">
        <v>683</v>
      </c>
      <c r="H11282" s="28" t="s">
        <v>3365</v>
      </c>
      <c r="J11282" s="28" t="s">
        <v>4909</v>
      </c>
      <c r="K11282" s="29" t="s">
        <v>5342</v>
      </c>
      <c r="L11282" s="28" t="s">
        <v>5658</v>
      </c>
      <c r="M11282" s="28" t="s">
        <v>4836</v>
      </c>
    </row>
    <row r="11283" spans="1:13" hidden="1" x14ac:dyDescent="0.2">
      <c r="A11283" s="27">
        <v>95814</v>
      </c>
      <c r="B11283" s="28" t="s">
        <v>4573</v>
      </c>
      <c r="C11283" s="28" t="s">
        <v>5135</v>
      </c>
      <c r="D11283" s="25">
        <v>41753</v>
      </c>
      <c r="F11283" s="26">
        <v>3.07</v>
      </c>
      <c r="G11283" s="28" t="s">
        <v>5137</v>
      </c>
      <c r="H11283" s="28" t="s">
        <v>3365</v>
      </c>
      <c r="J11283" s="28" t="s">
        <v>4909</v>
      </c>
      <c r="K11283" s="29">
        <v>41754</v>
      </c>
      <c r="L11283" s="28" t="s">
        <v>5658</v>
      </c>
      <c r="M11283" s="28" t="s">
        <v>4774</v>
      </c>
    </row>
    <row r="11284" spans="1:13" hidden="1" x14ac:dyDescent="0.2">
      <c r="A11284" s="211">
        <v>95817</v>
      </c>
      <c r="B11284" s="28" t="s">
        <v>4573</v>
      </c>
      <c r="C11284" s="28" t="s">
        <v>5135</v>
      </c>
      <c r="D11284" s="25">
        <v>41754</v>
      </c>
      <c r="E11284" s="28" t="s">
        <v>7898</v>
      </c>
      <c r="F11284" s="26">
        <v>30.4</v>
      </c>
      <c r="G11284" s="28" t="s">
        <v>1942</v>
      </c>
      <c r="H11284" s="28" t="s">
        <v>3484</v>
      </c>
      <c r="J11284" s="28" t="s">
        <v>4909</v>
      </c>
      <c r="K11284" s="29" t="s">
        <v>5991</v>
      </c>
      <c r="L11284" s="28" t="s">
        <v>5658</v>
      </c>
      <c r="M11284" s="28" t="s">
        <v>3901</v>
      </c>
    </row>
    <row r="11285" spans="1:13" hidden="1" x14ac:dyDescent="0.2">
      <c r="A11285" s="211">
        <v>95818</v>
      </c>
      <c r="B11285" s="28" t="s">
        <v>4573</v>
      </c>
      <c r="C11285" s="28" t="s">
        <v>5135</v>
      </c>
      <c r="D11285" s="25">
        <v>41754</v>
      </c>
      <c r="F11285" s="26">
        <v>10</v>
      </c>
      <c r="G11285" s="28" t="s">
        <v>6760</v>
      </c>
      <c r="H11285" s="28" t="s">
        <v>4600</v>
      </c>
      <c r="J11285" s="28" t="s">
        <v>4907</v>
      </c>
      <c r="K11285" s="29" t="s">
        <v>5991</v>
      </c>
      <c r="L11285" s="28" t="s">
        <v>5658</v>
      </c>
      <c r="M11285" s="28" t="s">
        <v>3186</v>
      </c>
    </row>
    <row r="11286" spans="1:13" hidden="1" x14ac:dyDescent="0.2">
      <c r="A11286" s="211">
        <v>95815</v>
      </c>
      <c r="B11286" s="28" t="s">
        <v>4573</v>
      </c>
      <c r="C11286" s="28" t="s">
        <v>5135</v>
      </c>
      <c r="D11286" s="25">
        <v>41754</v>
      </c>
      <c r="E11286" s="28" t="s">
        <v>3414</v>
      </c>
      <c r="F11286" s="26">
        <v>15.97</v>
      </c>
      <c r="G11286" s="28" t="s">
        <v>6085</v>
      </c>
      <c r="H11286" s="28" t="s">
        <v>5953</v>
      </c>
      <c r="J11286" s="28" t="s">
        <v>4909</v>
      </c>
      <c r="K11286" s="29">
        <v>41755</v>
      </c>
      <c r="L11286" s="28" t="s">
        <v>5658</v>
      </c>
      <c r="M11286" s="28" t="s">
        <v>3899</v>
      </c>
    </row>
    <row r="11287" spans="1:13" x14ac:dyDescent="0.2">
      <c r="A11287" s="27">
        <v>95816</v>
      </c>
      <c r="B11287" s="28" t="s">
        <v>4573</v>
      </c>
      <c r="C11287" s="28" t="s">
        <v>5135</v>
      </c>
      <c r="D11287" s="25">
        <v>41754</v>
      </c>
      <c r="E11287" s="28" t="s">
        <v>5990</v>
      </c>
      <c r="F11287" s="26">
        <v>80</v>
      </c>
      <c r="G11287" s="28" t="s">
        <v>1135</v>
      </c>
      <c r="H11287" s="28" t="s">
        <v>7151</v>
      </c>
      <c r="J11287" s="28" t="s">
        <v>4907</v>
      </c>
      <c r="K11287" s="29" t="s">
        <v>5991</v>
      </c>
      <c r="L11287" s="28" t="s">
        <v>5658</v>
      </c>
      <c r="M11287" s="28" t="s">
        <v>3900</v>
      </c>
    </row>
    <row r="11288" spans="1:13" hidden="1" x14ac:dyDescent="0.2">
      <c r="A11288" s="27">
        <v>95819</v>
      </c>
      <c r="B11288" s="28" t="s">
        <v>4573</v>
      </c>
      <c r="C11288" s="28" t="s">
        <v>5135</v>
      </c>
      <c r="D11288" s="25">
        <v>41754</v>
      </c>
      <c r="F11288" s="26">
        <v>11.2</v>
      </c>
      <c r="G11288" s="28" t="s">
        <v>3696</v>
      </c>
      <c r="H11288" s="28" t="s">
        <v>3488</v>
      </c>
      <c r="J11288" s="28" t="s">
        <v>4911</v>
      </c>
      <c r="K11288" s="29" t="s">
        <v>5991</v>
      </c>
      <c r="L11288" s="28" t="s">
        <v>5658</v>
      </c>
      <c r="M11288" s="28" t="s">
        <v>5424</v>
      </c>
    </row>
    <row r="11289" spans="1:13" hidden="1" x14ac:dyDescent="0.2">
      <c r="A11289" s="27">
        <v>95872.1</v>
      </c>
      <c r="B11289" s="28" t="s">
        <v>4573</v>
      </c>
      <c r="C11289" s="28" t="s">
        <v>2008</v>
      </c>
      <c r="D11289" s="25">
        <v>41754</v>
      </c>
      <c r="E11289" s="28" t="s">
        <v>1331</v>
      </c>
      <c r="F11289" s="26">
        <v>8</v>
      </c>
      <c r="G11289" s="28" t="s">
        <v>683</v>
      </c>
      <c r="H11289" s="28" t="s">
        <v>3488</v>
      </c>
      <c r="J11289" s="28" t="s">
        <v>4908</v>
      </c>
      <c r="K11289" s="29" t="s">
        <v>5343</v>
      </c>
      <c r="L11289" s="28" t="s">
        <v>5658</v>
      </c>
      <c r="M11289" s="28" t="s">
        <v>4831</v>
      </c>
    </row>
    <row r="11290" spans="1:13" hidden="1" x14ac:dyDescent="0.2">
      <c r="A11290" s="27">
        <v>95872.2</v>
      </c>
      <c r="B11290" s="28" t="s">
        <v>4573</v>
      </c>
      <c r="C11290" s="28" t="s">
        <v>2008</v>
      </c>
      <c r="D11290" s="25">
        <v>41754</v>
      </c>
      <c r="F11290" s="26">
        <v>0.8</v>
      </c>
      <c r="G11290" s="28" t="s">
        <v>683</v>
      </c>
      <c r="H11290" s="28" t="s">
        <v>3365</v>
      </c>
      <c r="J11290" s="28" t="s">
        <v>4909</v>
      </c>
      <c r="K11290" s="29" t="s">
        <v>5343</v>
      </c>
      <c r="L11290" s="28" t="s">
        <v>5658</v>
      </c>
      <c r="M11290" s="28" t="s">
        <v>4831</v>
      </c>
    </row>
    <row r="11291" spans="1:13" hidden="1" x14ac:dyDescent="0.2">
      <c r="A11291" s="27">
        <v>95698</v>
      </c>
      <c r="B11291" s="28" t="s">
        <v>5138</v>
      </c>
      <c r="C11291" s="28" t="s">
        <v>4574</v>
      </c>
      <c r="D11291" s="25">
        <v>41754</v>
      </c>
      <c r="F11291" s="26">
        <v>346.14</v>
      </c>
      <c r="G11291" s="28" t="s">
        <v>4574</v>
      </c>
      <c r="H11291" s="28" t="s">
        <v>3381</v>
      </c>
      <c r="J11291" s="28" t="s">
        <v>4909</v>
      </c>
      <c r="K11291" s="29" t="s">
        <v>5342</v>
      </c>
      <c r="L11291" s="28" t="s">
        <v>7206</v>
      </c>
      <c r="M11291" s="28" t="s">
        <v>3911</v>
      </c>
    </row>
    <row r="11292" spans="1:13" hidden="1" x14ac:dyDescent="0.2">
      <c r="A11292" s="211">
        <v>95776</v>
      </c>
      <c r="B11292" s="33" t="s">
        <v>4573</v>
      </c>
      <c r="C11292" s="33" t="s">
        <v>5135</v>
      </c>
      <c r="D11292" s="25">
        <v>41755</v>
      </c>
      <c r="E11292" s="33" t="s">
        <v>4718</v>
      </c>
      <c r="F11292" s="26">
        <v>22.5</v>
      </c>
      <c r="G11292" s="28" t="s">
        <v>1560</v>
      </c>
      <c r="H11292" s="28" t="s">
        <v>4600</v>
      </c>
      <c r="J11292" s="28" t="s">
        <v>4907</v>
      </c>
      <c r="K11292" s="29" t="s">
        <v>5343</v>
      </c>
      <c r="L11292" s="33" t="s">
        <v>5658</v>
      </c>
      <c r="M11292" s="28" t="s">
        <v>3930</v>
      </c>
    </row>
    <row r="11293" spans="1:13" x14ac:dyDescent="0.2">
      <c r="A11293" s="27">
        <v>95820</v>
      </c>
      <c r="B11293" s="28" t="s">
        <v>4573</v>
      </c>
      <c r="C11293" s="28" t="s">
        <v>5135</v>
      </c>
      <c r="D11293" s="25">
        <v>41755</v>
      </c>
      <c r="F11293" s="26">
        <v>8</v>
      </c>
      <c r="G11293" s="28" t="s">
        <v>2205</v>
      </c>
      <c r="H11293" s="28" t="s">
        <v>7151</v>
      </c>
      <c r="J11293" s="28" t="s">
        <v>4911</v>
      </c>
      <c r="K11293" s="29">
        <v>41758</v>
      </c>
      <c r="L11293" s="28" t="s">
        <v>5658</v>
      </c>
      <c r="M11293" s="28" t="s">
        <v>755</v>
      </c>
    </row>
    <row r="11294" spans="1:13" hidden="1" x14ac:dyDescent="0.2">
      <c r="A11294" s="211">
        <v>95822</v>
      </c>
      <c r="B11294" s="28" t="s">
        <v>4573</v>
      </c>
      <c r="C11294" s="28" t="s">
        <v>5135</v>
      </c>
      <c r="D11294" s="25">
        <v>41756</v>
      </c>
      <c r="F11294" s="26">
        <v>6.35</v>
      </c>
      <c r="G11294" s="28" t="s">
        <v>896</v>
      </c>
      <c r="H11294" s="28" t="s">
        <v>3484</v>
      </c>
      <c r="J11294" s="28" t="s">
        <v>4907</v>
      </c>
      <c r="K11294" s="29">
        <v>41757</v>
      </c>
      <c r="L11294" s="28" t="s">
        <v>5658</v>
      </c>
      <c r="M11294" s="28" t="s">
        <v>3391</v>
      </c>
    </row>
    <row r="11295" spans="1:13" hidden="1" x14ac:dyDescent="0.2">
      <c r="A11295" s="27">
        <v>95821</v>
      </c>
      <c r="B11295" s="33" t="s">
        <v>4573</v>
      </c>
      <c r="C11295" s="28" t="s">
        <v>5135</v>
      </c>
      <c r="D11295" s="25">
        <v>41756</v>
      </c>
      <c r="F11295" s="26">
        <v>3.57</v>
      </c>
      <c r="G11295" s="28" t="s">
        <v>683</v>
      </c>
      <c r="H11295" s="28" t="s">
        <v>3365</v>
      </c>
      <c r="J11295" s="28" t="s">
        <v>4909</v>
      </c>
      <c r="K11295" s="29">
        <v>41757</v>
      </c>
      <c r="L11295" s="28" t="s">
        <v>5658</v>
      </c>
      <c r="M11295" s="28" t="s">
        <v>7857</v>
      </c>
    </row>
    <row r="11296" spans="1:13" hidden="1" x14ac:dyDescent="0.2">
      <c r="A11296" s="27">
        <v>95871.1</v>
      </c>
      <c r="B11296" s="28" t="s">
        <v>4573</v>
      </c>
      <c r="C11296" s="28" t="s">
        <v>2008</v>
      </c>
      <c r="D11296" s="25">
        <v>41756</v>
      </c>
      <c r="E11296" s="28" t="s">
        <v>1331</v>
      </c>
      <c r="F11296" s="26">
        <v>6</v>
      </c>
      <c r="G11296" s="28" t="s">
        <v>683</v>
      </c>
      <c r="H11296" s="28" t="s">
        <v>3488</v>
      </c>
      <c r="J11296" s="28" t="s">
        <v>4908</v>
      </c>
      <c r="K11296" s="29" t="s">
        <v>5343</v>
      </c>
      <c r="L11296" s="28" t="s">
        <v>5658</v>
      </c>
      <c r="M11296" s="28" t="s">
        <v>4836</v>
      </c>
    </row>
    <row r="11297" spans="1:13" hidden="1" x14ac:dyDescent="0.2">
      <c r="A11297" s="27">
        <v>95871.2</v>
      </c>
      <c r="B11297" s="28" t="s">
        <v>4573</v>
      </c>
      <c r="C11297" s="28" t="s">
        <v>2008</v>
      </c>
      <c r="D11297" s="25">
        <v>41756</v>
      </c>
      <c r="F11297" s="26">
        <v>28.32</v>
      </c>
      <c r="G11297" s="28" t="s">
        <v>683</v>
      </c>
      <c r="H11297" s="28" t="s">
        <v>3365</v>
      </c>
      <c r="J11297" s="28" t="s">
        <v>4909</v>
      </c>
      <c r="K11297" s="29" t="s">
        <v>5343</v>
      </c>
      <c r="L11297" s="28" t="s">
        <v>5658</v>
      </c>
      <c r="M11297" s="28" t="s">
        <v>4836</v>
      </c>
    </row>
    <row r="11298" spans="1:13" hidden="1" x14ac:dyDescent="0.2">
      <c r="A11298" s="211">
        <v>95696</v>
      </c>
      <c r="B11298" s="28" t="s">
        <v>4573</v>
      </c>
      <c r="C11298" s="28" t="s">
        <v>4574</v>
      </c>
      <c r="D11298" s="25">
        <v>41757</v>
      </c>
      <c r="F11298" s="26">
        <v>70</v>
      </c>
      <c r="G11298" s="28" t="s">
        <v>4588</v>
      </c>
      <c r="H11298" s="28" t="s">
        <v>3379</v>
      </c>
      <c r="J11298" s="28" t="s">
        <v>4908</v>
      </c>
      <c r="K11298" s="29" t="s">
        <v>5343</v>
      </c>
      <c r="L11298" s="28" t="s">
        <v>7176</v>
      </c>
      <c r="M11298" s="28">
        <v>1474</v>
      </c>
    </row>
    <row r="11299" spans="1:13" hidden="1" x14ac:dyDescent="0.2">
      <c r="A11299" s="27">
        <v>95694</v>
      </c>
      <c r="B11299" s="28" t="s">
        <v>4573</v>
      </c>
      <c r="C11299" s="28" t="s">
        <v>4574</v>
      </c>
      <c r="D11299" s="25">
        <v>41757</v>
      </c>
      <c r="E11299" s="33"/>
      <c r="F11299" s="26">
        <v>77.5</v>
      </c>
      <c r="G11299" s="28" t="s">
        <v>5152</v>
      </c>
      <c r="H11299" s="28" t="s">
        <v>7311</v>
      </c>
      <c r="J11299" s="28" t="s">
        <v>4683</v>
      </c>
      <c r="K11299" s="29">
        <v>41757</v>
      </c>
      <c r="L11299" s="28" t="s">
        <v>7182</v>
      </c>
      <c r="M11299" s="28" t="s">
        <v>231</v>
      </c>
    </row>
    <row r="11300" spans="1:13" hidden="1" x14ac:dyDescent="0.2">
      <c r="A11300" s="27">
        <v>95697</v>
      </c>
      <c r="B11300" s="28" t="s">
        <v>4573</v>
      </c>
      <c r="C11300" s="28" t="s">
        <v>4574</v>
      </c>
      <c r="D11300" s="25">
        <v>41757</v>
      </c>
      <c r="E11300" s="28" t="s">
        <v>5967</v>
      </c>
      <c r="F11300" s="26">
        <v>35</v>
      </c>
      <c r="G11300" s="28" t="s">
        <v>8412</v>
      </c>
      <c r="H11300" s="28" t="s">
        <v>7154</v>
      </c>
      <c r="J11300" s="28" t="s">
        <v>4905</v>
      </c>
      <c r="K11300" s="29" t="s">
        <v>5343</v>
      </c>
      <c r="L11300" s="28" t="s">
        <v>7176</v>
      </c>
      <c r="M11300" s="28">
        <v>1473</v>
      </c>
    </row>
    <row r="11301" spans="1:13" hidden="1" x14ac:dyDescent="0.2">
      <c r="A11301" s="27">
        <v>95823</v>
      </c>
      <c r="B11301" s="28" t="s">
        <v>4573</v>
      </c>
      <c r="C11301" s="28" t="s">
        <v>5135</v>
      </c>
      <c r="D11301" s="25">
        <v>41757</v>
      </c>
      <c r="F11301" s="26">
        <v>3.75</v>
      </c>
      <c r="G11301" s="28" t="s">
        <v>5137</v>
      </c>
      <c r="H11301" s="28" t="s">
        <v>3365</v>
      </c>
      <c r="J11301" s="28" t="s">
        <v>4909</v>
      </c>
      <c r="K11301" s="29">
        <v>41758</v>
      </c>
      <c r="L11301" s="28" t="s">
        <v>5658</v>
      </c>
      <c r="M11301" s="28" t="s">
        <v>4774</v>
      </c>
    </row>
    <row r="11302" spans="1:13" hidden="1" x14ac:dyDescent="0.2">
      <c r="A11302" s="27">
        <v>95695</v>
      </c>
      <c r="B11302" s="28" t="s">
        <v>4573</v>
      </c>
      <c r="C11302" s="28" t="s">
        <v>4574</v>
      </c>
      <c r="D11302" s="25">
        <v>41757</v>
      </c>
      <c r="F11302" s="26">
        <v>46</v>
      </c>
      <c r="G11302" s="28" t="s">
        <v>6790</v>
      </c>
      <c r="H11302" s="28" t="s">
        <v>3381</v>
      </c>
      <c r="J11302" s="28" t="s">
        <v>4909</v>
      </c>
      <c r="K11302" s="29">
        <v>41757</v>
      </c>
      <c r="L11302" s="28" t="s">
        <v>7174</v>
      </c>
      <c r="M11302" s="28" t="s">
        <v>7220</v>
      </c>
    </row>
    <row r="11303" spans="1:13" hidden="1" x14ac:dyDescent="0.2">
      <c r="A11303" s="211">
        <v>95825</v>
      </c>
      <c r="B11303" s="28" t="s">
        <v>4573</v>
      </c>
      <c r="C11303" s="28" t="s">
        <v>5135</v>
      </c>
      <c r="D11303" s="25">
        <v>41758</v>
      </c>
      <c r="F11303" s="26">
        <v>15.49</v>
      </c>
      <c r="G11303" s="28" t="s">
        <v>7130</v>
      </c>
      <c r="H11303" s="28" t="s">
        <v>3370</v>
      </c>
      <c r="J11303" s="28" t="s">
        <v>4907</v>
      </c>
      <c r="K11303" s="29">
        <v>41759</v>
      </c>
      <c r="L11303" s="28" t="s">
        <v>5658</v>
      </c>
      <c r="M11303" s="28" t="s">
        <v>5769</v>
      </c>
    </row>
    <row r="11304" spans="1:13" hidden="1" x14ac:dyDescent="0.2">
      <c r="A11304" s="27">
        <v>95873.1</v>
      </c>
      <c r="B11304" s="28" t="s">
        <v>4573</v>
      </c>
      <c r="C11304" s="28" t="s">
        <v>2008</v>
      </c>
      <c r="D11304" s="25">
        <v>41758</v>
      </c>
      <c r="E11304" s="28" t="s">
        <v>5298</v>
      </c>
      <c r="F11304" s="26">
        <v>49</v>
      </c>
      <c r="G11304" s="28" t="s">
        <v>683</v>
      </c>
      <c r="H11304" s="28" t="s">
        <v>3488</v>
      </c>
      <c r="J11304" s="28" t="s">
        <v>4908</v>
      </c>
      <c r="K11304" s="29" t="s">
        <v>5344</v>
      </c>
      <c r="L11304" s="28" t="s">
        <v>5658</v>
      </c>
      <c r="M11304" s="28" t="s">
        <v>5345</v>
      </c>
    </row>
    <row r="11305" spans="1:13" hidden="1" x14ac:dyDescent="0.2">
      <c r="A11305" s="27">
        <v>95873.2</v>
      </c>
      <c r="B11305" s="28" t="s">
        <v>4573</v>
      </c>
      <c r="C11305" s="28" t="s">
        <v>2008</v>
      </c>
      <c r="D11305" s="25">
        <v>41758</v>
      </c>
      <c r="E11305" s="28" t="s">
        <v>5299</v>
      </c>
      <c r="F11305" s="26">
        <v>8</v>
      </c>
      <c r="G11305" s="28" t="s">
        <v>683</v>
      </c>
      <c r="H11305" s="28" t="s">
        <v>3370</v>
      </c>
      <c r="J11305" s="28" t="s">
        <v>4909</v>
      </c>
      <c r="K11305" s="29" t="s">
        <v>5344</v>
      </c>
      <c r="L11305" s="28" t="s">
        <v>5658</v>
      </c>
      <c r="M11305" s="28" t="s">
        <v>5345</v>
      </c>
    </row>
    <row r="11306" spans="1:13" hidden="1" x14ac:dyDescent="0.2">
      <c r="A11306" s="27">
        <v>95873.3</v>
      </c>
      <c r="B11306" s="28" t="s">
        <v>4573</v>
      </c>
      <c r="C11306" s="28" t="s">
        <v>2008</v>
      </c>
      <c r="D11306" s="25">
        <v>41758</v>
      </c>
      <c r="F11306" s="26">
        <v>48.75</v>
      </c>
      <c r="G11306" s="28" t="s">
        <v>683</v>
      </c>
      <c r="H11306" s="28" t="s">
        <v>3365</v>
      </c>
      <c r="J11306" s="28" t="s">
        <v>4909</v>
      </c>
      <c r="K11306" s="29" t="s">
        <v>5344</v>
      </c>
      <c r="L11306" s="28" t="s">
        <v>5658</v>
      </c>
      <c r="M11306" s="28" t="s">
        <v>5345</v>
      </c>
    </row>
    <row r="11307" spans="1:13" hidden="1" x14ac:dyDescent="0.2">
      <c r="A11307" s="27">
        <v>95693</v>
      </c>
      <c r="B11307" s="28" t="s">
        <v>4573</v>
      </c>
      <c r="C11307" s="28" t="s">
        <v>4574</v>
      </c>
      <c r="D11307" s="25">
        <v>41758</v>
      </c>
      <c r="F11307" s="26">
        <v>17</v>
      </c>
      <c r="G11307" s="28" t="s">
        <v>5136</v>
      </c>
      <c r="H11307" s="28" t="s">
        <v>3381</v>
      </c>
      <c r="J11307" s="28" t="s">
        <v>4911</v>
      </c>
      <c r="K11307" s="29">
        <v>41758</v>
      </c>
      <c r="L11307" s="28" t="s">
        <v>7174</v>
      </c>
      <c r="M11307" s="28" t="s">
        <v>7221</v>
      </c>
    </row>
    <row r="11308" spans="1:13" x14ac:dyDescent="0.2">
      <c r="A11308" s="27">
        <v>95824</v>
      </c>
      <c r="B11308" s="28" t="s">
        <v>4573</v>
      </c>
      <c r="C11308" s="28" t="s">
        <v>5135</v>
      </c>
      <c r="D11308" s="25">
        <v>41758</v>
      </c>
      <c r="F11308" s="26">
        <v>63</v>
      </c>
      <c r="G11308" s="28" t="s">
        <v>2205</v>
      </c>
      <c r="H11308" s="28" t="s">
        <v>7151</v>
      </c>
      <c r="J11308" s="28" t="s">
        <v>4911</v>
      </c>
      <c r="K11308" s="29">
        <v>41759</v>
      </c>
      <c r="L11308" s="28" t="s">
        <v>5658</v>
      </c>
      <c r="M11308" s="28" t="s">
        <v>755</v>
      </c>
    </row>
    <row r="11309" spans="1:13" hidden="1" x14ac:dyDescent="0.2">
      <c r="A11309" s="211">
        <v>95692</v>
      </c>
      <c r="B11309" s="28" t="s">
        <v>4573</v>
      </c>
      <c r="C11309" s="28" t="s">
        <v>4574</v>
      </c>
      <c r="D11309" s="25">
        <v>41759</v>
      </c>
      <c r="F11309" s="26">
        <v>84</v>
      </c>
      <c r="G11309" s="28" t="s">
        <v>5965</v>
      </c>
      <c r="H11309" s="28" t="s">
        <v>3379</v>
      </c>
      <c r="J11309" s="28" t="s">
        <v>4908</v>
      </c>
      <c r="K11309" s="29" t="s">
        <v>5344</v>
      </c>
      <c r="L11309" s="28" t="s">
        <v>7174</v>
      </c>
      <c r="M11309" s="28" t="s">
        <v>230</v>
      </c>
    </row>
    <row r="11310" spans="1:13" hidden="1" x14ac:dyDescent="0.2">
      <c r="A11310" s="211">
        <v>95827</v>
      </c>
      <c r="B11310" s="28" t="s">
        <v>4573</v>
      </c>
      <c r="C11310" s="28" t="s">
        <v>5135</v>
      </c>
      <c r="D11310" s="25">
        <v>41759</v>
      </c>
      <c r="E11310" s="28" t="s">
        <v>3415</v>
      </c>
      <c r="F11310" s="26">
        <v>16.48</v>
      </c>
      <c r="G11310" s="28" t="s">
        <v>6085</v>
      </c>
      <c r="H11310" s="28" t="s">
        <v>5953</v>
      </c>
      <c r="J11310" s="28" t="s">
        <v>4909</v>
      </c>
      <c r="K11310" s="29">
        <v>41760</v>
      </c>
      <c r="L11310" s="28" t="s">
        <v>5658</v>
      </c>
      <c r="M11310" s="28" t="s">
        <v>3902</v>
      </c>
    </row>
    <row r="11311" spans="1:13" hidden="1" x14ac:dyDescent="0.2">
      <c r="A11311" s="27">
        <v>95826</v>
      </c>
      <c r="B11311" s="28" t="s">
        <v>4573</v>
      </c>
      <c r="C11311" s="28" t="s">
        <v>5135</v>
      </c>
      <c r="D11311" s="25">
        <v>41759</v>
      </c>
      <c r="F11311" s="26">
        <v>4.49</v>
      </c>
      <c r="G11311" s="28" t="s">
        <v>7119</v>
      </c>
      <c r="H11311" s="28" t="s">
        <v>3365</v>
      </c>
      <c r="J11311" s="28" t="s">
        <v>4911</v>
      </c>
      <c r="K11311" s="29">
        <v>41760</v>
      </c>
      <c r="L11311" s="28" t="s">
        <v>5658</v>
      </c>
      <c r="M11311" s="28" t="s">
        <v>5023</v>
      </c>
    </row>
    <row r="11312" spans="1:13" hidden="1" x14ac:dyDescent="0.2">
      <c r="A11312" s="211">
        <v>95829</v>
      </c>
      <c r="B11312" s="28" t="s">
        <v>4573</v>
      </c>
      <c r="C11312" s="28" t="s">
        <v>5135</v>
      </c>
      <c r="D11312" s="25">
        <v>41760</v>
      </c>
      <c r="F11312" s="26">
        <v>52.42</v>
      </c>
      <c r="G11312" s="28" t="s">
        <v>3416</v>
      </c>
      <c r="H11312" s="28" t="s">
        <v>4600</v>
      </c>
      <c r="J11312" s="28" t="s">
        <v>4907</v>
      </c>
      <c r="K11312" s="29">
        <v>41761</v>
      </c>
      <c r="L11312" s="28" t="s">
        <v>5658</v>
      </c>
      <c r="M11312" s="28" t="s">
        <v>6364</v>
      </c>
    </row>
    <row r="11313" spans="1:13" hidden="1" x14ac:dyDescent="0.2">
      <c r="A11313" s="211">
        <v>95689.2</v>
      </c>
      <c r="B11313" s="28" t="s">
        <v>4573</v>
      </c>
      <c r="C11313" s="28" t="s">
        <v>4574</v>
      </c>
      <c r="D11313" s="25">
        <v>41760</v>
      </c>
      <c r="E11313" s="28" t="s">
        <v>468</v>
      </c>
      <c r="F11313" s="26">
        <v>50</v>
      </c>
      <c r="G11313" s="28" t="s">
        <v>5158</v>
      </c>
      <c r="H11313" s="28" t="s">
        <v>7154</v>
      </c>
      <c r="J11313" s="28" t="s">
        <v>4905</v>
      </c>
      <c r="K11313" s="29">
        <v>41760</v>
      </c>
      <c r="L11313" s="28" t="s">
        <v>7182</v>
      </c>
      <c r="M11313" s="28" t="s">
        <v>228</v>
      </c>
    </row>
    <row r="11314" spans="1:13" hidden="1" x14ac:dyDescent="0.2">
      <c r="A11314" s="211">
        <v>95688</v>
      </c>
      <c r="B11314" s="28" t="s">
        <v>4579</v>
      </c>
      <c r="C11314" s="28" t="s">
        <v>4574</v>
      </c>
      <c r="D11314" s="25">
        <v>41760</v>
      </c>
      <c r="F11314" s="26">
        <v>50</v>
      </c>
      <c r="G11314" s="28" t="s">
        <v>4580</v>
      </c>
      <c r="H11314" s="28" t="s">
        <v>6667</v>
      </c>
      <c r="K11314" s="29">
        <v>41760</v>
      </c>
      <c r="L11314" s="28" t="s">
        <v>3059</v>
      </c>
      <c r="M11314" s="28" t="s">
        <v>3494</v>
      </c>
    </row>
    <row r="11315" spans="1:13" hidden="1" x14ac:dyDescent="0.2">
      <c r="A11315" s="211">
        <v>95691</v>
      </c>
      <c r="B11315" s="28" t="s">
        <v>4579</v>
      </c>
      <c r="C11315" s="28" t="s">
        <v>4574</v>
      </c>
      <c r="D11315" s="25">
        <v>41760</v>
      </c>
      <c r="F11315" s="26">
        <v>60</v>
      </c>
      <c r="G11315" s="28" t="s">
        <v>4580</v>
      </c>
      <c r="H11315" s="28" t="s">
        <v>6667</v>
      </c>
      <c r="K11315" s="29">
        <v>41760</v>
      </c>
      <c r="L11315" s="28" t="s">
        <v>3059</v>
      </c>
      <c r="M11315" s="28" t="s">
        <v>3495</v>
      </c>
    </row>
    <row r="11316" spans="1:13" hidden="1" x14ac:dyDescent="0.2">
      <c r="A11316" s="211">
        <v>95689.1</v>
      </c>
      <c r="B11316" s="28" t="s">
        <v>4573</v>
      </c>
      <c r="C11316" s="28" t="s">
        <v>4574</v>
      </c>
      <c r="D11316" s="25">
        <v>41760</v>
      </c>
      <c r="F11316" s="26">
        <v>50</v>
      </c>
      <c r="G11316" s="28" t="s">
        <v>4915</v>
      </c>
      <c r="H11316" s="28" t="s">
        <v>4600</v>
      </c>
      <c r="J11316" s="28" t="s">
        <v>4905</v>
      </c>
      <c r="K11316" s="29">
        <v>41760</v>
      </c>
      <c r="L11316" s="28" t="s">
        <v>7182</v>
      </c>
      <c r="M11316" s="28" t="s">
        <v>228</v>
      </c>
    </row>
    <row r="11317" spans="1:13" hidden="1" x14ac:dyDescent="0.2">
      <c r="A11317" s="211">
        <v>95682</v>
      </c>
      <c r="B11317" s="28" t="s">
        <v>4573</v>
      </c>
      <c r="C11317" s="28" t="s">
        <v>4574</v>
      </c>
      <c r="D11317" s="25">
        <v>41760</v>
      </c>
      <c r="F11317" s="26">
        <v>5</v>
      </c>
      <c r="G11317" s="28" t="s">
        <v>5134</v>
      </c>
      <c r="H11317" s="28" t="s">
        <v>5954</v>
      </c>
      <c r="J11317" s="28" t="s">
        <v>4912</v>
      </c>
      <c r="K11317" s="29">
        <v>41760</v>
      </c>
      <c r="L11317" s="28" t="s">
        <v>7174</v>
      </c>
      <c r="M11317" s="28" t="s">
        <v>7194</v>
      </c>
    </row>
    <row r="11318" spans="1:13" hidden="1" x14ac:dyDescent="0.2">
      <c r="A11318" s="211">
        <v>95833</v>
      </c>
      <c r="B11318" s="28" t="s">
        <v>4573</v>
      </c>
      <c r="C11318" s="28" t="s">
        <v>5135</v>
      </c>
      <c r="D11318" s="25">
        <v>41760</v>
      </c>
      <c r="F11318" s="26">
        <v>8.9</v>
      </c>
      <c r="G11318" s="28" t="s">
        <v>5078</v>
      </c>
      <c r="H11318" s="28" t="s">
        <v>3484</v>
      </c>
      <c r="J11318" s="28" t="s">
        <v>4907</v>
      </c>
      <c r="K11318" s="29">
        <v>41761</v>
      </c>
      <c r="L11318" s="28" t="s">
        <v>5658</v>
      </c>
      <c r="M11318" s="28" t="s">
        <v>5709</v>
      </c>
    </row>
    <row r="11319" spans="1:13" hidden="1" x14ac:dyDescent="0.2">
      <c r="A11319" s="211">
        <v>95831</v>
      </c>
      <c r="B11319" s="28" t="s">
        <v>4573</v>
      </c>
      <c r="C11319" s="28" t="s">
        <v>5135</v>
      </c>
      <c r="D11319" s="25">
        <v>41760</v>
      </c>
      <c r="E11319" s="33"/>
      <c r="F11319" s="26">
        <v>5.25</v>
      </c>
      <c r="G11319" s="28" t="s">
        <v>5411</v>
      </c>
      <c r="H11319" s="28" t="s">
        <v>3370</v>
      </c>
      <c r="J11319" s="28" t="s">
        <v>4907</v>
      </c>
      <c r="K11319" s="29">
        <v>41761</v>
      </c>
      <c r="L11319" s="28" t="s">
        <v>5658</v>
      </c>
      <c r="M11319" s="28" t="s">
        <v>3903</v>
      </c>
    </row>
    <row r="11320" spans="1:13" hidden="1" x14ac:dyDescent="0.2">
      <c r="A11320" s="211">
        <v>95828.1</v>
      </c>
      <c r="B11320" s="28" t="s">
        <v>4573</v>
      </c>
      <c r="C11320" s="28" t="s">
        <v>5135</v>
      </c>
      <c r="D11320" s="25">
        <v>41760</v>
      </c>
      <c r="E11320" s="28" t="s">
        <v>3417</v>
      </c>
      <c r="F11320" s="26">
        <v>35</v>
      </c>
      <c r="G11320" s="28" t="s">
        <v>3702</v>
      </c>
      <c r="H11320" s="28" t="s">
        <v>7321</v>
      </c>
      <c r="I11320" s="28" t="s">
        <v>7487</v>
      </c>
      <c r="J11320" s="28" t="s">
        <v>4905</v>
      </c>
      <c r="K11320" s="29">
        <v>41761</v>
      </c>
      <c r="L11320" s="28" t="s">
        <v>5658</v>
      </c>
      <c r="M11320" s="28" t="s">
        <v>6438</v>
      </c>
    </row>
    <row r="11321" spans="1:13" hidden="1" x14ac:dyDescent="0.2">
      <c r="A11321" s="211">
        <v>95828.2</v>
      </c>
      <c r="B11321" s="28" t="s">
        <v>4573</v>
      </c>
      <c r="C11321" s="28" t="s">
        <v>5135</v>
      </c>
      <c r="D11321" s="25">
        <v>41760</v>
      </c>
      <c r="E11321" s="28" t="s">
        <v>369</v>
      </c>
      <c r="F11321" s="26">
        <v>30.45</v>
      </c>
      <c r="G11321" s="28" t="s">
        <v>3702</v>
      </c>
      <c r="H11321" s="28" t="s">
        <v>277</v>
      </c>
      <c r="I11321" s="28" t="s">
        <v>7487</v>
      </c>
      <c r="J11321" s="28" t="s">
        <v>4912</v>
      </c>
      <c r="K11321" s="29">
        <v>41761</v>
      </c>
      <c r="L11321" s="28" t="s">
        <v>5658</v>
      </c>
      <c r="M11321" s="28" t="s">
        <v>6438</v>
      </c>
    </row>
    <row r="11322" spans="1:13" hidden="1" x14ac:dyDescent="0.2">
      <c r="A11322" s="211">
        <v>95685</v>
      </c>
      <c r="B11322" s="28" t="s">
        <v>4573</v>
      </c>
      <c r="C11322" s="28" t="s">
        <v>4574</v>
      </c>
      <c r="D11322" s="25">
        <v>41760</v>
      </c>
      <c r="E11322" s="28" t="s">
        <v>3382</v>
      </c>
      <c r="F11322" s="26">
        <v>171</v>
      </c>
      <c r="G11322" s="28" t="s">
        <v>5414</v>
      </c>
      <c r="H11322" s="28" t="s">
        <v>3381</v>
      </c>
      <c r="J11322" s="28" t="s">
        <v>4909</v>
      </c>
      <c r="K11322" s="29">
        <v>41760</v>
      </c>
      <c r="L11322" s="28" t="s">
        <v>7174</v>
      </c>
      <c r="M11322" s="28" t="s">
        <v>7188</v>
      </c>
    </row>
    <row r="11323" spans="1:13" hidden="1" x14ac:dyDescent="0.2">
      <c r="A11323" s="27">
        <v>95830</v>
      </c>
      <c r="B11323" s="28" t="s">
        <v>4573</v>
      </c>
      <c r="C11323" s="28" t="s">
        <v>5135</v>
      </c>
      <c r="D11323" s="25">
        <v>41760</v>
      </c>
      <c r="F11323" s="26">
        <v>5.75</v>
      </c>
      <c r="G11323" s="28" t="s">
        <v>7119</v>
      </c>
      <c r="H11323" s="28" t="s">
        <v>3365</v>
      </c>
      <c r="J11323" s="28" t="s">
        <v>4911</v>
      </c>
      <c r="K11323" s="29">
        <v>41761</v>
      </c>
      <c r="L11323" s="28" t="s">
        <v>5658</v>
      </c>
      <c r="M11323" s="28" t="s">
        <v>6161</v>
      </c>
    </row>
    <row r="11324" spans="1:13" hidden="1" x14ac:dyDescent="0.2">
      <c r="A11324" s="27">
        <v>95689.3</v>
      </c>
      <c r="B11324" s="28" t="s">
        <v>4573</v>
      </c>
      <c r="C11324" s="28" t="s">
        <v>4574</v>
      </c>
      <c r="D11324" s="25">
        <v>41760</v>
      </c>
      <c r="E11324" s="28" t="s">
        <v>3367</v>
      </c>
      <c r="F11324" s="26">
        <v>30</v>
      </c>
      <c r="G11324" s="28" t="s">
        <v>8412</v>
      </c>
      <c r="H11324" s="28" t="s">
        <v>3365</v>
      </c>
      <c r="J11324" s="28" t="s">
        <v>4905</v>
      </c>
      <c r="K11324" s="29">
        <v>41760</v>
      </c>
      <c r="L11324" s="28" t="s">
        <v>7182</v>
      </c>
      <c r="M11324" s="28" t="s">
        <v>228</v>
      </c>
    </row>
    <row r="11325" spans="1:13" hidden="1" x14ac:dyDescent="0.2">
      <c r="A11325" s="27">
        <v>95686</v>
      </c>
      <c r="B11325" s="28" t="s">
        <v>4579</v>
      </c>
      <c r="C11325" s="28" t="s">
        <v>4574</v>
      </c>
      <c r="D11325" s="25">
        <v>41760</v>
      </c>
      <c r="F11325" s="26">
        <v>50</v>
      </c>
      <c r="G11325" s="28" t="s">
        <v>5133</v>
      </c>
      <c r="H11325" s="28" t="s">
        <v>6667</v>
      </c>
      <c r="K11325" s="29">
        <v>41760</v>
      </c>
      <c r="L11325" s="28" t="s">
        <v>7174</v>
      </c>
      <c r="M11325" s="28" t="s">
        <v>2972</v>
      </c>
    </row>
    <row r="11326" spans="1:13" hidden="1" x14ac:dyDescent="0.2">
      <c r="A11326" s="27">
        <v>95860</v>
      </c>
      <c r="B11326" s="28" t="s">
        <v>5150</v>
      </c>
      <c r="C11326" s="28" t="s">
        <v>5133</v>
      </c>
      <c r="D11326" s="25">
        <v>41760</v>
      </c>
      <c r="F11326" s="26">
        <v>-50</v>
      </c>
      <c r="G11326" s="28" t="s">
        <v>5133</v>
      </c>
      <c r="H11326" s="28" t="s">
        <v>6667</v>
      </c>
      <c r="K11326" s="29">
        <v>41760</v>
      </c>
      <c r="L11326" s="28" t="s">
        <v>5658</v>
      </c>
      <c r="M11326" s="28" t="s">
        <v>2935</v>
      </c>
    </row>
    <row r="11327" spans="1:13" hidden="1" x14ac:dyDescent="0.2">
      <c r="A11327" s="27">
        <v>95683</v>
      </c>
      <c r="B11327" s="28" t="s">
        <v>4573</v>
      </c>
      <c r="C11327" s="28" t="s">
        <v>4574</v>
      </c>
      <c r="D11327" s="25">
        <v>41760</v>
      </c>
      <c r="F11327" s="26">
        <v>39.85</v>
      </c>
      <c r="G11327" s="28" t="s">
        <v>6021</v>
      </c>
      <c r="H11327" s="28" t="s">
        <v>3381</v>
      </c>
      <c r="J11327" s="28" t="s">
        <v>4909</v>
      </c>
      <c r="K11327" s="29">
        <v>41760</v>
      </c>
      <c r="L11327" s="28" t="s">
        <v>7174</v>
      </c>
      <c r="M11327" s="28" t="s">
        <v>6784</v>
      </c>
    </row>
    <row r="11328" spans="1:13" hidden="1" x14ac:dyDescent="0.2">
      <c r="A11328" s="27">
        <v>95684</v>
      </c>
      <c r="B11328" s="28" t="s">
        <v>4573</v>
      </c>
      <c r="C11328" s="28" t="s">
        <v>4574</v>
      </c>
      <c r="D11328" s="25">
        <v>41760</v>
      </c>
      <c r="F11328" s="26">
        <v>12.12</v>
      </c>
      <c r="G11328" s="28" t="s">
        <v>6022</v>
      </c>
      <c r="H11328" s="28" t="s">
        <v>3381</v>
      </c>
      <c r="J11328" s="28" t="s">
        <v>4909</v>
      </c>
      <c r="K11328" s="29">
        <v>41760</v>
      </c>
      <c r="L11328" s="28" t="s">
        <v>7174</v>
      </c>
      <c r="M11328" s="28" t="s">
        <v>7195</v>
      </c>
    </row>
    <row r="11329" spans="1:13" hidden="1" x14ac:dyDescent="0.2">
      <c r="A11329" s="27">
        <v>95689.4</v>
      </c>
      <c r="B11329" s="28" t="s">
        <v>4573</v>
      </c>
      <c r="C11329" s="28" t="s">
        <v>4574</v>
      </c>
      <c r="D11329" s="25">
        <v>41760</v>
      </c>
      <c r="E11329" s="28" t="s">
        <v>7163</v>
      </c>
      <c r="F11329" s="26">
        <v>20</v>
      </c>
      <c r="G11329" s="28" t="s">
        <v>4595</v>
      </c>
      <c r="H11329" s="28" t="s">
        <v>3370</v>
      </c>
      <c r="J11329" s="28" t="s">
        <v>4905</v>
      </c>
      <c r="K11329" s="29">
        <v>41760</v>
      </c>
      <c r="L11329" s="28" t="s">
        <v>7182</v>
      </c>
      <c r="M11329" s="28" t="s">
        <v>228</v>
      </c>
    </row>
    <row r="11330" spans="1:13" hidden="1" x14ac:dyDescent="0.2">
      <c r="A11330" s="27">
        <v>95690</v>
      </c>
      <c r="B11330" s="28" t="s">
        <v>4573</v>
      </c>
      <c r="C11330" s="28" t="s">
        <v>4574</v>
      </c>
      <c r="D11330" s="25">
        <v>41760</v>
      </c>
      <c r="E11330" s="28" t="s">
        <v>7162</v>
      </c>
      <c r="F11330" s="26">
        <v>20</v>
      </c>
      <c r="G11330" s="28" t="s">
        <v>4595</v>
      </c>
      <c r="H11330" s="28" t="s">
        <v>3370</v>
      </c>
      <c r="J11330" s="28" t="s">
        <v>4906</v>
      </c>
      <c r="K11330" s="29">
        <v>41760</v>
      </c>
      <c r="L11330" s="28" t="s">
        <v>7182</v>
      </c>
      <c r="M11330" s="28" t="s">
        <v>229</v>
      </c>
    </row>
    <row r="11331" spans="1:13" hidden="1" x14ac:dyDescent="0.2">
      <c r="A11331" s="27">
        <v>95921</v>
      </c>
      <c r="B11331" s="28" t="s">
        <v>4573</v>
      </c>
      <c r="C11331" s="28" t="s">
        <v>4580</v>
      </c>
      <c r="D11331" s="25">
        <v>41760</v>
      </c>
      <c r="E11331" s="28" t="s">
        <v>7333</v>
      </c>
      <c r="F11331" s="26">
        <v>-8</v>
      </c>
      <c r="G11331" s="28" t="s">
        <v>4595</v>
      </c>
      <c r="H11331" s="28" t="s">
        <v>3370</v>
      </c>
    </row>
    <row r="11332" spans="1:13" hidden="1" x14ac:dyDescent="0.2">
      <c r="A11332" s="27">
        <v>95920</v>
      </c>
      <c r="B11332" s="28" t="s">
        <v>5150</v>
      </c>
      <c r="C11332" s="28" t="s">
        <v>4580</v>
      </c>
      <c r="D11332" s="25">
        <v>41760</v>
      </c>
      <c r="E11332" s="28" t="s">
        <v>8008</v>
      </c>
      <c r="F11332" s="26">
        <v>-410</v>
      </c>
      <c r="G11332" s="28" t="s">
        <v>4574</v>
      </c>
      <c r="H11332" s="28" t="s">
        <v>6667</v>
      </c>
    </row>
    <row r="11333" spans="1:13" x14ac:dyDescent="0.2">
      <c r="A11333" s="27">
        <v>95832</v>
      </c>
      <c r="B11333" s="28" t="s">
        <v>4573</v>
      </c>
      <c r="C11333" s="28" t="s">
        <v>5135</v>
      </c>
      <c r="D11333" s="25">
        <v>41760</v>
      </c>
      <c r="F11333" s="26">
        <v>11.8</v>
      </c>
      <c r="G11333" s="28" t="s">
        <v>2205</v>
      </c>
      <c r="H11333" s="28" t="s">
        <v>7151</v>
      </c>
      <c r="J11333" s="28" t="s">
        <v>4911</v>
      </c>
      <c r="K11333" s="29">
        <v>41761</v>
      </c>
      <c r="L11333" s="28" t="s">
        <v>5658</v>
      </c>
      <c r="M11333" s="28" t="s">
        <v>755</v>
      </c>
    </row>
    <row r="11334" spans="1:13" hidden="1" x14ac:dyDescent="0.2">
      <c r="A11334" s="27">
        <v>95681</v>
      </c>
      <c r="B11334" s="28" t="s">
        <v>4573</v>
      </c>
      <c r="C11334" s="28" t="s">
        <v>4574</v>
      </c>
      <c r="D11334" s="25">
        <v>41760</v>
      </c>
      <c r="E11334" s="28" t="s">
        <v>4191</v>
      </c>
      <c r="F11334" s="26">
        <v>50.09</v>
      </c>
      <c r="G11334" s="28" t="s">
        <v>4597</v>
      </c>
      <c r="H11334" s="28" t="s">
        <v>7322</v>
      </c>
      <c r="J11334" s="28" t="s">
        <v>4549</v>
      </c>
      <c r="K11334" s="29">
        <v>41760</v>
      </c>
      <c r="L11334" s="28" t="s">
        <v>7174</v>
      </c>
      <c r="M11334" s="28" t="s">
        <v>7192</v>
      </c>
    </row>
    <row r="11335" spans="1:13" hidden="1" x14ac:dyDescent="0.2">
      <c r="A11335" s="27">
        <v>95687</v>
      </c>
      <c r="B11335" s="33" t="s">
        <v>4573</v>
      </c>
      <c r="C11335" s="28" t="s">
        <v>4574</v>
      </c>
      <c r="D11335" s="25">
        <v>41760</v>
      </c>
      <c r="E11335" s="28" t="s">
        <v>5365</v>
      </c>
      <c r="F11335" s="26">
        <v>180</v>
      </c>
      <c r="G11335" s="28" t="s">
        <v>4597</v>
      </c>
      <c r="H11335" s="28" t="s">
        <v>3381</v>
      </c>
      <c r="J11335" s="28" t="s">
        <v>4909</v>
      </c>
      <c r="K11335" s="29">
        <v>41760</v>
      </c>
      <c r="L11335" s="28" t="s">
        <v>7174</v>
      </c>
      <c r="M11335" s="28" t="s">
        <v>7192</v>
      </c>
    </row>
    <row r="11336" spans="1:13" hidden="1" x14ac:dyDescent="0.2">
      <c r="A11336" s="211">
        <v>95677</v>
      </c>
      <c r="B11336" s="28" t="s">
        <v>4573</v>
      </c>
      <c r="C11336" s="28" t="s">
        <v>4574</v>
      </c>
      <c r="D11336" s="25">
        <v>41761</v>
      </c>
      <c r="F11336" s="26">
        <v>50</v>
      </c>
      <c r="G11336" s="28" t="s">
        <v>8420</v>
      </c>
      <c r="H11336" s="28" t="s">
        <v>3379</v>
      </c>
      <c r="J11336" s="28" t="s">
        <v>4905</v>
      </c>
      <c r="K11336" s="29">
        <v>41675</v>
      </c>
      <c r="L11336" s="28" t="s">
        <v>5361</v>
      </c>
      <c r="M11336" s="28" t="s">
        <v>227</v>
      </c>
    </row>
    <row r="11337" spans="1:13" hidden="1" x14ac:dyDescent="0.2">
      <c r="A11337" s="211">
        <v>95838</v>
      </c>
      <c r="B11337" s="28" t="s">
        <v>4573</v>
      </c>
      <c r="C11337" s="28" t="s">
        <v>5135</v>
      </c>
      <c r="D11337" s="25">
        <v>41761</v>
      </c>
      <c r="E11337" s="28" t="s">
        <v>5992</v>
      </c>
      <c r="F11337" s="26">
        <v>35.9</v>
      </c>
      <c r="G11337" s="28" t="s">
        <v>4258</v>
      </c>
      <c r="H11337" s="28" t="s">
        <v>4599</v>
      </c>
      <c r="I11337" s="28" t="s">
        <v>5970</v>
      </c>
      <c r="J11337" s="28" t="s">
        <v>4911</v>
      </c>
      <c r="K11337" s="29">
        <v>41765</v>
      </c>
      <c r="L11337" s="28" t="s">
        <v>5658</v>
      </c>
      <c r="M11337" s="28" t="s">
        <v>5705</v>
      </c>
    </row>
    <row r="11338" spans="1:13" hidden="1" x14ac:dyDescent="0.2">
      <c r="A11338" s="211">
        <v>95837</v>
      </c>
      <c r="B11338" s="28" t="s">
        <v>4573</v>
      </c>
      <c r="C11338" s="28" t="s">
        <v>5135</v>
      </c>
      <c r="D11338" s="25">
        <v>41761</v>
      </c>
      <c r="F11338" s="26">
        <v>3.5</v>
      </c>
      <c r="G11338" s="28" t="s">
        <v>7120</v>
      </c>
      <c r="H11338" s="28" t="s">
        <v>3484</v>
      </c>
      <c r="J11338" s="28" t="s">
        <v>4911</v>
      </c>
      <c r="K11338" s="29">
        <v>41703</v>
      </c>
      <c r="L11338" s="28" t="s">
        <v>5658</v>
      </c>
      <c r="M11338" s="28" t="s">
        <v>3798</v>
      </c>
    </row>
    <row r="11339" spans="1:13" hidden="1" x14ac:dyDescent="0.2">
      <c r="A11339" s="211">
        <v>95836</v>
      </c>
      <c r="B11339" s="28" t="s">
        <v>4573</v>
      </c>
      <c r="C11339" s="28" t="s">
        <v>5135</v>
      </c>
      <c r="D11339" s="25">
        <v>41761</v>
      </c>
      <c r="E11339" s="28" t="s">
        <v>5993</v>
      </c>
      <c r="F11339" s="26">
        <v>10.95</v>
      </c>
      <c r="G11339" s="28" t="s">
        <v>2203</v>
      </c>
      <c r="H11339" s="28" t="s">
        <v>4599</v>
      </c>
      <c r="I11339" s="28" t="s">
        <v>5970</v>
      </c>
      <c r="J11339" s="28" t="s">
        <v>4911</v>
      </c>
      <c r="K11339" s="29">
        <v>41703</v>
      </c>
      <c r="L11339" s="28" t="s">
        <v>5658</v>
      </c>
      <c r="M11339" s="28" t="s">
        <v>3793</v>
      </c>
    </row>
    <row r="11340" spans="1:13" hidden="1" x14ac:dyDescent="0.2">
      <c r="A11340" s="27">
        <v>95680</v>
      </c>
      <c r="B11340" s="28" t="s">
        <v>4573</v>
      </c>
      <c r="C11340" s="28" t="s">
        <v>4574</v>
      </c>
      <c r="D11340" s="25">
        <v>41761</v>
      </c>
      <c r="F11340" s="26">
        <v>21.01</v>
      </c>
      <c r="G11340" s="28" t="s">
        <v>8623</v>
      </c>
      <c r="H11340" s="28" t="s">
        <v>3381</v>
      </c>
      <c r="J11340" s="28" t="s">
        <v>4907</v>
      </c>
      <c r="K11340" s="29">
        <v>41761</v>
      </c>
      <c r="L11340" s="28" t="s">
        <v>7174</v>
      </c>
      <c r="M11340" s="28" t="s">
        <v>1402</v>
      </c>
    </row>
    <row r="11341" spans="1:13" hidden="1" x14ac:dyDescent="0.2">
      <c r="A11341" s="27">
        <v>95679</v>
      </c>
      <c r="B11341" s="28" t="s">
        <v>4579</v>
      </c>
      <c r="C11341" s="28" t="s">
        <v>4574</v>
      </c>
      <c r="D11341" s="25">
        <v>41761</v>
      </c>
      <c r="F11341" s="26">
        <v>1545.02</v>
      </c>
      <c r="G11341" s="28" t="s">
        <v>5135</v>
      </c>
      <c r="H11341" s="28" t="s">
        <v>6667</v>
      </c>
      <c r="K11341" s="29">
        <v>41761</v>
      </c>
      <c r="L11341" s="28" t="s">
        <v>7174</v>
      </c>
      <c r="M11341" s="28" t="s">
        <v>7218</v>
      </c>
    </row>
    <row r="11342" spans="1:13" hidden="1" x14ac:dyDescent="0.2">
      <c r="A11342" s="27">
        <v>95678</v>
      </c>
      <c r="B11342" s="28" t="s">
        <v>4573</v>
      </c>
      <c r="C11342" s="28" t="s">
        <v>4574</v>
      </c>
      <c r="D11342" s="25">
        <v>41761</v>
      </c>
      <c r="E11342" s="28" t="s">
        <v>3389</v>
      </c>
      <c r="F11342" s="26">
        <v>26.95</v>
      </c>
      <c r="G11342" s="28" t="s">
        <v>5139</v>
      </c>
      <c r="H11342" s="28" t="s">
        <v>3381</v>
      </c>
      <c r="J11342" s="28" t="s">
        <v>4911</v>
      </c>
      <c r="K11342" s="29">
        <v>41761</v>
      </c>
      <c r="L11342" s="28" t="s">
        <v>7174</v>
      </c>
      <c r="M11342" s="28" t="s">
        <v>7187</v>
      </c>
    </row>
    <row r="11343" spans="1:13" hidden="1" x14ac:dyDescent="0.2">
      <c r="A11343" s="27">
        <v>95835</v>
      </c>
      <c r="B11343" s="28" t="s">
        <v>4573</v>
      </c>
      <c r="C11343" s="28" t="s">
        <v>5135</v>
      </c>
      <c r="D11343" s="25">
        <v>41761</v>
      </c>
      <c r="F11343" s="26">
        <v>11.4</v>
      </c>
      <c r="G11343" s="28" t="s">
        <v>683</v>
      </c>
      <c r="H11343" s="28" t="s">
        <v>3365</v>
      </c>
      <c r="J11343" s="28" t="s">
        <v>4909</v>
      </c>
      <c r="K11343" s="29">
        <v>41762</v>
      </c>
      <c r="L11343" s="28" t="s">
        <v>5658</v>
      </c>
      <c r="M11343" s="28" t="s">
        <v>7856</v>
      </c>
    </row>
    <row r="11344" spans="1:13" hidden="1" x14ac:dyDescent="0.2">
      <c r="A11344" s="27">
        <v>95875</v>
      </c>
      <c r="B11344" s="28" t="s">
        <v>4573</v>
      </c>
      <c r="C11344" s="28" t="s">
        <v>2008</v>
      </c>
      <c r="D11344" s="25">
        <v>41761</v>
      </c>
      <c r="F11344" s="26">
        <v>36.39</v>
      </c>
      <c r="G11344" s="28" t="s">
        <v>683</v>
      </c>
      <c r="H11344" s="28" t="s">
        <v>3365</v>
      </c>
      <c r="J11344" s="28" t="s">
        <v>4909</v>
      </c>
      <c r="K11344" s="29">
        <v>41795</v>
      </c>
      <c r="L11344" s="28" t="s">
        <v>5658</v>
      </c>
      <c r="M11344" s="28" t="s">
        <v>4836</v>
      </c>
    </row>
    <row r="11345" spans="1:13" hidden="1" x14ac:dyDescent="0.2">
      <c r="A11345" s="27">
        <v>95876.1</v>
      </c>
      <c r="B11345" s="28" t="s">
        <v>4573</v>
      </c>
      <c r="C11345" s="28" t="s">
        <v>2008</v>
      </c>
      <c r="D11345" s="25">
        <v>41761</v>
      </c>
      <c r="E11345" s="28" t="s">
        <v>3993</v>
      </c>
      <c r="F11345" s="26">
        <v>23</v>
      </c>
      <c r="G11345" s="28" t="s">
        <v>683</v>
      </c>
      <c r="H11345" s="28" t="s">
        <v>277</v>
      </c>
      <c r="J11345" s="28" t="s">
        <v>4909</v>
      </c>
      <c r="K11345" s="29">
        <v>41795</v>
      </c>
      <c r="L11345" s="28" t="s">
        <v>5658</v>
      </c>
      <c r="M11345" s="28" t="s">
        <v>4836</v>
      </c>
    </row>
    <row r="11346" spans="1:13" hidden="1" x14ac:dyDescent="0.2">
      <c r="A11346" s="27">
        <v>95876.2</v>
      </c>
      <c r="B11346" s="28" t="s">
        <v>4573</v>
      </c>
      <c r="C11346" s="28" t="s">
        <v>2008</v>
      </c>
      <c r="D11346" s="25">
        <v>41761</v>
      </c>
      <c r="E11346" s="28" t="s">
        <v>3994</v>
      </c>
      <c r="F11346" s="26">
        <v>7</v>
      </c>
      <c r="G11346" s="28" t="s">
        <v>683</v>
      </c>
      <c r="H11346" s="28" t="s">
        <v>277</v>
      </c>
      <c r="J11346" s="28" t="s">
        <v>4909</v>
      </c>
      <c r="K11346" s="29">
        <v>41795</v>
      </c>
      <c r="L11346" s="28" t="s">
        <v>5658</v>
      </c>
      <c r="M11346" s="28" t="s">
        <v>4836</v>
      </c>
    </row>
    <row r="11347" spans="1:13" hidden="1" x14ac:dyDescent="0.2">
      <c r="A11347" s="27">
        <v>95876.3</v>
      </c>
      <c r="B11347" s="28" t="s">
        <v>4573</v>
      </c>
      <c r="C11347" s="28" t="s">
        <v>2008</v>
      </c>
      <c r="D11347" s="25">
        <v>41761</v>
      </c>
      <c r="E11347" s="28" t="s">
        <v>3995</v>
      </c>
      <c r="F11347" s="26">
        <v>-27.93</v>
      </c>
      <c r="G11347" s="28" t="s">
        <v>683</v>
      </c>
      <c r="H11347" s="28" t="s">
        <v>277</v>
      </c>
      <c r="J11347" s="28" t="s">
        <v>4909</v>
      </c>
      <c r="K11347" s="29">
        <v>41795</v>
      </c>
      <c r="L11347" s="28" t="s">
        <v>5658</v>
      </c>
      <c r="M11347" s="28" t="s">
        <v>4836</v>
      </c>
    </row>
    <row r="11348" spans="1:13" hidden="1" x14ac:dyDescent="0.2">
      <c r="A11348" s="27">
        <v>95834</v>
      </c>
      <c r="B11348" s="28" t="s">
        <v>4573</v>
      </c>
      <c r="C11348" s="28" t="s">
        <v>5135</v>
      </c>
      <c r="D11348" s="25">
        <v>41761</v>
      </c>
      <c r="F11348" s="26">
        <v>4.17</v>
      </c>
      <c r="G11348" s="28" t="s">
        <v>5137</v>
      </c>
      <c r="H11348" s="28" t="s">
        <v>3365</v>
      </c>
      <c r="J11348" s="28" t="s">
        <v>4909</v>
      </c>
      <c r="K11348" s="29">
        <v>41762</v>
      </c>
      <c r="L11348" s="28" t="s">
        <v>5658</v>
      </c>
      <c r="M11348" s="28" t="s">
        <v>4774</v>
      </c>
    </row>
    <row r="11349" spans="1:13" hidden="1" x14ac:dyDescent="0.2">
      <c r="A11349" s="211">
        <v>95841</v>
      </c>
      <c r="B11349" s="28" t="s">
        <v>4573</v>
      </c>
      <c r="C11349" s="28" t="s">
        <v>5135</v>
      </c>
      <c r="D11349" s="25">
        <v>41762</v>
      </c>
      <c r="E11349" s="28" t="s">
        <v>3418</v>
      </c>
      <c r="F11349" s="26">
        <v>6</v>
      </c>
      <c r="G11349" s="28" t="s">
        <v>2203</v>
      </c>
      <c r="H11349" s="28" t="s">
        <v>277</v>
      </c>
      <c r="I11349" s="28" t="s">
        <v>5969</v>
      </c>
      <c r="J11349" s="28" t="s">
        <v>4907</v>
      </c>
      <c r="K11349" s="29">
        <v>41765</v>
      </c>
      <c r="L11349" s="28" t="s">
        <v>5658</v>
      </c>
      <c r="M11349" s="28" t="s">
        <v>3904</v>
      </c>
    </row>
    <row r="11350" spans="1:13" hidden="1" x14ac:dyDescent="0.2">
      <c r="A11350" s="27">
        <v>95839</v>
      </c>
      <c r="B11350" s="28" t="s">
        <v>4573</v>
      </c>
      <c r="C11350" s="28" t="s">
        <v>5135</v>
      </c>
      <c r="D11350" s="25">
        <v>41762</v>
      </c>
      <c r="F11350" s="26">
        <v>41.76</v>
      </c>
      <c r="G11350" s="28" t="s">
        <v>4758</v>
      </c>
      <c r="H11350" s="28" t="s">
        <v>7322</v>
      </c>
      <c r="J11350" s="28" t="s">
        <v>7139</v>
      </c>
      <c r="K11350" s="29">
        <v>41795</v>
      </c>
      <c r="L11350" s="28" t="s">
        <v>5658</v>
      </c>
      <c r="M11350" s="28" t="s">
        <v>3005</v>
      </c>
    </row>
    <row r="11351" spans="1:13" hidden="1" x14ac:dyDescent="0.2">
      <c r="A11351" s="27">
        <v>95840.1</v>
      </c>
      <c r="B11351" s="28" t="s">
        <v>4573</v>
      </c>
      <c r="C11351" s="28" t="s">
        <v>5135</v>
      </c>
      <c r="D11351" s="25">
        <v>41762</v>
      </c>
      <c r="E11351" s="28" t="s">
        <v>3423</v>
      </c>
      <c r="F11351" s="26">
        <v>15</v>
      </c>
      <c r="G11351" s="28" t="s">
        <v>5137</v>
      </c>
      <c r="H11351" s="28" t="s">
        <v>4599</v>
      </c>
      <c r="I11351" s="28" t="s">
        <v>5970</v>
      </c>
      <c r="J11351" s="28" t="s">
        <v>4911</v>
      </c>
      <c r="K11351" s="29">
        <v>41765</v>
      </c>
      <c r="L11351" s="28" t="s">
        <v>5658</v>
      </c>
      <c r="M11351" s="28" t="s">
        <v>3175</v>
      </c>
    </row>
    <row r="11352" spans="1:13" hidden="1" x14ac:dyDescent="0.2">
      <c r="A11352" s="27">
        <v>95840.2</v>
      </c>
      <c r="B11352" s="28" t="s">
        <v>4573</v>
      </c>
      <c r="C11352" s="28" t="s">
        <v>5135</v>
      </c>
      <c r="D11352" s="25">
        <v>41762</v>
      </c>
      <c r="E11352" s="28" t="s">
        <v>3424</v>
      </c>
      <c r="F11352" s="26">
        <v>21</v>
      </c>
      <c r="G11352" s="28" t="s">
        <v>5137</v>
      </c>
      <c r="H11352" s="28" t="s">
        <v>4599</v>
      </c>
      <c r="I11352" s="28" t="s">
        <v>5970</v>
      </c>
      <c r="J11352" s="28" t="s">
        <v>4911</v>
      </c>
      <c r="K11352" s="29">
        <v>41765</v>
      </c>
      <c r="L11352" s="28" t="s">
        <v>5658</v>
      </c>
      <c r="M11352" s="28" t="s">
        <v>3175</v>
      </c>
    </row>
    <row r="11353" spans="1:13" hidden="1" x14ac:dyDescent="0.2">
      <c r="A11353" s="27">
        <v>95840.3</v>
      </c>
      <c r="B11353" s="28" t="s">
        <v>4573</v>
      </c>
      <c r="C11353" s="28" t="s">
        <v>5135</v>
      </c>
      <c r="D11353" s="25">
        <v>41762</v>
      </c>
      <c r="E11353" s="28" t="s">
        <v>3425</v>
      </c>
      <c r="F11353" s="26">
        <v>15</v>
      </c>
      <c r="G11353" s="28" t="s">
        <v>5137</v>
      </c>
      <c r="H11353" s="28" t="s">
        <v>4599</v>
      </c>
      <c r="I11353" s="28" t="s">
        <v>5970</v>
      </c>
      <c r="J11353" s="28" t="s">
        <v>4911</v>
      </c>
      <c r="K11353" s="29">
        <v>41765</v>
      </c>
      <c r="L11353" s="28" t="s">
        <v>5658</v>
      </c>
      <c r="M11353" s="28" t="s">
        <v>3175</v>
      </c>
    </row>
    <row r="11354" spans="1:13" hidden="1" x14ac:dyDescent="0.2">
      <c r="A11354" s="27">
        <v>95840.4</v>
      </c>
      <c r="B11354" s="28" t="s">
        <v>4573</v>
      </c>
      <c r="C11354" s="28" t="s">
        <v>5135</v>
      </c>
      <c r="D11354" s="25">
        <v>41762</v>
      </c>
      <c r="F11354" s="26">
        <v>48.2</v>
      </c>
      <c r="G11354" s="28" t="s">
        <v>5137</v>
      </c>
      <c r="H11354" s="28" t="s">
        <v>3365</v>
      </c>
      <c r="J11354" s="28" t="s">
        <v>4909</v>
      </c>
      <c r="K11354" s="29">
        <v>41765</v>
      </c>
      <c r="L11354" s="28" t="s">
        <v>5658</v>
      </c>
      <c r="M11354" s="28" t="s">
        <v>3175</v>
      </c>
    </row>
    <row r="11355" spans="1:13" hidden="1" x14ac:dyDescent="0.2">
      <c r="A11355" s="211">
        <v>95843</v>
      </c>
      <c r="B11355" s="28" t="s">
        <v>4573</v>
      </c>
      <c r="C11355" s="28" t="s">
        <v>5135</v>
      </c>
      <c r="D11355" s="25">
        <v>41763</v>
      </c>
      <c r="E11355" s="28" t="s">
        <v>3428</v>
      </c>
      <c r="F11355" s="26">
        <v>6.7</v>
      </c>
      <c r="G11355" s="28" t="s">
        <v>3356</v>
      </c>
      <c r="H11355" s="28" t="s">
        <v>3484</v>
      </c>
      <c r="J11355" s="28" t="s">
        <v>4908</v>
      </c>
      <c r="K11355" s="29">
        <v>41765</v>
      </c>
      <c r="L11355" s="28" t="s">
        <v>5658</v>
      </c>
      <c r="M11355" s="28" t="s">
        <v>3836</v>
      </c>
    </row>
    <row r="11356" spans="1:13" hidden="1" x14ac:dyDescent="0.2">
      <c r="A11356" s="211">
        <v>95844.1</v>
      </c>
      <c r="B11356" s="28" t="s">
        <v>4573</v>
      </c>
      <c r="C11356" s="28" t="s">
        <v>5135</v>
      </c>
      <c r="D11356" s="25">
        <v>41763</v>
      </c>
      <c r="E11356" s="28" t="s">
        <v>3427</v>
      </c>
      <c r="F11356" s="26">
        <v>8</v>
      </c>
      <c r="G11356" s="28" t="s">
        <v>3356</v>
      </c>
      <c r="H11356" s="28" t="s">
        <v>5953</v>
      </c>
      <c r="J11356" s="28" t="s">
        <v>4909</v>
      </c>
      <c r="K11356" s="29">
        <v>41765</v>
      </c>
      <c r="L11356" s="28" t="s">
        <v>5658</v>
      </c>
      <c r="M11356" s="28" t="s">
        <v>3836</v>
      </c>
    </row>
    <row r="11357" spans="1:13" hidden="1" x14ac:dyDescent="0.2">
      <c r="A11357" s="211">
        <v>95844.2</v>
      </c>
      <c r="B11357" s="28" t="s">
        <v>4573</v>
      </c>
      <c r="C11357" s="28" t="s">
        <v>5135</v>
      </c>
      <c r="D11357" s="25">
        <v>41763</v>
      </c>
      <c r="E11357" s="28" t="s">
        <v>3533</v>
      </c>
      <c r="F11357" s="26">
        <v>34.22</v>
      </c>
      <c r="G11357" s="28" t="s">
        <v>3356</v>
      </c>
      <c r="H11357" s="28" t="s">
        <v>5953</v>
      </c>
      <c r="J11357" s="28" t="s">
        <v>4909</v>
      </c>
      <c r="K11357" s="29">
        <v>41765</v>
      </c>
      <c r="L11357" s="28" t="s">
        <v>5658</v>
      </c>
      <c r="M11357" s="28" t="s">
        <v>3836</v>
      </c>
    </row>
    <row r="11358" spans="1:13" hidden="1" x14ac:dyDescent="0.2">
      <c r="A11358" s="211">
        <v>95845</v>
      </c>
      <c r="B11358" s="33" t="s">
        <v>4573</v>
      </c>
      <c r="C11358" s="28" t="s">
        <v>5135</v>
      </c>
      <c r="D11358" s="25">
        <v>41763</v>
      </c>
      <c r="E11358" s="28" t="s">
        <v>5994</v>
      </c>
      <c r="F11358" s="26">
        <v>31</v>
      </c>
      <c r="G11358" s="28" t="s">
        <v>8382</v>
      </c>
      <c r="H11358" s="28" t="s">
        <v>3379</v>
      </c>
      <c r="J11358" s="28" t="s">
        <v>4905</v>
      </c>
      <c r="K11358" s="29">
        <v>41795</v>
      </c>
      <c r="L11358" s="28" t="s">
        <v>5658</v>
      </c>
      <c r="M11358" s="28" t="s">
        <v>6340</v>
      </c>
    </row>
    <row r="11359" spans="1:13" hidden="1" x14ac:dyDescent="0.2">
      <c r="A11359" s="211">
        <v>95846</v>
      </c>
      <c r="B11359" s="28" t="s">
        <v>4573</v>
      </c>
      <c r="C11359" s="28" t="s">
        <v>5135</v>
      </c>
      <c r="D11359" s="25">
        <v>41763</v>
      </c>
      <c r="E11359" s="28" t="s">
        <v>5997</v>
      </c>
      <c r="F11359" s="26">
        <v>29.95</v>
      </c>
      <c r="G11359" s="28" t="s">
        <v>2203</v>
      </c>
      <c r="H11359" s="28" t="s">
        <v>7321</v>
      </c>
      <c r="I11359" s="28" t="s">
        <v>5969</v>
      </c>
      <c r="J11359" s="28" t="s">
        <v>4907</v>
      </c>
      <c r="K11359" s="29">
        <v>41765</v>
      </c>
      <c r="L11359" s="28" t="s">
        <v>5658</v>
      </c>
      <c r="M11359" s="28" t="s">
        <v>3906</v>
      </c>
    </row>
    <row r="11360" spans="1:13" hidden="1" x14ac:dyDescent="0.2">
      <c r="A11360" s="27">
        <v>95847</v>
      </c>
      <c r="B11360" s="28" t="s">
        <v>4573</v>
      </c>
      <c r="C11360" s="28" t="s">
        <v>5135</v>
      </c>
      <c r="D11360" s="25">
        <v>41763</v>
      </c>
      <c r="E11360" s="28" t="s">
        <v>5998</v>
      </c>
      <c r="F11360" s="26">
        <v>218</v>
      </c>
      <c r="G11360" s="28" t="s">
        <v>5006</v>
      </c>
      <c r="H11360" s="28" t="s">
        <v>5946</v>
      </c>
      <c r="I11360" s="28" t="s">
        <v>5969</v>
      </c>
      <c r="J11360" s="28" t="s">
        <v>4907</v>
      </c>
      <c r="K11360" s="29">
        <v>41795</v>
      </c>
      <c r="L11360" s="28" t="s">
        <v>5658</v>
      </c>
      <c r="M11360" s="28" t="s">
        <v>3907</v>
      </c>
    </row>
    <row r="11361" spans="1:13" hidden="1" x14ac:dyDescent="0.2">
      <c r="A11361" s="27">
        <v>95842</v>
      </c>
      <c r="B11361" s="28" t="s">
        <v>4573</v>
      </c>
      <c r="C11361" s="28" t="s">
        <v>5135</v>
      </c>
      <c r="D11361" s="25">
        <v>41763</v>
      </c>
      <c r="F11361" s="26">
        <v>106.39</v>
      </c>
      <c r="G11361" s="28" t="s">
        <v>6789</v>
      </c>
      <c r="H11361" s="28" t="s">
        <v>4599</v>
      </c>
      <c r="I11361" s="28" t="s">
        <v>92</v>
      </c>
      <c r="J11361" s="28" t="s">
        <v>4906</v>
      </c>
      <c r="K11361" s="29">
        <v>41765</v>
      </c>
      <c r="L11361" s="28" t="s">
        <v>5658</v>
      </c>
      <c r="M11361" s="28" t="s">
        <v>3905</v>
      </c>
    </row>
    <row r="11362" spans="1:13" hidden="1" x14ac:dyDescent="0.2">
      <c r="A11362" s="211">
        <v>95853</v>
      </c>
      <c r="B11362" s="28" t="s">
        <v>4573</v>
      </c>
      <c r="C11362" s="28" t="s">
        <v>5135</v>
      </c>
      <c r="D11362" s="25">
        <v>41764</v>
      </c>
      <c r="F11362" s="26">
        <v>5.99</v>
      </c>
      <c r="G11362" s="28" t="s">
        <v>1943</v>
      </c>
      <c r="H11362" s="28" t="s">
        <v>3381</v>
      </c>
      <c r="J11362" s="28" t="s">
        <v>4909</v>
      </c>
      <c r="K11362" s="29">
        <v>41795</v>
      </c>
      <c r="L11362" s="28" t="s">
        <v>5658</v>
      </c>
      <c r="M11362" s="28" t="s">
        <v>3910</v>
      </c>
    </row>
    <row r="11363" spans="1:13" hidden="1" x14ac:dyDescent="0.2">
      <c r="A11363" s="211">
        <v>95858</v>
      </c>
      <c r="B11363" s="28" t="s">
        <v>4573</v>
      </c>
      <c r="C11363" s="28" t="s">
        <v>5133</v>
      </c>
      <c r="D11363" s="25">
        <v>41764</v>
      </c>
      <c r="F11363" s="26">
        <v>0.01</v>
      </c>
      <c r="G11363" s="28" t="s">
        <v>681</v>
      </c>
      <c r="H11363" s="28" t="s">
        <v>7165</v>
      </c>
      <c r="K11363" s="29">
        <v>41764</v>
      </c>
      <c r="L11363" s="28" t="s">
        <v>5658</v>
      </c>
      <c r="M11363" s="28" t="s">
        <v>2936</v>
      </c>
    </row>
    <row r="11364" spans="1:13" hidden="1" x14ac:dyDescent="0.2">
      <c r="A11364" s="211">
        <v>95852</v>
      </c>
      <c r="B11364" s="28" t="s">
        <v>4573</v>
      </c>
      <c r="C11364" s="28" t="s">
        <v>5135</v>
      </c>
      <c r="D11364" s="25">
        <v>41764</v>
      </c>
      <c r="F11364" s="26">
        <v>4</v>
      </c>
      <c r="G11364" s="28" t="s">
        <v>7133</v>
      </c>
      <c r="H11364" s="28" t="s">
        <v>3381</v>
      </c>
      <c r="J11364" s="28" t="s">
        <v>4909</v>
      </c>
      <c r="K11364" s="29">
        <v>41795</v>
      </c>
      <c r="L11364" s="28" t="s">
        <v>5658</v>
      </c>
      <c r="M11364" s="28" t="s">
        <v>4232</v>
      </c>
    </row>
    <row r="11365" spans="1:13" hidden="1" x14ac:dyDescent="0.2">
      <c r="A11365" s="211">
        <v>95851</v>
      </c>
      <c r="B11365" s="28" t="s">
        <v>4573</v>
      </c>
      <c r="C11365" s="28" t="s">
        <v>5135</v>
      </c>
      <c r="D11365" s="25">
        <v>41764</v>
      </c>
      <c r="E11365" s="28" t="s">
        <v>3419</v>
      </c>
      <c r="F11365" s="26">
        <v>35.75</v>
      </c>
      <c r="G11365" s="28" t="s">
        <v>2208</v>
      </c>
      <c r="H11365" s="28" t="s">
        <v>5946</v>
      </c>
      <c r="I11365" s="28" t="s">
        <v>5969</v>
      </c>
      <c r="J11365" s="28" t="s">
        <v>4909</v>
      </c>
      <c r="K11365" s="29">
        <v>41795</v>
      </c>
      <c r="L11365" s="28" t="s">
        <v>5658</v>
      </c>
      <c r="M11365" s="28" t="s">
        <v>6399</v>
      </c>
    </row>
    <row r="11366" spans="1:13" hidden="1" x14ac:dyDescent="0.2">
      <c r="A11366" s="27">
        <v>95848</v>
      </c>
      <c r="B11366" s="28" t="s">
        <v>4573</v>
      </c>
      <c r="C11366" s="28" t="s">
        <v>5135</v>
      </c>
      <c r="D11366" s="25">
        <v>41764</v>
      </c>
      <c r="F11366" s="26">
        <v>65.37</v>
      </c>
      <c r="G11366" s="28" t="s">
        <v>5160</v>
      </c>
      <c r="H11366" s="28" t="s">
        <v>4599</v>
      </c>
      <c r="I11366" s="28" t="s">
        <v>5970</v>
      </c>
      <c r="J11366" s="28" t="s">
        <v>7139</v>
      </c>
      <c r="K11366" s="29">
        <v>41765</v>
      </c>
      <c r="L11366" s="28" t="s">
        <v>5658</v>
      </c>
      <c r="M11366" s="28" t="s">
        <v>3908</v>
      </c>
    </row>
    <row r="11367" spans="1:13" hidden="1" x14ac:dyDescent="0.2">
      <c r="A11367" s="27">
        <v>95874.1</v>
      </c>
      <c r="B11367" s="28" t="s">
        <v>4573</v>
      </c>
      <c r="C11367" s="28" t="s">
        <v>2008</v>
      </c>
      <c r="D11367" s="25">
        <v>41764</v>
      </c>
      <c r="F11367" s="26">
        <v>3</v>
      </c>
      <c r="G11367" s="28" t="s">
        <v>683</v>
      </c>
      <c r="H11367" s="28" t="s">
        <v>3370</v>
      </c>
      <c r="J11367" s="28" t="s">
        <v>4909</v>
      </c>
      <c r="K11367" s="29">
        <v>41795</v>
      </c>
      <c r="L11367" s="28" t="s">
        <v>5658</v>
      </c>
      <c r="M11367" s="28" t="s">
        <v>4831</v>
      </c>
    </row>
    <row r="11368" spans="1:13" hidden="1" x14ac:dyDescent="0.2">
      <c r="A11368" s="27">
        <v>95874.2</v>
      </c>
      <c r="B11368" s="28" t="s">
        <v>4573</v>
      </c>
      <c r="C11368" s="28" t="s">
        <v>2008</v>
      </c>
      <c r="D11368" s="25">
        <v>41764</v>
      </c>
      <c r="F11368" s="26">
        <v>18.38</v>
      </c>
      <c r="G11368" s="28" t="s">
        <v>683</v>
      </c>
      <c r="H11368" s="28" t="s">
        <v>3365</v>
      </c>
      <c r="J11368" s="28" t="s">
        <v>4909</v>
      </c>
      <c r="K11368" s="29">
        <v>41795</v>
      </c>
      <c r="L11368" s="28" t="s">
        <v>5658</v>
      </c>
      <c r="M11368" s="28" t="s">
        <v>4831</v>
      </c>
    </row>
    <row r="11369" spans="1:13" hidden="1" x14ac:dyDescent="0.2">
      <c r="A11369" s="27">
        <v>95849</v>
      </c>
      <c r="B11369" s="28" t="s">
        <v>4573</v>
      </c>
      <c r="C11369" s="28" t="s">
        <v>5135</v>
      </c>
      <c r="D11369" s="25">
        <v>41764</v>
      </c>
      <c r="F11369" s="26">
        <v>4.45</v>
      </c>
      <c r="G11369" s="28" t="s">
        <v>2210</v>
      </c>
      <c r="H11369" s="28" t="s">
        <v>3484</v>
      </c>
      <c r="J11369" s="28" t="s">
        <v>4907</v>
      </c>
      <c r="K11369" s="29">
        <v>41765</v>
      </c>
      <c r="L11369" s="28" t="s">
        <v>5658</v>
      </c>
      <c r="M11369" s="28" t="s">
        <v>3179</v>
      </c>
    </row>
    <row r="11370" spans="1:13" hidden="1" x14ac:dyDescent="0.2">
      <c r="A11370" s="27">
        <v>95850</v>
      </c>
      <c r="B11370" s="28" t="s">
        <v>4573</v>
      </c>
      <c r="C11370" s="28" t="s">
        <v>5135</v>
      </c>
      <c r="D11370" s="25">
        <v>41764</v>
      </c>
      <c r="F11370" s="26">
        <v>58.34</v>
      </c>
      <c r="G11370" s="28" t="s">
        <v>5137</v>
      </c>
      <c r="H11370" s="28" t="s">
        <v>4599</v>
      </c>
      <c r="I11370" s="28" t="s">
        <v>5970</v>
      </c>
      <c r="J11370" s="28" t="s">
        <v>7139</v>
      </c>
      <c r="K11370" s="29">
        <v>41795</v>
      </c>
      <c r="L11370" s="28" t="s">
        <v>5658</v>
      </c>
      <c r="M11370" s="28" t="s">
        <v>3909</v>
      </c>
    </row>
    <row r="11371" spans="1:13" hidden="1" x14ac:dyDescent="0.2">
      <c r="A11371" s="27">
        <v>95859</v>
      </c>
      <c r="B11371" s="28" t="s">
        <v>7124</v>
      </c>
      <c r="C11371" s="28" t="s">
        <v>5133</v>
      </c>
      <c r="D11371" s="25">
        <v>41764</v>
      </c>
      <c r="F11371" s="26">
        <v>-0.06</v>
      </c>
      <c r="G11371" s="28" t="s">
        <v>5133</v>
      </c>
      <c r="H11371" s="28" t="s">
        <v>6666</v>
      </c>
      <c r="K11371" s="29">
        <v>41764</v>
      </c>
      <c r="L11371" s="28" t="s">
        <v>5658</v>
      </c>
      <c r="M11371" s="28" t="s">
        <v>2937</v>
      </c>
    </row>
    <row r="11372" spans="1:13" hidden="1" x14ac:dyDescent="0.2">
      <c r="A11372" s="211">
        <v>95673</v>
      </c>
      <c r="B11372" s="28" t="s">
        <v>4579</v>
      </c>
      <c r="C11372" s="28" t="s">
        <v>4574</v>
      </c>
      <c r="D11372" s="25">
        <v>41765</v>
      </c>
      <c r="F11372" s="26">
        <v>70</v>
      </c>
      <c r="G11372" s="28" t="s">
        <v>4580</v>
      </c>
      <c r="H11372" s="28" t="s">
        <v>6667</v>
      </c>
      <c r="K11372" s="29">
        <v>41765</v>
      </c>
      <c r="L11372" s="28" t="s">
        <v>3059</v>
      </c>
      <c r="M11372" s="28" t="s">
        <v>4751</v>
      </c>
    </row>
    <row r="11373" spans="1:13" hidden="1" x14ac:dyDescent="0.2">
      <c r="A11373" s="211">
        <v>95674</v>
      </c>
      <c r="B11373" s="28" t="s">
        <v>4573</v>
      </c>
      <c r="C11373" s="28" t="s">
        <v>4574</v>
      </c>
      <c r="D11373" s="25">
        <v>41765</v>
      </c>
      <c r="F11373" s="26">
        <v>11.39</v>
      </c>
      <c r="G11373" s="28" t="s">
        <v>5143</v>
      </c>
      <c r="H11373" s="28" t="s">
        <v>3381</v>
      </c>
      <c r="J11373" s="28" t="s">
        <v>4909</v>
      </c>
      <c r="K11373" s="29">
        <v>41765</v>
      </c>
      <c r="L11373" s="28" t="s">
        <v>7174</v>
      </c>
      <c r="M11373" s="28" t="s">
        <v>7217</v>
      </c>
    </row>
    <row r="11374" spans="1:13" hidden="1" x14ac:dyDescent="0.2">
      <c r="A11374" s="211">
        <v>95675</v>
      </c>
      <c r="B11374" s="28" t="s">
        <v>4573</v>
      </c>
      <c r="C11374" s="28" t="s">
        <v>4574</v>
      </c>
      <c r="D11374" s="25">
        <v>41765</v>
      </c>
      <c r="F11374" s="26">
        <v>7.99</v>
      </c>
      <c r="G11374" s="28" t="s">
        <v>2742</v>
      </c>
      <c r="H11374" s="28" t="s">
        <v>3381</v>
      </c>
      <c r="J11374" s="28" t="s">
        <v>4911</v>
      </c>
      <c r="K11374" s="29">
        <v>41765</v>
      </c>
      <c r="L11374" s="28" t="s">
        <v>7174</v>
      </c>
      <c r="M11374" s="28" t="s">
        <v>8111</v>
      </c>
    </row>
    <row r="11375" spans="1:13" hidden="1" x14ac:dyDescent="0.2">
      <c r="A11375" s="27">
        <v>95672</v>
      </c>
      <c r="B11375" s="28" t="s">
        <v>4573</v>
      </c>
      <c r="C11375" s="28" t="s">
        <v>4574</v>
      </c>
      <c r="D11375" s="25">
        <v>41765</v>
      </c>
      <c r="E11375" s="33"/>
      <c r="F11375" s="26">
        <v>30</v>
      </c>
      <c r="G11375" s="28" t="s">
        <v>5152</v>
      </c>
      <c r="H11375" s="28" t="s">
        <v>7311</v>
      </c>
      <c r="J11375" s="28" t="s">
        <v>4683</v>
      </c>
      <c r="K11375" s="29">
        <v>41795</v>
      </c>
      <c r="L11375" s="28" t="s">
        <v>5361</v>
      </c>
      <c r="M11375" s="28" t="s">
        <v>226</v>
      </c>
    </row>
    <row r="11376" spans="1:13" hidden="1" x14ac:dyDescent="0.2">
      <c r="A11376" s="27">
        <v>95676</v>
      </c>
      <c r="B11376" s="28" t="s">
        <v>4579</v>
      </c>
      <c r="C11376" s="28" t="s">
        <v>4574</v>
      </c>
      <c r="D11376" s="25">
        <v>41765</v>
      </c>
      <c r="F11376" s="26">
        <v>666.3</v>
      </c>
      <c r="G11376" s="28" t="s">
        <v>2008</v>
      </c>
      <c r="H11376" s="28" t="s">
        <v>6667</v>
      </c>
      <c r="K11376" s="29">
        <v>41765</v>
      </c>
      <c r="L11376" s="28" t="s">
        <v>7174</v>
      </c>
      <c r="M11376" s="28" t="s">
        <v>6451</v>
      </c>
    </row>
    <row r="11377" spans="1:13" hidden="1" x14ac:dyDescent="0.2">
      <c r="A11377" s="27">
        <v>95877</v>
      </c>
      <c r="B11377" s="28" t="s">
        <v>5150</v>
      </c>
      <c r="C11377" s="28" t="s">
        <v>2008</v>
      </c>
      <c r="D11377" s="25">
        <v>41765</v>
      </c>
      <c r="F11377" s="26">
        <v>-666.3</v>
      </c>
      <c r="G11377" s="28" t="s">
        <v>4574</v>
      </c>
      <c r="H11377" s="28" t="s">
        <v>6667</v>
      </c>
      <c r="K11377" s="29">
        <v>41795</v>
      </c>
      <c r="L11377" s="28" t="s">
        <v>5658</v>
      </c>
      <c r="M11377" s="28" t="s">
        <v>4840</v>
      </c>
    </row>
    <row r="11378" spans="1:13" hidden="1" x14ac:dyDescent="0.2">
      <c r="A11378" s="211">
        <v>95669</v>
      </c>
      <c r="B11378" s="33" t="s">
        <v>4573</v>
      </c>
      <c r="C11378" s="33" t="s">
        <v>4574</v>
      </c>
      <c r="D11378" s="25">
        <v>41766</v>
      </c>
      <c r="F11378" s="26">
        <v>5</v>
      </c>
      <c r="G11378" s="28" t="s">
        <v>4590</v>
      </c>
      <c r="H11378" s="28" t="s">
        <v>5954</v>
      </c>
      <c r="J11378" s="28" t="s">
        <v>4912</v>
      </c>
      <c r="K11378" s="29">
        <v>41766</v>
      </c>
      <c r="L11378" s="33" t="s">
        <v>7182</v>
      </c>
      <c r="M11378" s="28" t="s">
        <v>225</v>
      </c>
    </row>
    <row r="11379" spans="1:13" hidden="1" x14ac:dyDescent="0.2">
      <c r="A11379" s="211">
        <v>95670</v>
      </c>
      <c r="B11379" s="28" t="s">
        <v>4573</v>
      </c>
      <c r="C11379" s="28" t="s">
        <v>4574</v>
      </c>
      <c r="D11379" s="25">
        <v>41766</v>
      </c>
      <c r="E11379" s="33"/>
      <c r="F11379" s="26">
        <v>12</v>
      </c>
      <c r="G11379" s="28" t="s">
        <v>4596</v>
      </c>
      <c r="H11379" s="28" t="s">
        <v>5954</v>
      </c>
      <c r="J11379" s="28" t="s">
        <v>4912</v>
      </c>
      <c r="K11379" s="29">
        <v>41766</v>
      </c>
      <c r="L11379" s="28" t="s">
        <v>7174</v>
      </c>
      <c r="M11379" s="28" t="s">
        <v>4596</v>
      </c>
    </row>
    <row r="11380" spans="1:13" hidden="1" x14ac:dyDescent="0.2">
      <c r="A11380" s="27">
        <v>95878.1</v>
      </c>
      <c r="B11380" s="28" t="s">
        <v>4573</v>
      </c>
      <c r="C11380" s="28" t="s">
        <v>2008</v>
      </c>
      <c r="D11380" s="25">
        <v>41766</v>
      </c>
      <c r="E11380" s="28" t="s">
        <v>1331</v>
      </c>
      <c r="F11380" s="26">
        <v>53</v>
      </c>
      <c r="G11380" s="28" t="s">
        <v>683</v>
      </c>
      <c r="H11380" s="28" t="s">
        <v>3488</v>
      </c>
      <c r="J11380" s="28" t="s">
        <v>4909</v>
      </c>
      <c r="K11380" s="29">
        <v>41856</v>
      </c>
      <c r="L11380" s="28" t="s">
        <v>5658</v>
      </c>
      <c r="M11380" s="28" t="s">
        <v>5345</v>
      </c>
    </row>
    <row r="11381" spans="1:13" hidden="1" x14ac:dyDescent="0.2">
      <c r="A11381" s="27">
        <v>95878.2</v>
      </c>
      <c r="B11381" s="28" t="s">
        <v>4573</v>
      </c>
      <c r="C11381" s="28" t="s">
        <v>2008</v>
      </c>
      <c r="D11381" s="25">
        <v>41766</v>
      </c>
      <c r="F11381" s="26">
        <v>3</v>
      </c>
      <c r="G11381" s="28" t="s">
        <v>683</v>
      </c>
      <c r="H11381" s="28" t="s">
        <v>3370</v>
      </c>
      <c r="J11381" s="28" t="s">
        <v>4909</v>
      </c>
      <c r="K11381" s="29">
        <v>41856</v>
      </c>
      <c r="L11381" s="28" t="s">
        <v>5658</v>
      </c>
      <c r="M11381" s="28" t="s">
        <v>5345</v>
      </c>
    </row>
    <row r="11382" spans="1:13" hidden="1" x14ac:dyDescent="0.2">
      <c r="A11382" s="27">
        <v>95878.3</v>
      </c>
      <c r="B11382" s="28" t="s">
        <v>4573</v>
      </c>
      <c r="C11382" s="28" t="s">
        <v>2008</v>
      </c>
      <c r="D11382" s="25">
        <v>41766</v>
      </c>
      <c r="E11382" s="28" t="s">
        <v>2789</v>
      </c>
      <c r="F11382" s="26">
        <v>4</v>
      </c>
      <c r="G11382" s="28" t="s">
        <v>683</v>
      </c>
      <c r="H11382" s="28" t="s">
        <v>7324</v>
      </c>
      <c r="J11382" s="28" t="s">
        <v>4909</v>
      </c>
      <c r="K11382" s="29">
        <v>41856</v>
      </c>
      <c r="L11382" s="28" t="s">
        <v>5658</v>
      </c>
      <c r="M11382" s="28" t="s">
        <v>5345</v>
      </c>
    </row>
    <row r="11383" spans="1:13" hidden="1" x14ac:dyDescent="0.2">
      <c r="A11383" s="27">
        <v>95878.399999999994</v>
      </c>
      <c r="B11383" s="28" t="s">
        <v>4573</v>
      </c>
      <c r="C11383" s="28" t="s">
        <v>2008</v>
      </c>
      <c r="D11383" s="25">
        <v>41766</v>
      </c>
      <c r="F11383" s="26">
        <v>79.91</v>
      </c>
      <c r="G11383" s="28" t="s">
        <v>683</v>
      </c>
      <c r="H11383" s="28" t="s">
        <v>3365</v>
      </c>
      <c r="J11383" s="28" t="s">
        <v>4909</v>
      </c>
      <c r="K11383" s="29">
        <v>41856</v>
      </c>
      <c r="L11383" s="28" t="s">
        <v>5658</v>
      </c>
      <c r="M11383" s="28" t="s">
        <v>5345</v>
      </c>
    </row>
    <row r="11384" spans="1:13" hidden="1" x14ac:dyDescent="0.2">
      <c r="A11384" s="27">
        <v>95671</v>
      </c>
      <c r="B11384" s="28" t="s">
        <v>4573</v>
      </c>
      <c r="C11384" s="28" t="s">
        <v>4574</v>
      </c>
      <c r="D11384" s="25">
        <v>41766</v>
      </c>
      <c r="E11384" s="28" t="s">
        <v>3388</v>
      </c>
      <c r="F11384" s="26">
        <v>8.19</v>
      </c>
      <c r="G11384" s="28" t="s">
        <v>4589</v>
      </c>
      <c r="H11384" s="28" t="s">
        <v>3381</v>
      </c>
      <c r="J11384" s="28" t="s">
        <v>4907</v>
      </c>
      <c r="K11384" s="29">
        <v>41766</v>
      </c>
      <c r="L11384" s="28" t="s">
        <v>7174</v>
      </c>
      <c r="M11384" s="28" t="s">
        <v>7186</v>
      </c>
    </row>
    <row r="11385" spans="1:13" hidden="1" x14ac:dyDescent="0.2">
      <c r="A11385" s="27">
        <v>95712</v>
      </c>
      <c r="B11385" s="28" t="s">
        <v>4573</v>
      </c>
      <c r="C11385" s="28" t="s">
        <v>5135</v>
      </c>
      <c r="D11385" s="25">
        <v>41767</v>
      </c>
      <c r="F11385" s="26">
        <v>32.880000000000003</v>
      </c>
      <c r="G11385" s="28" t="s">
        <v>7486</v>
      </c>
      <c r="H11385" s="28" t="s">
        <v>3381</v>
      </c>
      <c r="J11385" s="28" t="s">
        <v>4906</v>
      </c>
      <c r="K11385" s="29">
        <v>41887</v>
      </c>
      <c r="L11385" s="28" t="s">
        <v>5658</v>
      </c>
      <c r="M11385" s="28" t="s">
        <v>5565</v>
      </c>
    </row>
    <row r="11386" spans="1:13" hidden="1" x14ac:dyDescent="0.2">
      <c r="A11386" s="27">
        <v>95711</v>
      </c>
      <c r="B11386" s="28" t="s">
        <v>4573</v>
      </c>
      <c r="C11386" s="28" t="s">
        <v>5135</v>
      </c>
      <c r="D11386" s="25">
        <v>41767</v>
      </c>
      <c r="F11386" s="26">
        <v>69</v>
      </c>
      <c r="G11386" s="28" t="s">
        <v>961</v>
      </c>
      <c r="H11386" s="28" t="s">
        <v>5946</v>
      </c>
      <c r="I11386" s="28" t="s">
        <v>5969</v>
      </c>
      <c r="J11386" s="28" t="s">
        <v>4909</v>
      </c>
      <c r="K11386" s="29">
        <v>41887</v>
      </c>
      <c r="L11386" s="28" t="s">
        <v>5658</v>
      </c>
      <c r="M11386" s="28" t="s">
        <v>235</v>
      </c>
    </row>
    <row r="11387" spans="1:13" hidden="1" x14ac:dyDescent="0.2">
      <c r="A11387" s="211">
        <v>95667</v>
      </c>
      <c r="B11387" s="28" t="s">
        <v>4585</v>
      </c>
      <c r="C11387" s="28" t="s">
        <v>4574</v>
      </c>
      <c r="D11387" s="25">
        <v>41768</v>
      </c>
      <c r="F11387" s="26">
        <v>25</v>
      </c>
      <c r="G11387" s="28" t="s">
        <v>4586</v>
      </c>
      <c r="H11387" s="28" t="s">
        <v>5948</v>
      </c>
      <c r="J11387" s="28" t="s">
        <v>4905</v>
      </c>
      <c r="K11387" s="29">
        <v>41768</v>
      </c>
      <c r="L11387" s="28" t="s">
        <v>7174</v>
      </c>
      <c r="M11387" s="28" t="s">
        <v>7180</v>
      </c>
    </row>
    <row r="11388" spans="1:13" hidden="1" x14ac:dyDescent="0.2">
      <c r="A11388" s="211">
        <v>95715</v>
      </c>
      <c r="B11388" s="28" t="s">
        <v>4573</v>
      </c>
      <c r="C11388" s="28" t="s">
        <v>5135</v>
      </c>
      <c r="D11388" s="25">
        <v>41768</v>
      </c>
      <c r="F11388" s="26">
        <v>89.98</v>
      </c>
      <c r="G11388" s="28" t="s">
        <v>2212</v>
      </c>
      <c r="H11388" s="28" t="s">
        <v>7311</v>
      </c>
      <c r="J11388" s="28" t="s">
        <v>4683</v>
      </c>
      <c r="K11388" s="29">
        <v>41978</v>
      </c>
      <c r="L11388" s="28" t="s">
        <v>5658</v>
      </c>
      <c r="M11388" s="28" t="s">
        <v>4090</v>
      </c>
    </row>
    <row r="11389" spans="1:13" hidden="1" x14ac:dyDescent="0.2">
      <c r="A11389" s="211">
        <v>95713</v>
      </c>
      <c r="B11389" s="28" t="s">
        <v>4573</v>
      </c>
      <c r="C11389" s="28" t="s">
        <v>5135</v>
      </c>
      <c r="D11389" s="25">
        <v>41768</v>
      </c>
      <c r="E11389" s="28" t="s">
        <v>5971</v>
      </c>
      <c r="F11389" s="26">
        <v>84.75</v>
      </c>
      <c r="G11389" s="28" t="s">
        <v>889</v>
      </c>
      <c r="H11389" s="28" t="s">
        <v>4599</v>
      </c>
      <c r="I11389" s="28" t="s">
        <v>5970</v>
      </c>
      <c r="J11389" s="28" t="s">
        <v>4911</v>
      </c>
      <c r="K11389" s="29">
        <v>41917</v>
      </c>
      <c r="L11389" s="28" t="s">
        <v>5658</v>
      </c>
      <c r="M11389" s="28" t="s">
        <v>236</v>
      </c>
    </row>
    <row r="11390" spans="1:13" hidden="1" x14ac:dyDescent="0.2">
      <c r="A11390" s="211">
        <v>95668</v>
      </c>
      <c r="B11390" s="28" t="s">
        <v>4573</v>
      </c>
      <c r="C11390" s="28" t="s">
        <v>4574</v>
      </c>
      <c r="D11390" s="25">
        <v>41768</v>
      </c>
      <c r="E11390" s="28" t="s">
        <v>2598</v>
      </c>
      <c r="F11390" s="26">
        <v>10.8</v>
      </c>
      <c r="G11390" s="28" t="s">
        <v>681</v>
      </c>
      <c r="H11390" s="28" t="s">
        <v>7165</v>
      </c>
      <c r="J11390" s="28" t="s">
        <v>4907</v>
      </c>
      <c r="K11390" s="29">
        <v>41768</v>
      </c>
      <c r="L11390" s="28" t="s">
        <v>7174</v>
      </c>
      <c r="M11390" s="28" t="s">
        <v>697</v>
      </c>
    </row>
    <row r="11391" spans="1:13" hidden="1" x14ac:dyDescent="0.2">
      <c r="A11391" s="27">
        <v>95880</v>
      </c>
      <c r="B11391" s="28" t="s">
        <v>4573</v>
      </c>
      <c r="C11391" s="28" t="s">
        <v>2008</v>
      </c>
      <c r="D11391" s="25">
        <v>41768</v>
      </c>
      <c r="F11391" s="26">
        <v>5.09</v>
      </c>
      <c r="G11391" s="28" t="s">
        <v>683</v>
      </c>
      <c r="H11391" s="28" t="s">
        <v>3365</v>
      </c>
      <c r="J11391" s="28" t="s">
        <v>4909</v>
      </c>
      <c r="K11391" s="29">
        <v>41978</v>
      </c>
      <c r="L11391" s="28" t="s">
        <v>5658</v>
      </c>
      <c r="M11391" s="28" t="s">
        <v>4831</v>
      </c>
    </row>
    <row r="11392" spans="1:13" hidden="1" x14ac:dyDescent="0.2">
      <c r="A11392" s="27">
        <v>95881</v>
      </c>
      <c r="B11392" s="28" t="s">
        <v>4573</v>
      </c>
      <c r="C11392" s="28" t="s">
        <v>2008</v>
      </c>
      <c r="D11392" s="25">
        <v>41768</v>
      </c>
      <c r="F11392" s="26">
        <v>42.43</v>
      </c>
      <c r="G11392" s="28" t="s">
        <v>683</v>
      </c>
      <c r="H11392" s="28" t="s">
        <v>7322</v>
      </c>
      <c r="J11392" s="28" t="s">
        <v>7139</v>
      </c>
      <c r="K11392" s="29">
        <v>41978</v>
      </c>
      <c r="L11392" s="28" t="s">
        <v>5658</v>
      </c>
      <c r="M11392" s="28" t="s">
        <v>4832</v>
      </c>
    </row>
    <row r="11393" spans="1:13" x14ac:dyDescent="0.2">
      <c r="A11393" s="27">
        <v>95714</v>
      </c>
      <c r="B11393" s="28" t="s">
        <v>4573</v>
      </c>
      <c r="C11393" s="28" t="s">
        <v>5135</v>
      </c>
      <c r="D11393" s="25">
        <v>41768</v>
      </c>
      <c r="F11393" s="26">
        <v>4.9000000000000004</v>
      </c>
      <c r="G11393" s="28" t="s">
        <v>2205</v>
      </c>
      <c r="H11393" s="28" t="s">
        <v>7151</v>
      </c>
      <c r="J11393" s="28" t="s">
        <v>4911</v>
      </c>
      <c r="K11393" s="29">
        <v>41917</v>
      </c>
      <c r="L11393" s="28" t="s">
        <v>5658</v>
      </c>
      <c r="M11393" s="28" t="s">
        <v>755</v>
      </c>
    </row>
    <row r="11394" spans="1:13" hidden="1" x14ac:dyDescent="0.2">
      <c r="A11394" s="211">
        <v>95721</v>
      </c>
      <c r="B11394" s="28" t="s">
        <v>4573</v>
      </c>
      <c r="C11394" s="28" t="s">
        <v>5135</v>
      </c>
      <c r="D11394" s="25">
        <v>41769</v>
      </c>
      <c r="F11394" s="26">
        <v>10</v>
      </c>
      <c r="G11394" s="28" t="s">
        <v>1556</v>
      </c>
      <c r="H11394" s="28" t="s">
        <v>5946</v>
      </c>
      <c r="I11394" s="28" t="s">
        <v>5969</v>
      </c>
      <c r="J11394" s="28" t="s">
        <v>4909</v>
      </c>
      <c r="K11394" s="29">
        <v>41978</v>
      </c>
      <c r="L11394" s="28" t="s">
        <v>5658</v>
      </c>
      <c r="M11394" s="28" t="s">
        <v>4771</v>
      </c>
    </row>
    <row r="11395" spans="1:13" hidden="1" x14ac:dyDescent="0.2">
      <c r="A11395" s="211">
        <v>95722</v>
      </c>
      <c r="B11395" s="28" t="s">
        <v>4573</v>
      </c>
      <c r="C11395" s="28" t="s">
        <v>5135</v>
      </c>
      <c r="D11395" s="25">
        <v>41769</v>
      </c>
      <c r="F11395" s="26">
        <v>3.8</v>
      </c>
      <c r="G11395" s="28" t="s">
        <v>7120</v>
      </c>
      <c r="H11395" s="28" t="s">
        <v>3484</v>
      </c>
      <c r="J11395" s="28" t="s">
        <v>4907</v>
      </c>
      <c r="K11395" s="29">
        <v>41771</v>
      </c>
      <c r="L11395" s="28" t="s">
        <v>5658</v>
      </c>
      <c r="M11395" s="28" t="s">
        <v>913</v>
      </c>
    </row>
    <row r="11396" spans="1:13" hidden="1" x14ac:dyDescent="0.2">
      <c r="A11396" s="211">
        <v>95720</v>
      </c>
      <c r="B11396" s="28" t="s">
        <v>4573</v>
      </c>
      <c r="C11396" s="28" t="s">
        <v>5135</v>
      </c>
      <c r="D11396" s="25">
        <v>41769</v>
      </c>
      <c r="F11396" s="26">
        <v>10.15</v>
      </c>
      <c r="G11396" s="28" t="s">
        <v>896</v>
      </c>
      <c r="H11396" s="28" t="s">
        <v>5946</v>
      </c>
      <c r="I11396" s="28" t="s">
        <v>5969</v>
      </c>
      <c r="J11396" s="28" t="s">
        <v>4909</v>
      </c>
      <c r="K11396" s="29">
        <v>41978</v>
      </c>
      <c r="L11396" s="28" t="s">
        <v>5658</v>
      </c>
      <c r="M11396" s="28" t="s">
        <v>241</v>
      </c>
    </row>
    <row r="11397" spans="1:13" hidden="1" x14ac:dyDescent="0.2">
      <c r="A11397" s="211">
        <v>95717</v>
      </c>
      <c r="B11397" s="33" t="s">
        <v>4573</v>
      </c>
      <c r="C11397" s="28" t="s">
        <v>5135</v>
      </c>
      <c r="D11397" s="25">
        <v>41769</v>
      </c>
      <c r="F11397" s="26">
        <v>34.96</v>
      </c>
      <c r="G11397" s="28" t="s">
        <v>4910</v>
      </c>
      <c r="H11397" s="28" t="s">
        <v>4600</v>
      </c>
      <c r="J11397" s="28" t="s">
        <v>4905</v>
      </c>
      <c r="K11397" s="29">
        <v>41771</v>
      </c>
      <c r="L11397" s="28" t="s">
        <v>5658</v>
      </c>
      <c r="M11397" s="28" t="s">
        <v>238</v>
      </c>
    </row>
    <row r="11398" spans="1:13" hidden="1" x14ac:dyDescent="0.2">
      <c r="A11398" s="211">
        <v>95716</v>
      </c>
      <c r="B11398" s="28" t="s">
        <v>4573</v>
      </c>
      <c r="C11398" s="28" t="s">
        <v>5135</v>
      </c>
      <c r="D11398" s="25">
        <v>41769</v>
      </c>
      <c r="F11398" s="26">
        <v>35.25</v>
      </c>
      <c r="G11398" s="28" t="s">
        <v>882</v>
      </c>
      <c r="H11398" s="28" t="s">
        <v>5946</v>
      </c>
      <c r="I11398" s="28" t="s">
        <v>5969</v>
      </c>
      <c r="J11398" s="28" t="s">
        <v>4909</v>
      </c>
      <c r="K11398" s="29">
        <v>41978</v>
      </c>
      <c r="L11398" s="28" t="s">
        <v>5658</v>
      </c>
      <c r="M11398" s="28" t="s">
        <v>237</v>
      </c>
    </row>
    <row r="11399" spans="1:13" hidden="1" x14ac:dyDescent="0.2">
      <c r="A11399" s="211">
        <v>95719</v>
      </c>
      <c r="B11399" s="28" t="s">
        <v>4573</v>
      </c>
      <c r="C11399" s="28" t="s">
        <v>5135</v>
      </c>
      <c r="D11399" s="25">
        <v>41769</v>
      </c>
      <c r="F11399" s="26">
        <v>15.75</v>
      </c>
      <c r="G11399" s="28" t="s">
        <v>5411</v>
      </c>
      <c r="H11399" s="28" t="s">
        <v>3370</v>
      </c>
      <c r="J11399" s="28" t="s">
        <v>4907</v>
      </c>
      <c r="K11399" s="29">
        <v>41771</v>
      </c>
      <c r="L11399" s="28" t="s">
        <v>5658</v>
      </c>
      <c r="M11399" s="28" t="s">
        <v>240</v>
      </c>
    </row>
    <row r="11400" spans="1:13" hidden="1" x14ac:dyDescent="0.2">
      <c r="A11400" s="211">
        <v>95718</v>
      </c>
      <c r="B11400" s="28" t="s">
        <v>4573</v>
      </c>
      <c r="C11400" s="28" t="s">
        <v>5135</v>
      </c>
      <c r="D11400" s="25">
        <v>41769</v>
      </c>
      <c r="F11400" s="26">
        <v>25</v>
      </c>
      <c r="G11400" s="28" t="s">
        <v>1659</v>
      </c>
      <c r="H11400" s="28" t="s">
        <v>4600</v>
      </c>
      <c r="J11400" s="28" t="s">
        <v>4907</v>
      </c>
      <c r="K11400" s="29">
        <v>41771</v>
      </c>
      <c r="L11400" s="28" t="s">
        <v>5658</v>
      </c>
      <c r="M11400" s="28" t="s">
        <v>239</v>
      </c>
    </row>
    <row r="11401" spans="1:13" hidden="1" x14ac:dyDescent="0.2">
      <c r="A11401" s="27">
        <v>95879</v>
      </c>
      <c r="B11401" s="28" t="s">
        <v>4573</v>
      </c>
      <c r="C11401" s="28" t="s">
        <v>2008</v>
      </c>
      <c r="D11401" s="25">
        <v>41769</v>
      </c>
      <c r="F11401" s="26">
        <v>18.350000000000001</v>
      </c>
      <c r="G11401" s="28" t="s">
        <v>683</v>
      </c>
      <c r="H11401" s="28" t="s">
        <v>3365</v>
      </c>
      <c r="J11401" s="28" t="s">
        <v>4909</v>
      </c>
      <c r="K11401" s="29">
        <v>41978</v>
      </c>
      <c r="L11401" s="28" t="s">
        <v>5658</v>
      </c>
      <c r="M11401" s="28" t="s">
        <v>2614</v>
      </c>
    </row>
    <row r="11402" spans="1:13" hidden="1" x14ac:dyDescent="0.2">
      <c r="A11402" s="211">
        <v>95723</v>
      </c>
      <c r="B11402" s="28" t="s">
        <v>4573</v>
      </c>
      <c r="C11402" s="28" t="s">
        <v>5135</v>
      </c>
      <c r="D11402" s="25">
        <v>41770</v>
      </c>
      <c r="E11402" s="28" t="s">
        <v>5972</v>
      </c>
      <c r="F11402" s="26">
        <v>112.95</v>
      </c>
      <c r="G11402" s="28" t="s">
        <v>3356</v>
      </c>
      <c r="H11402" s="28" t="s">
        <v>7321</v>
      </c>
      <c r="I11402" s="28" t="s">
        <v>5969</v>
      </c>
      <c r="J11402" s="28" t="s">
        <v>4907</v>
      </c>
      <c r="K11402" s="29">
        <v>41978</v>
      </c>
      <c r="L11402" s="28" t="s">
        <v>5658</v>
      </c>
      <c r="M11402" s="28" t="s">
        <v>3836</v>
      </c>
    </row>
    <row r="11403" spans="1:13" hidden="1" x14ac:dyDescent="0.2">
      <c r="A11403" s="211">
        <v>95724</v>
      </c>
      <c r="B11403" s="28" t="s">
        <v>4573</v>
      </c>
      <c r="C11403" s="28" t="s">
        <v>5135</v>
      </c>
      <c r="D11403" s="25">
        <v>41770</v>
      </c>
      <c r="F11403" s="26">
        <v>72.75</v>
      </c>
      <c r="G11403" s="28" t="s">
        <v>4915</v>
      </c>
      <c r="H11403" s="28" t="s">
        <v>4600</v>
      </c>
      <c r="J11403" s="28" t="s">
        <v>4907</v>
      </c>
      <c r="K11403" s="29">
        <v>41771</v>
      </c>
      <c r="L11403" s="28" t="s">
        <v>5658</v>
      </c>
      <c r="M11403" s="28" t="s">
        <v>242</v>
      </c>
    </row>
    <row r="11404" spans="1:13" hidden="1" x14ac:dyDescent="0.2">
      <c r="A11404" s="211">
        <v>95729</v>
      </c>
      <c r="B11404" s="28" t="s">
        <v>4573</v>
      </c>
      <c r="C11404" s="28" t="s">
        <v>5135</v>
      </c>
      <c r="D11404" s="25">
        <v>41770</v>
      </c>
      <c r="F11404" s="26">
        <v>5.99</v>
      </c>
      <c r="G11404" s="28" t="s">
        <v>5710</v>
      </c>
      <c r="H11404" s="28" t="s">
        <v>3381</v>
      </c>
      <c r="J11404" s="28" t="s">
        <v>4909</v>
      </c>
      <c r="K11404" s="29">
        <v>41772</v>
      </c>
      <c r="L11404" s="28" t="s">
        <v>5658</v>
      </c>
      <c r="M11404" s="28" t="s">
        <v>1422</v>
      </c>
    </row>
    <row r="11405" spans="1:13" hidden="1" x14ac:dyDescent="0.2">
      <c r="A11405" s="27">
        <v>95728</v>
      </c>
      <c r="B11405" s="28" t="s">
        <v>4573</v>
      </c>
      <c r="C11405" s="28" t="s">
        <v>5135</v>
      </c>
      <c r="D11405" s="25">
        <v>41770</v>
      </c>
      <c r="F11405" s="26">
        <v>63.27</v>
      </c>
      <c r="G11405" s="28" t="s">
        <v>5160</v>
      </c>
      <c r="H11405" s="28" t="s">
        <v>4599</v>
      </c>
      <c r="I11405" s="28" t="s">
        <v>5970</v>
      </c>
      <c r="J11405" s="28" t="s">
        <v>7139</v>
      </c>
      <c r="K11405" s="29" t="s">
        <v>5973</v>
      </c>
      <c r="L11405" s="28" t="s">
        <v>5658</v>
      </c>
      <c r="M11405" s="28" t="s">
        <v>244</v>
      </c>
    </row>
    <row r="11406" spans="1:13" hidden="1" x14ac:dyDescent="0.2">
      <c r="A11406" s="27">
        <v>95725</v>
      </c>
      <c r="B11406" s="28" t="s">
        <v>4573</v>
      </c>
      <c r="C11406" s="28" t="s">
        <v>5135</v>
      </c>
      <c r="D11406" s="25">
        <v>41770</v>
      </c>
      <c r="F11406" s="26">
        <v>39.549999999999997</v>
      </c>
      <c r="G11406" s="28" t="s">
        <v>5160</v>
      </c>
      <c r="H11406" s="28" t="s">
        <v>4599</v>
      </c>
      <c r="I11406" s="28" t="s">
        <v>5970</v>
      </c>
      <c r="J11406" s="28" t="s">
        <v>7139</v>
      </c>
      <c r="K11406" s="29">
        <v>41978</v>
      </c>
      <c r="L11406" s="28" t="s">
        <v>5658</v>
      </c>
      <c r="M11406" s="28" t="s">
        <v>243</v>
      </c>
    </row>
    <row r="11407" spans="1:13" hidden="1" x14ac:dyDescent="0.2">
      <c r="A11407" s="27">
        <v>95727</v>
      </c>
      <c r="B11407" s="28" t="s">
        <v>4573</v>
      </c>
      <c r="C11407" s="28" t="s">
        <v>5135</v>
      </c>
      <c r="D11407" s="25">
        <v>41770</v>
      </c>
      <c r="F11407" s="26">
        <v>25</v>
      </c>
      <c r="G11407" s="28" t="s">
        <v>4095</v>
      </c>
      <c r="H11407" s="28" t="s">
        <v>4600</v>
      </c>
      <c r="J11407" s="28" t="s">
        <v>4907</v>
      </c>
      <c r="K11407" s="29">
        <v>41771</v>
      </c>
      <c r="L11407" s="28" t="s">
        <v>5658</v>
      </c>
      <c r="M11407" s="28" t="s">
        <v>3841</v>
      </c>
    </row>
    <row r="11408" spans="1:13" x14ac:dyDescent="0.2">
      <c r="A11408" s="27">
        <v>95726</v>
      </c>
      <c r="B11408" s="33" t="s">
        <v>4573</v>
      </c>
      <c r="C11408" s="28" t="s">
        <v>5135</v>
      </c>
      <c r="D11408" s="25">
        <v>41770</v>
      </c>
      <c r="F11408" s="26">
        <v>31</v>
      </c>
      <c r="G11408" s="28" t="s">
        <v>2205</v>
      </c>
      <c r="H11408" s="28" t="s">
        <v>7151</v>
      </c>
      <c r="J11408" s="28" t="s">
        <v>4911</v>
      </c>
      <c r="K11408" s="29">
        <v>41771</v>
      </c>
      <c r="L11408" s="28" t="s">
        <v>5658</v>
      </c>
      <c r="M11408" s="28" t="s">
        <v>755</v>
      </c>
    </row>
    <row r="11409" spans="1:13" hidden="1" x14ac:dyDescent="0.2">
      <c r="A11409" s="211">
        <v>95664</v>
      </c>
      <c r="B11409" s="28" t="s">
        <v>4579</v>
      </c>
      <c r="C11409" s="28" t="s">
        <v>4574</v>
      </c>
      <c r="D11409" s="25">
        <v>41771</v>
      </c>
      <c r="F11409" s="26">
        <v>50</v>
      </c>
      <c r="G11409" s="28" t="s">
        <v>4580</v>
      </c>
      <c r="H11409" s="28" t="s">
        <v>6667</v>
      </c>
      <c r="K11409" s="29">
        <v>41771</v>
      </c>
      <c r="L11409" s="28" t="s">
        <v>3059</v>
      </c>
      <c r="M11409" s="28" t="s">
        <v>3135</v>
      </c>
    </row>
    <row r="11410" spans="1:13" hidden="1" x14ac:dyDescent="0.2">
      <c r="A11410" s="211">
        <v>95666</v>
      </c>
      <c r="B11410" s="28" t="s">
        <v>4579</v>
      </c>
      <c r="C11410" s="28" t="s">
        <v>4574</v>
      </c>
      <c r="D11410" s="25">
        <v>41771</v>
      </c>
      <c r="F11410" s="26">
        <v>50</v>
      </c>
      <c r="G11410" s="28" t="s">
        <v>4580</v>
      </c>
      <c r="H11410" s="28" t="s">
        <v>6667</v>
      </c>
      <c r="K11410" s="29">
        <v>41771</v>
      </c>
      <c r="L11410" s="28" t="s">
        <v>3059</v>
      </c>
      <c r="M11410" s="28" t="s">
        <v>3493</v>
      </c>
    </row>
    <row r="11411" spans="1:13" hidden="1" x14ac:dyDescent="0.2">
      <c r="A11411" s="211">
        <v>95733</v>
      </c>
      <c r="B11411" s="28" t="s">
        <v>4573</v>
      </c>
      <c r="C11411" s="28" t="s">
        <v>5135</v>
      </c>
      <c r="D11411" s="25">
        <v>41771</v>
      </c>
      <c r="F11411" s="26">
        <v>8.15</v>
      </c>
      <c r="G11411" s="28" t="s">
        <v>896</v>
      </c>
      <c r="H11411" s="28" t="s">
        <v>5946</v>
      </c>
      <c r="I11411" s="28" t="s">
        <v>5969</v>
      </c>
      <c r="J11411" s="28" t="s">
        <v>4907</v>
      </c>
      <c r="K11411" s="29" t="s">
        <v>5973</v>
      </c>
      <c r="L11411" s="28" t="s">
        <v>5658</v>
      </c>
      <c r="M11411" s="28" t="s">
        <v>248</v>
      </c>
    </row>
    <row r="11412" spans="1:13" hidden="1" x14ac:dyDescent="0.2">
      <c r="A11412" s="211">
        <v>95732</v>
      </c>
      <c r="B11412" s="28" t="s">
        <v>4573</v>
      </c>
      <c r="C11412" s="28" t="s">
        <v>5135</v>
      </c>
      <c r="D11412" s="25">
        <v>41771</v>
      </c>
      <c r="E11412" s="28" t="s">
        <v>5975</v>
      </c>
      <c r="F11412" s="26">
        <v>35</v>
      </c>
      <c r="G11412" s="28" t="s">
        <v>1947</v>
      </c>
      <c r="H11412" s="28" t="s">
        <v>7321</v>
      </c>
      <c r="I11412" s="28" t="s">
        <v>5969</v>
      </c>
      <c r="J11412" s="28" t="s">
        <v>4907</v>
      </c>
      <c r="K11412" s="29" t="s">
        <v>5973</v>
      </c>
      <c r="L11412" s="28" t="s">
        <v>5658</v>
      </c>
      <c r="M11412" s="28" t="s">
        <v>247</v>
      </c>
    </row>
    <row r="11413" spans="1:13" hidden="1" x14ac:dyDescent="0.2">
      <c r="A11413" s="211">
        <v>95663</v>
      </c>
      <c r="B11413" s="28" t="s">
        <v>4573</v>
      </c>
      <c r="C11413" s="28" t="s">
        <v>4574</v>
      </c>
      <c r="D11413" s="25">
        <v>41771</v>
      </c>
      <c r="F11413" s="26">
        <v>22.12</v>
      </c>
      <c r="G11413" s="28" t="s">
        <v>4577</v>
      </c>
      <c r="H11413" s="28" t="s">
        <v>3365</v>
      </c>
      <c r="J11413" s="28" t="s">
        <v>4909</v>
      </c>
      <c r="K11413" s="29">
        <v>41978</v>
      </c>
      <c r="L11413" s="28" t="s">
        <v>7176</v>
      </c>
      <c r="M11413" s="28">
        <v>1475</v>
      </c>
    </row>
    <row r="11414" spans="1:13" hidden="1" x14ac:dyDescent="0.2">
      <c r="A11414" s="27">
        <v>95731</v>
      </c>
      <c r="B11414" s="28" t="s">
        <v>4573</v>
      </c>
      <c r="C11414" s="28" t="s">
        <v>5135</v>
      </c>
      <c r="D11414" s="25">
        <v>41771</v>
      </c>
      <c r="F11414" s="26">
        <v>51.7</v>
      </c>
      <c r="G11414" s="28" t="s">
        <v>688</v>
      </c>
      <c r="H11414" s="28" t="s">
        <v>5946</v>
      </c>
      <c r="I11414" s="28" t="s">
        <v>5969</v>
      </c>
      <c r="J11414" s="28" t="s">
        <v>4908</v>
      </c>
      <c r="K11414" s="29" t="s">
        <v>5973</v>
      </c>
      <c r="L11414" s="28" t="s">
        <v>5658</v>
      </c>
      <c r="M11414" s="28" t="s">
        <v>246</v>
      </c>
    </row>
    <row r="11415" spans="1:13" hidden="1" x14ac:dyDescent="0.2">
      <c r="A11415" s="27">
        <v>95665</v>
      </c>
      <c r="B11415" s="28" t="s">
        <v>4573</v>
      </c>
      <c r="C11415" s="28" t="s">
        <v>4574</v>
      </c>
      <c r="D11415" s="25">
        <v>41771</v>
      </c>
      <c r="F11415" s="26">
        <v>30</v>
      </c>
      <c r="G11415" s="28" t="s">
        <v>5152</v>
      </c>
      <c r="H11415" s="28" t="s">
        <v>7311</v>
      </c>
      <c r="J11415" s="28" t="s">
        <v>4683</v>
      </c>
      <c r="K11415" s="29">
        <v>41771</v>
      </c>
      <c r="L11415" s="28" t="s">
        <v>7182</v>
      </c>
      <c r="M11415" s="28" t="s">
        <v>224</v>
      </c>
    </row>
    <row r="11416" spans="1:13" hidden="1" x14ac:dyDescent="0.2">
      <c r="A11416" s="27">
        <v>95730</v>
      </c>
      <c r="B11416" s="28" t="s">
        <v>4573</v>
      </c>
      <c r="C11416" s="28" t="s">
        <v>5135</v>
      </c>
      <c r="D11416" s="25">
        <v>41771</v>
      </c>
      <c r="E11416" s="28" t="s">
        <v>5974</v>
      </c>
      <c r="F11416" s="26">
        <v>54</v>
      </c>
      <c r="G11416" s="28" t="s">
        <v>2205</v>
      </c>
      <c r="H11416" s="28" t="s">
        <v>5946</v>
      </c>
      <c r="I11416" s="28" t="s">
        <v>5969</v>
      </c>
      <c r="J11416" s="28" t="s">
        <v>4908</v>
      </c>
      <c r="K11416" s="29" t="s">
        <v>5973</v>
      </c>
      <c r="L11416" s="28" t="s">
        <v>5658</v>
      </c>
      <c r="M11416" s="28" t="s">
        <v>245</v>
      </c>
    </row>
    <row r="11417" spans="1:13" x14ac:dyDescent="0.2">
      <c r="A11417" s="27">
        <v>95736</v>
      </c>
      <c r="B11417" s="28" t="s">
        <v>4573</v>
      </c>
      <c r="C11417" s="28" t="s">
        <v>5135</v>
      </c>
      <c r="D11417" s="25">
        <v>41772</v>
      </c>
      <c r="F11417" s="26">
        <v>20</v>
      </c>
      <c r="G11417" s="28" t="s">
        <v>2201</v>
      </c>
      <c r="H11417" s="28" t="s">
        <v>7151</v>
      </c>
      <c r="J11417" s="28" t="s">
        <v>4911</v>
      </c>
      <c r="K11417" s="29">
        <v>41773</v>
      </c>
      <c r="L11417" s="28" t="s">
        <v>5658</v>
      </c>
      <c r="M11417" s="28" t="s">
        <v>3808</v>
      </c>
    </row>
    <row r="11418" spans="1:13" hidden="1" x14ac:dyDescent="0.2">
      <c r="A11418" s="27">
        <v>95735.1</v>
      </c>
      <c r="B11418" s="28" t="s">
        <v>4573</v>
      </c>
      <c r="C11418" s="28" t="s">
        <v>5135</v>
      </c>
      <c r="D11418" s="25">
        <v>41772</v>
      </c>
      <c r="E11418" s="28" t="s">
        <v>3426</v>
      </c>
      <c r="F11418" s="26">
        <v>36</v>
      </c>
      <c r="G11418" s="28" t="s">
        <v>5137</v>
      </c>
      <c r="H11418" s="28" t="s">
        <v>3370</v>
      </c>
      <c r="J11418" s="28" t="s">
        <v>4909</v>
      </c>
      <c r="K11418" s="29">
        <v>41773</v>
      </c>
      <c r="L11418" s="28" t="s">
        <v>5658</v>
      </c>
      <c r="M11418" s="28" t="s">
        <v>3175</v>
      </c>
    </row>
    <row r="11419" spans="1:13" hidden="1" x14ac:dyDescent="0.2">
      <c r="A11419" s="27">
        <v>95735.2</v>
      </c>
      <c r="B11419" s="28" t="s">
        <v>4573</v>
      </c>
      <c r="C11419" s="28" t="s">
        <v>5135</v>
      </c>
      <c r="D11419" s="25">
        <v>41772</v>
      </c>
      <c r="E11419" s="28" t="s">
        <v>1331</v>
      </c>
      <c r="F11419" s="26">
        <v>20</v>
      </c>
      <c r="G11419" s="28" t="s">
        <v>5137</v>
      </c>
      <c r="H11419" s="28" t="s">
        <v>3488</v>
      </c>
      <c r="J11419" s="28" t="s">
        <v>4908</v>
      </c>
      <c r="K11419" s="29">
        <v>41773</v>
      </c>
      <c r="L11419" s="28" t="s">
        <v>5658</v>
      </c>
      <c r="M11419" s="28" t="s">
        <v>3175</v>
      </c>
    </row>
    <row r="11420" spans="1:13" hidden="1" x14ac:dyDescent="0.2">
      <c r="A11420" s="27">
        <v>95735.3</v>
      </c>
      <c r="B11420" s="28" t="s">
        <v>4573</v>
      </c>
      <c r="C11420" s="28" t="s">
        <v>5135</v>
      </c>
      <c r="D11420" s="25">
        <v>41772</v>
      </c>
      <c r="F11420" s="26">
        <v>93.77</v>
      </c>
      <c r="G11420" s="28" t="s">
        <v>5137</v>
      </c>
      <c r="H11420" s="28" t="s">
        <v>3365</v>
      </c>
      <c r="J11420" s="28" t="s">
        <v>4909</v>
      </c>
      <c r="K11420" s="29">
        <v>41773</v>
      </c>
      <c r="L11420" s="28" t="s">
        <v>5658</v>
      </c>
      <c r="M11420" s="28" t="s">
        <v>3175</v>
      </c>
    </row>
    <row r="11421" spans="1:13" x14ac:dyDescent="0.2">
      <c r="A11421" s="27">
        <v>95734</v>
      </c>
      <c r="B11421" s="28" t="s">
        <v>4573</v>
      </c>
      <c r="C11421" s="28" t="s">
        <v>5135</v>
      </c>
      <c r="D11421" s="25">
        <v>41772</v>
      </c>
      <c r="F11421" s="26">
        <v>257.7</v>
      </c>
      <c r="G11421" s="28" t="s">
        <v>2205</v>
      </c>
      <c r="H11421" s="28" t="s">
        <v>7151</v>
      </c>
      <c r="J11421" s="28" t="s">
        <v>4911</v>
      </c>
      <c r="K11421" s="29" t="s">
        <v>5976</v>
      </c>
      <c r="L11421" s="28" t="s">
        <v>5658</v>
      </c>
      <c r="M11421" s="28" t="s">
        <v>755</v>
      </c>
    </row>
    <row r="11422" spans="1:13" x14ac:dyDescent="0.2">
      <c r="A11422" s="27">
        <v>95737</v>
      </c>
      <c r="B11422" s="28" t="s">
        <v>4573</v>
      </c>
      <c r="C11422" s="28" t="s">
        <v>5135</v>
      </c>
      <c r="D11422" s="25">
        <v>41772</v>
      </c>
      <c r="F11422" s="26">
        <v>16.899999999999999</v>
      </c>
      <c r="G11422" s="28" t="s">
        <v>2205</v>
      </c>
      <c r="H11422" s="28" t="s">
        <v>7151</v>
      </c>
      <c r="J11422" s="28" t="s">
        <v>4911</v>
      </c>
      <c r="K11422" s="29">
        <v>41773</v>
      </c>
      <c r="L11422" s="28" t="s">
        <v>5658</v>
      </c>
      <c r="M11422" s="28" t="s">
        <v>755</v>
      </c>
    </row>
    <row r="11423" spans="1:13" hidden="1" x14ac:dyDescent="0.2">
      <c r="A11423" s="27">
        <v>95738</v>
      </c>
      <c r="B11423" s="28" t="s">
        <v>4573</v>
      </c>
      <c r="C11423" s="28" t="s">
        <v>5135</v>
      </c>
      <c r="D11423" s="25">
        <v>41773</v>
      </c>
      <c r="F11423" s="26">
        <v>4.99</v>
      </c>
      <c r="G11423" s="28" t="s">
        <v>7119</v>
      </c>
      <c r="H11423" s="28" t="s">
        <v>3365</v>
      </c>
      <c r="J11423" s="28" t="s">
        <v>4911</v>
      </c>
      <c r="K11423" s="29">
        <v>41775</v>
      </c>
      <c r="L11423" s="28" t="s">
        <v>5658</v>
      </c>
      <c r="M11423" s="28" t="s">
        <v>6161</v>
      </c>
    </row>
    <row r="11424" spans="1:13" hidden="1" x14ac:dyDescent="0.2">
      <c r="A11424" s="27">
        <v>95882</v>
      </c>
      <c r="B11424" s="33" t="s">
        <v>4573</v>
      </c>
      <c r="C11424" s="28" t="s">
        <v>2008</v>
      </c>
      <c r="D11424" s="25">
        <v>41773</v>
      </c>
      <c r="F11424" s="26">
        <v>11.15</v>
      </c>
      <c r="G11424" s="28" t="s">
        <v>683</v>
      </c>
      <c r="H11424" s="28" t="s">
        <v>3365</v>
      </c>
      <c r="J11424" s="28" t="s">
        <v>4909</v>
      </c>
      <c r="K11424" s="29" t="s">
        <v>5346</v>
      </c>
      <c r="L11424" s="28" t="s">
        <v>5658</v>
      </c>
      <c r="M11424" s="28" t="s">
        <v>4836</v>
      </c>
    </row>
    <row r="11425" spans="1:13" hidden="1" x14ac:dyDescent="0.2">
      <c r="A11425" s="27">
        <v>95740</v>
      </c>
      <c r="B11425" s="28" t="s">
        <v>4573</v>
      </c>
      <c r="C11425" s="28" t="s">
        <v>5135</v>
      </c>
      <c r="D11425" s="25">
        <v>41774</v>
      </c>
      <c r="F11425" s="26">
        <v>3.39</v>
      </c>
      <c r="G11425" s="28" t="s">
        <v>7119</v>
      </c>
      <c r="H11425" s="28" t="s">
        <v>3365</v>
      </c>
      <c r="J11425" s="28" t="s">
        <v>4911</v>
      </c>
      <c r="K11425" s="29">
        <v>41775</v>
      </c>
      <c r="L11425" s="28" t="s">
        <v>5658</v>
      </c>
      <c r="M11425" s="28" t="s">
        <v>6161</v>
      </c>
    </row>
    <row r="11426" spans="1:13" hidden="1" x14ac:dyDescent="0.2">
      <c r="A11426" s="27">
        <v>95742</v>
      </c>
      <c r="B11426" s="28" t="s">
        <v>4573</v>
      </c>
      <c r="C11426" s="28" t="s">
        <v>5135</v>
      </c>
      <c r="D11426" s="25">
        <v>41774</v>
      </c>
      <c r="E11426" s="28" t="s">
        <v>3412</v>
      </c>
      <c r="F11426" s="26">
        <v>54.5</v>
      </c>
      <c r="G11426" s="28" t="s">
        <v>6614</v>
      </c>
      <c r="H11426" s="28" t="s">
        <v>7311</v>
      </c>
      <c r="J11426" s="28" t="s">
        <v>4683</v>
      </c>
      <c r="K11426" s="29">
        <v>41778</v>
      </c>
      <c r="L11426" s="28" t="s">
        <v>5658</v>
      </c>
      <c r="M11426" s="28" t="s">
        <v>250</v>
      </c>
    </row>
    <row r="11427" spans="1:13" hidden="1" x14ac:dyDescent="0.2">
      <c r="A11427" s="27">
        <v>95883</v>
      </c>
      <c r="B11427" s="28" t="s">
        <v>4573</v>
      </c>
      <c r="C11427" s="28" t="s">
        <v>2008</v>
      </c>
      <c r="D11427" s="25">
        <v>41774</v>
      </c>
      <c r="F11427" s="26">
        <v>9.24</v>
      </c>
      <c r="G11427" s="28" t="s">
        <v>683</v>
      </c>
      <c r="H11427" s="28" t="s">
        <v>3365</v>
      </c>
      <c r="J11427" s="28" t="s">
        <v>4909</v>
      </c>
      <c r="K11427" s="29" t="s">
        <v>5347</v>
      </c>
      <c r="L11427" s="28" t="s">
        <v>5658</v>
      </c>
      <c r="M11427" s="28" t="s">
        <v>4831</v>
      </c>
    </row>
    <row r="11428" spans="1:13" hidden="1" x14ac:dyDescent="0.2">
      <c r="A11428" s="27">
        <v>95739</v>
      </c>
      <c r="B11428" s="28" t="s">
        <v>4573</v>
      </c>
      <c r="C11428" s="28" t="s">
        <v>5135</v>
      </c>
      <c r="D11428" s="25">
        <v>41774</v>
      </c>
      <c r="F11428" s="26">
        <v>6.72</v>
      </c>
      <c r="G11428" s="28" t="s">
        <v>5137</v>
      </c>
      <c r="H11428" s="28" t="s">
        <v>3365</v>
      </c>
      <c r="J11428" s="28" t="s">
        <v>4909</v>
      </c>
      <c r="K11428" s="29">
        <v>41775</v>
      </c>
      <c r="L11428" s="28" t="s">
        <v>5658</v>
      </c>
      <c r="M11428" s="28" t="s">
        <v>4774</v>
      </c>
    </row>
    <row r="11429" spans="1:13" hidden="1" x14ac:dyDescent="0.2">
      <c r="A11429" s="211">
        <v>95662</v>
      </c>
      <c r="B11429" s="28" t="s">
        <v>4582</v>
      </c>
      <c r="C11429" s="28" t="s">
        <v>4574</v>
      </c>
      <c r="D11429" s="25">
        <v>41775</v>
      </c>
      <c r="F11429" s="26">
        <v>-25.85</v>
      </c>
      <c r="G11429" s="28" t="s">
        <v>5171</v>
      </c>
      <c r="H11429" s="28" t="s">
        <v>6666</v>
      </c>
      <c r="J11429" s="28" t="s">
        <v>4907</v>
      </c>
      <c r="K11429" s="29" t="s">
        <v>5347</v>
      </c>
      <c r="L11429" s="28" t="s">
        <v>2984</v>
      </c>
      <c r="M11429" s="28" t="s">
        <v>298</v>
      </c>
    </row>
    <row r="11430" spans="1:13" hidden="1" x14ac:dyDescent="0.2">
      <c r="A11430" s="211">
        <v>95741</v>
      </c>
      <c r="B11430" s="28" t="s">
        <v>4573</v>
      </c>
      <c r="C11430" s="28" t="s">
        <v>5135</v>
      </c>
      <c r="D11430" s="25">
        <v>41775</v>
      </c>
      <c r="F11430" s="26">
        <v>20</v>
      </c>
      <c r="G11430" s="28" t="s">
        <v>5977</v>
      </c>
      <c r="H11430" s="28" t="s">
        <v>3370</v>
      </c>
      <c r="J11430" s="28" t="s">
        <v>4906</v>
      </c>
      <c r="K11430" s="29" t="s">
        <v>5978</v>
      </c>
      <c r="L11430" s="28" t="s">
        <v>5658</v>
      </c>
      <c r="M11430" s="28" t="s">
        <v>249</v>
      </c>
    </row>
    <row r="11431" spans="1:13" hidden="1" x14ac:dyDescent="0.2">
      <c r="A11431" s="27">
        <v>95743</v>
      </c>
      <c r="B11431" s="28" t="s">
        <v>4573</v>
      </c>
      <c r="C11431" s="28" t="s">
        <v>5135</v>
      </c>
      <c r="D11431" s="25">
        <v>41775</v>
      </c>
      <c r="F11431" s="26">
        <v>5.65</v>
      </c>
      <c r="G11431" s="28" t="s">
        <v>7119</v>
      </c>
      <c r="H11431" s="28" t="s">
        <v>3365</v>
      </c>
      <c r="J11431" s="28" t="s">
        <v>4911</v>
      </c>
      <c r="K11431" s="29">
        <v>41778</v>
      </c>
      <c r="L11431" s="28" t="s">
        <v>5658</v>
      </c>
      <c r="M11431" s="28" t="s">
        <v>6161</v>
      </c>
    </row>
    <row r="11432" spans="1:13" hidden="1" x14ac:dyDescent="0.2">
      <c r="A11432" s="27">
        <v>95886</v>
      </c>
      <c r="B11432" s="28" t="s">
        <v>4573</v>
      </c>
      <c r="C11432" s="28" t="s">
        <v>2008</v>
      </c>
      <c r="D11432" s="25">
        <v>41775</v>
      </c>
      <c r="F11432" s="26">
        <v>23</v>
      </c>
      <c r="G11432" s="28" t="s">
        <v>683</v>
      </c>
      <c r="H11432" s="28" t="s">
        <v>3365</v>
      </c>
      <c r="J11432" s="28" t="s">
        <v>4909</v>
      </c>
      <c r="K11432" s="29" t="s">
        <v>5348</v>
      </c>
      <c r="L11432" s="28" t="s">
        <v>5658</v>
      </c>
      <c r="M11432" s="28" t="s">
        <v>5958</v>
      </c>
    </row>
    <row r="11433" spans="1:13" hidden="1" x14ac:dyDescent="0.2">
      <c r="A11433" s="27">
        <v>95884.1</v>
      </c>
      <c r="B11433" s="28" t="s">
        <v>4573</v>
      </c>
      <c r="C11433" s="28" t="s">
        <v>2008</v>
      </c>
      <c r="D11433" s="25">
        <v>41776</v>
      </c>
      <c r="E11433" s="28" t="s">
        <v>5303</v>
      </c>
      <c r="F11433" s="26">
        <v>23</v>
      </c>
      <c r="G11433" s="28" t="s">
        <v>683</v>
      </c>
      <c r="H11433" s="28" t="s">
        <v>3370</v>
      </c>
      <c r="J11433" s="28" t="s">
        <v>4909</v>
      </c>
      <c r="K11433" s="29" t="s">
        <v>5348</v>
      </c>
      <c r="L11433" s="28" t="s">
        <v>5658</v>
      </c>
      <c r="M11433" s="28" t="s">
        <v>4834</v>
      </c>
    </row>
    <row r="11434" spans="1:13" hidden="1" x14ac:dyDescent="0.2">
      <c r="A11434" s="27">
        <v>95884.2</v>
      </c>
      <c r="B11434" s="28" t="s">
        <v>4573</v>
      </c>
      <c r="C11434" s="28" t="s">
        <v>2008</v>
      </c>
      <c r="D11434" s="25">
        <v>41776</v>
      </c>
      <c r="F11434" s="26">
        <v>5.8</v>
      </c>
      <c r="G11434" s="28" t="s">
        <v>683</v>
      </c>
      <c r="H11434" s="28" t="s">
        <v>3365</v>
      </c>
      <c r="J11434" s="28" t="s">
        <v>4909</v>
      </c>
      <c r="K11434" s="29" t="s">
        <v>5348</v>
      </c>
      <c r="L11434" s="28" t="s">
        <v>5658</v>
      </c>
      <c r="M11434" s="28" t="s">
        <v>4834</v>
      </c>
    </row>
    <row r="11435" spans="1:13" hidden="1" x14ac:dyDescent="0.2">
      <c r="A11435" s="27">
        <v>95885</v>
      </c>
      <c r="B11435" s="28" t="s">
        <v>4573</v>
      </c>
      <c r="C11435" s="28" t="s">
        <v>2008</v>
      </c>
      <c r="D11435" s="25">
        <v>41776</v>
      </c>
      <c r="F11435" s="26">
        <v>51.57</v>
      </c>
      <c r="G11435" s="28" t="s">
        <v>683</v>
      </c>
      <c r="H11435" s="28" t="s">
        <v>7322</v>
      </c>
      <c r="J11435" s="28" t="s">
        <v>7139</v>
      </c>
      <c r="K11435" s="29" t="s">
        <v>5348</v>
      </c>
      <c r="L11435" s="28" t="s">
        <v>5658</v>
      </c>
      <c r="M11435" s="28" t="s">
        <v>4832</v>
      </c>
    </row>
    <row r="11436" spans="1:13" hidden="1" x14ac:dyDescent="0.2">
      <c r="A11436" s="27">
        <v>95744</v>
      </c>
      <c r="B11436" s="28" t="s">
        <v>4573</v>
      </c>
      <c r="C11436" s="28" t="s">
        <v>5135</v>
      </c>
      <c r="D11436" s="25">
        <v>41776</v>
      </c>
      <c r="E11436" s="33"/>
      <c r="F11436" s="26">
        <v>4.2</v>
      </c>
      <c r="G11436" s="28" t="s">
        <v>2210</v>
      </c>
      <c r="H11436" s="28" t="s">
        <v>3484</v>
      </c>
      <c r="J11436" s="28" t="s">
        <v>4907</v>
      </c>
      <c r="K11436" s="29">
        <v>41778</v>
      </c>
      <c r="L11436" s="28" t="s">
        <v>5658</v>
      </c>
      <c r="M11436" s="28" t="s">
        <v>3179</v>
      </c>
    </row>
    <row r="11437" spans="1:13" hidden="1" x14ac:dyDescent="0.2">
      <c r="A11437" s="211">
        <v>95746</v>
      </c>
      <c r="B11437" s="28" t="s">
        <v>4573</v>
      </c>
      <c r="C11437" s="28" t="s">
        <v>5135</v>
      </c>
      <c r="D11437" s="25">
        <v>41777</v>
      </c>
      <c r="F11437" s="26">
        <v>20.55</v>
      </c>
      <c r="G11437" s="28" t="s">
        <v>1942</v>
      </c>
      <c r="H11437" s="28" t="s">
        <v>3484</v>
      </c>
      <c r="J11437" s="28" t="s">
        <v>4909</v>
      </c>
      <c r="K11437" s="29">
        <v>41778</v>
      </c>
      <c r="L11437" s="28" t="s">
        <v>5658</v>
      </c>
      <c r="M11437" s="28" t="s">
        <v>251</v>
      </c>
    </row>
    <row r="11438" spans="1:13" hidden="1" x14ac:dyDescent="0.2">
      <c r="A11438" s="27">
        <v>95745</v>
      </c>
      <c r="B11438" s="28" t="s">
        <v>4573</v>
      </c>
      <c r="C11438" s="28" t="s">
        <v>5135</v>
      </c>
      <c r="D11438" s="25">
        <v>41777</v>
      </c>
      <c r="F11438" s="26">
        <v>42.74</v>
      </c>
      <c r="G11438" s="28" t="s">
        <v>4758</v>
      </c>
      <c r="H11438" s="28" t="s">
        <v>7322</v>
      </c>
      <c r="J11438" s="28" t="s">
        <v>7139</v>
      </c>
      <c r="K11438" s="29">
        <v>41778</v>
      </c>
      <c r="L11438" s="28" t="s">
        <v>5658</v>
      </c>
      <c r="M11438" s="28" t="s">
        <v>3005</v>
      </c>
    </row>
    <row r="11439" spans="1:13" hidden="1" x14ac:dyDescent="0.2">
      <c r="A11439" s="211">
        <v>95657</v>
      </c>
      <c r="B11439" s="28" t="s">
        <v>4592</v>
      </c>
      <c r="C11439" s="28" t="s">
        <v>4574</v>
      </c>
      <c r="D11439" s="25">
        <v>41778</v>
      </c>
      <c r="F11439" s="26">
        <v>-6044.25</v>
      </c>
      <c r="G11439" s="28" t="s">
        <v>4593</v>
      </c>
      <c r="H11439" s="28" t="s">
        <v>6666</v>
      </c>
      <c r="J11439" s="28" t="s">
        <v>4911</v>
      </c>
      <c r="K11439" s="29">
        <v>41778</v>
      </c>
      <c r="L11439" s="28" t="s">
        <v>7177</v>
      </c>
      <c r="M11439" s="28" t="s">
        <v>222</v>
      </c>
    </row>
    <row r="11440" spans="1:13" hidden="1" x14ac:dyDescent="0.2">
      <c r="A11440" s="211">
        <v>95659</v>
      </c>
      <c r="B11440" s="28" t="s">
        <v>4579</v>
      </c>
      <c r="C11440" s="28" t="s">
        <v>4574</v>
      </c>
      <c r="D11440" s="25">
        <v>41778</v>
      </c>
      <c r="F11440" s="26">
        <v>50</v>
      </c>
      <c r="G11440" s="28" t="s">
        <v>4580</v>
      </c>
      <c r="H11440" s="28" t="s">
        <v>6667</v>
      </c>
      <c r="K11440" s="29">
        <v>41778</v>
      </c>
      <c r="L11440" s="28" t="s">
        <v>3059</v>
      </c>
      <c r="M11440" s="28" t="s">
        <v>3491</v>
      </c>
    </row>
    <row r="11441" spans="1:13" hidden="1" x14ac:dyDescent="0.2">
      <c r="A11441" s="211">
        <v>95660</v>
      </c>
      <c r="B11441" s="28" t="s">
        <v>4579</v>
      </c>
      <c r="C11441" s="28" t="s">
        <v>4574</v>
      </c>
      <c r="D11441" s="25">
        <v>41778</v>
      </c>
      <c r="F11441" s="26">
        <v>30</v>
      </c>
      <c r="G11441" s="28" t="s">
        <v>4580</v>
      </c>
      <c r="H11441" s="28" t="s">
        <v>6667</v>
      </c>
      <c r="K11441" s="29">
        <v>41778</v>
      </c>
      <c r="L11441" s="28" t="s">
        <v>3059</v>
      </c>
      <c r="M11441" s="28" t="s">
        <v>3492</v>
      </c>
    </row>
    <row r="11442" spans="1:13" hidden="1" x14ac:dyDescent="0.2">
      <c r="A11442" s="27">
        <v>95661</v>
      </c>
      <c r="B11442" s="28" t="s">
        <v>4573</v>
      </c>
      <c r="C11442" s="28" t="s">
        <v>4574</v>
      </c>
      <c r="D11442" s="25">
        <v>41778</v>
      </c>
      <c r="E11442" s="33"/>
      <c r="F11442" s="26">
        <v>30</v>
      </c>
      <c r="G11442" s="28" t="s">
        <v>5152</v>
      </c>
      <c r="H11442" s="28" t="s">
        <v>7311</v>
      </c>
      <c r="J11442" s="28" t="s">
        <v>4683</v>
      </c>
      <c r="K11442" s="29">
        <v>41778</v>
      </c>
      <c r="L11442" s="28" t="s">
        <v>7182</v>
      </c>
      <c r="M11442" s="28" t="s">
        <v>223</v>
      </c>
    </row>
    <row r="11443" spans="1:13" hidden="1" x14ac:dyDescent="0.2">
      <c r="A11443" s="27">
        <v>95658</v>
      </c>
      <c r="B11443" s="28" t="s">
        <v>4585</v>
      </c>
      <c r="C11443" s="28" t="s">
        <v>4574</v>
      </c>
      <c r="D11443" s="25">
        <v>41778</v>
      </c>
      <c r="F11443" s="26">
        <v>79.790000000000006</v>
      </c>
      <c r="G11443" s="28" t="s">
        <v>5142</v>
      </c>
      <c r="H11443" s="28" t="s">
        <v>5948</v>
      </c>
      <c r="K11443" s="29">
        <v>41778</v>
      </c>
      <c r="L11443" s="28" t="s">
        <v>7174</v>
      </c>
      <c r="M11443" s="28" t="s">
        <v>7175</v>
      </c>
    </row>
    <row r="11444" spans="1:13" hidden="1" x14ac:dyDescent="0.2">
      <c r="A11444" s="211">
        <v>95748</v>
      </c>
      <c r="B11444" s="28" t="s">
        <v>4573</v>
      </c>
      <c r="C11444" s="28" t="s">
        <v>5135</v>
      </c>
      <c r="D11444" s="25">
        <v>41779</v>
      </c>
      <c r="F11444" s="26">
        <v>29.98</v>
      </c>
      <c r="G11444" s="28" t="s">
        <v>3356</v>
      </c>
      <c r="H11444" s="28" t="s">
        <v>5953</v>
      </c>
      <c r="J11444" s="28" t="s">
        <v>4909</v>
      </c>
      <c r="K11444" s="29">
        <v>41780</v>
      </c>
      <c r="L11444" s="28" t="s">
        <v>5658</v>
      </c>
      <c r="M11444" s="28" t="s">
        <v>3836</v>
      </c>
    </row>
    <row r="11445" spans="1:13" hidden="1" x14ac:dyDescent="0.2">
      <c r="A11445" s="211">
        <v>95916</v>
      </c>
      <c r="B11445" s="28" t="s">
        <v>4573</v>
      </c>
      <c r="C11445" s="28" t="s">
        <v>4580</v>
      </c>
      <c r="D11445" s="25">
        <v>41779</v>
      </c>
      <c r="E11445" s="28" t="s">
        <v>3000</v>
      </c>
      <c r="F11445" s="26">
        <v>30</v>
      </c>
      <c r="G11445" s="28" t="s">
        <v>3001</v>
      </c>
      <c r="H11445" s="28" t="s">
        <v>3379</v>
      </c>
      <c r="J11445" s="28" t="s">
        <v>4905</v>
      </c>
    </row>
    <row r="11446" spans="1:13" hidden="1" x14ac:dyDescent="0.2">
      <c r="A11446" s="211">
        <v>95912</v>
      </c>
      <c r="B11446" s="28" t="s">
        <v>4573</v>
      </c>
      <c r="C11446" s="28" t="s">
        <v>4580</v>
      </c>
      <c r="D11446" s="25">
        <v>41779</v>
      </c>
      <c r="E11446" s="28" t="s">
        <v>7933</v>
      </c>
      <c r="F11446" s="26">
        <v>15</v>
      </c>
      <c r="G11446" s="28" t="s">
        <v>7120</v>
      </c>
      <c r="H11446" s="28" t="s">
        <v>3484</v>
      </c>
      <c r="J11446" s="28" t="s">
        <v>4907</v>
      </c>
    </row>
    <row r="11447" spans="1:13" hidden="1" x14ac:dyDescent="0.2">
      <c r="A11447" s="211">
        <v>95913</v>
      </c>
      <c r="B11447" s="28" t="s">
        <v>4573</v>
      </c>
      <c r="C11447" s="28" t="s">
        <v>4580</v>
      </c>
      <c r="D11447" s="25">
        <v>41779</v>
      </c>
      <c r="E11447" s="28" t="s">
        <v>7933</v>
      </c>
      <c r="F11447" s="26">
        <v>10</v>
      </c>
      <c r="G11447" s="28" t="s">
        <v>7120</v>
      </c>
      <c r="H11447" s="28" t="s">
        <v>3484</v>
      </c>
      <c r="J11447" s="28" t="s">
        <v>4911</v>
      </c>
    </row>
    <row r="11448" spans="1:13" hidden="1" x14ac:dyDescent="0.2">
      <c r="A11448" s="211">
        <v>95914</v>
      </c>
      <c r="B11448" s="28" t="s">
        <v>4573</v>
      </c>
      <c r="C11448" s="28" t="s">
        <v>4580</v>
      </c>
      <c r="D11448" s="25">
        <v>41779</v>
      </c>
      <c r="E11448" s="28" t="s">
        <v>3629</v>
      </c>
      <c r="F11448" s="26">
        <v>30</v>
      </c>
      <c r="G11448" s="28" t="s">
        <v>2999</v>
      </c>
      <c r="H11448" s="28" t="s">
        <v>7311</v>
      </c>
      <c r="J11448" s="28" t="s">
        <v>4683</v>
      </c>
    </row>
    <row r="11449" spans="1:13" hidden="1" x14ac:dyDescent="0.2">
      <c r="A11449" s="211">
        <v>95915</v>
      </c>
      <c r="B11449" s="28" t="s">
        <v>4573</v>
      </c>
      <c r="C11449" s="28" t="s">
        <v>4580</v>
      </c>
      <c r="D11449" s="25">
        <v>41779</v>
      </c>
      <c r="E11449" s="28" t="s">
        <v>4768</v>
      </c>
      <c r="F11449" s="26">
        <v>15</v>
      </c>
      <c r="G11449" s="28" t="s">
        <v>990</v>
      </c>
      <c r="H11449" s="28" t="s">
        <v>3379</v>
      </c>
      <c r="J11449" s="28" t="s">
        <v>4907</v>
      </c>
    </row>
    <row r="11450" spans="1:13" hidden="1" x14ac:dyDescent="0.2">
      <c r="A11450" s="211">
        <v>95918</v>
      </c>
      <c r="B11450" s="28" t="s">
        <v>4573</v>
      </c>
      <c r="C11450" s="28" t="s">
        <v>4580</v>
      </c>
      <c r="D11450" s="25">
        <v>41779</v>
      </c>
      <c r="E11450" s="28" t="s">
        <v>5318</v>
      </c>
      <c r="F11450" s="26">
        <v>48</v>
      </c>
      <c r="G11450" s="28" t="s">
        <v>1562</v>
      </c>
      <c r="H11450" s="28" t="s">
        <v>3484</v>
      </c>
      <c r="J11450" s="28" t="s">
        <v>4909</v>
      </c>
    </row>
    <row r="11451" spans="1:13" hidden="1" x14ac:dyDescent="0.2">
      <c r="A11451" s="27">
        <v>95749</v>
      </c>
      <c r="B11451" s="28" t="s">
        <v>4573</v>
      </c>
      <c r="C11451" s="28" t="s">
        <v>5135</v>
      </c>
      <c r="D11451" s="25">
        <v>41779</v>
      </c>
      <c r="F11451" s="26">
        <v>5.75</v>
      </c>
      <c r="G11451" s="28" t="s">
        <v>7119</v>
      </c>
      <c r="H11451" s="28" t="s">
        <v>3365</v>
      </c>
      <c r="J11451" s="28" t="s">
        <v>4911</v>
      </c>
      <c r="K11451" s="29">
        <v>41780</v>
      </c>
      <c r="L11451" s="28" t="s">
        <v>5658</v>
      </c>
      <c r="M11451" s="28" t="s">
        <v>6161</v>
      </c>
    </row>
    <row r="11452" spans="1:13" hidden="1" x14ac:dyDescent="0.2">
      <c r="A11452" s="27">
        <v>95908</v>
      </c>
      <c r="B11452" s="28" t="s">
        <v>4573</v>
      </c>
      <c r="C11452" s="28" t="s">
        <v>4580</v>
      </c>
      <c r="D11452" s="25">
        <v>41779</v>
      </c>
      <c r="E11452" s="28" t="s">
        <v>3875</v>
      </c>
      <c r="F11452" s="26">
        <v>50</v>
      </c>
      <c r="G11452" s="28" t="s">
        <v>3696</v>
      </c>
      <c r="H11452" s="28" t="s">
        <v>3488</v>
      </c>
      <c r="J11452" s="28" t="s">
        <v>4908</v>
      </c>
    </row>
    <row r="11453" spans="1:13" hidden="1" x14ac:dyDescent="0.2">
      <c r="A11453" s="27">
        <v>95909</v>
      </c>
      <c r="B11453" s="28" t="s">
        <v>4573</v>
      </c>
      <c r="C11453" s="28" t="s">
        <v>4580</v>
      </c>
      <c r="D11453" s="25">
        <v>41779</v>
      </c>
      <c r="E11453" s="28" t="s">
        <v>2957</v>
      </c>
      <c r="F11453" s="26">
        <v>20</v>
      </c>
      <c r="G11453" s="28" t="s">
        <v>3696</v>
      </c>
      <c r="H11453" s="28" t="s">
        <v>3488</v>
      </c>
      <c r="J11453" s="28" t="s">
        <v>4911</v>
      </c>
    </row>
    <row r="11454" spans="1:13" hidden="1" x14ac:dyDescent="0.2">
      <c r="A11454" s="27">
        <v>95910</v>
      </c>
      <c r="B11454" s="28" t="s">
        <v>4573</v>
      </c>
      <c r="C11454" s="28" t="s">
        <v>4580</v>
      </c>
      <c r="D11454" s="25">
        <v>41779</v>
      </c>
      <c r="E11454" s="28" t="s">
        <v>670</v>
      </c>
      <c r="F11454" s="26">
        <v>65</v>
      </c>
      <c r="G11454" s="28" t="s">
        <v>3696</v>
      </c>
      <c r="H11454" s="28" t="s">
        <v>3488</v>
      </c>
      <c r="J11454" s="28" t="s">
        <v>4908</v>
      </c>
    </row>
    <row r="11455" spans="1:13" hidden="1" x14ac:dyDescent="0.2">
      <c r="A11455" s="27">
        <v>95911</v>
      </c>
      <c r="B11455" s="28" t="s">
        <v>4573</v>
      </c>
      <c r="C11455" s="28" t="s">
        <v>4580</v>
      </c>
      <c r="D11455" s="25">
        <v>41779</v>
      </c>
      <c r="E11455" s="28" t="s">
        <v>7283</v>
      </c>
      <c r="F11455" s="26">
        <v>25</v>
      </c>
      <c r="G11455" s="28" t="s">
        <v>3696</v>
      </c>
      <c r="H11455" s="28" t="s">
        <v>3488</v>
      </c>
      <c r="J11455" s="28" t="s">
        <v>4911</v>
      </c>
    </row>
    <row r="11456" spans="1:13" hidden="1" x14ac:dyDescent="0.2">
      <c r="A11456" s="27">
        <v>95917</v>
      </c>
      <c r="B11456" s="28" t="s">
        <v>4573</v>
      </c>
      <c r="C11456" s="28" t="s">
        <v>4580</v>
      </c>
      <c r="D11456" s="25">
        <v>41779</v>
      </c>
      <c r="E11456" s="28" t="s">
        <v>5317</v>
      </c>
      <c r="F11456" s="26">
        <v>80</v>
      </c>
      <c r="G11456" s="28" t="s">
        <v>3696</v>
      </c>
      <c r="H11456" s="28" t="s">
        <v>4599</v>
      </c>
      <c r="J11456" s="28" t="s">
        <v>4911</v>
      </c>
    </row>
    <row r="11457" spans="1:13" hidden="1" x14ac:dyDescent="0.2">
      <c r="A11457" s="27">
        <v>95919</v>
      </c>
      <c r="B11457" s="33" t="s">
        <v>4573</v>
      </c>
      <c r="C11457" s="28" t="s">
        <v>4580</v>
      </c>
      <c r="D11457" s="25">
        <v>41779</v>
      </c>
      <c r="E11457" s="28" t="s">
        <v>5319</v>
      </c>
      <c r="F11457" s="26">
        <v>30</v>
      </c>
      <c r="G11457" s="28" t="s">
        <v>6614</v>
      </c>
      <c r="H11457" s="28" t="s">
        <v>7311</v>
      </c>
      <c r="J11457" s="28" t="s">
        <v>4683</v>
      </c>
    </row>
    <row r="11458" spans="1:13" hidden="1" x14ac:dyDescent="0.2">
      <c r="A11458" s="27">
        <v>95747</v>
      </c>
      <c r="B11458" s="28" t="s">
        <v>4573</v>
      </c>
      <c r="C11458" s="28" t="s">
        <v>5135</v>
      </c>
      <c r="D11458" s="25">
        <v>41779</v>
      </c>
      <c r="E11458" s="28" t="s">
        <v>3413</v>
      </c>
      <c r="F11458" s="26">
        <v>75</v>
      </c>
      <c r="G11458" s="28" t="s">
        <v>1944</v>
      </c>
      <c r="H11458" s="28" t="s">
        <v>4600</v>
      </c>
      <c r="J11458" s="28" t="s">
        <v>4907</v>
      </c>
      <c r="K11458" s="29">
        <v>41780</v>
      </c>
      <c r="L11458" s="28" t="s">
        <v>5658</v>
      </c>
      <c r="M11458" s="28" t="s">
        <v>252</v>
      </c>
    </row>
    <row r="11459" spans="1:13" hidden="1" x14ac:dyDescent="0.2">
      <c r="A11459" s="211">
        <v>95656</v>
      </c>
      <c r="B11459" s="28" t="s">
        <v>4573</v>
      </c>
      <c r="C11459" s="28" t="s">
        <v>4574</v>
      </c>
      <c r="D11459" s="25">
        <v>41780</v>
      </c>
      <c r="F11459" s="26">
        <v>11.5</v>
      </c>
      <c r="G11459" s="28" t="s">
        <v>5165</v>
      </c>
      <c r="H11459" s="28" t="s">
        <v>3370</v>
      </c>
      <c r="J11459" s="28" t="s">
        <v>4909</v>
      </c>
      <c r="K11459" s="29">
        <v>41780</v>
      </c>
      <c r="L11459" s="28" t="s">
        <v>7176</v>
      </c>
      <c r="M11459" s="28">
        <v>1476</v>
      </c>
    </row>
    <row r="11460" spans="1:13" hidden="1" x14ac:dyDescent="0.2">
      <c r="A11460" s="27">
        <v>95887.1</v>
      </c>
      <c r="B11460" s="28" t="s">
        <v>4573</v>
      </c>
      <c r="C11460" s="28" t="s">
        <v>2008</v>
      </c>
      <c r="D11460" s="25">
        <v>41780</v>
      </c>
      <c r="E11460" s="28" t="s">
        <v>5301</v>
      </c>
      <c r="F11460" s="26">
        <v>38</v>
      </c>
      <c r="G11460" s="28" t="s">
        <v>683</v>
      </c>
      <c r="H11460" s="28" t="s">
        <v>3488</v>
      </c>
      <c r="J11460" s="28" t="s">
        <v>4908</v>
      </c>
      <c r="K11460" s="29" t="s">
        <v>5959</v>
      </c>
      <c r="L11460" s="28" t="s">
        <v>5658</v>
      </c>
      <c r="M11460" s="28" t="s">
        <v>4834</v>
      </c>
    </row>
    <row r="11461" spans="1:13" hidden="1" x14ac:dyDescent="0.2">
      <c r="A11461" s="27">
        <v>95887.2</v>
      </c>
      <c r="B11461" s="28" t="s">
        <v>4573</v>
      </c>
      <c r="C11461" s="28" t="s">
        <v>2008</v>
      </c>
      <c r="D11461" s="25">
        <v>41780</v>
      </c>
      <c r="E11461" s="28" t="s">
        <v>5302</v>
      </c>
      <c r="F11461" s="26">
        <v>3</v>
      </c>
      <c r="G11461" s="28" t="s">
        <v>683</v>
      </c>
      <c r="H11461" s="28" t="s">
        <v>3370</v>
      </c>
      <c r="J11461" s="28" t="s">
        <v>4909</v>
      </c>
      <c r="K11461" s="29" t="s">
        <v>5959</v>
      </c>
      <c r="L11461" s="28" t="s">
        <v>5658</v>
      </c>
      <c r="M11461" s="28" t="s">
        <v>4834</v>
      </c>
    </row>
    <row r="11462" spans="1:13" hidden="1" x14ac:dyDescent="0.2">
      <c r="A11462" s="27">
        <v>95887.3</v>
      </c>
      <c r="B11462" s="28" t="s">
        <v>4573</v>
      </c>
      <c r="C11462" s="28" t="s">
        <v>2008</v>
      </c>
      <c r="D11462" s="25">
        <v>41780</v>
      </c>
      <c r="F11462" s="26">
        <v>64.56</v>
      </c>
      <c r="G11462" s="28" t="s">
        <v>683</v>
      </c>
      <c r="H11462" s="28" t="s">
        <v>3365</v>
      </c>
      <c r="J11462" s="28" t="s">
        <v>4909</v>
      </c>
      <c r="K11462" s="29" t="s">
        <v>5959</v>
      </c>
      <c r="L11462" s="28" t="s">
        <v>5658</v>
      </c>
      <c r="M11462" s="28" t="s">
        <v>4834</v>
      </c>
    </row>
    <row r="11463" spans="1:13" hidden="1" x14ac:dyDescent="0.2">
      <c r="A11463" s="27">
        <v>95888</v>
      </c>
      <c r="B11463" s="28" t="s">
        <v>4573</v>
      </c>
      <c r="C11463" s="28" t="s">
        <v>2008</v>
      </c>
      <c r="D11463" s="25">
        <v>41780</v>
      </c>
      <c r="F11463" s="26">
        <v>44.97</v>
      </c>
      <c r="G11463" s="28" t="s">
        <v>683</v>
      </c>
      <c r="H11463" s="28" t="s">
        <v>7322</v>
      </c>
      <c r="J11463" s="28" t="s">
        <v>7139</v>
      </c>
      <c r="K11463" s="29" t="s">
        <v>5959</v>
      </c>
      <c r="L11463" s="28" t="s">
        <v>5658</v>
      </c>
      <c r="M11463" s="28" t="s">
        <v>4832</v>
      </c>
    </row>
    <row r="11464" spans="1:13" hidden="1" x14ac:dyDescent="0.2">
      <c r="A11464" s="27">
        <v>95856</v>
      </c>
      <c r="B11464" s="28" t="s">
        <v>4573</v>
      </c>
      <c r="C11464" s="28" t="s">
        <v>5133</v>
      </c>
      <c r="D11464" s="25">
        <v>41780</v>
      </c>
      <c r="F11464" s="26">
        <v>5.73</v>
      </c>
      <c r="G11464" s="28" t="s">
        <v>5137</v>
      </c>
      <c r="H11464" s="28" t="s">
        <v>3365</v>
      </c>
      <c r="J11464" s="28" t="s">
        <v>4909</v>
      </c>
      <c r="K11464" s="29">
        <v>41780</v>
      </c>
      <c r="L11464" s="28" t="s">
        <v>5658</v>
      </c>
      <c r="M11464" s="28" t="s">
        <v>5335</v>
      </c>
    </row>
    <row r="11465" spans="1:13" x14ac:dyDescent="0.2">
      <c r="A11465" s="27">
        <v>95857</v>
      </c>
      <c r="B11465" s="28" t="s">
        <v>4573</v>
      </c>
      <c r="C11465" s="28" t="s">
        <v>5133</v>
      </c>
      <c r="D11465" s="25">
        <v>41780</v>
      </c>
      <c r="E11465" s="28" t="s">
        <v>475</v>
      </c>
      <c r="F11465" s="26">
        <v>26.68</v>
      </c>
      <c r="G11465" s="28" t="s">
        <v>5137</v>
      </c>
      <c r="H11465" s="28" t="s">
        <v>7151</v>
      </c>
      <c r="J11465" s="28" t="s">
        <v>4907</v>
      </c>
      <c r="K11465" s="29">
        <v>41780</v>
      </c>
      <c r="L11465" s="28" t="s">
        <v>5658</v>
      </c>
      <c r="M11465" s="28" t="s">
        <v>5335</v>
      </c>
    </row>
    <row r="11466" spans="1:13" hidden="1" x14ac:dyDescent="0.2">
      <c r="A11466" s="27">
        <v>95750</v>
      </c>
      <c r="B11466" s="28" t="s">
        <v>4573</v>
      </c>
      <c r="C11466" s="28" t="s">
        <v>5135</v>
      </c>
      <c r="D11466" s="25">
        <v>41780</v>
      </c>
      <c r="F11466" s="26">
        <v>2.87</v>
      </c>
      <c r="G11466" s="28" t="s">
        <v>5137</v>
      </c>
      <c r="H11466" s="28" t="s">
        <v>3365</v>
      </c>
      <c r="J11466" s="28" t="s">
        <v>4909</v>
      </c>
      <c r="K11466" s="29">
        <v>41781</v>
      </c>
      <c r="L11466" s="28" t="s">
        <v>5658</v>
      </c>
      <c r="M11466" s="28" t="s">
        <v>4774</v>
      </c>
    </row>
    <row r="11467" spans="1:13" hidden="1" x14ac:dyDescent="0.2">
      <c r="A11467" s="27">
        <v>95654</v>
      </c>
      <c r="B11467" s="28" t="s">
        <v>4582</v>
      </c>
      <c r="C11467" s="28" t="s">
        <v>4574</v>
      </c>
      <c r="D11467" s="25">
        <v>41781</v>
      </c>
      <c r="F11467" s="26">
        <v>-83.22</v>
      </c>
      <c r="G11467" s="28" t="s">
        <v>8021</v>
      </c>
      <c r="H11467" s="28" t="s">
        <v>6666</v>
      </c>
      <c r="J11467" s="28" t="s">
        <v>4911</v>
      </c>
      <c r="K11467" s="29" t="s">
        <v>5959</v>
      </c>
      <c r="L11467" s="28" t="s">
        <v>2984</v>
      </c>
      <c r="M11467" s="28" t="s">
        <v>3490</v>
      </c>
    </row>
    <row r="11468" spans="1:13" hidden="1" x14ac:dyDescent="0.2">
      <c r="A11468" s="27">
        <v>95655</v>
      </c>
      <c r="B11468" s="28" t="s">
        <v>4585</v>
      </c>
      <c r="C11468" s="28" t="s">
        <v>4574</v>
      </c>
      <c r="D11468" s="25">
        <v>41781</v>
      </c>
      <c r="F11468" s="26">
        <v>20.8</v>
      </c>
      <c r="G11468" s="28" t="s">
        <v>5141</v>
      </c>
      <c r="H11468" s="28" t="s">
        <v>5948</v>
      </c>
      <c r="J11468" s="28" t="s">
        <v>4907</v>
      </c>
      <c r="K11468" s="29">
        <v>41781</v>
      </c>
      <c r="L11468" s="28" t="s">
        <v>7174</v>
      </c>
      <c r="M11468" s="28" t="s">
        <v>5035</v>
      </c>
    </row>
    <row r="11469" spans="1:13" hidden="1" x14ac:dyDescent="0.2">
      <c r="A11469" s="27">
        <v>95653</v>
      </c>
      <c r="B11469" s="28" t="s">
        <v>4582</v>
      </c>
      <c r="C11469" s="28" t="s">
        <v>4574</v>
      </c>
      <c r="D11469" s="25">
        <v>41781</v>
      </c>
      <c r="F11469" s="26">
        <v>-84.42</v>
      </c>
      <c r="G11469" s="28" t="s">
        <v>6407</v>
      </c>
      <c r="H11469" s="28" t="s">
        <v>6666</v>
      </c>
      <c r="J11469" s="28" t="s">
        <v>4911</v>
      </c>
      <c r="K11469" s="29" t="s">
        <v>5959</v>
      </c>
      <c r="L11469" s="28" t="s">
        <v>2984</v>
      </c>
      <c r="M11469" s="28" t="s">
        <v>860</v>
      </c>
    </row>
    <row r="11470" spans="1:13" hidden="1" x14ac:dyDescent="0.2">
      <c r="A11470" s="27">
        <v>95752</v>
      </c>
      <c r="B11470" s="28" t="s">
        <v>4573</v>
      </c>
      <c r="C11470" s="28" t="s">
        <v>5135</v>
      </c>
      <c r="D11470" s="25">
        <v>41781</v>
      </c>
      <c r="F11470" s="26">
        <v>1.03</v>
      </c>
      <c r="G11470" s="28" t="s">
        <v>5137</v>
      </c>
      <c r="H11470" s="28" t="s">
        <v>3365</v>
      </c>
      <c r="J11470" s="28" t="s">
        <v>4909</v>
      </c>
      <c r="K11470" s="29">
        <v>41782</v>
      </c>
      <c r="L11470" s="28" t="s">
        <v>5658</v>
      </c>
      <c r="M11470" s="28" t="s">
        <v>4774</v>
      </c>
    </row>
    <row r="11471" spans="1:13" hidden="1" x14ac:dyDescent="0.2">
      <c r="A11471" s="27">
        <v>95751</v>
      </c>
      <c r="B11471" s="28" t="s">
        <v>4573</v>
      </c>
      <c r="C11471" s="28" t="s">
        <v>5135</v>
      </c>
      <c r="D11471" s="25">
        <v>41781</v>
      </c>
      <c r="F11471" s="26">
        <v>11.13</v>
      </c>
      <c r="G11471" s="28" t="s">
        <v>4597</v>
      </c>
      <c r="H11471" s="28" t="s">
        <v>4595</v>
      </c>
      <c r="J11471" s="28" t="s">
        <v>4909</v>
      </c>
      <c r="K11471" s="29">
        <v>41782</v>
      </c>
      <c r="L11471" s="28" t="s">
        <v>5658</v>
      </c>
      <c r="M11471" s="28" t="s">
        <v>1863</v>
      </c>
    </row>
    <row r="11472" spans="1:13" hidden="1" x14ac:dyDescent="0.2">
      <c r="A11472" s="211">
        <v>95652</v>
      </c>
      <c r="B11472" s="28" t="s">
        <v>4555</v>
      </c>
      <c r="C11472" s="28" t="s">
        <v>4574</v>
      </c>
      <c r="D11472" s="25">
        <v>41782</v>
      </c>
      <c r="F11472" s="26">
        <v>12.5</v>
      </c>
      <c r="G11472" s="28" t="s">
        <v>7869</v>
      </c>
      <c r="H11472" s="28" t="s">
        <v>3381</v>
      </c>
      <c r="K11472" s="29" t="s">
        <v>5964</v>
      </c>
      <c r="L11472" s="28" t="s">
        <v>7212</v>
      </c>
      <c r="M11472" s="28" t="s">
        <v>221</v>
      </c>
    </row>
    <row r="11473" spans="1:13" hidden="1" x14ac:dyDescent="0.2">
      <c r="A11473" s="27">
        <v>95753.1</v>
      </c>
      <c r="B11473" s="28" t="s">
        <v>4573</v>
      </c>
      <c r="C11473" s="28" t="s">
        <v>5135</v>
      </c>
      <c r="D11473" s="25">
        <v>41782</v>
      </c>
      <c r="E11473" s="28" t="s">
        <v>5300</v>
      </c>
      <c r="F11473" s="26">
        <v>10</v>
      </c>
      <c r="G11473" s="28" t="s">
        <v>683</v>
      </c>
      <c r="H11473" s="28" t="s">
        <v>277</v>
      </c>
      <c r="J11473" s="28" t="s">
        <v>4909</v>
      </c>
      <c r="K11473" s="29">
        <v>41783</v>
      </c>
      <c r="L11473" s="28" t="s">
        <v>5658</v>
      </c>
      <c r="M11473" s="28" t="s">
        <v>7856</v>
      </c>
    </row>
    <row r="11474" spans="1:13" hidden="1" x14ac:dyDescent="0.2">
      <c r="A11474" s="27">
        <v>95753.2</v>
      </c>
      <c r="B11474" s="28" t="s">
        <v>4573</v>
      </c>
      <c r="C11474" s="28" t="s">
        <v>5135</v>
      </c>
      <c r="D11474" s="25">
        <v>41782</v>
      </c>
      <c r="F11474" s="26">
        <v>20.74</v>
      </c>
      <c r="G11474" s="28" t="s">
        <v>683</v>
      </c>
      <c r="H11474" s="28" t="s">
        <v>3365</v>
      </c>
      <c r="J11474" s="28" t="s">
        <v>4909</v>
      </c>
      <c r="K11474" s="29">
        <v>41783</v>
      </c>
      <c r="L11474" s="28" t="s">
        <v>5658</v>
      </c>
      <c r="M11474" s="28" t="s">
        <v>7856</v>
      </c>
    </row>
    <row r="11475" spans="1:13" x14ac:dyDescent="0.2">
      <c r="A11475" s="27">
        <v>95890</v>
      </c>
      <c r="B11475" s="28" t="s">
        <v>4573</v>
      </c>
      <c r="C11475" s="28" t="s">
        <v>2008</v>
      </c>
      <c r="D11475" s="25">
        <v>41782</v>
      </c>
      <c r="E11475" s="28" t="s">
        <v>473</v>
      </c>
      <c r="F11475" s="26">
        <v>7.19</v>
      </c>
      <c r="G11475" s="28" t="s">
        <v>683</v>
      </c>
      <c r="H11475" s="28" t="s">
        <v>7151</v>
      </c>
      <c r="J11475" s="28" t="s">
        <v>4909</v>
      </c>
      <c r="K11475" s="29" t="s">
        <v>5960</v>
      </c>
      <c r="L11475" s="28" t="s">
        <v>5658</v>
      </c>
      <c r="M11475" s="28" t="s">
        <v>4831</v>
      </c>
    </row>
    <row r="11476" spans="1:13" hidden="1" x14ac:dyDescent="0.2">
      <c r="A11476" s="27">
        <v>95891</v>
      </c>
      <c r="B11476" s="28" t="s">
        <v>4573</v>
      </c>
      <c r="C11476" s="28" t="s">
        <v>2008</v>
      </c>
      <c r="D11476" s="25">
        <v>41782</v>
      </c>
      <c r="F11476" s="26">
        <v>5.29</v>
      </c>
      <c r="G11476" s="28" t="s">
        <v>683</v>
      </c>
      <c r="H11476" s="28" t="s">
        <v>3365</v>
      </c>
      <c r="J11476" s="28" t="s">
        <v>4909</v>
      </c>
      <c r="K11476" s="29" t="s">
        <v>5960</v>
      </c>
      <c r="L11476" s="28" t="s">
        <v>5658</v>
      </c>
      <c r="M11476" s="28" t="s">
        <v>4831</v>
      </c>
    </row>
    <row r="11477" spans="1:13" hidden="1" x14ac:dyDescent="0.2">
      <c r="A11477" s="27">
        <v>95754</v>
      </c>
      <c r="B11477" s="28" t="s">
        <v>4573</v>
      </c>
      <c r="C11477" s="28" t="s">
        <v>5135</v>
      </c>
      <c r="D11477" s="25">
        <v>41783</v>
      </c>
      <c r="F11477" s="26">
        <v>15.3</v>
      </c>
      <c r="G11477" s="28" t="s">
        <v>2158</v>
      </c>
      <c r="H11477" s="28" t="s">
        <v>3488</v>
      </c>
      <c r="J11477" s="28" t="s">
        <v>4908</v>
      </c>
      <c r="K11477" s="29" t="s">
        <v>5960</v>
      </c>
      <c r="L11477" s="28" t="s">
        <v>5658</v>
      </c>
      <c r="M11477" s="28" t="s">
        <v>6400</v>
      </c>
    </row>
    <row r="11478" spans="1:13" hidden="1" x14ac:dyDescent="0.2">
      <c r="A11478" s="27">
        <v>95755</v>
      </c>
      <c r="B11478" s="28" t="s">
        <v>4573</v>
      </c>
      <c r="C11478" s="28" t="s">
        <v>5135</v>
      </c>
      <c r="D11478" s="25">
        <v>41783</v>
      </c>
      <c r="F11478" s="26">
        <v>11.7</v>
      </c>
      <c r="G11478" s="28" t="s">
        <v>2158</v>
      </c>
      <c r="H11478" s="28" t="s">
        <v>3488</v>
      </c>
      <c r="J11478" s="28" t="s">
        <v>4908</v>
      </c>
      <c r="K11478" s="29" t="s">
        <v>5960</v>
      </c>
      <c r="L11478" s="28" t="s">
        <v>5658</v>
      </c>
      <c r="M11478" s="28" t="s">
        <v>6400</v>
      </c>
    </row>
    <row r="11479" spans="1:13" hidden="1" x14ac:dyDescent="0.2">
      <c r="A11479" s="27">
        <v>95756</v>
      </c>
      <c r="B11479" s="28" t="s">
        <v>4573</v>
      </c>
      <c r="C11479" s="28" t="s">
        <v>5135</v>
      </c>
      <c r="D11479" s="25">
        <v>41784</v>
      </c>
      <c r="E11479" s="28" t="s">
        <v>5979</v>
      </c>
      <c r="F11479" s="26">
        <v>83.74</v>
      </c>
      <c r="G11479" s="28" t="s">
        <v>892</v>
      </c>
      <c r="H11479" s="28" t="s">
        <v>7324</v>
      </c>
      <c r="I11479" s="28" t="s">
        <v>4191</v>
      </c>
      <c r="J11479" s="28" t="s">
        <v>4909</v>
      </c>
      <c r="K11479" s="29" t="s">
        <v>5960</v>
      </c>
      <c r="L11479" s="28" t="s">
        <v>5658</v>
      </c>
      <c r="M11479" s="28" t="s">
        <v>8424</v>
      </c>
    </row>
    <row r="11480" spans="1:13" hidden="1" x14ac:dyDescent="0.2">
      <c r="A11480" s="27">
        <v>95889</v>
      </c>
      <c r="B11480" s="28" t="s">
        <v>4573</v>
      </c>
      <c r="C11480" s="28" t="s">
        <v>2008</v>
      </c>
      <c r="D11480" s="25">
        <v>41785</v>
      </c>
      <c r="E11480" s="33"/>
      <c r="F11480" s="26">
        <v>38.6</v>
      </c>
      <c r="G11480" s="28" t="s">
        <v>683</v>
      </c>
      <c r="H11480" s="28" t="s">
        <v>3365</v>
      </c>
      <c r="J11480" s="28" t="s">
        <v>4909</v>
      </c>
      <c r="K11480" s="29" t="s">
        <v>5960</v>
      </c>
      <c r="L11480" s="28" t="s">
        <v>5658</v>
      </c>
      <c r="M11480" s="28" t="s">
        <v>4836</v>
      </c>
    </row>
    <row r="11481" spans="1:13" hidden="1" x14ac:dyDescent="0.2">
      <c r="A11481" s="27">
        <v>95757</v>
      </c>
      <c r="B11481" s="28" t="s">
        <v>4573</v>
      </c>
      <c r="C11481" s="28" t="s">
        <v>5135</v>
      </c>
      <c r="D11481" s="25">
        <v>41785</v>
      </c>
      <c r="E11481" s="28" t="s">
        <v>358</v>
      </c>
      <c r="F11481" s="26">
        <v>11.98</v>
      </c>
      <c r="G11481" s="28" t="s">
        <v>5980</v>
      </c>
      <c r="H11481" s="28" t="s">
        <v>3379</v>
      </c>
      <c r="J11481" s="28" t="s">
        <v>4911</v>
      </c>
      <c r="K11481" s="29" t="s">
        <v>5960</v>
      </c>
      <c r="L11481" s="28" t="s">
        <v>5658</v>
      </c>
      <c r="M11481" s="28" t="s">
        <v>253</v>
      </c>
    </row>
    <row r="11482" spans="1:13" hidden="1" x14ac:dyDescent="0.2">
      <c r="A11482" s="211">
        <v>95759</v>
      </c>
      <c r="B11482" s="28" t="s">
        <v>4573</v>
      </c>
      <c r="C11482" s="28" t="s">
        <v>5135</v>
      </c>
      <c r="D11482" s="25">
        <v>41786</v>
      </c>
      <c r="F11482" s="26">
        <v>22.63</v>
      </c>
      <c r="G11482" s="28" t="s">
        <v>1943</v>
      </c>
      <c r="H11482" s="28" t="s">
        <v>4595</v>
      </c>
      <c r="K11482" s="29">
        <v>41787</v>
      </c>
      <c r="L11482" s="28" t="s">
        <v>5658</v>
      </c>
      <c r="M11482" s="28" t="s">
        <v>7840</v>
      </c>
    </row>
    <row r="11483" spans="1:13" hidden="1" x14ac:dyDescent="0.2">
      <c r="A11483" s="211">
        <v>95760</v>
      </c>
      <c r="B11483" s="28" t="s">
        <v>4573</v>
      </c>
      <c r="C11483" s="28" t="s">
        <v>5135</v>
      </c>
      <c r="D11483" s="25">
        <v>41786</v>
      </c>
      <c r="F11483" s="26">
        <v>9.99</v>
      </c>
      <c r="G11483" s="28" t="s">
        <v>1943</v>
      </c>
      <c r="H11483" s="28" t="s">
        <v>277</v>
      </c>
      <c r="J11483" s="28" t="s">
        <v>4907</v>
      </c>
      <c r="K11483" s="29">
        <v>41787</v>
      </c>
      <c r="L11483" s="28" t="s">
        <v>5658</v>
      </c>
      <c r="M11483" s="28" t="s">
        <v>4811</v>
      </c>
    </row>
    <row r="11484" spans="1:13" hidden="1" x14ac:dyDescent="0.2">
      <c r="A11484" s="211">
        <v>95758.1</v>
      </c>
      <c r="B11484" s="28" t="s">
        <v>4573</v>
      </c>
      <c r="C11484" s="28" t="s">
        <v>5135</v>
      </c>
      <c r="D11484" s="25">
        <v>41786</v>
      </c>
      <c r="E11484" s="28" t="s">
        <v>1803</v>
      </c>
      <c r="F11484" s="26">
        <v>4</v>
      </c>
      <c r="G11484" s="28" t="s">
        <v>898</v>
      </c>
      <c r="H11484" s="28" t="s">
        <v>277</v>
      </c>
      <c r="J11484" s="28" t="s">
        <v>4909</v>
      </c>
      <c r="K11484" s="29">
        <v>41787</v>
      </c>
      <c r="L11484" s="28" t="s">
        <v>5658</v>
      </c>
      <c r="M11484" s="28" t="s">
        <v>3050</v>
      </c>
    </row>
    <row r="11485" spans="1:13" hidden="1" x14ac:dyDescent="0.2">
      <c r="A11485" s="211">
        <v>95758.2</v>
      </c>
      <c r="B11485" s="28" t="s">
        <v>4573</v>
      </c>
      <c r="C11485" s="28" t="s">
        <v>5135</v>
      </c>
      <c r="D11485" s="25">
        <v>41786</v>
      </c>
      <c r="E11485" s="28" t="s">
        <v>3533</v>
      </c>
      <c r="F11485" s="26">
        <v>16</v>
      </c>
      <c r="G11485" s="28" t="s">
        <v>898</v>
      </c>
      <c r="H11485" s="28" t="s">
        <v>5953</v>
      </c>
      <c r="J11485" s="28" t="s">
        <v>4909</v>
      </c>
      <c r="K11485" s="29">
        <v>41787</v>
      </c>
      <c r="L11485" s="28" t="s">
        <v>5658</v>
      </c>
      <c r="M11485" s="28" t="s">
        <v>3050</v>
      </c>
    </row>
    <row r="11486" spans="1:13" hidden="1" x14ac:dyDescent="0.2">
      <c r="A11486" s="211">
        <v>95758.3</v>
      </c>
      <c r="B11486" s="28" t="s">
        <v>4573</v>
      </c>
      <c r="C11486" s="28" t="s">
        <v>5135</v>
      </c>
      <c r="D11486" s="25">
        <v>41786</v>
      </c>
      <c r="F11486" s="26">
        <v>30.8</v>
      </c>
      <c r="G11486" s="28" t="s">
        <v>898</v>
      </c>
      <c r="H11486" s="28" t="s">
        <v>3365</v>
      </c>
      <c r="J11486" s="28" t="s">
        <v>4909</v>
      </c>
      <c r="K11486" s="29">
        <v>41787</v>
      </c>
      <c r="L11486" s="28" t="s">
        <v>5658</v>
      </c>
      <c r="M11486" s="28" t="s">
        <v>3050</v>
      </c>
    </row>
    <row r="11487" spans="1:13" hidden="1" x14ac:dyDescent="0.2">
      <c r="A11487" s="27">
        <v>95761</v>
      </c>
      <c r="B11487" s="28" t="s">
        <v>4573</v>
      </c>
      <c r="C11487" s="28" t="s">
        <v>5135</v>
      </c>
      <c r="D11487" s="25">
        <v>41786</v>
      </c>
      <c r="F11487" s="26">
        <v>5.49</v>
      </c>
      <c r="G11487" s="28" t="s">
        <v>7119</v>
      </c>
      <c r="H11487" s="28" t="s">
        <v>3365</v>
      </c>
      <c r="J11487" s="28" t="s">
        <v>4911</v>
      </c>
      <c r="K11487" s="29">
        <v>41787</v>
      </c>
      <c r="L11487" s="28" t="s">
        <v>5658</v>
      </c>
      <c r="M11487" s="28" t="s">
        <v>6161</v>
      </c>
    </row>
    <row r="11488" spans="1:13" hidden="1" x14ac:dyDescent="0.2">
      <c r="A11488" s="27">
        <v>95650</v>
      </c>
      <c r="B11488" s="28" t="s">
        <v>4573</v>
      </c>
      <c r="C11488" s="28" t="s">
        <v>4574</v>
      </c>
      <c r="D11488" s="25">
        <v>41786</v>
      </c>
      <c r="F11488" s="26">
        <v>30</v>
      </c>
      <c r="G11488" s="28" t="s">
        <v>5152</v>
      </c>
      <c r="H11488" s="28" t="s">
        <v>7311</v>
      </c>
      <c r="J11488" s="28" t="s">
        <v>4683</v>
      </c>
      <c r="K11488" s="29">
        <v>41786</v>
      </c>
      <c r="L11488" s="28" t="s">
        <v>7182</v>
      </c>
      <c r="M11488" s="28" t="s">
        <v>220</v>
      </c>
    </row>
    <row r="11489" spans="1:13" hidden="1" x14ac:dyDescent="0.2">
      <c r="A11489" s="27">
        <v>95651</v>
      </c>
      <c r="B11489" s="28" t="s">
        <v>5138</v>
      </c>
      <c r="C11489" s="28" t="s">
        <v>4574</v>
      </c>
      <c r="D11489" s="25">
        <v>41786</v>
      </c>
      <c r="F11489" s="26">
        <v>372.83</v>
      </c>
      <c r="G11489" s="28" t="s">
        <v>4574</v>
      </c>
      <c r="H11489" s="28" t="s">
        <v>3381</v>
      </c>
      <c r="J11489" s="28" t="s">
        <v>4909</v>
      </c>
      <c r="K11489" s="29">
        <v>41786</v>
      </c>
      <c r="L11489" s="28" t="s">
        <v>7206</v>
      </c>
      <c r="M11489" s="28" t="s">
        <v>5034</v>
      </c>
    </row>
    <row r="11490" spans="1:13" hidden="1" x14ac:dyDescent="0.2">
      <c r="A11490" s="211">
        <v>95710</v>
      </c>
      <c r="B11490" s="33" t="s">
        <v>4573</v>
      </c>
      <c r="C11490" s="33" t="s">
        <v>5135</v>
      </c>
      <c r="D11490" s="25">
        <v>41787</v>
      </c>
      <c r="E11490" s="28" t="s">
        <v>5291</v>
      </c>
      <c r="F11490" s="26">
        <v>19.95</v>
      </c>
      <c r="G11490" s="28" t="s">
        <v>1560</v>
      </c>
      <c r="H11490" s="28" t="s">
        <v>3370</v>
      </c>
      <c r="J11490" s="28" t="s">
        <v>4909</v>
      </c>
      <c r="K11490" s="29">
        <v>41788</v>
      </c>
      <c r="L11490" s="33" t="s">
        <v>5658</v>
      </c>
      <c r="M11490" s="28" t="s">
        <v>2735</v>
      </c>
    </row>
    <row r="11491" spans="1:13" hidden="1" x14ac:dyDescent="0.2">
      <c r="A11491" s="211">
        <v>95892</v>
      </c>
      <c r="B11491" s="28" t="s">
        <v>4573</v>
      </c>
      <c r="C11491" s="28" t="s">
        <v>2008</v>
      </c>
      <c r="D11491" s="25">
        <v>41787</v>
      </c>
      <c r="E11491" s="28" t="s">
        <v>3420</v>
      </c>
      <c r="F11491" s="26">
        <v>14.87</v>
      </c>
      <c r="G11491" s="28" t="s">
        <v>6699</v>
      </c>
      <c r="H11491" s="28" t="s">
        <v>4599</v>
      </c>
      <c r="I11491" s="28" t="s">
        <v>1073</v>
      </c>
      <c r="J11491" s="28" t="s">
        <v>4905</v>
      </c>
      <c r="K11491" s="29" t="s">
        <v>5961</v>
      </c>
      <c r="L11491" s="28" t="s">
        <v>5658</v>
      </c>
      <c r="M11491" s="28" t="s">
        <v>5962</v>
      </c>
    </row>
    <row r="11492" spans="1:13" hidden="1" x14ac:dyDescent="0.2">
      <c r="A11492" s="27">
        <v>95647</v>
      </c>
      <c r="B11492" s="28" t="s">
        <v>4573</v>
      </c>
      <c r="C11492" s="28" t="s">
        <v>4574</v>
      </c>
      <c r="D11492" s="25">
        <v>41787</v>
      </c>
      <c r="E11492" s="28" t="s">
        <v>3389</v>
      </c>
      <c r="F11492" s="26">
        <v>47.52</v>
      </c>
      <c r="G11492" s="28" t="s">
        <v>5139</v>
      </c>
      <c r="H11492" s="28" t="s">
        <v>3381</v>
      </c>
      <c r="J11492" s="28" t="s">
        <v>4911</v>
      </c>
      <c r="K11492" s="29">
        <v>41787</v>
      </c>
      <c r="L11492" s="28" t="s">
        <v>7174</v>
      </c>
      <c r="M11492" s="28" t="s">
        <v>7209</v>
      </c>
    </row>
    <row r="11493" spans="1:13" hidden="1" x14ac:dyDescent="0.2">
      <c r="A11493" s="27">
        <v>95854</v>
      </c>
      <c r="B11493" s="28" t="s">
        <v>4573</v>
      </c>
      <c r="C11493" s="28" t="s">
        <v>5133</v>
      </c>
      <c r="D11493" s="25">
        <v>41787</v>
      </c>
      <c r="F11493" s="26">
        <v>7.68</v>
      </c>
      <c r="G11493" s="28" t="s">
        <v>5137</v>
      </c>
      <c r="H11493" s="28" t="s">
        <v>3365</v>
      </c>
      <c r="J11493" s="28" t="s">
        <v>4909</v>
      </c>
      <c r="K11493" s="29">
        <v>41787</v>
      </c>
      <c r="L11493" s="28" t="s">
        <v>5658</v>
      </c>
      <c r="M11493" s="28" t="s">
        <v>7325</v>
      </c>
    </row>
    <row r="11494" spans="1:13" x14ac:dyDescent="0.2">
      <c r="A11494" s="27">
        <v>95855</v>
      </c>
      <c r="B11494" s="28" t="s">
        <v>4573</v>
      </c>
      <c r="C11494" s="28" t="s">
        <v>5133</v>
      </c>
      <c r="D11494" s="25">
        <v>41787</v>
      </c>
      <c r="E11494" s="28" t="s">
        <v>475</v>
      </c>
      <c r="F11494" s="26">
        <v>22.86</v>
      </c>
      <c r="G11494" s="28" t="s">
        <v>5137</v>
      </c>
      <c r="H11494" s="28" t="s">
        <v>7151</v>
      </c>
      <c r="J11494" s="28" t="s">
        <v>4907</v>
      </c>
      <c r="K11494" s="29">
        <v>41787</v>
      </c>
      <c r="L11494" s="28" t="s">
        <v>5658</v>
      </c>
      <c r="M11494" s="28" t="s">
        <v>7325</v>
      </c>
    </row>
    <row r="11495" spans="1:13" hidden="1" x14ac:dyDescent="0.2">
      <c r="A11495" s="27">
        <v>95648</v>
      </c>
      <c r="B11495" s="28" t="s">
        <v>4573</v>
      </c>
      <c r="C11495" s="28" t="s">
        <v>4574</v>
      </c>
      <c r="D11495" s="25">
        <v>41787</v>
      </c>
      <c r="F11495" s="26">
        <v>45.64</v>
      </c>
      <c r="G11495" s="28" t="s">
        <v>6790</v>
      </c>
      <c r="H11495" s="28" t="s">
        <v>3381</v>
      </c>
      <c r="J11495" s="28" t="s">
        <v>4909</v>
      </c>
      <c r="K11495" s="29">
        <v>41787</v>
      </c>
      <c r="L11495" s="28" t="s">
        <v>7174</v>
      </c>
      <c r="M11495" s="28" t="s">
        <v>7220</v>
      </c>
    </row>
    <row r="11496" spans="1:13" hidden="1" x14ac:dyDescent="0.2">
      <c r="A11496" s="27">
        <v>95649</v>
      </c>
      <c r="B11496" s="28" t="s">
        <v>4573</v>
      </c>
      <c r="C11496" s="28" t="s">
        <v>4574</v>
      </c>
      <c r="D11496" s="25">
        <v>41787</v>
      </c>
      <c r="F11496" s="26">
        <v>17.36</v>
      </c>
      <c r="G11496" s="28" t="s">
        <v>5136</v>
      </c>
      <c r="H11496" s="28" t="s">
        <v>3381</v>
      </c>
      <c r="J11496" s="28" t="s">
        <v>4911</v>
      </c>
      <c r="K11496" s="29">
        <v>41787</v>
      </c>
      <c r="L11496" s="28" t="s">
        <v>7174</v>
      </c>
      <c r="M11496" s="28" t="s">
        <v>7221</v>
      </c>
    </row>
    <row r="11497" spans="1:13" hidden="1" x14ac:dyDescent="0.2">
      <c r="A11497" s="211">
        <v>95766</v>
      </c>
      <c r="B11497" s="28" t="s">
        <v>4573</v>
      </c>
      <c r="C11497" s="28" t="s">
        <v>5135</v>
      </c>
      <c r="D11497" s="25">
        <v>41788</v>
      </c>
      <c r="E11497" s="28" t="s">
        <v>5982</v>
      </c>
      <c r="F11497" s="26">
        <v>0.99</v>
      </c>
      <c r="G11497" s="28" t="s">
        <v>1943</v>
      </c>
      <c r="H11497" s="28" t="s">
        <v>277</v>
      </c>
      <c r="J11497" s="28" t="s">
        <v>4911</v>
      </c>
      <c r="K11497" s="29" t="s">
        <v>5963</v>
      </c>
      <c r="L11497" s="28" t="s">
        <v>5658</v>
      </c>
      <c r="M11497" s="28" t="s">
        <v>3888</v>
      </c>
    </row>
    <row r="11498" spans="1:13" hidden="1" x14ac:dyDescent="0.2">
      <c r="A11498" s="211">
        <v>95764</v>
      </c>
      <c r="B11498" s="28" t="s">
        <v>4573</v>
      </c>
      <c r="C11498" s="28" t="s">
        <v>5135</v>
      </c>
      <c r="D11498" s="25">
        <v>41788</v>
      </c>
      <c r="F11498" s="26">
        <v>19.97</v>
      </c>
      <c r="G11498" s="28" t="s">
        <v>2212</v>
      </c>
      <c r="H11498" s="28" t="s">
        <v>7311</v>
      </c>
      <c r="J11498" s="28" t="s">
        <v>4683</v>
      </c>
      <c r="K11498" s="29" t="s">
        <v>5963</v>
      </c>
      <c r="L11498" s="28" t="s">
        <v>5658</v>
      </c>
      <c r="M11498" s="28" t="s">
        <v>4090</v>
      </c>
    </row>
    <row r="11499" spans="1:13" hidden="1" x14ac:dyDescent="0.2">
      <c r="A11499" s="27">
        <v>95765</v>
      </c>
      <c r="B11499" s="28" t="s">
        <v>4573</v>
      </c>
      <c r="C11499" s="28" t="s">
        <v>5135</v>
      </c>
      <c r="D11499" s="25">
        <v>41788</v>
      </c>
      <c r="F11499" s="26">
        <v>7.5</v>
      </c>
      <c r="G11499" s="28" t="s">
        <v>894</v>
      </c>
      <c r="H11499" s="28" t="s">
        <v>3365</v>
      </c>
      <c r="J11499" s="28" t="s">
        <v>3590</v>
      </c>
      <c r="K11499" s="29" t="s">
        <v>5963</v>
      </c>
      <c r="L11499" s="28" t="s">
        <v>5658</v>
      </c>
      <c r="M11499" s="28" t="s">
        <v>255</v>
      </c>
    </row>
    <row r="11500" spans="1:13" hidden="1" x14ac:dyDescent="0.2">
      <c r="A11500" s="27">
        <v>95762</v>
      </c>
      <c r="B11500" s="28" t="s">
        <v>4573</v>
      </c>
      <c r="C11500" s="28" t="s">
        <v>5135</v>
      </c>
      <c r="D11500" s="25">
        <v>41788</v>
      </c>
      <c r="E11500" s="28" t="s">
        <v>5981</v>
      </c>
      <c r="F11500" s="26">
        <v>68.7</v>
      </c>
      <c r="G11500" s="28" t="s">
        <v>6614</v>
      </c>
      <c r="H11500" s="28" t="s">
        <v>7311</v>
      </c>
      <c r="J11500" s="28" t="s">
        <v>4683</v>
      </c>
      <c r="K11500" s="29" t="s">
        <v>5963</v>
      </c>
      <c r="L11500" s="28" t="s">
        <v>5658</v>
      </c>
      <c r="M11500" s="28" t="s">
        <v>254</v>
      </c>
    </row>
    <row r="11501" spans="1:13" x14ac:dyDescent="0.2">
      <c r="A11501" s="27">
        <v>95893</v>
      </c>
      <c r="B11501" s="28" t="s">
        <v>4573</v>
      </c>
      <c r="C11501" s="28" t="s">
        <v>2008</v>
      </c>
      <c r="D11501" s="25">
        <v>41788</v>
      </c>
      <c r="E11501" s="28" t="s">
        <v>473</v>
      </c>
      <c r="F11501" s="26">
        <v>7.64</v>
      </c>
      <c r="G11501" s="28" t="s">
        <v>683</v>
      </c>
      <c r="H11501" s="28" t="s">
        <v>7151</v>
      </c>
      <c r="J11501" s="28" t="s">
        <v>4907</v>
      </c>
      <c r="K11501" s="29" t="s">
        <v>5963</v>
      </c>
      <c r="L11501" s="28" t="s">
        <v>5658</v>
      </c>
      <c r="M11501" s="28" t="s">
        <v>4831</v>
      </c>
    </row>
    <row r="11502" spans="1:13" hidden="1" x14ac:dyDescent="0.2">
      <c r="A11502" s="27">
        <v>95894</v>
      </c>
      <c r="B11502" s="28" t="s">
        <v>4573</v>
      </c>
      <c r="C11502" s="28" t="s">
        <v>2008</v>
      </c>
      <c r="D11502" s="25">
        <v>41788</v>
      </c>
      <c r="F11502" s="26">
        <v>2.2999999999999998</v>
      </c>
      <c r="G11502" s="28" t="s">
        <v>683</v>
      </c>
      <c r="H11502" s="28" t="s">
        <v>3365</v>
      </c>
      <c r="J11502" s="28" t="s">
        <v>4909</v>
      </c>
      <c r="K11502" s="29" t="s">
        <v>5963</v>
      </c>
      <c r="L11502" s="28" t="s">
        <v>5658</v>
      </c>
      <c r="M11502" s="28" t="s">
        <v>4831</v>
      </c>
    </row>
    <row r="11503" spans="1:13" hidden="1" x14ac:dyDescent="0.2">
      <c r="A11503" s="27">
        <v>95763</v>
      </c>
      <c r="B11503" s="28" t="s">
        <v>4573</v>
      </c>
      <c r="C11503" s="28" t="s">
        <v>5135</v>
      </c>
      <c r="D11503" s="25">
        <v>41788</v>
      </c>
      <c r="F11503" s="26">
        <v>57.18</v>
      </c>
      <c r="G11503" s="28" t="s">
        <v>4758</v>
      </c>
      <c r="H11503" s="28" t="s">
        <v>7322</v>
      </c>
      <c r="J11503" s="28" t="s">
        <v>7139</v>
      </c>
      <c r="K11503" s="29" t="s">
        <v>5963</v>
      </c>
      <c r="L11503" s="28" t="s">
        <v>5658</v>
      </c>
      <c r="M11503" s="28" t="s">
        <v>3005</v>
      </c>
    </row>
    <row r="11504" spans="1:13" hidden="1" x14ac:dyDescent="0.2">
      <c r="A11504" s="211">
        <v>95646</v>
      </c>
      <c r="B11504" s="28" t="s">
        <v>4579</v>
      </c>
      <c r="C11504" s="28" t="s">
        <v>4574</v>
      </c>
      <c r="D11504" s="25">
        <v>41789</v>
      </c>
      <c r="F11504" s="26">
        <v>50</v>
      </c>
      <c r="G11504" s="28" t="s">
        <v>4580</v>
      </c>
      <c r="H11504" s="28" t="s">
        <v>6667</v>
      </c>
      <c r="K11504" s="29">
        <v>41789</v>
      </c>
      <c r="L11504" s="28" t="s">
        <v>3059</v>
      </c>
      <c r="M11504" s="28" t="s">
        <v>3489</v>
      </c>
    </row>
    <row r="11505" spans="1:13" hidden="1" x14ac:dyDescent="0.2">
      <c r="A11505" s="27">
        <v>95768</v>
      </c>
      <c r="B11505" s="28" t="s">
        <v>4573</v>
      </c>
      <c r="C11505" s="28" t="s">
        <v>5135</v>
      </c>
      <c r="D11505" s="25">
        <v>41789</v>
      </c>
      <c r="F11505" s="26">
        <v>16.350000000000001</v>
      </c>
      <c r="G11505" s="28" t="s">
        <v>3696</v>
      </c>
      <c r="H11505" s="28" t="s">
        <v>3488</v>
      </c>
      <c r="J11505" s="28" t="s">
        <v>4908</v>
      </c>
      <c r="K11505" s="29" t="s">
        <v>5983</v>
      </c>
      <c r="L11505" s="28" t="s">
        <v>5658</v>
      </c>
      <c r="M11505" s="28" t="s">
        <v>3889</v>
      </c>
    </row>
    <row r="11506" spans="1:13" hidden="1" x14ac:dyDescent="0.2">
      <c r="A11506" s="27">
        <v>95769</v>
      </c>
      <c r="B11506" s="28" t="s">
        <v>4573</v>
      </c>
      <c r="C11506" s="28" t="s">
        <v>5135</v>
      </c>
      <c r="D11506" s="25">
        <v>41789</v>
      </c>
      <c r="E11506" s="28" t="s">
        <v>5984</v>
      </c>
      <c r="F11506" s="26">
        <v>14.9</v>
      </c>
      <c r="G11506" s="28" t="s">
        <v>3696</v>
      </c>
      <c r="H11506" s="28" t="s">
        <v>3484</v>
      </c>
      <c r="J11506" s="28" t="s">
        <v>4908</v>
      </c>
      <c r="K11506" s="29" t="s">
        <v>5983</v>
      </c>
      <c r="L11506" s="28" t="s">
        <v>5658</v>
      </c>
      <c r="M11506" s="28" t="s">
        <v>3890</v>
      </c>
    </row>
    <row r="11507" spans="1:13" x14ac:dyDescent="0.2">
      <c r="A11507" s="27">
        <v>95767</v>
      </c>
      <c r="B11507" s="28" t="s">
        <v>4573</v>
      </c>
      <c r="C11507" s="28" t="s">
        <v>5135</v>
      </c>
      <c r="D11507" s="25">
        <v>41789</v>
      </c>
      <c r="F11507" s="26">
        <v>18</v>
      </c>
      <c r="G11507" s="28" t="s">
        <v>2205</v>
      </c>
      <c r="H11507" s="28" t="s">
        <v>7151</v>
      </c>
      <c r="J11507" s="28" t="s">
        <v>4911</v>
      </c>
      <c r="K11507" s="29" t="s">
        <v>5983</v>
      </c>
      <c r="L11507" s="28" t="s">
        <v>5658</v>
      </c>
      <c r="M11507" s="28" t="s">
        <v>755</v>
      </c>
    </row>
    <row r="11508" spans="1:13" hidden="1" x14ac:dyDescent="0.2">
      <c r="A11508" s="211">
        <v>95895</v>
      </c>
      <c r="B11508" s="28" t="s">
        <v>4573</v>
      </c>
      <c r="C11508" s="28" t="s">
        <v>2008</v>
      </c>
      <c r="D11508" s="25">
        <v>41790</v>
      </c>
      <c r="F11508" s="26">
        <v>20.36</v>
      </c>
      <c r="G11508" s="28" t="s">
        <v>6699</v>
      </c>
      <c r="H11508" s="28" t="s">
        <v>4599</v>
      </c>
      <c r="I11508" s="28" t="s">
        <v>1073</v>
      </c>
      <c r="K11508" s="29">
        <v>41676</v>
      </c>
      <c r="L11508" s="28" t="s">
        <v>5658</v>
      </c>
      <c r="M11508" s="28" t="s">
        <v>5962</v>
      </c>
    </row>
    <row r="11509" spans="1:13" hidden="1" x14ac:dyDescent="0.2">
      <c r="A11509" s="211">
        <v>95896</v>
      </c>
      <c r="B11509" s="28" t="s">
        <v>4573</v>
      </c>
      <c r="C11509" s="28" t="s">
        <v>2008</v>
      </c>
      <c r="D11509" s="25">
        <v>41790</v>
      </c>
      <c r="F11509" s="26">
        <v>11.35</v>
      </c>
      <c r="G11509" s="28" t="s">
        <v>6699</v>
      </c>
      <c r="H11509" s="28" t="s">
        <v>4599</v>
      </c>
      <c r="I11509" s="28" t="s">
        <v>1073</v>
      </c>
      <c r="K11509" s="29">
        <v>41676</v>
      </c>
      <c r="L11509" s="28" t="s">
        <v>5658</v>
      </c>
      <c r="M11509" s="28" t="s">
        <v>5962</v>
      </c>
    </row>
    <row r="11510" spans="1:13" hidden="1" x14ac:dyDescent="0.2">
      <c r="A11510" s="27">
        <v>96183.1</v>
      </c>
      <c r="B11510" s="28" t="s">
        <v>4573</v>
      </c>
      <c r="C11510" s="28" t="s">
        <v>5135</v>
      </c>
      <c r="D11510" s="25">
        <v>41790</v>
      </c>
      <c r="E11510" s="28" t="s">
        <v>729</v>
      </c>
      <c r="F11510" s="26">
        <v>6</v>
      </c>
      <c r="G11510" s="28" t="s">
        <v>5167</v>
      </c>
      <c r="H11510" s="28" t="s">
        <v>3488</v>
      </c>
      <c r="J11510" s="28" t="s">
        <v>4909</v>
      </c>
      <c r="K11510" s="29">
        <v>41792</v>
      </c>
      <c r="L11510" s="28" t="s">
        <v>5658</v>
      </c>
      <c r="M11510" s="28" t="s">
        <v>748</v>
      </c>
    </row>
    <row r="11511" spans="1:13" hidden="1" x14ac:dyDescent="0.2">
      <c r="A11511" s="27">
        <v>96183.2</v>
      </c>
      <c r="B11511" s="28" t="s">
        <v>4573</v>
      </c>
      <c r="C11511" s="28" t="s">
        <v>5135</v>
      </c>
      <c r="D11511" s="25">
        <v>41790</v>
      </c>
      <c r="E11511" s="28" t="s">
        <v>2800</v>
      </c>
      <c r="F11511" s="26">
        <v>5</v>
      </c>
      <c r="G11511" s="28" t="s">
        <v>5167</v>
      </c>
      <c r="H11511" s="28" t="s">
        <v>277</v>
      </c>
      <c r="J11511" s="28" t="s">
        <v>4911</v>
      </c>
      <c r="K11511" s="29">
        <v>41792</v>
      </c>
      <c r="L11511" s="28" t="s">
        <v>5658</v>
      </c>
      <c r="M11511" s="28" t="s">
        <v>748</v>
      </c>
    </row>
    <row r="11512" spans="1:13" hidden="1" x14ac:dyDescent="0.2">
      <c r="A11512" s="27">
        <v>96183.3</v>
      </c>
      <c r="B11512" s="28" t="s">
        <v>4573</v>
      </c>
      <c r="C11512" s="28" t="s">
        <v>5135</v>
      </c>
      <c r="D11512" s="25">
        <v>41790</v>
      </c>
      <c r="F11512" s="26">
        <v>63.9</v>
      </c>
      <c r="G11512" s="28" t="s">
        <v>5167</v>
      </c>
      <c r="H11512" s="28" t="s">
        <v>3365</v>
      </c>
      <c r="J11512" s="28" t="s">
        <v>4909</v>
      </c>
      <c r="K11512" s="29">
        <v>41792</v>
      </c>
      <c r="L11512" s="28" t="s">
        <v>5658</v>
      </c>
      <c r="M11512" s="28" t="s">
        <v>748</v>
      </c>
    </row>
    <row r="11513" spans="1:13" hidden="1" x14ac:dyDescent="0.2">
      <c r="A11513" s="211">
        <v>96184</v>
      </c>
      <c r="B11513" s="28" t="s">
        <v>4573</v>
      </c>
      <c r="C11513" s="28" t="s">
        <v>5135</v>
      </c>
      <c r="D11513" s="25">
        <v>41791</v>
      </c>
      <c r="F11513" s="26">
        <v>11.48</v>
      </c>
      <c r="G11513" s="28" t="s">
        <v>3700</v>
      </c>
      <c r="H11513" s="28" t="s">
        <v>7324</v>
      </c>
      <c r="J11513" s="28" t="s">
        <v>4909</v>
      </c>
      <c r="K11513" s="29">
        <v>41792</v>
      </c>
      <c r="L11513" s="28" t="s">
        <v>5658</v>
      </c>
      <c r="M11513" s="28" t="s">
        <v>3821</v>
      </c>
    </row>
    <row r="11514" spans="1:13" hidden="1" x14ac:dyDescent="0.2">
      <c r="A11514" s="27">
        <v>96275</v>
      </c>
      <c r="B11514" s="28" t="s">
        <v>4573</v>
      </c>
      <c r="C11514" s="28" t="s">
        <v>4580</v>
      </c>
      <c r="D11514" s="25">
        <v>41791</v>
      </c>
      <c r="E11514" s="28" t="s">
        <v>3877</v>
      </c>
      <c r="F11514" s="26">
        <v>194</v>
      </c>
      <c r="G11514" s="28" t="s">
        <v>4595</v>
      </c>
      <c r="H11514" s="28" t="s">
        <v>3370</v>
      </c>
    </row>
    <row r="11515" spans="1:13" hidden="1" x14ac:dyDescent="0.2">
      <c r="A11515" s="27">
        <v>96274</v>
      </c>
      <c r="B11515" s="28" t="s">
        <v>5150</v>
      </c>
      <c r="C11515" s="28" t="s">
        <v>4580</v>
      </c>
      <c r="D11515" s="25">
        <v>41791</v>
      </c>
      <c r="E11515" s="28" t="s">
        <v>3876</v>
      </c>
      <c r="F11515" s="26">
        <v>-260</v>
      </c>
      <c r="G11515" s="28" t="s">
        <v>4574</v>
      </c>
      <c r="H11515" s="28" t="s">
        <v>6667</v>
      </c>
    </row>
    <row r="11516" spans="1:13" hidden="1" x14ac:dyDescent="0.2">
      <c r="A11516" s="211">
        <v>96025.2</v>
      </c>
      <c r="B11516" s="28" t="s">
        <v>4573</v>
      </c>
      <c r="C11516" s="28" t="s">
        <v>4574</v>
      </c>
      <c r="D11516" s="25">
        <v>41792</v>
      </c>
      <c r="E11516" s="28" t="s">
        <v>468</v>
      </c>
      <c r="F11516" s="26">
        <v>50</v>
      </c>
      <c r="G11516" s="28" t="s">
        <v>5158</v>
      </c>
      <c r="H11516" s="28" t="s">
        <v>7154</v>
      </c>
      <c r="J11516" s="28" t="s">
        <v>4905</v>
      </c>
      <c r="K11516" s="29">
        <v>41792</v>
      </c>
      <c r="L11516" s="28" t="s">
        <v>7182</v>
      </c>
      <c r="M11516" s="28" t="s">
        <v>5676</v>
      </c>
    </row>
    <row r="11517" spans="1:13" hidden="1" x14ac:dyDescent="0.2">
      <c r="A11517" s="211">
        <v>96025.1</v>
      </c>
      <c r="B11517" s="28" t="s">
        <v>4573</v>
      </c>
      <c r="C11517" s="28" t="s">
        <v>4574</v>
      </c>
      <c r="D11517" s="25">
        <v>41792</v>
      </c>
      <c r="F11517" s="26">
        <v>50</v>
      </c>
      <c r="G11517" s="28" t="s">
        <v>4915</v>
      </c>
      <c r="H11517" s="28" t="s">
        <v>4600</v>
      </c>
      <c r="J11517" s="28" t="s">
        <v>4905</v>
      </c>
      <c r="K11517" s="29">
        <v>41792</v>
      </c>
      <c r="L11517" s="28" t="s">
        <v>7182</v>
      </c>
      <c r="M11517" s="28" t="s">
        <v>5676</v>
      </c>
    </row>
    <row r="11518" spans="1:13" hidden="1" x14ac:dyDescent="0.2">
      <c r="A11518" s="211">
        <v>96016</v>
      </c>
      <c r="B11518" s="28" t="s">
        <v>4573</v>
      </c>
      <c r="C11518" s="28" t="s">
        <v>4574</v>
      </c>
      <c r="D11518" s="25">
        <v>41792</v>
      </c>
      <c r="F11518" s="26">
        <v>5</v>
      </c>
      <c r="G11518" s="28" t="s">
        <v>5134</v>
      </c>
      <c r="H11518" s="28" t="s">
        <v>5954</v>
      </c>
      <c r="J11518" s="28" t="s">
        <v>4912</v>
      </c>
      <c r="K11518" s="29">
        <v>41792</v>
      </c>
      <c r="L11518" s="28" t="s">
        <v>7174</v>
      </c>
      <c r="M11518" s="28" t="s">
        <v>7194</v>
      </c>
    </row>
    <row r="11519" spans="1:13" hidden="1" x14ac:dyDescent="0.2">
      <c r="A11519" s="211">
        <v>96017</v>
      </c>
      <c r="B11519" s="28" t="s">
        <v>4573</v>
      </c>
      <c r="C11519" s="28" t="s">
        <v>4574</v>
      </c>
      <c r="D11519" s="25">
        <v>41792</v>
      </c>
      <c r="F11519" s="26">
        <v>7.99</v>
      </c>
      <c r="G11519" s="28" t="s">
        <v>2742</v>
      </c>
      <c r="H11519" s="28" t="s">
        <v>3381</v>
      </c>
      <c r="J11519" s="28" t="s">
        <v>4911</v>
      </c>
      <c r="K11519" s="29">
        <v>41792</v>
      </c>
      <c r="L11519" s="28" t="s">
        <v>7174</v>
      </c>
      <c r="M11519" s="28" t="s">
        <v>8111</v>
      </c>
    </row>
    <row r="11520" spans="1:13" hidden="1" x14ac:dyDescent="0.2">
      <c r="A11520" s="211">
        <v>96186</v>
      </c>
      <c r="B11520" s="28" t="s">
        <v>4573</v>
      </c>
      <c r="C11520" s="28" t="s">
        <v>5135</v>
      </c>
      <c r="D11520" s="25">
        <v>41792</v>
      </c>
      <c r="E11520" s="28" t="s">
        <v>2427</v>
      </c>
      <c r="F11520" s="26">
        <v>17.47</v>
      </c>
      <c r="G11520" s="28" t="s">
        <v>4535</v>
      </c>
      <c r="H11520" s="28" t="s">
        <v>5953</v>
      </c>
      <c r="J11520" s="28" t="s">
        <v>4909</v>
      </c>
      <c r="K11520" s="29">
        <v>41793</v>
      </c>
      <c r="L11520" s="28" t="s">
        <v>5658</v>
      </c>
      <c r="M11520" s="28" t="s">
        <v>6362</v>
      </c>
    </row>
    <row r="11521" spans="1:13" hidden="1" x14ac:dyDescent="0.2">
      <c r="A11521" s="211">
        <v>96020</v>
      </c>
      <c r="B11521" s="28" t="s">
        <v>4573</v>
      </c>
      <c r="C11521" s="28" t="s">
        <v>4574</v>
      </c>
      <c r="D11521" s="25">
        <v>41792</v>
      </c>
      <c r="E11521" s="28" t="s">
        <v>3382</v>
      </c>
      <c r="F11521" s="26">
        <v>120</v>
      </c>
      <c r="G11521" s="28" t="s">
        <v>5414</v>
      </c>
      <c r="H11521" s="28" t="s">
        <v>3381</v>
      </c>
      <c r="J11521" s="28" t="s">
        <v>4909</v>
      </c>
      <c r="K11521" s="29">
        <v>41792</v>
      </c>
      <c r="L11521" s="28" t="s">
        <v>7174</v>
      </c>
      <c r="M11521" s="28" t="s">
        <v>7188</v>
      </c>
    </row>
    <row r="11522" spans="1:13" hidden="1" x14ac:dyDescent="0.2">
      <c r="A11522" s="27">
        <v>96013</v>
      </c>
      <c r="B11522" s="28" t="s">
        <v>4573</v>
      </c>
      <c r="C11522" s="28" t="s">
        <v>4574</v>
      </c>
      <c r="D11522" s="25">
        <v>41792</v>
      </c>
      <c r="F11522" s="26">
        <v>31.82</v>
      </c>
      <c r="G11522" s="28" t="s">
        <v>8623</v>
      </c>
      <c r="H11522" s="28" t="s">
        <v>3381</v>
      </c>
      <c r="J11522" s="28" t="s">
        <v>4907</v>
      </c>
      <c r="K11522" s="29">
        <v>41792</v>
      </c>
      <c r="L11522" s="28" t="s">
        <v>7174</v>
      </c>
      <c r="M11522" s="28" t="s">
        <v>1402</v>
      </c>
    </row>
    <row r="11523" spans="1:13" hidden="1" x14ac:dyDescent="0.2">
      <c r="A11523" s="27">
        <v>96014</v>
      </c>
      <c r="B11523" s="28" t="s">
        <v>4579</v>
      </c>
      <c r="C11523" s="28" t="s">
        <v>4574</v>
      </c>
      <c r="D11523" s="25">
        <v>41792</v>
      </c>
      <c r="F11523" s="26">
        <v>2383.4499999999998</v>
      </c>
      <c r="G11523" s="28" t="s">
        <v>5135</v>
      </c>
      <c r="H11523" s="28" t="s">
        <v>6667</v>
      </c>
      <c r="K11523" s="29">
        <v>41792</v>
      </c>
      <c r="L11523" s="28" t="s">
        <v>7174</v>
      </c>
      <c r="M11523" s="28" t="s">
        <v>7218</v>
      </c>
    </row>
    <row r="11524" spans="1:13" hidden="1" x14ac:dyDescent="0.2">
      <c r="A11524" s="27">
        <v>96022</v>
      </c>
      <c r="B11524" s="28" t="s">
        <v>4573</v>
      </c>
      <c r="C11524" s="28" t="s">
        <v>4574</v>
      </c>
      <c r="D11524" s="25">
        <v>41792</v>
      </c>
      <c r="E11524" s="28" t="s">
        <v>3389</v>
      </c>
      <c r="F11524" s="26">
        <v>26.95</v>
      </c>
      <c r="G11524" s="28" t="s">
        <v>5139</v>
      </c>
      <c r="H11524" s="28" t="s">
        <v>3381</v>
      </c>
      <c r="J11524" s="28" t="s">
        <v>4911</v>
      </c>
      <c r="K11524" s="29">
        <v>41792</v>
      </c>
      <c r="L11524" s="28" t="s">
        <v>7174</v>
      </c>
      <c r="M11524" s="28" t="s">
        <v>7187</v>
      </c>
    </row>
    <row r="11525" spans="1:13" hidden="1" x14ac:dyDescent="0.2">
      <c r="A11525" s="27">
        <v>96187</v>
      </c>
      <c r="B11525" s="28" t="s">
        <v>4573</v>
      </c>
      <c r="C11525" s="28" t="s">
        <v>5135</v>
      </c>
      <c r="D11525" s="25">
        <v>41792</v>
      </c>
      <c r="F11525" s="26">
        <v>4.75</v>
      </c>
      <c r="G11525" s="28" t="s">
        <v>7119</v>
      </c>
      <c r="H11525" s="28" t="s">
        <v>3365</v>
      </c>
      <c r="J11525" s="28" t="s">
        <v>4911</v>
      </c>
      <c r="K11525" s="29">
        <v>41793</v>
      </c>
      <c r="L11525" s="28" t="s">
        <v>5658</v>
      </c>
      <c r="M11525" s="28" t="s">
        <v>6161</v>
      </c>
    </row>
    <row r="11526" spans="1:13" hidden="1" x14ac:dyDescent="0.2">
      <c r="A11526" s="27">
        <v>96023</v>
      </c>
      <c r="B11526" s="28" t="s">
        <v>4573</v>
      </c>
      <c r="C11526" s="28" t="s">
        <v>4574</v>
      </c>
      <c r="D11526" s="25">
        <v>41792</v>
      </c>
      <c r="F11526" s="26">
        <v>30</v>
      </c>
      <c r="G11526" s="28" t="s">
        <v>5152</v>
      </c>
      <c r="H11526" s="28" t="s">
        <v>7311</v>
      </c>
      <c r="J11526" s="28" t="s">
        <v>4683</v>
      </c>
      <c r="K11526" s="29">
        <v>41792</v>
      </c>
      <c r="L11526" s="28" t="s">
        <v>7182</v>
      </c>
      <c r="M11526" s="28" t="s">
        <v>5674</v>
      </c>
    </row>
    <row r="11527" spans="1:13" hidden="1" x14ac:dyDescent="0.2">
      <c r="A11527" s="27">
        <v>96185.2</v>
      </c>
      <c r="B11527" s="28" t="s">
        <v>4573</v>
      </c>
      <c r="C11527" s="28" t="s">
        <v>5135</v>
      </c>
      <c r="D11527" s="25">
        <v>41792</v>
      </c>
      <c r="E11527" s="28" t="s">
        <v>2675</v>
      </c>
      <c r="F11527" s="26">
        <v>2.5</v>
      </c>
      <c r="G11527" s="28" t="s">
        <v>683</v>
      </c>
      <c r="H11527" s="28" t="s">
        <v>3370</v>
      </c>
      <c r="J11527" s="28" t="s">
        <v>4909</v>
      </c>
      <c r="K11527" s="29">
        <v>41793</v>
      </c>
      <c r="L11527" s="28" t="s">
        <v>5658</v>
      </c>
      <c r="M11527" s="28" t="s">
        <v>6245</v>
      </c>
    </row>
    <row r="11528" spans="1:13" hidden="1" x14ac:dyDescent="0.2">
      <c r="A11528" s="27">
        <v>96185.1</v>
      </c>
      <c r="B11528" s="28" t="s">
        <v>4573</v>
      </c>
      <c r="C11528" s="28" t="s">
        <v>5135</v>
      </c>
      <c r="D11528" s="25">
        <v>41792</v>
      </c>
      <c r="E11528" s="28" t="s">
        <v>1438</v>
      </c>
      <c r="F11528" s="26">
        <v>15</v>
      </c>
      <c r="G11528" s="28" t="s">
        <v>683</v>
      </c>
      <c r="H11528" s="28" t="s">
        <v>5953</v>
      </c>
      <c r="J11528" s="28" t="s">
        <v>4909</v>
      </c>
      <c r="K11528" s="29">
        <v>41793</v>
      </c>
      <c r="L11528" s="28" t="s">
        <v>5658</v>
      </c>
      <c r="M11528" s="28" t="s">
        <v>6245</v>
      </c>
    </row>
    <row r="11529" spans="1:13" hidden="1" x14ac:dyDescent="0.2">
      <c r="A11529" s="27">
        <v>96185.3</v>
      </c>
      <c r="B11529" s="28" t="s">
        <v>4573</v>
      </c>
      <c r="C11529" s="28" t="s">
        <v>5135</v>
      </c>
      <c r="D11529" s="25">
        <v>41792</v>
      </c>
      <c r="F11529" s="26">
        <v>19.97</v>
      </c>
      <c r="G11529" s="28" t="s">
        <v>683</v>
      </c>
      <c r="H11529" s="28" t="s">
        <v>3365</v>
      </c>
      <c r="J11529" s="28" t="s">
        <v>4909</v>
      </c>
      <c r="K11529" s="29">
        <v>41793</v>
      </c>
      <c r="L11529" s="28" t="s">
        <v>5658</v>
      </c>
      <c r="M11529" s="28" t="s">
        <v>6245</v>
      </c>
    </row>
    <row r="11530" spans="1:13" hidden="1" x14ac:dyDescent="0.2">
      <c r="A11530" s="27">
        <v>96025.3</v>
      </c>
      <c r="B11530" s="28" t="s">
        <v>4573</v>
      </c>
      <c r="C11530" s="28" t="s">
        <v>4574</v>
      </c>
      <c r="D11530" s="25">
        <v>41792</v>
      </c>
      <c r="E11530" s="28" t="s">
        <v>3367</v>
      </c>
      <c r="F11530" s="26">
        <v>30</v>
      </c>
      <c r="G11530" s="28" t="s">
        <v>8412</v>
      </c>
      <c r="H11530" s="28" t="s">
        <v>3365</v>
      </c>
      <c r="J11530" s="28" t="s">
        <v>4905</v>
      </c>
      <c r="K11530" s="29">
        <v>41792</v>
      </c>
      <c r="L11530" s="28" t="s">
        <v>7182</v>
      </c>
      <c r="M11530" s="28" t="s">
        <v>5676</v>
      </c>
    </row>
    <row r="11531" spans="1:13" hidden="1" x14ac:dyDescent="0.2">
      <c r="A11531" s="27">
        <v>96021</v>
      </c>
      <c r="B11531" s="28" t="s">
        <v>4579</v>
      </c>
      <c r="C11531" s="28" t="s">
        <v>4574</v>
      </c>
      <c r="D11531" s="25">
        <v>41792</v>
      </c>
      <c r="F11531" s="26">
        <v>50</v>
      </c>
      <c r="G11531" s="28" t="s">
        <v>5133</v>
      </c>
      <c r="H11531" s="28" t="s">
        <v>6667</v>
      </c>
      <c r="K11531" s="29">
        <v>41792</v>
      </c>
      <c r="L11531" s="28" t="s">
        <v>7174</v>
      </c>
      <c r="M11531" s="28" t="s">
        <v>1799</v>
      </c>
    </row>
    <row r="11532" spans="1:13" hidden="1" x14ac:dyDescent="0.2">
      <c r="A11532" s="27">
        <v>96263</v>
      </c>
      <c r="B11532" s="28" t="s">
        <v>5150</v>
      </c>
      <c r="C11532" s="28" t="s">
        <v>5133</v>
      </c>
      <c r="D11532" s="25">
        <v>41792</v>
      </c>
      <c r="F11532" s="26">
        <v>-50</v>
      </c>
      <c r="G11532" s="28" t="s">
        <v>5133</v>
      </c>
      <c r="H11532" s="28" t="s">
        <v>6667</v>
      </c>
      <c r="K11532" s="29">
        <v>41792</v>
      </c>
      <c r="L11532" s="28" t="s">
        <v>5658</v>
      </c>
      <c r="M11532" s="28" t="s">
        <v>2745</v>
      </c>
    </row>
    <row r="11533" spans="1:13" hidden="1" x14ac:dyDescent="0.2">
      <c r="A11533" s="27">
        <v>96018</v>
      </c>
      <c r="B11533" s="28" t="s">
        <v>4573</v>
      </c>
      <c r="C11533" s="28" t="s">
        <v>4574</v>
      </c>
      <c r="D11533" s="25">
        <v>41792</v>
      </c>
      <c r="F11533" s="26">
        <v>39.85</v>
      </c>
      <c r="G11533" s="28" t="s">
        <v>6021</v>
      </c>
      <c r="H11533" s="28" t="s">
        <v>3381</v>
      </c>
      <c r="J11533" s="28" t="s">
        <v>4909</v>
      </c>
      <c r="K11533" s="29">
        <v>41792</v>
      </c>
      <c r="L11533" s="28" t="s">
        <v>7174</v>
      </c>
      <c r="M11533" s="28" t="s">
        <v>6784</v>
      </c>
    </row>
    <row r="11534" spans="1:13" hidden="1" x14ac:dyDescent="0.2">
      <c r="A11534" s="27">
        <v>96026</v>
      </c>
      <c r="B11534" s="28" t="s">
        <v>4573</v>
      </c>
      <c r="C11534" s="28" t="s">
        <v>4574</v>
      </c>
      <c r="D11534" s="25">
        <v>41792</v>
      </c>
      <c r="F11534" s="26">
        <v>12.12</v>
      </c>
      <c r="G11534" s="28" t="s">
        <v>6022</v>
      </c>
      <c r="H11534" s="28" t="s">
        <v>3381</v>
      </c>
      <c r="J11534" s="28" t="s">
        <v>4909</v>
      </c>
      <c r="K11534" s="29">
        <v>41792</v>
      </c>
      <c r="L11534" s="28" t="s">
        <v>7174</v>
      </c>
      <c r="M11534" s="28" t="s">
        <v>7195</v>
      </c>
    </row>
    <row r="11535" spans="1:13" hidden="1" x14ac:dyDescent="0.2">
      <c r="A11535" s="27">
        <v>96024</v>
      </c>
      <c r="B11535" s="28" t="s">
        <v>4573</v>
      </c>
      <c r="C11535" s="28" t="s">
        <v>4574</v>
      </c>
      <c r="D11535" s="25">
        <v>41792</v>
      </c>
      <c r="E11535" s="28" t="s">
        <v>7162</v>
      </c>
      <c r="F11535" s="26">
        <v>20</v>
      </c>
      <c r="G11535" s="28" t="s">
        <v>4595</v>
      </c>
      <c r="H11535" s="28" t="s">
        <v>3370</v>
      </c>
      <c r="J11535" s="28" t="s">
        <v>4906</v>
      </c>
      <c r="K11535" s="29">
        <v>41792</v>
      </c>
      <c r="L11535" s="28" t="s">
        <v>7182</v>
      </c>
      <c r="M11535" s="28" t="s">
        <v>5675</v>
      </c>
    </row>
    <row r="11536" spans="1:13" hidden="1" x14ac:dyDescent="0.2">
      <c r="A11536" s="27">
        <v>96025.4</v>
      </c>
      <c r="B11536" s="28" t="s">
        <v>4573</v>
      </c>
      <c r="C11536" s="28" t="s">
        <v>4574</v>
      </c>
      <c r="D11536" s="25">
        <v>41792</v>
      </c>
      <c r="E11536" s="28" t="s">
        <v>7163</v>
      </c>
      <c r="F11536" s="26">
        <v>20</v>
      </c>
      <c r="G11536" s="28" t="s">
        <v>4595</v>
      </c>
      <c r="H11536" s="28" t="s">
        <v>3370</v>
      </c>
      <c r="J11536" s="28" t="s">
        <v>4905</v>
      </c>
      <c r="K11536" s="29">
        <v>41792</v>
      </c>
      <c r="L11536" s="28" t="s">
        <v>7182</v>
      </c>
      <c r="M11536" s="28" t="s">
        <v>5676</v>
      </c>
    </row>
    <row r="11537" spans="1:13" hidden="1" x14ac:dyDescent="0.2">
      <c r="A11537" s="27">
        <v>96015</v>
      </c>
      <c r="B11537" s="28" t="s">
        <v>4573</v>
      </c>
      <c r="C11537" s="28" t="s">
        <v>4574</v>
      </c>
      <c r="D11537" s="25">
        <v>41792</v>
      </c>
      <c r="E11537" s="28" t="s">
        <v>4191</v>
      </c>
      <c r="F11537" s="26">
        <v>50.09</v>
      </c>
      <c r="G11537" s="28" t="s">
        <v>4597</v>
      </c>
      <c r="H11537" s="28" t="s">
        <v>7322</v>
      </c>
      <c r="J11537" s="28" t="s">
        <v>4549</v>
      </c>
      <c r="K11537" s="29">
        <v>41792</v>
      </c>
      <c r="L11537" s="28" t="s">
        <v>7174</v>
      </c>
      <c r="M11537" s="28" t="s">
        <v>7192</v>
      </c>
    </row>
    <row r="11538" spans="1:13" hidden="1" x14ac:dyDescent="0.2">
      <c r="A11538" s="27">
        <v>96019</v>
      </c>
      <c r="B11538" s="28" t="s">
        <v>4573</v>
      </c>
      <c r="C11538" s="28" t="s">
        <v>4574</v>
      </c>
      <c r="D11538" s="25">
        <v>41792</v>
      </c>
      <c r="E11538" s="28" t="s">
        <v>5365</v>
      </c>
      <c r="F11538" s="26">
        <v>180</v>
      </c>
      <c r="G11538" s="28" t="s">
        <v>4597</v>
      </c>
      <c r="H11538" s="28" t="s">
        <v>3381</v>
      </c>
      <c r="J11538" s="28" t="s">
        <v>4909</v>
      </c>
      <c r="K11538" s="29">
        <v>41792</v>
      </c>
      <c r="L11538" s="28" t="s">
        <v>7174</v>
      </c>
      <c r="M11538" s="28" t="s">
        <v>7192</v>
      </c>
    </row>
    <row r="11539" spans="1:13" hidden="1" x14ac:dyDescent="0.2">
      <c r="A11539" s="211">
        <v>96189</v>
      </c>
      <c r="B11539" s="28" t="s">
        <v>4573</v>
      </c>
      <c r="C11539" s="28" t="s">
        <v>5135</v>
      </c>
      <c r="D11539" s="25">
        <v>41793</v>
      </c>
      <c r="F11539" s="26">
        <v>28.27</v>
      </c>
      <c r="G11539" s="28" t="s">
        <v>1943</v>
      </c>
      <c r="H11539" s="28" t="s">
        <v>4595</v>
      </c>
      <c r="J11539" s="28" t="s">
        <v>4909</v>
      </c>
      <c r="K11539" s="29">
        <v>41794</v>
      </c>
      <c r="L11539" s="28" t="s">
        <v>5658</v>
      </c>
      <c r="M11539" s="28" t="s">
        <v>7840</v>
      </c>
    </row>
    <row r="11540" spans="1:13" hidden="1" x14ac:dyDescent="0.2">
      <c r="A11540" s="211">
        <v>96188</v>
      </c>
      <c r="B11540" s="28" t="s">
        <v>4573</v>
      </c>
      <c r="C11540" s="28" t="s">
        <v>5135</v>
      </c>
      <c r="D11540" s="25">
        <v>41793</v>
      </c>
      <c r="F11540" s="26">
        <v>24.48</v>
      </c>
      <c r="G11540" s="28" t="s">
        <v>215</v>
      </c>
      <c r="H11540" s="28" t="s">
        <v>5953</v>
      </c>
      <c r="J11540" s="28" t="s">
        <v>4909</v>
      </c>
      <c r="K11540" s="29">
        <v>41794</v>
      </c>
      <c r="L11540" s="28" t="s">
        <v>5658</v>
      </c>
      <c r="M11540" s="28" t="s">
        <v>8410</v>
      </c>
    </row>
    <row r="11541" spans="1:13" hidden="1" x14ac:dyDescent="0.2">
      <c r="A11541" s="211">
        <v>96012</v>
      </c>
      <c r="B11541" s="28" t="s">
        <v>4573</v>
      </c>
      <c r="C11541" s="28" t="s">
        <v>4574</v>
      </c>
      <c r="D11541" s="25">
        <v>41793</v>
      </c>
      <c r="F11541" s="26">
        <v>11.39</v>
      </c>
      <c r="G11541" s="28" t="s">
        <v>5143</v>
      </c>
      <c r="H11541" s="28" t="s">
        <v>3381</v>
      </c>
      <c r="J11541" s="28" t="s">
        <v>4909</v>
      </c>
      <c r="K11541" s="29">
        <v>41793</v>
      </c>
      <c r="L11541" s="28" t="s">
        <v>7174</v>
      </c>
      <c r="M11541" s="28" t="s">
        <v>7217</v>
      </c>
    </row>
    <row r="11542" spans="1:13" hidden="1" x14ac:dyDescent="0.2">
      <c r="A11542" s="211">
        <v>96011</v>
      </c>
      <c r="B11542" s="28" t="s">
        <v>4573</v>
      </c>
      <c r="C11542" s="28" t="s">
        <v>4574</v>
      </c>
      <c r="D11542" s="25">
        <v>41794</v>
      </c>
      <c r="F11542" s="26">
        <v>34.229999999999997</v>
      </c>
      <c r="G11542" s="28" t="s">
        <v>5164</v>
      </c>
      <c r="H11542" s="28" t="s">
        <v>3365</v>
      </c>
      <c r="J11542" s="28" t="s">
        <v>4909</v>
      </c>
      <c r="K11542" s="29">
        <v>41794</v>
      </c>
      <c r="L11542" s="28" t="s">
        <v>7212</v>
      </c>
      <c r="M11542" s="28" t="s">
        <v>5673</v>
      </c>
    </row>
    <row r="11543" spans="1:13" hidden="1" x14ac:dyDescent="0.2">
      <c r="A11543" s="211">
        <v>96010</v>
      </c>
      <c r="B11543" s="28" t="s">
        <v>4573</v>
      </c>
      <c r="C11543" s="28" t="s">
        <v>4574</v>
      </c>
      <c r="D11543" s="25">
        <v>41794</v>
      </c>
      <c r="F11543" s="26">
        <v>12</v>
      </c>
      <c r="G11543" s="28" t="s">
        <v>4596</v>
      </c>
      <c r="H11543" s="28" t="s">
        <v>5954</v>
      </c>
      <c r="J11543" s="28" t="s">
        <v>4912</v>
      </c>
      <c r="K11543" s="29">
        <v>41794</v>
      </c>
      <c r="L11543" s="28" t="s">
        <v>7174</v>
      </c>
      <c r="M11543" s="28" t="s">
        <v>4596</v>
      </c>
    </row>
    <row r="11544" spans="1:13" hidden="1" x14ac:dyDescent="0.2">
      <c r="A11544" s="27">
        <v>96190</v>
      </c>
      <c r="B11544" s="28" t="s">
        <v>4573</v>
      </c>
      <c r="C11544" s="28" t="s">
        <v>5135</v>
      </c>
      <c r="D11544" s="25">
        <v>41794</v>
      </c>
      <c r="F11544" s="26">
        <v>62.31</v>
      </c>
      <c r="G11544" s="28" t="s">
        <v>4758</v>
      </c>
      <c r="H11544" s="28" t="s">
        <v>7322</v>
      </c>
      <c r="J11544" s="28" t="s">
        <v>7139</v>
      </c>
      <c r="K11544" s="29">
        <v>41795</v>
      </c>
      <c r="L11544" s="28" t="s">
        <v>5658</v>
      </c>
      <c r="M11544" s="28" t="s">
        <v>3005</v>
      </c>
    </row>
    <row r="11545" spans="1:13" hidden="1" x14ac:dyDescent="0.2">
      <c r="A11545" s="27">
        <v>96261</v>
      </c>
      <c r="B11545" s="28" t="s">
        <v>4573</v>
      </c>
      <c r="C11545" s="28" t="s">
        <v>5133</v>
      </c>
      <c r="D11545" s="25">
        <v>41794</v>
      </c>
      <c r="F11545" s="26">
        <v>5.49</v>
      </c>
      <c r="G11545" s="28" t="s">
        <v>5137</v>
      </c>
      <c r="H11545" s="28" t="s">
        <v>3365</v>
      </c>
      <c r="J11545" s="28" t="s">
        <v>4909</v>
      </c>
      <c r="K11545" s="29">
        <v>41794</v>
      </c>
      <c r="L11545" s="28" t="s">
        <v>5658</v>
      </c>
      <c r="M11545" s="28" t="s">
        <v>6348</v>
      </c>
    </row>
    <row r="11546" spans="1:13" hidden="1" x14ac:dyDescent="0.2">
      <c r="A11546" s="27">
        <v>96262</v>
      </c>
      <c r="B11546" s="28" t="s">
        <v>4573</v>
      </c>
      <c r="C11546" s="28" t="s">
        <v>5133</v>
      </c>
      <c r="D11546" s="25">
        <v>41794</v>
      </c>
      <c r="F11546" s="26">
        <v>16.84</v>
      </c>
      <c r="G11546" s="28" t="s">
        <v>5137</v>
      </c>
      <c r="H11546" s="28" t="s">
        <v>3365</v>
      </c>
      <c r="J11546" s="28" t="s">
        <v>4909</v>
      </c>
      <c r="K11546" s="29">
        <v>41794</v>
      </c>
      <c r="L11546" s="28" t="s">
        <v>5658</v>
      </c>
      <c r="M11546" s="28" t="s">
        <v>6348</v>
      </c>
    </row>
    <row r="11547" spans="1:13" hidden="1" x14ac:dyDescent="0.2">
      <c r="A11547" s="211">
        <v>96008</v>
      </c>
      <c r="B11547" s="28" t="s">
        <v>4592</v>
      </c>
      <c r="C11547" s="28" t="s">
        <v>4574</v>
      </c>
      <c r="D11547" s="25">
        <v>41795</v>
      </c>
      <c r="F11547" s="26">
        <v>-5089.1099999999997</v>
      </c>
      <c r="G11547" s="28" t="s">
        <v>4593</v>
      </c>
      <c r="H11547" s="28" t="s">
        <v>6666</v>
      </c>
      <c r="J11547" s="28" t="s">
        <v>4911</v>
      </c>
      <c r="K11547" s="29">
        <v>41795</v>
      </c>
      <c r="L11547" s="28" t="s">
        <v>7177</v>
      </c>
      <c r="M11547" s="28" t="s">
        <v>5671</v>
      </c>
    </row>
    <row r="11548" spans="1:13" hidden="1" x14ac:dyDescent="0.2">
      <c r="A11548" s="211">
        <v>96195</v>
      </c>
      <c r="B11548" s="28" t="s">
        <v>4573</v>
      </c>
      <c r="C11548" s="28" t="s">
        <v>5135</v>
      </c>
      <c r="D11548" s="25">
        <v>41795</v>
      </c>
      <c r="F11548" s="26">
        <v>5.99</v>
      </c>
      <c r="G11548" s="28" t="s">
        <v>1943</v>
      </c>
      <c r="H11548" s="28" t="s">
        <v>3381</v>
      </c>
      <c r="J11548" s="28" t="s">
        <v>4909</v>
      </c>
      <c r="K11548" s="29">
        <v>41796</v>
      </c>
      <c r="L11548" s="28" t="s">
        <v>5658</v>
      </c>
      <c r="M11548" s="28" t="s">
        <v>4233</v>
      </c>
    </row>
    <row r="11549" spans="1:13" hidden="1" x14ac:dyDescent="0.2">
      <c r="A11549" s="211">
        <v>96009.2</v>
      </c>
      <c r="B11549" s="28" t="s">
        <v>4579</v>
      </c>
      <c r="C11549" s="28" t="s">
        <v>4574</v>
      </c>
      <c r="D11549" s="25">
        <v>41795</v>
      </c>
      <c r="F11549" s="26">
        <v>30</v>
      </c>
      <c r="G11549" s="28" t="s">
        <v>4580</v>
      </c>
      <c r="H11549" s="28" t="s">
        <v>6667</v>
      </c>
      <c r="K11549" s="29">
        <v>41795</v>
      </c>
      <c r="L11549" s="28" t="s">
        <v>7212</v>
      </c>
      <c r="M11549" s="28" t="s">
        <v>5672</v>
      </c>
    </row>
    <row r="11550" spans="1:13" hidden="1" x14ac:dyDescent="0.2">
      <c r="A11550" s="211">
        <v>96259</v>
      </c>
      <c r="B11550" s="28" t="s">
        <v>4573</v>
      </c>
      <c r="C11550" s="28" t="s">
        <v>5133</v>
      </c>
      <c r="D11550" s="25">
        <v>41795</v>
      </c>
      <c r="F11550" s="26">
        <v>0.02</v>
      </c>
      <c r="G11550" s="28" t="s">
        <v>681</v>
      </c>
      <c r="H11550" s="28" t="s">
        <v>7165</v>
      </c>
      <c r="K11550" s="29">
        <v>41795</v>
      </c>
      <c r="L11550" s="28" t="s">
        <v>5658</v>
      </c>
      <c r="M11550" s="28" t="s">
        <v>2936</v>
      </c>
    </row>
    <row r="11551" spans="1:13" hidden="1" x14ac:dyDescent="0.2">
      <c r="A11551" s="211">
        <v>96194</v>
      </c>
      <c r="B11551" s="28" t="s">
        <v>4573</v>
      </c>
      <c r="C11551" s="28" t="s">
        <v>5135</v>
      </c>
      <c r="D11551" s="25">
        <v>41795</v>
      </c>
      <c r="F11551" s="26">
        <v>4</v>
      </c>
      <c r="G11551" s="28" t="s">
        <v>7133</v>
      </c>
      <c r="H11551" s="28" t="s">
        <v>3381</v>
      </c>
      <c r="J11551" s="28" t="s">
        <v>4909</v>
      </c>
      <c r="K11551" s="29">
        <v>41796</v>
      </c>
      <c r="L11551" s="28" t="s">
        <v>5658</v>
      </c>
      <c r="M11551" s="28" t="s">
        <v>4232</v>
      </c>
    </row>
    <row r="11552" spans="1:13" x14ac:dyDescent="0.2">
      <c r="A11552" s="27">
        <v>96192</v>
      </c>
      <c r="B11552" s="28" t="s">
        <v>4573</v>
      </c>
      <c r="C11552" s="28" t="s">
        <v>5135</v>
      </c>
      <c r="D11552" s="25">
        <v>41795</v>
      </c>
      <c r="F11552" s="26">
        <v>20</v>
      </c>
      <c r="G11552" s="28" t="s">
        <v>2201</v>
      </c>
      <c r="H11552" s="28" t="s">
        <v>7151</v>
      </c>
      <c r="J11552" s="28" t="s">
        <v>4911</v>
      </c>
      <c r="K11552" s="29">
        <v>41796</v>
      </c>
      <c r="L11552" s="28" t="s">
        <v>5658</v>
      </c>
      <c r="M11552" s="28" t="s">
        <v>6246</v>
      </c>
    </row>
    <row r="11553" spans="1:13" hidden="1" x14ac:dyDescent="0.2">
      <c r="A11553" s="27">
        <v>96219</v>
      </c>
      <c r="B11553" s="28" t="s">
        <v>4573</v>
      </c>
      <c r="C11553" s="28" t="s">
        <v>2008</v>
      </c>
      <c r="D11553" s="25">
        <v>41795</v>
      </c>
      <c r="F11553" s="26">
        <v>16.989999999999998</v>
      </c>
      <c r="G11553" s="28" t="s">
        <v>683</v>
      </c>
      <c r="H11553" s="28" t="s">
        <v>3365</v>
      </c>
      <c r="J11553" s="28" t="s">
        <v>4909</v>
      </c>
      <c r="K11553" s="29">
        <v>41796</v>
      </c>
      <c r="L11553" s="28" t="s">
        <v>5658</v>
      </c>
      <c r="M11553" s="28" t="s">
        <v>4831</v>
      </c>
    </row>
    <row r="11554" spans="1:13" hidden="1" x14ac:dyDescent="0.2">
      <c r="A11554" s="27">
        <v>96009.1</v>
      </c>
      <c r="B11554" s="33" t="s">
        <v>4573</v>
      </c>
      <c r="C11554" s="28" t="s">
        <v>4574</v>
      </c>
      <c r="D11554" s="25">
        <v>41795</v>
      </c>
      <c r="F11554" s="26">
        <v>2.21</v>
      </c>
      <c r="G11554" s="28" t="s">
        <v>5137</v>
      </c>
      <c r="H11554" s="28" t="s">
        <v>3365</v>
      </c>
      <c r="J11554" s="28" t="s">
        <v>4911</v>
      </c>
      <c r="K11554" s="29">
        <v>41795</v>
      </c>
      <c r="L11554" s="28" t="s">
        <v>7212</v>
      </c>
      <c r="M11554" s="28" t="s">
        <v>5672</v>
      </c>
    </row>
    <row r="11555" spans="1:13" hidden="1" x14ac:dyDescent="0.2">
      <c r="A11555" s="27">
        <v>96260</v>
      </c>
      <c r="B11555" s="28" t="s">
        <v>7124</v>
      </c>
      <c r="C11555" s="28" t="s">
        <v>5133</v>
      </c>
      <c r="D11555" s="25">
        <v>41795</v>
      </c>
      <c r="F11555" s="26">
        <v>-0.08</v>
      </c>
      <c r="G11555" s="28" t="s">
        <v>5133</v>
      </c>
      <c r="H11555" s="28" t="s">
        <v>6666</v>
      </c>
      <c r="K11555" s="29">
        <v>41795</v>
      </c>
      <c r="L11555" s="28" t="s">
        <v>5658</v>
      </c>
      <c r="M11555" s="28" t="s">
        <v>2937</v>
      </c>
    </row>
    <row r="11556" spans="1:13" x14ac:dyDescent="0.2">
      <c r="A11556" s="27">
        <v>96193</v>
      </c>
      <c r="B11556" s="28" t="s">
        <v>4573</v>
      </c>
      <c r="C11556" s="28" t="s">
        <v>5135</v>
      </c>
      <c r="D11556" s="25">
        <v>41795</v>
      </c>
      <c r="F11556" s="26">
        <v>11.8</v>
      </c>
      <c r="G11556" s="28" t="s">
        <v>2205</v>
      </c>
      <c r="H11556" s="28" t="s">
        <v>7151</v>
      </c>
      <c r="J11556" s="28" t="s">
        <v>4911</v>
      </c>
      <c r="K11556" s="29">
        <v>41796</v>
      </c>
      <c r="L11556" s="28" t="s">
        <v>5658</v>
      </c>
      <c r="M11556" s="28" t="s">
        <v>755</v>
      </c>
    </row>
    <row r="11557" spans="1:13" hidden="1" x14ac:dyDescent="0.2">
      <c r="A11557" s="27">
        <v>96191</v>
      </c>
      <c r="B11557" s="28" t="s">
        <v>4573</v>
      </c>
      <c r="C11557" s="28" t="s">
        <v>5135</v>
      </c>
      <c r="D11557" s="25">
        <v>41795</v>
      </c>
      <c r="F11557" s="26">
        <v>3.1</v>
      </c>
      <c r="G11557" s="28" t="s">
        <v>3697</v>
      </c>
      <c r="H11557" s="28" t="s">
        <v>4595</v>
      </c>
      <c r="J11557" s="28" t="s">
        <v>4909</v>
      </c>
      <c r="K11557" s="29">
        <v>41796</v>
      </c>
      <c r="L11557" s="28" t="s">
        <v>5658</v>
      </c>
      <c r="M11557" s="28" t="s">
        <v>6571</v>
      </c>
    </row>
    <row r="11558" spans="1:13" hidden="1" x14ac:dyDescent="0.2">
      <c r="A11558" s="211">
        <v>96196</v>
      </c>
      <c r="B11558" s="28" t="s">
        <v>4573</v>
      </c>
      <c r="C11558" s="28" t="s">
        <v>5135</v>
      </c>
      <c r="D11558" s="25">
        <v>41796</v>
      </c>
      <c r="E11558" s="28" t="s">
        <v>2428</v>
      </c>
      <c r="F11558" s="26">
        <v>-1.41</v>
      </c>
      <c r="G11558" s="28" t="s">
        <v>4535</v>
      </c>
      <c r="H11558" s="28" t="s">
        <v>5953</v>
      </c>
      <c r="J11558" s="28" t="s">
        <v>4909</v>
      </c>
      <c r="K11558" s="29">
        <v>41797</v>
      </c>
      <c r="L11558" s="28" t="s">
        <v>5658</v>
      </c>
      <c r="M11558" s="28" t="s">
        <v>6362</v>
      </c>
    </row>
    <row r="11559" spans="1:13" hidden="1" x14ac:dyDescent="0.2">
      <c r="A11559" s="27">
        <v>96198</v>
      </c>
      <c r="B11559" s="28" t="s">
        <v>4573</v>
      </c>
      <c r="C11559" s="28" t="s">
        <v>5135</v>
      </c>
      <c r="D11559" s="25">
        <v>41796</v>
      </c>
      <c r="E11559" s="28" t="s">
        <v>2429</v>
      </c>
      <c r="F11559" s="26">
        <v>46</v>
      </c>
      <c r="G11559" s="28" t="s">
        <v>6614</v>
      </c>
      <c r="H11559" s="28" t="s">
        <v>7311</v>
      </c>
      <c r="J11559" s="28" t="s">
        <v>4683</v>
      </c>
      <c r="K11559" s="29">
        <v>41797</v>
      </c>
      <c r="L11559" s="28" t="s">
        <v>5658</v>
      </c>
      <c r="M11559" s="28" t="s">
        <v>6247</v>
      </c>
    </row>
    <row r="11560" spans="1:13" hidden="1" x14ac:dyDescent="0.2">
      <c r="A11560" s="27">
        <v>96197</v>
      </c>
      <c r="B11560" s="28" t="s">
        <v>4573</v>
      </c>
      <c r="C11560" s="28" t="s">
        <v>5135</v>
      </c>
      <c r="D11560" s="25">
        <v>41796</v>
      </c>
      <c r="F11560" s="26">
        <v>39.1</v>
      </c>
      <c r="G11560" s="28" t="s">
        <v>1559</v>
      </c>
      <c r="H11560" s="28" t="s">
        <v>7311</v>
      </c>
      <c r="J11560" s="28" t="s">
        <v>4683</v>
      </c>
      <c r="K11560" s="29">
        <v>41797</v>
      </c>
      <c r="L11560" s="28" t="s">
        <v>5658</v>
      </c>
      <c r="M11560" s="28" t="s">
        <v>1652</v>
      </c>
    </row>
    <row r="11561" spans="1:13" hidden="1" x14ac:dyDescent="0.2">
      <c r="A11561" s="27">
        <v>96221.1</v>
      </c>
      <c r="B11561" s="28" t="s">
        <v>4573</v>
      </c>
      <c r="C11561" s="28" t="s">
        <v>2008</v>
      </c>
      <c r="D11561" s="25">
        <v>41796</v>
      </c>
      <c r="E11561" s="28" t="s">
        <v>6717</v>
      </c>
      <c r="F11561" s="26">
        <v>33</v>
      </c>
      <c r="G11561" s="28" t="s">
        <v>683</v>
      </c>
      <c r="H11561" s="28" t="s">
        <v>7321</v>
      </c>
      <c r="J11561" s="28" t="s">
        <v>4909</v>
      </c>
      <c r="K11561" s="29">
        <v>41888</v>
      </c>
      <c r="L11561" s="28" t="s">
        <v>5658</v>
      </c>
      <c r="M11561" s="28" t="s">
        <v>4836</v>
      </c>
    </row>
    <row r="11562" spans="1:13" hidden="1" x14ac:dyDescent="0.2">
      <c r="A11562" s="27">
        <v>96221.2</v>
      </c>
      <c r="B11562" s="28" t="s">
        <v>4573</v>
      </c>
      <c r="C11562" s="28" t="s">
        <v>2008</v>
      </c>
      <c r="D11562" s="25">
        <v>41796</v>
      </c>
      <c r="F11562" s="26">
        <v>55.39</v>
      </c>
      <c r="G11562" s="28" t="s">
        <v>683</v>
      </c>
      <c r="H11562" s="28" t="s">
        <v>3365</v>
      </c>
      <c r="J11562" s="28" t="s">
        <v>4909</v>
      </c>
      <c r="K11562" s="29">
        <v>41888</v>
      </c>
      <c r="L11562" s="28" t="s">
        <v>5658</v>
      </c>
      <c r="M11562" s="28" t="s">
        <v>4836</v>
      </c>
    </row>
    <row r="11563" spans="1:13" hidden="1" x14ac:dyDescent="0.2">
      <c r="A11563" s="27">
        <v>96272</v>
      </c>
      <c r="B11563" s="28" t="s">
        <v>4573</v>
      </c>
      <c r="C11563" s="28" t="s">
        <v>4580</v>
      </c>
      <c r="D11563" s="25">
        <v>41796</v>
      </c>
      <c r="E11563" s="28" t="s">
        <v>4730</v>
      </c>
      <c r="F11563" s="26">
        <v>10</v>
      </c>
      <c r="H11563" s="28" t="s">
        <v>3488</v>
      </c>
      <c r="J11563" s="28" t="s">
        <v>4911</v>
      </c>
    </row>
    <row r="11564" spans="1:13" hidden="1" x14ac:dyDescent="0.2">
      <c r="A11564" s="211">
        <v>96092</v>
      </c>
      <c r="B11564" s="28" t="s">
        <v>4573</v>
      </c>
      <c r="C11564" s="28" t="s">
        <v>5135</v>
      </c>
      <c r="D11564" s="25">
        <v>41797</v>
      </c>
      <c r="F11564" s="26">
        <v>59.99</v>
      </c>
      <c r="G11564" s="28" t="s">
        <v>2212</v>
      </c>
      <c r="H11564" s="28" t="s">
        <v>7311</v>
      </c>
      <c r="J11564" s="28" t="s">
        <v>4683</v>
      </c>
      <c r="K11564" s="29">
        <v>41799</v>
      </c>
      <c r="L11564" s="28" t="s">
        <v>5658</v>
      </c>
      <c r="M11564" s="28" t="s">
        <v>4090</v>
      </c>
    </row>
    <row r="11565" spans="1:13" hidden="1" x14ac:dyDescent="0.2">
      <c r="A11565" s="27">
        <v>96220</v>
      </c>
      <c r="B11565" s="28" t="s">
        <v>4573</v>
      </c>
      <c r="C11565" s="28" t="s">
        <v>2008</v>
      </c>
      <c r="D11565" s="25">
        <v>41798</v>
      </c>
      <c r="F11565" s="26">
        <v>28.82</v>
      </c>
      <c r="G11565" s="28" t="s">
        <v>683</v>
      </c>
      <c r="H11565" s="28" t="s">
        <v>3365</v>
      </c>
      <c r="J11565" s="28" t="s">
        <v>4909</v>
      </c>
      <c r="K11565" s="29">
        <v>41888</v>
      </c>
      <c r="L11565" s="28" t="s">
        <v>5658</v>
      </c>
      <c r="M11565" s="28" t="s">
        <v>4836</v>
      </c>
    </row>
    <row r="11566" spans="1:13" hidden="1" x14ac:dyDescent="0.2">
      <c r="A11566" s="211">
        <v>96005</v>
      </c>
      <c r="B11566" s="28" t="s">
        <v>4585</v>
      </c>
      <c r="C11566" s="28" t="s">
        <v>4574</v>
      </c>
      <c r="D11566" s="25">
        <v>41799</v>
      </c>
      <c r="F11566" s="26">
        <v>25</v>
      </c>
      <c r="G11566" s="28" t="s">
        <v>4586</v>
      </c>
      <c r="H11566" s="28" t="s">
        <v>5948</v>
      </c>
      <c r="J11566" s="28" t="s">
        <v>4905</v>
      </c>
      <c r="K11566" s="29">
        <v>41799</v>
      </c>
      <c r="L11566" s="28" t="s">
        <v>7174</v>
      </c>
      <c r="M11566" s="28" t="s">
        <v>7180</v>
      </c>
    </row>
    <row r="11567" spans="1:13" hidden="1" x14ac:dyDescent="0.2">
      <c r="A11567" s="211">
        <v>96003</v>
      </c>
      <c r="B11567" s="33" t="s">
        <v>4573</v>
      </c>
      <c r="C11567" s="33" t="s">
        <v>4574</v>
      </c>
      <c r="D11567" s="25">
        <v>41799</v>
      </c>
      <c r="F11567" s="26">
        <v>5</v>
      </c>
      <c r="G11567" s="28" t="s">
        <v>4590</v>
      </c>
      <c r="H11567" s="28" t="s">
        <v>5954</v>
      </c>
      <c r="J11567" s="28" t="s">
        <v>4912</v>
      </c>
      <c r="K11567" s="29">
        <v>41799</v>
      </c>
      <c r="L11567" s="33" t="s">
        <v>7182</v>
      </c>
      <c r="M11567" s="28" t="s">
        <v>5669</v>
      </c>
    </row>
    <row r="11568" spans="1:13" hidden="1" x14ac:dyDescent="0.2">
      <c r="A11568" s="27">
        <v>96004</v>
      </c>
      <c r="B11568" s="28" t="s">
        <v>4573</v>
      </c>
      <c r="C11568" s="28" t="s">
        <v>4574</v>
      </c>
      <c r="D11568" s="25">
        <v>41799</v>
      </c>
      <c r="F11568" s="26">
        <v>30</v>
      </c>
      <c r="G11568" s="28" t="s">
        <v>5152</v>
      </c>
      <c r="H11568" s="28" t="s">
        <v>7311</v>
      </c>
      <c r="J11568" s="28" t="s">
        <v>4683</v>
      </c>
      <c r="K11568" s="29">
        <v>41799</v>
      </c>
      <c r="L11568" s="28" t="s">
        <v>7182</v>
      </c>
      <c r="M11568" s="28" t="s">
        <v>5670</v>
      </c>
    </row>
    <row r="11569" spans="1:13" hidden="1" x14ac:dyDescent="0.2">
      <c r="A11569" s="27">
        <v>96006</v>
      </c>
      <c r="B11569" s="28" t="s">
        <v>4579</v>
      </c>
      <c r="C11569" s="28" t="s">
        <v>4574</v>
      </c>
      <c r="D11569" s="25">
        <v>41799</v>
      </c>
      <c r="F11569" s="26">
        <v>677.81</v>
      </c>
      <c r="G11569" s="28" t="s">
        <v>2008</v>
      </c>
      <c r="H11569" s="28" t="s">
        <v>6667</v>
      </c>
      <c r="K11569" s="29">
        <v>41799</v>
      </c>
      <c r="L11569" s="28" t="s">
        <v>7174</v>
      </c>
      <c r="M11569" s="28" t="s">
        <v>6451</v>
      </c>
    </row>
    <row r="11570" spans="1:13" hidden="1" x14ac:dyDescent="0.2">
      <c r="A11570" s="27">
        <v>96223.1</v>
      </c>
      <c r="B11570" s="28" t="s">
        <v>4573</v>
      </c>
      <c r="C11570" s="28" t="s">
        <v>2008</v>
      </c>
      <c r="D11570" s="25">
        <v>41799</v>
      </c>
      <c r="E11570" s="28" t="s">
        <v>729</v>
      </c>
      <c r="F11570" s="26">
        <v>16</v>
      </c>
      <c r="G11570" s="28" t="s">
        <v>683</v>
      </c>
      <c r="H11570" s="28" t="s">
        <v>3488</v>
      </c>
      <c r="J11570" s="28" t="s">
        <v>4908</v>
      </c>
      <c r="K11570" s="29">
        <v>41918</v>
      </c>
      <c r="L11570" s="28" t="s">
        <v>5658</v>
      </c>
      <c r="M11570" s="28" t="s">
        <v>4834</v>
      </c>
    </row>
    <row r="11571" spans="1:13" hidden="1" x14ac:dyDescent="0.2">
      <c r="A11571" s="27">
        <v>96223.2</v>
      </c>
      <c r="B11571" s="28" t="s">
        <v>4573</v>
      </c>
      <c r="C11571" s="28" t="s">
        <v>2008</v>
      </c>
      <c r="D11571" s="25">
        <v>41799</v>
      </c>
      <c r="F11571" s="26">
        <v>99.85</v>
      </c>
      <c r="G11571" s="28" t="s">
        <v>683</v>
      </c>
      <c r="H11571" s="28" t="s">
        <v>3365</v>
      </c>
      <c r="J11571" s="28" t="s">
        <v>4909</v>
      </c>
      <c r="K11571" s="29">
        <v>41918</v>
      </c>
      <c r="L11571" s="28" t="s">
        <v>5658</v>
      </c>
      <c r="M11571" s="28" t="s">
        <v>4834</v>
      </c>
    </row>
    <row r="11572" spans="1:13" hidden="1" x14ac:dyDescent="0.2">
      <c r="A11572" s="27">
        <v>96007</v>
      </c>
      <c r="B11572" s="28" t="s">
        <v>4573</v>
      </c>
      <c r="C11572" s="28" t="s">
        <v>4574</v>
      </c>
      <c r="D11572" s="25">
        <v>41799</v>
      </c>
      <c r="E11572" s="28" t="s">
        <v>3388</v>
      </c>
      <c r="F11572" s="26">
        <v>8.19</v>
      </c>
      <c r="G11572" s="28" t="s">
        <v>4589</v>
      </c>
      <c r="H11572" s="28" t="s">
        <v>3381</v>
      </c>
      <c r="J11572" s="28" t="s">
        <v>4907</v>
      </c>
      <c r="K11572" s="29">
        <v>41799</v>
      </c>
      <c r="L11572" s="28" t="s">
        <v>7174</v>
      </c>
      <c r="M11572" s="28" t="s">
        <v>7186</v>
      </c>
    </row>
    <row r="11573" spans="1:13" hidden="1" x14ac:dyDescent="0.2">
      <c r="A11573" s="27">
        <v>96093</v>
      </c>
      <c r="B11573" s="28" t="s">
        <v>4573</v>
      </c>
      <c r="C11573" s="28" t="s">
        <v>5135</v>
      </c>
      <c r="D11573" s="25">
        <v>41799</v>
      </c>
      <c r="F11573" s="26">
        <v>5.05</v>
      </c>
      <c r="G11573" s="28" t="s">
        <v>5137</v>
      </c>
      <c r="H11573" s="28" t="s">
        <v>3365</v>
      </c>
      <c r="J11573" s="28" t="s">
        <v>4909</v>
      </c>
      <c r="K11573" s="29">
        <v>41800</v>
      </c>
      <c r="L11573" s="28" t="s">
        <v>5658</v>
      </c>
      <c r="M11573" s="28" t="s">
        <v>6195</v>
      </c>
    </row>
    <row r="11574" spans="1:13" hidden="1" x14ac:dyDescent="0.2">
      <c r="A11574" s="27">
        <v>96094</v>
      </c>
      <c r="B11574" s="28" t="s">
        <v>4573</v>
      </c>
      <c r="C11574" s="28" t="s">
        <v>5135</v>
      </c>
      <c r="D11574" s="25">
        <v>41799</v>
      </c>
      <c r="F11574" s="26">
        <v>22.65</v>
      </c>
      <c r="G11574" s="28" t="s">
        <v>7486</v>
      </c>
      <c r="H11574" s="28" t="s">
        <v>3381</v>
      </c>
      <c r="J11574" s="28" t="s">
        <v>4906</v>
      </c>
      <c r="K11574" s="29">
        <v>41800</v>
      </c>
      <c r="L11574" s="28" t="s">
        <v>5658</v>
      </c>
      <c r="M11574" s="28" t="s">
        <v>5565</v>
      </c>
    </row>
    <row r="11575" spans="1:13" hidden="1" x14ac:dyDescent="0.2">
      <c r="A11575" s="27">
        <v>96222</v>
      </c>
      <c r="B11575" s="28" t="s">
        <v>5150</v>
      </c>
      <c r="C11575" s="28" t="s">
        <v>2008</v>
      </c>
      <c r="D11575" s="25">
        <v>41799</v>
      </c>
      <c r="F11575" s="26">
        <v>-677.81</v>
      </c>
      <c r="G11575" s="28" t="s">
        <v>4574</v>
      </c>
      <c r="H11575" s="28" t="s">
        <v>6667</v>
      </c>
      <c r="K11575" s="29">
        <v>41888</v>
      </c>
      <c r="L11575" s="28" t="s">
        <v>5658</v>
      </c>
      <c r="M11575" s="28" t="s">
        <v>4840</v>
      </c>
    </row>
    <row r="11576" spans="1:13" hidden="1" x14ac:dyDescent="0.2">
      <c r="A11576" s="211">
        <v>96097</v>
      </c>
      <c r="B11576" s="28" t="s">
        <v>4573</v>
      </c>
      <c r="C11576" s="28" t="s">
        <v>5135</v>
      </c>
      <c r="D11576" s="25">
        <v>41800</v>
      </c>
      <c r="F11576" s="26">
        <v>21.2</v>
      </c>
      <c r="G11576" s="28" t="s">
        <v>7120</v>
      </c>
      <c r="H11576" s="28" t="s">
        <v>3484</v>
      </c>
      <c r="J11576" s="28" t="s">
        <v>4907</v>
      </c>
      <c r="K11576" s="29">
        <v>41801</v>
      </c>
      <c r="L11576" s="28" t="s">
        <v>5658</v>
      </c>
      <c r="M11576" s="28" t="s">
        <v>6212</v>
      </c>
    </row>
    <row r="11577" spans="1:13" hidden="1" x14ac:dyDescent="0.2">
      <c r="A11577" s="211">
        <v>96002</v>
      </c>
      <c r="B11577" s="33" t="s">
        <v>4573</v>
      </c>
      <c r="C11577" s="28" t="s">
        <v>4574</v>
      </c>
      <c r="D11577" s="25">
        <v>41800</v>
      </c>
      <c r="F11577" s="26">
        <v>130</v>
      </c>
      <c r="G11577" s="28" t="s">
        <v>8034</v>
      </c>
      <c r="H11577" s="28" t="s">
        <v>3379</v>
      </c>
      <c r="J11577" s="28" t="s">
        <v>4909</v>
      </c>
      <c r="K11577" s="29">
        <v>41800</v>
      </c>
      <c r="L11577" s="28" t="s">
        <v>5361</v>
      </c>
      <c r="M11577" s="28" t="s">
        <v>5668</v>
      </c>
    </row>
    <row r="11578" spans="1:13" hidden="1" x14ac:dyDescent="0.2">
      <c r="A11578" s="211">
        <v>96001</v>
      </c>
      <c r="B11578" s="28" t="s">
        <v>4573</v>
      </c>
      <c r="C11578" s="28" t="s">
        <v>4574</v>
      </c>
      <c r="D11578" s="25">
        <v>41800</v>
      </c>
      <c r="F11578" s="26">
        <v>33.18</v>
      </c>
      <c r="G11578" s="28" t="s">
        <v>4577</v>
      </c>
      <c r="H11578" s="28" t="s">
        <v>3365</v>
      </c>
      <c r="J11578" s="28" t="s">
        <v>4909</v>
      </c>
      <c r="K11578" s="29">
        <v>41800</v>
      </c>
      <c r="L11578" s="28" t="s">
        <v>7176</v>
      </c>
      <c r="M11578" s="28">
        <v>1479</v>
      </c>
    </row>
    <row r="11579" spans="1:13" x14ac:dyDescent="0.2">
      <c r="A11579" s="27">
        <v>96096</v>
      </c>
      <c r="B11579" s="28" t="s">
        <v>4573</v>
      </c>
      <c r="C11579" s="28" t="s">
        <v>5135</v>
      </c>
      <c r="D11579" s="25">
        <v>41800</v>
      </c>
      <c r="F11579" s="26">
        <v>20</v>
      </c>
      <c r="G11579" s="28" t="s">
        <v>2201</v>
      </c>
      <c r="H11579" s="28" t="s">
        <v>7151</v>
      </c>
      <c r="J11579" s="28" t="s">
        <v>4911</v>
      </c>
      <c r="K11579" s="29">
        <v>41801</v>
      </c>
      <c r="L11579" s="28" t="s">
        <v>5658</v>
      </c>
      <c r="M11579" s="28" t="s">
        <v>3808</v>
      </c>
    </row>
    <row r="11580" spans="1:13" hidden="1" x14ac:dyDescent="0.2">
      <c r="A11580" s="27">
        <v>96095</v>
      </c>
      <c r="B11580" s="28" t="s">
        <v>4573</v>
      </c>
      <c r="C11580" s="28" t="s">
        <v>5135</v>
      </c>
      <c r="D11580" s="25">
        <v>41800</v>
      </c>
      <c r="F11580" s="26">
        <v>41.14</v>
      </c>
      <c r="G11580" s="28" t="s">
        <v>3360</v>
      </c>
      <c r="H11580" s="28" t="s">
        <v>3370</v>
      </c>
      <c r="J11580" s="28" t="s">
        <v>3590</v>
      </c>
      <c r="K11580" s="29">
        <v>41801</v>
      </c>
      <c r="L11580" s="28" t="s">
        <v>5658</v>
      </c>
      <c r="M11580" s="28" t="s">
        <v>703</v>
      </c>
    </row>
    <row r="11581" spans="1:13" hidden="1" x14ac:dyDescent="0.2">
      <c r="A11581" s="211">
        <v>96000</v>
      </c>
      <c r="B11581" s="28" t="s">
        <v>4579</v>
      </c>
      <c r="C11581" s="28" t="s">
        <v>4574</v>
      </c>
      <c r="D11581" s="25">
        <v>41801</v>
      </c>
      <c r="F11581" s="26">
        <v>100</v>
      </c>
      <c r="G11581" s="28" t="s">
        <v>4580</v>
      </c>
      <c r="H11581" s="28" t="s">
        <v>6667</v>
      </c>
      <c r="K11581" s="29">
        <v>41801</v>
      </c>
      <c r="L11581" s="28" t="s">
        <v>3059</v>
      </c>
      <c r="M11581" s="28" t="s">
        <v>6288</v>
      </c>
    </row>
    <row r="11582" spans="1:13" hidden="1" x14ac:dyDescent="0.2">
      <c r="A11582" s="211">
        <v>96101</v>
      </c>
      <c r="B11582" s="28" t="s">
        <v>4573</v>
      </c>
      <c r="C11582" s="28" t="s">
        <v>5135</v>
      </c>
      <c r="D11582" s="25">
        <v>41801</v>
      </c>
      <c r="F11582" s="26">
        <v>5.99</v>
      </c>
      <c r="G11582" s="28" t="s">
        <v>5710</v>
      </c>
      <c r="H11582" s="28" t="s">
        <v>3381</v>
      </c>
      <c r="J11582" s="28" t="s">
        <v>4909</v>
      </c>
      <c r="K11582" s="29">
        <v>41803</v>
      </c>
      <c r="L11582" s="28" t="s">
        <v>5658</v>
      </c>
      <c r="M11582" s="28" t="s">
        <v>1422</v>
      </c>
    </row>
    <row r="11583" spans="1:13" hidden="1" x14ac:dyDescent="0.2">
      <c r="A11583" s="27">
        <v>96098</v>
      </c>
      <c r="B11583" s="28" t="s">
        <v>4573</v>
      </c>
      <c r="C11583" s="28" t="s">
        <v>5135</v>
      </c>
      <c r="D11583" s="25">
        <v>41801</v>
      </c>
      <c r="F11583" s="26">
        <v>6.15</v>
      </c>
      <c r="G11583" s="28" t="s">
        <v>683</v>
      </c>
      <c r="H11583" s="28" t="s">
        <v>3365</v>
      </c>
      <c r="J11583" s="28" t="s">
        <v>4909</v>
      </c>
      <c r="K11583" s="29">
        <v>41802</v>
      </c>
      <c r="L11583" s="28" t="s">
        <v>5658</v>
      </c>
      <c r="M11583" s="28" t="s">
        <v>7857</v>
      </c>
    </row>
    <row r="11584" spans="1:13" hidden="1" x14ac:dyDescent="0.2">
      <c r="A11584" s="27">
        <v>96100</v>
      </c>
      <c r="B11584" s="28" t="s">
        <v>4573</v>
      </c>
      <c r="C11584" s="28" t="s">
        <v>5135</v>
      </c>
      <c r="D11584" s="25">
        <v>41801</v>
      </c>
      <c r="F11584" s="26">
        <v>43.95</v>
      </c>
      <c r="G11584" s="28" t="s">
        <v>4758</v>
      </c>
      <c r="H11584" s="28" t="s">
        <v>7322</v>
      </c>
      <c r="J11584" s="28" t="s">
        <v>7139</v>
      </c>
      <c r="K11584" s="29">
        <v>41802</v>
      </c>
      <c r="L11584" s="28" t="s">
        <v>5658</v>
      </c>
      <c r="M11584" s="28" t="s">
        <v>3005</v>
      </c>
    </row>
    <row r="11585" spans="1:13" hidden="1" x14ac:dyDescent="0.2">
      <c r="A11585" s="27">
        <v>96257.1</v>
      </c>
      <c r="B11585" s="28" t="s">
        <v>4573</v>
      </c>
      <c r="C11585" s="28" t="s">
        <v>5133</v>
      </c>
      <c r="D11585" s="25">
        <v>41801</v>
      </c>
      <c r="E11585" s="28" t="s">
        <v>6352</v>
      </c>
      <c r="F11585" s="26">
        <v>24</v>
      </c>
      <c r="G11585" s="28" t="s">
        <v>5137</v>
      </c>
      <c r="H11585" s="28" t="s">
        <v>3370</v>
      </c>
      <c r="J11585" s="28" t="s">
        <v>4909</v>
      </c>
      <c r="K11585" s="29">
        <v>41801</v>
      </c>
      <c r="L11585" s="28" t="s">
        <v>5658</v>
      </c>
      <c r="M11585" s="28" t="s">
        <v>553</v>
      </c>
    </row>
    <row r="11586" spans="1:13" hidden="1" x14ac:dyDescent="0.2">
      <c r="A11586" s="27">
        <v>96257.2</v>
      </c>
      <c r="B11586" s="28" t="s">
        <v>4573</v>
      </c>
      <c r="C11586" s="28" t="s">
        <v>5133</v>
      </c>
      <c r="D11586" s="25">
        <v>41801</v>
      </c>
      <c r="F11586" s="26">
        <v>7.84</v>
      </c>
      <c r="G11586" s="28" t="s">
        <v>5137</v>
      </c>
      <c r="H11586" s="28" t="s">
        <v>3365</v>
      </c>
      <c r="J11586" s="28" t="s">
        <v>4909</v>
      </c>
      <c r="K11586" s="29">
        <v>41801</v>
      </c>
      <c r="L11586" s="28" t="s">
        <v>5658</v>
      </c>
      <c r="M11586" s="28" t="s">
        <v>553</v>
      </c>
    </row>
    <row r="11587" spans="1:13" hidden="1" x14ac:dyDescent="0.2">
      <c r="A11587" s="27">
        <v>96258</v>
      </c>
      <c r="B11587" s="28" t="s">
        <v>4573</v>
      </c>
      <c r="C11587" s="28" t="s">
        <v>5133</v>
      </c>
      <c r="D11587" s="25">
        <v>41801</v>
      </c>
      <c r="F11587" s="26">
        <v>23.29</v>
      </c>
      <c r="G11587" s="28" t="s">
        <v>5137</v>
      </c>
      <c r="H11587" s="28" t="s">
        <v>3365</v>
      </c>
      <c r="J11587" s="28" t="s">
        <v>4909</v>
      </c>
      <c r="K11587" s="29">
        <v>41801</v>
      </c>
      <c r="L11587" s="28" t="s">
        <v>5658</v>
      </c>
      <c r="M11587" s="28" t="s">
        <v>553</v>
      </c>
    </row>
    <row r="11588" spans="1:13" hidden="1" x14ac:dyDescent="0.2">
      <c r="A11588" s="27">
        <v>96099</v>
      </c>
      <c r="B11588" s="28" t="s">
        <v>4573</v>
      </c>
      <c r="C11588" s="28" t="s">
        <v>5135</v>
      </c>
      <c r="D11588" s="25">
        <v>41801</v>
      </c>
      <c r="F11588" s="26">
        <v>2.89</v>
      </c>
      <c r="G11588" s="28" t="s">
        <v>5137</v>
      </c>
      <c r="H11588" s="28" t="s">
        <v>3365</v>
      </c>
      <c r="J11588" s="28" t="s">
        <v>4909</v>
      </c>
      <c r="K11588" s="29">
        <v>41802</v>
      </c>
      <c r="L11588" s="28" t="s">
        <v>5658</v>
      </c>
      <c r="M11588" s="28" t="s">
        <v>6195</v>
      </c>
    </row>
    <row r="11589" spans="1:13" hidden="1" x14ac:dyDescent="0.2">
      <c r="A11589" s="27">
        <v>96200.1</v>
      </c>
      <c r="B11589" s="33" t="s">
        <v>4573</v>
      </c>
      <c r="C11589" s="28" t="s">
        <v>2008</v>
      </c>
      <c r="D11589" s="25">
        <v>41802</v>
      </c>
      <c r="E11589" s="28" t="s">
        <v>6727</v>
      </c>
      <c r="F11589" s="26">
        <v>2.5</v>
      </c>
      <c r="G11589" s="28" t="s">
        <v>683</v>
      </c>
      <c r="H11589" s="28" t="s">
        <v>3370</v>
      </c>
      <c r="J11589" s="28" t="s">
        <v>4909</v>
      </c>
      <c r="K11589" s="29" t="s">
        <v>6249</v>
      </c>
      <c r="L11589" s="28" t="s">
        <v>5658</v>
      </c>
      <c r="M11589" s="28" t="s">
        <v>5345</v>
      </c>
    </row>
    <row r="11590" spans="1:13" hidden="1" x14ac:dyDescent="0.2">
      <c r="A11590" s="27">
        <v>96200.2</v>
      </c>
      <c r="B11590" s="33" t="s">
        <v>4573</v>
      </c>
      <c r="C11590" s="28" t="s">
        <v>2008</v>
      </c>
      <c r="D11590" s="25">
        <v>41802</v>
      </c>
      <c r="F11590" s="26">
        <v>24.53</v>
      </c>
      <c r="G11590" s="28" t="s">
        <v>683</v>
      </c>
      <c r="H11590" s="28" t="s">
        <v>3365</v>
      </c>
      <c r="J11590" s="28" t="s">
        <v>4909</v>
      </c>
      <c r="K11590" s="29" t="s">
        <v>6249</v>
      </c>
      <c r="L11590" s="28" t="s">
        <v>5658</v>
      </c>
      <c r="M11590" s="28" t="s">
        <v>5345</v>
      </c>
    </row>
    <row r="11591" spans="1:13" hidden="1" x14ac:dyDescent="0.2">
      <c r="A11591" s="27">
        <v>96199.1</v>
      </c>
      <c r="B11591" s="28" t="s">
        <v>4573</v>
      </c>
      <c r="C11591" s="28" t="s">
        <v>2008</v>
      </c>
      <c r="D11591" s="25">
        <v>41802</v>
      </c>
      <c r="E11591" s="28" t="s">
        <v>1331</v>
      </c>
      <c r="F11591" s="26">
        <v>13.5</v>
      </c>
      <c r="G11591" s="28" t="s">
        <v>683</v>
      </c>
      <c r="H11591" s="28" t="s">
        <v>3488</v>
      </c>
      <c r="J11591" s="28" t="s">
        <v>4908</v>
      </c>
      <c r="K11591" s="29" t="s">
        <v>6249</v>
      </c>
      <c r="L11591" s="28" t="s">
        <v>5658</v>
      </c>
      <c r="M11591" s="28" t="s">
        <v>4836</v>
      </c>
    </row>
    <row r="11592" spans="1:13" hidden="1" x14ac:dyDescent="0.2">
      <c r="A11592" s="27">
        <v>96199.2</v>
      </c>
      <c r="B11592" s="28" t="s">
        <v>4573</v>
      </c>
      <c r="C11592" s="28" t="s">
        <v>2008</v>
      </c>
      <c r="D11592" s="25">
        <v>41802</v>
      </c>
      <c r="F11592" s="26">
        <v>18.68</v>
      </c>
      <c r="G11592" s="28" t="s">
        <v>683</v>
      </c>
      <c r="H11592" s="28" t="s">
        <v>3365</v>
      </c>
      <c r="J11592" s="28" t="s">
        <v>4909</v>
      </c>
      <c r="K11592" s="29" t="s">
        <v>6249</v>
      </c>
      <c r="L11592" s="28" t="s">
        <v>5658</v>
      </c>
      <c r="M11592" s="28" t="s">
        <v>4836</v>
      </c>
    </row>
    <row r="11593" spans="1:13" hidden="1" x14ac:dyDescent="0.2">
      <c r="A11593" s="211">
        <v>96104</v>
      </c>
      <c r="B11593" s="28" t="s">
        <v>4573</v>
      </c>
      <c r="C11593" s="28" t="s">
        <v>5135</v>
      </c>
      <c r="D11593" s="25">
        <v>41803</v>
      </c>
      <c r="F11593" s="26">
        <v>3.59</v>
      </c>
      <c r="G11593" s="28" t="s">
        <v>7120</v>
      </c>
      <c r="H11593" s="28" t="s">
        <v>3484</v>
      </c>
      <c r="J11593" s="28" t="s">
        <v>4911</v>
      </c>
      <c r="K11593" s="29">
        <v>41804</v>
      </c>
      <c r="L11593" s="28" t="s">
        <v>5658</v>
      </c>
      <c r="M11593" s="28" t="s">
        <v>3798</v>
      </c>
    </row>
    <row r="11594" spans="1:13" hidden="1" x14ac:dyDescent="0.2">
      <c r="A11594" s="211">
        <v>95999</v>
      </c>
      <c r="B11594" s="28" t="s">
        <v>4573</v>
      </c>
      <c r="C11594" s="28" t="s">
        <v>4574</v>
      </c>
      <c r="D11594" s="25">
        <v>41803</v>
      </c>
      <c r="E11594" s="28" t="s">
        <v>2598</v>
      </c>
      <c r="F11594" s="26">
        <v>10.8</v>
      </c>
      <c r="G11594" s="28" t="s">
        <v>681</v>
      </c>
      <c r="H11594" s="28" t="s">
        <v>7165</v>
      </c>
      <c r="J11594" s="28" t="s">
        <v>4907</v>
      </c>
      <c r="K11594" s="29">
        <v>41803</v>
      </c>
      <c r="L11594" s="28" t="s">
        <v>7174</v>
      </c>
      <c r="M11594" s="28" t="s">
        <v>697</v>
      </c>
    </row>
    <row r="11595" spans="1:13" hidden="1" x14ac:dyDescent="0.2">
      <c r="A11595" s="211">
        <v>96103</v>
      </c>
      <c r="B11595" s="28" t="s">
        <v>4573</v>
      </c>
      <c r="C11595" s="28" t="s">
        <v>5135</v>
      </c>
      <c r="D11595" s="25">
        <v>41803</v>
      </c>
      <c r="F11595" s="26">
        <v>23.96</v>
      </c>
      <c r="G11595" s="28" t="s">
        <v>2203</v>
      </c>
      <c r="H11595" s="28" t="s">
        <v>3365</v>
      </c>
      <c r="J11595" s="28" t="s">
        <v>4909</v>
      </c>
      <c r="K11595" s="29">
        <v>41804</v>
      </c>
      <c r="L11595" s="28" t="s">
        <v>5658</v>
      </c>
      <c r="M11595" s="28" t="s">
        <v>6214</v>
      </c>
    </row>
    <row r="11596" spans="1:13" hidden="1" x14ac:dyDescent="0.2">
      <c r="A11596" s="27">
        <v>96102</v>
      </c>
      <c r="B11596" s="28" t="s">
        <v>4573</v>
      </c>
      <c r="C11596" s="28" t="s">
        <v>5135</v>
      </c>
      <c r="D11596" s="25">
        <v>41803</v>
      </c>
      <c r="F11596" s="26">
        <v>8</v>
      </c>
      <c r="G11596" s="28" t="s">
        <v>3696</v>
      </c>
      <c r="H11596" s="28" t="s">
        <v>3488</v>
      </c>
      <c r="J11596" s="28" t="s">
        <v>4911</v>
      </c>
      <c r="K11596" s="29">
        <v>41804</v>
      </c>
      <c r="L11596" s="28" t="s">
        <v>5658</v>
      </c>
      <c r="M11596" s="28" t="s">
        <v>6213</v>
      </c>
    </row>
    <row r="11597" spans="1:13" hidden="1" x14ac:dyDescent="0.2">
      <c r="A11597" s="27">
        <v>96201.1</v>
      </c>
      <c r="B11597" s="28" t="s">
        <v>4573</v>
      </c>
      <c r="C11597" s="28" t="s">
        <v>2008</v>
      </c>
      <c r="D11597" s="25">
        <v>41803</v>
      </c>
      <c r="E11597" s="28" t="s">
        <v>729</v>
      </c>
      <c r="F11597" s="26">
        <v>4.5</v>
      </c>
      <c r="G11597" s="28" t="s">
        <v>683</v>
      </c>
      <c r="H11597" s="28" t="s">
        <v>3488</v>
      </c>
      <c r="J11597" s="28" t="s">
        <v>4908</v>
      </c>
      <c r="K11597" s="29" t="s">
        <v>6250</v>
      </c>
      <c r="L11597" s="28" t="s">
        <v>5658</v>
      </c>
      <c r="M11597" s="28" t="s">
        <v>4836</v>
      </c>
    </row>
    <row r="11598" spans="1:13" hidden="1" x14ac:dyDescent="0.2">
      <c r="A11598" s="27">
        <v>96201.2</v>
      </c>
      <c r="B11598" s="28" t="s">
        <v>4573</v>
      </c>
      <c r="C11598" s="28" t="s">
        <v>2008</v>
      </c>
      <c r="D11598" s="25">
        <v>41803</v>
      </c>
      <c r="F11598" s="26">
        <v>13.58</v>
      </c>
      <c r="G11598" s="28" t="s">
        <v>683</v>
      </c>
      <c r="H11598" s="28" t="s">
        <v>3365</v>
      </c>
      <c r="J11598" s="28" t="s">
        <v>4909</v>
      </c>
      <c r="K11598" s="29" t="s">
        <v>6250</v>
      </c>
      <c r="L11598" s="28" t="s">
        <v>5658</v>
      </c>
      <c r="M11598" s="28" t="s">
        <v>4836</v>
      </c>
    </row>
    <row r="11599" spans="1:13" hidden="1" x14ac:dyDescent="0.2">
      <c r="A11599" s="27">
        <v>96271</v>
      </c>
      <c r="B11599" s="28" t="s">
        <v>4573</v>
      </c>
      <c r="C11599" s="28" t="s">
        <v>4580</v>
      </c>
      <c r="D11599" s="25">
        <v>41803</v>
      </c>
      <c r="E11599" s="28" t="s">
        <v>4730</v>
      </c>
      <c r="F11599" s="26">
        <v>8</v>
      </c>
      <c r="H11599" s="28" t="s">
        <v>3488</v>
      </c>
      <c r="J11599" s="28" t="s">
        <v>4911</v>
      </c>
    </row>
    <row r="11600" spans="1:13" hidden="1" x14ac:dyDescent="0.2">
      <c r="A11600" s="27">
        <v>96105.1</v>
      </c>
      <c r="B11600" s="28" t="s">
        <v>4573</v>
      </c>
      <c r="C11600" s="28" t="s">
        <v>5135</v>
      </c>
      <c r="D11600" s="25">
        <v>41804</v>
      </c>
      <c r="E11600" s="28" t="s">
        <v>1331</v>
      </c>
      <c r="F11600" s="26">
        <v>36</v>
      </c>
      <c r="G11600" s="28" t="s">
        <v>5137</v>
      </c>
      <c r="H11600" s="28" t="s">
        <v>3488</v>
      </c>
      <c r="J11600" s="28" t="s">
        <v>4909</v>
      </c>
      <c r="K11600" s="29">
        <v>41806</v>
      </c>
      <c r="L11600" s="28" t="s">
        <v>5658</v>
      </c>
      <c r="M11600" s="28" t="s">
        <v>3175</v>
      </c>
    </row>
    <row r="11601" spans="1:13" hidden="1" x14ac:dyDescent="0.2">
      <c r="A11601" s="27">
        <v>96105.2</v>
      </c>
      <c r="B11601" s="28" t="s">
        <v>4573</v>
      </c>
      <c r="C11601" s="28" t="s">
        <v>5135</v>
      </c>
      <c r="D11601" s="25">
        <v>41804</v>
      </c>
      <c r="E11601" s="28" t="s">
        <v>729</v>
      </c>
      <c r="F11601" s="26">
        <v>8</v>
      </c>
      <c r="G11601" s="28" t="s">
        <v>5137</v>
      </c>
      <c r="H11601" s="28" t="s">
        <v>3488</v>
      </c>
      <c r="J11601" s="28" t="s">
        <v>4909</v>
      </c>
      <c r="K11601" s="29">
        <v>41806</v>
      </c>
      <c r="L11601" s="28" t="s">
        <v>5658</v>
      </c>
      <c r="M11601" s="28" t="s">
        <v>3175</v>
      </c>
    </row>
    <row r="11602" spans="1:13" hidden="1" x14ac:dyDescent="0.2">
      <c r="A11602" s="27">
        <v>96105.3</v>
      </c>
      <c r="B11602" s="28" t="s">
        <v>4573</v>
      </c>
      <c r="C11602" s="28" t="s">
        <v>5135</v>
      </c>
      <c r="D11602" s="25">
        <v>41804</v>
      </c>
      <c r="F11602" s="26">
        <v>66.760000000000005</v>
      </c>
      <c r="G11602" s="28" t="s">
        <v>5137</v>
      </c>
      <c r="H11602" s="28" t="s">
        <v>3365</v>
      </c>
      <c r="J11602" s="28" t="s">
        <v>4909</v>
      </c>
      <c r="K11602" s="29">
        <v>41806</v>
      </c>
      <c r="L11602" s="28" t="s">
        <v>5658</v>
      </c>
      <c r="M11602" s="28" t="s">
        <v>3175</v>
      </c>
    </row>
    <row r="11603" spans="1:13" hidden="1" x14ac:dyDescent="0.2">
      <c r="A11603" s="27">
        <v>96106</v>
      </c>
      <c r="B11603" s="28" t="s">
        <v>4573</v>
      </c>
      <c r="C11603" s="28" t="s">
        <v>5135</v>
      </c>
      <c r="D11603" s="25">
        <v>41804</v>
      </c>
      <c r="F11603" s="26">
        <v>46.59</v>
      </c>
      <c r="G11603" s="28" t="s">
        <v>5137</v>
      </c>
      <c r="H11603" s="28" t="s">
        <v>7322</v>
      </c>
      <c r="J11603" s="28" t="s">
        <v>5209</v>
      </c>
      <c r="K11603" s="29">
        <v>41806</v>
      </c>
      <c r="L11603" s="28" t="s">
        <v>5658</v>
      </c>
      <c r="M11603" s="28" t="s">
        <v>6199</v>
      </c>
    </row>
    <row r="11604" spans="1:13" hidden="1" x14ac:dyDescent="0.2">
      <c r="A11604" s="211">
        <v>96109</v>
      </c>
      <c r="B11604" s="28" t="s">
        <v>4573</v>
      </c>
      <c r="C11604" s="28" t="s">
        <v>5135</v>
      </c>
      <c r="D11604" s="25">
        <v>41805</v>
      </c>
      <c r="F11604" s="26">
        <v>99.48</v>
      </c>
      <c r="G11604" s="28" t="s">
        <v>6378</v>
      </c>
      <c r="H11604" s="28" t="s">
        <v>4600</v>
      </c>
      <c r="J11604" s="28" t="s">
        <v>4911</v>
      </c>
      <c r="K11604" s="29">
        <v>41806</v>
      </c>
      <c r="L11604" s="28" t="s">
        <v>5658</v>
      </c>
      <c r="M11604" s="28" t="s">
        <v>6216</v>
      </c>
    </row>
    <row r="11605" spans="1:13" hidden="1" x14ac:dyDescent="0.2">
      <c r="A11605" s="211">
        <v>96110</v>
      </c>
      <c r="B11605" s="28" t="s">
        <v>4573</v>
      </c>
      <c r="C11605" s="28" t="s">
        <v>5135</v>
      </c>
      <c r="D11605" s="25">
        <v>41805</v>
      </c>
      <c r="F11605" s="26">
        <v>7.39</v>
      </c>
      <c r="G11605" s="28" t="s">
        <v>2203</v>
      </c>
      <c r="H11605" s="28" t="s">
        <v>4595</v>
      </c>
      <c r="J11605" s="28" t="s">
        <v>4907</v>
      </c>
      <c r="K11605" s="29">
        <v>41806</v>
      </c>
      <c r="L11605" s="28" t="s">
        <v>5658</v>
      </c>
      <c r="M11605" s="28" t="s">
        <v>6217</v>
      </c>
    </row>
    <row r="11606" spans="1:13" hidden="1" x14ac:dyDescent="0.2">
      <c r="A11606" s="27">
        <v>96107</v>
      </c>
      <c r="B11606" s="28" t="s">
        <v>4573</v>
      </c>
      <c r="C11606" s="28" t="s">
        <v>5135</v>
      </c>
      <c r="D11606" s="25">
        <v>41805</v>
      </c>
      <c r="F11606" s="26">
        <v>9.98</v>
      </c>
      <c r="G11606" s="28" t="s">
        <v>3696</v>
      </c>
      <c r="H11606" s="28" t="s">
        <v>3488</v>
      </c>
      <c r="J11606" s="28" t="s">
        <v>4908</v>
      </c>
      <c r="K11606" s="29">
        <v>41806</v>
      </c>
      <c r="L11606" s="28" t="s">
        <v>5658</v>
      </c>
      <c r="M11606" s="28" t="s">
        <v>6215</v>
      </c>
    </row>
    <row r="11607" spans="1:13" hidden="1" x14ac:dyDescent="0.2">
      <c r="A11607" s="27">
        <v>96256</v>
      </c>
      <c r="B11607" s="28" t="s">
        <v>4573</v>
      </c>
      <c r="C11607" s="28" t="s">
        <v>5133</v>
      </c>
      <c r="D11607" s="25">
        <v>41805</v>
      </c>
      <c r="F11607" s="26">
        <v>30</v>
      </c>
      <c r="G11607" s="28" t="s">
        <v>5137</v>
      </c>
      <c r="H11607" s="28" t="s">
        <v>3365</v>
      </c>
      <c r="J11607" s="28" t="s">
        <v>4909</v>
      </c>
      <c r="K11607" s="29">
        <v>41805</v>
      </c>
      <c r="L11607" s="28" t="s">
        <v>5658</v>
      </c>
      <c r="M11607" s="28" t="s">
        <v>2746</v>
      </c>
    </row>
    <row r="11608" spans="1:13" x14ac:dyDescent="0.2">
      <c r="A11608" s="27">
        <v>96108</v>
      </c>
      <c r="B11608" s="28" t="s">
        <v>4573</v>
      </c>
      <c r="C11608" s="28" t="s">
        <v>5135</v>
      </c>
      <c r="D11608" s="25">
        <v>41805</v>
      </c>
      <c r="F11608" s="26">
        <v>270.7</v>
      </c>
      <c r="G11608" s="28" t="s">
        <v>2205</v>
      </c>
      <c r="H11608" s="28" t="s">
        <v>7151</v>
      </c>
      <c r="J11608" s="28" t="s">
        <v>4911</v>
      </c>
      <c r="K11608" s="29">
        <v>41806</v>
      </c>
      <c r="L11608" s="28" t="s">
        <v>5658</v>
      </c>
      <c r="M11608" s="28" t="s">
        <v>755</v>
      </c>
    </row>
    <row r="11609" spans="1:13" hidden="1" x14ac:dyDescent="0.2">
      <c r="A11609" s="27">
        <v>96269</v>
      </c>
      <c r="B11609" s="28" t="s">
        <v>4573</v>
      </c>
      <c r="C11609" s="28" t="s">
        <v>4580</v>
      </c>
      <c r="D11609" s="25">
        <v>41805</v>
      </c>
      <c r="E11609" s="28" t="s">
        <v>4728</v>
      </c>
      <c r="F11609" s="26">
        <v>12</v>
      </c>
      <c r="H11609" s="28" t="s">
        <v>3484</v>
      </c>
      <c r="J11609" s="28" t="s">
        <v>4908</v>
      </c>
    </row>
    <row r="11610" spans="1:13" hidden="1" x14ac:dyDescent="0.2">
      <c r="A11610" s="27">
        <v>96270</v>
      </c>
      <c r="B11610" s="28" t="s">
        <v>4573</v>
      </c>
      <c r="C11610" s="28" t="s">
        <v>4580</v>
      </c>
      <c r="D11610" s="25">
        <v>41805</v>
      </c>
      <c r="E11610" s="28" t="s">
        <v>4729</v>
      </c>
      <c r="F11610" s="26">
        <v>28</v>
      </c>
      <c r="H11610" s="28" t="s">
        <v>3484</v>
      </c>
      <c r="J11610" s="28" t="s">
        <v>4909</v>
      </c>
    </row>
    <row r="11611" spans="1:13" hidden="1" x14ac:dyDescent="0.2">
      <c r="A11611" s="27">
        <v>96273</v>
      </c>
      <c r="B11611" s="28" t="s">
        <v>4573</v>
      </c>
      <c r="C11611" s="28" t="s">
        <v>4580</v>
      </c>
      <c r="D11611" s="25">
        <v>41805</v>
      </c>
      <c r="E11611" s="28" t="s">
        <v>4731</v>
      </c>
      <c r="F11611" s="26">
        <v>8</v>
      </c>
      <c r="H11611" s="28" t="s">
        <v>3484</v>
      </c>
      <c r="J11611" s="28" t="s">
        <v>4908</v>
      </c>
    </row>
    <row r="11612" spans="1:13" hidden="1" x14ac:dyDescent="0.2">
      <c r="A11612" s="211">
        <v>95997</v>
      </c>
      <c r="B11612" s="28" t="s">
        <v>4579</v>
      </c>
      <c r="C11612" s="28" t="s">
        <v>4574</v>
      </c>
      <c r="D11612" s="25">
        <v>41806</v>
      </c>
      <c r="F11612" s="26">
        <v>50</v>
      </c>
      <c r="G11612" s="28" t="s">
        <v>4580</v>
      </c>
      <c r="H11612" s="28" t="s">
        <v>6667</v>
      </c>
      <c r="K11612" s="29">
        <v>41806</v>
      </c>
      <c r="L11612" s="28" t="s">
        <v>3059</v>
      </c>
      <c r="M11612" s="28" t="s">
        <v>6745</v>
      </c>
    </row>
    <row r="11613" spans="1:13" hidden="1" x14ac:dyDescent="0.2">
      <c r="A11613" s="211">
        <v>95998</v>
      </c>
      <c r="B11613" s="28" t="s">
        <v>4579</v>
      </c>
      <c r="C11613" s="28" t="s">
        <v>4574</v>
      </c>
      <c r="D11613" s="25">
        <v>41806</v>
      </c>
      <c r="F11613" s="26">
        <v>50</v>
      </c>
      <c r="G11613" s="28" t="s">
        <v>4580</v>
      </c>
      <c r="H11613" s="28" t="s">
        <v>6667</v>
      </c>
      <c r="K11613" s="29">
        <v>41806</v>
      </c>
      <c r="L11613" s="28" t="s">
        <v>3059</v>
      </c>
      <c r="M11613" s="28" t="s">
        <v>6746</v>
      </c>
    </row>
    <row r="11614" spans="1:13" hidden="1" x14ac:dyDescent="0.2">
      <c r="A11614" s="211">
        <v>96112</v>
      </c>
      <c r="B11614" s="28" t="s">
        <v>4573</v>
      </c>
      <c r="C11614" s="28" t="s">
        <v>5135</v>
      </c>
      <c r="D11614" s="25">
        <v>41806</v>
      </c>
      <c r="F11614" s="26">
        <v>11.4</v>
      </c>
      <c r="G11614" s="28" t="s">
        <v>7120</v>
      </c>
      <c r="H11614" s="28" t="s">
        <v>3484</v>
      </c>
      <c r="J11614" s="28" t="s">
        <v>4909</v>
      </c>
      <c r="K11614" s="29">
        <v>41807</v>
      </c>
      <c r="L11614" s="28" t="s">
        <v>5658</v>
      </c>
      <c r="M11614" s="28" t="s">
        <v>918</v>
      </c>
    </row>
    <row r="11615" spans="1:13" hidden="1" x14ac:dyDescent="0.2">
      <c r="A11615" s="211">
        <v>96088</v>
      </c>
      <c r="B11615" s="33" t="s">
        <v>4573</v>
      </c>
      <c r="C11615" s="33" t="s">
        <v>5135</v>
      </c>
      <c r="D11615" s="25">
        <v>41806</v>
      </c>
      <c r="E11615" s="28" t="s">
        <v>2430</v>
      </c>
      <c r="F11615" s="26">
        <v>43.99</v>
      </c>
      <c r="G11615" s="28" t="s">
        <v>1560</v>
      </c>
      <c r="H11615" s="28" t="s">
        <v>7321</v>
      </c>
      <c r="J11615" s="28" t="s">
        <v>4909</v>
      </c>
      <c r="K11615" s="29">
        <v>41807</v>
      </c>
      <c r="L11615" s="33" t="s">
        <v>5658</v>
      </c>
      <c r="M11615" s="28" t="s">
        <v>2735</v>
      </c>
    </row>
    <row r="11616" spans="1:13" hidden="1" x14ac:dyDescent="0.2">
      <c r="A11616" s="211">
        <v>96113</v>
      </c>
      <c r="B11616" s="28" t="s">
        <v>4573</v>
      </c>
      <c r="C11616" s="28" t="s">
        <v>5135</v>
      </c>
      <c r="D11616" s="25">
        <v>41806</v>
      </c>
      <c r="E11616" s="28" t="s">
        <v>578</v>
      </c>
      <c r="F11616" s="26">
        <v>29.7</v>
      </c>
      <c r="G11616" s="28" t="s">
        <v>6757</v>
      </c>
      <c r="H11616" s="28" t="s">
        <v>7154</v>
      </c>
      <c r="J11616" s="28" t="s">
        <v>4905</v>
      </c>
      <c r="K11616" s="29">
        <v>41808</v>
      </c>
      <c r="L11616" s="28" t="s">
        <v>5658</v>
      </c>
      <c r="M11616" s="28" t="s">
        <v>6218</v>
      </c>
    </row>
    <row r="11617" spans="1:13" hidden="1" x14ac:dyDescent="0.2">
      <c r="A11617" s="27">
        <v>96111</v>
      </c>
      <c r="B11617" s="28" t="s">
        <v>4573</v>
      </c>
      <c r="C11617" s="28" t="s">
        <v>5135</v>
      </c>
      <c r="D11617" s="25">
        <v>41806</v>
      </c>
      <c r="F11617" s="26">
        <v>5.75</v>
      </c>
      <c r="G11617" s="28" t="s">
        <v>7119</v>
      </c>
      <c r="H11617" s="28" t="s">
        <v>3365</v>
      </c>
      <c r="J11617" s="28" t="s">
        <v>4911</v>
      </c>
      <c r="K11617" s="29">
        <v>41807</v>
      </c>
      <c r="L11617" s="28" t="s">
        <v>5658</v>
      </c>
      <c r="M11617" s="28" t="s">
        <v>6161</v>
      </c>
    </row>
    <row r="11618" spans="1:13" hidden="1" x14ac:dyDescent="0.2">
      <c r="A11618" s="27">
        <v>95996</v>
      </c>
      <c r="B11618" s="28" t="s">
        <v>4573</v>
      </c>
      <c r="C11618" s="28" t="s">
        <v>4574</v>
      </c>
      <c r="D11618" s="25">
        <v>41806</v>
      </c>
      <c r="F11618" s="26">
        <v>30</v>
      </c>
      <c r="G11618" s="28" t="s">
        <v>5152</v>
      </c>
      <c r="H11618" s="28" t="s">
        <v>7311</v>
      </c>
      <c r="J11618" s="28" t="s">
        <v>4683</v>
      </c>
      <c r="K11618" s="29">
        <v>41806</v>
      </c>
      <c r="L11618" s="28" t="s">
        <v>7182</v>
      </c>
      <c r="M11618" s="28" t="s">
        <v>5667</v>
      </c>
    </row>
    <row r="11619" spans="1:13" hidden="1" x14ac:dyDescent="0.2">
      <c r="A11619" s="211">
        <v>96115</v>
      </c>
      <c r="B11619" s="28" t="s">
        <v>4573</v>
      </c>
      <c r="C11619" s="28" t="s">
        <v>5135</v>
      </c>
      <c r="D11619" s="25">
        <v>41807</v>
      </c>
      <c r="E11619" s="28" t="s">
        <v>6289</v>
      </c>
      <c r="F11619" s="26">
        <v>62</v>
      </c>
      <c r="G11619" s="28" t="s">
        <v>5166</v>
      </c>
      <c r="H11619" s="28" t="s">
        <v>4599</v>
      </c>
      <c r="I11619" s="28" t="s">
        <v>2431</v>
      </c>
      <c r="J11619" s="28" t="s">
        <v>4909</v>
      </c>
      <c r="K11619" s="29">
        <v>41809</v>
      </c>
      <c r="L11619" s="28" t="s">
        <v>5658</v>
      </c>
      <c r="M11619" s="28" t="s">
        <v>6219</v>
      </c>
    </row>
    <row r="11620" spans="1:13" hidden="1" x14ac:dyDescent="0.2">
      <c r="A11620" s="27">
        <v>96202.1</v>
      </c>
      <c r="B11620" s="28" t="s">
        <v>4573</v>
      </c>
      <c r="C11620" s="28" t="s">
        <v>2008</v>
      </c>
      <c r="D11620" s="25">
        <v>41807</v>
      </c>
      <c r="E11620" s="28" t="s">
        <v>2426</v>
      </c>
      <c r="F11620" s="26">
        <v>14.6</v>
      </c>
      <c r="G11620" s="28" t="s">
        <v>683</v>
      </c>
      <c r="H11620" s="28" t="s">
        <v>3370</v>
      </c>
      <c r="J11620" s="28" t="s">
        <v>4909</v>
      </c>
      <c r="K11620" s="29" t="s">
        <v>6251</v>
      </c>
      <c r="L11620" s="28" t="s">
        <v>5658</v>
      </c>
      <c r="M11620" s="28" t="s">
        <v>4834</v>
      </c>
    </row>
    <row r="11621" spans="1:13" hidden="1" x14ac:dyDescent="0.2">
      <c r="A11621" s="27">
        <v>96202.2</v>
      </c>
      <c r="B11621" s="28" t="s">
        <v>4573</v>
      </c>
      <c r="C11621" s="28" t="s">
        <v>2008</v>
      </c>
      <c r="D11621" s="25">
        <v>41807</v>
      </c>
      <c r="F11621" s="26">
        <v>32.06</v>
      </c>
      <c r="G11621" s="28" t="s">
        <v>683</v>
      </c>
      <c r="H11621" s="28" t="s">
        <v>3365</v>
      </c>
      <c r="J11621" s="28" t="s">
        <v>4909</v>
      </c>
      <c r="K11621" s="29" t="s">
        <v>6251</v>
      </c>
      <c r="L11621" s="28" t="s">
        <v>5658</v>
      </c>
      <c r="M11621" s="28" t="s">
        <v>4834</v>
      </c>
    </row>
    <row r="11622" spans="1:13" hidden="1" x14ac:dyDescent="0.2">
      <c r="A11622" s="27">
        <v>95995</v>
      </c>
      <c r="B11622" s="28" t="s">
        <v>4585</v>
      </c>
      <c r="C11622" s="28" t="s">
        <v>4574</v>
      </c>
      <c r="D11622" s="25">
        <v>41807</v>
      </c>
      <c r="F11622" s="26">
        <v>79.790000000000006</v>
      </c>
      <c r="G11622" s="28" t="s">
        <v>5142</v>
      </c>
      <c r="H11622" s="28" t="s">
        <v>5948</v>
      </c>
      <c r="K11622" s="29">
        <v>41807</v>
      </c>
      <c r="L11622" s="28" t="s">
        <v>7174</v>
      </c>
      <c r="M11622" s="28" t="s">
        <v>7175</v>
      </c>
    </row>
    <row r="11623" spans="1:13" hidden="1" x14ac:dyDescent="0.2">
      <c r="A11623" s="27">
        <v>96114</v>
      </c>
      <c r="B11623" s="28" t="s">
        <v>4573</v>
      </c>
      <c r="C11623" s="28" t="s">
        <v>5135</v>
      </c>
      <c r="D11623" s="25">
        <v>41807</v>
      </c>
      <c r="F11623" s="26">
        <v>3.45</v>
      </c>
      <c r="G11623" s="28" t="s">
        <v>5137</v>
      </c>
      <c r="H11623" s="28" t="s">
        <v>3365</v>
      </c>
      <c r="J11623" s="28" t="s">
        <v>4909</v>
      </c>
      <c r="K11623" s="29">
        <v>41808</v>
      </c>
      <c r="L11623" s="28" t="s">
        <v>5658</v>
      </c>
      <c r="M11623" s="28" t="s">
        <v>6195</v>
      </c>
    </row>
    <row r="11624" spans="1:13" hidden="1" x14ac:dyDescent="0.2">
      <c r="A11624" s="211">
        <v>96118</v>
      </c>
      <c r="B11624" s="28" t="s">
        <v>4573</v>
      </c>
      <c r="C11624" s="28" t="s">
        <v>5135</v>
      </c>
      <c r="D11624" s="25">
        <v>41808</v>
      </c>
      <c r="E11624" s="28" t="s">
        <v>6290</v>
      </c>
      <c r="F11624" s="26">
        <v>0.49</v>
      </c>
      <c r="G11624" s="28" t="s">
        <v>1943</v>
      </c>
      <c r="H11624" s="28" t="s">
        <v>277</v>
      </c>
      <c r="J11624" s="28" t="s">
        <v>4911</v>
      </c>
      <c r="K11624" s="29">
        <v>41809</v>
      </c>
      <c r="L11624" s="28" t="s">
        <v>5658</v>
      </c>
      <c r="M11624" s="28" t="s">
        <v>1624</v>
      </c>
    </row>
    <row r="11625" spans="1:13" hidden="1" x14ac:dyDescent="0.2">
      <c r="A11625" s="211">
        <v>95994</v>
      </c>
      <c r="B11625" s="28" t="s">
        <v>4573</v>
      </c>
      <c r="C11625" s="28" t="s">
        <v>4574</v>
      </c>
      <c r="D11625" s="25">
        <v>41808</v>
      </c>
      <c r="F11625" s="26">
        <v>84</v>
      </c>
      <c r="G11625" s="28" t="s">
        <v>4588</v>
      </c>
      <c r="H11625" s="28" t="s">
        <v>3379</v>
      </c>
      <c r="J11625" s="28" t="s">
        <v>4908</v>
      </c>
      <c r="K11625" s="29">
        <v>41808</v>
      </c>
      <c r="L11625" s="28" t="s">
        <v>7176</v>
      </c>
      <c r="M11625" s="28">
        <v>1478</v>
      </c>
    </row>
    <row r="11626" spans="1:13" hidden="1" x14ac:dyDescent="0.2">
      <c r="A11626" s="211">
        <v>96116</v>
      </c>
      <c r="B11626" s="28" t="s">
        <v>4573</v>
      </c>
      <c r="C11626" s="28" t="s">
        <v>5135</v>
      </c>
      <c r="D11626" s="25">
        <v>41808</v>
      </c>
      <c r="F11626" s="26">
        <v>2.98</v>
      </c>
      <c r="G11626" s="28" t="s">
        <v>1444</v>
      </c>
      <c r="H11626" s="28" t="s">
        <v>277</v>
      </c>
      <c r="J11626" s="28" t="s">
        <v>4905</v>
      </c>
      <c r="K11626" s="29">
        <v>41808</v>
      </c>
      <c r="L11626" s="28" t="s">
        <v>5658</v>
      </c>
      <c r="M11626" s="28" t="s">
        <v>1456</v>
      </c>
    </row>
    <row r="11627" spans="1:13" hidden="1" x14ac:dyDescent="0.2">
      <c r="A11627" s="27">
        <v>96119</v>
      </c>
      <c r="B11627" s="33" t="s">
        <v>4573</v>
      </c>
      <c r="C11627" s="28" t="s">
        <v>5135</v>
      </c>
      <c r="D11627" s="25">
        <v>41808</v>
      </c>
      <c r="E11627" s="28" t="s">
        <v>922</v>
      </c>
      <c r="F11627" s="26">
        <v>63</v>
      </c>
      <c r="G11627" s="28" t="s">
        <v>6614</v>
      </c>
      <c r="H11627" s="28" t="s">
        <v>7311</v>
      </c>
      <c r="J11627" s="28" t="s">
        <v>4683</v>
      </c>
      <c r="K11627" s="29">
        <v>41810</v>
      </c>
      <c r="L11627" s="28" t="s">
        <v>5658</v>
      </c>
      <c r="M11627" s="28" t="s">
        <v>6220</v>
      </c>
    </row>
    <row r="11628" spans="1:13" hidden="1" x14ac:dyDescent="0.2">
      <c r="A11628" s="27">
        <v>96117</v>
      </c>
      <c r="B11628" s="28" t="s">
        <v>4573</v>
      </c>
      <c r="C11628" s="28" t="s">
        <v>5135</v>
      </c>
      <c r="D11628" s="25">
        <v>41808</v>
      </c>
      <c r="F11628" s="26">
        <v>15.25</v>
      </c>
      <c r="G11628" s="28" t="s">
        <v>2040</v>
      </c>
      <c r="H11628" s="28" t="s">
        <v>3370</v>
      </c>
      <c r="J11628" s="28" t="s">
        <v>4909</v>
      </c>
      <c r="K11628" s="29">
        <v>41809</v>
      </c>
      <c r="L11628" s="28" t="s">
        <v>5658</v>
      </c>
      <c r="M11628" s="28" t="s">
        <v>3615</v>
      </c>
    </row>
    <row r="11629" spans="1:13" hidden="1" x14ac:dyDescent="0.2">
      <c r="A11629" s="27">
        <v>96204</v>
      </c>
      <c r="B11629" s="28" t="s">
        <v>4573</v>
      </c>
      <c r="C11629" s="28" t="s">
        <v>2008</v>
      </c>
      <c r="D11629" s="25">
        <v>41808</v>
      </c>
      <c r="F11629" s="26">
        <v>3</v>
      </c>
      <c r="G11629" s="28" t="s">
        <v>683</v>
      </c>
      <c r="H11629" s="28" t="s">
        <v>3365</v>
      </c>
      <c r="J11629" s="28" t="s">
        <v>4909</v>
      </c>
      <c r="K11629" s="29" t="s">
        <v>6252</v>
      </c>
      <c r="L11629" s="28" t="s">
        <v>5658</v>
      </c>
      <c r="M11629" s="28" t="s">
        <v>4834</v>
      </c>
    </row>
    <row r="11630" spans="1:13" hidden="1" x14ac:dyDescent="0.2">
      <c r="A11630" s="27">
        <v>96203</v>
      </c>
      <c r="B11630" s="28" t="s">
        <v>4573</v>
      </c>
      <c r="C11630" s="28" t="s">
        <v>2008</v>
      </c>
      <c r="D11630" s="25">
        <v>41808</v>
      </c>
      <c r="F11630" s="26">
        <v>6.75</v>
      </c>
      <c r="G11630" s="28" t="s">
        <v>683</v>
      </c>
      <c r="H11630" s="28" t="s">
        <v>3365</v>
      </c>
      <c r="J11630" s="28" t="s">
        <v>4909</v>
      </c>
      <c r="K11630" s="29" t="s">
        <v>6252</v>
      </c>
      <c r="L11630" s="28" t="s">
        <v>5658</v>
      </c>
      <c r="M11630" s="28" t="s">
        <v>4834</v>
      </c>
    </row>
    <row r="11631" spans="1:13" hidden="1" x14ac:dyDescent="0.2">
      <c r="A11631" s="27">
        <v>96206</v>
      </c>
      <c r="B11631" s="28" t="s">
        <v>4573</v>
      </c>
      <c r="C11631" s="28" t="s">
        <v>2008</v>
      </c>
      <c r="D11631" s="25">
        <v>41808</v>
      </c>
      <c r="F11631" s="26">
        <v>9.91</v>
      </c>
      <c r="G11631" s="28" t="s">
        <v>683</v>
      </c>
      <c r="H11631" s="28" t="s">
        <v>3365</v>
      </c>
      <c r="J11631" s="28" t="s">
        <v>4909</v>
      </c>
      <c r="K11631" s="29" t="s">
        <v>6252</v>
      </c>
      <c r="L11631" s="28" t="s">
        <v>5658</v>
      </c>
      <c r="M11631" s="28" t="s">
        <v>4836</v>
      </c>
    </row>
    <row r="11632" spans="1:13" hidden="1" x14ac:dyDescent="0.2">
      <c r="A11632" s="27">
        <v>96205</v>
      </c>
      <c r="B11632" s="28" t="s">
        <v>4573</v>
      </c>
      <c r="C11632" s="28" t="s">
        <v>2008</v>
      </c>
      <c r="D11632" s="25">
        <v>41808</v>
      </c>
      <c r="F11632" s="26">
        <v>14.9</v>
      </c>
      <c r="G11632" s="28" t="s">
        <v>683</v>
      </c>
      <c r="H11632" s="28" t="s">
        <v>3365</v>
      </c>
      <c r="J11632" s="28" t="s">
        <v>4909</v>
      </c>
      <c r="K11632" s="29" t="s">
        <v>6252</v>
      </c>
      <c r="L11632" s="28" t="s">
        <v>5658</v>
      </c>
      <c r="M11632" s="28" t="s">
        <v>4836</v>
      </c>
    </row>
    <row r="11633" spans="1:13" hidden="1" x14ac:dyDescent="0.2">
      <c r="A11633" s="211">
        <v>96120.1</v>
      </c>
      <c r="B11633" s="28" t="s">
        <v>4573</v>
      </c>
      <c r="C11633" s="28" t="s">
        <v>5135</v>
      </c>
      <c r="D11633" s="25">
        <v>41809</v>
      </c>
      <c r="E11633" s="28" t="s">
        <v>726</v>
      </c>
      <c r="F11633" s="26">
        <v>5</v>
      </c>
      <c r="G11633" s="28" t="s">
        <v>898</v>
      </c>
      <c r="H11633" s="28" t="s">
        <v>3370</v>
      </c>
      <c r="J11633" s="28" t="s">
        <v>4909</v>
      </c>
      <c r="K11633" s="29">
        <v>41810</v>
      </c>
      <c r="L11633" s="28" t="s">
        <v>5658</v>
      </c>
      <c r="M11633" s="28" t="s">
        <v>3050</v>
      </c>
    </row>
    <row r="11634" spans="1:13" hidden="1" x14ac:dyDescent="0.2">
      <c r="A11634" s="211">
        <v>96120.2</v>
      </c>
      <c r="B11634" s="28" t="s">
        <v>4573</v>
      </c>
      <c r="C11634" s="28" t="s">
        <v>5135</v>
      </c>
      <c r="D11634" s="25">
        <v>41809</v>
      </c>
      <c r="F11634" s="26">
        <v>77.42</v>
      </c>
      <c r="G11634" s="28" t="s">
        <v>898</v>
      </c>
      <c r="H11634" s="28" t="s">
        <v>3365</v>
      </c>
      <c r="J11634" s="28" t="s">
        <v>4909</v>
      </c>
      <c r="K11634" s="29">
        <v>41810</v>
      </c>
      <c r="L11634" s="28" t="s">
        <v>5658</v>
      </c>
      <c r="M11634" s="28" t="s">
        <v>3050</v>
      </c>
    </row>
    <row r="11635" spans="1:13" hidden="1" x14ac:dyDescent="0.2">
      <c r="A11635" s="211">
        <v>95993</v>
      </c>
      <c r="B11635" s="28" t="s">
        <v>4573</v>
      </c>
      <c r="C11635" s="28" t="s">
        <v>4574</v>
      </c>
      <c r="D11635" s="25">
        <v>41809</v>
      </c>
      <c r="E11635" s="28" t="s">
        <v>1134</v>
      </c>
      <c r="F11635" s="26">
        <v>35.75</v>
      </c>
      <c r="G11635" s="28" t="s">
        <v>5145</v>
      </c>
      <c r="H11635" s="28" t="s">
        <v>277</v>
      </c>
      <c r="J11635" s="28" t="s">
        <v>4911</v>
      </c>
      <c r="K11635" s="29">
        <v>41809</v>
      </c>
      <c r="L11635" s="28" t="s">
        <v>7174</v>
      </c>
      <c r="M11635" s="28" t="s">
        <v>5372</v>
      </c>
    </row>
    <row r="11636" spans="1:13" hidden="1" x14ac:dyDescent="0.2">
      <c r="A11636" s="27">
        <v>96121</v>
      </c>
      <c r="B11636" s="28" t="s">
        <v>4573</v>
      </c>
      <c r="C11636" s="28" t="s">
        <v>5135</v>
      </c>
      <c r="D11636" s="25">
        <v>41810</v>
      </c>
      <c r="F11636" s="26">
        <v>4.99</v>
      </c>
      <c r="G11636" s="28" t="s">
        <v>7119</v>
      </c>
      <c r="H11636" s="28" t="s">
        <v>3365</v>
      </c>
      <c r="J11636" s="28" t="s">
        <v>4911</v>
      </c>
      <c r="K11636" s="29">
        <v>41811</v>
      </c>
      <c r="L11636" s="28" t="s">
        <v>5658</v>
      </c>
      <c r="M11636" s="28" t="s">
        <v>6161</v>
      </c>
    </row>
    <row r="11637" spans="1:13" hidden="1" x14ac:dyDescent="0.2">
      <c r="A11637" s="27">
        <v>96122</v>
      </c>
      <c r="B11637" s="28" t="s">
        <v>4573</v>
      </c>
      <c r="C11637" s="28" t="s">
        <v>5135</v>
      </c>
      <c r="D11637" s="25">
        <v>41810</v>
      </c>
      <c r="E11637" s="28" t="s">
        <v>6291</v>
      </c>
      <c r="F11637" s="26">
        <v>15.45</v>
      </c>
      <c r="G11637" s="28" t="s">
        <v>688</v>
      </c>
      <c r="H11637" s="28" t="s">
        <v>3484</v>
      </c>
      <c r="J11637" s="28" t="s">
        <v>4909</v>
      </c>
      <c r="K11637" s="29">
        <v>41811</v>
      </c>
      <c r="L11637" s="28" t="s">
        <v>5658</v>
      </c>
      <c r="M11637" s="28" t="s">
        <v>6221</v>
      </c>
    </row>
    <row r="11638" spans="1:13" hidden="1" x14ac:dyDescent="0.2">
      <c r="A11638" s="27">
        <v>96124</v>
      </c>
      <c r="B11638" s="28" t="s">
        <v>4573</v>
      </c>
      <c r="C11638" s="28" t="s">
        <v>5135</v>
      </c>
      <c r="D11638" s="25">
        <v>41810</v>
      </c>
      <c r="E11638" s="28" t="s">
        <v>6292</v>
      </c>
      <c r="F11638" s="26">
        <v>-106.39</v>
      </c>
      <c r="G11638" s="28" t="s">
        <v>6789</v>
      </c>
      <c r="H11638" s="28" t="s">
        <v>3381</v>
      </c>
      <c r="J11638" s="28" t="s">
        <v>4909</v>
      </c>
      <c r="K11638" s="29">
        <v>41811</v>
      </c>
      <c r="L11638" s="28" t="s">
        <v>5658</v>
      </c>
      <c r="M11638" s="28" t="s">
        <v>3905</v>
      </c>
    </row>
    <row r="11639" spans="1:13" x14ac:dyDescent="0.2">
      <c r="A11639" s="27">
        <v>96125</v>
      </c>
      <c r="B11639" s="28" t="s">
        <v>4573</v>
      </c>
      <c r="C11639" s="28" t="s">
        <v>5135</v>
      </c>
      <c r="D11639" s="25">
        <v>41810</v>
      </c>
      <c r="F11639" s="26">
        <v>18</v>
      </c>
      <c r="G11639" s="28" t="s">
        <v>2205</v>
      </c>
      <c r="H11639" s="28" t="s">
        <v>7151</v>
      </c>
      <c r="J11639" s="28" t="s">
        <v>4911</v>
      </c>
      <c r="K11639" s="29">
        <v>41811</v>
      </c>
      <c r="L11639" s="28" t="s">
        <v>5658</v>
      </c>
      <c r="M11639" s="28" t="s">
        <v>755</v>
      </c>
    </row>
    <row r="11640" spans="1:13" x14ac:dyDescent="0.2">
      <c r="A11640" s="27">
        <v>96126</v>
      </c>
      <c r="B11640" s="28" t="s">
        <v>4573</v>
      </c>
      <c r="C11640" s="28" t="s">
        <v>5135</v>
      </c>
      <c r="D11640" s="25">
        <v>41810</v>
      </c>
      <c r="F11640" s="26">
        <v>11.8</v>
      </c>
      <c r="G11640" s="28" t="s">
        <v>2205</v>
      </c>
      <c r="H11640" s="28" t="s">
        <v>7151</v>
      </c>
      <c r="J11640" s="28" t="s">
        <v>4911</v>
      </c>
      <c r="K11640" s="29">
        <v>41811</v>
      </c>
      <c r="L11640" s="28" t="s">
        <v>5658</v>
      </c>
      <c r="M11640" s="28" t="s">
        <v>755</v>
      </c>
    </row>
    <row r="11641" spans="1:13" hidden="1" x14ac:dyDescent="0.2">
      <c r="A11641" s="27">
        <v>96123</v>
      </c>
      <c r="B11641" s="28" t="s">
        <v>4573</v>
      </c>
      <c r="C11641" s="28" t="s">
        <v>5135</v>
      </c>
      <c r="D11641" s="25">
        <v>41810</v>
      </c>
      <c r="F11641" s="26">
        <v>4.3</v>
      </c>
      <c r="G11641" s="28" t="s">
        <v>3697</v>
      </c>
      <c r="H11641" s="28" t="s">
        <v>4595</v>
      </c>
      <c r="J11641" s="28" t="s">
        <v>4909</v>
      </c>
      <c r="K11641" s="29">
        <v>41811</v>
      </c>
      <c r="L11641" s="28" t="s">
        <v>5658</v>
      </c>
      <c r="M11641" s="28" t="s">
        <v>6571</v>
      </c>
    </row>
    <row r="11642" spans="1:13" hidden="1" x14ac:dyDescent="0.2">
      <c r="A11642" s="211">
        <v>96130</v>
      </c>
      <c r="B11642" s="28" t="s">
        <v>4573</v>
      </c>
      <c r="C11642" s="28" t="s">
        <v>5135</v>
      </c>
      <c r="D11642" s="25">
        <v>41811</v>
      </c>
      <c r="E11642" s="28" t="s">
        <v>5558</v>
      </c>
      <c r="F11642" s="26">
        <v>5.96</v>
      </c>
      <c r="G11642" s="28" t="s">
        <v>880</v>
      </c>
      <c r="H11642" s="28" t="s">
        <v>277</v>
      </c>
      <c r="J11642" s="28" t="s">
        <v>4907</v>
      </c>
      <c r="K11642" s="29">
        <v>41813</v>
      </c>
      <c r="L11642" s="28" t="s">
        <v>5658</v>
      </c>
      <c r="M11642" s="28" t="s">
        <v>6225</v>
      </c>
    </row>
    <row r="11643" spans="1:13" hidden="1" x14ac:dyDescent="0.2">
      <c r="A11643" s="211">
        <v>96128</v>
      </c>
      <c r="B11643" s="28" t="s">
        <v>4573</v>
      </c>
      <c r="C11643" s="28" t="s">
        <v>5135</v>
      </c>
      <c r="D11643" s="25">
        <v>41811</v>
      </c>
      <c r="F11643" s="26">
        <v>7</v>
      </c>
      <c r="G11643" s="28" t="s">
        <v>7120</v>
      </c>
      <c r="H11643" s="28" t="s">
        <v>3484</v>
      </c>
      <c r="J11643" s="28" t="s">
        <v>4908</v>
      </c>
      <c r="K11643" s="29">
        <v>41813</v>
      </c>
      <c r="L11643" s="28" t="s">
        <v>5658</v>
      </c>
      <c r="M11643" s="28" t="s">
        <v>6223</v>
      </c>
    </row>
    <row r="11644" spans="1:13" hidden="1" x14ac:dyDescent="0.2">
      <c r="A11644" s="211">
        <v>96127</v>
      </c>
      <c r="B11644" s="28" t="s">
        <v>4573</v>
      </c>
      <c r="C11644" s="28" t="s">
        <v>5135</v>
      </c>
      <c r="D11644" s="25">
        <v>41811</v>
      </c>
      <c r="E11644" s="28" t="s">
        <v>554</v>
      </c>
      <c r="F11644" s="26">
        <v>27.5</v>
      </c>
      <c r="G11644" s="28" t="s">
        <v>3702</v>
      </c>
      <c r="H11644" s="28" t="s">
        <v>3484</v>
      </c>
      <c r="J11644" s="28" t="s">
        <v>4908</v>
      </c>
      <c r="K11644" s="29">
        <v>41813</v>
      </c>
      <c r="L11644" s="28" t="s">
        <v>5658</v>
      </c>
      <c r="M11644" s="28" t="s">
        <v>6222</v>
      </c>
    </row>
    <row r="11645" spans="1:13" hidden="1" x14ac:dyDescent="0.2">
      <c r="A11645" s="27">
        <v>96131</v>
      </c>
      <c r="B11645" s="28" t="s">
        <v>4573</v>
      </c>
      <c r="C11645" s="28" t="s">
        <v>5135</v>
      </c>
      <c r="D11645" s="25">
        <v>41811</v>
      </c>
      <c r="F11645" s="26">
        <v>16.489999999999998</v>
      </c>
      <c r="G11645" s="28" t="s">
        <v>5160</v>
      </c>
      <c r="H11645" s="28" t="s">
        <v>7322</v>
      </c>
      <c r="J11645" s="28" t="s">
        <v>7139</v>
      </c>
      <c r="K11645" s="29">
        <v>41813</v>
      </c>
      <c r="L11645" s="28" t="s">
        <v>5658</v>
      </c>
      <c r="M11645" s="28" t="s">
        <v>6226</v>
      </c>
    </row>
    <row r="11646" spans="1:13" hidden="1" x14ac:dyDescent="0.2">
      <c r="A11646" s="27">
        <v>96129</v>
      </c>
      <c r="B11646" s="28" t="s">
        <v>4573</v>
      </c>
      <c r="C11646" s="28" t="s">
        <v>5135</v>
      </c>
      <c r="D11646" s="25">
        <v>41811</v>
      </c>
      <c r="F11646" s="26">
        <v>9.9499999999999993</v>
      </c>
      <c r="G11646" s="28" t="s">
        <v>7119</v>
      </c>
      <c r="H11646" s="28" t="s">
        <v>3365</v>
      </c>
      <c r="J11646" s="28" t="s">
        <v>4911</v>
      </c>
      <c r="K11646" s="29">
        <v>41813</v>
      </c>
      <c r="L11646" s="28" t="s">
        <v>5658</v>
      </c>
      <c r="M11646" s="28" t="s">
        <v>6224</v>
      </c>
    </row>
    <row r="11647" spans="1:13" hidden="1" x14ac:dyDescent="0.2">
      <c r="A11647" s="27">
        <v>96207</v>
      </c>
      <c r="B11647" s="28" t="s">
        <v>4573</v>
      </c>
      <c r="C11647" s="28" t="s">
        <v>2008</v>
      </c>
      <c r="D11647" s="25">
        <v>41812</v>
      </c>
      <c r="F11647" s="26">
        <v>8.58</v>
      </c>
      <c r="G11647" s="28" t="s">
        <v>683</v>
      </c>
      <c r="H11647" s="28" t="s">
        <v>3365</v>
      </c>
      <c r="J11647" s="28" t="s">
        <v>4909</v>
      </c>
      <c r="K11647" s="29" t="s">
        <v>6253</v>
      </c>
      <c r="L11647" s="28" t="s">
        <v>5658</v>
      </c>
      <c r="M11647" s="28" t="s">
        <v>4836</v>
      </c>
    </row>
    <row r="11648" spans="1:13" hidden="1" x14ac:dyDescent="0.2">
      <c r="A11648" s="211">
        <v>95992</v>
      </c>
      <c r="B11648" s="28" t="s">
        <v>4579</v>
      </c>
      <c r="C11648" s="28" t="s">
        <v>4574</v>
      </c>
      <c r="D11648" s="25">
        <v>41813</v>
      </c>
      <c r="F11648" s="26">
        <v>30</v>
      </c>
      <c r="G11648" s="28" t="s">
        <v>4580</v>
      </c>
      <c r="H11648" s="28" t="s">
        <v>6667</v>
      </c>
      <c r="K11648" s="29" t="s">
        <v>6253</v>
      </c>
      <c r="L11648" s="28" t="s">
        <v>3059</v>
      </c>
      <c r="M11648" s="28" t="s">
        <v>6744</v>
      </c>
    </row>
    <row r="11649" spans="1:13" hidden="1" x14ac:dyDescent="0.2">
      <c r="A11649" s="211">
        <v>96136</v>
      </c>
      <c r="B11649" s="28" t="s">
        <v>4573</v>
      </c>
      <c r="C11649" s="28" t="s">
        <v>5135</v>
      </c>
      <c r="D11649" s="25">
        <v>41813</v>
      </c>
      <c r="E11649" s="28" t="s">
        <v>6758</v>
      </c>
      <c r="F11649" s="26">
        <v>18.95</v>
      </c>
      <c r="G11649" s="28" t="s">
        <v>1562</v>
      </c>
      <c r="H11649" s="28" t="s">
        <v>3484</v>
      </c>
      <c r="J11649" s="28" t="s">
        <v>4905</v>
      </c>
      <c r="K11649" s="29">
        <v>41814</v>
      </c>
      <c r="L11649" s="28" t="s">
        <v>5658</v>
      </c>
      <c r="M11649" s="28" t="s">
        <v>6228</v>
      </c>
    </row>
    <row r="11650" spans="1:13" hidden="1" x14ac:dyDescent="0.2">
      <c r="A11650" s="27">
        <v>95991</v>
      </c>
      <c r="B11650" s="28" t="s">
        <v>4573</v>
      </c>
      <c r="C11650" s="28" t="s">
        <v>4574</v>
      </c>
      <c r="D11650" s="25">
        <v>41813</v>
      </c>
      <c r="F11650" s="26">
        <v>30</v>
      </c>
      <c r="G11650" s="28" t="s">
        <v>5152</v>
      </c>
      <c r="H11650" s="28" t="s">
        <v>7311</v>
      </c>
      <c r="J11650" s="28" t="s">
        <v>4683</v>
      </c>
      <c r="K11650" s="29" t="s">
        <v>6253</v>
      </c>
      <c r="L11650" s="28" t="s">
        <v>7182</v>
      </c>
      <c r="M11650" s="28" t="s">
        <v>5666</v>
      </c>
    </row>
    <row r="11651" spans="1:13" hidden="1" x14ac:dyDescent="0.2">
      <c r="A11651" s="27">
        <v>96132.1</v>
      </c>
      <c r="B11651" s="28" t="s">
        <v>4573</v>
      </c>
      <c r="C11651" s="28" t="s">
        <v>5135</v>
      </c>
      <c r="D11651" s="25">
        <v>41813</v>
      </c>
      <c r="E11651" s="28" t="s">
        <v>5555</v>
      </c>
      <c r="F11651" s="26">
        <v>3.5</v>
      </c>
      <c r="G11651" s="28" t="s">
        <v>5137</v>
      </c>
      <c r="H11651" s="28" t="s">
        <v>3370</v>
      </c>
      <c r="J11651" s="28" t="s">
        <v>4909</v>
      </c>
      <c r="K11651" s="29">
        <v>41814</v>
      </c>
      <c r="L11651" s="28" t="s">
        <v>5658</v>
      </c>
      <c r="M11651" s="28" t="s">
        <v>3175</v>
      </c>
    </row>
    <row r="11652" spans="1:13" hidden="1" x14ac:dyDescent="0.2">
      <c r="A11652" s="27">
        <v>96132.2</v>
      </c>
      <c r="B11652" s="28" t="s">
        <v>4573</v>
      </c>
      <c r="C11652" s="28" t="s">
        <v>5135</v>
      </c>
      <c r="D11652" s="25">
        <v>41813</v>
      </c>
      <c r="F11652" s="26">
        <v>50.76</v>
      </c>
      <c r="G11652" s="28" t="s">
        <v>5137</v>
      </c>
      <c r="H11652" s="28" t="s">
        <v>3365</v>
      </c>
      <c r="J11652" s="28" t="s">
        <v>4909</v>
      </c>
      <c r="K11652" s="29">
        <v>41814</v>
      </c>
      <c r="L11652" s="28" t="s">
        <v>5658</v>
      </c>
      <c r="M11652" s="28" t="s">
        <v>3175</v>
      </c>
    </row>
    <row r="11653" spans="1:13" hidden="1" x14ac:dyDescent="0.2">
      <c r="A11653" s="27">
        <v>96133</v>
      </c>
      <c r="B11653" s="28" t="s">
        <v>4573</v>
      </c>
      <c r="C11653" s="28" t="s">
        <v>5135</v>
      </c>
      <c r="D11653" s="25">
        <v>41813</v>
      </c>
      <c r="F11653" s="26">
        <v>10.14</v>
      </c>
      <c r="G11653" s="28" t="s">
        <v>5137</v>
      </c>
      <c r="H11653" s="28" t="s">
        <v>3365</v>
      </c>
      <c r="J11653" s="28" t="s">
        <v>4909</v>
      </c>
      <c r="K11653" s="29">
        <v>41814</v>
      </c>
      <c r="L11653" s="28" t="s">
        <v>5658</v>
      </c>
      <c r="M11653" s="28" t="s">
        <v>3175</v>
      </c>
    </row>
    <row r="11654" spans="1:13" hidden="1" x14ac:dyDescent="0.2">
      <c r="A11654" s="27">
        <v>96134</v>
      </c>
      <c r="B11654" s="28" t="s">
        <v>4573</v>
      </c>
      <c r="C11654" s="28" t="s">
        <v>5135</v>
      </c>
      <c r="D11654" s="25">
        <v>41813</v>
      </c>
      <c r="F11654" s="26">
        <v>5.75</v>
      </c>
      <c r="G11654" s="28" t="s">
        <v>5137</v>
      </c>
      <c r="H11654" s="28" t="s">
        <v>3365</v>
      </c>
      <c r="J11654" s="28" t="s">
        <v>4909</v>
      </c>
      <c r="K11654" s="29">
        <v>41814</v>
      </c>
      <c r="L11654" s="28" t="s">
        <v>5658</v>
      </c>
      <c r="M11654" s="28" t="s">
        <v>6227</v>
      </c>
    </row>
    <row r="11655" spans="1:13" hidden="1" x14ac:dyDescent="0.2">
      <c r="A11655" s="27">
        <v>96135</v>
      </c>
      <c r="B11655" s="28" t="s">
        <v>4573</v>
      </c>
      <c r="C11655" s="28" t="s">
        <v>5135</v>
      </c>
      <c r="D11655" s="25">
        <v>41813</v>
      </c>
      <c r="F11655" s="26">
        <v>40.619999999999997</v>
      </c>
      <c r="G11655" s="28" t="s">
        <v>5137</v>
      </c>
      <c r="H11655" s="28" t="s">
        <v>7322</v>
      </c>
      <c r="J11655" s="28" t="s">
        <v>7139</v>
      </c>
      <c r="K11655" s="29">
        <v>41814</v>
      </c>
      <c r="L11655" s="28" t="s">
        <v>5658</v>
      </c>
      <c r="M11655" s="28" t="s">
        <v>6199</v>
      </c>
    </row>
    <row r="11656" spans="1:13" hidden="1" x14ac:dyDescent="0.2">
      <c r="A11656" s="27">
        <v>95989</v>
      </c>
      <c r="B11656" s="28" t="s">
        <v>4573</v>
      </c>
      <c r="C11656" s="28" t="s">
        <v>4574</v>
      </c>
      <c r="D11656" s="25">
        <v>41814</v>
      </c>
      <c r="E11656" s="28" t="s">
        <v>3389</v>
      </c>
      <c r="F11656" s="26">
        <v>47.52</v>
      </c>
      <c r="G11656" s="28" t="s">
        <v>5139</v>
      </c>
      <c r="H11656" s="28" t="s">
        <v>3381</v>
      </c>
      <c r="J11656" s="28" t="s">
        <v>4911</v>
      </c>
      <c r="K11656" s="29">
        <v>41814</v>
      </c>
      <c r="L11656" s="28" t="s">
        <v>7174</v>
      </c>
      <c r="M11656" s="28" t="s">
        <v>7209</v>
      </c>
    </row>
    <row r="11657" spans="1:13" hidden="1" x14ac:dyDescent="0.2">
      <c r="A11657" s="27">
        <v>95990</v>
      </c>
      <c r="B11657" s="28" t="s">
        <v>4585</v>
      </c>
      <c r="C11657" s="28" t="s">
        <v>4574</v>
      </c>
      <c r="D11657" s="25">
        <v>41814</v>
      </c>
      <c r="F11657" s="26">
        <v>20.8</v>
      </c>
      <c r="G11657" s="28" t="s">
        <v>5141</v>
      </c>
      <c r="H11657" s="28" t="s">
        <v>5948</v>
      </c>
      <c r="J11657" s="28" t="s">
        <v>4907</v>
      </c>
      <c r="K11657" s="29">
        <v>41814</v>
      </c>
      <c r="L11657" s="28" t="s">
        <v>7174</v>
      </c>
      <c r="M11657" s="28" t="s">
        <v>5035</v>
      </c>
    </row>
    <row r="11658" spans="1:13" hidden="1" x14ac:dyDescent="0.2">
      <c r="A11658" s="27">
        <v>96137</v>
      </c>
      <c r="B11658" s="28" t="s">
        <v>4573</v>
      </c>
      <c r="C11658" s="28" t="s">
        <v>5135</v>
      </c>
      <c r="D11658" s="25">
        <v>41814</v>
      </c>
      <c r="F11658" s="26">
        <v>63.29</v>
      </c>
      <c r="G11658" s="28" t="s">
        <v>4758</v>
      </c>
      <c r="H11658" s="28" t="s">
        <v>7322</v>
      </c>
      <c r="J11658" s="28" t="s">
        <v>7139</v>
      </c>
      <c r="K11658" s="29">
        <v>41815</v>
      </c>
      <c r="L11658" s="28" t="s">
        <v>5658</v>
      </c>
      <c r="M11658" s="28" t="s">
        <v>3005</v>
      </c>
    </row>
    <row r="11659" spans="1:13" hidden="1" x14ac:dyDescent="0.2">
      <c r="A11659" s="27">
        <v>95988</v>
      </c>
      <c r="B11659" s="28" t="s">
        <v>5138</v>
      </c>
      <c r="C11659" s="28" t="s">
        <v>4574</v>
      </c>
      <c r="D11659" s="25">
        <v>41814</v>
      </c>
      <c r="F11659" s="26">
        <v>408.25</v>
      </c>
      <c r="G11659" s="28" t="s">
        <v>4574</v>
      </c>
      <c r="H11659" s="28" t="s">
        <v>3381</v>
      </c>
      <c r="K11659" s="29">
        <v>41814</v>
      </c>
      <c r="L11659" s="28" t="s">
        <v>7206</v>
      </c>
      <c r="M11659" s="28" t="s">
        <v>6743</v>
      </c>
    </row>
    <row r="11660" spans="1:13" hidden="1" x14ac:dyDescent="0.2">
      <c r="A11660" s="211">
        <v>96138</v>
      </c>
      <c r="B11660" s="28" t="s">
        <v>4573</v>
      </c>
      <c r="C11660" s="28" t="s">
        <v>5135</v>
      </c>
      <c r="D11660" s="25">
        <v>41815</v>
      </c>
      <c r="E11660" s="28" t="s">
        <v>556</v>
      </c>
      <c r="F11660" s="26">
        <v>4.99</v>
      </c>
      <c r="G11660" s="28" t="s">
        <v>893</v>
      </c>
      <c r="H11660" s="28" t="s">
        <v>3379</v>
      </c>
      <c r="J11660" s="28" t="s">
        <v>4906</v>
      </c>
      <c r="K11660" s="29">
        <v>41816</v>
      </c>
      <c r="L11660" s="28" t="s">
        <v>5658</v>
      </c>
      <c r="M11660" s="28" t="s">
        <v>3399</v>
      </c>
    </row>
    <row r="11661" spans="1:13" hidden="1" x14ac:dyDescent="0.2">
      <c r="A11661" s="211">
        <v>96143</v>
      </c>
      <c r="B11661" s="28" t="s">
        <v>4573</v>
      </c>
      <c r="C11661" s="28" t="s">
        <v>5135</v>
      </c>
      <c r="D11661" s="25">
        <v>41815</v>
      </c>
      <c r="F11661" s="26">
        <v>7.84</v>
      </c>
      <c r="G11661" s="28" t="s">
        <v>7050</v>
      </c>
      <c r="H11661" s="28" t="s">
        <v>3488</v>
      </c>
      <c r="J11661" s="28" t="s">
        <v>4911</v>
      </c>
      <c r="K11661" s="29">
        <v>41817</v>
      </c>
      <c r="L11661" s="28" t="s">
        <v>5658</v>
      </c>
      <c r="M11661" s="28" t="s">
        <v>4151</v>
      </c>
    </row>
    <row r="11662" spans="1:13" hidden="1" x14ac:dyDescent="0.2">
      <c r="A11662" s="211">
        <v>96141</v>
      </c>
      <c r="B11662" s="28" t="s">
        <v>4573</v>
      </c>
      <c r="C11662" s="28" t="s">
        <v>5135</v>
      </c>
      <c r="D11662" s="25">
        <v>41815</v>
      </c>
      <c r="F11662" s="26">
        <v>19.649999999999999</v>
      </c>
      <c r="G11662" s="28" t="s">
        <v>2208</v>
      </c>
      <c r="H11662" s="28" t="s">
        <v>3365</v>
      </c>
      <c r="J11662" s="28" t="s">
        <v>4909</v>
      </c>
      <c r="K11662" s="29">
        <v>41816</v>
      </c>
      <c r="L11662" s="28" t="s">
        <v>5658</v>
      </c>
      <c r="M11662" s="28" t="s">
        <v>5529</v>
      </c>
    </row>
    <row r="11663" spans="1:13" hidden="1" x14ac:dyDescent="0.2">
      <c r="A11663" s="211">
        <v>96142</v>
      </c>
      <c r="B11663" s="28" t="s">
        <v>4573</v>
      </c>
      <c r="C11663" s="28" t="s">
        <v>5135</v>
      </c>
      <c r="D11663" s="25">
        <v>41815</v>
      </c>
      <c r="E11663" s="28" t="s">
        <v>557</v>
      </c>
      <c r="F11663" s="26">
        <v>24.98</v>
      </c>
      <c r="G11663" s="28" t="s">
        <v>2203</v>
      </c>
      <c r="H11663" s="28" t="s">
        <v>7323</v>
      </c>
      <c r="J11663" s="28" t="s">
        <v>4912</v>
      </c>
      <c r="K11663" s="29">
        <v>41816</v>
      </c>
      <c r="L11663" s="28" t="s">
        <v>5658</v>
      </c>
      <c r="M11663" s="28" t="s">
        <v>6133</v>
      </c>
    </row>
    <row r="11664" spans="1:13" hidden="1" x14ac:dyDescent="0.2">
      <c r="A11664" s="211">
        <v>96139</v>
      </c>
      <c r="B11664" s="28" t="s">
        <v>4573</v>
      </c>
      <c r="C11664" s="28" t="s">
        <v>5135</v>
      </c>
      <c r="D11664" s="25">
        <v>41815</v>
      </c>
      <c r="F11664" s="26">
        <v>15.53</v>
      </c>
      <c r="G11664" s="28" t="s">
        <v>898</v>
      </c>
      <c r="H11664" s="28" t="s">
        <v>3365</v>
      </c>
      <c r="J11664" s="28" t="s">
        <v>4909</v>
      </c>
      <c r="K11664" s="29">
        <v>41816</v>
      </c>
      <c r="L11664" s="28" t="s">
        <v>5658</v>
      </c>
      <c r="M11664" s="28" t="s">
        <v>4149</v>
      </c>
    </row>
    <row r="11665" spans="1:13" hidden="1" x14ac:dyDescent="0.2">
      <c r="A11665" s="27">
        <v>96140</v>
      </c>
      <c r="B11665" s="28" t="s">
        <v>4573</v>
      </c>
      <c r="C11665" s="28" t="s">
        <v>5135</v>
      </c>
      <c r="D11665" s="25">
        <v>41815</v>
      </c>
      <c r="F11665" s="26">
        <v>5.75</v>
      </c>
      <c r="G11665" s="28" t="s">
        <v>7119</v>
      </c>
      <c r="H11665" s="28" t="s">
        <v>3365</v>
      </c>
      <c r="J11665" s="28" t="s">
        <v>4911</v>
      </c>
      <c r="K11665" s="29">
        <v>41816</v>
      </c>
      <c r="L11665" s="28" t="s">
        <v>5658</v>
      </c>
      <c r="M11665" s="28" t="s">
        <v>6161</v>
      </c>
    </row>
    <row r="11666" spans="1:13" hidden="1" x14ac:dyDescent="0.2">
      <c r="A11666" s="27">
        <v>96144</v>
      </c>
      <c r="B11666" s="28" t="s">
        <v>4573</v>
      </c>
      <c r="C11666" s="28" t="s">
        <v>5135</v>
      </c>
      <c r="D11666" s="25">
        <v>41815</v>
      </c>
      <c r="E11666" s="28" t="s">
        <v>558</v>
      </c>
      <c r="F11666" s="26">
        <v>18</v>
      </c>
      <c r="G11666" s="28" t="s">
        <v>6612</v>
      </c>
      <c r="H11666" s="28" t="s">
        <v>3379</v>
      </c>
      <c r="J11666" s="28" t="s">
        <v>4909</v>
      </c>
      <c r="K11666" s="29">
        <v>41817</v>
      </c>
      <c r="L11666" s="28" t="s">
        <v>5658</v>
      </c>
      <c r="M11666" s="28" t="s">
        <v>6229</v>
      </c>
    </row>
    <row r="11667" spans="1:13" hidden="1" x14ac:dyDescent="0.2">
      <c r="A11667" s="211">
        <v>95987</v>
      </c>
      <c r="B11667" s="28" t="s">
        <v>4573</v>
      </c>
      <c r="C11667" s="28" t="s">
        <v>4574</v>
      </c>
      <c r="D11667" s="25">
        <v>41816</v>
      </c>
      <c r="F11667" s="26">
        <v>280</v>
      </c>
      <c r="G11667" s="28" t="s">
        <v>5681</v>
      </c>
      <c r="H11667" s="28" t="s">
        <v>3379</v>
      </c>
      <c r="J11667" s="28" t="s">
        <v>4906</v>
      </c>
      <c r="K11667" s="29">
        <v>41816</v>
      </c>
      <c r="L11667" s="28" t="s">
        <v>7176</v>
      </c>
      <c r="M11667" s="28">
        <v>1482</v>
      </c>
    </row>
    <row r="11668" spans="1:13" x14ac:dyDescent="0.2">
      <c r="A11668" s="27">
        <v>96145</v>
      </c>
      <c r="B11668" s="28" t="s">
        <v>4573</v>
      </c>
      <c r="C11668" s="28" t="s">
        <v>5135</v>
      </c>
      <c r="D11668" s="25">
        <v>41816</v>
      </c>
      <c r="F11668" s="26">
        <v>20</v>
      </c>
      <c r="G11668" s="28" t="s">
        <v>2201</v>
      </c>
      <c r="H11668" s="28" t="s">
        <v>7151</v>
      </c>
      <c r="J11668" s="28" t="s">
        <v>4911</v>
      </c>
      <c r="K11668" s="29">
        <v>41817</v>
      </c>
      <c r="L11668" s="28" t="s">
        <v>5658</v>
      </c>
      <c r="M11668" s="28" t="s">
        <v>3808</v>
      </c>
    </row>
    <row r="11669" spans="1:13" hidden="1" x14ac:dyDescent="0.2">
      <c r="A11669" s="27">
        <v>96209</v>
      </c>
      <c r="B11669" s="28" t="s">
        <v>4573</v>
      </c>
      <c r="C11669" s="28" t="s">
        <v>2008</v>
      </c>
      <c r="D11669" s="25">
        <v>41816</v>
      </c>
      <c r="F11669" s="26">
        <v>15.65</v>
      </c>
      <c r="G11669" s="28" t="s">
        <v>683</v>
      </c>
      <c r="H11669" s="28" t="s">
        <v>3365</v>
      </c>
      <c r="J11669" s="28" t="s">
        <v>4909</v>
      </c>
      <c r="K11669" s="29" t="s">
        <v>6254</v>
      </c>
      <c r="L11669" s="28" t="s">
        <v>5658</v>
      </c>
      <c r="M11669" s="28" t="s">
        <v>4834</v>
      </c>
    </row>
    <row r="11670" spans="1:13" hidden="1" x14ac:dyDescent="0.2">
      <c r="A11670" s="27">
        <v>96208</v>
      </c>
      <c r="B11670" s="28" t="s">
        <v>4573</v>
      </c>
      <c r="C11670" s="28" t="s">
        <v>2008</v>
      </c>
      <c r="D11670" s="25">
        <v>41816</v>
      </c>
      <c r="F11670" s="26">
        <v>20.13</v>
      </c>
      <c r="G11670" s="28" t="s">
        <v>683</v>
      </c>
      <c r="H11670" s="28" t="s">
        <v>3365</v>
      </c>
      <c r="J11670" s="28" t="s">
        <v>4909</v>
      </c>
      <c r="K11670" s="29" t="s">
        <v>6254</v>
      </c>
      <c r="L11670" s="28" t="s">
        <v>5658</v>
      </c>
      <c r="M11670" s="28" t="s">
        <v>4834</v>
      </c>
    </row>
    <row r="11671" spans="1:13" hidden="1" x14ac:dyDescent="0.2">
      <c r="A11671" s="27">
        <v>96146</v>
      </c>
      <c r="B11671" s="28" t="s">
        <v>4573</v>
      </c>
      <c r="C11671" s="28" t="s">
        <v>5135</v>
      </c>
      <c r="D11671" s="25">
        <v>41816</v>
      </c>
      <c r="F11671" s="26">
        <v>40</v>
      </c>
      <c r="G11671" s="28" t="s">
        <v>895</v>
      </c>
      <c r="H11671" s="28" t="s">
        <v>3488</v>
      </c>
      <c r="J11671" s="28" t="s">
        <v>4908</v>
      </c>
      <c r="K11671" s="29" t="s">
        <v>6254</v>
      </c>
      <c r="L11671" s="28" t="s">
        <v>5658</v>
      </c>
      <c r="M11671" s="28" t="s">
        <v>6097</v>
      </c>
    </row>
    <row r="11672" spans="1:13" hidden="1" x14ac:dyDescent="0.2">
      <c r="A11672" s="211">
        <v>96148</v>
      </c>
      <c r="B11672" s="28" t="s">
        <v>4573</v>
      </c>
      <c r="C11672" s="28" t="s">
        <v>5135</v>
      </c>
      <c r="D11672" s="25">
        <v>41817</v>
      </c>
      <c r="F11672" s="26">
        <v>137.80000000000001</v>
      </c>
      <c r="G11672" s="28" t="s">
        <v>897</v>
      </c>
      <c r="H11672" s="28" t="s">
        <v>3484</v>
      </c>
      <c r="J11672" s="28" t="s">
        <v>4909</v>
      </c>
      <c r="K11672" s="29">
        <v>41818</v>
      </c>
      <c r="L11672" s="28" t="s">
        <v>5658</v>
      </c>
      <c r="M11672" s="28" t="s">
        <v>3984</v>
      </c>
    </row>
    <row r="11673" spans="1:13" hidden="1" x14ac:dyDescent="0.2">
      <c r="A11673" s="211">
        <v>96152</v>
      </c>
      <c r="B11673" s="28" t="s">
        <v>4573</v>
      </c>
      <c r="C11673" s="28" t="s">
        <v>5135</v>
      </c>
      <c r="D11673" s="25">
        <v>41817</v>
      </c>
      <c r="F11673" s="26">
        <v>4.9000000000000004</v>
      </c>
      <c r="G11673" s="28" t="s">
        <v>7120</v>
      </c>
      <c r="H11673" s="28" t="s">
        <v>3484</v>
      </c>
      <c r="J11673" s="28" t="s">
        <v>4907</v>
      </c>
      <c r="K11673" s="29">
        <v>41818</v>
      </c>
      <c r="L11673" s="28" t="s">
        <v>5658</v>
      </c>
      <c r="M11673" s="28" t="s">
        <v>6232</v>
      </c>
    </row>
    <row r="11674" spans="1:13" hidden="1" x14ac:dyDescent="0.2">
      <c r="A11674" s="211">
        <v>96149</v>
      </c>
      <c r="B11674" s="33" t="s">
        <v>4573</v>
      </c>
      <c r="C11674" s="28" t="s">
        <v>5135</v>
      </c>
      <c r="D11674" s="25">
        <v>41817</v>
      </c>
      <c r="F11674" s="26">
        <v>30</v>
      </c>
      <c r="G11674" s="28" t="s">
        <v>7035</v>
      </c>
      <c r="H11674" s="28" t="s">
        <v>4600</v>
      </c>
      <c r="J11674" s="28" t="s">
        <v>4907</v>
      </c>
      <c r="K11674" s="29">
        <v>41818</v>
      </c>
      <c r="L11674" s="28" t="s">
        <v>5658</v>
      </c>
      <c r="M11674" s="28" t="s">
        <v>6231</v>
      </c>
    </row>
    <row r="11675" spans="1:13" hidden="1" x14ac:dyDescent="0.2">
      <c r="A11675" s="211">
        <v>96147</v>
      </c>
      <c r="B11675" s="28" t="s">
        <v>4573</v>
      </c>
      <c r="C11675" s="28" t="s">
        <v>5135</v>
      </c>
      <c r="D11675" s="25">
        <v>41817</v>
      </c>
      <c r="F11675" s="26">
        <v>69</v>
      </c>
      <c r="G11675" s="28" t="s">
        <v>2200</v>
      </c>
      <c r="H11675" s="28" t="s">
        <v>4600</v>
      </c>
      <c r="J11675" s="28" t="s">
        <v>4907</v>
      </c>
      <c r="K11675" s="29">
        <v>41818</v>
      </c>
      <c r="L11675" s="28" t="s">
        <v>5658</v>
      </c>
      <c r="M11675" s="28" t="s">
        <v>6230</v>
      </c>
    </row>
    <row r="11676" spans="1:13" hidden="1" x14ac:dyDescent="0.2">
      <c r="A11676" s="27">
        <v>96150</v>
      </c>
      <c r="B11676" s="28" t="s">
        <v>4573</v>
      </c>
      <c r="C11676" s="28" t="s">
        <v>5135</v>
      </c>
      <c r="D11676" s="25">
        <v>41817</v>
      </c>
      <c r="F11676" s="26">
        <v>7.95</v>
      </c>
      <c r="G11676" s="28" t="s">
        <v>3696</v>
      </c>
      <c r="H11676" s="28" t="s">
        <v>3488</v>
      </c>
      <c r="J11676" s="28" t="s">
        <v>4911</v>
      </c>
      <c r="K11676" s="29">
        <v>41818</v>
      </c>
      <c r="L11676" s="28" t="s">
        <v>5658</v>
      </c>
      <c r="M11676" s="28" t="s">
        <v>6213</v>
      </c>
    </row>
    <row r="11677" spans="1:13" hidden="1" x14ac:dyDescent="0.2">
      <c r="A11677" s="27">
        <v>96153</v>
      </c>
      <c r="B11677" s="28" t="s">
        <v>4573</v>
      </c>
      <c r="C11677" s="28" t="s">
        <v>5135</v>
      </c>
      <c r="D11677" s="25">
        <v>41817</v>
      </c>
      <c r="F11677" s="26">
        <v>110</v>
      </c>
      <c r="G11677" s="28" t="s">
        <v>4095</v>
      </c>
      <c r="H11677" s="28" t="s">
        <v>4600</v>
      </c>
      <c r="J11677" s="28" t="s">
        <v>4907</v>
      </c>
      <c r="K11677" s="29">
        <v>41820</v>
      </c>
      <c r="L11677" s="28" t="s">
        <v>5658</v>
      </c>
      <c r="M11677" s="28" t="s">
        <v>2280</v>
      </c>
    </row>
    <row r="11678" spans="1:13" hidden="1" x14ac:dyDescent="0.2">
      <c r="A11678" s="27">
        <v>95986</v>
      </c>
      <c r="B11678" s="28" t="s">
        <v>4573</v>
      </c>
      <c r="C11678" s="28" t="s">
        <v>4574</v>
      </c>
      <c r="D11678" s="25">
        <v>41817</v>
      </c>
      <c r="F11678" s="26">
        <v>17.36</v>
      </c>
      <c r="G11678" s="28" t="s">
        <v>5136</v>
      </c>
      <c r="H11678" s="28" t="s">
        <v>3381</v>
      </c>
      <c r="J11678" s="28" t="s">
        <v>4911</v>
      </c>
      <c r="K11678" s="29">
        <v>41817</v>
      </c>
      <c r="L11678" s="28" t="s">
        <v>7174</v>
      </c>
      <c r="M11678" s="28" t="s">
        <v>7221</v>
      </c>
    </row>
    <row r="11679" spans="1:13" x14ac:dyDescent="0.2">
      <c r="A11679" s="27">
        <v>96151</v>
      </c>
      <c r="B11679" s="28" t="s">
        <v>4573</v>
      </c>
      <c r="C11679" s="28" t="s">
        <v>5135</v>
      </c>
      <c r="D11679" s="25">
        <v>41817</v>
      </c>
      <c r="F11679" s="26">
        <v>23.7</v>
      </c>
      <c r="G11679" s="28" t="s">
        <v>2205</v>
      </c>
      <c r="H11679" s="28" t="s">
        <v>7151</v>
      </c>
      <c r="J11679" s="28" t="s">
        <v>4911</v>
      </c>
      <c r="K11679" s="29">
        <v>41818</v>
      </c>
      <c r="L11679" s="28" t="s">
        <v>5658</v>
      </c>
      <c r="M11679" s="28" t="s">
        <v>755</v>
      </c>
    </row>
    <row r="11680" spans="1:13" x14ac:dyDescent="0.2">
      <c r="A11680" s="211">
        <v>96155</v>
      </c>
      <c r="B11680" s="28" t="s">
        <v>4573</v>
      </c>
      <c r="C11680" s="28" t="s">
        <v>5135</v>
      </c>
      <c r="D11680" s="25">
        <v>41818</v>
      </c>
      <c r="F11680" s="26">
        <v>13</v>
      </c>
      <c r="G11680" s="28" t="s">
        <v>3349</v>
      </c>
      <c r="H11680" s="28" t="s">
        <v>7151</v>
      </c>
      <c r="J11680" s="28" t="s">
        <v>4911</v>
      </c>
      <c r="K11680" s="29" t="s">
        <v>6255</v>
      </c>
      <c r="L11680" s="28" t="s">
        <v>5658</v>
      </c>
      <c r="M11680" s="28" t="s">
        <v>3500</v>
      </c>
    </row>
    <row r="11681" spans="1:13" hidden="1" x14ac:dyDescent="0.2">
      <c r="A11681" s="211">
        <v>96156</v>
      </c>
      <c r="B11681" s="28" t="s">
        <v>4573</v>
      </c>
      <c r="C11681" s="28" t="s">
        <v>5135</v>
      </c>
      <c r="D11681" s="25">
        <v>41818</v>
      </c>
      <c r="F11681" s="26">
        <v>4.6500000000000004</v>
      </c>
      <c r="G11681" s="28" t="s">
        <v>896</v>
      </c>
      <c r="H11681" s="28" t="s">
        <v>3484</v>
      </c>
      <c r="J11681" s="28" t="s">
        <v>4907</v>
      </c>
      <c r="K11681" s="29" t="s">
        <v>6255</v>
      </c>
      <c r="L11681" s="28" t="s">
        <v>5658</v>
      </c>
      <c r="M11681" s="28" t="s">
        <v>6234</v>
      </c>
    </row>
    <row r="11682" spans="1:13" hidden="1" x14ac:dyDescent="0.2">
      <c r="A11682" s="211">
        <v>96089</v>
      </c>
      <c r="B11682" s="33" t="s">
        <v>4573</v>
      </c>
      <c r="C11682" s="33" t="s">
        <v>5135</v>
      </c>
      <c r="D11682" s="25">
        <v>41818</v>
      </c>
      <c r="F11682" s="26">
        <v>24.5</v>
      </c>
      <c r="G11682" s="28" t="s">
        <v>1560</v>
      </c>
      <c r="H11682" s="28" t="s">
        <v>4600</v>
      </c>
      <c r="J11682" s="28" t="s">
        <v>4906</v>
      </c>
      <c r="K11682" s="29">
        <v>41820</v>
      </c>
      <c r="L11682" s="33" t="s">
        <v>5658</v>
      </c>
      <c r="M11682" s="28" t="s">
        <v>2735</v>
      </c>
    </row>
    <row r="11683" spans="1:13" hidden="1" x14ac:dyDescent="0.2">
      <c r="A11683" s="211">
        <v>96090</v>
      </c>
      <c r="B11683" s="33" t="s">
        <v>4573</v>
      </c>
      <c r="C11683" s="33" t="s">
        <v>5135</v>
      </c>
      <c r="D11683" s="25">
        <v>41818</v>
      </c>
      <c r="F11683" s="26">
        <v>62.5</v>
      </c>
      <c r="G11683" s="28" t="s">
        <v>1560</v>
      </c>
      <c r="H11683" s="28" t="s">
        <v>4595</v>
      </c>
      <c r="K11683" s="29">
        <v>41820</v>
      </c>
      <c r="L11683" s="33" t="s">
        <v>5658</v>
      </c>
      <c r="M11683" s="28" t="s">
        <v>2735</v>
      </c>
    </row>
    <row r="11684" spans="1:13" hidden="1" x14ac:dyDescent="0.2">
      <c r="A11684" s="211">
        <v>96091</v>
      </c>
      <c r="B11684" s="33" t="s">
        <v>4573</v>
      </c>
      <c r="C11684" s="33" t="s">
        <v>5135</v>
      </c>
      <c r="D11684" s="25">
        <v>41818</v>
      </c>
      <c r="F11684" s="26">
        <v>60</v>
      </c>
      <c r="G11684" s="28" t="s">
        <v>1560</v>
      </c>
      <c r="H11684" s="28" t="s">
        <v>4595</v>
      </c>
      <c r="K11684" s="29">
        <v>41820</v>
      </c>
      <c r="L11684" s="33" t="s">
        <v>5658</v>
      </c>
      <c r="M11684" s="28" t="s">
        <v>2735</v>
      </c>
    </row>
    <row r="11685" spans="1:13" hidden="1" x14ac:dyDescent="0.2">
      <c r="A11685" s="211">
        <v>96157</v>
      </c>
      <c r="B11685" s="28" t="s">
        <v>4573</v>
      </c>
      <c r="C11685" s="28" t="s">
        <v>5135</v>
      </c>
      <c r="D11685" s="25">
        <v>41818</v>
      </c>
      <c r="E11685" s="28" t="s">
        <v>577</v>
      </c>
      <c r="F11685" s="26">
        <v>40</v>
      </c>
      <c r="G11685" s="28" t="s">
        <v>5412</v>
      </c>
      <c r="H11685" s="28" t="s">
        <v>7311</v>
      </c>
      <c r="J11685" s="28" t="s">
        <v>4907</v>
      </c>
      <c r="K11685" s="29" t="s">
        <v>6255</v>
      </c>
      <c r="L11685" s="28" t="s">
        <v>5658</v>
      </c>
      <c r="M11685" s="28" t="s">
        <v>6235</v>
      </c>
    </row>
    <row r="11686" spans="1:13" hidden="1" x14ac:dyDescent="0.2">
      <c r="A11686" s="211">
        <v>96158</v>
      </c>
      <c r="B11686" s="28" t="s">
        <v>4573</v>
      </c>
      <c r="C11686" s="28" t="s">
        <v>5135</v>
      </c>
      <c r="D11686" s="25">
        <v>41818</v>
      </c>
      <c r="E11686" s="28" t="s">
        <v>579</v>
      </c>
      <c r="F11686" s="26">
        <v>11.52</v>
      </c>
      <c r="G11686" s="28" t="s">
        <v>6757</v>
      </c>
      <c r="H11686" s="28" t="s">
        <v>4599</v>
      </c>
      <c r="I11686" s="28" t="s">
        <v>2431</v>
      </c>
      <c r="J11686" s="28" t="s">
        <v>4909</v>
      </c>
      <c r="K11686" s="29" t="s">
        <v>6255</v>
      </c>
      <c r="L11686" s="28" t="s">
        <v>5658</v>
      </c>
      <c r="M11686" s="28" t="s">
        <v>6236</v>
      </c>
    </row>
    <row r="11687" spans="1:13" hidden="1" x14ac:dyDescent="0.2">
      <c r="A11687" s="27">
        <v>96211.1</v>
      </c>
      <c r="B11687" s="28" t="s">
        <v>4573</v>
      </c>
      <c r="C11687" s="28" t="s">
        <v>2008</v>
      </c>
      <c r="D11687" s="25">
        <v>41818</v>
      </c>
      <c r="E11687" s="28" t="s">
        <v>2670</v>
      </c>
      <c r="F11687" s="26">
        <v>5.7</v>
      </c>
      <c r="G11687" s="28" t="s">
        <v>683</v>
      </c>
      <c r="H11687" s="28" t="s">
        <v>3488</v>
      </c>
      <c r="J11687" s="28" t="s">
        <v>4908</v>
      </c>
      <c r="K11687" s="29" t="s">
        <v>6255</v>
      </c>
      <c r="L11687" s="28" t="s">
        <v>5658</v>
      </c>
      <c r="M11687" s="28" t="s">
        <v>4836</v>
      </c>
    </row>
    <row r="11688" spans="1:13" hidden="1" x14ac:dyDescent="0.2">
      <c r="A11688" s="27">
        <v>96211.199999999997</v>
      </c>
      <c r="B11688" s="28" t="s">
        <v>4573</v>
      </c>
      <c r="C11688" s="28" t="s">
        <v>2008</v>
      </c>
      <c r="D11688" s="25">
        <v>41818</v>
      </c>
      <c r="F11688" s="26">
        <v>14.48</v>
      </c>
      <c r="G11688" s="28" t="s">
        <v>683</v>
      </c>
      <c r="H11688" s="28" t="s">
        <v>3365</v>
      </c>
      <c r="J11688" s="28" t="s">
        <v>4909</v>
      </c>
      <c r="K11688" s="29" t="s">
        <v>6255</v>
      </c>
      <c r="L11688" s="28" t="s">
        <v>5658</v>
      </c>
      <c r="M11688" s="28" t="s">
        <v>4836</v>
      </c>
    </row>
    <row r="11689" spans="1:13" hidden="1" x14ac:dyDescent="0.2">
      <c r="A11689" s="27">
        <v>96154</v>
      </c>
      <c r="B11689" s="28" t="s">
        <v>4573</v>
      </c>
      <c r="C11689" s="28" t="s">
        <v>5135</v>
      </c>
      <c r="D11689" s="25">
        <v>41818</v>
      </c>
      <c r="F11689" s="26">
        <v>47.83</v>
      </c>
      <c r="G11689" s="28" t="s">
        <v>5137</v>
      </c>
      <c r="H11689" s="28" t="s">
        <v>7322</v>
      </c>
      <c r="J11689" s="28" t="s">
        <v>7139</v>
      </c>
      <c r="K11689" s="29" t="s">
        <v>6255</v>
      </c>
      <c r="L11689" s="28" t="s">
        <v>5658</v>
      </c>
      <c r="M11689" s="28" t="s">
        <v>6233</v>
      </c>
    </row>
    <row r="11690" spans="1:13" hidden="1" x14ac:dyDescent="0.2">
      <c r="A11690" s="211">
        <v>96163</v>
      </c>
      <c r="B11690" s="28" t="s">
        <v>4573</v>
      </c>
      <c r="C11690" s="28" t="s">
        <v>5135</v>
      </c>
      <c r="D11690" s="25">
        <v>41819</v>
      </c>
      <c r="E11690" s="28" t="s">
        <v>5982</v>
      </c>
      <c r="F11690" s="26">
        <v>0.99</v>
      </c>
      <c r="G11690" s="28" t="s">
        <v>1943</v>
      </c>
      <c r="H11690" s="28" t="s">
        <v>277</v>
      </c>
      <c r="J11690" s="28" t="s">
        <v>4911</v>
      </c>
      <c r="K11690" s="29" t="s">
        <v>6255</v>
      </c>
      <c r="L11690" s="28" t="s">
        <v>5658</v>
      </c>
      <c r="M11690" s="28" t="s">
        <v>3888</v>
      </c>
    </row>
    <row r="11691" spans="1:13" hidden="1" x14ac:dyDescent="0.2">
      <c r="A11691" s="211">
        <v>96162</v>
      </c>
      <c r="B11691" s="28" t="s">
        <v>4573</v>
      </c>
      <c r="C11691" s="28" t="s">
        <v>5135</v>
      </c>
      <c r="D11691" s="25">
        <v>41819</v>
      </c>
      <c r="F11691" s="26">
        <v>11.75</v>
      </c>
      <c r="G11691" s="28" t="s">
        <v>576</v>
      </c>
      <c r="H11691" s="28" t="s">
        <v>3365</v>
      </c>
      <c r="J11691" s="28" t="s">
        <v>4909</v>
      </c>
      <c r="K11691" s="29">
        <v>41820</v>
      </c>
      <c r="L11691" s="28" t="s">
        <v>5658</v>
      </c>
      <c r="M11691" s="28" t="s">
        <v>6238</v>
      </c>
    </row>
    <row r="11692" spans="1:13" hidden="1" x14ac:dyDescent="0.2">
      <c r="A11692" s="27">
        <v>96159</v>
      </c>
      <c r="B11692" s="28" t="s">
        <v>4573</v>
      </c>
      <c r="C11692" s="28" t="s">
        <v>5135</v>
      </c>
      <c r="D11692" s="25">
        <v>41819</v>
      </c>
      <c r="F11692" s="26">
        <v>7.4</v>
      </c>
      <c r="G11692" s="28" t="s">
        <v>3696</v>
      </c>
      <c r="H11692" s="28" t="s">
        <v>4599</v>
      </c>
      <c r="I11692" s="28" t="s">
        <v>2431</v>
      </c>
      <c r="J11692" s="28" t="s">
        <v>4909</v>
      </c>
      <c r="K11692" s="29" t="s">
        <v>6255</v>
      </c>
      <c r="L11692" s="28" t="s">
        <v>5658</v>
      </c>
      <c r="M11692" s="28" t="s">
        <v>6237</v>
      </c>
    </row>
    <row r="11693" spans="1:13" hidden="1" x14ac:dyDescent="0.2">
      <c r="A11693" s="27">
        <v>96160</v>
      </c>
      <c r="B11693" s="28" t="s">
        <v>4573</v>
      </c>
      <c r="C11693" s="28" t="s">
        <v>5135</v>
      </c>
      <c r="D11693" s="25">
        <v>41819</v>
      </c>
      <c r="F11693" s="26">
        <v>7.4</v>
      </c>
      <c r="G11693" s="28" t="s">
        <v>3696</v>
      </c>
      <c r="H11693" s="28" t="s">
        <v>4599</v>
      </c>
      <c r="I11693" s="28" t="s">
        <v>2431</v>
      </c>
      <c r="J11693" s="28" t="s">
        <v>4909</v>
      </c>
      <c r="K11693" s="29">
        <v>41820</v>
      </c>
      <c r="L11693" s="28" t="s">
        <v>5658</v>
      </c>
      <c r="M11693" s="28" t="s">
        <v>6237</v>
      </c>
    </row>
    <row r="11694" spans="1:13" hidden="1" x14ac:dyDescent="0.2">
      <c r="A11694" s="27">
        <v>96161</v>
      </c>
      <c r="B11694" s="28" t="s">
        <v>4573</v>
      </c>
      <c r="C11694" s="28" t="s">
        <v>5135</v>
      </c>
      <c r="D11694" s="25">
        <v>41819</v>
      </c>
      <c r="E11694" s="28" t="s">
        <v>3673</v>
      </c>
      <c r="F11694" s="26">
        <v>34.799999999999997</v>
      </c>
      <c r="G11694" s="28" t="s">
        <v>3696</v>
      </c>
      <c r="H11694" s="28" t="s">
        <v>4599</v>
      </c>
      <c r="I11694" s="28" t="s">
        <v>2431</v>
      </c>
      <c r="J11694" s="28" t="s">
        <v>4909</v>
      </c>
      <c r="K11694" s="29">
        <v>41820</v>
      </c>
      <c r="L11694" s="28" t="s">
        <v>5658</v>
      </c>
      <c r="M11694" s="28" t="s">
        <v>6237</v>
      </c>
    </row>
    <row r="11695" spans="1:13" hidden="1" x14ac:dyDescent="0.2">
      <c r="A11695" s="27">
        <v>96210.1</v>
      </c>
      <c r="B11695" s="28" t="s">
        <v>4573</v>
      </c>
      <c r="C11695" s="28" t="s">
        <v>2008</v>
      </c>
      <c r="D11695" s="25">
        <v>41819</v>
      </c>
      <c r="E11695" s="28" t="s">
        <v>6710</v>
      </c>
      <c r="F11695" s="26">
        <v>7</v>
      </c>
      <c r="G11695" s="28" t="s">
        <v>683</v>
      </c>
      <c r="H11695" s="28" t="s">
        <v>3370</v>
      </c>
      <c r="J11695" s="28" t="s">
        <v>4909</v>
      </c>
      <c r="K11695" s="29" t="s">
        <v>6255</v>
      </c>
      <c r="L11695" s="28" t="s">
        <v>5658</v>
      </c>
      <c r="M11695" s="28" t="s">
        <v>5345</v>
      </c>
    </row>
    <row r="11696" spans="1:13" hidden="1" x14ac:dyDescent="0.2">
      <c r="A11696" s="27">
        <v>96210.2</v>
      </c>
      <c r="B11696" s="28" t="s">
        <v>4573</v>
      </c>
      <c r="C11696" s="28" t="s">
        <v>2008</v>
      </c>
      <c r="D11696" s="25">
        <v>41819</v>
      </c>
      <c r="F11696" s="26">
        <v>24.63</v>
      </c>
      <c r="G11696" s="28" t="s">
        <v>683</v>
      </c>
      <c r="H11696" s="28" t="s">
        <v>3365</v>
      </c>
      <c r="J11696" s="28" t="s">
        <v>4909</v>
      </c>
      <c r="K11696" s="29" t="s">
        <v>6255</v>
      </c>
      <c r="L11696" s="28" t="s">
        <v>5658</v>
      </c>
      <c r="M11696" s="28" t="s">
        <v>5345</v>
      </c>
    </row>
    <row r="11697" spans="1:13" hidden="1" x14ac:dyDescent="0.2">
      <c r="A11697" s="211">
        <v>95982</v>
      </c>
      <c r="B11697" s="28" t="s">
        <v>4573</v>
      </c>
      <c r="C11697" s="28" t="s">
        <v>4574</v>
      </c>
      <c r="D11697" s="25">
        <v>41820</v>
      </c>
      <c r="F11697" s="26">
        <v>145</v>
      </c>
      <c r="G11697" s="28" t="s">
        <v>4915</v>
      </c>
      <c r="H11697" s="28" t="s">
        <v>4600</v>
      </c>
      <c r="J11697" s="28" t="s">
        <v>4907</v>
      </c>
      <c r="K11697" s="29">
        <v>41820</v>
      </c>
      <c r="L11697" s="28" t="s">
        <v>5361</v>
      </c>
      <c r="M11697" s="28" t="s">
        <v>5664</v>
      </c>
    </row>
    <row r="11698" spans="1:13" hidden="1" x14ac:dyDescent="0.2">
      <c r="A11698" s="27">
        <v>95984</v>
      </c>
      <c r="B11698" s="28" t="s">
        <v>4573</v>
      </c>
      <c r="C11698" s="28" t="s">
        <v>4574</v>
      </c>
      <c r="D11698" s="25">
        <v>41820</v>
      </c>
      <c r="F11698" s="26">
        <v>30</v>
      </c>
      <c r="G11698" s="28" t="s">
        <v>5152</v>
      </c>
      <c r="H11698" s="28" t="s">
        <v>7311</v>
      </c>
      <c r="J11698" s="28" t="s">
        <v>4683</v>
      </c>
      <c r="K11698" s="29">
        <v>41820</v>
      </c>
      <c r="L11698" s="28" t="s">
        <v>7182</v>
      </c>
      <c r="M11698" s="28" t="s">
        <v>5665</v>
      </c>
    </row>
    <row r="11699" spans="1:13" hidden="1" x14ac:dyDescent="0.2">
      <c r="A11699" s="27">
        <v>96212</v>
      </c>
      <c r="B11699" s="28" t="s">
        <v>4573</v>
      </c>
      <c r="C11699" s="28" t="s">
        <v>2008</v>
      </c>
      <c r="D11699" s="25">
        <v>41820</v>
      </c>
      <c r="F11699" s="26">
        <v>7.09</v>
      </c>
      <c r="G11699" s="28" t="s">
        <v>683</v>
      </c>
      <c r="H11699" s="28" t="s">
        <v>3365</v>
      </c>
      <c r="J11699" s="28" t="s">
        <v>4909</v>
      </c>
      <c r="K11699" s="29">
        <v>41646</v>
      </c>
      <c r="L11699" s="28" t="s">
        <v>5658</v>
      </c>
      <c r="M11699" s="28" t="s">
        <v>4831</v>
      </c>
    </row>
    <row r="11700" spans="1:13" hidden="1" x14ac:dyDescent="0.2">
      <c r="A11700" s="27">
        <v>95985</v>
      </c>
      <c r="B11700" s="28" t="s">
        <v>4573</v>
      </c>
      <c r="C11700" s="28" t="s">
        <v>4574</v>
      </c>
      <c r="D11700" s="25">
        <v>41820</v>
      </c>
      <c r="E11700" s="28" t="s">
        <v>5680</v>
      </c>
      <c r="F11700" s="26">
        <v>8</v>
      </c>
      <c r="G11700" s="28" t="s">
        <v>8412</v>
      </c>
      <c r="H11700" s="28" t="s">
        <v>7154</v>
      </c>
      <c r="J11700" s="28" t="s">
        <v>4905</v>
      </c>
      <c r="K11700" s="29">
        <v>41820</v>
      </c>
      <c r="L11700" s="28" t="s">
        <v>7176</v>
      </c>
      <c r="M11700" s="28">
        <v>1480</v>
      </c>
    </row>
    <row r="11701" spans="1:13" hidden="1" x14ac:dyDescent="0.2">
      <c r="A11701" s="27">
        <v>96164</v>
      </c>
      <c r="B11701" s="28" t="s">
        <v>4573</v>
      </c>
      <c r="C11701" s="28" t="s">
        <v>5135</v>
      </c>
      <c r="D11701" s="25">
        <v>41820</v>
      </c>
      <c r="F11701" s="26">
        <v>5.44</v>
      </c>
      <c r="G11701" s="28" t="s">
        <v>5137</v>
      </c>
      <c r="H11701" s="28" t="s">
        <v>3365</v>
      </c>
      <c r="J11701" s="28" t="s">
        <v>4909</v>
      </c>
      <c r="K11701" s="29">
        <v>41821</v>
      </c>
      <c r="L11701" s="28" t="s">
        <v>5658</v>
      </c>
      <c r="M11701" s="28" t="s">
        <v>6239</v>
      </c>
    </row>
    <row r="11702" spans="1:13" hidden="1" x14ac:dyDescent="0.2">
      <c r="A11702" s="27">
        <v>96165</v>
      </c>
      <c r="B11702" s="28" t="s">
        <v>4573</v>
      </c>
      <c r="C11702" s="28" t="s">
        <v>5135</v>
      </c>
      <c r="D11702" s="25">
        <v>41820</v>
      </c>
      <c r="F11702" s="26">
        <v>13.16</v>
      </c>
      <c r="G11702" s="28" t="s">
        <v>5137</v>
      </c>
      <c r="H11702" s="28" t="s">
        <v>3365</v>
      </c>
      <c r="J11702" s="28" t="s">
        <v>4909</v>
      </c>
      <c r="K11702" s="29">
        <v>41821</v>
      </c>
      <c r="L11702" s="28" t="s">
        <v>5658</v>
      </c>
      <c r="M11702" s="28" t="s">
        <v>6240</v>
      </c>
    </row>
    <row r="11703" spans="1:13" hidden="1" x14ac:dyDescent="0.2">
      <c r="A11703" s="27">
        <v>95983</v>
      </c>
      <c r="B11703" s="28" t="s">
        <v>4573</v>
      </c>
      <c r="C11703" s="28" t="s">
        <v>4574</v>
      </c>
      <c r="D11703" s="25">
        <v>41820</v>
      </c>
      <c r="F11703" s="26">
        <v>45.83</v>
      </c>
      <c r="G11703" s="28" t="s">
        <v>6790</v>
      </c>
      <c r="H11703" s="28" t="s">
        <v>3381</v>
      </c>
      <c r="J11703" s="28" t="s">
        <v>4909</v>
      </c>
      <c r="K11703" s="29">
        <v>41820</v>
      </c>
      <c r="L11703" s="28" t="s">
        <v>7174</v>
      </c>
      <c r="M11703" s="28" t="s">
        <v>7220</v>
      </c>
    </row>
    <row r="11704" spans="1:13" hidden="1" x14ac:dyDescent="0.2">
      <c r="A11704" s="211">
        <v>95975.2</v>
      </c>
      <c r="B11704" s="28" t="s">
        <v>4573</v>
      </c>
      <c r="C11704" s="28" t="s">
        <v>4574</v>
      </c>
      <c r="D11704" s="25">
        <v>41821</v>
      </c>
      <c r="E11704" s="28" t="s">
        <v>468</v>
      </c>
      <c r="F11704" s="26">
        <v>50</v>
      </c>
      <c r="G11704" s="28" t="s">
        <v>5158</v>
      </c>
      <c r="H11704" s="28" t="s">
        <v>7154</v>
      </c>
      <c r="J11704" s="28" t="s">
        <v>4905</v>
      </c>
      <c r="K11704" s="29">
        <v>41821</v>
      </c>
      <c r="L11704" s="28" t="s">
        <v>7182</v>
      </c>
      <c r="M11704" s="28" t="s">
        <v>3322</v>
      </c>
    </row>
    <row r="11705" spans="1:13" hidden="1" x14ac:dyDescent="0.2">
      <c r="A11705" s="211">
        <v>95973</v>
      </c>
      <c r="B11705" s="28" t="s">
        <v>4579</v>
      </c>
      <c r="C11705" s="28" t="s">
        <v>4574</v>
      </c>
      <c r="D11705" s="25">
        <v>41821</v>
      </c>
      <c r="F11705" s="26">
        <v>50</v>
      </c>
      <c r="G11705" s="28" t="s">
        <v>4580</v>
      </c>
      <c r="H11705" s="28" t="s">
        <v>6667</v>
      </c>
      <c r="K11705" s="29">
        <v>41821</v>
      </c>
      <c r="L11705" s="28" t="s">
        <v>3059</v>
      </c>
      <c r="M11705" s="28" t="s">
        <v>7425</v>
      </c>
    </row>
    <row r="11706" spans="1:13" hidden="1" x14ac:dyDescent="0.2">
      <c r="A11706" s="211">
        <v>95974</v>
      </c>
      <c r="B11706" s="28" t="s">
        <v>4579</v>
      </c>
      <c r="C11706" s="28" t="s">
        <v>4574</v>
      </c>
      <c r="D11706" s="25">
        <v>41821</v>
      </c>
      <c r="F11706" s="26">
        <v>70</v>
      </c>
      <c r="G11706" s="28" t="s">
        <v>4580</v>
      </c>
      <c r="H11706" s="28" t="s">
        <v>6667</v>
      </c>
      <c r="K11706" s="29">
        <v>41821</v>
      </c>
      <c r="L11706" s="28" t="s">
        <v>3059</v>
      </c>
      <c r="M11706" s="28" t="s">
        <v>6742</v>
      </c>
    </row>
    <row r="11707" spans="1:13" hidden="1" x14ac:dyDescent="0.2">
      <c r="A11707" s="211">
        <v>95975.1</v>
      </c>
      <c r="B11707" s="28" t="s">
        <v>4573</v>
      </c>
      <c r="C11707" s="28" t="s">
        <v>4574</v>
      </c>
      <c r="D11707" s="25">
        <v>41821</v>
      </c>
      <c r="F11707" s="26">
        <v>50</v>
      </c>
      <c r="G11707" s="28" t="s">
        <v>4915</v>
      </c>
      <c r="H11707" s="28" t="s">
        <v>4600</v>
      </c>
      <c r="J11707" s="28" t="s">
        <v>4905</v>
      </c>
      <c r="K11707" s="29">
        <v>41821</v>
      </c>
      <c r="L11707" s="28" t="s">
        <v>7182</v>
      </c>
      <c r="M11707" s="28" t="s">
        <v>3322</v>
      </c>
    </row>
    <row r="11708" spans="1:13" hidden="1" x14ac:dyDescent="0.2">
      <c r="A11708" s="211">
        <v>96166</v>
      </c>
      <c r="B11708" s="28" t="s">
        <v>4573</v>
      </c>
      <c r="C11708" s="28" t="s">
        <v>5135</v>
      </c>
      <c r="D11708" s="25">
        <v>41821</v>
      </c>
      <c r="F11708" s="26">
        <v>9.0299999999999994</v>
      </c>
      <c r="G11708" s="28" t="s">
        <v>7120</v>
      </c>
      <c r="H11708" s="28" t="s">
        <v>4599</v>
      </c>
      <c r="I11708" s="28" t="s">
        <v>2431</v>
      </c>
      <c r="J11708" s="28" t="s">
        <v>4909</v>
      </c>
      <c r="K11708" s="29">
        <v>41822</v>
      </c>
      <c r="L11708" s="28" t="s">
        <v>5658</v>
      </c>
      <c r="M11708" s="28" t="s">
        <v>6241</v>
      </c>
    </row>
    <row r="11709" spans="1:13" hidden="1" x14ac:dyDescent="0.2">
      <c r="A11709" s="211">
        <v>95978</v>
      </c>
      <c r="B11709" s="28" t="s">
        <v>4573</v>
      </c>
      <c r="C11709" s="28" t="s">
        <v>4574</v>
      </c>
      <c r="D11709" s="25">
        <v>41821</v>
      </c>
      <c r="F11709" s="26">
        <v>5</v>
      </c>
      <c r="G11709" s="28" t="s">
        <v>5134</v>
      </c>
      <c r="H11709" s="28" t="s">
        <v>5954</v>
      </c>
      <c r="J11709" s="28" t="s">
        <v>4912</v>
      </c>
      <c r="K11709" s="29">
        <v>41821</v>
      </c>
      <c r="L11709" s="28" t="s">
        <v>7174</v>
      </c>
      <c r="M11709" s="28" t="s">
        <v>7194</v>
      </c>
    </row>
    <row r="11710" spans="1:13" hidden="1" x14ac:dyDescent="0.2">
      <c r="A11710" s="211">
        <v>95970</v>
      </c>
      <c r="B11710" s="28" t="s">
        <v>4573</v>
      </c>
      <c r="C11710" s="28" t="s">
        <v>4574</v>
      </c>
      <c r="D11710" s="25">
        <v>41821</v>
      </c>
      <c r="F11710" s="26">
        <v>16.55</v>
      </c>
      <c r="G11710" s="28" t="s">
        <v>4577</v>
      </c>
      <c r="H11710" s="28" t="s">
        <v>3365</v>
      </c>
      <c r="J11710" s="28" t="s">
        <v>4909</v>
      </c>
      <c r="K11710" s="29">
        <v>41821</v>
      </c>
      <c r="L11710" s="28" t="s">
        <v>7176</v>
      </c>
      <c r="M11710" s="28">
        <v>1483</v>
      </c>
    </row>
    <row r="11711" spans="1:13" hidden="1" x14ac:dyDescent="0.2">
      <c r="A11711" s="211">
        <v>95972</v>
      </c>
      <c r="B11711" s="28" t="s">
        <v>4573</v>
      </c>
      <c r="C11711" s="28" t="s">
        <v>4574</v>
      </c>
      <c r="D11711" s="25">
        <v>41821</v>
      </c>
      <c r="E11711" s="28" t="s">
        <v>7946</v>
      </c>
      <c r="F11711" s="26">
        <v>10.85</v>
      </c>
      <c r="G11711" s="28" t="s">
        <v>5151</v>
      </c>
      <c r="H11711" s="28" t="s">
        <v>277</v>
      </c>
      <c r="J11711" s="28" t="s">
        <v>4907</v>
      </c>
      <c r="K11711" s="29">
        <v>41821</v>
      </c>
      <c r="L11711" s="28" t="s">
        <v>7174</v>
      </c>
      <c r="M11711" s="28" t="s">
        <v>6682</v>
      </c>
    </row>
    <row r="11712" spans="1:13" hidden="1" x14ac:dyDescent="0.2">
      <c r="A11712" s="211">
        <v>95969</v>
      </c>
      <c r="B11712" s="28" t="s">
        <v>4573</v>
      </c>
      <c r="C11712" s="28" t="s">
        <v>4574</v>
      </c>
      <c r="D11712" s="25">
        <v>41821</v>
      </c>
      <c r="E11712" s="28" t="s">
        <v>3382</v>
      </c>
      <c r="F11712" s="26">
        <v>120</v>
      </c>
      <c r="G11712" s="28" t="s">
        <v>5414</v>
      </c>
      <c r="H11712" s="28" t="s">
        <v>3381</v>
      </c>
      <c r="J11712" s="28" t="s">
        <v>4909</v>
      </c>
      <c r="K11712" s="29">
        <v>41821</v>
      </c>
      <c r="L11712" s="28" t="s">
        <v>7174</v>
      </c>
      <c r="M11712" s="28" t="s">
        <v>7188</v>
      </c>
    </row>
    <row r="11713" spans="1:13" hidden="1" x14ac:dyDescent="0.2">
      <c r="A11713" s="27">
        <v>96167</v>
      </c>
      <c r="B11713" s="28" t="s">
        <v>4573</v>
      </c>
      <c r="C11713" s="28" t="s">
        <v>5135</v>
      </c>
      <c r="D11713" s="25">
        <v>41821</v>
      </c>
      <c r="F11713" s="26">
        <v>40.32</v>
      </c>
      <c r="G11713" s="28" t="s">
        <v>5160</v>
      </c>
      <c r="H11713" s="28" t="s">
        <v>4599</v>
      </c>
      <c r="I11713" s="28" t="s">
        <v>2431</v>
      </c>
      <c r="J11713" s="28" t="s">
        <v>7139</v>
      </c>
      <c r="K11713" s="29">
        <v>41823</v>
      </c>
      <c r="L11713" s="28" t="s">
        <v>5658</v>
      </c>
      <c r="M11713" s="28" t="s">
        <v>6242</v>
      </c>
    </row>
    <row r="11714" spans="1:13" hidden="1" x14ac:dyDescent="0.2">
      <c r="A11714" s="27">
        <v>96213</v>
      </c>
      <c r="B11714" s="28" t="s">
        <v>4573</v>
      </c>
      <c r="C11714" s="28" t="s">
        <v>2008</v>
      </c>
      <c r="D11714" s="25">
        <v>41821</v>
      </c>
      <c r="F11714" s="26">
        <v>29.84</v>
      </c>
      <c r="G11714" s="28" t="s">
        <v>683</v>
      </c>
      <c r="H11714" s="28" t="s">
        <v>3365</v>
      </c>
      <c r="J11714" s="28" t="s">
        <v>4909</v>
      </c>
      <c r="K11714" s="29">
        <v>41677</v>
      </c>
      <c r="L11714" s="28" t="s">
        <v>5658</v>
      </c>
      <c r="M11714" s="28" t="s">
        <v>5345</v>
      </c>
    </row>
    <row r="11715" spans="1:13" hidden="1" x14ac:dyDescent="0.2">
      <c r="A11715" s="27">
        <v>95975.3</v>
      </c>
      <c r="B11715" s="28" t="s">
        <v>4573</v>
      </c>
      <c r="C11715" s="28" t="s">
        <v>4574</v>
      </c>
      <c r="D11715" s="25">
        <v>41821</v>
      </c>
      <c r="E11715" s="28" t="s">
        <v>3367</v>
      </c>
      <c r="F11715" s="26">
        <v>30</v>
      </c>
      <c r="G11715" s="28" t="s">
        <v>8412</v>
      </c>
      <c r="H11715" s="28" t="s">
        <v>3365</v>
      </c>
      <c r="J11715" s="28" t="s">
        <v>4905</v>
      </c>
      <c r="K11715" s="29">
        <v>41821</v>
      </c>
      <c r="L11715" s="28" t="s">
        <v>7182</v>
      </c>
      <c r="M11715" s="28" t="s">
        <v>3322</v>
      </c>
    </row>
    <row r="11716" spans="1:13" hidden="1" x14ac:dyDescent="0.2">
      <c r="A11716" s="27">
        <v>95971</v>
      </c>
      <c r="B11716" s="28" t="s">
        <v>4579</v>
      </c>
      <c r="C11716" s="28" t="s">
        <v>4574</v>
      </c>
      <c r="D11716" s="25">
        <v>41821</v>
      </c>
      <c r="F11716" s="26">
        <v>50</v>
      </c>
      <c r="G11716" s="28" t="s">
        <v>5133</v>
      </c>
      <c r="H11716" s="28" t="s">
        <v>6667</v>
      </c>
      <c r="K11716" s="29">
        <v>41821</v>
      </c>
      <c r="L11716" s="28" t="s">
        <v>7174</v>
      </c>
      <c r="M11716" s="28" t="s">
        <v>2972</v>
      </c>
    </row>
    <row r="11717" spans="1:13" hidden="1" x14ac:dyDescent="0.2">
      <c r="A11717" s="27">
        <v>96255</v>
      </c>
      <c r="B11717" s="28" t="s">
        <v>5150</v>
      </c>
      <c r="C11717" s="28" t="s">
        <v>5133</v>
      </c>
      <c r="D11717" s="25">
        <v>41821</v>
      </c>
      <c r="F11717" s="26">
        <v>-50</v>
      </c>
      <c r="G11717" s="28" t="s">
        <v>5133</v>
      </c>
      <c r="H11717" s="28" t="s">
        <v>6667</v>
      </c>
      <c r="K11717" s="29">
        <v>41821</v>
      </c>
      <c r="L11717" s="28" t="s">
        <v>5658</v>
      </c>
      <c r="M11717" s="28" t="s">
        <v>2745</v>
      </c>
    </row>
    <row r="11718" spans="1:13" hidden="1" x14ac:dyDescent="0.2">
      <c r="A11718" s="27">
        <v>95977</v>
      </c>
      <c r="B11718" s="28" t="s">
        <v>4573</v>
      </c>
      <c r="C11718" s="28" t="s">
        <v>4574</v>
      </c>
      <c r="D11718" s="25">
        <v>41821</v>
      </c>
      <c r="F11718" s="26">
        <v>39.85</v>
      </c>
      <c r="G11718" s="28" t="s">
        <v>6021</v>
      </c>
      <c r="H11718" s="28" t="s">
        <v>3381</v>
      </c>
      <c r="J11718" s="28" t="s">
        <v>4909</v>
      </c>
      <c r="K11718" s="29">
        <v>41821</v>
      </c>
      <c r="L11718" s="28" t="s">
        <v>7174</v>
      </c>
      <c r="M11718" s="28" t="s">
        <v>6784</v>
      </c>
    </row>
    <row r="11719" spans="1:13" hidden="1" x14ac:dyDescent="0.2">
      <c r="A11719" s="27">
        <v>95976</v>
      </c>
      <c r="B11719" s="28" t="s">
        <v>4573</v>
      </c>
      <c r="C11719" s="28" t="s">
        <v>4574</v>
      </c>
      <c r="D11719" s="25">
        <v>41821</v>
      </c>
      <c r="F11719" s="26">
        <v>12.12</v>
      </c>
      <c r="G11719" s="28" t="s">
        <v>6022</v>
      </c>
      <c r="H11719" s="28" t="s">
        <v>3381</v>
      </c>
      <c r="J11719" s="28" t="s">
        <v>4909</v>
      </c>
      <c r="K11719" s="29">
        <v>41821</v>
      </c>
      <c r="L11719" s="28" t="s">
        <v>7174</v>
      </c>
      <c r="M11719" s="28" t="s">
        <v>7195</v>
      </c>
    </row>
    <row r="11720" spans="1:13" hidden="1" x14ac:dyDescent="0.2">
      <c r="A11720" s="27">
        <v>95981</v>
      </c>
      <c r="B11720" s="28" t="s">
        <v>4573</v>
      </c>
      <c r="C11720" s="28" t="s">
        <v>4574</v>
      </c>
      <c r="D11720" s="25">
        <v>41821</v>
      </c>
      <c r="E11720" s="28" t="s">
        <v>7162</v>
      </c>
      <c r="F11720" s="26">
        <v>20</v>
      </c>
      <c r="G11720" s="28" t="s">
        <v>4595</v>
      </c>
      <c r="H11720" s="28" t="s">
        <v>3370</v>
      </c>
      <c r="J11720" s="28" t="s">
        <v>4906</v>
      </c>
      <c r="K11720" s="29">
        <v>41821</v>
      </c>
      <c r="L11720" s="28" t="s">
        <v>7182</v>
      </c>
      <c r="M11720" s="28" t="s">
        <v>3323</v>
      </c>
    </row>
    <row r="11721" spans="1:13" hidden="1" x14ac:dyDescent="0.2">
      <c r="A11721" s="27">
        <v>96268</v>
      </c>
      <c r="B11721" s="28" t="s">
        <v>4573</v>
      </c>
      <c r="C11721" s="28" t="s">
        <v>4580</v>
      </c>
      <c r="D11721" s="25">
        <v>41821</v>
      </c>
      <c r="E11721" s="28" t="s">
        <v>3172</v>
      </c>
      <c r="F11721" s="26">
        <v>585</v>
      </c>
      <c r="G11721" s="28" t="s">
        <v>4595</v>
      </c>
      <c r="H11721" s="28" t="s">
        <v>3370</v>
      </c>
    </row>
    <row r="11722" spans="1:13" hidden="1" x14ac:dyDescent="0.2">
      <c r="A11722" s="27">
        <v>96267</v>
      </c>
      <c r="B11722" s="28" t="s">
        <v>5150</v>
      </c>
      <c r="C11722" s="28" t="s">
        <v>4580</v>
      </c>
      <c r="D11722" s="25">
        <v>41821</v>
      </c>
      <c r="E11722" s="28" t="s">
        <v>3171</v>
      </c>
      <c r="F11722" s="26">
        <v>-780</v>
      </c>
      <c r="G11722" s="28" t="s">
        <v>4574</v>
      </c>
      <c r="H11722" s="28" t="s">
        <v>6667</v>
      </c>
    </row>
    <row r="11723" spans="1:13" hidden="1" x14ac:dyDescent="0.2">
      <c r="A11723" s="27">
        <v>95979</v>
      </c>
      <c r="B11723" s="28" t="s">
        <v>4573</v>
      </c>
      <c r="C11723" s="28" t="s">
        <v>4574</v>
      </c>
      <c r="D11723" s="25">
        <v>41821</v>
      </c>
      <c r="E11723" s="28" t="s">
        <v>4191</v>
      </c>
      <c r="F11723" s="26">
        <v>50.09</v>
      </c>
      <c r="G11723" s="28" t="s">
        <v>4597</v>
      </c>
      <c r="H11723" s="28" t="s">
        <v>7322</v>
      </c>
      <c r="J11723" s="28" t="s">
        <v>4549</v>
      </c>
      <c r="K11723" s="29">
        <v>41821</v>
      </c>
      <c r="L11723" s="28" t="s">
        <v>7174</v>
      </c>
      <c r="M11723" s="28" t="s">
        <v>7192</v>
      </c>
    </row>
    <row r="11724" spans="1:13" hidden="1" x14ac:dyDescent="0.2">
      <c r="A11724" s="27">
        <v>95980</v>
      </c>
      <c r="B11724" s="28" t="s">
        <v>4573</v>
      </c>
      <c r="C11724" s="28" t="s">
        <v>4574</v>
      </c>
      <c r="D11724" s="25">
        <v>41821</v>
      </c>
      <c r="E11724" s="28" t="s">
        <v>5365</v>
      </c>
      <c r="F11724" s="26">
        <v>180</v>
      </c>
      <c r="G11724" s="28" t="s">
        <v>4597</v>
      </c>
      <c r="H11724" s="28" t="s">
        <v>3381</v>
      </c>
      <c r="J11724" s="28" t="s">
        <v>4909</v>
      </c>
      <c r="K11724" s="29">
        <v>41821</v>
      </c>
      <c r="L11724" s="28" t="s">
        <v>7174</v>
      </c>
      <c r="M11724" s="28" t="s">
        <v>7192</v>
      </c>
    </row>
    <row r="11725" spans="1:13" hidden="1" x14ac:dyDescent="0.2">
      <c r="A11725" s="27">
        <v>95968</v>
      </c>
      <c r="B11725" s="28" t="s">
        <v>4573</v>
      </c>
      <c r="C11725" s="28" t="s">
        <v>4574</v>
      </c>
      <c r="D11725" s="25">
        <v>41822</v>
      </c>
      <c r="F11725" s="26">
        <v>23.05</v>
      </c>
      <c r="G11725" s="28" t="s">
        <v>8623</v>
      </c>
      <c r="H11725" s="28" t="s">
        <v>3381</v>
      </c>
      <c r="J11725" s="28" t="s">
        <v>4907</v>
      </c>
      <c r="K11725" s="29">
        <v>41822</v>
      </c>
      <c r="L11725" s="28" t="s">
        <v>7174</v>
      </c>
      <c r="M11725" s="28" t="s">
        <v>1402</v>
      </c>
    </row>
    <row r="11726" spans="1:13" hidden="1" x14ac:dyDescent="0.2">
      <c r="A11726" s="27">
        <v>95967</v>
      </c>
      <c r="B11726" s="28" t="s">
        <v>4573</v>
      </c>
      <c r="C11726" s="28" t="s">
        <v>4574</v>
      </c>
      <c r="D11726" s="25">
        <v>41822</v>
      </c>
      <c r="E11726" s="28" t="s">
        <v>3389</v>
      </c>
      <c r="F11726" s="26">
        <v>26.95</v>
      </c>
      <c r="G11726" s="28" t="s">
        <v>5139</v>
      </c>
      <c r="H11726" s="28" t="s">
        <v>3381</v>
      </c>
      <c r="J11726" s="28" t="s">
        <v>4911</v>
      </c>
      <c r="K11726" s="29">
        <v>41822</v>
      </c>
      <c r="L11726" s="28" t="s">
        <v>7174</v>
      </c>
      <c r="M11726" s="28" t="s">
        <v>7187</v>
      </c>
    </row>
    <row r="11727" spans="1:13" hidden="1" x14ac:dyDescent="0.2">
      <c r="A11727" s="27">
        <v>96168</v>
      </c>
      <c r="B11727" s="28" t="s">
        <v>4573</v>
      </c>
      <c r="C11727" s="28" t="s">
        <v>5135</v>
      </c>
      <c r="D11727" s="25">
        <v>41822</v>
      </c>
      <c r="F11727" s="26">
        <v>5.49</v>
      </c>
      <c r="G11727" s="28" t="s">
        <v>5137</v>
      </c>
      <c r="H11727" s="28" t="s">
        <v>3365</v>
      </c>
      <c r="J11727" s="28" t="s">
        <v>4909</v>
      </c>
      <c r="K11727" s="29">
        <v>41823</v>
      </c>
      <c r="L11727" s="28" t="s">
        <v>5658</v>
      </c>
      <c r="M11727" s="28" t="s">
        <v>6195</v>
      </c>
    </row>
    <row r="11728" spans="1:13" hidden="1" x14ac:dyDescent="0.2">
      <c r="A11728" s="211">
        <v>96169</v>
      </c>
      <c r="B11728" s="28" t="s">
        <v>4573</v>
      </c>
      <c r="C11728" s="28" t="s">
        <v>5135</v>
      </c>
      <c r="D11728" s="25">
        <v>41823</v>
      </c>
      <c r="F11728" s="26">
        <v>6.4</v>
      </c>
      <c r="G11728" s="28" t="s">
        <v>7120</v>
      </c>
      <c r="H11728" s="28" t="s">
        <v>3484</v>
      </c>
      <c r="J11728" s="28" t="s">
        <v>4907</v>
      </c>
      <c r="K11728" s="29">
        <v>41824</v>
      </c>
      <c r="L11728" s="28" t="s">
        <v>5658</v>
      </c>
      <c r="M11728" s="28" t="s">
        <v>1424</v>
      </c>
    </row>
    <row r="11729" spans="1:13" hidden="1" x14ac:dyDescent="0.2">
      <c r="A11729" s="211">
        <v>95965</v>
      </c>
      <c r="B11729" s="28" t="s">
        <v>4573</v>
      </c>
      <c r="C11729" s="28" t="s">
        <v>4574</v>
      </c>
      <c r="D11729" s="25">
        <v>41823</v>
      </c>
      <c r="F11729" s="26">
        <v>11.39</v>
      </c>
      <c r="G11729" s="28" t="s">
        <v>5143</v>
      </c>
      <c r="H11729" s="28" t="s">
        <v>3381</v>
      </c>
      <c r="J11729" s="28" t="s">
        <v>4909</v>
      </c>
      <c r="K11729" s="29">
        <v>41823</v>
      </c>
      <c r="L11729" s="28" t="s">
        <v>7174</v>
      </c>
      <c r="M11729" s="28" t="s">
        <v>7217</v>
      </c>
    </row>
    <row r="11730" spans="1:13" hidden="1" x14ac:dyDescent="0.2">
      <c r="A11730" s="211">
        <v>95966</v>
      </c>
      <c r="B11730" s="28" t="s">
        <v>4573</v>
      </c>
      <c r="C11730" s="28" t="s">
        <v>4574</v>
      </c>
      <c r="D11730" s="25">
        <v>41823</v>
      </c>
      <c r="F11730" s="26">
        <v>7.99</v>
      </c>
      <c r="G11730" s="28" t="s">
        <v>2742</v>
      </c>
      <c r="H11730" s="28" t="s">
        <v>3381</v>
      </c>
      <c r="J11730" s="28" t="s">
        <v>4911</v>
      </c>
      <c r="K11730" s="29">
        <v>41823</v>
      </c>
      <c r="L11730" s="28" t="s">
        <v>7174</v>
      </c>
      <c r="M11730" s="28" t="s">
        <v>8111</v>
      </c>
    </row>
    <row r="11731" spans="1:13" hidden="1" x14ac:dyDescent="0.2">
      <c r="A11731" s="27">
        <v>95964</v>
      </c>
      <c r="B11731" s="28" t="s">
        <v>4579</v>
      </c>
      <c r="C11731" s="28" t="s">
        <v>4574</v>
      </c>
      <c r="D11731" s="25">
        <v>41823</v>
      </c>
      <c r="F11731" s="26">
        <v>2362.27</v>
      </c>
      <c r="G11731" s="28" t="s">
        <v>5135</v>
      </c>
      <c r="H11731" s="28" t="s">
        <v>6667</v>
      </c>
      <c r="K11731" s="29">
        <v>41823</v>
      </c>
      <c r="L11731" s="28" t="s">
        <v>7174</v>
      </c>
      <c r="M11731" s="28" t="s">
        <v>7218</v>
      </c>
    </row>
    <row r="11732" spans="1:13" x14ac:dyDescent="0.2">
      <c r="A11732" s="27">
        <v>96215</v>
      </c>
      <c r="B11732" s="28" t="s">
        <v>4573</v>
      </c>
      <c r="C11732" s="28" t="s">
        <v>2008</v>
      </c>
      <c r="D11732" s="25">
        <v>41823</v>
      </c>
      <c r="E11732" s="28" t="s">
        <v>473</v>
      </c>
      <c r="F11732" s="26">
        <v>13.31</v>
      </c>
      <c r="G11732" s="28" t="s">
        <v>683</v>
      </c>
      <c r="H11732" s="28" t="s">
        <v>7151</v>
      </c>
      <c r="J11732" s="28" t="s">
        <v>4907</v>
      </c>
      <c r="K11732" s="29">
        <v>41736</v>
      </c>
      <c r="L11732" s="28" t="s">
        <v>5658</v>
      </c>
      <c r="M11732" s="28" t="s">
        <v>4836</v>
      </c>
    </row>
    <row r="11733" spans="1:13" hidden="1" x14ac:dyDescent="0.2">
      <c r="A11733" s="27">
        <v>96214.1</v>
      </c>
      <c r="B11733" s="28" t="s">
        <v>4573</v>
      </c>
      <c r="C11733" s="28" t="s">
        <v>2008</v>
      </c>
      <c r="D11733" s="25">
        <v>41823</v>
      </c>
      <c r="E11733" s="28" t="s">
        <v>1331</v>
      </c>
      <c r="F11733" s="26">
        <v>11</v>
      </c>
      <c r="G11733" s="28" t="s">
        <v>683</v>
      </c>
      <c r="H11733" s="28" t="s">
        <v>3488</v>
      </c>
      <c r="J11733" s="28" t="s">
        <v>4908</v>
      </c>
      <c r="K11733" s="29">
        <v>41736</v>
      </c>
      <c r="L11733" s="28" t="s">
        <v>5658</v>
      </c>
      <c r="M11733" s="28" t="s">
        <v>4836</v>
      </c>
    </row>
    <row r="11734" spans="1:13" hidden="1" x14ac:dyDescent="0.2">
      <c r="A11734" s="27">
        <v>96214.2</v>
      </c>
      <c r="B11734" s="28" t="s">
        <v>4573</v>
      </c>
      <c r="C11734" s="28" t="s">
        <v>2008</v>
      </c>
      <c r="D11734" s="25">
        <v>41823</v>
      </c>
      <c r="F11734" s="26">
        <v>22.81</v>
      </c>
      <c r="G11734" s="28" t="s">
        <v>683</v>
      </c>
      <c r="H11734" s="28" t="s">
        <v>3365</v>
      </c>
      <c r="J11734" s="28" t="s">
        <v>4909</v>
      </c>
      <c r="K11734" s="29">
        <v>41736</v>
      </c>
      <c r="L11734" s="28" t="s">
        <v>5658</v>
      </c>
      <c r="M11734" s="28" t="s">
        <v>4836</v>
      </c>
    </row>
    <row r="11735" spans="1:13" hidden="1" x14ac:dyDescent="0.2">
      <c r="A11735" s="27">
        <v>96216</v>
      </c>
      <c r="B11735" s="28" t="s">
        <v>4573</v>
      </c>
      <c r="C11735" s="28" t="s">
        <v>2008</v>
      </c>
      <c r="D11735" s="25">
        <v>41823</v>
      </c>
      <c r="F11735" s="26">
        <v>63.89</v>
      </c>
      <c r="G11735" s="28" t="s">
        <v>683</v>
      </c>
      <c r="H11735" s="28" t="s">
        <v>7322</v>
      </c>
      <c r="J11735" s="28" t="s">
        <v>7139</v>
      </c>
      <c r="K11735" s="29">
        <v>41736</v>
      </c>
      <c r="L11735" s="28" t="s">
        <v>5658</v>
      </c>
      <c r="M11735" s="28" t="s">
        <v>4832</v>
      </c>
    </row>
    <row r="11736" spans="1:13" hidden="1" x14ac:dyDescent="0.2">
      <c r="A11736" s="27">
        <v>96170</v>
      </c>
      <c r="B11736" s="28" t="s">
        <v>4573</v>
      </c>
      <c r="C11736" s="28" t="s">
        <v>5135</v>
      </c>
      <c r="D11736" s="25">
        <v>41823</v>
      </c>
      <c r="F11736" s="26">
        <v>1.63</v>
      </c>
      <c r="G11736" s="28" t="s">
        <v>5137</v>
      </c>
      <c r="H11736" s="28" t="s">
        <v>3365</v>
      </c>
      <c r="J11736" s="28" t="s">
        <v>4909</v>
      </c>
      <c r="K11736" s="29">
        <v>41824</v>
      </c>
      <c r="L11736" s="28" t="s">
        <v>5658</v>
      </c>
      <c r="M11736" s="28" t="s">
        <v>6195</v>
      </c>
    </row>
    <row r="11737" spans="1:13" x14ac:dyDescent="0.2">
      <c r="A11737" s="27">
        <v>96171</v>
      </c>
      <c r="B11737" s="28" t="s">
        <v>4573</v>
      </c>
      <c r="C11737" s="28" t="s">
        <v>5135</v>
      </c>
      <c r="D11737" s="25">
        <v>41823</v>
      </c>
      <c r="F11737" s="26">
        <v>17</v>
      </c>
      <c r="G11737" s="28" t="s">
        <v>2205</v>
      </c>
      <c r="H11737" s="28" t="s">
        <v>7151</v>
      </c>
      <c r="J11737" s="28" t="s">
        <v>4911</v>
      </c>
      <c r="K11737" s="29">
        <v>41824</v>
      </c>
      <c r="L11737" s="28" t="s">
        <v>5658</v>
      </c>
      <c r="M11737" s="28" t="s">
        <v>755</v>
      </c>
    </row>
    <row r="11738" spans="1:13" hidden="1" x14ac:dyDescent="0.2">
      <c r="A11738" s="211">
        <v>95962</v>
      </c>
      <c r="B11738" s="28" t="s">
        <v>4573</v>
      </c>
      <c r="C11738" s="28" t="s">
        <v>4574</v>
      </c>
      <c r="D11738" s="25">
        <v>41824</v>
      </c>
      <c r="F11738" s="26">
        <v>35</v>
      </c>
      <c r="G11738" s="28" t="s">
        <v>6756</v>
      </c>
      <c r="H11738" s="28" t="s">
        <v>277</v>
      </c>
      <c r="J11738" s="28" t="s">
        <v>4911</v>
      </c>
      <c r="K11738" s="29">
        <v>41824</v>
      </c>
      <c r="L11738" s="28" t="s">
        <v>7174</v>
      </c>
      <c r="M11738" s="28" t="s">
        <v>6785</v>
      </c>
    </row>
    <row r="11739" spans="1:13" hidden="1" x14ac:dyDescent="0.2">
      <c r="A11739" s="211">
        <v>96174</v>
      </c>
      <c r="B11739" s="28" t="s">
        <v>4573</v>
      </c>
      <c r="C11739" s="28" t="s">
        <v>5135</v>
      </c>
      <c r="D11739" s="25">
        <v>41824</v>
      </c>
      <c r="E11739" s="28" t="s">
        <v>575</v>
      </c>
      <c r="F11739" s="26">
        <v>8.3000000000000007</v>
      </c>
      <c r="G11739" s="28" t="s">
        <v>2203</v>
      </c>
      <c r="H11739" s="28" t="s">
        <v>7311</v>
      </c>
      <c r="J11739" s="28" t="s">
        <v>4683</v>
      </c>
      <c r="K11739" s="29">
        <v>41825</v>
      </c>
      <c r="L11739" s="28" t="s">
        <v>5658</v>
      </c>
      <c r="M11739" s="28" t="s">
        <v>6243</v>
      </c>
    </row>
    <row r="11740" spans="1:13" hidden="1" x14ac:dyDescent="0.2">
      <c r="A11740" s="211">
        <v>95963</v>
      </c>
      <c r="B11740" s="28" t="s">
        <v>4573</v>
      </c>
      <c r="C11740" s="28" t="s">
        <v>4574</v>
      </c>
      <c r="D11740" s="25">
        <v>41824</v>
      </c>
      <c r="F11740" s="26">
        <v>12</v>
      </c>
      <c r="G11740" s="28" t="s">
        <v>4596</v>
      </c>
      <c r="H11740" s="28" t="s">
        <v>5954</v>
      </c>
      <c r="J11740" s="28" t="s">
        <v>4912</v>
      </c>
      <c r="K11740" s="29">
        <v>41824</v>
      </c>
      <c r="L11740" s="28" t="s">
        <v>7174</v>
      </c>
      <c r="M11740" s="28" t="s">
        <v>4596</v>
      </c>
    </row>
    <row r="11741" spans="1:13" hidden="1" x14ac:dyDescent="0.2">
      <c r="A11741" s="27">
        <v>96172.1</v>
      </c>
      <c r="B11741" s="28" t="s">
        <v>4573</v>
      </c>
      <c r="C11741" s="28" t="s">
        <v>5135</v>
      </c>
      <c r="D11741" s="25">
        <v>41824</v>
      </c>
      <c r="E11741" s="28" t="s">
        <v>6550</v>
      </c>
      <c r="F11741" s="26">
        <v>11</v>
      </c>
      <c r="G11741" s="28" t="s">
        <v>5137</v>
      </c>
      <c r="H11741" s="28" t="s">
        <v>3370</v>
      </c>
      <c r="J11741" s="28" t="s">
        <v>4909</v>
      </c>
      <c r="K11741" s="29">
        <v>41825</v>
      </c>
      <c r="L11741" s="28" t="s">
        <v>5658</v>
      </c>
      <c r="M11741" s="28" t="s">
        <v>3175</v>
      </c>
    </row>
    <row r="11742" spans="1:13" hidden="1" x14ac:dyDescent="0.2">
      <c r="A11742" s="27">
        <v>96172.2</v>
      </c>
      <c r="B11742" s="28" t="s">
        <v>4573</v>
      </c>
      <c r="C11742" s="28" t="s">
        <v>5135</v>
      </c>
      <c r="D11742" s="25">
        <v>41824</v>
      </c>
      <c r="E11742" s="28" t="s">
        <v>4524</v>
      </c>
      <c r="F11742" s="26">
        <v>29.5</v>
      </c>
      <c r="G11742" s="28" t="s">
        <v>5137</v>
      </c>
      <c r="H11742" s="28" t="s">
        <v>3488</v>
      </c>
      <c r="J11742" s="28" t="s">
        <v>4909</v>
      </c>
      <c r="K11742" s="29">
        <v>41825</v>
      </c>
      <c r="L11742" s="28" t="s">
        <v>5658</v>
      </c>
      <c r="M11742" s="28" t="s">
        <v>3175</v>
      </c>
    </row>
    <row r="11743" spans="1:13" hidden="1" x14ac:dyDescent="0.2">
      <c r="A11743" s="27">
        <v>96172.3</v>
      </c>
      <c r="B11743" s="28" t="s">
        <v>4573</v>
      </c>
      <c r="C11743" s="28" t="s">
        <v>5135</v>
      </c>
      <c r="D11743" s="25">
        <v>41824</v>
      </c>
      <c r="F11743" s="26">
        <v>76.31</v>
      </c>
      <c r="G11743" s="28" t="s">
        <v>5137</v>
      </c>
      <c r="H11743" s="28" t="s">
        <v>3365</v>
      </c>
      <c r="J11743" s="28" t="s">
        <v>4909</v>
      </c>
      <c r="K11743" s="29">
        <v>41825</v>
      </c>
      <c r="L11743" s="28" t="s">
        <v>5658</v>
      </c>
      <c r="M11743" s="28" t="s">
        <v>3175</v>
      </c>
    </row>
    <row r="11744" spans="1:13" hidden="1" x14ac:dyDescent="0.2">
      <c r="A11744" s="27">
        <v>96173</v>
      </c>
      <c r="B11744" s="28" t="s">
        <v>4573</v>
      </c>
      <c r="C11744" s="28" t="s">
        <v>5135</v>
      </c>
      <c r="D11744" s="25">
        <v>41824</v>
      </c>
      <c r="F11744" s="26">
        <v>45.48</v>
      </c>
      <c r="G11744" s="28" t="s">
        <v>5137</v>
      </c>
      <c r="H11744" s="28" t="s">
        <v>7322</v>
      </c>
      <c r="J11744" s="28" t="s">
        <v>7139</v>
      </c>
      <c r="K11744" s="29">
        <v>41825</v>
      </c>
      <c r="L11744" s="28" t="s">
        <v>5658</v>
      </c>
      <c r="M11744" s="28" t="s">
        <v>6199</v>
      </c>
    </row>
    <row r="11745" spans="1:13" hidden="1" x14ac:dyDescent="0.2">
      <c r="A11745" s="27">
        <v>95961</v>
      </c>
      <c r="B11745" s="28" t="s">
        <v>4582</v>
      </c>
      <c r="C11745" s="28" t="s">
        <v>4574</v>
      </c>
      <c r="D11745" s="25">
        <v>41824</v>
      </c>
      <c r="F11745" s="26">
        <v>-623.91</v>
      </c>
      <c r="G11745" s="28" t="s">
        <v>875</v>
      </c>
      <c r="H11745" s="28" t="s">
        <v>6666</v>
      </c>
      <c r="K11745" s="29">
        <v>41824</v>
      </c>
      <c r="L11745" s="28" t="s">
        <v>2984</v>
      </c>
      <c r="M11745" s="28" t="s">
        <v>2985</v>
      </c>
    </row>
    <row r="11746" spans="1:13" hidden="1" x14ac:dyDescent="0.2">
      <c r="A11746" s="211">
        <v>96176</v>
      </c>
      <c r="B11746" s="28" t="s">
        <v>4573</v>
      </c>
      <c r="C11746" s="28" t="s">
        <v>5135</v>
      </c>
      <c r="D11746" s="25">
        <v>41825</v>
      </c>
      <c r="F11746" s="26">
        <v>5.99</v>
      </c>
      <c r="G11746" s="28" t="s">
        <v>1943</v>
      </c>
      <c r="H11746" s="28" t="s">
        <v>3381</v>
      </c>
      <c r="J11746" s="28" t="s">
        <v>4909</v>
      </c>
      <c r="K11746" s="29">
        <v>41827</v>
      </c>
      <c r="L11746" s="28" t="s">
        <v>5658</v>
      </c>
      <c r="M11746" s="28" t="s">
        <v>4233</v>
      </c>
    </row>
    <row r="11747" spans="1:13" hidden="1" x14ac:dyDescent="0.2">
      <c r="A11747" s="211">
        <v>96175</v>
      </c>
      <c r="B11747" s="28" t="s">
        <v>4573</v>
      </c>
      <c r="C11747" s="28" t="s">
        <v>5135</v>
      </c>
      <c r="D11747" s="25">
        <v>41825</v>
      </c>
      <c r="F11747" s="26">
        <v>4</v>
      </c>
      <c r="G11747" s="28" t="s">
        <v>7133</v>
      </c>
      <c r="H11747" s="28" t="s">
        <v>3381</v>
      </c>
      <c r="J11747" s="28" t="s">
        <v>4909</v>
      </c>
      <c r="K11747" s="29">
        <v>41827</v>
      </c>
      <c r="L11747" s="28" t="s">
        <v>5658</v>
      </c>
      <c r="M11747" s="28" t="s">
        <v>4232</v>
      </c>
    </row>
    <row r="11748" spans="1:13" hidden="1" x14ac:dyDescent="0.2">
      <c r="A11748" s="27">
        <v>96253</v>
      </c>
      <c r="B11748" s="28" t="s">
        <v>4573</v>
      </c>
      <c r="C11748" s="28" t="s">
        <v>5133</v>
      </c>
      <c r="D11748" s="25">
        <v>41825</v>
      </c>
      <c r="F11748" s="26">
        <v>5.8</v>
      </c>
      <c r="G11748" s="28" t="s">
        <v>5137</v>
      </c>
      <c r="H11748" s="28" t="s">
        <v>3365</v>
      </c>
      <c r="J11748" s="28" t="s">
        <v>4909</v>
      </c>
      <c r="K11748" s="29">
        <v>41825</v>
      </c>
      <c r="L11748" s="28" t="s">
        <v>5658</v>
      </c>
      <c r="M11748" s="28" t="s">
        <v>2744</v>
      </c>
    </row>
    <row r="11749" spans="1:13" x14ac:dyDescent="0.2">
      <c r="A11749" s="27">
        <v>96254</v>
      </c>
      <c r="B11749" s="28" t="s">
        <v>4573</v>
      </c>
      <c r="C11749" s="28" t="s">
        <v>5133</v>
      </c>
      <c r="D11749" s="25">
        <v>41825</v>
      </c>
      <c r="E11749" s="28" t="s">
        <v>475</v>
      </c>
      <c r="F11749" s="26">
        <v>8.32</v>
      </c>
      <c r="G11749" s="28" t="s">
        <v>5137</v>
      </c>
      <c r="H11749" s="28" t="s">
        <v>7151</v>
      </c>
      <c r="J11749" s="28" t="s">
        <v>4907</v>
      </c>
      <c r="K11749" s="29">
        <v>41825</v>
      </c>
      <c r="L11749" s="28" t="s">
        <v>5658</v>
      </c>
      <c r="M11749" s="28" t="s">
        <v>2744</v>
      </c>
    </row>
    <row r="11750" spans="1:13" hidden="1" x14ac:dyDescent="0.2">
      <c r="A11750" s="27">
        <v>96252</v>
      </c>
      <c r="B11750" s="28" t="s">
        <v>7124</v>
      </c>
      <c r="C11750" s="28" t="s">
        <v>5133</v>
      </c>
      <c r="D11750" s="25">
        <v>41825</v>
      </c>
      <c r="F11750" s="26">
        <v>-0.02</v>
      </c>
      <c r="G11750" s="28" t="s">
        <v>5133</v>
      </c>
      <c r="H11750" s="28" t="s">
        <v>6666</v>
      </c>
      <c r="K11750" s="29">
        <v>41825</v>
      </c>
      <c r="L11750" s="28" t="s">
        <v>5658</v>
      </c>
      <c r="M11750" s="28" t="s">
        <v>2937</v>
      </c>
    </row>
    <row r="11751" spans="1:13" hidden="1" x14ac:dyDescent="0.2">
      <c r="A11751" s="211">
        <v>96177</v>
      </c>
      <c r="B11751" s="28" t="s">
        <v>4573</v>
      </c>
      <c r="C11751" s="28" t="s">
        <v>5135</v>
      </c>
      <c r="D11751" s="25">
        <v>41826</v>
      </c>
      <c r="F11751" s="26">
        <v>7.85</v>
      </c>
      <c r="G11751" s="28" t="s">
        <v>7996</v>
      </c>
      <c r="H11751" s="28" t="s">
        <v>3484</v>
      </c>
      <c r="J11751" s="28" t="s">
        <v>4907</v>
      </c>
      <c r="K11751" s="29">
        <v>41827</v>
      </c>
      <c r="L11751" s="28" t="s">
        <v>5658</v>
      </c>
      <c r="M11751" s="28" t="s">
        <v>3394</v>
      </c>
    </row>
    <row r="11752" spans="1:13" hidden="1" x14ac:dyDescent="0.2">
      <c r="A11752" s="27">
        <v>96178</v>
      </c>
      <c r="B11752" s="28" t="s">
        <v>4573</v>
      </c>
      <c r="C11752" s="28" t="s">
        <v>5135</v>
      </c>
      <c r="D11752" s="25">
        <v>41826</v>
      </c>
      <c r="F11752" s="26">
        <v>7.65</v>
      </c>
      <c r="G11752" s="28" t="s">
        <v>3696</v>
      </c>
      <c r="H11752" s="28" t="s">
        <v>3488</v>
      </c>
      <c r="J11752" s="28" t="s">
        <v>4909</v>
      </c>
      <c r="K11752" s="29">
        <v>41827</v>
      </c>
      <c r="L11752" s="28" t="s">
        <v>5658</v>
      </c>
      <c r="M11752" s="28" t="s">
        <v>2079</v>
      </c>
    </row>
    <row r="11753" spans="1:13" hidden="1" x14ac:dyDescent="0.2">
      <c r="A11753" s="27">
        <v>96179</v>
      </c>
      <c r="B11753" s="28" t="s">
        <v>4573</v>
      </c>
      <c r="C11753" s="28" t="s">
        <v>5135</v>
      </c>
      <c r="D11753" s="25">
        <v>41826</v>
      </c>
      <c r="E11753" s="28" t="s">
        <v>559</v>
      </c>
      <c r="F11753" s="26">
        <v>26.35</v>
      </c>
      <c r="G11753" s="28" t="s">
        <v>3696</v>
      </c>
      <c r="H11753" s="28" t="s">
        <v>3484</v>
      </c>
      <c r="J11753" s="28" t="s">
        <v>4909</v>
      </c>
      <c r="K11753" s="29">
        <v>41827</v>
      </c>
      <c r="L11753" s="28" t="s">
        <v>5658</v>
      </c>
      <c r="M11753" s="28" t="s">
        <v>2079</v>
      </c>
    </row>
    <row r="11754" spans="1:13" hidden="1" x14ac:dyDescent="0.2">
      <c r="A11754" s="211">
        <v>96182</v>
      </c>
      <c r="B11754" s="28" t="s">
        <v>4573</v>
      </c>
      <c r="C11754" s="28" t="s">
        <v>5135</v>
      </c>
      <c r="D11754" s="25">
        <v>41827</v>
      </c>
      <c r="F11754" s="26">
        <v>287</v>
      </c>
      <c r="G11754" s="28" t="s">
        <v>6748</v>
      </c>
      <c r="H11754" s="28" t="s">
        <v>4599</v>
      </c>
      <c r="I11754" s="28" t="s">
        <v>1107</v>
      </c>
      <c r="J11754" s="28" t="s">
        <v>4909</v>
      </c>
      <c r="K11754" s="29">
        <v>41828</v>
      </c>
      <c r="L11754" s="28" t="s">
        <v>5658</v>
      </c>
      <c r="M11754" s="28" t="s">
        <v>5599</v>
      </c>
    </row>
    <row r="11755" spans="1:13" hidden="1" x14ac:dyDescent="0.2">
      <c r="A11755" s="211">
        <v>95959</v>
      </c>
      <c r="B11755" s="33" t="s">
        <v>4573</v>
      </c>
      <c r="C11755" s="33" t="s">
        <v>4574</v>
      </c>
      <c r="D11755" s="25">
        <v>41827</v>
      </c>
      <c r="F11755" s="26">
        <v>5</v>
      </c>
      <c r="G11755" s="28" t="s">
        <v>4590</v>
      </c>
      <c r="H11755" s="28" t="s">
        <v>5954</v>
      </c>
      <c r="J11755" s="28" t="s">
        <v>4912</v>
      </c>
      <c r="K11755" s="29">
        <v>41827</v>
      </c>
      <c r="L11755" s="33" t="s">
        <v>7182</v>
      </c>
      <c r="M11755" s="28" t="s">
        <v>3321</v>
      </c>
    </row>
    <row r="11756" spans="1:13" hidden="1" x14ac:dyDescent="0.2">
      <c r="A11756" s="211">
        <v>96180</v>
      </c>
      <c r="B11756" s="28" t="s">
        <v>4573</v>
      </c>
      <c r="C11756" s="28" t="s">
        <v>5135</v>
      </c>
      <c r="D11756" s="25">
        <v>41827</v>
      </c>
      <c r="E11756" s="28" t="s">
        <v>574</v>
      </c>
      <c r="F11756" s="26">
        <v>52.38</v>
      </c>
      <c r="G11756" s="28" t="s">
        <v>2203</v>
      </c>
      <c r="H11756" s="28" t="s">
        <v>7324</v>
      </c>
      <c r="J11756" s="28" t="s">
        <v>4909</v>
      </c>
      <c r="K11756" s="29">
        <v>41828</v>
      </c>
      <c r="L11756" s="28" t="s">
        <v>5658</v>
      </c>
      <c r="M11756" s="28" t="s">
        <v>6244</v>
      </c>
    </row>
    <row r="11757" spans="1:13" hidden="1" x14ac:dyDescent="0.2">
      <c r="A11757" s="27">
        <v>96181</v>
      </c>
      <c r="B11757" s="28" t="s">
        <v>4573</v>
      </c>
      <c r="C11757" s="28" t="s">
        <v>5135</v>
      </c>
      <c r="D11757" s="25">
        <v>41827</v>
      </c>
      <c r="F11757" s="26">
        <v>4.99</v>
      </c>
      <c r="G11757" s="28" t="s">
        <v>7119</v>
      </c>
      <c r="H11757" s="28" t="s">
        <v>3365</v>
      </c>
      <c r="J11757" s="28" t="s">
        <v>4911</v>
      </c>
      <c r="K11757" s="29">
        <v>41828</v>
      </c>
      <c r="L11757" s="28" t="s">
        <v>5658</v>
      </c>
      <c r="M11757" s="28" t="s">
        <v>6161</v>
      </c>
    </row>
    <row r="11758" spans="1:13" hidden="1" x14ac:dyDescent="0.2">
      <c r="A11758" s="27">
        <v>95958</v>
      </c>
      <c r="B11758" s="28" t="s">
        <v>4573</v>
      </c>
      <c r="C11758" s="28" t="s">
        <v>4574</v>
      </c>
      <c r="D11758" s="25">
        <v>41827</v>
      </c>
      <c r="F11758" s="26">
        <v>30</v>
      </c>
      <c r="G11758" s="28" t="s">
        <v>5152</v>
      </c>
      <c r="H11758" s="28" t="s">
        <v>7311</v>
      </c>
      <c r="J11758" s="28" t="s">
        <v>4683</v>
      </c>
      <c r="K11758" s="29">
        <v>41827</v>
      </c>
      <c r="L11758" s="28" t="s">
        <v>7182</v>
      </c>
      <c r="M11758" s="28" t="s">
        <v>3320</v>
      </c>
    </row>
    <row r="11759" spans="1:13" hidden="1" x14ac:dyDescent="0.2">
      <c r="A11759" s="27">
        <v>95960</v>
      </c>
      <c r="B11759" s="28" t="s">
        <v>4579</v>
      </c>
      <c r="C11759" s="28" t="s">
        <v>4574</v>
      </c>
      <c r="D11759" s="25">
        <v>41827</v>
      </c>
      <c r="F11759" s="26">
        <v>816.81</v>
      </c>
      <c r="G11759" s="28" t="s">
        <v>2008</v>
      </c>
      <c r="H11759" s="28" t="s">
        <v>6667</v>
      </c>
      <c r="K11759" s="29">
        <v>41827</v>
      </c>
      <c r="L11759" s="28" t="s">
        <v>7174</v>
      </c>
      <c r="M11759" s="28" t="s">
        <v>6451</v>
      </c>
    </row>
    <row r="11760" spans="1:13" hidden="1" x14ac:dyDescent="0.2">
      <c r="A11760" s="27">
        <v>95957</v>
      </c>
      <c r="B11760" s="28" t="s">
        <v>4573</v>
      </c>
      <c r="C11760" s="28" t="s">
        <v>4574</v>
      </c>
      <c r="D11760" s="25">
        <v>41827</v>
      </c>
      <c r="E11760" s="28" t="s">
        <v>3388</v>
      </c>
      <c r="F11760" s="26">
        <v>8.19</v>
      </c>
      <c r="G11760" s="28" t="s">
        <v>4589</v>
      </c>
      <c r="H11760" s="28" t="s">
        <v>3381</v>
      </c>
      <c r="J11760" s="28" t="s">
        <v>4907</v>
      </c>
      <c r="K11760" s="29">
        <v>41827</v>
      </c>
      <c r="L11760" s="28" t="s">
        <v>7174</v>
      </c>
      <c r="M11760" s="28" t="s">
        <v>7186</v>
      </c>
    </row>
    <row r="11761" spans="1:13" hidden="1" x14ac:dyDescent="0.2">
      <c r="A11761" s="27">
        <v>96217</v>
      </c>
      <c r="B11761" s="28" t="s">
        <v>5150</v>
      </c>
      <c r="C11761" s="28" t="s">
        <v>2008</v>
      </c>
      <c r="D11761" s="25">
        <v>41827</v>
      </c>
      <c r="F11761" s="26">
        <v>-816.81</v>
      </c>
      <c r="G11761" s="28" t="s">
        <v>4574</v>
      </c>
      <c r="H11761" s="28" t="s">
        <v>6667</v>
      </c>
      <c r="K11761" s="29">
        <v>41827</v>
      </c>
      <c r="L11761" s="28" t="s">
        <v>5658</v>
      </c>
      <c r="M11761" s="28" t="s">
        <v>4840</v>
      </c>
    </row>
    <row r="11762" spans="1:13" hidden="1" x14ac:dyDescent="0.2">
      <c r="A11762" s="211">
        <v>96034</v>
      </c>
      <c r="B11762" s="28" t="s">
        <v>4573</v>
      </c>
      <c r="C11762" s="28" t="s">
        <v>5135</v>
      </c>
      <c r="D11762" s="25">
        <v>41828</v>
      </c>
      <c r="E11762" s="28" t="s">
        <v>99</v>
      </c>
      <c r="F11762" s="26">
        <v>40.81</v>
      </c>
      <c r="G11762" s="28" t="s">
        <v>5166</v>
      </c>
      <c r="H11762" s="28" t="s">
        <v>4599</v>
      </c>
      <c r="I11762" s="28" t="s">
        <v>1107</v>
      </c>
      <c r="J11762" s="28" t="s">
        <v>4909</v>
      </c>
      <c r="K11762" s="29">
        <v>41829</v>
      </c>
      <c r="L11762" s="28" t="s">
        <v>5658</v>
      </c>
      <c r="M11762" s="28" t="s">
        <v>6196</v>
      </c>
    </row>
    <row r="11763" spans="1:13" hidden="1" x14ac:dyDescent="0.2">
      <c r="A11763" s="211">
        <v>95956</v>
      </c>
      <c r="B11763" s="28" t="s">
        <v>4579</v>
      </c>
      <c r="C11763" s="28" t="s">
        <v>4574</v>
      </c>
      <c r="D11763" s="25">
        <v>41828</v>
      </c>
      <c r="F11763" s="26">
        <v>50</v>
      </c>
      <c r="G11763" s="28" t="s">
        <v>4580</v>
      </c>
      <c r="H11763" s="28" t="s">
        <v>6667</v>
      </c>
      <c r="K11763" s="29">
        <v>41828</v>
      </c>
      <c r="L11763" s="28" t="s">
        <v>3059</v>
      </c>
      <c r="M11763" s="28" t="s">
        <v>6741</v>
      </c>
    </row>
    <row r="11764" spans="1:13" hidden="1" x14ac:dyDescent="0.2">
      <c r="A11764" s="211">
        <v>95955</v>
      </c>
      <c r="B11764" s="28" t="s">
        <v>4573</v>
      </c>
      <c r="C11764" s="28" t="s">
        <v>4574</v>
      </c>
      <c r="D11764" s="25">
        <v>41828</v>
      </c>
      <c r="E11764" s="28" t="s">
        <v>4008</v>
      </c>
      <c r="F11764" s="26">
        <v>98</v>
      </c>
      <c r="G11764" s="28" t="s">
        <v>5168</v>
      </c>
      <c r="H11764" s="28" t="s">
        <v>3379</v>
      </c>
      <c r="J11764" s="28" t="s">
        <v>4909</v>
      </c>
      <c r="K11764" s="29">
        <v>41828</v>
      </c>
      <c r="L11764" s="28" t="s">
        <v>7174</v>
      </c>
      <c r="M11764" s="28" t="s">
        <v>2982</v>
      </c>
    </row>
    <row r="11765" spans="1:13" hidden="1" x14ac:dyDescent="0.2">
      <c r="A11765" s="27">
        <v>96218</v>
      </c>
      <c r="B11765" s="28" t="s">
        <v>4573</v>
      </c>
      <c r="C11765" s="28" t="s">
        <v>2008</v>
      </c>
      <c r="D11765" s="25">
        <v>41828</v>
      </c>
      <c r="F11765" s="26">
        <v>27.47</v>
      </c>
      <c r="G11765" s="28" t="s">
        <v>683</v>
      </c>
      <c r="H11765" s="28" t="s">
        <v>3365</v>
      </c>
      <c r="J11765" s="28" t="s">
        <v>4909</v>
      </c>
      <c r="K11765" s="29">
        <v>41889</v>
      </c>
      <c r="L11765" s="28" t="s">
        <v>5658</v>
      </c>
      <c r="M11765" s="28" t="s">
        <v>4836</v>
      </c>
    </row>
    <row r="11766" spans="1:13" hidden="1" x14ac:dyDescent="0.2">
      <c r="A11766" s="27">
        <v>96251.1</v>
      </c>
      <c r="B11766" s="28" t="s">
        <v>4573</v>
      </c>
      <c r="C11766" s="28" t="s">
        <v>5133</v>
      </c>
      <c r="D11766" s="25">
        <v>41828</v>
      </c>
      <c r="E11766" s="28" t="s">
        <v>7113</v>
      </c>
      <c r="F11766" s="26">
        <v>7</v>
      </c>
      <c r="G11766" s="28" t="s">
        <v>5137</v>
      </c>
      <c r="H11766" s="28" t="s">
        <v>3370</v>
      </c>
      <c r="J11766" s="28" t="s">
        <v>4909</v>
      </c>
      <c r="K11766" s="29">
        <v>41828</v>
      </c>
      <c r="L11766" s="28" t="s">
        <v>5658</v>
      </c>
      <c r="M11766" s="28" t="s">
        <v>2743</v>
      </c>
    </row>
    <row r="11767" spans="1:13" hidden="1" x14ac:dyDescent="0.2">
      <c r="A11767" s="27">
        <v>96251.199999999997</v>
      </c>
      <c r="B11767" s="28" t="s">
        <v>4573</v>
      </c>
      <c r="C11767" s="28" t="s">
        <v>5133</v>
      </c>
      <c r="D11767" s="25">
        <v>41828</v>
      </c>
      <c r="F11767" s="26">
        <v>24.23</v>
      </c>
      <c r="G11767" s="28" t="s">
        <v>5137</v>
      </c>
      <c r="H11767" s="28" t="s">
        <v>3365</v>
      </c>
      <c r="J11767" s="28" t="s">
        <v>4909</v>
      </c>
      <c r="K11767" s="29">
        <v>41828</v>
      </c>
      <c r="L11767" s="28" t="s">
        <v>5658</v>
      </c>
      <c r="M11767" s="28" t="s">
        <v>2743</v>
      </c>
    </row>
    <row r="11768" spans="1:13" hidden="1" x14ac:dyDescent="0.2">
      <c r="A11768" s="27">
        <v>96032</v>
      </c>
      <c r="B11768" s="28" t="s">
        <v>4573</v>
      </c>
      <c r="C11768" s="28" t="s">
        <v>5135</v>
      </c>
      <c r="D11768" s="25">
        <v>41828</v>
      </c>
      <c r="F11768" s="26">
        <v>8.1199999999999992</v>
      </c>
      <c r="G11768" s="28" t="s">
        <v>5137</v>
      </c>
      <c r="H11768" s="28" t="s">
        <v>3365</v>
      </c>
      <c r="J11768" s="28" t="s">
        <v>4909</v>
      </c>
      <c r="K11768" s="29">
        <v>41829</v>
      </c>
      <c r="L11768" s="28" t="s">
        <v>5658</v>
      </c>
      <c r="M11768" s="28" t="s">
        <v>6195</v>
      </c>
    </row>
    <row r="11769" spans="1:13" hidden="1" x14ac:dyDescent="0.2">
      <c r="A11769" s="27">
        <v>96033</v>
      </c>
      <c r="B11769" s="28" t="s">
        <v>4573</v>
      </c>
      <c r="C11769" s="28" t="s">
        <v>5135</v>
      </c>
      <c r="D11769" s="25">
        <v>41828</v>
      </c>
      <c r="F11769" s="26">
        <v>20</v>
      </c>
      <c r="G11769" s="28" t="s">
        <v>7486</v>
      </c>
      <c r="H11769" s="28" t="s">
        <v>3381</v>
      </c>
      <c r="J11769" s="28" t="s">
        <v>4906</v>
      </c>
      <c r="K11769" s="29">
        <v>41829</v>
      </c>
      <c r="L11769" s="28" t="s">
        <v>5658</v>
      </c>
      <c r="M11769" s="28" t="s">
        <v>5565</v>
      </c>
    </row>
    <row r="11770" spans="1:13" hidden="1" x14ac:dyDescent="0.2">
      <c r="A11770" s="211">
        <v>95954</v>
      </c>
      <c r="B11770" s="28" t="s">
        <v>4592</v>
      </c>
      <c r="C11770" s="28" t="s">
        <v>4574</v>
      </c>
      <c r="D11770" s="25">
        <v>41829</v>
      </c>
      <c r="F11770" s="26">
        <v>-5089.12</v>
      </c>
      <c r="G11770" s="28" t="s">
        <v>4593</v>
      </c>
      <c r="H11770" s="28" t="s">
        <v>6666</v>
      </c>
      <c r="J11770" s="28" t="s">
        <v>4911</v>
      </c>
      <c r="K11770" s="29">
        <v>41829</v>
      </c>
      <c r="L11770" s="28" t="s">
        <v>7177</v>
      </c>
      <c r="M11770" s="28" t="s">
        <v>3319</v>
      </c>
    </row>
    <row r="11771" spans="1:13" hidden="1" x14ac:dyDescent="0.2">
      <c r="A11771" s="211">
        <v>95953</v>
      </c>
      <c r="B11771" s="28" t="s">
        <v>4585</v>
      </c>
      <c r="C11771" s="28" t="s">
        <v>4574</v>
      </c>
      <c r="D11771" s="25">
        <v>41829</v>
      </c>
      <c r="F11771" s="26">
        <v>25</v>
      </c>
      <c r="G11771" s="28" t="s">
        <v>4586</v>
      </c>
      <c r="H11771" s="28" t="s">
        <v>5948</v>
      </c>
      <c r="J11771" s="28" t="s">
        <v>4905</v>
      </c>
      <c r="K11771" s="29">
        <v>41829</v>
      </c>
      <c r="L11771" s="28" t="s">
        <v>7174</v>
      </c>
      <c r="M11771" s="28" t="s">
        <v>7180</v>
      </c>
    </row>
    <row r="11772" spans="1:13" hidden="1" x14ac:dyDescent="0.2">
      <c r="A11772" s="211">
        <v>96037</v>
      </c>
      <c r="B11772" s="28" t="s">
        <v>4573</v>
      </c>
      <c r="C11772" s="28" t="s">
        <v>5135</v>
      </c>
      <c r="D11772" s="25">
        <v>41829</v>
      </c>
      <c r="E11772" s="28" t="s">
        <v>573</v>
      </c>
      <c r="F11772" s="26">
        <v>13.5</v>
      </c>
      <c r="G11772" s="28" t="s">
        <v>7120</v>
      </c>
      <c r="H11772" s="28" t="s">
        <v>3484</v>
      </c>
      <c r="J11772" s="28" t="s">
        <v>4909</v>
      </c>
      <c r="K11772" s="29">
        <v>41830</v>
      </c>
      <c r="L11772" s="28" t="s">
        <v>5658</v>
      </c>
      <c r="M11772" s="28" t="s">
        <v>6197</v>
      </c>
    </row>
    <row r="11773" spans="1:13" hidden="1" x14ac:dyDescent="0.2">
      <c r="A11773" s="27">
        <v>96038</v>
      </c>
      <c r="B11773" s="28" t="s">
        <v>4573</v>
      </c>
      <c r="C11773" s="28" t="s">
        <v>5135</v>
      </c>
      <c r="D11773" s="25">
        <v>41829</v>
      </c>
      <c r="F11773" s="26">
        <v>9.1999999999999993</v>
      </c>
      <c r="G11773" s="28" t="s">
        <v>3696</v>
      </c>
      <c r="H11773" s="28" t="s">
        <v>3488</v>
      </c>
      <c r="J11773" s="28" t="s">
        <v>4911</v>
      </c>
      <c r="K11773" s="29">
        <v>41831</v>
      </c>
      <c r="L11773" s="28" t="s">
        <v>5658</v>
      </c>
      <c r="M11773" s="28" t="s">
        <v>4151</v>
      </c>
    </row>
    <row r="11774" spans="1:13" hidden="1" x14ac:dyDescent="0.2">
      <c r="A11774" s="27">
        <v>96036</v>
      </c>
      <c r="B11774" s="28" t="s">
        <v>4573</v>
      </c>
      <c r="C11774" s="28" t="s">
        <v>5135</v>
      </c>
      <c r="D11774" s="25">
        <v>41829</v>
      </c>
      <c r="F11774" s="26">
        <v>5.09</v>
      </c>
      <c r="G11774" s="28" t="s">
        <v>683</v>
      </c>
      <c r="H11774" s="28" t="s">
        <v>3365</v>
      </c>
      <c r="J11774" s="28" t="s">
        <v>4909</v>
      </c>
      <c r="K11774" s="29">
        <v>41830</v>
      </c>
      <c r="L11774" s="28" t="s">
        <v>5658</v>
      </c>
      <c r="M11774" s="28" t="s">
        <v>7857</v>
      </c>
    </row>
    <row r="11775" spans="1:13" hidden="1" x14ac:dyDescent="0.2">
      <c r="A11775" s="27">
        <v>96035</v>
      </c>
      <c r="B11775" s="28" t="s">
        <v>4573</v>
      </c>
      <c r="C11775" s="28" t="s">
        <v>5135</v>
      </c>
      <c r="D11775" s="25">
        <v>41829</v>
      </c>
      <c r="E11775" s="28" t="s">
        <v>561</v>
      </c>
      <c r="F11775" s="26">
        <v>22.94</v>
      </c>
      <c r="G11775" s="28" t="s">
        <v>560</v>
      </c>
      <c r="H11775" s="28" t="s">
        <v>4599</v>
      </c>
      <c r="I11775" s="28" t="s">
        <v>1107</v>
      </c>
      <c r="J11775" s="28" t="s">
        <v>4909</v>
      </c>
      <c r="K11775" s="29">
        <v>41830</v>
      </c>
      <c r="L11775" s="28" t="s">
        <v>5658</v>
      </c>
      <c r="M11775" s="28" t="s">
        <v>3793</v>
      </c>
    </row>
    <row r="11776" spans="1:13" hidden="1" x14ac:dyDescent="0.2">
      <c r="A11776" s="211">
        <v>96039</v>
      </c>
      <c r="B11776" s="28" t="s">
        <v>4573</v>
      </c>
      <c r="C11776" s="28" t="s">
        <v>5135</v>
      </c>
      <c r="D11776" s="25">
        <v>41830</v>
      </c>
      <c r="E11776" s="28" t="s">
        <v>1212</v>
      </c>
      <c r="F11776" s="26">
        <v>10.85</v>
      </c>
      <c r="G11776" s="28" t="s">
        <v>3356</v>
      </c>
      <c r="H11776" s="28" t="s">
        <v>7323</v>
      </c>
      <c r="J11776" s="28" t="s">
        <v>4912</v>
      </c>
      <c r="K11776" s="29">
        <v>41831</v>
      </c>
      <c r="L11776" s="28" t="s">
        <v>5658</v>
      </c>
      <c r="M11776" s="28" t="s">
        <v>3836</v>
      </c>
    </row>
    <row r="11777" spans="1:13" hidden="1" x14ac:dyDescent="0.2">
      <c r="A11777" s="211">
        <v>96264</v>
      </c>
      <c r="B11777" s="28" t="s">
        <v>4573</v>
      </c>
      <c r="C11777" s="28" t="s">
        <v>4580</v>
      </c>
      <c r="D11777" s="25">
        <v>41830</v>
      </c>
      <c r="E11777" s="28" t="s">
        <v>6353</v>
      </c>
      <c r="F11777" s="26">
        <v>50</v>
      </c>
      <c r="G11777" s="28" t="s">
        <v>4577</v>
      </c>
      <c r="H11777" s="28" t="s">
        <v>3365</v>
      </c>
      <c r="J11777" s="28" t="s">
        <v>4909</v>
      </c>
    </row>
    <row r="11778" spans="1:13" hidden="1" x14ac:dyDescent="0.2">
      <c r="A11778" s="27">
        <v>96225</v>
      </c>
      <c r="B11778" s="28" t="s">
        <v>4573</v>
      </c>
      <c r="C11778" s="28" t="s">
        <v>2008</v>
      </c>
      <c r="D11778" s="25">
        <v>41830</v>
      </c>
      <c r="F11778" s="26">
        <v>14.51</v>
      </c>
      <c r="G11778" s="28" t="s">
        <v>683</v>
      </c>
      <c r="H11778" s="28" t="s">
        <v>3365</v>
      </c>
      <c r="J11778" s="28" t="s">
        <v>4909</v>
      </c>
      <c r="K11778" s="29">
        <v>41950</v>
      </c>
      <c r="L11778" s="28" t="s">
        <v>5658</v>
      </c>
      <c r="M11778" s="28" t="s">
        <v>4836</v>
      </c>
    </row>
    <row r="11779" spans="1:13" hidden="1" x14ac:dyDescent="0.2">
      <c r="A11779" s="27">
        <v>96224.1</v>
      </c>
      <c r="B11779" s="28" t="s">
        <v>4573</v>
      </c>
      <c r="C11779" s="28" t="s">
        <v>2008</v>
      </c>
      <c r="D11779" s="25">
        <v>41830</v>
      </c>
      <c r="E11779" s="28" t="s">
        <v>2425</v>
      </c>
      <c r="F11779" s="26">
        <v>16.5</v>
      </c>
      <c r="G11779" s="28" t="s">
        <v>683</v>
      </c>
      <c r="H11779" s="28" t="s">
        <v>4600</v>
      </c>
      <c r="J11779" s="28" t="s">
        <v>4907</v>
      </c>
      <c r="K11779" s="29">
        <v>41950</v>
      </c>
      <c r="L11779" s="28" t="s">
        <v>5658</v>
      </c>
      <c r="M11779" s="28" t="s">
        <v>4836</v>
      </c>
    </row>
    <row r="11780" spans="1:13" hidden="1" x14ac:dyDescent="0.2">
      <c r="A11780" s="27">
        <v>96224.2</v>
      </c>
      <c r="B11780" s="28" t="s">
        <v>4573</v>
      </c>
      <c r="C11780" s="28" t="s">
        <v>2008</v>
      </c>
      <c r="D11780" s="25">
        <v>41830</v>
      </c>
      <c r="F11780" s="26">
        <v>12.25</v>
      </c>
      <c r="G11780" s="28" t="s">
        <v>683</v>
      </c>
      <c r="H11780" s="28" t="s">
        <v>3365</v>
      </c>
      <c r="J11780" s="28" t="s">
        <v>4909</v>
      </c>
      <c r="K11780" s="29">
        <v>41950</v>
      </c>
      <c r="L11780" s="28" t="s">
        <v>5658</v>
      </c>
      <c r="M11780" s="28" t="s">
        <v>4836</v>
      </c>
    </row>
    <row r="11781" spans="1:13" hidden="1" x14ac:dyDescent="0.2">
      <c r="A11781" s="27">
        <v>96265</v>
      </c>
      <c r="B11781" s="28" t="s">
        <v>4573</v>
      </c>
      <c r="C11781" s="28" t="s">
        <v>4580</v>
      </c>
      <c r="D11781" s="25">
        <v>41830</v>
      </c>
      <c r="E11781" s="28" t="s">
        <v>6354</v>
      </c>
      <c r="F11781" s="26">
        <v>65</v>
      </c>
      <c r="H11781" s="28" t="s">
        <v>7311</v>
      </c>
      <c r="J11781" s="28" t="s">
        <v>4683</v>
      </c>
    </row>
    <row r="11782" spans="1:13" hidden="1" x14ac:dyDescent="0.2">
      <c r="A11782" s="27">
        <v>96266</v>
      </c>
      <c r="B11782" s="28" t="s">
        <v>4573</v>
      </c>
      <c r="C11782" s="28" t="s">
        <v>4580</v>
      </c>
      <c r="D11782" s="25">
        <v>41830</v>
      </c>
      <c r="E11782" s="28" t="s">
        <v>128</v>
      </c>
      <c r="F11782" s="26">
        <v>80</v>
      </c>
      <c r="H11782" s="28" t="s">
        <v>4599</v>
      </c>
      <c r="J11782" s="28" t="s">
        <v>4905</v>
      </c>
    </row>
    <row r="11783" spans="1:13" hidden="1" x14ac:dyDescent="0.2">
      <c r="A11783" s="211">
        <v>95952</v>
      </c>
      <c r="B11783" s="28" t="s">
        <v>4579</v>
      </c>
      <c r="C11783" s="28" t="s">
        <v>4574</v>
      </c>
      <c r="D11783" s="25">
        <v>41831</v>
      </c>
      <c r="F11783" s="26">
        <v>100</v>
      </c>
      <c r="G11783" s="28" t="s">
        <v>4580</v>
      </c>
      <c r="H11783" s="28" t="s">
        <v>6667</v>
      </c>
      <c r="K11783" s="29">
        <v>41831</v>
      </c>
      <c r="L11783" s="28" t="s">
        <v>3059</v>
      </c>
      <c r="M11783" s="28" t="s">
        <v>1030</v>
      </c>
    </row>
    <row r="11784" spans="1:13" hidden="1" x14ac:dyDescent="0.2">
      <c r="A11784" s="211">
        <v>96041</v>
      </c>
      <c r="B11784" s="28" t="s">
        <v>4573</v>
      </c>
      <c r="C11784" s="28" t="s">
        <v>5135</v>
      </c>
      <c r="D11784" s="25">
        <v>41831</v>
      </c>
      <c r="F11784" s="26">
        <v>23.6</v>
      </c>
      <c r="G11784" s="28" t="s">
        <v>6760</v>
      </c>
      <c r="H11784" s="28" t="s">
        <v>4600</v>
      </c>
      <c r="J11784" s="28" t="s">
        <v>4907</v>
      </c>
      <c r="K11784" s="29">
        <v>41832</v>
      </c>
      <c r="L11784" s="28" t="s">
        <v>5658</v>
      </c>
      <c r="M11784" s="28" t="s">
        <v>3186</v>
      </c>
    </row>
    <row r="11785" spans="1:13" hidden="1" x14ac:dyDescent="0.2">
      <c r="A11785" s="211">
        <v>95951</v>
      </c>
      <c r="B11785" s="28" t="s">
        <v>4573</v>
      </c>
      <c r="C11785" s="28" t="s">
        <v>4574</v>
      </c>
      <c r="D11785" s="25">
        <v>41831</v>
      </c>
      <c r="E11785" s="28" t="s">
        <v>2598</v>
      </c>
      <c r="F11785" s="26">
        <v>10.8</v>
      </c>
      <c r="G11785" s="28" t="s">
        <v>681</v>
      </c>
      <c r="H11785" s="28" t="s">
        <v>7165</v>
      </c>
      <c r="J11785" s="28" t="s">
        <v>4907</v>
      </c>
      <c r="K11785" s="29">
        <v>41831</v>
      </c>
      <c r="L11785" s="28" t="s">
        <v>7174</v>
      </c>
      <c r="M11785" s="28" t="s">
        <v>697</v>
      </c>
    </row>
    <row r="11786" spans="1:13" hidden="1" x14ac:dyDescent="0.2">
      <c r="A11786" s="211">
        <v>96027</v>
      </c>
      <c r="B11786" s="33" t="s">
        <v>4573</v>
      </c>
      <c r="C11786" s="33" t="s">
        <v>5135</v>
      </c>
      <c r="D11786" s="25">
        <v>41831</v>
      </c>
      <c r="E11786" s="28" t="s">
        <v>3428</v>
      </c>
      <c r="F11786" s="26">
        <v>8.85</v>
      </c>
      <c r="G11786" s="28" t="s">
        <v>1560</v>
      </c>
      <c r="H11786" s="28" t="s">
        <v>3484</v>
      </c>
      <c r="J11786" s="28" t="s">
        <v>4907</v>
      </c>
      <c r="K11786" s="29">
        <v>41832</v>
      </c>
      <c r="L11786" s="33" t="s">
        <v>5658</v>
      </c>
      <c r="M11786" s="28" t="s">
        <v>2735</v>
      </c>
    </row>
    <row r="11787" spans="1:13" hidden="1" x14ac:dyDescent="0.2">
      <c r="A11787" s="211">
        <v>96042</v>
      </c>
      <c r="B11787" s="28" t="s">
        <v>4573</v>
      </c>
      <c r="C11787" s="28" t="s">
        <v>5135</v>
      </c>
      <c r="D11787" s="25">
        <v>41831</v>
      </c>
      <c r="F11787" s="26">
        <v>5.99</v>
      </c>
      <c r="G11787" s="28" t="s">
        <v>5710</v>
      </c>
      <c r="H11787" s="28" t="s">
        <v>3381</v>
      </c>
      <c r="J11787" s="28" t="s">
        <v>4909</v>
      </c>
      <c r="K11787" s="29">
        <v>41834</v>
      </c>
      <c r="L11787" s="28" t="s">
        <v>5658</v>
      </c>
      <c r="M11787" s="28" t="s">
        <v>1422</v>
      </c>
    </row>
    <row r="11788" spans="1:13" hidden="1" x14ac:dyDescent="0.2">
      <c r="A11788" s="27">
        <v>96040</v>
      </c>
      <c r="B11788" s="28" t="s">
        <v>4573</v>
      </c>
      <c r="C11788" s="28" t="s">
        <v>5135</v>
      </c>
      <c r="D11788" s="25">
        <v>41831</v>
      </c>
      <c r="F11788" s="26">
        <v>7.85</v>
      </c>
      <c r="G11788" s="28" t="s">
        <v>3696</v>
      </c>
      <c r="H11788" s="28" t="s">
        <v>3488</v>
      </c>
      <c r="J11788" s="28" t="s">
        <v>4911</v>
      </c>
      <c r="K11788" s="29">
        <v>41832</v>
      </c>
      <c r="L11788" s="28" t="s">
        <v>5658</v>
      </c>
      <c r="M11788" s="28" t="s">
        <v>6198</v>
      </c>
    </row>
    <row r="11789" spans="1:13" hidden="1" x14ac:dyDescent="0.2">
      <c r="A11789" s="27">
        <v>96227.1</v>
      </c>
      <c r="B11789" s="28" t="s">
        <v>4573</v>
      </c>
      <c r="C11789" s="28" t="s">
        <v>2008</v>
      </c>
      <c r="D11789" s="25">
        <v>41831</v>
      </c>
      <c r="E11789" s="28" t="s">
        <v>1331</v>
      </c>
      <c r="F11789" s="26">
        <v>10</v>
      </c>
      <c r="G11789" s="28" t="s">
        <v>683</v>
      </c>
      <c r="H11789" s="28" t="s">
        <v>3488</v>
      </c>
      <c r="J11789" s="28" t="s">
        <v>4908</v>
      </c>
      <c r="K11789" s="29" t="s">
        <v>6256</v>
      </c>
      <c r="L11789" s="28" t="s">
        <v>5658</v>
      </c>
      <c r="M11789" s="28" t="s">
        <v>4836</v>
      </c>
    </row>
    <row r="11790" spans="1:13" hidden="1" x14ac:dyDescent="0.2">
      <c r="A11790" s="27">
        <v>96227.199999999997</v>
      </c>
      <c r="B11790" s="28" t="s">
        <v>4573</v>
      </c>
      <c r="C11790" s="28" t="s">
        <v>2008</v>
      </c>
      <c r="D11790" s="25">
        <v>41831</v>
      </c>
      <c r="F11790" s="26">
        <v>9.07</v>
      </c>
      <c r="G11790" s="28" t="s">
        <v>683</v>
      </c>
      <c r="H11790" s="28" t="s">
        <v>3365</v>
      </c>
      <c r="J11790" s="28" t="s">
        <v>4909</v>
      </c>
      <c r="K11790" s="29" t="s">
        <v>6256</v>
      </c>
      <c r="L11790" s="28" t="s">
        <v>5658</v>
      </c>
      <c r="M11790" s="28" t="s">
        <v>4836</v>
      </c>
    </row>
    <row r="11791" spans="1:13" x14ac:dyDescent="0.2">
      <c r="A11791" s="211">
        <v>96028</v>
      </c>
      <c r="B11791" s="33" t="s">
        <v>4573</v>
      </c>
      <c r="C11791" s="33" t="s">
        <v>5135</v>
      </c>
      <c r="D11791" s="25">
        <v>41832</v>
      </c>
      <c r="E11791" s="28" t="s">
        <v>2157</v>
      </c>
      <c r="F11791" s="26">
        <v>499.95</v>
      </c>
      <c r="G11791" s="28" t="s">
        <v>1560</v>
      </c>
      <c r="H11791" s="28" t="s">
        <v>7151</v>
      </c>
      <c r="J11791" s="28" t="s">
        <v>4907</v>
      </c>
      <c r="K11791" s="29">
        <v>41834</v>
      </c>
      <c r="L11791" s="33" t="s">
        <v>5658</v>
      </c>
      <c r="M11791" s="28" t="s">
        <v>2735</v>
      </c>
    </row>
    <row r="11792" spans="1:13" hidden="1" x14ac:dyDescent="0.2">
      <c r="A11792" s="27">
        <v>96226.1</v>
      </c>
      <c r="B11792" s="28" t="s">
        <v>4573</v>
      </c>
      <c r="C11792" s="28" t="s">
        <v>2008</v>
      </c>
      <c r="D11792" s="25">
        <v>41832</v>
      </c>
      <c r="E11792" s="28" t="s">
        <v>1331</v>
      </c>
      <c r="F11792" s="26">
        <v>6.75</v>
      </c>
      <c r="G11792" s="28" t="s">
        <v>683</v>
      </c>
      <c r="H11792" s="28" t="s">
        <v>3488</v>
      </c>
      <c r="J11792" s="28" t="s">
        <v>4908</v>
      </c>
      <c r="K11792" s="29" t="s">
        <v>6256</v>
      </c>
      <c r="L11792" s="28" t="s">
        <v>5658</v>
      </c>
      <c r="M11792" s="28" t="s">
        <v>4831</v>
      </c>
    </row>
    <row r="11793" spans="1:13" hidden="1" x14ac:dyDescent="0.2">
      <c r="A11793" s="27">
        <v>96226.2</v>
      </c>
      <c r="B11793" s="28" t="s">
        <v>4573</v>
      </c>
      <c r="C11793" s="28" t="s">
        <v>2008</v>
      </c>
      <c r="D11793" s="25">
        <v>41832</v>
      </c>
      <c r="F11793" s="26">
        <v>40.57</v>
      </c>
      <c r="G11793" s="28" t="s">
        <v>683</v>
      </c>
      <c r="H11793" s="28" t="s">
        <v>3365</v>
      </c>
      <c r="J11793" s="28" t="s">
        <v>4909</v>
      </c>
      <c r="K11793" s="29" t="s">
        <v>6256</v>
      </c>
      <c r="L11793" s="28" t="s">
        <v>5658</v>
      </c>
      <c r="M11793" s="28" t="s">
        <v>4831</v>
      </c>
    </row>
    <row r="11794" spans="1:13" x14ac:dyDescent="0.2">
      <c r="A11794" s="27">
        <v>96043</v>
      </c>
      <c r="B11794" s="28" t="s">
        <v>4573</v>
      </c>
      <c r="C11794" s="28" t="s">
        <v>5135</v>
      </c>
      <c r="D11794" s="25">
        <v>41832</v>
      </c>
      <c r="F11794" s="26">
        <v>3.5</v>
      </c>
      <c r="G11794" s="28" t="s">
        <v>2205</v>
      </c>
      <c r="H11794" s="28" t="s">
        <v>7151</v>
      </c>
      <c r="J11794" s="28" t="s">
        <v>4911</v>
      </c>
      <c r="K11794" s="29" t="s">
        <v>6256</v>
      </c>
      <c r="L11794" s="28" t="s">
        <v>5658</v>
      </c>
      <c r="M11794" s="28" t="s">
        <v>755</v>
      </c>
    </row>
    <row r="11795" spans="1:13" hidden="1" x14ac:dyDescent="0.2">
      <c r="A11795" s="211">
        <v>96044</v>
      </c>
      <c r="B11795" s="28" t="s">
        <v>4573</v>
      </c>
      <c r="C11795" s="28" t="s">
        <v>5135</v>
      </c>
      <c r="D11795" s="25">
        <v>41833</v>
      </c>
      <c r="E11795" s="28" t="s">
        <v>4845</v>
      </c>
      <c r="F11795" s="26">
        <v>62</v>
      </c>
      <c r="G11795" s="28" t="s">
        <v>8382</v>
      </c>
      <c r="H11795" s="28" t="s">
        <v>3379</v>
      </c>
      <c r="J11795" s="28" t="s">
        <v>4905</v>
      </c>
      <c r="K11795" s="29" t="s">
        <v>6256</v>
      </c>
      <c r="L11795" s="28" t="s">
        <v>5658</v>
      </c>
      <c r="M11795" s="28" t="s">
        <v>3212</v>
      </c>
    </row>
    <row r="11796" spans="1:13" hidden="1" x14ac:dyDescent="0.2">
      <c r="A11796" s="211">
        <v>96029</v>
      </c>
      <c r="B11796" s="33" t="s">
        <v>4573</v>
      </c>
      <c r="C11796" s="33" t="s">
        <v>5135</v>
      </c>
      <c r="D11796" s="25">
        <v>41834</v>
      </c>
      <c r="E11796" s="28" t="s">
        <v>580</v>
      </c>
      <c r="F11796" s="26">
        <v>797</v>
      </c>
      <c r="G11796" s="28" t="s">
        <v>1560</v>
      </c>
      <c r="H11796" s="28" t="s">
        <v>7321</v>
      </c>
      <c r="J11796" s="28" t="s">
        <v>4909</v>
      </c>
      <c r="K11796" s="29">
        <v>41835</v>
      </c>
      <c r="L11796" s="33" t="s">
        <v>5658</v>
      </c>
      <c r="M11796" s="28" t="s">
        <v>2735</v>
      </c>
    </row>
    <row r="11797" spans="1:13" x14ac:dyDescent="0.2">
      <c r="A11797" s="27">
        <v>96050</v>
      </c>
      <c r="B11797" s="28" t="s">
        <v>4573</v>
      </c>
      <c r="C11797" s="28" t="s">
        <v>5135</v>
      </c>
      <c r="D11797" s="25">
        <v>41834</v>
      </c>
      <c r="F11797" s="26">
        <v>20</v>
      </c>
      <c r="G11797" s="28" t="s">
        <v>2201</v>
      </c>
      <c r="H11797" s="28" t="s">
        <v>7151</v>
      </c>
      <c r="J11797" s="28" t="s">
        <v>4911</v>
      </c>
      <c r="K11797" s="29">
        <v>41835</v>
      </c>
      <c r="L11797" s="28" t="s">
        <v>5658</v>
      </c>
      <c r="M11797" s="28" t="s">
        <v>7355</v>
      </c>
    </row>
    <row r="11798" spans="1:13" hidden="1" x14ac:dyDescent="0.2">
      <c r="A11798" s="27">
        <v>95950</v>
      </c>
      <c r="B11798" s="28" t="s">
        <v>4573</v>
      </c>
      <c r="C11798" s="28" t="s">
        <v>4574</v>
      </c>
      <c r="D11798" s="25">
        <v>41834</v>
      </c>
      <c r="F11798" s="26">
        <v>30</v>
      </c>
      <c r="G11798" s="28" t="s">
        <v>5152</v>
      </c>
      <c r="H11798" s="28" t="s">
        <v>7311</v>
      </c>
      <c r="J11798" s="28" t="s">
        <v>4683</v>
      </c>
      <c r="K11798" s="29">
        <v>41834</v>
      </c>
      <c r="L11798" s="28" t="s">
        <v>7182</v>
      </c>
      <c r="M11798" s="28" t="s">
        <v>3318</v>
      </c>
    </row>
    <row r="11799" spans="1:13" hidden="1" x14ac:dyDescent="0.2">
      <c r="A11799" s="27">
        <v>96228</v>
      </c>
      <c r="B11799" s="28" t="s">
        <v>4573</v>
      </c>
      <c r="C11799" s="28" t="s">
        <v>2008</v>
      </c>
      <c r="D11799" s="25">
        <v>41834</v>
      </c>
      <c r="F11799" s="26">
        <v>9.48</v>
      </c>
      <c r="G11799" s="28" t="s">
        <v>683</v>
      </c>
      <c r="H11799" s="28" t="s">
        <v>3365</v>
      </c>
      <c r="J11799" s="28" t="s">
        <v>4909</v>
      </c>
      <c r="K11799" s="29" t="s">
        <v>6257</v>
      </c>
      <c r="L11799" s="28" t="s">
        <v>5658</v>
      </c>
      <c r="M11799" s="28" t="s">
        <v>4836</v>
      </c>
    </row>
    <row r="11800" spans="1:13" hidden="1" x14ac:dyDescent="0.2">
      <c r="A11800" s="27">
        <v>96045.1</v>
      </c>
      <c r="B11800" s="28" t="s">
        <v>4573</v>
      </c>
      <c r="C11800" s="28" t="s">
        <v>5135</v>
      </c>
      <c r="D11800" s="25">
        <v>41834</v>
      </c>
      <c r="E11800" s="28" t="s">
        <v>6349</v>
      </c>
      <c r="F11800" s="26">
        <v>6</v>
      </c>
      <c r="G11800" s="28" t="s">
        <v>5137</v>
      </c>
      <c r="H11800" s="28" t="s">
        <v>3370</v>
      </c>
      <c r="J11800" s="28" t="s">
        <v>4909</v>
      </c>
      <c r="K11800" s="29">
        <v>41835</v>
      </c>
      <c r="L11800" s="28" t="s">
        <v>5658</v>
      </c>
      <c r="M11800" s="28" t="s">
        <v>3175</v>
      </c>
    </row>
    <row r="11801" spans="1:13" hidden="1" x14ac:dyDescent="0.2">
      <c r="A11801" s="27">
        <v>96045.2</v>
      </c>
      <c r="B11801" s="28" t="s">
        <v>4573</v>
      </c>
      <c r="C11801" s="28" t="s">
        <v>5135</v>
      </c>
      <c r="D11801" s="25">
        <v>41834</v>
      </c>
      <c r="E11801" s="28" t="s">
        <v>6350</v>
      </c>
      <c r="F11801" s="26">
        <v>7.35</v>
      </c>
      <c r="G11801" s="28" t="s">
        <v>5137</v>
      </c>
      <c r="H11801" s="28" t="s">
        <v>3370</v>
      </c>
      <c r="J11801" s="28" t="s">
        <v>4909</v>
      </c>
      <c r="K11801" s="29">
        <v>41835</v>
      </c>
      <c r="L11801" s="28" t="s">
        <v>5658</v>
      </c>
      <c r="M11801" s="28" t="s">
        <v>3175</v>
      </c>
    </row>
    <row r="11802" spans="1:13" hidden="1" x14ac:dyDescent="0.2">
      <c r="A11802" s="27">
        <v>96045.3</v>
      </c>
      <c r="B11802" s="28" t="s">
        <v>4573</v>
      </c>
      <c r="C11802" s="28" t="s">
        <v>5135</v>
      </c>
      <c r="D11802" s="25">
        <v>41834</v>
      </c>
      <c r="E11802" s="28" t="s">
        <v>6351</v>
      </c>
      <c r="F11802" s="26">
        <v>4</v>
      </c>
      <c r="G11802" s="28" t="s">
        <v>5137</v>
      </c>
      <c r="H11802" s="28" t="s">
        <v>5953</v>
      </c>
      <c r="J11802" s="28" t="s">
        <v>4909</v>
      </c>
      <c r="K11802" s="29">
        <v>41835</v>
      </c>
      <c r="L11802" s="28" t="s">
        <v>5658</v>
      </c>
      <c r="M11802" s="28" t="s">
        <v>3175</v>
      </c>
    </row>
    <row r="11803" spans="1:13" hidden="1" x14ac:dyDescent="0.2">
      <c r="A11803" s="27">
        <v>96045.4</v>
      </c>
      <c r="B11803" s="28" t="s">
        <v>4573</v>
      </c>
      <c r="C11803" s="28" t="s">
        <v>5135</v>
      </c>
      <c r="D11803" s="25">
        <v>41834</v>
      </c>
      <c r="F11803" s="26">
        <v>58.5</v>
      </c>
      <c r="G11803" s="28" t="s">
        <v>5137</v>
      </c>
      <c r="H11803" s="28" t="s">
        <v>3365</v>
      </c>
      <c r="J11803" s="28" t="s">
        <v>4909</v>
      </c>
      <c r="K11803" s="29">
        <v>41835</v>
      </c>
      <c r="L11803" s="28" t="s">
        <v>5658</v>
      </c>
      <c r="M11803" s="28" t="s">
        <v>3175</v>
      </c>
    </row>
    <row r="11804" spans="1:13" hidden="1" x14ac:dyDescent="0.2">
      <c r="A11804" s="27">
        <v>96046</v>
      </c>
      <c r="B11804" s="28" t="s">
        <v>4573</v>
      </c>
      <c r="C11804" s="28" t="s">
        <v>5135</v>
      </c>
      <c r="D11804" s="25">
        <v>41834</v>
      </c>
      <c r="F11804" s="26">
        <v>34.21</v>
      </c>
      <c r="G11804" s="28" t="s">
        <v>5137</v>
      </c>
      <c r="H11804" s="28" t="s">
        <v>3365</v>
      </c>
      <c r="J11804" s="28" t="s">
        <v>4909</v>
      </c>
      <c r="K11804" s="29">
        <v>41835</v>
      </c>
      <c r="L11804" s="28" t="s">
        <v>5658</v>
      </c>
      <c r="M11804" s="28" t="s">
        <v>3175</v>
      </c>
    </row>
    <row r="11805" spans="1:13" hidden="1" x14ac:dyDescent="0.2">
      <c r="A11805" s="27">
        <v>96047</v>
      </c>
      <c r="B11805" s="28" t="s">
        <v>4573</v>
      </c>
      <c r="C11805" s="28" t="s">
        <v>5135</v>
      </c>
      <c r="D11805" s="25">
        <v>41834</v>
      </c>
      <c r="F11805" s="26">
        <v>5.09</v>
      </c>
      <c r="G11805" s="28" t="s">
        <v>5137</v>
      </c>
      <c r="H11805" s="28" t="s">
        <v>3365</v>
      </c>
      <c r="J11805" s="28" t="s">
        <v>4909</v>
      </c>
      <c r="K11805" s="29">
        <v>41835</v>
      </c>
      <c r="L11805" s="28" t="s">
        <v>5658</v>
      </c>
      <c r="M11805" s="28" t="s">
        <v>6195</v>
      </c>
    </row>
    <row r="11806" spans="1:13" hidden="1" x14ac:dyDescent="0.2">
      <c r="A11806" s="27">
        <v>96048</v>
      </c>
      <c r="B11806" s="28" t="s">
        <v>4573</v>
      </c>
      <c r="C11806" s="28" t="s">
        <v>5135</v>
      </c>
      <c r="D11806" s="25">
        <v>41834</v>
      </c>
      <c r="F11806" s="26">
        <v>40.74</v>
      </c>
      <c r="G11806" s="28" t="s">
        <v>5137</v>
      </c>
      <c r="H11806" s="28" t="s">
        <v>7322</v>
      </c>
      <c r="J11806" s="28" t="s">
        <v>5209</v>
      </c>
      <c r="K11806" s="29">
        <v>41835</v>
      </c>
      <c r="L11806" s="28" t="s">
        <v>5658</v>
      </c>
      <c r="M11806" s="28" t="s">
        <v>6199</v>
      </c>
    </row>
    <row r="11807" spans="1:13" x14ac:dyDescent="0.2">
      <c r="A11807" s="27">
        <v>96049</v>
      </c>
      <c r="B11807" s="28" t="s">
        <v>4573</v>
      </c>
      <c r="C11807" s="28" t="s">
        <v>5135</v>
      </c>
      <c r="D11807" s="25">
        <v>41834</v>
      </c>
      <c r="F11807" s="26">
        <v>257.7</v>
      </c>
      <c r="G11807" s="28" t="s">
        <v>2205</v>
      </c>
      <c r="H11807" s="28" t="s">
        <v>7151</v>
      </c>
      <c r="J11807" s="28" t="s">
        <v>4911</v>
      </c>
      <c r="K11807" s="29">
        <v>41835</v>
      </c>
      <c r="L11807" s="28" t="s">
        <v>5658</v>
      </c>
      <c r="M11807" s="28" t="s">
        <v>755</v>
      </c>
    </row>
    <row r="11808" spans="1:13" hidden="1" x14ac:dyDescent="0.2">
      <c r="A11808" s="211">
        <v>96052</v>
      </c>
      <c r="B11808" s="33" t="s">
        <v>4573</v>
      </c>
      <c r="C11808" s="28" t="s">
        <v>5135</v>
      </c>
      <c r="D11808" s="25">
        <v>41835</v>
      </c>
      <c r="E11808" s="28" t="s">
        <v>7164</v>
      </c>
      <c r="F11808" s="26">
        <v>15.9</v>
      </c>
      <c r="G11808" s="28" t="s">
        <v>4535</v>
      </c>
      <c r="H11808" s="28" t="s">
        <v>3484</v>
      </c>
      <c r="J11808" s="28" t="s">
        <v>4909</v>
      </c>
      <c r="K11808" s="29">
        <v>41837</v>
      </c>
      <c r="L11808" s="28" t="s">
        <v>5658</v>
      </c>
      <c r="M11808" s="28" t="s">
        <v>6362</v>
      </c>
    </row>
    <row r="11809" spans="1:13" hidden="1" x14ac:dyDescent="0.2">
      <c r="A11809" s="211">
        <v>96053</v>
      </c>
      <c r="B11809" s="28" t="s">
        <v>4573</v>
      </c>
      <c r="C11809" s="28" t="s">
        <v>5135</v>
      </c>
      <c r="D11809" s="25">
        <v>41835</v>
      </c>
      <c r="E11809" s="28" t="s">
        <v>562</v>
      </c>
      <c r="F11809" s="26">
        <v>50.75</v>
      </c>
      <c r="G11809" s="28" t="s">
        <v>4535</v>
      </c>
      <c r="H11809" s="28" t="s">
        <v>5953</v>
      </c>
      <c r="J11809" s="28" t="s">
        <v>4909</v>
      </c>
      <c r="K11809" s="29">
        <v>41837</v>
      </c>
      <c r="L11809" s="28" t="s">
        <v>5658</v>
      </c>
      <c r="M11809" s="28" t="s">
        <v>6362</v>
      </c>
    </row>
    <row r="11810" spans="1:13" hidden="1" x14ac:dyDescent="0.2">
      <c r="A11810" s="27">
        <v>96051</v>
      </c>
      <c r="B11810" s="28" t="s">
        <v>4573</v>
      </c>
      <c r="C11810" s="28" t="s">
        <v>5135</v>
      </c>
      <c r="D11810" s="25">
        <v>41835</v>
      </c>
      <c r="F11810" s="26">
        <v>7.29</v>
      </c>
      <c r="G11810" s="28" t="s">
        <v>5137</v>
      </c>
      <c r="H11810" s="28" t="s">
        <v>3365</v>
      </c>
      <c r="J11810" s="28" t="s">
        <v>4909</v>
      </c>
      <c r="K11810" s="29">
        <v>41836</v>
      </c>
      <c r="L11810" s="28" t="s">
        <v>5658</v>
      </c>
      <c r="M11810" s="28" t="s">
        <v>6195</v>
      </c>
    </row>
    <row r="11811" spans="1:13" hidden="1" x14ac:dyDescent="0.2">
      <c r="A11811" s="211">
        <v>96030</v>
      </c>
      <c r="B11811" s="33" t="s">
        <v>4573</v>
      </c>
      <c r="C11811" s="33" t="s">
        <v>5135</v>
      </c>
      <c r="D11811" s="25">
        <v>41836</v>
      </c>
      <c r="F11811" s="26">
        <v>85</v>
      </c>
      <c r="G11811" s="28" t="s">
        <v>1560</v>
      </c>
      <c r="H11811" s="28" t="s">
        <v>4600</v>
      </c>
      <c r="J11811" s="28" t="s">
        <v>4907</v>
      </c>
      <c r="K11811" s="29">
        <v>41837</v>
      </c>
      <c r="L11811" s="33" t="s">
        <v>5658</v>
      </c>
      <c r="M11811" s="28" t="s">
        <v>2735</v>
      </c>
    </row>
    <row r="11812" spans="1:13" hidden="1" x14ac:dyDescent="0.2">
      <c r="A11812" s="27">
        <v>96056</v>
      </c>
      <c r="B11812" s="28" t="s">
        <v>4573</v>
      </c>
      <c r="C11812" s="28" t="s">
        <v>5135</v>
      </c>
      <c r="D11812" s="25">
        <v>41836</v>
      </c>
      <c r="F11812" s="26">
        <v>3.6</v>
      </c>
      <c r="G11812" s="28" t="s">
        <v>7119</v>
      </c>
      <c r="H11812" s="28" t="s">
        <v>3365</v>
      </c>
      <c r="J11812" s="28" t="s">
        <v>4911</v>
      </c>
      <c r="K11812" s="29">
        <v>41837</v>
      </c>
      <c r="L11812" s="28" t="s">
        <v>5658</v>
      </c>
      <c r="M11812" s="28" t="s">
        <v>1153</v>
      </c>
    </row>
    <row r="11813" spans="1:13" hidden="1" x14ac:dyDescent="0.2">
      <c r="A11813" s="27">
        <v>96057</v>
      </c>
      <c r="B11813" s="33" t="s">
        <v>4573</v>
      </c>
      <c r="C11813" s="28" t="s">
        <v>5135</v>
      </c>
      <c r="D11813" s="25">
        <v>41836</v>
      </c>
      <c r="F11813" s="26">
        <v>13.15</v>
      </c>
      <c r="G11813" s="28" t="s">
        <v>3696</v>
      </c>
      <c r="H11813" s="28" t="s">
        <v>3488</v>
      </c>
      <c r="J11813" s="28" t="s">
        <v>4911</v>
      </c>
      <c r="K11813" s="29">
        <v>41838</v>
      </c>
      <c r="L11813" s="28" t="s">
        <v>5658</v>
      </c>
      <c r="M11813" s="28" t="s">
        <v>4151</v>
      </c>
    </row>
    <row r="11814" spans="1:13" hidden="1" x14ac:dyDescent="0.2">
      <c r="A11814" s="27">
        <v>96058</v>
      </c>
      <c r="B11814" s="28" t="s">
        <v>4573</v>
      </c>
      <c r="C11814" s="28" t="s">
        <v>5135</v>
      </c>
      <c r="D11814" s="25">
        <v>41836</v>
      </c>
      <c r="F11814" s="26">
        <v>7.8</v>
      </c>
      <c r="G11814" s="28" t="s">
        <v>3696</v>
      </c>
      <c r="H11814" s="28" t="s">
        <v>3488</v>
      </c>
      <c r="J11814" s="28" t="s">
        <v>4911</v>
      </c>
      <c r="K11814" s="29">
        <v>41838</v>
      </c>
      <c r="L11814" s="28" t="s">
        <v>5658</v>
      </c>
      <c r="M11814" s="28" t="s">
        <v>4151</v>
      </c>
    </row>
    <row r="11815" spans="1:13" hidden="1" x14ac:dyDescent="0.2">
      <c r="A11815" s="27">
        <v>96054</v>
      </c>
      <c r="B11815" s="28" t="s">
        <v>4573</v>
      </c>
      <c r="C11815" s="28" t="s">
        <v>5135</v>
      </c>
      <c r="D11815" s="25">
        <v>41836</v>
      </c>
      <c r="F11815" s="26">
        <v>45</v>
      </c>
      <c r="G11815" s="28" t="s">
        <v>688</v>
      </c>
      <c r="H11815" s="28" t="s">
        <v>3484</v>
      </c>
      <c r="J11815" s="28" t="s">
        <v>4907</v>
      </c>
      <c r="K11815" s="29">
        <v>41837</v>
      </c>
      <c r="L11815" s="28" t="s">
        <v>5658</v>
      </c>
      <c r="M11815" s="28" t="s">
        <v>6200</v>
      </c>
    </row>
    <row r="11816" spans="1:13" hidden="1" x14ac:dyDescent="0.2">
      <c r="A11816" s="27">
        <v>96055</v>
      </c>
      <c r="B11816" s="28" t="s">
        <v>4573</v>
      </c>
      <c r="C11816" s="28" t="s">
        <v>5135</v>
      </c>
      <c r="D11816" s="25">
        <v>41836</v>
      </c>
      <c r="E11816" s="28" t="s">
        <v>563</v>
      </c>
      <c r="F11816" s="26">
        <v>48.34</v>
      </c>
      <c r="G11816" s="28" t="s">
        <v>6789</v>
      </c>
      <c r="H11816" s="28" t="s">
        <v>4599</v>
      </c>
      <c r="I11816" s="28" t="s">
        <v>1107</v>
      </c>
      <c r="J11816" s="28" t="s">
        <v>4906</v>
      </c>
      <c r="K11816" s="29">
        <v>41837</v>
      </c>
      <c r="L11816" s="28" t="s">
        <v>5658</v>
      </c>
      <c r="M11816" s="28" t="s">
        <v>6201</v>
      </c>
    </row>
    <row r="11817" spans="1:13" hidden="1" x14ac:dyDescent="0.2">
      <c r="A11817" s="211">
        <v>95948</v>
      </c>
      <c r="B11817" s="28" t="s">
        <v>4579</v>
      </c>
      <c r="C11817" s="28" t="s">
        <v>4574</v>
      </c>
      <c r="D11817" s="25">
        <v>41837</v>
      </c>
      <c r="F11817" s="26">
        <v>30</v>
      </c>
      <c r="G11817" s="28" t="s">
        <v>4580</v>
      </c>
      <c r="H11817" s="28" t="s">
        <v>6667</v>
      </c>
      <c r="K11817" s="29">
        <v>41837</v>
      </c>
      <c r="L11817" s="28" t="s">
        <v>3059</v>
      </c>
      <c r="M11817" s="28" t="s">
        <v>1029</v>
      </c>
    </row>
    <row r="11818" spans="1:13" hidden="1" x14ac:dyDescent="0.2">
      <c r="A11818" s="211">
        <v>96060</v>
      </c>
      <c r="B11818" s="28" t="s">
        <v>4573</v>
      </c>
      <c r="C11818" s="28" t="s">
        <v>5135</v>
      </c>
      <c r="D11818" s="25">
        <v>41837</v>
      </c>
      <c r="F11818" s="26">
        <v>8.4</v>
      </c>
      <c r="G11818" s="28" t="s">
        <v>7050</v>
      </c>
      <c r="H11818" s="28" t="s">
        <v>3488</v>
      </c>
      <c r="J11818" s="28" t="s">
        <v>4911</v>
      </c>
      <c r="K11818" s="29">
        <v>41839</v>
      </c>
      <c r="L11818" s="28" t="s">
        <v>5658</v>
      </c>
      <c r="M11818" s="28" t="s">
        <v>4151</v>
      </c>
    </row>
    <row r="11819" spans="1:13" hidden="1" x14ac:dyDescent="0.2">
      <c r="A11819" s="27">
        <v>96229</v>
      </c>
      <c r="B11819" s="28" t="s">
        <v>4573</v>
      </c>
      <c r="C11819" s="28" t="s">
        <v>2008</v>
      </c>
      <c r="D11819" s="25">
        <v>41837</v>
      </c>
      <c r="F11819" s="26">
        <v>24.54</v>
      </c>
      <c r="G11819" s="28" t="s">
        <v>683</v>
      </c>
      <c r="H11819" s="28" t="s">
        <v>3365</v>
      </c>
      <c r="J11819" s="28" t="s">
        <v>4909</v>
      </c>
      <c r="K11819" s="29" t="s">
        <v>6258</v>
      </c>
      <c r="L11819" s="28" t="s">
        <v>5658</v>
      </c>
      <c r="M11819" s="28" t="s">
        <v>4831</v>
      </c>
    </row>
    <row r="11820" spans="1:13" hidden="1" x14ac:dyDescent="0.2">
      <c r="A11820" s="27">
        <v>95949</v>
      </c>
      <c r="B11820" s="28" t="s">
        <v>4585</v>
      </c>
      <c r="C11820" s="28" t="s">
        <v>4574</v>
      </c>
      <c r="D11820" s="25">
        <v>41837</v>
      </c>
      <c r="F11820" s="26">
        <v>79.790000000000006</v>
      </c>
      <c r="G11820" s="28" t="s">
        <v>5142</v>
      </c>
      <c r="H11820" s="28" t="s">
        <v>5948</v>
      </c>
      <c r="K11820" s="29">
        <v>41837</v>
      </c>
      <c r="L11820" s="28" t="s">
        <v>7174</v>
      </c>
      <c r="M11820" s="28" t="s">
        <v>7175</v>
      </c>
    </row>
    <row r="11821" spans="1:13" hidden="1" x14ac:dyDescent="0.2">
      <c r="A11821" s="27">
        <v>96059</v>
      </c>
      <c r="B11821" s="28" t="s">
        <v>4573</v>
      </c>
      <c r="C11821" s="28" t="s">
        <v>5135</v>
      </c>
      <c r="D11821" s="25">
        <v>41837</v>
      </c>
      <c r="F11821" s="26">
        <v>29.99</v>
      </c>
      <c r="G11821" s="28" t="s">
        <v>4595</v>
      </c>
      <c r="H11821" s="28" t="s">
        <v>4595</v>
      </c>
      <c r="J11821" s="28" t="s">
        <v>4907</v>
      </c>
      <c r="K11821" s="29">
        <v>41838</v>
      </c>
      <c r="L11821" s="28" t="s">
        <v>5658</v>
      </c>
      <c r="M11821" s="28" t="s">
        <v>1423</v>
      </c>
    </row>
    <row r="11822" spans="1:13" hidden="1" x14ac:dyDescent="0.2">
      <c r="A11822" s="211">
        <v>95947</v>
      </c>
      <c r="B11822" s="28" t="s">
        <v>4579</v>
      </c>
      <c r="C11822" s="28" t="s">
        <v>4574</v>
      </c>
      <c r="D11822" s="25">
        <v>41838</v>
      </c>
      <c r="F11822" s="26">
        <v>40</v>
      </c>
      <c r="G11822" s="28" t="s">
        <v>4580</v>
      </c>
      <c r="H11822" s="28" t="s">
        <v>6667</v>
      </c>
      <c r="K11822" s="29">
        <v>41838</v>
      </c>
      <c r="L11822" s="28" t="s">
        <v>3059</v>
      </c>
      <c r="M11822" s="28" t="s">
        <v>1028</v>
      </c>
    </row>
    <row r="11823" spans="1:13" hidden="1" x14ac:dyDescent="0.2">
      <c r="A11823" s="211">
        <v>96063</v>
      </c>
      <c r="B11823" s="28" t="s">
        <v>4573</v>
      </c>
      <c r="C11823" s="28" t="s">
        <v>5135</v>
      </c>
      <c r="D11823" s="25">
        <v>41838</v>
      </c>
      <c r="E11823" s="28" t="s">
        <v>564</v>
      </c>
      <c r="F11823" s="26">
        <v>22</v>
      </c>
      <c r="G11823" s="28" t="s">
        <v>7433</v>
      </c>
      <c r="H11823" s="28" t="s">
        <v>3370</v>
      </c>
      <c r="J11823" s="28" t="s">
        <v>4906</v>
      </c>
      <c r="K11823" s="29">
        <v>41839</v>
      </c>
      <c r="L11823" s="28" t="s">
        <v>5658</v>
      </c>
      <c r="M11823" s="28" t="s">
        <v>5573</v>
      </c>
    </row>
    <row r="11824" spans="1:13" hidden="1" x14ac:dyDescent="0.2">
      <c r="A11824" s="211">
        <v>96064</v>
      </c>
      <c r="B11824" s="28" t="s">
        <v>4573</v>
      </c>
      <c r="C11824" s="28" t="s">
        <v>5135</v>
      </c>
      <c r="D11824" s="25">
        <v>41838</v>
      </c>
      <c r="F11824" s="26">
        <v>5.9</v>
      </c>
      <c r="G11824" s="28" t="s">
        <v>896</v>
      </c>
      <c r="H11824" s="28" t="s">
        <v>3484</v>
      </c>
      <c r="J11824" s="28" t="s">
        <v>4907</v>
      </c>
      <c r="K11824" s="29">
        <v>41839</v>
      </c>
      <c r="L11824" s="28" t="s">
        <v>5658</v>
      </c>
      <c r="M11824" s="28" t="s">
        <v>5020</v>
      </c>
    </row>
    <row r="11825" spans="1:13" hidden="1" x14ac:dyDescent="0.2">
      <c r="A11825" s="27">
        <v>96061</v>
      </c>
      <c r="B11825" s="28" t="s">
        <v>4573</v>
      </c>
      <c r="C11825" s="28" t="s">
        <v>5135</v>
      </c>
      <c r="D11825" s="25">
        <v>41838</v>
      </c>
      <c r="F11825" s="26">
        <v>6.05</v>
      </c>
      <c r="G11825" s="28" t="s">
        <v>7119</v>
      </c>
      <c r="H11825" s="28" t="s">
        <v>3365</v>
      </c>
      <c r="J11825" s="28" t="s">
        <v>4911</v>
      </c>
      <c r="K11825" s="29">
        <v>41839</v>
      </c>
      <c r="L11825" s="28" t="s">
        <v>5658</v>
      </c>
      <c r="M11825" s="28" t="s">
        <v>6161</v>
      </c>
    </row>
    <row r="11826" spans="1:13" hidden="1" x14ac:dyDescent="0.2">
      <c r="A11826" s="27">
        <v>96230.1</v>
      </c>
      <c r="B11826" s="28" t="s">
        <v>4573</v>
      </c>
      <c r="C11826" s="28" t="s">
        <v>2008</v>
      </c>
      <c r="D11826" s="25">
        <v>41838</v>
      </c>
      <c r="E11826" s="28" t="s">
        <v>1331</v>
      </c>
      <c r="F11826" s="26">
        <v>12</v>
      </c>
      <c r="G11826" s="28" t="s">
        <v>683</v>
      </c>
      <c r="H11826" s="28" t="s">
        <v>3488</v>
      </c>
      <c r="J11826" s="28" t="s">
        <v>4908</v>
      </c>
      <c r="K11826" s="29" t="s">
        <v>6259</v>
      </c>
      <c r="L11826" s="28" t="s">
        <v>5658</v>
      </c>
      <c r="M11826" s="28" t="s">
        <v>4836</v>
      </c>
    </row>
    <row r="11827" spans="1:13" hidden="1" x14ac:dyDescent="0.2">
      <c r="A11827" s="27">
        <v>96230.2</v>
      </c>
      <c r="B11827" s="28" t="s">
        <v>4573</v>
      </c>
      <c r="C11827" s="28" t="s">
        <v>2008</v>
      </c>
      <c r="D11827" s="25">
        <v>41838</v>
      </c>
      <c r="F11827" s="26">
        <v>32.9</v>
      </c>
      <c r="G11827" s="28" t="s">
        <v>683</v>
      </c>
      <c r="H11827" s="28" t="s">
        <v>3365</v>
      </c>
      <c r="J11827" s="28" t="s">
        <v>4909</v>
      </c>
      <c r="K11827" s="29" t="s">
        <v>6259</v>
      </c>
      <c r="L11827" s="28" t="s">
        <v>5658</v>
      </c>
      <c r="M11827" s="28" t="s">
        <v>4836</v>
      </c>
    </row>
    <row r="11828" spans="1:13" x14ac:dyDescent="0.2">
      <c r="A11828" s="27">
        <v>96062</v>
      </c>
      <c r="B11828" s="28" t="s">
        <v>4573</v>
      </c>
      <c r="C11828" s="28" t="s">
        <v>5135</v>
      </c>
      <c r="D11828" s="25">
        <v>41838</v>
      </c>
      <c r="E11828" s="28" t="s">
        <v>475</v>
      </c>
      <c r="F11828" s="26">
        <v>14.62</v>
      </c>
      <c r="G11828" s="28" t="s">
        <v>5137</v>
      </c>
      <c r="H11828" s="28" t="s">
        <v>7151</v>
      </c>
      <c r="J11828" s="28" t="s">
        <v>4907</v>
      </c>
      <c r="K11828" s="29">
        <v>41839</v>
      </c>
      <c r="L11828" s="28" t="s">
        <v>5658</v>
      </c>
      <c r="M11828" s="28" t="s">
        <v>3175</v>
      </c>
    </row>
    <row r="11829" spans="1:13" hidden="1" x14ac:dyDescent="0.2">
      <c r="A11829" s="211">
        <v>96065</v>
      </c>
      <c r="B11829" s="28" t="s">
        <v>4573</v>
      </c>
      <c r="C11829" s="28" t="s">
        <v>5135</v>
      </c>
      <c r="D11829" s="25">
        <v>41839</v>
      </c>
      <c r="E11829" s="28" t="s">
        <v>6293</v>
      </c>
      <c r="F11829" s="26">
        <v>-5.99</v>
      </c>
      <c r="G11829" s="28" t="s">
        <v>1943</v>
      </c>
      <c r="H11829" s="28" t="s">
        <v>3381</v>
      </c>
      <c r="J11829" s="28" t="s">
        <v>4909</v>
      </c>
      <c r="K11829" s="29">
        <v>41841</v>
      </c>
      <c r="L11829" s="28" t="s">
        <v>5658</v>
      </c>
      <c r="M11829" s="28" t="s">
        <v>4233</v>
      </c>
    </row>
    <row r="11830" spans="1:13" hidden="1" x14ac:dyDescent="0.2">
      <c r="A11830" s="27">
        <v>96250</v>
      </c>
      <c r="B11830" s="28" t="s">
        <v>4573</v>
      </c>
      <c r="C11830" s="28" t="s">
        <v>5133</v>
      </c>
      <c r="D11830" s="25">
        <v>41839</v>
      </c>
      <c r="F11830" s="26">
        <v>3.4</v>
      </c>
      <c r="G11830" s="28" t="s">
        <v>5137</v>
      </c>
      <c r="H11830" s="28" t="s">
        <v>3365</v>
      </c>
      <c r="J11830" s="28" t="s">
        <v>4909</v>
      </c>
      <c r="K11830" s="29">
        <v>41839</v>
      </c>
      <c r="L11830" s="28" t="s">
        <v>5658</v>
      </c>
      <c r="M11830" s="28" t="s">
        <v>581</v>
      </c>
    </row>
    <row r="11831" spans="1:13" hidden="1" x14ac:dyDescent="0.2">
      <c r="A11831" s="211">
        <v>96067</v>
      </c>
      <c r="B11831" s="28" t="s">
        <v>4573</v>
      </c>
      <c r="C11831" s="28" t="s">
        <v>5135</v>
      </c>
      <c r="D11831" s="25">
        <v>41840</v>
      </c>
      <c r="F11831" s="26">
        <v>64.180000000000007</v>
      </c>
      <c r="G11831" s="28" t="s">
        <v>1157</v>
      </c>
      <c r="H11831" s="28" t="s">
        <v>7322</v>
      </c>
      <c r="J11831" s="28" t="s">
        <v>7139</v>
      </c>
      <c r="K11831" s="29">
        <v>41841</v>
      </c>
      <c r="L11831" s="28" t="s">
        <v>5658</v>
      </c>
      <c r="M11831" s="28" t="s">
        <v>5018</v>
      </c>
    </row>
    <row r="11832" spans="1:13" hidden="1" x14ac:dyDescent="0.2">
      <c r="A11832" s="211">
        <v>96066</v>
      </c>
      <c r="B11832" s="28" t="s">
        <v>4573</v>
      </c>
      <c r="C11832" s="28" t="s">
        <v>5135</v>
      </c>
      <c r="D11832" s="25">
        <v>41840</v>
      </c>
      <c r="E11832" s="28" t="s">
        <v>565</v>
      </c>
      <c r="F11832" s="26">
        <v>96</v>
      </c>
      <c r="G11832" s="28" t="s">
        <v>1562</v>
      </c>
      <c r="H11832" s="28" t="s">
        <v>3484</v>
      </c>
      <c r="J11832" s="28" t="s">
        <v>4909</v>
      </c>
      <c r="K11832" s="29">
        <v>41841</v>
      </c>
      <c r="L11832" s="28" t="s">
        <v>5658</v>
      </c>
      <c r="M11832" s="28" t="s">
        <v>6202</v>
      </c>
    </row>
    <row r="11833" spans="1:13" hidden="1" x14ac:dyDescent="0.2">
      <c r="A11833" s="211">
        <v>95945</v>
      </c>
      <c r="B11833" s="28" t="s">
        <v>4579</v>
      </c>
      <c r="C11833" s="28" t="s">
        <v>4574</v>
      </c>
      <c r="D11833" s="25">
        <v>41841</v>
      </c>
      <c r="F11833" s="26">
        <v>120</v>
      </c>
      <c r="G11833" s="28" t="s">
        <v>4580</v>
      </c>
      <c r="H11833" s="28" t="s">
        <v>6667</v>
      </c>
      <c r="K11833" s="29">
        <v>41841</v>
      </c>
      <c r="L11833" s="28" t="s">
        <v>3059</v>
      </c>
      <c r="M11833" s="28" t="s">
        <v>1027</v>
      </c>
    </row>
    <row r="11834" spans="1:13" hidden="1" x14ac:dyDescent="0.2">
      <c r="A11834" s="211">
        <v>96069</v>
      </c>
      <c r="B11834" s="28" t="s">
        <v>4573</v>
      </c>
      <c r="C11834" s="28" t="s">
        <v>5135</v>
      </c>
      <c r="D11834" s="25">
        <v>41841</v>
      </c>
      <c r="E11834" s="28" t="s">
        <v>7164</v>
      </c>
      <c r="F11834" s="26">
        <v>3.79</v>
      </c>
      <c r="G11834" s="28" t="s">
        <v>566</v>
      </c>
      <c r="H11834" s="28" t="s">
        <v>3484</v>
      </c>
      <c r="J11834" s="28" t="s">
        <v>4911</v>
      </c>
      <c r="K11834" s="29" t="s">
        <v>6260</v>
      </c>
      <c r="L11834" s="28" t="s">
        <v>5658</v>
      </c>
      <c r="M11834" s="28" t="s">
        <v>6205</v>
      </c>
    </row>
    <row r="11835" spans="1:13" hidden="1" x14ac:dyDescent="0.2">
      <c r="A11835" s="27">
        <v>95946</v>
      </c>
      <c r="B11835" s="33" t="s">
        <v>4573</v>
      </c>
      <c r="C11835" s="28" t="s">
        <v>4574</v>
      </c>
      <c r="D11835" s="25">
        <v>41841</v>
      </c>
      <c r="F11835" s="26">
        <v>30</v>
      </c>
      <c r="G11835" s="28" t="s">
        <v>5152</v>
      </c>
      <c r="H11835" s="28" t="s">
        <v>7311</v>
      </c>
      <c r="J11835" s="28" t="s">
        <v>4683</v>
      </c>
      <c r="K11835" s="29">
        <v>41841</v>
      </c>
      <c r="L11835" s="28" t="s">
        <v>7182</v>
      </c>
      <c r="M11835" s="28" t="s">
        <v>3317</v>
      </c>
    </row>
    <row r="11836" spans="1:13" hidden="1" x14ac:dyDescent="0.2">
      <c r="A11836" s="27">
        <v>96232</v>
      </c>
      <c r="B11836" s="28" t="s">
        <v>4573</v>
      </c>
      <c r="C11836" s="28" t="s">
        <v>2008</v>
      </c>
      <c r="D11836" s="25">
        <v>41841</v>
      </c>
      <c r="E11836" s="28" t="s">
        <v>3997</v>
      </c>
      <c r="F11836" s="26">
        <v>20</v>
      </c>
      <c r="G11836" s="28" t="s">
        <v>683</v>
      </c>
      <c r="H11836" s="28" t="s">
        <v>4600</v>
      </c>
      <c r="J11836" s="28" t="s">
        <v>4905</v>
      </c>
      <c r="K11836" s="29" t="s">
        <v>6260</v>
      </c>
      <c r="L11836" s="28" t="s">
        <v>5658</v>
      </c>
      <c r="M11836" s="28" t="s">
        <v>4834</v>
      </c>
    </row>
    <row r="11837" spans="1:13" hidden="1" x14ac:dyDescent="0.2">
      <c r="A11837" s="27">
        <v>96231</v>
      </c>
      <c r="B11837" s="28" t="s">
        <v>4573</v>
      </c>
      <c r="C11837" s="28" t="s">
        <v>2008</v>
      </c>
      <c r="D11837" s="25">
        <v>41841</v>
      </c>
      <c r="F11837" s="26">
        <v>52.37</v>
      </c>
      <c r="G11837" s="28" t="s">
        <v>683</v>
      </c>
      <c r="H11837" s="28" t="s">
        <v>3365</v>
      </c>
      <c r="J11837" s="28" t="s">
        <v>4909</v>
      </c>
      <c r="K11837" s="29" t="s">
        <v>6260</v>
      </c>
      <c r="L11837" s="28" t="s">
        <v>5658</v>
      </c>
      <c r="M11837" s="28" t="s">
        <v>4834</v>
      </c>
    </row>
    <row r="11838" spans="1:13" hidden="1" x14ac:dyDescent="0.2">
      <c r="A11838" s="27">
        <v>96068</v>
      </c>
      <c r="B11838" s="28" t="s">
        <v>4573</v>
      </c>
      <c r="C11838" s="28" t="s">
        <v>5135</v>
      </c>
      <c r="D11838" s="25">
        <v>41841</v>
      </c>
      <c r="F11838" s="26">
        <v>30.18</v>
      </c>
      <c r="G11838" s="28" t="s">
        <v>5137</v>
      </c>
      <c r="H11838" s="28" t="s">
        <v>3365</v>
      </c>
      <c r="J11838" s="28" t="s">
        <v>4909</v>
      </c>
      <c r="K11838" s="29" t="s">
        <v>6260</v>
      </c>
      <c r="L11838" s="28" t="s">
        <v>5658</v>
      </c>
      <c r="M11838" s="28" t="s">
        <v>3175</v>
      </c>
    </row>
    <row r="11839" spans="1:13" hidden="1" x14ac:dyDescent="0.2">
      <c r="A11839" s="211">
        <v>95943</v>
      </c>
      <c r="B11839" s="28" t="s">
        <v>4592</v>
      </c>
      <c r="C11839" s="28" t="s">
        <v>4574</v>
      </c>
      <c r="D11839" s="25">
        <v>41842</v>
      </c>
      <c r="F11839" s="26">
        <v>-5089.5200000000004</v>
      </c>
      <c r="G11839" s="28" t="s">
        <v>4593</v>
      </c>
      <c r="H11839" s="28" t="s">
        <v>6666</v>
      </c>
      <c r="J11839" s="28" t="s">
        <v>4911</v>
      </c>
      <c r="K11839" s="29" t="s">
        <v>6260</v>
      </c>
      <c r="L11839" s="28" t="s">
        <v>7177</v>
      </c>
      <c r="M11839" s="28" t="s">
        <v>3316</v>
      </c>
    </row>
    <row r="11840" spans="1:13" hidden="1" x14ac:dyDescent="0.2">
      <c r="A11840" s="211">
        <v>95942</v>
      </c>
      <c r="B11840" s="28" t="s">
        <v>4579</v>
      </c>
      <c r="C11840" s="28" t="s">
        <v>4574</v>
      </c>
      <c r="D11840" s="25">
        <v>41842</v>
      </c>
      <c r="F11840" s="26">
        <v>40</v>
      </c>
      <c r="G11840" s="28" t="s">
        <v>4580</v>
      </c>
      <c r="H11840" s="28" t="s">
        <v>6667</v>
      </c>
      <c r="K11840" s="29" t="s">
        <v>6260</v>
      </c>
      <c r="L11840" s="28" t="s">
        <v>3059</v>
      </c>
      <c r="M11840" s="28" t="s">
        <v>1026</v>
      </c>
    </row>
    <row r="11841" spans="1:13" hidden="1" x14ac:dyDescent="0.2">
      <c r="A11841" s="27">
        <v>96070</v>
      </c>
      <c r="B11841" s="28" t="s">
        <v>4573</v>
      </c>
      <c r="C11841" s="28" t="s">
        <v>5135</v>
      </c>
      <c r="D11841" s="25">
        <v>41842</v>
      </c>
      <c r="F11841" s="26">
        <v>4.09</v>
      </c>
      <c r="G11841" s="28" t="s">
        <v>7119</v>
      </c>
      <c r="H11841" s="28" t="s">
        <v>3365</v>
      </c>
      <c r="J11841" s="28" t="s">
        <v>4911</v>
      </c>
      <c r="K11841" s="29">
        <v>41843</v>
      </c>
      <c r="L11841" s="28" t="s">
        <v>5658</v>
      </c>
      <c r="M11841" s="28" t="s">
        <v>6161</v>
      </c>
    </row>
    <row r="11842" spans="1:13" hidden="1" x14ac:dyDescent="0.2">
      <c r="A11842" s="27">
        <v>95944</v>
      </c>
      <c r="B11842" s="28" t="s">
        <v>4585</v>
      </c>
      <c r="C11842" s="28" t="s">
        <v>4574</v>
      </c>
      <c r="D11842" s="25">
        <v>41842</v>
      </c>
      <c r="F11842" s="26">
        <v>20.8</v>
      </c>
      <c r="G11842" s="28" t="s">
        <v>5141</v>
      </c>
      <c r="H11842" s="28" t="s">
        <v>5948</v>
      </c>
      <c r="J11842" s="28" t="s">
        <v>4907</v>
      </c>
      <c r="K11842" s="29">
        <v>41842</v>
      </c>
      <c r="L11842" s="28" t="s">
        <v>7174</v>
      </c>
      <c r="M11842" s="28" t="s">
        <v>5035</v>
      </c>
    </row>
    <row r="11843" spans="1:13" hidden="1" x14ac:dyDescent="0.2">
      <c r="A11843" s="27">
        <v>96233</v>
      </c>
      <c r="B11843" s="28" t="s">
        <v>4573</v>
      </c>
      <c r="C11843" s="28" t="s">
        <v>2008</v>
      </c>
      <c r="D11843" s="25">
        <v>41842</v>
      </c>
      <c r="F11843" s="26">
        <v>49.96</v>
      </c>
      <c r="G11843" s="28" t="s">
        <v>4758</v>
      </c>
      <c r="H11843" s="28" t="s">
        <v>7322</v>
      </c>
      <c r="J11843" s="28" t="s">
        <v>7139</v>
      </c>
      <c r="K11843" s="29" t="s">
        <v>6261</v>
      </c>
      <c r="L11843" s="28" t="s">
        <v>5658</v>
      </c>
      <c r="M11843" s="28" t="s">
        <v>2410</v>
      </c>
    </row>
    <row r="11844" spans="1:13" hidden="1" x14ac:dyDescent="0.2">
      <c r="A11844" s="27">
        <v>96071</v>
      </c>
      <c r="B11844" s="28" t="s">
        <v>4573</v>
      </c>
      <c r="C11844" s="28" t="s">
        <v>5135</v>
      </c>
      <c r="D11844" s="25">
        <v>41842</v>
      </c>
      <c r="F11844" s="26">
        <v>11.78</v>
      </c>
      <c r="G11844" s="28" t="s">
        <v>2210</v>
      </c>
      <c r="H11844" s="28" t="s">
        <v>3484</v>
      </c>
      <c r="J11844" s="28" t="s">
        <v>4907</v>
      </c>
      <c r="K11844" s="29">
        <v>41843</v>
      </c>
      <c r="L11844" s="28" t="s">
        <v>5658</v>
      </c>
      <c r="M11844" s="28" t="s">
        <v>6206</v>
      </c>
    </row>
    <row r="11845" spans="1:13" hidden="1" x14ac:dyDescent="0.2">
      <c r="A11845" s="211">
        <v>95941</v>
      </c>
      <c r="B11845" s="28" t="s">
        <v>4579</v>
      </c>
      <c r="C11845" s="28" t="s">
        <v>4574</v>
      </c>
      <c r="D11845" s="25">
        <v>41843</v>
      </c>
      <c r="F11845" s="26">
        <v>100</v>
      </c>
      <c r="G11845" s="28" t="s">
        <v>4580</v>
      </c>
      <c r="H11845" s="28" t="s">
        <v>6667</v>
      </c>
      <c r="K11845" s="29" t="s">
        <v>6261</v>
      </c>
      <c r="L11845" s="28" t="s">
        <v>3059</v>
      </c>
      <c r="M11845" s="28" t="s">
        <v>1025</v>
      </c>
    </row>
    <row r="11846" spans="1:13" hidden="1" x14ac:dyDescent="0.2">
      <c r="A11846" s="211">
        <v>95939</v>
      </c>
      <c r="B11846" s="28" t="s">
        <v>4573</v>
      </c>
      <c r="C11846" s="28" t="s">
        <v>4574</v>
      </c>
      <c r="D11846" s="25">
        <v>41843</v>
      </c>
      <c r="F11846" s="26">
        <v>22</v>
      </c>
      <c r="G11846" s="28" t="s">
        <v>5165</v>
      </c>
      <c r="H11846" s="28" t="s">
        <v>3370</v>
      </c>
      <c r="J11846" s="28" t="s">
        <v>4909</v>
      </c>
      <c r="K11846" s="29" t="s">
        <v>6261</v>
      </c>
      <c r="L11846" s="28" t="s">
        <v>7176</v>
      </c>
      <c r="M11846" s="28">
        <v>1486</v>
      </c>
    </row>
    <row r="11847" spans="1:13" hidden="1" x14ac:dyDescent="0.2">
      <c r="A11847" s="27">
        <v>95940</v>
      </c>
      <c r="B11847" s="28" t="s">
        <v>4573</v>
      </c>
      <c r="C11847" s="28" t="s">
        <v>4574</v>
      </c>
      <c r="D11847" s="25">
        <v>41843</v>
      </c>
      <c r="E11847" s="28" t="s">
        <v>3389</v>
      </c>
      <c r="F11847" s="26">
        <v>47.52</v>
      </c>
      <c r="G11847" s="28" t="s">
        <v>5139</v>
      </c>
      <c r="H11847" s="28" t="s">
        <v>3381</v>
      </c>
      <c r="J11847" s="28" t="s">
        <v>4911</v>
      </c>
      <c r="K11847" s="29" t="s">
        <v>6261</v>
      </c>
      <c r="L11847" s="28" t="s">
        <v>7174</v>
      </c>
      <c r="M11847" s="28" t="s">
        <v>7209</v>
      </c>
    </row>
    <row r="11848" spans="1:13" hidden="1" x14ac:dyDescent="0.2">
      <c r="A11848" s="27">
        <v>96234.1</v>
      </c>
      <c r="B11848" s="28" t="s">
        <v>4573</v>
      </c>
      <c r="C11848" s="28" t="s">
        <v>2008</v>
      </c>
      <c r="D11848" s="25">
        <v>41843</v>
      </c>
      <c r="E11848" s="28" t="s">
        <v>2670</v>
      </c>
      <c r="F11848" s="26">
        <v>6</v>
      </c>
      <c r="G11848" s="28" t="s">
        <v>683</v>
      </c>
      <c r="H11848" s="28" t="s">
        <v>3488</v>
      </c>
      <c r="J11848" s="28" t="s">
        <v>4909</v>
      </c>
      <c r="K11848" s="29" t="s">
        <v>2411</v>
      </c>
      <c r="L11848" s="28" t="s">
        <v>5658</v>
      </c>
      <c r="M11848" s="28" t="s">
        <v>4831</v>
      </c>
    </row>
    <row r="11849" spans="1:13" hidden="1" x14ac:dyDescent="0.2">
      <c r="A11849" s="27">
        <v>96234.2</v>
      </c>
      <c r="B11849" s="28" t="s">
        <v>4573</v>
      </c>
      <c r="C11849" s="28" t="s">
        <v>2008</v>
      </c>
      <c r="D11849" s="25">
        <v>41843</v>
      </c>
      <c r="F11849" s="26">
        <v>22.74</v>
      </c>
      <c r="G11849" s="28" t="s">
        <v>683</v>
      </c>
      <c r="H11849" s="28" t="s">
        <v>3365</v>
      </c>
      <c r="J11849" s="28" t="s">
        <v>4909</v>
      </c>
      <c r="K11849" s="29" t="s">
        <v>2411</v>
      </c>
      <c r="L11849" s="28" t="s">
        <v>5658</v>
      </c>
      <c r="M11849" s="28" t="s">
        <v>4831</v>
      </c>
    </row>
    <row r="11850" spans="1:13" hidden="1" x14ac:dyDescent="0.2">
      <c r="A11850" s="211">
        <v>96236</v>
      </c>
      <c r="B11850" s="28" t="s">
        <v>4573</v>
      </c>
      <c r="C11850" s="28" t="s">
        <v>2008</v>
      </c>
      <c r="D11850" s="25">
        <v>41844</v>
      </c>
      <c r="F11850" s="26">
        <v>33.9</v>
      </c>
      <c r="G11850" s="28" t="s">
        <v>898</v>
      </c>
      <c r="H11850" s="28" t="s">
        <v>3365</v>
      </c>
      <c r="J11850" s="28" t="s">
        <v>4909</v>
      </c>
      <c r="K11850" s="29" t="s">
        <v>2412</v>
      </c>
      <c r="L11850" s="28" t="s">
        <v>5658</v>
      </c>
      <c r="M11850" s="28" t="s">
        <v>2413</v>
      </c>
    </row>
    <row r="11851" spans="1:13" hidden="1" x14ac:dyDescent="0.2">
      <c r="A11851" s="27">
        <v>95938</v>
      </c>
      <c r="B11851" s="28" t="s">
        <v>4582</v>
      </c>
      <c r="C11851" s="28" t="s">
        <v>4574</v>
      </c>
      <c r="D11851" s="25">
        <v>41844</v>
      </c>
      <c r="F11851" s="26">
        <v>-35.159999999999997</v>
      </c>
      <c r="G11851" s="28" t="s">
        <v>8021</v>
      </c>
      <c r="H11851" s="28" t="s">
        <v>6666</v>
      </c>
      <c r="J11851" s="28" t="s">
        <v>4911</v>
      </c>
      <c r="K11851" s="29" t="s">
        <v>2411</v>
      </c>
      <c r="L11851" s="28" t="s">
        <v>2984</v>
      </c>
      <c r="M11851" s="28" t="s">
        <v>636</v>
      </c>
    </row>
    <row r="11852" spans="1:13" hidden="1" x14ac:dyDescent="0.2">
      <c r="A11852" s="27">
        <v>96235.1</v>
      </c>
      <c r="B11852" s="28" t="s">
        <v>4573</v>
      </c>
      <c r="C11852" s="28" t="s">
        <v>2008</v>
      </c>
      <c r="D11852" s="25">
        <v>41844</v>
      </c>
      <c r="E11852" s="28" t="s">
        <v>1331</v>
      </c>
      <c r="F11852" s="26">
        <v>7</v>
      </c>
      <c r="G11852" s="28" t="s">
        <v>683</v>
      </c>
      <c r="H11852" s="28" t="s">
        <v>3488</v>
      </c>
      <c r="J11852" s="28" t="s">
        <v>4908</v>
      </c>
      <c r="K11852" s="29" t="s">
        <v>2412</v>
      </c>
      <c r="L11852" s="28" t="s">
        <v>5658</v>
      </c>
      <c r="M11852" s="28" t="s">
        <v>2614</v>
      </c>
    </row>
    <row r="11853" spans="1:13" hidden="1" x14ac:dyDescent="0.2">
      <c r="A11853" s="27">
        <v>96235.199999999997</v>
      </c>
      <c r="B11853" s="28" t="s">
        <v>4573</v>
      </c>
      <c r="C11853" s="28" t="s">
        <v>2008</v>
      </c>
      <c r="D11853" s="25">
        <v>41844</v>
      </c>
      <c r="F11853" s="26">
        <v>11.35</v>
      </c>
      <c r="G11853" s="28" t="s">
        <v>683</v>
      </c>
      <c r="H11853" s="28" t="s">
        <v>3365</v>
      </c>
      <c r="J11853" s="28" t="s">
        <v>4909</v>
      </c>
      <c r="K11853" s="29" t="s">
        <v>2412</v>
      </c>
      <c r="L11853" s="28" t="s">
        <v>5658</v>
      </c>
      <c r="M11853" s="28" t="s">
        <v>2614</v>
      </c>
    </row>
    <row r="11854" spans="1:13" hidden="1" x14ac:dyDescent="0.2">
      <c r="A11854" s="27">
        <v>95937</v>
      </c>
      <c r="B11854" s="28" t="s">
        <v>4573</v>
      </c>
      <c r="C11854" s="28" t="s">
        <v>4574</v>
      </c>
      <c r="D11854" s="25">
        <v>41844</v>
      </c>
      <c r="E11854" s="28" t="s">
        <v>7164</v>
      </c>
      <c r="F11854" s="26">
        <v>3.98</v>
      </c>
      <c r="G11854" s="28" t="s">
        <v>5137</v>
      </c>
      <c r="H11854" s="28" t="s">
        <v>3365</v>
      </c>
      <c r="J11854" s="28" t="s">
        <v>4911</v>
      </c>
      <c r="K11854" s="29">
        <v>41844</v>
      </c>
      <c r="L11854" s="28" t="s">
        <v>7212</v>
      </c>
      <c r="M11854" s="28" t="s">
        <v>3315</v>
      </c>
    </row>
    <row r="11855" spans="1:13" hidden="1" x14ac:dyDescent="0.2">
      <c r="A11855" s="211">
        <v>95934</v>
      </c>
      <c r="B11855" s="28" t="s">
        <v>4579</v>
      </c>
      <c r="C11855" s="28" t="s">
        <v>4574</v>
      </c>
      <c r="D11855" s="25">
        <v>41845</v>
      </c>
      <c r="F11855" s="26">
        <v>30</v>
      </c>
      <c r="G11855" s="28" t="s">
        <v>4580</v>
      </c>
      <c r="H11855" s="28" t="s">
        <v>6667</v>
      </c>
      <c r="K11855" s="29" t="s">
        <v>2412</v>
      </c>
      <c r="L11855" s="28" t="s">
        <v>3059</v>
      </c>
      <c r="M11855" s="28" t="s">
        <v>1024</v>
      </c>
    </row>
    <row r="11856" spans="1:13" hidden="1" x14ac:dyDescent="0.2">
      <c r="A11856" s="211">
        <v>96240</v>
      </c>
      <c r="B11856" s="28" t="s">
        <v>4573</v>
      </c>
      <c r="C11856" s="28" t="s">
        <v>2008</v>
      </c>
      <c r="D11856" s="25">
        <v>41845</v>
      </c>
      <c r="E11856" s="28" t="s">
        <v>4523</v>
      </c>
      <c r="F11856" s="26">
        <v>39</v>
      </c>
      <c r="G11856" s="28" t="s">
        <v>2203</v>
      </c>
      <c r="H11856" s="28" t="s">
        <v>3370</v>
      </c>
      <c r="J11856" s="28" t="s">
        <v>4909</v>
      </c>
      <c r="K11856" s="29" t="s">
        <v>2414</v>
      </c>
      <c r="L11856" s="28" t="s">
        <v>5658</v>
      </c>
      <c r="M11856" s="28" t="s">
        <v>2418</v>
      </c>
    </row>
    <row r="11857" spans="1:13" hidden="1" x14ac:dyDescent="0.2">
      <c r="A11857" s="27">
        <v>95936</v>
      </c>
      <c r="B11857" s="28" t="s">
        <v>4573</v>
      </c>
      <c r="C11857" s="28" t="s">
        <v>4574</v>
      </c>
      <c r="D11857" s="25">
        <v>41845</v>
      </c>
      <c r="E11857" s="28" t="s">
        <v>7164</v>
      </c>
      <c r="F11857" s="26">
        <v>3.25</v>
      </c>
      <c r="G11857" s="28" t="s">
        <v>7119</v>
      </c>
      <c r="H11857" s="28" t="s">
        <v>3484</v>
      </c>
      <c r="J11857" s="28" t="s">
        <v>4911</v>
      </c>
      <c r="K11857" s="29" t="s">
        <v>2412</v>
      </c>
      <c r="L11857" s="28" t="s">
        <v>7212</v>
      </c>
      <c r="M11857" s="28" t="s">
        <v>3314</v>
      </c>
    </row>
    <row r="11858" spans="1:13" hidden="1" x14ac:dyDescent="0.2">
      <c r="A11858" s="27">
        <v>96239.1</v>
      </c>
      <c r="B11858" s="28" t="s">
        <v>4573</v>
      </c>
      <c r="C11858" s="28" t="s">
        <v>2008</v>
      </c>
      <c r="D11858" s="25">
        <v>41845</v>
      </c>
      <c r="E11858" s="28" t="s">
        <v>6147</v>
      </c>
      <c r="F11858" s="26">
        <v>17</v>
      </c>
      <c r="G11858" s="28" t="s">
        <v>5137</v>
      </c>
      <c r="H11858" s="28" t="s">
        <v>3488</v>
      </c>
      <c r="J11858" s="28" t="s">
        <v>4909</v>
      </c>
      <c r="K11858" s="29" t="s">
        <v>2414</v>
      </c>
      <c r="L11858" s="28" t="s">
        <v>5658</v>
      </c>
      <c r="M11858" s="28" t="s">
        <v>2417</v>
      </c>
    </row>
    <row r="11859" spans="1:13" hidden="1" x14ac:dyDescent="0.2">
      <c r="A11859" s="27">
        <v>96239.2</v>
      </c>
      <c r="B11859" s="28" t="s">
        <v>4573</v>
      </c>
      <c r="C11859" s="28" t="s">
        <v>2008</v>
      </c>
      <c r="D11859" s="25">
        <v>41845</v>
      </c>
      <c r="F11859" s="26">
        <v>68.290000000000006</v>
      </c>
      <c r="G11859" s="28" t="s">
        <v>5137</v>
      </c>
      <c r="H11859" s="28" t="s">
        <v>3365</v>
      </c>
      <c r="J11859" s="28" t="s">
        <v>4909</v>
      </c>
      <c r="K11859" s="29" t="s">
        <v>2414</v>
      </c>
      <c r="L11859" s="28" t="s">
        <v>5658</v>
      </c>
      <c r="M11859" s="28" t="s">
        <v>2417</v>
      </c>
    </row>
    <row r="11860" spans="1:13" hidden="1" x14ac:dyDescent="0.2">
      <c r="A11860" s="27">
        <v>95935</v>
      </c>
      <c r="B11860" s="28" t="s">
        <v>5138</v>
      </c>
      <c r="C11860" s="28" t="s">
        <v>4574</v>
      </c>
      <c r="D11860" s="25">
        <v>41845</v>
      </c>
      <c r="F11860" s="26">
        <v>360.87</v>
      </c>
      <c r="G11860" s="28" t="s">
        <v>4574</v>
      </c>
      <c r="H11860" s="28" t="s">
        <v>3381</v>
      </c>
      <c r="K11860" s="29" t="s">
        <v>2412</v>
      </c>
      <c r="L11860" s="28" t="s">
        <v>7206</v>
      </c>
      <c r="M11860" s="28" t="s">
        <v>2975</v>
      </c>
    </row>
    <row r="11861" spans="1:13" hidden="1" x14ac:dyDescent="0.2">
      <c r="A11861" s="211">
        <v>96237</v>
      </c>
      <c r="B11861" s="28" t="s">
        <v>4573</v>
      </c>
      <c r="C11861" s="28" t="s">
        <v>2008</v>
      </c>
      <c r="D11861" s="25">
        <v>41846</v>
      </c>
      <c r="E11861" s="28" t="s">
        <v>567</v>
      </c>
      <c r="F11861" s="26">
        <v>216</v>
      </c>
      <c r="G11861" s="28" t="s">
        <v>2203</v>
      </c>
      <c r="H11861" s="28" t="s">
        <v>7321</v>
      </c>
      <c r="J11861" s="28" t="s">
        <v>4909</v>
      </c>
      <c r="K11861" s="29" t="s">
        <v>2414</v>
      </c>
      <c r="L11861" s="28" t="s">
        <v>5658</v>
      </c>
      <c r="M11861" s="28" t="s">
        <v>2415</v>
      </c>
    </row>
    <row r="11862" spans="1:13" hidden="1" x14ac:dyDescent="0.2">
      <c r="A11862" s="27">
        <v>96238</v>
      </c>
      <c r="B11862" s="28" t="s">
        <v>4573</v>
      </c>
      <c r="C11862" s="28" t="s">
        <v>2008</v>
      </c>
      <c r="D11862" s="25">
        <v>41846</v>
      </c>
      <c r="E11862" s="28" t="s">
        <v>944</v>
      </c>
      <c r="F11862" s="26">
        <v>19.989999999999998</v>
      </c>
      <c r="G11862" s="28" t="s">
        <v>4527</v>
      </c>
      <c r="H11862" s="28" t="s">
        <v>4599</v>
      </c>
      <c r="I11862" s="28" t="s">
        <v>1107</v>
      </c>
      <c r="J11862" s="28" t="s">
        <v>4909</v>
      </c>
      <c r="K11862" s="29" t="s">
        <v>2414</v>
      </c>
      <c r="L11862" s="28" t="s">
        <v>5658</v>
      </c>
      <c r="M11862" s="28" t="s">
        <v>2416</v>
      </c>
    </row>
    <row r="11863" spans="1:13" hidden="1" x14ac:dyDescent="0.2">
      <c r="A11863" s="211">
        <v>95931</v>
      </c>
      <c r="B11863" s="28" t="s">
        <v>4573</v>
      </c>
      <c r="C11863" s="28" t="s">
        <v>4574</v>
      </c>
      <c r="D11863" s="25">
        <v>41848</v>
      </c>
      <c r="F11863" s="26">
        <v>31.81</v>
      </c>
      <c r="G11863" s="28" t="s">
        <v>5164</v>
      </c>
      <c r="H11863" s="28" t="s">
        <v>3365</v>
      </c>
      <c r="J11863" s="28" t="s">
        <v>4909</v>
      </c>
      <c r="K11863" s="29" t="s">
        <v>2414</v>
      </c>
      <c r="L11863" s="28" t="s">
        <v>7212</v>
      </c>
      <c r="M11863" s="28" t="s">
        <v>3313</v>
      </c>
    </row>
    <row r="11864" spans="1:13" hidden="1" x14ac:dyDescent="0.2">
      <c r="A11864" s="211">
        <v>95933</v>
      </c>
      <c r="B11864" s="28" t="s">
        <v>4579</v>
      </c>
      <c r="C11864" s="28" t="s">
        <v>4574</v>
      </c>
      <c r="D11864" s="25">
        <v>41848</v>
      </c>
      <c r="F11864" s="26">
        <v>50</v>
      </c>
      <c r="G11864" s="28" t="s">
        <v>4580</v>
      </c>
      <c r="H11864" s="28" t="s">
        <v>6667</v>
      </c>
      <c r="K11864" s="29" t="s">
        <v>2414</v>
      </c>
      <c r="L11864" s="28" t="s">
        <v>3059</v>
      </c>
      <c r="M11864" s="28" t="s">
        <v>1023</v>
      </c>
    </row>
    <row r="11865" spans="1:13" hidden="1" x14ac:dyDescent="0.2">
      <c r="A11865" s="211">
        <v>96241</v>
      </c>
      <c r="B11865" s="28" t="s">
        <v>4573</v>
      </c>
      <c r="C11865" s="28" t="s">
        <v>2008</v>
      </c>
      <c r="D11865" s="25">
        <v>41848</v>
      </c>
      <c r="E11865" s="28" t="s">
        <v>8378</v>
      </c>
      <c r="F11865" s="26">
        <v>65.989999999999995</v>
      </c>
      <c r="G11865" s="28" t="s">
        <v>2203</v>
      </c>
      <c r="H11865" s="28" t="s">
        <v>7311</v>
      </c>
      <c r="J11865" s="28" t="s">
        <v>4683</v>
      </c>
      <c r="K11865" s="29" t="s">
        <v>2419</v>
      </c>
      <c r="L11865" s="28" t="s">
        <v>5658</v>
      </c>
      <c r="M11865" s="28" t="s">
        <v>2420</v>
      </c>
    </row>
    <row r="11866" spans="1:13" hidden="1" x14ac:dyDescent="0.2">
      <c r="A11866" s="27">
        <v>95930</v>
      </c>
      <c r="B11866" s="28" t="s">
        <v>4573</v>
      </c>
      <c r="C11866" s="28" t="s">
        <v>4574</v>
      </c>
      <c r="D11866" s="25">
        <v>41848</v>
      </c>
      <c r="F11866" s="26">
        <v>30</v>
      </c>
      <c r="G11866" s="28" t="s">
        <v>5152</v>
      </c>
      <c r="H11866" s="28" t="s">
        <v>7311</v>
      </c>
      <c r="J11866" s="28" t="s">
        <v>4683</v>
      </c>
      <c r="K11866" s="29" t="s">
        <v>2414</v>
      </c>
      <c r="L11866" s="28" t="s">
        <v>7182</v>
      </c>
      <c r="M11866" s="28" t="s">
        <v>3312</v>
      </c>
    </row>
    <row r="11867" spans="1:13" hidden="1" x14ac:dyDescent="0.2">
      <c r="A11867" s="27">
        <v>96243</v>
      </c>
      <c r="B11867" s="28" t="s">
        <v>4573</v>
      </c>
      <c r="C11867" s="28" t="s">
        <v>2008</v>
      </c>
      <c r="D11867" s="25">
        <v>41848</v>
      </c>
      <c r="F11867" s="26">
        <v>7</v>
      </c>
      <c r="G11867" s="28" t="s">
        <v>683</v>
      </c>
      <c r="H11867" s="28" t="s">
        <v>3365</v>
      </c>
      <c r="J11867" s="28" t="s">
        <v>4909</v>
      </c>
      <c r="K11867" s="29" t="s">
        <v>2419</v>
      </c>
      <c r="L11867" s="28" t="s">
        <v>5658</v>
      </c>
      <c r="M11867" s="28" t="s">
        <v>4836</v>
      </c>
    </row>
    <row r="11868" spans="1:13" x14ac:dyDescent="0.2">
      <c r="A11868" s="27">
        <v>96242</v>
      </c>
      <c r="B11868" s="28" t="s">
        <v>4573</v>
      </c>
      <c r="C11868" s="28" t="s">
        <v>2008</v>
      </c>
      <c r="D11868" s="25">
        <v>41848</v>
      </c>
      <c r="E11868" s="28" t="s">
        <v>474</v>
      </c>
      <c r="F11868" s="26">
        <v>27.54</v>
      </c>
      <c r="G11868" s="28" t="s">
        <v>683</v>
      </c>
      <c r="H11868" s="28" t="s">
        <v>7151</v>
      </c>
      <c r="J11868" s="28" t="s">
        <v>4907</v>
      </c>
      <c r="K11868" s="29" t="s">
        <v>2419</v>
      </c>
      <c r="L11868" s="28" t="s">
        <v>5658</v>
      </c>
      <c r="M11868" s="28" t="s">
        <v>4836</v>
      </c>
    </row>
    <row r="11869" spans="1:13" hidden="1" x14ac:dyDescent="0.2">
      <c r="A11869" s="27">
        <v>95929</v>
      </c>
      <c r="B11869" s="28" t="s">
        <v>4573</v>
      </c>
      <c r="C11869" s="28" t="s">
        <v>4574</v>
      </c>
      <c r="D11869" s="25">
        <v>41848</v>
      </c>
      <c r="E11869" s="28" t="s">
        <v>5679</v>
      </c>
      <c r="F11869" s="26">
        <v>19</v>
      </c>
      <c r="G11869" s="28" t="s">
        <v>8412</v>
      </c>
      <c r="H11869" s="28" t="s">
        <v>7154</v>
      </c>
      <c r="J11869" s="28" t="s">
        <v>4905</v>
      </c>
      <c r="K11869" s="29">
        <v>41848</v>
      </c>
      <c r="L11869" s="28" t="s">
        <v>7176</v>
      </c>
      <c r="M11869" s="28">
        <v>1438</v>
      </c>
    </row>
    <row r="11870" spans="1:13" hidden="1" x14ac:dyDescent="0.2">
      <c r="A11870" s="27">
        <v>95928</v>
      </c>
      <c r="B11870" s="28" t="s">
        <v>4573</v>
      </c>
      <c r="C11870" s="28" t="s">
        <v>4574</v>
      </c>
      <c r="D11870" s="25">
        <v>41848</v>
      </c>
      <c r="F11870" s="26">
        <v>47.61</v>
      </c>
      <c r="G11870" s="28" t="s">
        <v>6790</v>
      </c>
      <c r="H11870" s="28" t="s">
        <v>3381</v>
      </c>
      <c r="J11870" s="28" t="s">
        <v>4909</v>
      </c>
      <c r="K11870" s="29">
        <v>41848</v>
      </c>
      <c r="L11870" s="28" t="s">
        <v>7174</v>
      </c>
      <c r="M11870" s="28" t="s">
        <v>7220</v>
      </c>
    </row>
    <row r="11871" spans="1:13" x14ac:dyDescent="0.2">
      <c r="A11871" s="27">
        <v>95932</v>
      </c>
      <c r="B11871" s="28" t="s">
        <v>4573</v>
      </c>
      <c r="C11871" s="28" t="s">
        <v>4574</v>
      </c>
      <c r="D11871" s="25">
        <v>41848</v>
      </c>
      <c r="E11871" s="28" t="s">
        <v>568</v>
      </c>
      <c r="F11871" s="26">
        <v>-500</v>
      </c>
      <c r="G11871" s="28" t="s">
        <v>6469</v>
      </c>
      <c r="H11871" s="28" t="s">
        <v>7151</v>
      </c>
      <c r="J11871" s="28" t="s">
        <v>4907</v>
      </c>
      <c r="K11871" s="29">
        <v>41848</v>
      </c>
      <c r="L11871" s="28" t="s">
        <v>7181</v>
      </c>
      <c r="M11871" s="28">
        <v>166050</v>
      </c>
    </row>
    <row r="11872" spans="1:13" hidden="1" x14ac:dyDescent="0.2">
      <c r="A11872" s="211">
        <v>95927</v>
      </c>
      <c r="B11872" s="28" t="s">
        <v>4573</v>
      </c>
      <c r="C11872" s="28" t="s">
        <v>4574</v>
      </c>
      <c r="D11872" s="25">
        <v>41849</v>
      </c>
      <c r="F11872" s="26">
        <v>16.62</v>
      </c>
      <c r="G11872" s="28" t="s">
        <v>4577</v>
      </c>
      <c r="H11872" s="28" t="s">
        <v>3365</v>
      </c>
      <c r="J11872" s="28" t="s">
        <v>4909</v>
      </c>
      <c r="K11872" s="29" t="s">
        <v>2419</v>
      </c>
      <c r="L11872" s="28" t="s">
        <v>7176</v>
      </c>
      <c r="M11872" s="28">
        <v>1439</v>
      </c>
    </row>
    <row r="11873" spans="1:13" hidden="1" x14ac:dyDescent="0.2">
      <c r="A11873" s="27">
        <v>96245</v>
      </c>
      <c r="B11873" s="33" t="s">
        <v>4573</v>
      </c>
      <c r="C11873" s="28" t="s">
        <v>2008</v>
      </c>
      <c r="D11873" s="25">
        <v>41849</v>
      </c>
      <c r="E11873" s="33"/>
      <c r="F11873" s="26">
        <v>42.27</v>
      </c>
      <c r="G11873" s="28" t="s">
        <v>683</v>
      </c>
      <c r="H11873" s="28" t="s">
        <v>7322</v>
      </c>
      <c r="J11873" s="28" t="s">
        <v>7139</v>
      </c>
      <c r="K11873" s="29" t="s">
        <v>2421</v>
      </c>
      <c r="L11873" s="28" t="s">
        <v>5658</v>
      </c>
      <c r="M11873" s="28" t="s">
        <v>4832</v>
      </c>
    </row>
    <row r="11874" spans="1:13" hidden="1" x14ac:dyDescent="0.2">
      <c r="A11874" s="27">
        <v>96244.1</v>
      </c>
      <c r="B11874" s="28" t="s">
        <v>4573</v>
      </c>
      <c r="C11874" s="28" t="s">
        <v>2008</v>
      </c>
      <c r="D11874" s="25">
        <v>41849</v>
      </c>
      <c r="E11874" s="28" t="s">
        <v>1331</v>
      </c>
      <c r="F11874" s="26">
        <v>46</v>
      </c>
      <c r="G11874" s="28" t="s">
        <v>683</v>
      </c>
      <c r="H11874" s="28" t="s">
        <v>3488</v>
      </c>
      <c r="J11874" s="28" t="s">
        <v>4908</v>
      </c>
      <c r="K11874" s="29" t="s">
        <v>2421</v>
      </c>
      <c r="L11874" s="28" t="s">
        <v>5658</v>
      </c>
      <c r="M11874" s="28" t="s">
        <v>4834</v>
      </c>
    </row>
    <row r="11875" spans="1:13" hidden="1" x14ac:dyDescent="0.2">
      <c r="A11875" s="27">
        <v>96244.2</v>
      </c>
      <c r="B11875" s="28" t="s">
        <v>4573</v>
      </c>
      <c r="C11875" s="28" t="s">
        <v>2008</v>
      </c>
      <c r="D11875" s="25">
        <v>41849</v>
      </c>
      <c r="F11875" s="26">
        <v>80.2</v>
      </c>
      <c r="G11875" s="28" t="s">
        <v>683</v>
      </c>
      <c r="H11875" s="28" t="s">
        <v>3365</v>
      </c>
      <c r="J11875" s="28" t="s">
        <v>4909</v>
      </c>
      <c r="K11875" s="29" t="s">
        <v>2421</v>
      </c>
      <c r="L11875" s="28" t="s">
        <v>5658</v>
      </c>
      <c r="M11875" s="28" t="s">
        <v>4834</v>
      </c>
    </row>
    <row r="11876" spans="1:13" hidden="1" x14ac:dyDescent="0.2">
      <c r="A11876" s="27">
        <v>95926</v>
      </c>
      <c r="B11876" s="28" t="s">
        <v>4573</v>
      </c>
      <c r="C11876" s="28" t="s">
        <v>4574</v>
      </c>
      <c r="D11876" s="25">
        <v>41849</v>
      </c>
      <c r="F11876" s="26">
        <v>17.36</v>
      </c>
      <c r="G11876" s="28" t="s">
        <v>5136</v>
      </c>
      <c r="H11876" s="28" t="s">
        <v>3381</v>
      </c>
      <c r="J11876" s="28" t="s">
        <v>4911</v>
      </c>
      <c r="K11876" s="29">
        <v>41849</v>
      </c>
      <c r="L11876" s="28" t="s">
        <v>7174</v>
      </c>
      <c r="M11876" s="28" t="s">
        <v>7221</v>
      </c>
    </row>
    <row r="11877" spans="1:13" hidden="1" x14ac:dyDescent="0.2">
      <c r="A11877" s="211">
        <v>95925</v>
      </c>
      <c r="B11877" s="28" t="s">
        <v>4579</v>
      </c>
      <c r="C11877" s="28" t="s">
        <v>4574</v>
      </c>
      <c r="D11877" s="25">
        <v>41850</v>
      </c>
      <c r="F11877" s="26">
        <v>100</v>
      </c>
      <c r="G11877" s="28" t="s">
        <v>4580</v>
      </c>
      <c r="H11877" s="28" t="s">
        <v>6667</v>
      </c>
      <c r="K11877" s="29">
        <v>41850</v>
      </c>
      <c r="L11877" s="28" t="s">
        <v>3059</v>
      </c>
      <c r="M11877" s="28" t="s">
        <v>1022</v>
      </c>
    </row>
    <row r="11878" spans="1:13" hidden="1" x14ac:dyDescent="0.2">
      <c r="A11878" s="27">
        <v>96246</v>
      </c>
      <c r="B11878" s="28" t="s">
        <v>4573</v>
      </c>
      <c r="C11878" s="28" t="s">
        <v>2008</v>
      </c>
      <c r="D11878" s="25">
        <v>41850</v>
      </c>
      <c r="E11878" s="33" t="s">
        <v>569</v>
      </c>
      <c r="F11878" s="26">
        <v>23.62</v>
      </c>
      <c r="G11878" s="28" t="s">
        <v>4513</v>
      </c>
      <c r="H11878" s="28" t="s">
        <v>7324</v>
      </c>
      <c r="J11878" s="28" t="s">
        <v>4909</v>
      </c>
      <c r="K11878" s="29" t="s">
        <v>2422</v>
      </c>
      <c r="L11878" s="28" t="s">
        <v>5658</v>
      </c>
      <c r="M11878" s="28" t="s">
        <v>2423</v>
      </c>
    </row>
    <row r="11879" spans="1:13" hidden="1" x14ac:dyDescent="0.2">
      <c r="A11879" s="211">
        <v>96247</v>
      </c>
      <c r="B11879" s="28" t="s">
        <v>4573</v>
      </c>
      <c r="C11879" s="28" t="s">
        <v>2008</v>
      </c>
      <c r="D11879" s="25">
        <v>41851</v>
      </c>
      <c r="F11879" s="26">
        <v>70.31</v>
      </c>
      <c r="G11879" s="28" t="s">
        <v>1956</v>
      </c>
      <c r="H11879" s="28" t="s">
        <v>3365</v>
      </c>
      <c r="J11879" s="28" t="s">
        <v>4909</v>
      </c>
      <c r="K11879" s="29">
        <v>41647</v>
      </c>
      <c r="L11879" s="28" t="s">
        <v>5658</v>
      </c>
      <c r="M11879" s="28" t="s">
        <v>2424</v>
      </c>
    </row>
    <row r="11880" spans="1:13" x14ac:dyDescent="0.2">
      <c r="A11880" s="211">
        <v>96248</v>
      </c>
      <c r="B11880" s="28" t="s">
        <v>4573</v>
      </c>
      <c r="C11880" s="28" t="s">
        <v>2008</v>
      </c>
      <c r="D11880" s="25">
        <v>41851</v>
      </c>
      <c r="E11880" s="28" t="s">
        <v>475</v>
      </c>
      <c r="F11880" s="26">
        <v>20.56</v>
      </c>
      <c r="G11880" s="28" t="s">
        <v>1956</v>
      </c>
      <c r="H11880" s="28" t="s">
        <v>7151</v>
      </c>
      <c r="J11880" s="28" t="s">
        <v>4907</v>
      </c>
      <c r="K11880" s="29">
        <v>41647</v>
      </c>
      <c r="L11880" s="28" t="s">
        <v>5658</v>
      </c>
      <c r="M11880" s="28" t="s">
        <v>2424</v>
      </c>
    </row>
    <row r="11881" spans="1:13" hidden="1" x14ac:dyDescent="0.2">
      <c r="A11881" s="211">
        <v>96249</v>
      </c>
      <c r="B11881" s="28" t="s">
        <v>4573</v>
      </c>
      <c r="C11881" s="28" t="s">
        <v>2008</v>
      </c>
      <c r="D11881" s="25">
        <v>41851</v>
      </c>
      <c r="F11881" s="26">
        <v>8</v>
      </c>
      <c r="G11881" s="28" t="s">
        <v>1956</v>
      </c>
      <c r="H11881" s="28" t="s">
        <v>3365</v>
      </c>
      <c r="J11881" s="28" t="s">
        <v>4909</v>
      </c>
      <c r="K11881" s="29">
        <v>41647</v>
      </c>
      <c r="L11881" s="28" t="s">
        <v>5658</v>
      </c>
      <c r="M11881" s="28" t="s">
        <v>2424</v>
      </c>
    </row>
    <row r="11882" spans="1:13" hidden="1" x14ac:dyDescent="0.2">
      <c r="A11882" s="211">
        <v>95924</v>
      </c>
      <c r="B11882" s="28" t="s">
        <v>4573</v>
      </c>
      <c r="C11882" s="28" t="s">
        <v>4574</v>
      </c>
      <c r="D11882" s="25">
        <v>41851</v>
      </c>
      <c r="F11882" s="26">
        <v>550</v>
      </c>
      <c r="G11882" s="28" t="s">
        <v>5678</v>
      </c>
      <c r="H11882" s="28" t="s">
        <v>7154</v>
      </c>
      <c r="J11882" s="28" t="s">
        <v>4906</v>
      </c>
      <c r="K11882" s="29" t="s">
        <v>2422</v>
      </c>
      <c r="L11882" s="28" t="s">
        <v>5361</v>
      </c>
      <c r="M11882" s="28" t="s">
        <v>3311</v>
      </c>
    </row>
    <row r="11883" spans="1:13" x14ac:dyDescent="0.2">
      <c r="A11883" s="27">
        <v>95923</v>
      </c>
      <c r="B11883" s="28" t="s">
        <v>4573</v>
      </c>
      <c r="C11883" s="28" t="s">
        <v>4574</v>
      </c>
      <c r="D11883" s="25">
        <v>41851</v>
      </c>
      <c r="F11883" s="26">
        <v>20</v>
      </c>
      <c r="G11883" s="28" t="s">
        <v>2201</v>
      </c>
      <c r="H11883" s="28" t="s">
        <v>7151</v>
      </c>
      <c r="J11883" s="28" t="s">
        <v>4911</v>
      </c>
      <c r="K11883" s="29" t="s">
        <v>2422</v>
      </c>
      <c r="L11883" s="28" t="s">
        <v>7212</v>
      </c>
      <c r="M11883" s="28" t="s">
        <v>3310</v>
      </c>
    </row>
    <row r="11884" spans="1:13" hidden="1" x14ac:dyDescent="0.2">
      <c r="A11884" s="27">
        <v>95922</v>
      </c>
      <c r="B11884" s="28" t="s">
        <v>4573</v>
      </c>
      <c r="C11884" s="28" t="s">
        <v>4574</v>
      </c>
      <c r="D11884" s="25">
        <v>41851</v>
      </c>
      <c r="F11884" s="26">
        <v>1000</v>
      </c>
      <c r="G11884" s="28" t="s">
        <v>3344</v>
      </c>
      <c r="H11884" s="28" t="s">
        <v>7324</v>
      </c>
      <c r="I11884" s="28" t="s">
        <v>5677</v>
      </c>
      <c r="J11884" s="28" t="s">
        <v>4909</v>
      </c>
      <c r="K11884" s="29" t="s">
        <v>2422</v>
      </c>
      <c r="L11884" s="28" t="s">
        <v>5361</v>
      </c>
      <c r="M11884" s="28" t="s">
        <v>3309</v>
      </c>
    </row>
    <row r="11885" spans="1:13" hidden="1" x14ac:dyDescent="0.2">
      <c r="A11885" s="211">
        <v>96353.2</v>
      </c>
      <c r="B11885" s="28" t="s">
        <v>4573</v>
      </c>
      <c r="C11885" s="28" t="s">
        <v>4574</v>
      </c>
      <c r="D11885" s="25">
        <v>41852</v>
      </c>
      <c r="E11885" s="28" t="s">
        <v>468</v>
      </c>
      <c r="F11885" s="26">
        <v>50</v>
      </c>
      <c r="G11885" s="28" t="s">
        <v>5158</v>
      </c>
      <c r="H11885" s="28" t="s">
        <v>7154</v>
      </c>
      <c r="J11885" s="28" t="s">
        <v>4905</v>
      </c>
      <c r="K11885" s="29">
        <v>41852</v>
      </c>
      <c r="L11885" s="28" t="s">
        <v>7182</v>
      </c>
      <c r="M11885" s="28" t="s">
        <v>6847</v>
      </c>
    </row>
    <row r="11886" spans="1:13" hidden="1" x14ac:dyDescent="0.2">
      <c r="A11886" s="211">
        <v>96353.1</v>
      </c>
      <c r="B11886" s="28" t="s">
        <v>4573</v>
      </c>
      <c r="C11886" s="28" t="s">
        <v>4574</v>
      </c>
      <c r="D11886" s="25">
        <v>41852</v>
      </c>
      <c r="F11886" s="26">
        <v>50</v>
      </c>
      <c r="G11886" s="28" t="s">
        <v>4915</v>
      </c>
      <c r="H11886" s="28" t="s">
        <v>4600</v>
      </c>
      <c r="J11886" s="28" t="s">
        <v>4905</v>
      </c>
      <c r="K11886" s="29">
        <v>41852</v>
      </c>
      <c r="L11886" s="28" t="s">
        <v>7182</v>
      </c>
      <c r="M11886" s="28" t="s">
        <v>6847</v>
      </c>
    </row>
    <row r="11887" spans="1:13" hidden="1" x14ac:dyDescent="0.2">
      <c r="A11887" s="211">
        <v>96359</v>
      </c>
      <c r="B11887" s="28" t="s">
        <v>4573</v>
      </c>
      <c r="C11887" s="28" t="s">
        <v>4574</v>
      </c>
      <c r="D11887" s="25">
        <v>41852</v>
      </c>
      <c r="F11887" s="26">
        <v>5</v>
      </c>
      <c r="G11887" s="28" t="s">
        <v>5134</v>
      </c>
      <c r="H11887" s="28" t="s">
        <v>5954</v>
      </c>
      <c r="J11887" s="28" t="s">
        <v>4912</v>
      </c>
      <c r="K11887" s="29">
        <v>41852</v>
      </c>
      <c r="L11887" s="28" t="s">
        <v>7174</v>
      </c>
      <c r="M11887" s="28" t="s">
        <v>7194</v>
      </c>
    </row>
    <row r="11888" spans="1:13" hidden="1" x14ac:dyDescent="0.2">
      <c r="A11888" s="211">
        <v>96356</v>
      </c>
      <c r="B11888" s="28" t="s">
        <v>4573</v>
      </c>
      <c r="C11888" s="28" t="s">
        <v>4574</v>
      </c>
      <c r="D11888" s="25">
        <v>41852</v>
      </c>
      <c r="E11888" s="28" t="s">
        <v>3382</v>
      </c>
      <c r="F11888" s="26">
        <v>120</v>
      </c>
      <c r="G11888" s="28" t="s">
        <v>5414</v>
      </c>
      <c r="H11888" s="28" t="s">
        <v>3381</v>
      </c>
      <c r="J11888" s="28" t="s">
        <v>4909</v>
      </c>
      <c r="K11888" s="29">
        <v>41852</v>
      </c>
      <c r="L11888" s="28" t="s">
        <v>7174</v>
      </c>
      <c r="M11888" s="28" t="s">
        <v>7188</v>
      </c>
    </row>
    <row r="11889" spans="1:13" hidden="1" x14ac:dyDescent="0.2">
      <c r="A11889" s="27">
        <v>96362</v>
      </c>
      <c r="B11889" s="28" t="s">
        <v>4579</v>
      </c>
      <c r="C11889" s="28" t="s">
        <v>4574</v>
      </c>
      <c r="D11889" s="25">
        <v>41852</v>
      </c>
      <c r="F11889" s="26">
        <v>2869.65</v>
      </c>
      <c r="G11889" s="28" t="s">
        <v>5135</v>
      </c>
      <c r="H11889" s="28" t="s">
        <v>6667</v>
      </c>
      <c r="K11889" s="29">
        <v>41852</v>
      </c>
      <c r="L11889" s="28" t="s">
        <v>7174</v>
      </c>
      <c r="M11889" s="28" t="s">
        <v>7218</v>
      </c>
    </row>
    <row r="11890" spans="1:13" hidden="1" x14ac:dyDescent="0.2">
      <c r="A11890" s="27">
        <v>96353.3</v>
      </c>
      <c r="B11890" s="28" t="s">
        <v>4573</v>
      </c>
      <c r="C11890" s="28" t="s">
        <v>4574</v>
      </c>
      <c r="D11890" s="25">
        <v>41852</v>
      </c>
      <c r="E11890" s="28" t="s">
        <v>3367</v>
      </c>
      <c r="F11890" s="26">
        <v>30</v>
      </c>
      <c r="G11890" s="28" t="s">
        <v>8412</v>
      </c>
      <c r="H11890" s="28" t="s">
        <v>3365</v>
      </c>
      <c r="J11890" s="28" t="s">
        <v>4905</v>
      </c>
      <c r="K11890" s="29">
        <v>41852</v>
      </c>
      <c r="L11890" s="28" t="s">
        <v>7182</v>
      </c>
      <c r="M11890" s="28" t="s">
        <v>6847</v>
      </c>
    </row>
    <row r="11891" spans="1:13" hidden="1" x14ac:dyDescent="0.2">
      <c r="A11891" s="27">
        <v>96355</v>
      </c>
      <c r="B11891" s="28" t="s">
        <v>4579</v>
      </c>
      <c r="C11891" s="28" t="s">
        <v>4574</v>
      </c>
      <c r="D11891" s="25">
        <v>41852</v>
      </c>
      <c r="F11891" s="26">
        <v>50</v>
      </c>
      <c r="G11891" s="28" t="s">
        <v>5133</v>
      </c>
      <c r="H11891" s="28" t="s">
        <v>6667</v>
      </c>
      <c r="K11891" s="29">
        <v>41852</v>
      </c>
      <c r="L11891" s="28" t="s">
        <v>7174</v>
      </c>
      <c r="M11891" s="28" t="s">
        <v>2972</v>
      </c>
    </row>
    <row r="11892" spans="1:13" hidden="1" x14ac:dyDescent="0.2">
      <c r="A11892" s="27">
        <v>96539</v>
      </c>
      <c r="B11892" s="28" t="s">
        <v>5150</v>
      </c>
      <c r="C11892" s="28" t="s">
        <v>5133</v>
      </c>
      <c r="D11892" s="25">
        <v>41852</v>
      </c>
      <c r="F11892" s="26">
        <v>-50</v>
      </c>
      <c r="G11892" s="28" t="s">
        <v>5133</v>
      </c>
      <c r="H11892" s="28" t="s">
        <v>6667</v>
      </c>
      <c r="K11892" s="29">
        <v>41852</v>
      </c>
      <c r="L11892" s="28" t="s">
        <v>5658</v>
      </c>
      <c r="M11892" s="28" t="s">
        <v>2745</v>
      </c>
    </row>
    <row r="11893" spans="1:13" hidden="1" x14ac:dyDescent="0.2">
      <c r="A11893" s="27">
        <v>96358</v>
      </c>
      <c r="B11893" s="28" t="s">
        <v>4573</v>
      </c>
      <c r="C11893" s="28" t="s">
        <v>4574</v>
      </c>
      <c r="D11893" s="25">
        <v>41852</v>
      </c>
      <c r="F11893" s="26">
        <v>39.85</v>
      </c>
      <c r="G11893" s="28" t="s">
        <v>6021</v>
      </c>
      <c r="H11893" s="28" t="s">
        <v>3381</v>
      </c>
      <c r="J11893" s="28" t="s">
        <v>4909</v>
      </c>
      <c r="K11893" s="29">
        <v>41852</v>
      </c>
      <c r="L11893" s="28" t="s">
        <v>7174</v>
      </c>
      <c r="M11893" s="28" t="s">
        <v>6784</v>
      </c>
    </row>
    <row r="11894" spans="1:13" hidden="1" x14ac:dyDescent="0.2">
      <c r="A11894" s="27">
        <v>96357</v>
      </c>
      <c r="B11894" s="28" t="s">
        <v>4573</v>
      </c>
      <c r="C11894" s="28" t="s">
        <v>4574</v>
      </c>
      <c r="D11894" s="25">
        <v>41852</v>
      </c>
      <c r="F11894" s="26">
        <v>12.12</v>
      </c>
      <c r="G11894" s="28" t="s">
        <v>6022</v>
      </c>
      <c r="H11894" s="28" t="s">
        <v>3381</v>
      </c>
      <c r="J11894" s="28" t="s">
        <v>4909</v>
      </c>
      <c r="K11894" s="29">
        <v>41852</v>
      </c>
      <c r="L11894" s="28" t="s">
        <v>7174</v>
      </c>
      <c r="M11894" s="28" t="s">
        <v>7195</v>
      </c>
    </row>
    <row r="11895" spans="1:13" hidden="1" x14ac:dyDescent="0.2">
      <c r="A11895" s="27">
        <v>96353.4</v>
      </c>
      <c r="B11895" s="28" t="s">
        <v>4573</v>
      </c>
      <c r="C11895" s="28" t="s">
        <v>4574</v>
      </c>
      <c r="D11895" s="25">
        <v>41852</v>
      </c>
      <c r="E11895" s="28" t="s">
        <v>7163</v>
      </c>
      <c r="F11895" s="26">
        <v>20</v>
      </c>
      <c r="G11895" s="28" t="s">
        <v>4595</v>
      </c>
      <c r="H11895" s="28" t="s">
        <v>3370</v>
      </c>
      <c r="J11895" s="28" t="s">
        <v>4905</v>
      </c>
      <c r="K11895" s="29">
        <v>41852</v>
      </c>
      <c r="L11895" s="28" t="s">
        <v>7182</v>
      </c>
      <c r="M11895" s="28" t="s">
        <v>6847</v>
      </c>
    </row>
    <row r="11896" spans="1:13" hidden="1" x14ac:dyDescent="0.2">
      <c r="A11896" s="27">
        <v>96354</v>
      </c>
      <c r="B11896" s="28" t="s">
        <v>4573</v>
      </c>
      <c r="C11896" s="28" t="s">
        <v>4574</v>
      </c>
      <c r="D11896" s="25">
        <v>41852</v>
      </c>
      <c r="E11896" s="28" t="s">
        <v>7162</v>
      </c>
      <c r="F11896" s="26">
        <v>20</v>
      </c>
      <c r="G11896" s="28" t="s">
        <v>4595</v>
      </c>
      <c r="H11896" s="28" t="s">
        <v>3370</v>
      </c>
      <c r="J11896" s="28" t="s">
        <v>4906</v>
      </c>
      <c r="K11896" s="29">
        <v>41852</v>
      </c>
      <c r="L11896" s="28" t="s">
        <v>7182</v>
      </c>
      <c r="M11896" s="28" t="s">
        <v>6848</v>
      </c>
    </row>
    <row r="11897" spans="1:13" hidden="1" x14ac:dyDescent="0.2">
      <c r="A11897" s="27">
        <v>97643</v>
      </c>
      <c r="B11897" s="28" t="s">
        <v>4573</v>
      </c>
      <c r="C11897" s="28" t="s">
        <v>4580</v>
      </c>
      <c r="D11897" s="25">
        <v>41852</v>
      </c>
      <c r="E11897" s="28" t="s">
        <v>7286</v>
      </c>
      <c r="F11897" s="26">
        <v>591.58000000000004</v>
      </c>
      <c r="G11897" s="28" t="s">
        <v>4595</v>
      </c>
      <c r="H11897" s="28" t="s">
        <v>3370</v>
      </c>
    </row>
    <row r="11898" spans="1:13" hidden="1" x14ac:dyDescent="0.2">
      <c r="A11898" s="27">
        <v>97642</v>
      </c>
      <c r="B11898" s="28" t="s">
        <v>5150</v>
      </c>
      <c r="C11898" s="28" t="s">
        <v>4580</v>
      </c>
      <c r="D11898" s="25">
        <v>41852</v>
      </c>
      <c r="E11898" s="28" t="s">
        <v>7285</v>
      </c>
      <c r="F11898" s="26">
        <v>-1291.58</v>
      </c>
      <c r="G11898" s="28" t="s">
        <v>4574</v>
      </c>
      <c r="H11898" s="28" t="s">
        <v>6667</v>
      </c>
    </row>
    <row r="11899" spans="1:13" hidden="1" x14ac:dyDescent="0.2">
      <c r="A11899" s="27">
        <v>96360</v>
      </c>
      <c r="B11899" s="28" t="s">
        <v>4573</v>
      </c>
      <c r="C11899" s="28" t="s">
        <v>4574</v>
      </c>
      <c r="D11899" s="25">
        <v>41852</v>
      </c>
      <c r="E11899" s="28" t="s">
        <v>4191</v>
      </c>
      <c r="F11899" s="26">
        <v>50.09</v>
      </c>
      <c r="G11899" s="28" t="s">
        <v>4597</v>
      </c>
      <c r="H11899" s="28" t="s">
        <v>7322</v>
      </c>
      <c r="J11899" s="28" t="s">
        <v>4549</v>
      </c>
      <c r="K11899" s="29">
        <v>41852</v>
      </c>
      <c r="L11899" s="28" t="s">
        <v>7174</v>
      </c>
      <c r="M11899" s="28" t="s">
        <v>7192</v>
      </c>
    </row>
    <row r="11900" spans="1:13" hidden="1" x14ac:dyDescent="0.2">
      <c r="A11900" s="27">
        <v>96361</v>
      </c>
      <c r="B11900" s="28" t="s">
        <v>4573</v>
      </c>
      <c r="C11900" s="28" t="s">
        <v>4574</v>
      </c>
      <c r="D11900" s="25">
        <v>41852</v>
      </c>
      <c r="E11900" s="28" t="s">
        <v>5365</v>
      </c>
      <c r="F11900" s="26">
        <v>180</v>
      </c>
      <c r="G11900" s="28" t="s">
        <v>4597</v>
      </c>
      <c r="H11900" s="28" t="s">
        <v>3381</v>
      </c>
      <c r="J11900" s="28" t="s">
        <v>4909</v>
      </c>
      <c r="K11900" s="29">
        <v>41852</v>
      </c>
      <c r="L11900" s="28" t="s">
        <v>7174</v>
      </c>
      <c r="M11900" s="28" t="s">
        <v>7192</v>
      </c>
    </row>
    <row r="11901" spans="1:13" hidden="1" x14ac:dyDescent="0.2">
      <c r="A11901" s="27">
        <v>96538</v>
      </c>
      <c r="B11901" s="28" t="s">
        <v>4573</v>
      </c>
      <c r="C11901" s="28" t="s">
        <v>5133</v>
      </c>
      <c r="D11901" s="25">
        <v>41853</v>
      </c>
      <c r="F11901" s="26">
        <v>30</v>
      </c>
      <c r="G11901" s="28" t="s">
        <v>5137</v>
      </c>
      <c r="H11901" s="28" t="s">
        <v>3365</v>
      </c>
      <c r="J11901" s="28" t="s">
        <v>4909</v>
      </c>
      <c r="K11901" s="29">
        <v>41853</v>
      </c>
      <c r="L11901" s="28" t="s">
        <v>5658</v>
      </c>
      <c r="M11901" s="28" t="s">
        <v>1434</v>
      </c>
    </row>
    <row r="11902" spans="1:13" hidden="1" x14ac:dyDescent="0.2">
      <c r="A11902" s="27">
        <v>96031</v>
      </c>
      <c r="B11902" s="28" t="s">
        <v>4573</v>
      </c>
      <c r="C11902" s="28" t="s">
        <v>5135</v>
      </c>
      <c r="D11902" s="25">
        <v>41853</v>
      </c>
      <c r="F11902" s="26">
        <v>7.55</v>
      </c>
      <c r="G11902" s="28" t="s">
        <v>5167</v>
      </c>
      <c r="H11902" s="28" t="s">
        <v>3365</v>
      </c>
      <c r="J11902" s="28" t="s">
        <v>4909</v>
      </c>
      <c r="K11902" s="29">
        <v>41855</v>
      </c>
      <c r="L11902" s="28" t="s">
        <v>5658</v>
      </c>
      <c r="M11902" s="28" t="s">
        <v>748</v>
      </c>
    </row>
    <row r="11903" spans="1:13" hidden="1" x14ac:dyDescent="0.2">
      <c r="A11903" s="211">
        <v>96072</v>
      </c>
      <c r="B11903" s="28" t="s">
        <v>4573</v>
      </c>
      <c r="C11903" s="28" t="s">
        <v>5135</v>
      </c>
      <c r="D11903" s="25">
        <v>41854</v>
      </c>
      <c r="E11903" s="28" t="s">
        <v>570</v>
      </c>
      <c r="F11903" s="26">
        <v>28.73</v>
      </c>
      <c r="G11903" s="28" t="s">
        <v>2203</v>
      </c>
      <c r="H11903" s="28" t="s">
        <v>3370</v>
      </c>
      <c r="J11903" s="28" t="s">
        <v>4909</v>
      </c>
      <c r="K11903" s="29">
        <v>41856</v>
      </c>
      <c r="L11903" s="28" t="s">
        <v>5658</v>
      </c>
      <c r="M11903" s="28" t="s">
        <v>6207</v>
      </c>
    </row>
    <row r="11904" spans="1:13" hidden="1" x14ac:dyDescent="0.2">
      <c r="A11904" s="211">
        <v>96075</v>
      </c>
      <c r="B11904" s="28" t="s">
        <v>4573</v>
      </c>
      <c r="C11904" s="28" t="s">
        <v>5135</v>
      </c>
      <c r="D11904" s="25">
        <v>41855</v>
      </c>
      <c r="F11904" s="26">
        <v>7.8</v>
      </c>
      <c r="G11904" s="28" t="s">
        <v>7120</v>
      </c>
      <c r="H11904" s="28" t="s">
        <v>3484</v>
      </c>
      <c r="J11904" s="28" t="s">
        <v>4908</v>
      </c>
      <c r="K11904" s="29">
        <v>41856</v>
      </c>
      <c r="L11904" s="28" t="s">
        <v>5658</v>
      </c>
      <c r="M11904" s="28" t="s">
        <v>6208</v>
      </c>
    </row>
    <row r="11905" spans="1:13" hidden="1" x14ac:dyDescent="0.2">
      <c r="A11905" s="211">
        <v>96352</v>
      </c>
      <c r="B11905" s="28" t="s">
        <v>4573</v>
      </c>
      <c r="C11905" s="28" t="s">
        <v>4574</v>
      </c>
      <c r="D11905" s="25">
        <v>41855</v>
      </c>
      <c r="F11905" s="26">
        <v>7.99</v>
      </c>
      <c r="G11905" s="28" t="s">
        <v>2742</v>
      </c>
      <c r="H11905" s="28" t="s">
        <v>3381</v>
      </c>
      <c r="J11905" s="28" t="s">
        <v>4911</v>
      </c>
      <c r="K11905" s="29">
        <v>41855</v>
      </c>
      <c r="L11905" s="28" t="s">
        <v>7174</v>
      </c>
      <c r="M11905" s="28" t="s">
        <v>8111</v>
      </c>
    </row>
    <row r="11906" spans="1:13" hidden="1" x14ac:dyDescent="0.2">
      <c r="A11906" s="211">
        <v>96349</v>
      </c>
      <c r="B11906" s="28" t="s">
        <v>4573</v>
      </c>
      <c r="C11906" s="28" t="s">
        <v>4574</v>
      </c>
      <c r="D11906" s="25">
        <v>41855</v>
      </c>
      <c r="E11906" s="28" t="s">
        <v>6855</v>
      </c>
      <c r="F11906" s="26">
        <v>280</v>
      </c>
      <c r="G11906" s="28" t="s">
        <v>5681</v>
      </c>
      <c r="H11906" s="28" t="s">
        <v>3379</v>
      </c>
      <c r="J11906" s="28" t="s">
        <v>4906</v>
      </c>
      <c r="K11906" s="29">
        <v>41855</v>
      </c>
      <c r="L11906" s="28" t="s">
        <v>7176</v>
      </c>
      <c r="M11906" s="28">
        <v>1487</v>
      </c>
    </row>
    <row r="11907" spans="1:13" hidden="1" x14ac:dyDescent="0.2">
      <c r="A11907" s="27">
        <v>96348</v>
      </c>
      <c r="B11907" s="28" t="s">
        <v>4573</v>
      </c>
      <c r="C11907" s="28" t="s">
        <v>4574</v>
      </c>
      <c r="D11907" s="25">
        <v>41855</v>
      </c>
      <c r="F11907" s="26">
        <v>16.989999999999998</v>
      </c>
      <c r="G11907" s="28" t="s">
        <v>8623</v>
      </c>
      <c r="H11907" s="28" t="s">
        <v>3381</v>
      </c>
      <c r="J11907" s="28" t="s">
        <v>4907</v>
      </c>
      <c r="K11907" s="29">
        <v>41855</v>
      </c>
      <c r="L11907" s="28" t="s">
        <v>7174</v>
      </c>
      <c r="M11907" s="28" t="s">
        <v>1402</v>
      </c>
    </row>
    <row r="11908" spans="1:13" hidden="1" x14ac:dyDescent="0.2">
      <c r="A11908" s="27">
        <v>96350</v>
      </c>
      <c r="B11908" s="28" t="s">
        <v>4573</v>
      </c>
      <c r="C11908" s="28" t="s">
        <v>4574</v>
      </c>
      <c r="D11908" s="25">
        <v>41855</v>
      </c>
      <c r="E11908" s="28" t="s">
        <v>3389</v>
      </c>
      <c r="F11908" s="26">
        <v>26.95</v>
      </c>
      <c r="G11908" s="28" t="s">
        <v>5139</v>
      </c>
      <c r="H11908" s="28" t="s">
        <v>3381</v>
      </c>
      <c r="J11908" s="28" t="s">
        <v>4911</v>
      </c>
      <c r="K11908" s="29">
        <v>41855</v>
      </c>
      <c r="L11908" s="28" t="s">
        <v>7174</v>
      </c>
      <c r="M11908" s="28" t="s">
        <v>7187</v>
      </c>
    </row>
    <row r="11909" spans="1:13" hidden="1" x14ac:dyDescent="0.2">
      <c r="A11909" s="27">
        <v>96351</v>
      </c>
      <c r="B11909" s="28" t="s">
        <v>4573</v>
      </c>
      <c r="C11909" s="28" t="s">
        <v>4574</v>
      </c>
      <c r="D11909" s="25">
        <v>41855</v>
      </c>
      <c r="F11909" s="26">
        <v>30</v>
      </c>
      <c r="G11909" s="28" t="s">
        <v>5152</v>
      </c>
      <c r="H11909" s="28" t="s">
        <v>7311</v>
      </c>
      <c r="J11909" s="28" t="s">
        <v>4683</v>
      </c>
      <c r="K11909" s="29">
        <v>41855</v>
      </c>
      <c r="L11909" s="28" t="s">
        <v>7182</v>
      </c>
      <c r="M11909" s="28" t="s">
        <v>2449</v>
      </c>
    </row>
    <row r="11910" spans="1:13" hidden="1" x14ac:dyDescent="0.2">
      <c r="A11910" s="27">
        <v>96347</v>
      </c>
      <c r="B11910" s="28" t="s">
        <v>4579</v>
      </c>
      <c r="C11910" s="28" t="s">
        <v>4574</v>
      </c>
      <c r="D11910" s="25">
        <v>41855</v>
      </c>
      <c r="F11910" s="26">
        <v>430.09</v>
      </c>
      <c r="G11910" s="28" t="s">
        <v>2008</v>
      </c>
      <c r="H11910" s="28" t="s">
        <v>6667</v>
      </c>
      <c r="K11910" s="29">
        <v>41855</v>
      </c>
      <c r="L11910" s="28" t="s">
        <v>7174</v>
      </c>
      <c r="M11910" s="28" t="s">
        <v>6451</v>
      </c>
    </row>
    <row r="11911" spans="1:13" x14ac:dyDescent="0.2">
      <c r="A11911" s="27">
        <v>96073</v>
      </c>
      <c r="B11911" s="28" t="s">
        <v>4573</v>
      </c>
      <c r="C11911" s="28" t="s">
        <v>5135</v>
      </c>
      <c r="D11911" s="25">
        <v>41855</v>
      </c>
      <c r="F11911" s="26">
        <v>5.6</v>
      </c>
      <c r="G11911" s="28" t="s">
        <v>2205</v>
      </c>
      <c r="H11911" s="28" t="s">
        <v>7151</v>
      </c>
      <c r="J11911" s="28" t="s">
        <v>4911</v>
      </c>
      <c r="K11911" s="29">
        <v>41856</v>
      </c>
      <c r="L11911" s="28" t="s">
        <v>5658</v>
      </c>
      <c r="M11911" s="28" t="s">
        <v>755</v>
      </c>
    </row>
    <row r="11912" spans="1:13" x14ac:dyDescent="0.2">
      <c r="A11912" s="27">
        <v>96074</v>
      </c>
      <c r="B11912" s="28" t="s">
        <v>4573</v>
      </c>
      <c r="C11912" s="28" t="s">
        <v>5135</v>
      </c>
      <c r="D11912" s="25">
        <v>41855</v>
      </c>
      <c r="F11912" s="26">
        <v>17.75</v>
      </c>
      <c r="G11912" s="28" t="s">
        <v>2205</v>
      </c>
      <c r="H11912" s="28" t="s">
        <v>7151</v>
      </c>
      <c r="J11912" s="28" t="s">
        <v>4911</v>
      </c>
      <c r="K11912" s="29">
        <v>41856</v>
      </c>
      <c r="L11912" s="28" t="s">
        <v>5658</v>
      </c>
      <c r="M11912" s="28" t="s">
        <v>755</v>
      </c>
    </row>
    <row r="11913" spans="1:13" hidden="1" x14ac:dyDescent="0.2">
      <c r="A11913" s="211">
        <v>96081</v>
      </c>
      <c r="B11913" s="28" t="s">
        <v>4573</v>
      </c>
      <c r="C11913" s="28" t="s">
        <v>5135</v>
      </c>
      <c r="D11913" s="25">
        <v>41856</v>
      </c>
      <c r="F11913" s="26">
        <v>7.9</v>
      </c>
      <c r="G11913" s="28" t="s">
        <v>7120</v>
      </c>
      <c r="H11913" s="28" t="s">
        <v>3484</v>
      </c>
      <c r="J11913" s="28" t="s">
        <v>4909</v>
      </c>
      <c r="K11913" s="29">
        <v>41857</v>
      </c>
      <c r="L11913" s="28" t="s">
        <v>5658</v>
      </c>
      <c r="M11913" s="28" t="s">
        <v>6210</v>
      </c>
    </row>
    <row r="11914" spans="1:13" hidden="1" x14ac:dyDescent="0.2">
      <c r="A11914" s="211">
        <v>96076</v>
      </c>
      <c r="B11914" s="28" t="s">
        <v>4573</v>
      </c>
      <c r="C11914" s="28" t="s">
        <v>5135</v>
      </c>
      <c r="D11914" s="25">
        <v>41856</v>
      </c>
      <c r="E11914" s="28" t="s">
        <v>571</v>
      </c>
      <c r="F11914" s="26">
        <v>29.5</v>
      </c>
      <c r="G11914" s="28" t="s">
        <v>899</v>
      </c>
      <c r="H11914" s="28" t="s">
        <v>4599</v>
      </c>
      <c r="I11914" s="28" t="s">
        <v>1107</v>
      </c>
      <c r="J11914" s="28" t="s">
        <v>4909</v>
      </c>
      <c r="K11914" s="29">
        <v>41857</v>
      </c>
      <c r="L11914" s="28" t="s">
        <v>5658</v>
      </c>
      <c r="M11914" s="28" t="s">
        <v>2591</v>
      </c>
    </row>
    <row r="11915" spans="1:13" hidden="1" x14ac:dyDescent="0.2">
      <c r="A11915" s="211">
        <v>96346</v>
      </c>
      <c r="B11915" s="28" t="s">
        <v>4573</v>
      </c>
      <c r="C11915" s="28" t="s">
        <v>4574</v>
      </c>
      <c r="D11915" s="25">
        <v>41856</v>
      </c>
      <c r="F11915" s="26">
        <v>11.39</v>
      </c>
      <c r="G11915" s="28" t="s">
        <v>5143</v>
      </c>
      <c r="H11915" s="28" t="s">
        <v>3381</v>
      </c>
      <c r="J11915" s="28" t="s">
        <v>4909</v>
      </c>
      <c r="K11915" s="29">
        <v>41856</v>
      </c>
      <c r="L11915" s="28" t="s">
        <v>7174</v>
      </c>
      <c r="M11915" s="28" t="s">
        <v>7217</v>
      </c>
    </row>
    <row r="11916" spans="1:13" hidden="1" x14ac:dyDescent="0.2">
      <c r="A11916" s="211">
        <v>96344</v>
      </c>
      <c r="B11916" s="28" t="s">
        <v>4573</v>
      </c>
      <c r="C11916" s="28" t="s">
        <v>4574</v>
      </c>
      <c r="D11916" s="25">
        <v>41856</v>
      </c>
      <c r="E11916" s="28" t="s">
        <v>6854</v>
      </c>
      <c r="F11916" s="26">
        <v>250</v>
      </c>
      <c r="G11916" s="28" t="s">
        <v>6757</v>
      </c>
      <c r="H11916" s="28" t="s">
        <v>4599</v>
      </c>
      <c r="I11916" s="28" t="s">
        <v>1073</v>
      </c>
      <c r="J11916" s="28" t="s">
        <v>4905</v>
      </c>
      <c r="K11916" s="29">
        <v>41856</v>
      </c>
      <c r="L11916" s="28" t="s">
        <v>5361</v>
      </c>
      <c r="M11916" s="28" t="s">
        <v>2448</v>
      </c>
    </row>
    <row r="11917" spans="1:13" hidden="1" x14ac:dyDescent="0.2">
      <c r="A11917" s="211">
        <v>96077.1</v>
      </c>
      <c r="B11917" s="28" t="s">
        <v>4573</v>
      </c>
      <c r="C11917" s="28" t="s">
        <v>5135</v>
      </c>
      <c r="D11917" s="25">
        <v>41856</v>
      </c>
      <c r="F11917" s="26">
        <v>28.5</v>
      </c>
      <c r="G11917" s="28" t="s">
        <v>898</v>
      </c>
      <c r="H11917" s="28" t="s">
        <v>3370</v>
      </c>
      <c r="J11917" s="28" t="s">
        <v>4909</v>
      </c>
      <c r="K11917" s="29">
        <v>41857</v>
      </c>
      <c r="L11917" s="28" t="s">
        <v>5658</v>
      </c>
      <c r="M11917" s="28" t="s">
        <v>8426</v>
      </c>
    </row>
    <row r="11918" spans="1:13" hidden="1" x14ac:dyDescent="0.2">
      <c r="A11918" s="211">
        <v>96077.2</v>
      </c>
      <c r="B11918" s="28" t="s">
        <v>4573</v>
      </c>
      <c r="C11918" s="28" t="s">
        <v>5135</v>
      </c>
      <c r="D11918" s="25">
        <v>41856</v>
      </c>
      <c r="F11918" s="26">
        <v>34.659999999999997</v>
      </c>
      <c r="G11918" s="28" t="s">
        <v>898</v>
      </c>
      <c r="H11918" s="28" t="s">
        <v>3365</v>
      </c>
      <c r="J11918" s="28" t="s">
        <v>4909</v>
      </c>
      <c r="K11918" s="29">
        <v>41857</v>
      </c>
      <c r="L11918" s="28" t="s">
        <v>5658</v>
      </c>
      <c r="M11918" s="28" t="s">
        <v>8426</v>
      </c>
    </row>
    <row r="11919" spans="1:13" hidden="1" x14ac:dyDescent="0.2">
      <c r="A11919" s="211">
        <v>96078</v>
      </c>
      <c r="B11919" s="28" t="s">
        <v>4573</v>
      </c>
      <c r="C11919" s="28" t="s">
        <v>5135</v>
      </c>
      <c r="D11919" s="25">
        <v>41856</v>
      </c>
      <c r="F11919" s="26">
        <v>52.42</v>
      </c>
      <c r="G11919" s="28" t="s">
        <v>898</v>
      </c>
      <c r="H11919" s="28" t="s">
        <v>3365</v>
      </c>
      <c r="J11919" s="28" t="s">
        <v>4909</v>
      </c>
      <c r="K11919" s="29">
        <v>41857</v>
      </c>
      <c r="L11919" s="28" t="s">
        <v>5658</v>
      </c>
      <c r="M11919" s="28" t="s">
        <v>6209</v>
      </c>
    </row>
    <row r="11920" spans="1:13" hidden="1" x14ac:dyDescent="0.2">
      <c r="A11920" s="211">
        <v>96345</v>
      </c>
      <c r="B11920" s="28" t="s">
        <v>4573</v>
      </c>
      <c r="C11920" s="28" t="s">
        <v>4574</v>
      </c>
      <c r="D11920" s="25">
        <v>41856</v>
      </c>
      <c r="F11920" s="26">
        <v>12</v>
      </c>
      <c r="G11920" s="28" t="s">
        <v>4596</v>
      </c>
      <c r="H11920" s="28" t="s">
        <v>5954</v>
      </c>
      <c r="J11920" s="28" t="s">
        <v>4912</v>
      </c>
      <c r="K11920" s="29">
        <v>41856</v>
      </c>
      <c r="L11920" s="28" t="s">
        <v>7174</v>
      </c>
      <c r="M11920" s="28" t="s">
        <v>4596</v>
      </c>
    </row>
    <row r="11921" spans="1:13" hidden="1" x14ac:dyDescent="0.2">
      <c r="A11921" s="27">
        <v>96079</v>
      </c>
      <c r="B11921" s="28" t="s">
        <v>4573</v>
      </c>
      <c r="C11921" s="28" t="s">
        <v>5135</v>
      </c>
      <c r="D11921" s="25">
        <v>41856</v>
      </c>
      <c r="F11921" s="26">
        <v>4.99</v>
      </c>
      <c r="G11921" s="28" t="s">
        <v>7119</v>
      </c>
      <c r="H11921" s="28" t="s">
        <v>3365</v>
      </c>
      <c r="J11921" s="28" t="s">
        <v>4911</v>
      </c>
      <c r="K11921" s="29">
        <v>41857</v>
      </c>
      <c r="L11921" s="28" t="s">
        <v>5658</v>
      </c>
      <c r="M11921" s="28" t="s">
        <v>6161</v>
      </c>
    </row>
    <row r="11922" spans="1:13" hidden="1" x14ac:dyDescent="0.2">
      <c r="A11922" s="27">
        <v>96080</v>
      </c>
      <c r="B11922" s="28" t="s">
        <v>4573</v>
      </c>
      <c r="C11922" s="28" t="s">
        <v>5135</v>
      </c>
      <c r="D11922" s="25">
        <v>41856</v>
      </c>
      <c r="E11922" s="28" t="s">
        <v>572</v>
      </c>
      <c r="F11922" s="26">
        <v>23.98</v>
      </c>
      <c r="G11922" s="28" t="s">
        <v>2608</v>
      </c>
      <c r="H11922" s="28" t="s">
        <v>4599</v>
      </c>
      <c r="I11922" s="28" t="s">
        <v>1107</v>
      </c>
      <c r="J11922" s="28" t="s">
        <v>4909</v>
      </c>
      <c r="K11922" s="29">
        <v>41857</v>
      </c>
      <c r="L11922" s="28" t="s">
        <v>5658</v>
      </c>
      <c r="M11922" s="28" t="s">
        <v>2075</v>
      </c>
    </row>
    <row r="11923" spans="1:13" hidden="1" x14ac:dyDescent="0.2">
      <c r="A11923" s="211">
        <v>96083</v>
      </c>
      <c r="B11923" s="28" t="s">
        <v>4573</v>
      </c>
      <c r="C11923" s="28" t="s">
        <v>5135</v>
      </c>
      <c r="D11923" s="25">
        <v>41857</v>
      </c>
      <c r="F11923" s="26">
        <v>23.69</v>
      </c>
      <c r="G11923" s="28" t="s">
        <v>1943</v>
      </c>
      <c r="H11923" s="28" t="s">
        <v>277</v>
      </c>
      <c r="J11923" s="28" t="s">
        <v>4907</v>
      </c>
      <c r="K11923" s="29">
        <v>41858</v>
      </c>
      <c r="L11923" s="28" t="s">
        <v>5658</v>
      </c>
      <c r="M11923" s="28" t="s">
        <v>4811</v>
      </c>
    </row>
    <row r="11924" spans="1:13" hidden="1" x14ac:dyDescent="0.2">
      <c r="A11924" s="27">
        <v>96082</v>
      </c>
      <c r="B11924" s="28" t="s">
        <v>4573</v>
      </c>
      <c r="C11924" s="28" t="s">
        <v>5135</v>
      </c>
      <c r="D11924" s="25">
        <v>41857</v>
      </c>
      <c r="F11924" s="26">
        <v>12.8</v>
      </c>
      <c r="G11924" s="28" t="s">
        <v>683</v>
      </c>
      <c r="H11924" s="28" t="s">
        <v>3365</v>
      </c>
      <c r="J11924" s="28" t="s">
        <v>4909</v>
      </c>
      <c r="K11924" s="29">
        <v>41858</v>
      </c>
      <c r="L11924" s="28" t="s">
        <v>5658</v>
      </c>
      <c r="M11924" s="28" t="s">
        <v>7856</v>
      </c>
    </row>
    <row r="11925" spans="1:13" x14ac:dyDescent="0.2">
      <c r="A11925" s="211">
        <v>96084</v>
      </c>
      <c r="B11925" s="28" t="s">
        <v>4573</v>
      </c>
      <c r="C11925" s="28" t="s">
        <v>5135</v>
      </c>
      <c r="D11925" s="25">
        <v>41858</v>
      </c>
      <c r="E11925" s="28" t="s">
        <v>476</v>
      </c>
      <c r="F11925" s="26">
        <v>16.27</v>
      </c>
      <c r="G11925" s="28" t="s">
        <v>1956</v>
      </c>
      <c r="H11925" s="28" t="s">
        <v>7151</v>
      </c>
      <c r="J11925" s="28" t="s">
        <v>4907</v>
      </c>
      <c r="K11925" s="29">
        <v>41859</v>
      </c>
      <c r="L11925" s="28" t="s">
        <v>5658</v>
      </c>
      <c r="M11925" s="28" t="s">
        <v>3867</v>
      </c>
    </row>
    <row r="11926" spans="1:13" hidden="1" x14ac:dyDescent="0.2">
      <c r="A11926" s="211">
        <v>96085</v>
      </c>
      <c r="B11926" s="28" t="s">
        <v>4573</v>
      </c>
      <c r="C11926" s="28" t="s">
        <v>5135</v>
      </c>
      <c r="D11926" s="25">
        <v>41858</v>
      </c>
      <c r="F11926" s="26">
        <v>3.5</v>
      </c>
      <c r="G11926" s="28" t="s">
        <v>1956</v>
      </c>
      <c r="H11926" s="28" t="s">
        <v>3365</v>
      </c>
      <c r="J11926" s="28" t="s">
        <v>4909</v>
      </c>
      <c r="K11926" s="29">
        <v>41859</v>
      </c>
      <c r="L11926" s="28" t="s">
        <v>5658</v>
      </c>
      <c r="M11926" s="28" t="s">
        <v>3867</v>
      </c>
    </row>
    <row r="11927" spans="1:13" hidden="1" x14ac:dyDescent="0.2">
      <c r="A11927" s="211">
        <v>96086</v>
      </c>
      <c r="B11927" s="28" t="s">
        <v>4573</v>
      </c>
      <c r="C11927" s="28" t="s">
        <v>5135</v>
      </c>
      <c r="D11927" s="25">
        <v>41858</v>
      </c>
      <c r="F11927" s="26">
        <v>30</v>
      </c>
      <c r="G11927" s="28" t="s">
        <v>6748</v>
      </c>
      <c r="H11927" s="28" t="s">
        <v>4599</v>
      </c>
      <c r="I11927" s="28" t="s">
        <v>1107</v>
      </c>
      <c r="J11927" s="28" t="s">
        <v>4909</v>
      </c>
      <c r="K11927" s="29">
        <v>41859</v>
      </c>
      <c r="L11927" s="28" t="s">
        <v>5658</v>
      </c>
      <c r="M11927" s="28" t="s">
        <v>3085</v>
      </c>
    </row>
    <row r="11928" spans="1:13" hidden="1" x14ac:dyDescent="0.2">
      <c r="A11928" s="211">
        <v>96342</v>
      </c>
      <c r="B11928" s="28" t="s">
        <v>4573</v>
      </c>
      <c r="C11928" s="33" t="s">
        <v>4574</v>
      </c>
      <c r="D11928" s="25">
        <v>41858</v>
      </c>
      <c r="F11928" s="26">
        <v>5</v>
      </c>
      <c r="G11928" s="28" t="s">
        <v>4590</v>
      </c>
      <c r="H11928" s="28" t="s">
        <v>5954</v>
      </c>
      <c r="J11928" s="28" t="s">
        <v>4912</v>
      </c>
      <c r="K11928" s="29">
        <v>41858</v>
      </c>
      <c r="L11928" s="33" t="s">
        <v>7182</v>
      </c>
      <c r="M11928" s="28" t="s">
        <v>2447</v>
      </c>
    </row>
    <row r="11929" spans="1:13" hidden="1" x14ac:dyDescent="0.2">
      <c r="A11929" s="27">
        <v>96087</v>
      </c>
      <c r="B11929" s="28" t="s">
        <v>4573</v>
      </c>
      <c r="C11929" s="28" t="s">
        <v>5135</v>
      </c>
      <c r="D11929" s="25">
        <v>41858</v>
      </c>
      <c r="F11929" s="26">
        <v>7.55</v>
      </c>
      <c r="G11929" s="28" t="s">
        <v>3696</v>
      </c>
      <c r="H11929" s="28" t="s">
        <v>3488</v>
      </c>
      <c r="J11929" s="28" t="s">
        <v>4909</v>
      </c>
      <c r="K11929" s="29">
        <v>41859</v>
      </c>
      <c r="L11929" s="28" t="s">
        <v>5658</v>
      </c>
      <c r="M11929" s="28" t="s">
        <v>6211</v>
      </c>
    </row>
    <row r="11930" spans="1:13" hidden="1" x14ac:dyDescent="0.2">
      <c r="A11930" s="27">
        <v>96343</v>
      </c>
      <c r="B11930" s="28" t="s">
        <v>4573</v>
      </c>
      <c r="C11930" s="28" t="s">
        <v>4574</v>
      </c>
      <c r="D11930" s="25">
        <v>41858</v>
      </c>
      <c r="E11930" s="28" t="s">
        <v>3388</v>
      </c>
      <c r="F11930" s="26">
        <v>8.19</v>
      </c>
      <c r="G11930" s="28" t="s">
        <v>4589</v>
      </c>
      <c r="H11930" s="28" t="s">
        <v>3381</v>
      </c>
      <c r="J11930" s="28" t="s">
        <v>4907</v>
      </c>
      <c r="K11930" s="29">
        <v>41858</v>
      </c>
      <c r="L11930" s="28" t="s">
        <v>7174</v>
      </c>
      <c r="M11930" s="28" t="s">
        <v>7186</v>
      </c>
    </row>
    <row r="11931" spans="1:13" hidden="1" x14ac:dyDescent="0.2">
      <c r="A11931" s="27">
        <v>96363</v>
      </c>
      <c r="B11931" s="28" t="s">
        <v>4573</v>
      </c>
      <c r="C11931" s="28" t="s">
        <v>5135</v>
      </c>
      <c r="D11931" s="25">
        <v>41858</v>
      </c>
      <c r="E11931" s="28" t="s">
        <v>2512</v>
      </c>
      <c r="F11931" s="26">
        <v>45.2</v>
      </c>
      <c r="G11931" s="28" t="s">
        <v>2158</v>
      </c>
      <c r="H11931" s="28" t="s">
        <v>3484</v>
      </c>
      <c r="J11931" s="28" t="s">
        <v>4909</v>
      </c>
      <c r="K11931" s="29">
        <v>41860</v>
      </c>
      <c r="L11931" s="28" t="s">
        <v>5658</v>
      </c>
      <c r="M11931" s="28" t="s">
        <v>6400</v>
      </c>
    </row>
    <row r="11932" spans="1:13" hidden="1" x14ac:dyDescent="0.2">
      <c r="A11932" s="211">
        <v>96341</v>
      </c>
      <c r="B11932" s="28" t="s">
        <v>4573</v>
      </c>
      <c r="C11932" s="28" t="s">
        <v>4574</v>
      </c>
      <c r="D11932" s="25">
        <v>41859</v>
      </c>
      <c r="E11932" s="28" t="s">
        <v>2598</v>
      </c>
      <c r="F11932" s="26">
        <v>13.75</v>
      </c>
      <c r="G11932" s="28" t="s">
        <v>681</v>
      </c>
      <c r="H11932" s="28" t="s">
        <v>7165</v>
      </c>
      <c r="J11932" s="28" t="s">
        <v>4907</v>
      </c>
      <c r="K11932" s="29">
        <v>41859</v>
      </c>
      <c r="L11932" s="28" t="s">
        <v>7174</v>
      </c>
      <c r="M11932" s="28" t="s">
        <v>697</v>
      </c>
    </row>
    <row r="11933" spans="1:13" hidden="1" x14ac:dyDescent="0.2">
      <c r="A11933" s="27">
        <v>96366</v>
      </c>
      <c r="B11933" s="28" t="s">
        <v>4573</v>
      </c>
      <c r="C11933" s="28" t="s">
        <v>5135</v>
      </c>
      <c r="D11933" s="25">
        <v>41859</v>
      </c>
      <c r="F11933" s="26">
        <v>11.1</v>
      </c>
      <c r="G11933" s="28" t="s">
        <v>3696</v>
      </c>
      <c r="H11933" s="28" t="s">
        <v>3488</v>
      </c>
      <c r="J11933" s="28" t="s">
        <v>4911</v>
      </c>
      <c r="K11933" s="29">
        <v>41860</v>
      </c>
      <c r="L11933" s="28" t="s">
        <v>5658</v>
      </c>
      <c r="M11933" s="28" t="s">
        <v>6198</v>
      </c>
    </row>
    <row r="11934" spans="1:13" hidden="1" x14ac:dyDescent="0.2">
      <c r="A11934" s="27">
        <v>96364</v>
      </c>
      <c r="B11934" s="28" t="s">
        <v>4573</v>
      </c>
      <c r="C11934" s="28" t="s">
        <v>5135</v>
      </c>
      <c r="D11934" s="25">
        <v>41859</v>
      </c>
      <c r="F11934" s="26">
        <v>20.18</v>
      </c>
      <c r="G11934" s="28" t="s">
        <v>7486</v>
      </c>
      <c r="H11934" s="28" t="s">
        <v>3381</v>
      </c>
      <c r="J11934" s="28" t="s">
        <v>4906</v>
      </c>
      <c r="K11934" s="29">
        <v>41860</v>
      </c>
      <c r="L11934" s="28" t="s">
        <v>5658</v>
      </c>
      <c r="M11934" s="28" t="s">
        <v>5565</v>
      </c>
    </row>
    <row r="11935" spans="1:13" x14ac:dyDescent="0.2">
      <c r="A11935" s="27">
        <v>96367</v>
      </c>
      <c r="B11935" s="28" t="s">
        <v>4573</v>
      </c>
      <c r="C11935" s="28" t="s">
        <v>5135</v>
      </c>
      <c r="D11935" s="25">
        <v>41859</v>
      </c>
      <c r="F11935" s="26">
        <v>11.8</v>
      </c>
      <c r="G11935" s="28" t="s">
        <v>2205</v>
      </c>
      <c r="H11935" s="28" t="s">
        <v>7151</v>
      </c>
      <c r="J11935" s="28" t="s">
        <v>4907</v>
      </c>
      <c r="K11935" s="29">
        <v>41860</v>
      </c>
      <c r="L11935" s="28" t="s">
        <v>5658</v>
      </c>
      <c r="M11935" s="28" t="s">
        <v>755</v>
      </c>
    </row>
    <row r="11936" spans="1:13" hidden="1" x14ac:dyDescent="0.2">
      <c r="A11936" s="27">
        <v>96365</v>
      </c>
      <c r="B11936" s="28" t="s">
        <v>4573</v>
      </c>
      <c r="C11936" s="28" t="s">
        <v>5135</v>
      </c>
      <c r="D11936" s="25">
        <v>41859</v>
      </c>
      <c r="F11936" s="26">
        <v>1.99</v>
      </c>
      <c r="G11936" s="28" t="s">
        <v>3697</v>
      </c>
      <c r="H11936" s="28" t="s">
        <v>4595</v>
      </c>
      <c r="J11936" s="28" t="s">
        <v>4909</v>
      </c>
      <c r="K11936" s="29">
        <v>41860</v>
      </c>
      <c r="L11936" s="28" t="s">
        <v>5658</v>
      </c>
      <c r="M11936" s="28" t="s">
        <v>6571</v>
      </c>
    </row>
    <row r="11937" spans="1:13" hidden="1" x14ac:dyDescent="0.2">
      <c r="A11937" s="211">
        <v>96430</v>
      </c>
      <c r="B11937" s="33" t="s">
        <v>4573</v>
      </c>
      <c r="C11937" s="33" t="s">
        <v>5135</v>
      </c>
      <c r="D11937" s="25">
        <v>41860</v>
      </c>
      <c r="F11937" s="26">
        <v>2.25</v>
      </c>
      <c r="G11937" s="28" t="s">
        <v>1560</v>
      </c>
      <c r="H11937" s="28" t="s">
        <v>4595</v>
      </c>
      <c r="K11937" s="29">
        <v>41862</v>
      </c>
      <c r="L11937" s="33" t="s">
        <v>5658</v>
      </c>
      <c r="M11937" s="28" t="s">
        <v>2735</v>
      </c>
    </row>
    <row r="11938" spans="1:13" hidden="1" x14ac:dyDescent="0.2">
      <c r="A11938" s="211">
        <v>96369</v>
      </c>
      <c r="B11938" s="28" t="s">
        <v>4573</v>
      </c>
      <c r="C11938" s="28" t="s">
        <v>5135</v>
      </c>
      <c r="D11938" s="25">
        <v>41860</v>
      </c>
      <c r="F11938" s="26">
        <v>13.5</v>
      </c>
      <c r="G11938" s="28" t="s">
        <v>7130</v>
      </c>
      <c r="H11938" s="28" t="s">
        <v>3370</v>
      </c>
      <c r="J11938" s="28" t="s">
        <v>4907</v>
      </c>
      <c r="K11938" s="29">
        <v>41862</v>
      </c>
      <c r="L11938" s="28" t="s">
        <v>5658</v>
      </c>
      <c r="M11938" s="28" t="s">
        <v>5769</v>
      </c>
    </row>
    <row r="11939" spans="1:13" hidden="1" x14ac:dyDescent="0.2">
      <c r="A11939" s="27">
        <v>96370</v>
      </c>
      <c r="B11939" s="28" t="s">
        <v>4573</v>
      </c>
      <c r="C11939" s="28" t="s">
        <v>5135</v>
      </c>
      <c r="D11939" s="25">
        <v>41860</v>
      </c>
      <c r="F11939" s="26">
        <v>6.8</v>
      </c>
      <c r="G11939" s="28" t="s">
        <v>2210</v>
      </c>
      <c r="H11939" s="28" t="s">
        <v>3484</v>
      </c>
      <c r="J11939" s="28" t="s">
        <v>4907</v>
      </c>
      <c r="K11939" s="29">
        <v>41862</v>
      </c>
      <c r="L11939" s="28" t="s">
        <v>5658</v>
      </c>
      <c r="M11939" s="28" t="s">
        <v>3179</v>
      </c>
    </row>
    <row r="11940" spans="1:13" hidden="1" x14ac:dyDescent="0.2">
      <c r="A11940" s="27">
        <v>96368</v>
      </c>
      <c r="B11940" s="28" t="s">
        <v>4573</v>
      </c>
      <c r="C11940" s="28" t="s">
        <v>5135</v>
      </c>
      <c r="D11940" s="25">
        <v>41860</v>
      </c>
      <c r="F11940" s="26">
        <v>29.65</v>
      </c>
      <c r="G11940" s="28" t="s">
        <v>2211</v>
      </c>
      <c r="H11940" s="28" t="s">
        <v>3370</v>
      </c>
      <c r="J11940" s="28" t="s">
        <v>4909</v>
      </c>
      <c r="K11940" s="29">
        <v>41862</v>
      </c>
      <c r="L11940" s="28" t="s">
        <v>5658</v>
      </c>
      <c r="M11940" s="28" t="s">
        <v>1650</v>
      </c>
    </row>
    <row r="11941" spans="1:13" hidden="1" x14ac:dyDescent="0.2">
      <c r="A11941" s="211">
        <v>96339</v>
      </c>
      <c r="B11941" s="28" t="s">
        <v>4579</v>
      </c>
      <c r="C11941" s="28" t="s">
        <v>4574</v>
      </c>
      <c r="D11941" s="25">
        <v>41862</v>
      </c>
      <c r="F11941" s="26">
        <v>50</v>
      </c>
      <c r="G11941" s="28" t="s">
        <v>4580</v>
      </c>
      <c r="H11941" s="28" t="s">
        <v>6667</v>
      </c>
      <c r="K11941" s="29">
        <v>41862</v>
      </c>
      <c r="L11941" s="28" t="s">
        <v>3059</v>
      </c>
      <c r="M11941" s="28" t="s">
        <v>4741</v>
      </c>
    </row>
    <row r="11942" spans="1:13" hidden="1" x14ac:dyDescent="0.2">
      <c r="A11942" s="211">
        <v>96372</v>
      </c>
      <c r="B11942" s="28" t="s">
        <v>4573</v>
      </c>
      <c r="C11942" s="28" t="s">
        <v>5135</v>
      </c>
      <c r="D11942" s="25">
        <v>41862</v>
      </c>
      <c r="E11942" s="28" t="s">
        <v>2513</v>
      </c>
      <c r="F11942" s="26">
        <v>35</v>
      </c>
      <c r="G11942" s="28" t="s">
        <v>4258</v>
      </c>
      <c r="H11942" s="28" t="s">
        <v>4599</v>
      </c>
      <c r="I11942" s="28" t="s">
        <v>1107</v>
      </c>
      <c r="J11942" s="28" t="s">
        <v>7139</v>
      </c>
      <c r="K11942" s="29">
        <v>41863</v>
      </c>
      <c r="L11942" s="28" t="s">
        <v>5658</v>
      </c>
      <c r="M11942" s="28" t="s">
        <v>5705</v>
      </c>
    </row>
    <row r="11943" spans="1:13" hidden="1" x14ac:dyDescent="0.2">
      <c r="A11943" s="211">
        <v>96340</v>
      </c>
      <c r="B11943" s="28" t="s">
        <v>4585</v>
      </c>
      <c r="C11943" s="28" t="s">
        <v>4574</v>
      </c>
      <c r="D11943" s="25">
        <v>41862</v>
      </c>
      <c r="F11943" s="26">
        <v>25</v>
      </c>
      <c r="G11943" s="28" t="s">
        <v>4586</v>
      </c>
      <c r="H11943" s="28" t="s">
        <v>5948</v>
      </c>
      <c r="J11943" s="28" t="s">
        <v>4905</v>
      </c>
      <c r="K11943" s="29">
        <v>41862</v>
      </c>
      <c r="L11943" s="28" t="s">
        <v>7174</v>
      </c>
      <c r="M11943" s="28" t="s">
        <v>7180</v>
      </c>
    </row>
    <row r="11944" spans="1:13" hidden="1" x14ac:dyDescent="0.2">
      <c r="A11944" s="211">
        <v>96375</v>
      </c>
      <c r="B11944" s="28" t="s">
        <v>4573</v>
      </c>
      <c r="C11944" s="28" t="s">
        <v>5135</v>
      </c>
      <c r="D11944" s="25">
        <v>41862</v>
      </c>
      <c r="F11944" s="26">
        <v>5.99</v>
      </c>
      <c r="G11944" s="28" t="s">
        <v>5710</v>
      </c>
      <c r="H11944" s="28" t="s">
        <v>3381</v>
      </c>
      <c r="J11944" s="28" t="s">
        <v>4909</v>
      </c>
      <c r="K11944" s="29">
        <v>41864</v>
      </c>
      <c r="L11944" s="28" t="s">
        <v>5658</v>
      </c>
      <c r="M11944" s="28" t="s">
        <v>1422</v>
      </c>
    </row>
    <row r="11945" spans="1:13" hidden="1" x14ac:dyDescent="0.2">
      <c r="A11945" s="27">
        <v>96373</v>
      </c>
      <c r="B11945" s="28" t="s">
        <v>4573</v>
      </c>
      <c r="C11945" s="28" t="s">
        <v>5135</v>
      </c>
      <c r="D11945" s="25">
        <v>41862</v>
      </c>
      <c r="F11945" s="26">
        <v>3.89</v>
      </c>
      <c r="G11945" s="28" t="s">
        <v>7119</v>
      </c>
      <c r="H11945" s="28" t="s">
        <v>3365</v>
      </c>
      <c r="J11945" s="28" t="s">
        <v>4911</v>
      </c>
      <c r="K11945" s="29">
        <v>41863</v>
      </c>
      <c r="L11945" s="28" t="s">
        <v>5658</v>
      </c>
      <c r="M11945" s="28" t="s">
        <v>6161</v>
      </c>
    </row>
    <row r="11946" spans="1:13" hidden="1" x14ac:dyDescent="0.2">
      <c r="A11946" s="27">
        <v>96338</v>
      </c>
      <c r="B11946" s="28" t="s">
        <v>4573</v>
      </c>
      <c r="C11946" s="28" t="s">
        <v>4574</v>
      </c>
      <c r="D11946" s="25">
        <v>41862</v>
      </c>
      <c r="F11946" s="26">
        <v>30</v>
      </c>
      <c r="G11946" s="28" t="s">
        <v>5152</v>
      </c>
      <c r="H11946" s="28" t="s">
        <v>7311</v>
      </c>
      <c r="J11946" s="28" t="s">
        <v>4683</v>
      </c>
      <c r="K11946" s="29">
        <v>41862</v>
      </c>
      <c r="L11946" s="28" t="s">
        <v>7182</v>
      </c>
      <c r="M11946" s="28" t="s">
        <v>2446</v>
      </c>
    </row>
    <row r="11947" spans="1:13" hidden="1" x14ac:dyDescent="0.2">
      <c r="A11947" s="27">
        <v>96371.1</v>
      </c>
      <c r="B11947" s="28" t="s">
        <v>4573</v>
      </c>
      <c r="C11947" s="28" t="s">
        <v>5135</v>
      </c>
      <c r="D11947" s="25">
        <v>41862</v>
      </c>
      <c r="E11947" s="28" t="s">
        <v>1331</v>
      </c>
      <c r="F11947" s="26">
        <v>5</v>
      </c>
      <c r="G11947" s="28" t="s">
        <v>5137</v>
      </c>
      <c r="H11947" s="28" t="s">
        <v>3488</v>
      </c>
      <c r="J11947" s="28" t="s">
        <v>4908</v>
      </c>
      <c r="K11947" s="29">
        <v>41863</v>
      </c>
      <c r="L11947" s="28" t="s">
        <v>5658</v>
      </c>
      <c r="M11947" s="28" t="s">
        <v>3175</v>
      </c>
    </row>
    <row r="11948" spans="1:13" hidden="1" x14ac:dyDescent="0.2">
      <c r="A11948" s="27">
        <v>96371.199999999997</v>
      </c>
      <c r="B11948" s="28" t="s">
        <v>4573</v>
      </c>
      <c r="C11948" s="28" t="s">
        <v>5135</v>
      </c>
      <c r="D11948" s="25">
        <v>41862</v>
      </c>
      <c r="F11948" s="26">
        <v>73.150000000000006</v>
      </c>
      <c r="G11948" s="28" t="s">
        <v>5137</v>
      </c>
      <c r="H11948" s="28" t="s">
        <v>3365</v>
      </c>
      <c r="J11948" s="28" t="s">
        <v>4909</v>
      </c>
      <c r="K11948" s="29">
        <v>41863</v>
      </c>
      <c r="L11948" s="28" t="s">
        <v>5658</v>
      </c>
      <c r="M11948" s="28" t="s">
        <v>3175</v>
      </c>
    </row>
    <row r="11949" spans="1:13" hidden="1" x14ac:dyDescent="0.2">
      <c r="A11949" s="27">
        <v>96374</v>
      </c>
      <c r="B11949" s="28" t="s">
        <v>4573</v>
      </c>
      <c r="C11949" s="28" t="s">
        <v>5135</v>
      </c>
      <c r="D11949" s="25">
        <v>41862</v>
      </c>
      <c r="F11949" s="26">
        <v>7.05</v>
      </c>
      <c r="G11949" s="28" t="s">
        <v>2205</v>
      </c>
      <c r="H11949" s="28" t="s">
        <v>4599</v>
      </c>
      <c r="I11949" s="28" t="s">
        <v>1073</v>
      </c>
      <c r="J11949" s="28" t="s">
        <v>4905</v>
      </c>
      <c r="K11949" s="29">
        <v>41863</v>
      </c>
      <c r="L11949" s="28" t="s">
        <v>5658</v>
      </c>
      <c r="M11949" s="28" t="s">
        <v>3809</v>
      </c>
    </row>
    <row r="11950" spans="1:13" hidden="1" x14ac:dyDescent="0.2">
      <c r="A11950" s="211">
        <v>96431.1</v>
      </c>
      <c r="B11950" s="33" t="s">
        <v>4573</v>
      </c>
      <c r="C11950" s="33" t="s">
        <v>5135</v>
      </c>
      <c r="D11950" s="25">
        <v>41863</v>
      </c>
      <c r="E11950" s="28" t="s">
        <v>1342</v>
      </c>
      <c r="F11950" s="26">
        <v>24</v>
      </c>
      <c r="G11950" s="28" t="s">
        <v>1560</v>
      </c>
      <c r="H11950" s="28" t="s">
        <v>3370</v>
      </c>
      <c r="J11950" s="28" t="s">
        <v>4911</v>
      </c>
      <c r="K11950" s="29">
        <v>41864</v>
      </c>
      <c r="L11950" s="33" t="s">
        <v>5658</v>
      </c>
      <c r="M11950" s="28" t="s">
        <v>2735</v>
      </c>
    </row>
    <row r="11951" spans="1:13" hidden="1" x14ac:dyDescent="0.2">
      <c r="A11951" s="211">
        <v>96431.2</v>
      </c>
      <c r="B11951" s="33" t="s">
        <v>4573</v>
      </c>
      <c r="C11951" s="33" t="s">
        <v>5135</v>
      </c>
      <c r="D11951" s="25">
        <v>41863</v>
      </c>
      <c r="E11951" s="28" t="s">
        <v>4001</v>
      </c>
      <c r="F11951" s="26">
        <v>15</v>
      </c>
      <c r="G11951" s="28" t="s">
        <v>1560</v>
      </c>
      <c r="H11951" s="28" t="s">
        <v>3370</v>
      </c>
      <c r="J11951" s="28" t="s">
        <v>4909</v>
      </c>
      <c r="K11951" s="29">
        <v>41864</v>
      </c>
      <c r="L11951" s="33" t="s">
        <v>5658</v>
      </c>
      <c r="M11951" s="28" t="s">
        <v>2735</v>
      </c>
    </row>
    <row r="11952" spans="1:13" hidden="1" x14ac:dyDescent="0.2">
      <c r="A11952" s="27">
        <v>96377</v>
      </c>
      <c r="B11952" s="28" t="s">
        <v>4573</v>
      </c>
      <c r="C11952" s="28" t="s">
        <v>5135</v>
      </c>
      <c r="D11952" s="25">
        <v>41863</v>
      </c>
      <c r="F11952" s="26">
        <v>4.99</v>
      </c>
      <c r="G11952" s="28" t="s">
        <v>7119</v>
      </c>
      <c r="H11952" s="28" t="s">
        <v>3365</v>
      </c>
      <c r="J11952" s="28" t="s">
        <v>4911</v>
      </c>
      <c r="K11952" s="29">
        <v>41864</v>
      </c>
      <c r="L11952" s="28" t="s">
        <v>5658</v>
      </c>
      <c r="M11952" s="28" t="s">
        <v>6161</v>
      </c>
    </row>
    <row r="11953" spans="1:13" hidden="1" x14ac:dyDescent="0.2">
      <c r="A11953" s="27">
        <v>96378</v>
      </c>
      <c r="B11953" s="28" t="s">
        <v>4573</v>
      </c>
      <c r="C11953" s="28" t="s">
        <v>5135</v>
      </c>
      <c r="D11953" s="25">
        <v>41863</v>
      </c>
      <c r="E11953" s="28" t="s">
        <v>3998</v>
      </c>
      <c r="F11953" s="26">
        <v>7</v>
      </c>
      <c r="G11953" s="28" t="s">
        <v>683</v>
      </c>
      <c r="H11953" s="28" t="s">
        <v>3370</v>
      </c>
      <c r="J11953" s="28" t="s">
        <v>4909</v>
      </c>
      <c r="K11953" s="29">
        <v>41864</v>
      </c>
      <c r="L11953" s="28" t="s">
        <v>5658</v>
      </c>
      <c r="M11953" s="28" t="s">
        <v>7857</v>
      </c>
    </row>
    <row r="11954" spans="1:13" hidden="1" x14ac:dyDescent="0.2">
      <c r="A11954" s="27">
        <v>96376</v>
      </c>
      <c r="B11954" s="28" t="s">
        <v>4573</v>
      </c>
      <c r="C11954" s="28" t="s">
        <v>5135</v>
      </c>
      <c r="D11954" s="25">
        <v>41863</v>
      </c>
      <c r="F11954" s="26">
        <v>8.23</v>
      </c>
      <c r="G11954" s="28" t="s">
        <v>2211</v>
      </c>
      <c r="H11954" s="28" t="s">
        <v>3370</v>
      </c>
      <c r="J11954" s="28" t="s">
        <v>4909</v>
      </c>
      <c r="K11954" s="29">
        <v>41864</v>
      </c>
      <c r="L11954" s="28" t="s">
        <v>5658</v>
      </c>
      <c r="M11954" s="28" t="s">
        <v>1650</v>
      </c>
    </row>
    <row r="11955" spans="1:13" hidden="1" x14ac:dyDescent="0.2">
      <c r="A11955" s="211">
        <v>96337</v>
      </c>
      <c r="B11955" s="28" t="s">
        <v>4579</v>
      </c>
      <c r="C11955" s="28" t="s">
        <v>4574</v>
      </c>
      <c r="D11955" s="25">
        <v>41864</v>
      </c>
      <c r="E11955" s="28" t="s">
        <v>6853</v>
      </c>
      <c r="F11955" s="26">
        <v>466.11</v>
      </c>
      <c r="G11955" s="28" t="s">
        <v>4580</v>
      </c>
      <c r="H11955" s="28" t="s">
        <v>6667</v>
      </c>
      <c r="K11955" s="29">
        <v>41864</v>
      </c>
      <c r="L11955" s="28" t="s">
        <v>7212</v>
      </c>
      <c r="M11955" s="28" t="s">
        <v>2445</v>
      </c>
    </row>
    <row r="11956" spans="1:13" hidden="1" x14ac:dyDescent="0.2">
      <c r="A11956" s="27">
        <v>96518</v>
      </c>
      <c r="B11956" s="28" t="s">
        <v>4573</v>
      </c>
      <c r="C11956" s="28" t="s">
        <v>2008</v>
      </c>
      <c r="D11956" s="25">
        <v>41864</v>
      </c>
      <c r="F11956" s="26">
        <v>30.67</v>
      </c>
      <c r="G11956" s="28" t="s">
        <v>683</v>
      </c>
      <c r="H11956" s="28" t="s">
        <v>3365</v>
      </c>
      <c r="J11956" s="28" t="s">
        <v>4909</v>
      </c>
      <c r="K11956" s="29" t="s">
        <v>2550</v>
      </c>
      <c r="L11956" s="28" t="s">
        <v>5658</v>
      </c>
      <c r="M11956" s="28" t="s">
        <v>2551</v>
      </c>
    </row>
    <row r="11957" spans="1:13" hidden="1" x14ac:dyDescent="0.2">
      <c r="A11957" s="27">
        <v>96379</v>
      </c>
      <c r="B11957" s="28" t="s">
        <v>4573</v>
      </c>
      <c r="C11957" s="28" t="s">
        <v>5135</v>
      </c>
      <c r="D11957" s="25">
        <v>41864</v>
      </c>
      <c r="F11957" s="26">
        <v>4.42</v>
      </c>
      <c r="G11957" s="28" t="s">
        <v>5137</v>
      </c>
      <c r="H11957" s="28" t="s">
        <v>3365</v>
      </c>
      <c r="J11957" s="28" t="s">
        <v>4909</v>
      </c>
      <c r="K11957" s="29">
        <v>41865</v>
      </c>
      <c r="L11957" s="28" t="s">
        <v>5658</v>
      </c>
      <c r="M11957" s="28" t="s">
        <v>6195</v>
      </c>
    </row>
    <row r="11958" spans="1:13" x14ac:dyDescent="0.2">
      <c r="A11958" s="211">
        <v>96380</v>
      </c>
      <c r="B11958" s="28" t="s">
        <v>4573</v>
      </c>
      <c r="C11958" s="28" t="s">
        <v>5135</v>
      </c>
      <c r="D11958" s="25">
        <v>41865</v>
      </c>
      <c r="E11958" s="28" t="s">
        <v>476</v>
      </c>
      <c r="F11958" s="26">
        <v>21.56</v>
      </c>
      <c r="G11958" s="28" t="s">
        <v>1956</v>
      </c>
      <c r="H11958" s="28" t="s">
        <v>7151</v>
      </c>
      <c r="J11958" s="28" t="s">
        <v>4907</v>
      </c>
      <c r="K11958" s="29">
        <v>41866</v>
      </c>
      <c r="L11958" s="28" t="s">
        <v>5658</v>
      </c>
      <c r="M11958" s="28" t="s">
        <v>3867</v>
      </c>
    </row>
    <row r="11959" spans="1:13" hidden="1" x14ac:dyDescent="0.2">
      <c r="A11959" s="27">
        <v>96382</v>
      </c>
      <c r="B11959" s="28" t="s">
        <v>4573</v>
      </c>
      <c r="C11959" s="28" t="s">
        <v>5135</v>
      </c>
      <c r="D11959" s="25">
        <v>41865</v>
      </c>
      <c r="F11959" s="26">
        <v>48.61</v>
      </c>
      <c r="G11959" s="28" t="s">
        <v>5160</v>
      </c>
      <c r="H11959" s="28" t="s">
        <v>7322</v>
      </c>
      <c r="J11959" s="28" t="s">
        <v>5209</v>
      </c>
      <c r="K11959" s="29">
        <v>41866</v>
      </c>
      <c r="L11959" s="28" t="s">
        <v>5658</v>
      </c>
      <c r="M11959" s="28" t="s">
        <v>6859</v>
      </c>
    </row>
    <row r="11960" spans="1:13" hidden="1" x14ac:dyDescent="0.2">
      <c r="A11960" s="27">
        <v>96381</v>
      </c>
      <c r="B11960" s="28" t="s">
        <v>4573</v>
      </c>
      <c r="C11960" s="28" t="s">
        <v>5135</v>
      </c>
      <c r="D11960" s="25">
        <v>41865</v>
      </c>
      <c r="E11960" s="28" t="s">
        <v>2514</v>
      </c>
      <c r="F11960" s="26">
        <v>9.99</v>
      </c>
      <c r="G11960" s="28" t="s">
        <v>7138</v>
      </c>
      <c r="H11960" s="28" t="s">
        <v>3370</v>
      </c>
      <c r="J11960" s="28" t="s">
        <v>4909</v>
      </c>
      <c r="K11960" s="29">
        <v>41866</v>
      </c>
      <c r="L11960" s="28" t="s">
        <v>5658</v>
      </c>
      <c r="M11960" s="28" t="s">
        <v>2081</v>
      </c>
    </row>
    <row r="11961" spans="1:13" hidden="1" x14ac:dyDescent="0.2">
      <c r="A11961" s="211">
        <v>96387</v>
      </c>
      <c r="B11961" s="28" t="s">
        <v>4573</v>
      </c>
      <c r="C11961" s="28" t="s">
        <v>5135</v>
      </c>
      <c r="D11961" s="25">
        <v>41866</v>
      </c>
      <c r="F11961" s="26">
        <v>47.35</v>
      </c>
      <c r="G11961" s="28" t="s">
        <v>1956</v>
      </c>
      <c r="H11961" s="28" t="s">
        <v>7322</v>
      </c>
      <c r="J11961" s="28" t="s">
        <v>7139</v>
      </c>
      <c r="K11961" s="29">
        <v>41867</v>
      </c>
      <c r="L11961" s="28" t="s">
        <v>5658</v>
      </c>
      <c r="M11961" s="28" t="s">
        <v>3176</v>
      </c>
    </row>
    <row r="11962" spans="1:13" hidden="1" x14ac:dyDescent="0.2">
      <c r="A11962" s="211">
        <v>96336</v>
      </c>
      <c r="B11962" s="28" t="s">
        <v>4579</v>
      </c>
      <c r="C11962" s="28" t="s">
        <v>4574</v>
      </c>
      <c r="D11962" s="25">
        <v>41866</v>
      </c>
      <c r="E11962" s="28" t="s">
        <v>6852</v>
      </c>
      <c r="F11962" s="26">
        <v>198.38</v>
      </c>
      <c r="G11962" s="28" t="s">
        <v>4580</v>
      </c>
      <c r="H11962" s="28" t="s">
        <v>6667</v>
      </c>
      <c r="K11962" s="29">
        <v>41866</v>
      </c>
      <c r="L11962" s="28" t="s">
        <v>7212</v>
      </c>
      <c r="M11962" s="28" t="s">
        <v>2444</v>
      </c>
    </row>
    <row r="11963" spans="1:13" hidden="1" x14ac:dyDescent="0.2">
      <c r="A11963" s="211">
        <v>96388</v>
      </c>
      <c r="B11963" s="28" t="s">
        <v>4573</v>
      </c>
      <c r="C11963" s="28" t="s">
        <v>5135</v>
      </c>
      <c r="D11963" s="25">
        <v>41866</v>
      </c>
      <c r="E11963" s="28" t="s">
        <v>2515</v>
      </c>
      <c r="F11963" s="26">
        <v>35</v>
      </c>
      <c r="G11963" s="28" t="s">
        <v>6731</v>
      </c>
      <c r="H11963" s="28" t="s">
        <v>4599</v>
      </c>
      <c r="I11963" s="28" t="s">
        <v>1107</v>
      </c>
      <c r="J11963" s="28" t="s">
        <v>7139</v>
      </c>
      <c r="K11963" s="29">
        <v>41867</v>
      </c>
      <c r="L11963" s="28" t="s">
        <v>5658</v>
      </c>
      <c r="M11963" s="28" t="s">
        <v>6860</v>
      </c>
    </row>
    <row r="11964" spans="1:13" x14ac:dyDescent="0.2">
      <c r="A11964" s="27">
        <v>96383</v>
      </c>
      <c r="B11964" s="28" t="s">
        <v>4573</v>
      </c>
      <c r="C11964" s="28" t="s">
        <v>5135</v>
      </c>
      <c r="D11964" s="25">
        <v>41866</v>
      </c>
      <c r="F11964" s="26">
        <v>20</v>
      </c>
      <c r="G11964" s="28" t="s">
        <v>2201</v>
      </c>
      <c r="H11964" s="28" t="s">
        <v>7151</v>
      </c>
      <c r="J11964" s="28" t="s">
        <v>4911</v>
      </c>
      <c r="K11964" s="29">
        <v>41867</v>
      </c>
      <c r="L11964" s="28" t="s">
        <v>5658</v>
      </c>
      <c r="M11964" s="28" t="s">
        <v>5530</v>
      </c>
    </row>
    <row r="11965" spans="1:13" hidden="1" x14ac:dyDescent="0.2">
      <c r="A11965" s="27">
        <v>96384</v>
      </c>
      <c r="B11965" s="28" t="s">
        <v>4573</v>
      </c>
      <c r="C11965" s="28" t="s">
        <v>5135</v>
      </c>
      <c r="D11965" s="25">
        <v>41866</v>
      </c>
      <c r="F11965" s="26">
        <v>4.1500000000000004</v>
      </c>
      <c r="G11965" s="28" t="s">
        <v>7119</v>
      </c>
      <c r="H11965" s="28" t="s">
        <v>3365</v>
      </c>
      <c r="J11965" s="28" t="s">
        <v>4911</v>
      </c>
      <c r="K11965" s="29">
        <v>41867</v>
      </c>
      <c r="L11965" s="28" t="s">
        <v>5658</v>
      </c>
      <c r="M11965" s="28" t="s">
        <v>6161</v>
      </c>
    </row>
    <row r="11966" spans="1:13" hidden="1" x14ac:dyDescent="0.2">
      <c r="A11966" s="27">
        <v>96385.1</v>
      </c>
      <c r="B11966" s="28" t="s">
        <v>4573</v>
      </c>
      <c r="C11966" s="28" t="s">
        <v>5135</v>
      </c>
      <c r="D11966" s="25">
        <v>41866</v>
      </c>
      <c r="E11966" s="28" t="s">
        <v>4005</v>
      </c>
      <c r="F11966" s="26">
        <v>7</v>
      </c>
      <c r="G11966" s="28" t="s">
        <v>5137</v>
      </c>
      <c r="H11966" s="28" t="s">
        <v>4599</v>
      </c>
      <c r="I11966" s="28" t="s">
        <v>1107</v>
      </c>
      <c r="J11966" s="28" t="s">
        <v>4909</v>
      </c>
      <c r="K11966" s="29">
        <v>41867</v>
      </c>
      <c r="L11966" s="28" t="s">
        <v>5658</v>
      </c>
      <c r="M11966" s="28" t="s">
        <v>3175</v>
      </c>
    </row>
    <row r="11967" spans="1:13" hidden="1" x14ac:dyDescent="0.2">
      <c r="A11967" s="27">
        <v>96385.2</v>
      </c>
      <c r="B11967" s="28" t="s">
        <v>4573</v>
      </c>
      <c r="C11967" s="28" t="s">
        <v>5135</v>
      </c>
      <c r="D11967" s="25">
        <v>41866</v>
      </c>
      <c r="E11967" s="28" t="s">
        <v>628</v>
      </c>
      <c r="F11967" s="26">
        <v>4.5</v>
      </c>
      <c r="G11967" s="28" t="s">
        <v>5137</v>
      </c>
      <c r="H11967" s="28" t="s">
        <v>3370</v>
      </c>
      <c r="J11967" s="28" t="s">
        <v>4909</v>
      </c>
      <c r="K11967" s="29">
        <v>41867</v>
      </c>
      <c r="L11967" s="28" t="s">
        <v>5658</v>
      </c>
      <c r="M11967" s="28" t="s">
        <v>3175</v>
      </c>
    </row>
    <row r="11968" spans="1:13" hidden="1" x14ac:dyDescent="0.2">
      <c r="A11968" s="27">
        <v>96385.3</v>
      </c>
      <c r="B11968" s="28" t="s">
        <v>4573</v>
      </c>
      <c r="C11968" s="28" t="s">
        <v>5135</v>
      </c>
      <c r="D11968" s="25">
        <v>41866</v>
      </c>
      <c r="F11968" s="26">
        <v>41.32</v>
      </c>
      <c r="G11968" s="28" t="s">
        <v>5137</v>
      </c>
      <c r="H11968" s="28" t="s">
        <v>3365</v>
      </c>
      <c r="J11968" s="28" t="s">
        <v>4909</v>
      </c>
      <c r="K11968" s="29">
        <v>41867</v>
      </c>
      <c r="L11968" s="28" t="s">
        <v>5658</v>
      </c>
      <c r="M11968" s="28" t="s">
        <v>3175</v>
      </c>
    </row>
    <row r="11969" spans="1:13" x14ac:dyDescent="0.2">
      <c r="A11969" s="27">
        <v>96386</v>
      </c>
      <c r="B11969" s="28" t="s">
        <v>4573</v>
      </c>
      <c r="C11969" s="28" t="s">
        <v>5135</v>
      </c>
      <c r="D11969" s="25">
        <v>41866</v>
      </c>
      <c r="F11969" s="26">
        <v>16.3</v>
      </c>
      <c r="G11969" s="28" t="s">
        <v>2205</v>
      </c>
      <c r="H11969" s="28" t="s">
        <v>7151</v>
      </c>
      <c r="J11969" s="28" t="s">
        <v>4911</v>
      </c>
      <c r="K11969" s="29">
        <v>41867</v>
      </c>
      <c r="L11969" s="28" t="s">
        <v>5658</v>
      </c>
      <c r="M11969" s="28" t="s">
        <v>755</v>
      </c>
    </row>
    <row r="11970" spans="1:13" hidden="1" x14ac:dyDescent="0.2">
      <c r="A11970" s="27">
        <v>96389</v>
      </c>
      <c r="B11970" s="28" t="s">
        <v>4573</v>
      </c>
      <c r="C11970" s="28" t="s">
        <v>5135</v>
      </c>
      <c r="D11970" s="25">
        <v>41866</v>
      </c>
      <c r="E11970" s="28" t="s">
        <v>2517</v>
      </c>
      <c r="F11970" s="26">
        <v>172</v>
      </c>
      <c r="G11970" s="28" t="s">
        <v>4597</v>
      </c>
      <c r="H11970" s="28" t="s">
        <v>7324</v>
      </c>
      <c r="I11970" s="28" t="s">
        <v>2516</v>
      </c>
      <c r="J11970" s="28" t="s">
        <v>4909</v>
      </c>
      <c r="K11970" s="29">
        <v>41867</v>
      </c>
      <c r="L11970" s="28" t="s">
        <v>5658</v>
      </c>
      <c r="M11970" s="28" t="s">
        <v>6861</v>
      </c>
    </row>
    <row r="11971" spans="1:13" hidden="1" x14ac:dyDescent="0.2">
      <c r="A11971" s="211">
        <v>96392</v>
      </c>
      <c r="B11971" s="28" t="s">
        <v>4573</v>
      </c>
      <c r="C11971" s="28" t="s">
        <v>5135</v>
      </c>
      <c r="D11971" s="25">
        <v>41867</v>
      </c>
      <c r="F11971" s="26">
        <v>12.68</v>
      </c>
      <c r="G11971" s="28" t="s">
        <v>1957</v>
      </c>
      <c r="H11971" s="28" t="s">
        <v>4599</v>
      </c>
      <c r="I11971" s="28" t="s">
        <v>1107</v>
      </c>
      <c r="J11971" s="28" t="s">
        <v>4909</v>
      </c>
      <c r="K11971" s="29">
        <v>41869</v>
      </c>
      <c r="L11971" s="28" t="s">
        <v>5658</v>
      </c>
      <c r="M11971" s="28" t="s">
        <v>3073</v>
      </c>
    </row>
    <row r="11972" spans="1:13" hidden="1" x14ac:dyDescent="0.2">
      <c r="A11972" s="211">
        <v>96391</v>
      </c>
      <c r="B11972" s="28" t="s">
        <v>4573</v>
      </c>
      <c r="C11972" s="28" t="s">
        <v>5135</v>
      </c>
      <c r="D11972" s="25">
        <v>41867</v>
      </c>
      <c r="F11972" s="26">
        <v>27.65</v>
      </c>
      <c r="G11972" s="28" t="s">
        <v>7996</v>
      </c>
      <c r="H11972" s="28" t="s">
        <v>3484</v>
      </c>
      <c r="J11972" s="28" t="s">
        <v>4907</v>
      </c>
      <c r="K11972" s="29">
        <v>41869</v>
      </c>
      <c r="L11972" s="28" t="s">
        <v>5658</v>
      </c>
      <c r="M11972" s="28" t="s">
        <v>3394</v>
      </c>
    </row>
    <row r="11973" spans="1:13" hidden="1" x14ac:dyDescent="0.2">
      <c r="A11973" s="211">
        <v>96390</v>
      </c>
      <c r="B11973" s="28" t="s">
        <v>4573</v>
      </c>
      <c r="C11973" s="28" t="s">
        <v>5135</v>
      </c>
      <c r="D11973" s="25">
        <v>41867</v>
      </c>
      <c r="E11973" s="28" t="s">
        <v>2518</v>
      </c>
      <c r="F11973" s="26">
        <v>35.299999999999997</v>
      </c>
      <c r="G11973" s="28" t="s">
        <v>6748</v>
      </c>
      <c r="H11973" s="28" t="s">
        <v>4599</v>
      </c>
      <c r="I11973" s="28" t="s">
        <v>1107</v>
      </c>
      <c r="J11973" s="28" t="s">
        <v>4909</v>
      </c>
      <c r="K11973" s="29">
        <v>41869</v>
      </c>
      <c r="L11973" s="28" t="s">
        <v>5658</v>
      </c>
      <c r="M11973" s="28" t="s">
        <v>6862</v>
      </c>
    </row>
    <row r="11974" spans="1:13" hidden="1" x14ac:dyDescent="0.2">
      <c r="A11974" s="211">
        <v>96393</v>
      </c>
      <c r="B11974" s="28" t="s">
        <v>4573</v>
      </c>
      <c r="C11974" s="33" t="s">
        <v>5135</v>
      </c>
      <c r="D11974" s="25">
        <v>41867</v>
      </c>
      <c r="F11974" s="26">
        <v>12.65</v>
      </c>
      <c r="G11974" s="28" t="s">
        <v>2519</v>
      </c>
      <c r="H11974" s="28" t="s">
        <v>4599</v>
      </c>
      <c r="I11974" s="28" t="s">
        <v>1107</v>
      </c>
      <c r="J11974" s="28" t="s">
        <v>4909</v>
      </c>
      <c r="K11974" s="29">
        <v>41869</v>
      </c>
      <c r="L11974" s="28" t="s">
        <v>5658</v>
      </c>
      <c r="M11974" s="28" t="s">
        <v>3073</v>
      </c>
    </row>
    <row r="11975" spans="1:13" hidden="1" x14ac:dyDescent="0.2">
      <c r="A11975" s="27">
        <v>96519</v>
      </c>
      <c r="B11975" s="28" t="s">
        <v>4573</v>
      </c>
      <c r="C11975" s="28" t="s">
        <v>2008</v>
      </c>
      <c r="D11975" s="25">
        <v>41867</v>
      </c>
      <c r="F11975" s="26">
        <v>12.72</v>
      </c>
      <c r="G11975" s="28" t="s">
        <v>683</v>
      </c>
      <c r="H11975" s="28" t="s">
        <v>3365</v>
      </c>
      <c r="J11975" s="28" t="s">
        <v>4909</v>
      </c>
      <c r="K11975" s="29" t="s">
        <v>2552</v>
      </c>
      <c r="L11975" s="28" t="s">
        <v>5658</v>
      </c>
      <c r="M11975" s="28" t="s">
        <v>5440</v>
      </c>
    </row>
    <row r="11976" spans="1:13" hidden="1" x14ac:dyDescent="0.2">
      <c r="A11976" s="211">
        <v>96397</v>
      </c>
      <c r="B11976" s="28" t="s">
        <v>4573</v>
      </c>
      <c r="C11976" s="28" t="s">
        <v>5135</v>
      </c>
      <c r="D11976" s="25">
        <v>41868</v>
      </c>
      <c r="E11976" s="28" t="s">
        <v>2521</v>
      </c>
      <c r="F11976" s="26">
        <v>26.95</v>
      </c>
      <c r="G11976" s="28" t="s">
        <v>7120</v>
      </c>
      <c r="H11976" s="28" t="s">
        <v>4599</v>
      </c>
      <c r="I11976" s="28" t="s">
        <v>1107</v>
      </c>
      <c r="J11976" s="28" t="s">
        <v>4909</v>
      </c>
      <c r="K11976" s="29">
        <v>41870</v>
      </c>
      <c r="L11976" s="28" t="s">
        <v>5658</v>
      </c>
      <c r="M11976" s="28" t="s">
        <v>6866</v>
      </c>
    </row>
    <row r="11977" spans="1:13" hidden="1" x14ac:dyDescent="0.2">
      <c r="A11977" s="211">
        <v>96394</v>
      </c>
      <c r="B11977" s="28" t="s">
        <v>4573</v>
      </c>
      <c r="C11977" s="28" t="s">
        <v>5135</v>
      </c>
      <c r="D11977" s="25">
        <v>41868</v>
      </c>
      <c r="E11977" s="28" t="s">
        <v>2520</v>
      </c>
      <c r="F11977" s="26">
        <v>162.38</v>
      </c>
      <c r="G11977" s="28" t="s">
        <v>889</v>
      </c>
      <c r="H11977" s="28" t="s">
        <v>4599</v>
      </c>
      <c r="I11977" s="28" t="s">
        <v>1107</v>
      </c>
      <c r="J11977" s="28" t="s">
        <v>4909</v>
      </c>
      <c r="K11977" s="29">
        <v>41869</v>
      </c>
      <c r="L11977" s="28" t="s">
        <v>5658</v>
      </c>
      <c r="M11977" s="28" t="s">
        <v>6863</v>
      </c>
    </row>
    <row r="11978" spans="1:13" hidden="1" x14ac:dyDescent="0.2">
      <c r="A11978" s="211">
        <v>96398</v>
      </c>
      <c r="B11978" s="28" t="s">
        <v>4573</v>
      </c>
      <c r="C11978" s="28" t="s">
        <v>5135</v>
      </c>
      <c r="D11978" s="25">
        <v>41868</v>
      </c>
      <c r="E11978" s="28" t="s">
        <v>7508</v>
      </c>
      <c r="F11978" s="26">
        <v>27.49</v>
      </c>
      <c r="G11978" s="28" t="s">
        <v>889</v>
      </c>
      <c r="H11978" s="28" t="s">
        <v>4599</v>
      </c>
      <c r="I11978" s="28" t="s">
        <v>1107</v>
      </c>
      <c r="J11978" s="28" t="s">
        <v>4909</v>
      </c>
      <c r="K11978" s="29">
        <v>41870</v>
      </c>
      <c r="L11978" s="28" t="s">
        <v>5658</v>
      </c>
      <c r="M11978" s="28" t="s">
        <v>6867</v>
      </c>
    </row>
    <row r="11979" spans="1:13" hidden="1" x14ac:dyDescent="0.2">
      <c r="A11979" s="27">
        <v>96395</v>
      </c>
      <c r="B11979" s="28" t="s">
        <v>4573</v>
      </c>
      <c r="C11979" s="28" t="s">
        <v>5135</v>
      </c>
      <c r="D11979" s="25">
        <v>41868</v>
      </c>
      <c r="E11979" s="28" t="s">
        <v>7309</v>
      </c>
      <c r="F11979" s="26">
        <v>61.09</v>
      </c>
      <c r="G11979" s="28" t="s">
        <v>5160</v>
      </c>
      <c r="H11979" s="28" t="s">
        <v>4599</v>
      </c>
      <c r="I11979" s="28" t="s">
        <v>1107</v>
      </c>
      <c r="J11979" s="28" t="s">
        <v>7139</v>
      </c>
      <c r="K11979" s="29">
        <v>41869</v>
      </c>
      <c r="L11979" s="28" t="s">
        <v>5658</v>
      </c>
      <c r="M11979" s="28" t="s">
        <v>6864</v>
      </c>
    </row>
    <row r="11980" spans="1:13" hidden="1" x14ac:dyDescent="0.2">
      <c r="A11980" s="27">
        <v>96396</v>
      </c>
      <c r="B11980" s="28" t="s">
        <v>4573</v>
      </c>
      <c r="C11980" s="28" t="s">
        <v>5135</v>
      </c>
      <c r="D11980" s="25">
        <v>41868</v>
      </c>
      <c r="E11980" s="28" t="s">
        <v>7309</v>
      </c>
      <c r="F11980" s="26">
        <v>64.48</v>
      </c>
      <c r="G11980" s="28" t="s">
        <v>5160</v>
      </c>
      <c r="H11980" s="28" t="s">
        <v>4599</v>
      </c>
      <c r="I11980" s="28" t="s">
        <v>1107</v>
      </c>
      <c r="J11980" s="28" t="s">
        <v>7139</v>
      </c>
      <c r="K11980" s="29">
        <v>41870</v>
      </c>
      <c r="L11980" s="28" t="s">
        <v>5658</v>
      </c>
      <c r="M11980" s="28" t="s">
        <v>6865</v>
      </c>
    </row>
    <row r="11981" spans="1:13" hidden="1" x14ac:dyDescent="0.2">
      <c r="A11981" s="27">
        <v>96334</v>
      </c>
      <c r="B11981" s="28" t="s">
        <v>4573</v>
      </c>
      <c r="C11981" s="28" t="s">
        <v>4574</v>
      </c>
      <c r="D11981" s="25">
        <v>41869</v>
      </c>
      <c r="F11981" s="26">
        <v>30</v>
      </c>
      <c r="G11981" s="28" t="s">
        <v>5152</v>
      </c>
      <c r="H11981" s="28" t="s">
        <v>7311</v>
      </c>
      <c r="J11981" s="28" t="s">
        <v>4683</v>
      </c>
      <c r="K11981" s="29">
        <v>41869</v>
      </c>
      <c r="L11981" s="28" t="s">
        <v>7182</v>
      </c>
      <c r="M11981" s="28" t="s">
        <v>2443</v>
      </c>
    </row>
    <row r="11982" spans="1:13" hidden="1" x14ac:dyDescent="0.2">
      <c r="A11982" s="27">
        <v>96335</v>
      </c>
      <c r="B11982" s="28" t="s">
        <v>4585</v>
      </c>
      <c r="C11982" s="28" t="s">
        <v>4574</v>
      </c>
      <c r="D11982" s="25">
        <v>41869</v>
      </c>
      <c r="F11982" s="26">
        <v>79.790000000000006</v>
      </c>
      <c r="G11982" s="28" t="s">
        <v>5142</v>
      </c>
      <c r="H11982" s="28" t="s">
        <v>5948</v>
      </c>
      <c r="K11982" s="29">
        <v>41869</v>
      </c>
      <c r="L11982" s="28" t="s">
        <v>7174</v>
      </c>
      <c r="M11982" s="28" t="s">
        <v>7175</v>
      </c>
    </row>
    <row r="11983" spans="1:13" hidden="1" x14ac:dyDescent="0.2">
      <c r="A11983" s="27">
        <v>96399</v>
      </c>
      <c r="B11983" s="28" t="s">
        <v>4573</v>
      </c>
      <c r="C11983" s="28" t="s">
        <v>5135</v>
      </c>
      <c r="D11983" s="25">
        <v>41869</v>
      </c>
      <c r="E11983" s="28" t="s">
        <v>2522</v>
      </c>
      <c r="F11983" s="26">
        <v>72.569999999999993</v>
      </c>
      <c r="G11983" s="28" t="s">
        <v>5747</v>
      </c>
      <c r="H11983" s="28" t="s">
        <v>4599</v>
      </c>
      <c r="I11983" s="28" t="s">
        <v>1107</v>
      </c>
      <c r="J11983" s="28" t="s">
        <v>4909</v>
      </c>
      <c r="K11983" s="29">
        <v>41870</v>
      </c>
      <c r="L11983" s="28" t="s">
        <v>5658</v>
      </c>
      <c r="M11983" s="28" t="s">
        <v>6868</v>
      </c>
    </row>
    <row r="11984" spans="1:13" hidden="1" x14ac:dyDescent="0.2">
      <c r="A11984" s="27">
        <v>96400</v>
      </c>
      <c r="B11984" s="28" t="s">
        <v>4573</v>
      </c>
      <c r="C11984" s="28" t="s">
        <v>5135</v>
      </c>
      <c r="D11984" s="25">
        <v>41870</v>
      </c>
      <c r="F11984" s="26">
        <v>35.74</v>
      </c>
      <c r="G11984" s="28" t="s">
        <v>4758</v>
      </c>
      <c r="H11984" s="28" t="s">
        <v>4599</v>
      </c>
      <c r="I11984" s="28" t="s">
        <v>1107</v>
      </c>
      <c r="J11984" s="28" t="s">
        <v>7139</v>
      </c>
      <c r="K11984" s="29">
        <v>41872</v>
      </c>
      <c r="L11984" s="28" t="s">
        <v>5658</v>
      </c>
      <c r="M11984" s="28" t="s">
        <v>6869</v>
      </c>
    </row>
    <row r="11985" spans="1:13" hidden="1" x14ac:dyDescent="0.2">
      <c r="A11985" s="27">
        <v>96401</v>
      </c>
      <c r="B11985" s="28" t="s">
        <v>4573</v>
      </c>
      <c r="C11985" s="28" t="s">
        <v>5135</v>
      </c>
      <c r="D11985" s="25">
        <v>41870</v>
      </c>
      <c r="F11985" s="26">
        <v>37.89</v>
      </c>
      <c r="G11985" s="28" t="s">
        <v>5159</v>
      </c>
      <c r="H11985" s="28" t="s">
        <v>4599</v>
      </c>
      <c r="I11985" s="28" t="s">
        <v>1107</v>
      </c>
      <c r="J11985" s="28" t="s">
        <v>4909</v>
      </c>
      <c r="K11985" s="29">
        <v>41872</v>
      </c>
      <c r="L11985" s="28" t="s">
        <v>5658</v>
      </c>
      <c r="M11985" s="28" t="s">
        <v>6870</v>
      </c>
    </row>
    <row r="11986" spans="1:13" hidden="1" x14ac:dyDescent="0.2">
      <c r="A11986" s="211">
        <v>97681</v>
      </c>
      <c r="B11986" s="28" t="s">
        <v>4573</v>
      </c>
      <c r="C11986" s="28" t="s">
        <v>4580</v>
      </c>
      <c r="D11986" s="25">
        <v>41871</v>
      </c>
      <c r="E11986" s="28" t="s">
        <v>3441</v>
      </c>
      <c r="F11986" s="26">
        <v>400</v>
      </c>
      <c r="G11986" s="28" t="s">
        <v>6699</v>
      </c>
      <c r="H11986" s="28" t="s">
        <v>4599</v>
      </c>
      <c r="I11986" s="28" t="s">
        <v>1107</v>
      </c>
      <c r="J11986" s="28" t="s">
        <v>4909</v>
      </c>
    </row>
    <row r="11987" spans="1:13" hidden="1" x14ac:dyDescent="0.2">
      <c r="A11987" s="211">
        <v>97682</v>
      </c>
      <c r="B11987" s="28" t="s">
        <v>4573</v>
      </c>
      <c r="C11987" s="28" t="s">
        <v>4580</v>
      </c>
      <c r="D11987" s="25">
        <v>41871</v>
      </c>
      <c r="E11987" s="28" t="s">
        <v>128</v>
      </c>
      <c r="F11987" s="26">
        <v>300</v>
      </c>
      <c r="G11987" s="28" t="s">
        <v>6757</v>
      </c>
      <c r="H11987" s="28" t="s">
        <v>4599</v>
      </c>
      <c r="I11987" s="28" t="s">
        <v>1107</v>
      </c>
      <c r="J11987" s="28" t="s">
        <v>4909</v>
      </c>
    </row>
    <row r="11988" spans="1:13" hidden="1" x14ac:dyDescent="0.2">
      <c r="A11988" s="27">
        <v>96402</v>
      </c>
      <c r="B11988" s="28" t="s">
        <v>4573</v>
      </c>
      <c r="C11988" s="28" t="s">
        <v>5135</v>
      </c>
      <c r="D11988" s="25">
        <v>41871</v>
      </c>
      <c r="F11988" s="26">
        <v>9.4600000000000009</v>
      </c>
      <c r="G11988" s="28" t="s">
        <v>5159</v>
      </c>
      <c r="H11988" s="28" t="s">
        <v>4599</v>
      </c>
      <c r="I11988" s="28" t="s">
        <v>1107</v>
      </c>
      <c r="J11988" s="28" t="s">
        <v>4909</v>
      </c>
      <c r="K11988" s="29">
        <v>41873</v>
      </c>
      <c r="L11988" s="28" t="s">
        <v>5658</v>
      </c>
      <c r="M11988" s="28" t="s">
        <v>6871</v>
      </c>
    </row>
    <row r="11989" spans="1:13" hidden="1" x14ac:dyDescent="0.2">
      <c r="A11989" s="211">
        <v>96403</v>
      </c>
      <c r="B11989" s="28" t="s">
        <v>4573</v>
      </c>
      <c r="C11989" s="28" t="s">
        <v>5135</v>
      </c>
      <c r="D11989" s="25">
        <v>41872</v>
      </c>
      <c r="E11989" s="28" t="s">
        <v>2523</v>
      </c>
      <c r="F11989" s="26">
        <v>49.23</v>
      </c>
      <c r="G11989" s="28" t="s">
        <v>6757</v>
      </c>
      <c r="H11989" s="28" t="s">
        <v>4599</v>
      </c>
      <c r="I11989" s="28" t="s">
        <v>1107</v>
      </c>
      <c r="J11989" s="28" t="s">
        <v>4909</v>
      </c>
      <c r="K11989" s="29">
        <v>41874</v>
      </c>
      <c r="L11989" s="28" t="s">
        <v>5658</v>
      </c>
      <c r="M11989" s="28" t="s">
        <v>6872</v>
      </c>
    </row>
    <row r="11990" spans="1:13" hidden="1" x14ac:dyDescent="0.2">
      <c r="A11990" s="27">
        <v>96404</v>
      </c>
      <c r="B11990" s="28" t="s">
        <v>4573</v>
      </c>
      <c r="C11990" s="28" t="s">
        <v>5135</v>
      </c>
      <c r="D11990" s="25">
        <v>41872</v>
      </c>
      <c r="F11990" s="26">
        <v>19.11</v>
      </c>
      <c r="G11990" s="28" t="s">
        <v>5747</v>
      </c>
      <c r="H11990" s="28" t="s">
        <v>4599</v>
      </c>
      <c r="I11990" s="28" t="s">
        <v>1107</v>
      </c>
      <c r="J11990" s="28" t="s">
        <v>4909</v>
      </c>
      <c r="K11990" s="29">
        <v>41874</v>
      </c>
      <c r="L11990" s="28" t="s">
        <v>5658</v>
      </c>
      <c r="M11990" s="28" t="s">
        <v>6873</v>
      </c>
    </row>
    <row r="11991" spans="1:13" hidden="1" x14ac:dyDescent="0.2">
      <c r="A11991" s="211">
        <v>96405</v>
      </c>
      <c r="B11991" s="28" t="s">
        <v>4573</v>
      </c>
      <c r="C11991" s="28" t="s">
        <v>5135</v>
      </c>
      <c r="D11991" s="25">
        <v>41873</v>
      </c>
      <c r="E11991" s="28" t="s">
        <v>2524</v>
      </c>
      <c r="F11991" s="26">
        <v>29.5</v>
      </c>
      <c r="G11991" s="28" t="s">
        <v>1562</v>
      </c>
      <c r="H11991" s="28" t="s">
        <v>4599</v>
      </c>
      <c r="I11991" s="28" t="s">
        <v>1107</v>
      </c>
      <c r="J11991" s="28" t="s">
        <v>4909</v>
      </c>
      <c r="K11991" s="29">
        <v>41877</v>
      </c>
      <c r="L11991" s="28" t="s">
        <v>5658</v>
      </c>
      <c r="M11991" s="28" t="s">
        <v>6874</v>
      </c>
    </row>
    <row r="11992" spans="1:13" hidden="1" x14ac:dyDescent="0.2">
      <c r="A11992" s="27">
        <v>96333</v>
      </c>
      <c r="B11992" s="28" t="s">
        <v>4585</v>
      </c>
      <c r="C11992" s="28" t="s">
        <v>4574</v>
      </c>
      <c r="D11992" s="25">
        <v>41873</v>
      </c>
      <c r="F11992" s="26">
        <v>20.8</v>
      </c>
      <c r="G11992" s="28" t="s">
        <v>5141</v>
      </c>
      <c r="H11992" s="28" t="s">
        <v>5948</v>
      </c>
      <c r="J11992" s="28" t="s">
        <v>4907</v>
      </c>
      <c r="K11992" s="29">
        <v>41873</v>
      </c>
      <c r="L11992" s="28" t="s">
        <v>7174</v>
      </c>
      <c r="M11992" s="28" t="s">
        <v>5035</v>
      </c>
    </row>
    <row r="11993" spans="1:13" hidden="1" x14ac:dyDescent="0.2">
      <c r="A11993" s="27">
        <v>96406</v>
      </c>
      <c r="B11993" s="28" t="s">
        <v>4573</v>
      </c>
      <c r="C11993" s="28" t="s">
        <v>5135</v>
      </c>
      <c r="D11993" s="25">
        <v>41873</v>
      </c>
      <c r="F11993" s="26">
        <v>64.400000000000006</v>
      </c>
      <c r="G11993" s="28" t="s">
        <v>5747</v>
      </c>
      <c r="H11993" s="28" t="s">
        <v>4599</v>
      </c>
      <c r="I11993" s="28" t="s">
        <v>1107</v>
      </c>
      <c r="J11993" s="28" t="s">
        <v>4909</v>
      </c>
      <c r="K11993" s="29">
        <v>41877</v>
      </c>
      <c r="L11993" s="28" t="s">
        <v>5658</v>
      </c>
      <c r="M11993" s="28" t="s">
        <v>6875</v>
      </c>
    </row>
    <row r="11994" spans="1:13" hidden="1" x14ac:dyDescent="0.2">
      <c r="A11994" s="27">
        <v>96407</v>
      </c>
      <c r="B11994" s="28" t="s">
        <v>4573</v>
      </c>
      <c r="C11994" s="28" t="s">
        <v>5135</v>
      </c>
      <c r="D11994" s="25">
        <v>41874</v>
      </c>
      <c r="E11994" s="28" t="s">
        <v>2525</v>
      </c>
      <c r="F11994" s="26">
        <v>110.15</v>
      </c>
      <c r="G11994" s="28" t="s">
        <v>688</v>
      </c>
      <c r="H11994" s="28" t="s">
        <v>4599</v>
      </c>
      <c r="I11994" s="28" t="s">
        <v>1107</v>
      </c>
      <c r="J11994" s="28" t="s">
        <v>4909</v>
      </c>
      <c r="K11994" s="29">
        <v>41877</v>
      </c>
      <c r="L11994" s="28" t="s">
        <v>5658</v>
      </c>
      <c r="M11994" s="28" t="s">
        <v>6876</v>
      </c>
    </row>
    <row r="11995" spans="1:13" hidden="1" x14ac:dyDescent="0.2">
      <c r="A11995" s="211">
        <v>96409</v>
      </c>
      <c r="B11995" s="28" t="s">
        <v>4573</v>
      </c>
      <c r="C11995" s="28" t="s">
        <v>5135</v>
      </c>
      <c r="D11995" s="25">
        <v>41875</v>
      </c>
      <c r="E11995" s="28" t="s">
        <v>2526</v>
      </c>
      <c r="F11995" s="26">
        <v>75.930000000000007</v>
      </c>
      <c r="G11995" s="28" t="s">
        <v>4915</v>
      </c>
      <c r="H11995" s="28" t="s">
        <v>4600</v>
      </c>
      <c r="J11995" s="28" t="s">
        <v>4909</v>
      </c>
      <c r="K11995" s="29">
        <v>41877</v>
      </c>
      <c r="L11995" s="28" t="s">
        <v>5658</v>
      </c>
      <c r="M11995" s="28" t="s">
        <v>6878</v>
      </c>
    </row>
    <row r="11996" spans="1:13" hidden="1" x14ac:dyDescent="0.2">
      <c r="A11996" s="27">
        <v>96408</v>
      </c>
      <c r="B11996" s="28" t="s">
        <v>4573</v>
      </c>
      <c r="C11996" s="28" t="s">
        <v>5135</v>
      </c>
      <c r="D11996" s="25">
        <v>41875</v>
      </c>
      <c r="F11996" s="26">
        <v>23.57</v>
      </c>
      <c r="G11996" s="28" t="s">
        <v>5747</v>
      </c>
      <c r="H11996" s="28" t="s">
        <v>4599</v>
      </c>
      <c r="I11996" s="28" t="s">
        <v>1107</v>
      </c>
      <c r="J11996" s="28" t="s">
        <v>4909</v>
      </c>
      <c r="K11996" s="29">
        <v>41877</v>
      </c>
      <c r="L11996" s="28" t="s">
        <v>5658</v>
      </c>
      <c r="M11996" s="28" t="s">
        <v>6877</v>
      </c>
    </row>
    <row r="11997" spans="1:13" hidden="1" x14ac:dyDescent="0.2">
      <c r="A11997" s="27">
        <v>96410</v>
      </c>
      <c r="B11997" s="28" t="s">
        <v>4573</v>
      </c>
      <c r="C11997" s="28" t="s">
        <v>5135</v>
      </c>
      <c r="D11997" s="25">
        <v>41876</v>
      </c>
      <c r="F11997" s="26">
        <v>57.83</v>
      </c>
      <c r="G11997" s="28" t="s">
        <v>4595</v>
      </c>
      <c r="H11997" s="28" t="s">
        <v>4599</v>
      </c>
      <c r="I11997" s="28" t="s">
        <v>1107</v>
      </c>
      <c r="J11997" s="28" t="s">
        <v>4909</v>
      </c>
      <c r="K11997" s="29">
        <v>41878</v>
      </c>
      <c r="L11997" s="28" t="s">
        <v>5658</v>
      </c>
      <c r="M11997" s="28" t="s">
        <v>6879</v>
      </c>
    </row>
    <row r="11998" spans="1:13" hidden="1" x14ac:dyDescent="0.2">
      <c r="A11998" s="211">
        <v>96412</v>
      </c>
      <c r="B11998" s="28" t="s">
        <v>4573</v>
      </c>
      <c r="C11998" s="28" t="s">
        <v>5135</v>
      </c>
      <c r="D11998" s="25">
        <v>41877</v>
      </c>
      <c r="E11998" s="28" t="s">
        <v>2527</v>
      </c>
      <c r="F11998" s="26">
        <v>294.19</v>
      </c>
      <c r="G11998" s="28" t="s">
        <v>5166</v>
      </c>
      <c r="H11998" s="28" t="s">
        <v>4599</v>
      </c>
      <c r="I11998" s="28" t="s">
        <v>1107</v>
      </c>
      <c r="J11998" s="28" t="s">
        <v>4909</v>
      </c>
      <c r="K11998" s="29">
        <v>41878</v>
      </c>
      <c r="L11998" s="28" t="s">
        <v>5658</v>
      </c>
      <c r="M11998" s="28" t="s">
        <v>6881</v>
      </c>
    </row>
    <row r="11999" spans="1:13" hidden="1" x14ac:dyDescent="0.2">
      <c r="A11999" s="211">
        <v>96330</v>
      </c>
      <c r="B11999" s="28" t="s">
        <v>4579</v>
      </c>
      <c r="C11999" s="28" t="s">
        <v>4574</v>
      </c>
      <c r="D11999" s="25">
        <v>41877</v>
      </c>
      <c r="F11999" s="26">
        <v>124.79</v>
      </c>
      <c r="G11999" s="28" t="s">
        <v>4580</v>
      </c>
      <c r="H11999" s="28" t="s">
        <v>6667</v>
      </c>
      <c r="K11999" s="29">
        <v>41877</v>
      </c>
      <c r="L11999" s="28" t="s">
        <v>3059</v>
      </c>
      <c r="M11999" s="28" t="s">
        <v>2441</v>
      </c>
    </row>
    <row r="12000" spans="1:13" hidden="1" x14ac:dyDescent="0.2">
      <c r="A12000" s="211">
        <v>96411</v>
      </c>
      <c r="B12000" s="28" t="s">
        <v>4573</v>
      </c>
      <c r="C12000" s="28" t="s">
        <v>5135</v>
      </c>
      <c r="D12000" s="25">
        <v>41877</v>
      </c>
      <c r="F12000" s="26">
        <v>43.97</v>
      </c>
      <c r="G12000" s="28" t="s">
        <v>1157</v>
      </c>
      <c r="H12000" s="28" t="s">
        <v>4599</v>
      </c>
      <c r="I12000" s="28" t="s">
        <v>1107</v>
      </c>
      <c r="J12000" s="28" t="s">
        <v>7139</v>
      </c>
      <c r="K12000" s="29">
        <v>41878</v>
      </c>
      <c r="L12000" s="28" t="s">
        <v>5658</v>
      </c>
      <c r="M12000" s="28" t="s">
        <v>6880</v>
      </c>
    </row>
    <row r="12001" spans="1:13" hidden="1" x14ac:dyDescent="0.2">
      <c r="A12001" s="27">
        <v>96413</v>
      </c>
      <c r="B12001" s="28" t="s">
        <v>4573</v>
      </c>
      <c r="C12001" s="28" t="s">
        <v>5135</v>
      </c>
      <c r="D12001" s="25">
        <v>41877</v>
      </c>
      <c r="F12001" s="26">
        <v>57.26</v>
      </c>
      <c r="G12001" s="28" t="s">
        <v>5160</v>
      </c>
      <c r="H12001" s="28" t="s">
        <v>4599</v>
      </c>
      <c r="I12001" s="28" t="s">
        <v>1107</v>
      </c>
      <c r="J12001" s="28" t="s">
        <v>7139</v>
      </c>
      <c r="K12001" s="29">
        <v>41879</v>
      </c>
      <c r="L12001" s="28" t="s">
        <v>5658</v>
      </c>
      <c r="M12001" s="28" t="s">
        <v>6882</v>
      </c>
    </row>
    <row r="12002" spans="1:13" hidden="1" x14ac:dyDescent="0.2">
      <c r="A12002" s="27">
        <v>96331</v>
      </c>
      <c r="B12002" s="28" t="s">
        <v>4573</v>
      </c>
      <c r="C12002" s="28" t="s">
        <v>4574</v>
      </c>
      <c r="D12002" s="25">
        <v>41877</v>
      </c>
      <c r="F12002" s="26">
        <v>30</v>
      </c>
      <c r="G12002" s="28" t="s">
        <v>5152</v>
      </c>
      <c r="H12002" s="28" t="s">
        <v>7311</v>
      </c>
      <c r="J12002" s="28" t="s">
        <v>4683</v>
      </c>
      <c r="K12002" s="29">
        <v>41877</v>
      </c>
      <c r="L12002" s="28" t="s">
        <v>7182</v>
      </c>
      <c r="M12002" s="28" t="s">
        <v>2442</v>
      </c>
    </row>
    <row r="12003" spans="1:13" hidden="1" x14ac:dyDescent="0.2">
      <c r="A12003" s="27">
        <v>96332</v>
      </c>
      <c r="B12003" s="28" t="s">
        <v>5138</v>
      </c>
      <c r="C12003" s="28" t="s">
        <v>4574</v>
      </c>
      <c r="D12003" s="25">
        <v>41877</v>
      </c>
      <c r="F12003" s="26">
        <v>382.82</v>
      </c>
      <c r="G12003" s="28" t="s">
        <v>4574</v>
      </c>
      <c r="H12003" s="28" t="s">
        <v>3381</v>
      </c>
      <c r="K12003" s="29">
        <v>41877</v>
      </c>
      <c r="L12003" s="28" t="s">
        <v>7206</v>
      </c>
      <c r="M12003" s="28" t="s">
        <v>5607</v>
      </c>
    </row>
    <row r="12004" spans="1:13" hidden="1" x14ac:dyDescent="0.2">
      <c r="A12004" s="211">
        <v>96329</v>
      </c>
      <c r="B12004" s="28" t="s">
        <v>4592</v>
      </c>
      <c r="C12004" s="28" t="s">
        <v>4574</v>
      </c>
      <c r="D12004" s="25">
        <v>41878</v>
      </c>
      <c r="F12004" s="26">
        <v>-5305.6</v>
      </c>
      <c r="G12004" s="28" t="s">
        <v>4593</v>
      </c>
      <c r="H12004" s="28" t="s">
        <v>6666</v>
      </c>
      <c r="J12004" s="28" t="s">
        <v>4911</v>
      </c>
      <c r="K12004" s="29">
        <v>41878</v>
      </c>
      <c r="L12004" s="28" t="s">
        <v>7177</v>
      </c>
      <c r="M12004" s="28" t="s">
        <v>2440</v>
      </c>
    </row>
    <row r="12005" spans="1:13" hidden="1" x14ac:dyDescent="0.2">
      <c r="A12005" s="211">
        <v>96415</v>
      </c>
      <c r="B12005" s="28" t="s">
        <v>4573</v>
      </c>
      <c r="C12005" s="28" t="s">
        <v>5135</v>
      </c>
      <c r="D12005" s="25">
        <v>41878</v>
      </c>
      <c r="E12005" s="28" t="s">
        <v>2528</v>
      </c>
      <c r="F12005" s="26">
        <v>6.37</v>
      </c>
      <c r="G12005" s="28" t="s">
        <v>1556</v>
      </c>
      <c r="H12005" s="28" t="s">
        <v>4599</v>
      </c>
      <c r="I12005" s="28" t="s">
        <v>1107</v>
      </c>
      <c r="J12005" s="28" t="s">
        <v>7139</v>
      </c>
      <c r="K12005" s="29">
        <v>41880</v>
      </c>
      <c r="L12005" s="28" t="s">
        <v>5658</v>
      </c>
      <c r="M12005" s="28" t="s">
        <v>6884</v>
      </c>
    </row>
    <row r="12006" spans="1:13" hidden="1" x14ac:dyDescent="0.2">
      <c r="A12006" s="211">
        <v>96328</v>
      </c>
      <c r="B12006" s="28" t="s">
        <v>4579</v>
      </c>
      <c r="C12006" s="28" t="s">
        <v>4574</v>
      </c>
      <c r="D12006" s="25">
        <v>41878</v>
      </c>
      <c r="F12006" s="26">
        <v>124.04</v>
      </c>
      <c r="G12006" s="28" t="s">
        <v>4580</v>
      </c>
      <c r="H12006" s="28" t="s">
        <v>6667</v>
      </c>
      <c r="K12006" s="29">
        <v>41878</v>
      </c>
      <c r="L12006" s="28" t="s">
        <v>3059</v>
      </c>
      <c r="M12006" s="28" t="s">
        <v>2439</v>
      </c>
    </row>
    <row r="12007" spans="1:13" hidden="1" x14ac:dyDescent="0.2">
      <c r="A12007" s="27">
        <v>96326</v>
      </c>
      <c r="B12007" s="28" t="s">
        <v>4573</v>
      </c>
      <c r="C12007" s="28" t="s">
        <v>4574</v>
      </c>
      <c r="D12007" s="25">
        <v>41878</v>
      </c>
      <c r="E12007" s="28" t="s">
        <v>3389</v>
      </c>
      <c r="F12007" s="26">
        <v>47.52</v>
      </c>
      <c r="G12007" s="28" t="s">
        <v>5139</v>
      </c>
      <c r="H12007" s="28" t="s">
        <v>3381</v>
      </c>
      <c r="J12007" s="28" t="s">
        <v>4911</v>
      </c>
      <c r="K12007" s="29">
        <v>41878</v>
      </c>
      <c r="L12007" s="28" t="s">
        <v>7174</v>
      </c>
      <c r="M12007" s="28" t="s">
        <v>7209</v>
      </c>
    </row>
    <row r="12008" spans="1:13" hidden="1" x14ac:dyDescent="0.2">
      <c r="A12008" s="27">
        <v>96414</v>
      </c>
      <c r="B12008" s="28" t="s">
        <v>4573</v>
      </c>
      <c r="C12008" s="28" t="s">
        <v>5135</v>
      </c>
      <c r="D12008" s="25">
        <v>41878</v>
      </c>
      <c r="F12008" s="26">
        <v>25.82</v>
      </c>
      <c r="G12008" s="28" t="s">
        <v>4595</v>
      </c>
      <c r="H12008" s="28" t="s">
        <v>4599</v>
      </c>
      <c r="I12008" s="28" t="s">
        <v>1107</v>
      </c>
      <c r="J12008" s="28" t="s">
        <v>4909</v>
      </c>
      <c r="K12008" s="29">
        <v>41879</v>
      </c>
      <c r="L12008" s="28" t="s">
        <v>5658</v>
      </c>
      <c r="M12008" s="28" t="s">
        <v>6883</v>
      </c>
    </row>
    <row r="12009" spans="1:13" hidden="1" x14ac:dyDescent="0.2">
      <c r="A12009" s="27">
        <v>96416</v>
      </c>
      <c r="B12009" s="28" t="s">
        <v>4573</v>
      </c>
      <c r="C12009" s="28" t="s">
        <v>5135</v>
      </c>
      <c r="D12009" s="25">
        <v>41878</v>
      </c>
      <c r="F12009" s="26">
        <v>47.2</v>
      </c>
      <c r="G12009" s="28" t="s">
        <v>4595</v>
      </c>
      <c r="H12009" s="28" t="s">
        <v>4599</v>
      </c>
      <c r="I12009" s="28" t="s">
        <v>1107</v>
      </c>
      <c r="J12009" s="28" t="s">
        <v>4909</v>
      </c>
      <c r="K12009" s="29">
        <v>41880</v>
      </c>
      <c r="L12009" s="28" t="s">
        <v>5658</v>
      </c>
      <c r="M12009" s="28" t="s">
        <v>6885</v>
      </c>
    </row>
    <row r="12010" spans="1:13" hidden="1" x14ac:dyDescent="0.2">
      <c r="A12010" s="27">
        <v>96327</v>
      </c>
      <c r="B12010" s="28" t="s">
        <v>4573</v>
      </c>
      <c r="C12010" s="28" t="s">
        <v>4574</v>
      </c>
      <c r="D12010" s="25">
        <v>41878</v>
      </c>
      <c r="F12010" s="26">
        <v>17.170000000000002</v>
      </c>
      <c r="G12010" s="28" t="s">
        <v>5136</v>
      </c>
      <c r="H12010" s="28" t="s">
        <v>3381</v>
      </c>
      <c r="J12010" s="28" t="s">
        <v>4911</v>
      </c>
      <c r="K12010" s="29">
        <v>41878</v>
      </c>
      <c r="L12010" s="28" t="s">
        <v>7174</v>
      </c>
      <c r="M12010" s="28" t="s">
        <v>7221</v>
      </c>
    </row>
    <row r="12011" spans="1:13" hidden="1" x14ac:dyDescent="0.2">
      <c r="A12011" s="211">
        <v>96325</v>
      </c>
      <c r="B12011" s="28" t="s">
        <v>4579</v>
      </c>
      <c r="C12011" s="28" t="s">
        <v>4574</v>
      </c>
      <c r="D12011" s="25">
        <v>41879</v>
      </c>
      <c r="F12011" s="26">
        <v>328.26</v>
      </c>
      <c r="G12011" s="28" t="s">
        <v>4580</v>
      </c>
      <c r="H12011" s="28" t="s">
        <v>6667</v>
      </c>
      <c r="K12011" s="29">
        <v>41879</v>
      </c>
      <c r="L12011" s="28" t="s">
        <v>3059</v>
      </c>
      <c r="M12011" s="28" t="s">
        <v>2438</v>
      </c>
    </row>
    <row r="12012" spans="1:13" hidden="1" x14ac:dyDescent="0.2">
      <c r="A12012" s="27">
        <v>96417</v>
      </c>
      <c r="B12012" s="28" t="s">
        <v>4573</v>
      </c>
      <c r="C12012" s="28" t="s">
        <v>5135</v>
      </c>
      <c r="D12012" s="25">
        <v>41879</v>
      </c>
      <c r="F12012" s="26">
        <v>37.35</v>
      </c>
      <c r="G12012" s="28" t="s">
        <v>878</v>
      </c>
      <c r="H12012" s="28" t="s">
        <v>4599</v>
      </c>
      <c r="I12012" s="28" t="s">
        <v>1107</v>
      </c>
      <c r="J12012" s="28" t="s">
        <v>7139</v>
      </c>
      <c r="K12012" s="29">
        <v>41880</v>
      </c>
      <c r="L12012" s="28" t="s">
        <v>5658</v>
      </c>
      <c r="M12012" s="28" t="s">
        <v>6886</v>
      </c>
    </row>
    <row r="12013" spans="1:13" hidden="1" x14ac:dyDescent="0.2">
      <c r="A12013" s="27">
        <v>96324</v>
      </c>
      <c r="B12013" s="28" t="s">
        <v>4573</v>
      </c>
      <c r="C12013" s="28" t="s">
        <v>4574</v>
      </c>
      <c r="D12013" s="25">
        <v>41879</v>
      </c>
      <c r="F12013" s="26">
        <v>51.38</v>
      </c>
      <c r="G12013" s="28" t="s">
        <v>6790</v>
      </c>
      <c r="H12013" s="28" t="s">
        <v>3381</v>
      </c>
      <c r="J12013" s="28" t="s">
        <v>4909</v>
      </c>
      <c r="K12013" s="29">
        <v>41879</v>
      </c>
      <c r="L12013" s="28" t="s">
        <v>7174</v>
      </c>
      <c r="M12013" s="28" t="s">
        <v>7220</v>
      </c>
    </row>
    <row r="12014" spans="1:13" hidden="1" x14ac:dyDescent="0.2">
      <c r="A12014" s="211">
        <v>96323</v>
      </c>
      <c r="B12014" s="28" t="s">
        <v>4573</v>
      </c>
      <c r="C12014" s="28" t="s">
        <v>4574</v>
      </c>
      <c r="D12014" s="25">
        <v>41880</v>
      </c>
      <c r="E12014" s="28" t="s">
        <v>6851</v>
      </c>
      <c r="F12014" s="26">
        <v>265</v>
      </c>
      <c r="G12014" s="28" t="s">
        <v>685</v>
      </c>
      <c r="H12014" s="28" t="s">
        <v>7322</v>
      </c>
      <c r="J12014" s="28" t="s">
        <v>7139</v>
      </c>
      <c r="K12014" s="29">
        <v>41880</v>
      </c>
      <c r="L12014" s="28" t="s">
        <v>7212</v>
      </c>
      <c r="M12014" s="28" t="s">
        <v>2437</v>
      </c>
    </row>
    <row r="12015" spans="1:13" hidden="1" x14ac:dyDescent="0.2">
      <c r="A12015" s="27">
        <v>96322</v>
      </c>
      <c r="B12015" s="28" t="s">
        <v>4592</v>
      </c>
      <c r="C12015" s="28" t="s">
        <v>4574</v>
      </c>
      <c r="D12015" s="25">
        <v>41880</v>
      </c>
      <c r="F12015" s="26">
        <v>-130.99</v>
      </c>
      <c r="G12015" s="28" t="s">
        <v>2601</v>
      </c>
      <c r="H12015" s="28" t="s">
        <v>6666</v>
      </c>
      <c r="J12015" s="28" t="s">
        <v>4907</v>
      </c>
      <c r="K12015" s="29">
        <v>41880</v>
      </c>
      <c r="L12015" s="28" t="s">
        <v>7177</v>
      </c>
      <c r="M12015" s="28" t="s">
        <v>2726</v>
      </c>
    </row>
    <row r="12016" spans="1:13" x14ac:dyDescent="0.2">
      <c r="A12016" s="27">
        <v>96418</v>
      </c>
      <c r="B12016" s="28" t="s">
        <v>4573</v>
      </c>
      <c r="C12016" s="28" t="s">
        <v>5135</v>
      </c>
      <c r="D12016" s="25">
        <v>41880</v>
      </c>
      <c r="F12016" s="26">
        <v>10</v>
      </c>
      <c r="G12016" s="28" t="s">
        <v>2201</v>
      </c>
      <c r="H12016" s="28" t="s">
        <v>7151</v>
      </c>
      <c r="J12016" s="28" t="s">
        <v>4911</v>
      </c>
      <c r="K12016" s="29">
        <v>41881</v>
      </c>
      <c r="L12016" s="28" t="s">
        <v>5658</v>
      </c>
      <c r="M12016" s="28" t="s">
        <v>6887</v>
      </c>
    </row>
    <row r="12017" spans="1:13" hidden="1" x14ac:dyDescent="0.2">
      <c r="A12017" s="27">
        <v>96521.1</v>
      </c>
      <c r="B12017" s="28" t="s">
        <v>4573</v>
      </c>
      <c r="C12017" s="28" t="s">
        <v>2008</v>
      </c>
      <c r="D12017" s="25">
        <v>41880</v>
      </c>
      <c r="E12017" s="28" t="s">
        <v>1331</v>
      </c>
      <c r="F12017" s="26">
        <v>9.5</v>
      </c>
      <c r="G12017" s="28" t="s">
        <v>683</v>
      </c>
      <c r="H12017" s="28" t="s">
        <v>3488</v>
      </c>
      <c r="J12017" s="28" t="s">
        <v>4908</v>
      </c>
      <c r="K12017" s="29">
        <v>41648</v>
      </c>
      <c r="L12017" s="28" t="s">
        <v>5658</v>
      </c>
      <c r="M12017" s="28" t="s">
        <v>5442</v>
      </c>
    </row>
    <row r="12018" spans="1:13" hidden="1" x14ac:dyDescent="0.2">
      <c r="A12018" s="27">
        <v>96521.2</v>
      </c>
      <c r="B12018" s="28" t="s">
        <v>4573</v>
      </c>
      <c r="C12018" s="28" t="s">
        <v>2008</v>
      </c>
      <c r="D12018" s="25">
        <v>41880</v>
      </c>
      <c r="F12018" s="26">
        <v>14.59</v>
      </c>
      <c r="G12018" s="28" t="s">
        <v>683</v>
      </c>
      <c r="H12018" s="28" t="s">
        <v>3365</v>
      </c>
      <c r="J12018" s="28" t="s">
        <v>4909</v>
      </c>
      <c r="K12018" s="29">
        <v>41648</v>
      </c>
      <c r="L12018" s="28" t="s">
        <v>5658</v>
      </c>
      <c r="M12018" s="28" t="s">
        <v>5442</v>
      </c>
    </row>
    <row r="12019" spans="1:13" hidden="1" x14ac:dyDescent="0.2">
      <c r="A12019" s="27">
        <v>96420</v>
      </c>
      <c r="B12019" s="28" t="s">
        <v>4573</v>
      </c>
      <c r="C12019" s="28" t="s">
        <v>5135</v>
      </c>
      <c r="D12019" s="25">
        <v>41880</v>
      </c>
      <c r="F12019" s="26">
        <v>25.85</v>
      </c>
      <c r="G12019" s="28" t="s">
        <v>683</v>
      </c>
      <c r="H12019" s="28" t="s">
        <v>3365</v>
      </c>
      <c r="J12019" s="28" t="s">
        <v>4909</v>
      </c>
      <c r="K12019" s="29">
        <v>41881</v>
      </c>
      <c r="L12019" s="28" t="s">
        <v>5658</v>
      </c>
      <c r="M12019" s="28" t="s">
        <v>7856</v>
      </c>
    </row>
    <row r="12020" spans="1:13" x14ac:dyDescent="0.2">
      <c r="A12020" s="27">
        <v>96419</v>
      </c>
      <c r="B12020" s="28" t="s">
        <v>4573</v>
      </c>
      <c r="C12020" s="28" t="s">
        <v>5135</v>
      </c>
      <c r="D12020" s="25">
        <v>41880</v>
      </c>
      <c r="F12020" s="26">
        <v>11.8</v>
      </c>
      <c r="G12020" s="28" t="s">
        <v>2205</v>
      </c>
      <c r="H12020" s="28" t="s">
        <v>7151</v>
      </c>
      <c r="J12020" s="28" t="s">
        <v>4911</v>
      </c>
      <c r="K12020" s="29">
        <v>41881</v>
      </c>
      <c r="L12020" s="28" t="s">
        <v>5658</v>
      </c>
      <c r="M12020" s="28" t="s">
        <v>755</v>
      </c>
    </row>
    <row r="12021" spans="1:13" hidden="1" x14ac:dyDescent="0.2">
      <c r="A12021" s="27">
        <v>96421</v>
      </c>
      <c r="B12021" s="28" t="s">
        <v>4573</v>
      </c>
      <c r="C12021" s="28" t="s">
        <v>5135</v>
      </c>
      <c r="D12021" s="25">
        <v>41881</v>
      </c>
      <c r="F12021" s="26">
        <v>3.7</v>
      </c>
      <c r="G12021" s="28" t="s">
        <v>4595</v>
      </c>
      <c r="H12021" s="28" t="s">
        <v>4595</v>
      </c>
      <c r="J12021" s="28" t="s">
        <v>4909</v>
      </c>
      <c r="K12021" s="29">
        <v>41883</v>
      </c>
      <c r="L12021" s="28" t="s">
        <v>5658</v>
      </c>
      <c r="M12021" s="28" t="s">
        <v>4773</v>
      </c>
    </row>
    <row r="12022" spans="1:13" hidden="1" x14ac:dyDescent="0.2">
      <c r="A12022" s="27">
        <v>96520</v>
      </c>
      <c r="B12022" s="28" t="s">
        <v>4573</v>
      </c>
      <c r="C12022" s="28" t="s">
        <v>2008</v>
      </c>
      <c r="D12022" s="25">
        <v>41882</v>
      </c>
      <c r="F12022" s="26">
        <v>31.05</v>
      </c>
      <c r="G12022" s="28" t="s">
        <v>683</v>
      </c>
      <c r="H12022" s="28" t="s">
        <v>3365</v>
      </c>
      <c r="J12022" s="28" t="s">
        <v>4909</v>
      </c>
      <c r="K12022" s="29">
        <v>41648</v>
      </c>
      <c r="L12022" s="28" t="s">
        <v>5658</v>
      </c>
      <c r="M12022" s="28" t="s">
        <v>5441</v>
      </c>
    </row>
    <row r="12023" spans="1:13" hidden="1" x14ac:dyDescent="0.2">
      <c r="A12023" s="211">
        <v>96312.2</v>
      </c>
      <c r="B12023" s="28" t="s">
        <v>4573</v>
      </c>
      <c r="C12023" s="28" t="s">
        <v>4574</v>
      </c>
      <c r="D12023" s="25">
        <v>41883</v>
      </c>
      <c r="E12023" s="28" t="s">
        <v>468</v>
      </c>
      <c r="F12023" s="26">
        <v>50</v>
      </c>
      <c r="G12023" s="28" t="s">
        <v>5158</v>
      </c>
      <c r="H12023" s="28" t="s">
        <v>7154</v>
      </c>
      <c r="J12023" s="28" t="s">
        <v>4905</v>
      </c>
      <c r="K12023" s="29">
        <v>41883</v>
      </c>
      <c r="L12023" s="28" t="s">
        <v>7182</v>
      </c>
      <c r="M12023" s="28" t="s">
        <v>2434</v>
      </c>
    </row>
    <row r="12024" spans="1:13" hidden="1" x14ac:dyDescent="0.2">
      <c r="A12024" s="211">
        <v>96312.1</v>
      </c>
      <c r="B12024" s="28" t="s">
        <v>4573</v>
      </c>
      <c r="C12024" s="28" t="s">
        <v>4574</v>
      </c>
      <c r="D12024" s="25">
        <v>41883</v>
      </c>
      <c r="F12024" s="26">
        <v>50</v>
      </c>
      <c r="G12024" s="28" t="s">
        <v>4915</v>
      </c>
      <c r="H12024" s="28" t="s">
        <v>4600</v>
      </c>
      <c r="J12024" s="28" t="s">
        <v>4905</v>
      </c>
      <c r="K12024" s="29">
        <v>41883</v>
      </c>
      <c r="L12024" s="28" t="s">
        <v>7182</v>
      </c>
      <c r="M12024" s="28" t="s">
        <v>2434</v>
      </c>
    </row>
    <row r="12025" spans="1:13" hidden="1" x14ac:dyDescent="0.2">
      <c r="A12025" s="211">
        <v>96319</v>
      </c>
      <c r="B12025" s="28" t="s">
        <v>4573</v>
      </c>
      <c r="C12025" s="28" t="s">
        <v>4574</v>
      </c>
      <c r="D12025" s="25">
        <v>41883</v>
      </c>
      <c r="F12025" s="26">
        <v>5</v>
      </c>
      <c r="G12025" s="28" t="s">
        <v>5134</v>
      </c>
      <c r="H12025" s="28" t="s">
        <v>5954</v>
      </c>
      <c r="J12025" s="28" t="s">
        <v>4912</v>
      </c>
      <c r="K12025" s="29">
        <v>41883</v>
      </c>
      <c r="L12025" s="28" t="s">
        <v>7174</v>
      </c>
      <c r="M12025" s="28" t="s">
        <v>7194</v>
      </c>
    </row>
    <row r="12026" spans="1:13" hidden="1" x14ac:dyDescent="0.2">
      <c r="A12026" s="211">
        <v>96316</v>
      </c>
      <c r="B12026" s="28" t="s">
        <v>4573</v>
      </c>
      <c r="C12026" s="28" t="s">
        <v>4574</v>
      </c>
      <c r="D12026" s="25">
        <v>41883</v>
      </c>
      <c r="E12026" s="28" t="s">
        <v>3382</v>
      </c>
      <c r="F12026" s="26">
        <v>120</v>
      </c>
      <c r="G12026" s="28" t="s">
        <v>5414</v>
      </c>
      <c r="H12026" s="28" t="s">
        <v>3381</v>
      </c>
      <c r="J12026" s="28" t="s">
        <v>4909</v>
      </c>
      <c r="K12026" s="29">
        <v>41883</v>
      </c>
      <c r="L12026" s="28" t="s">
        <v>7174</v>
      </c>
      <c r="M12026" s="28" t="s">
        <v>7188</v>
      </c>
    </row>
    <row r="12027" spans="1:13" hidden="1" x14ac:dyDescent="0.2">
      <c r="A12027" s="27">
        <v>96422</v>
      </c>
      <c r="B12027" s="28" t="s">
        <v>4573</v>
      </c>
      <c r="C12027" s="28" t="s">
        <v>5135</v>
      </c>
      <c r="D12027" s="25">
        <v>41883</v>
      </c>
      <c r="F12027" s="26">
        <v>3.65</v>
      </c>
      <c r="G12027" s="28" t="s">
        <v>7119</v>
      </c>
      <c r="H12027" s="28" t="s">
        <v>3365</v>
      </c>
      <c r="J12027" s="28" t="s">
        <v>4911</v>
      </c>
      <c r="K12027" s="29">
        <v>41884</v>
      </c>
      <c r="L12027" s="28" t="s">
        <v>5658</v>
      </c>
      <c r="M12027" s="28" t="s">
        <v>6161</v>
      </c>
    </row>
    <row r="12028" spans="1:13" hidden="1" x14ac:dyDescent="0.2">
      <c r="A12028" s="27">
        <v>96314</v>
      </c>
      <c r="B12028" s="28" t="s">
        <v>4573</v>
      </c>
      <c r="C12028" s="28" t="s">
        <v>4574</v>
      </c>
      <c r="D12028" s="25">
        <v>41883</v>
      </c>
      <c r="F12028" s="26">
        <v>30</v>
      </c>
      <c r="G12028" s="28" t="s">
        <v>5152</v>
      </c>
      <c r="H12028" s="28" t="s">
        <v>7311</v>
      </c>
      <c r="J12028" s="28" t="s">
        <v>4683</v>
      </c>
      <c r="K12028" s="29">
        <v>41883</v>
      </c>
      <c r="L12028" s="28" t="s">
        <v>7182</v>
      </c>
      <c r="M12028" s="28" t="s">
        <v>2436</v>
      </c>
    </row>
    <row r="12029" spans="1:13" hidden="1" x14ac:dyDescent="0.2">
      <c r="A12029" s="27">
        <v>96312.3</v>
      </c>
      <c r="B12029" s="28" t="s">
        <v>4573</v>
      </c>
      <c r="C12029" s="28" t="s">
        <v>4574</v>
      </c>
      <c r="D12029" s="25">
        <v>41883</v>
      </c>
      <c r="E12029" s="28" t="s">
        <v>3367</v>
      </c>
      <c r="F12029" s="26">
        <v>30</v>
      </c>
      <c r="G12029" s="28" t="s">
        <v>8412</v>
      </c>
      <c r="H12029" s="28" t="s">
        <v>3365</v>
      </c>
      <c r="J12029" s="28" t="s">
        <v>4905</v>
      </c>
      <c r="K12029" s="29">
        <v>41883</v>
      </c>
      <c r="L12029" s="28" t="s">
        <v>7182</v>
      </c>
      <c r="M12029" s="28" t="s">
        <v>2434</v>
      </c>
    </row>
    <row r="12030" spans="1:13" hidden="1" x14ac:dyDescent="0.2">
      <c r="A12030" s="27">
        <v>96315</v>
      </c>
      <c r="B12030" s="28" t="s">
        <v>4579</v>
      </c>
      <c r="C12030" s="28" t="s">
        <v>4574</v>
      </c>
      <c r="D12030" s="25">
        <v>41883</v>
      </c>
      <c r="F12030" s="26">
        <v>50</v>
      </c>
      <c r="G12030" s="28" t="s">
        <v>5133</v>
      </c>
      <c r="H12030" s="28" t="s">
        <v>6667</v>
      </c>
      <c r="K12030" s="29">
        <v>41883</v>
      </c>
      <c r="L12030" s="28" t="s">
        <v>7174</v>
      </c>
      <c r="M12030" s="28" t="s">
        <v>2972</v>
      </c>
    </row>
    <row r="12031" spans="1:13" hidden="1" x14ac:dyDescent="0.2">
      <c r="A12031" s="27">
        <v>96537</v>
      </c>
      <c r="B12031" s="28" t="s">
        <v>5150</v>
      </c>
      <c r="C12031" s="28" t="s">
        <v>5133</v>
      </c>
      <c r="D12031" s="25">
        <v>41883</v>
      </c>
      <c r="F12031" s="26">
        <v>-50</v>
      </c>
      <c r="G12031" s="28" t="s">
        <v>5133</v>
      </c>
      <c r="H12031" s="28" t="s">
        <v>6667</v>
      </c>
      <c r="K12031" s="29">
        <v>41883</v>
      </c>
      <c r="L12031" s="28" t="s">
        <v>5658</v>
      </c>
      <c r="M12031" s="28" t="s">
        <v>2745</v>
      </c>
    </row>
    <row r="12032" spans="1:13" hidden="1" x14ac:dyDescent="0.2">
      <c r="A12032" s="27">
        <v>96318</v>
      </c>
      <c r="B12032" s="28" t="s">
        <v>4573</v>
      </c>
      <c r="C12032" s="28" t="s">
        <v>4574</v>
      </c>
      <c r="D12032" s="25">
        <v>41883</v>
      </c>
      <c r="F12032" s="26">
        <v>39.85</v>
      </c>
      <c r="G12032" s="28" t="s">
        <v>6021</v>
      </c>
      <c r="H12032" s="28" t="s">
        <v>3381</v>
      </c>
      <c r="J12032" s="28" t="s">
        <v>4909</v>
      </c>
      <c r="K12032" s="29">
        <v>41883</v>
      </c>
      <c r="L12032" s="28" t="s">
        <v>7174</v>
      </c>
      <c r="M12032" s="28" t="s">
        <v>6784</v>
      </c>
    </row>
    <row r="12033" spans="1:13" hidden="1" x14ac:dyDescent="0.2">
      <c r="A12033" s="27">
        <v>96317</v>
      </c>
      <c r="B12033" s="28" t="s">
        <v>4573</v>
      </c>
      <c r="C12033" s="28" t="s">
        <v>4574</v>
      </c>
      <c r="D12033" s="25">
        <v>41883</v>
      </c>
      <c r="F12033" s="26">
        <v>12.12</v>
      </c>
      <c r="G12033" s="28" t="s">
        <v>6022</v>
      </c>
      <c r="H12033" s="28" t="s">
        <v>3381</v>
      </c>
      <c r="J12033" s="28" t="s">
        <v>4909</v>
      </c>
      <c r="K12033" s="29">
        <v>41883</v>
      </c>
      <c r="L12033" s="28" t="s">
        <v>7174</v>
      </c>
      <c r="M12033" s="28" t="s">
        <v>7195</v>
      </c>
    </row>
    <row r="12034" spans="1:13" hidden="1" x14ac:dyDescent="0.2">
      <c r="A12034" s="27">
        <v>96312.4</v>
      </c>
      <c r="B12034" s="28" t="s">
        <v>4573</v>
      </c>
      <c r="C12034" s="28" t="s">
        <v>4574</v>
      </c>
      <c r="D12034" s="25">
        <v>41883</v>
      </c>
      <c r="E12034" s="28" t="s">
        <v>7163</v>
      </c>
      <c r="F12034" s="26">
        <v>20</v>
      </c>
      <c r="G12034" s="28" t="s">
        <v>4595</v>
      </c>
      <c r="H12034" s="28" t="s">
        <v>3370</v>
      </c>
      <c r="J12034" s="28" t="s">
        <v>4905</v>
      </c>
      <c r="K12034" s="29">
        <v>41883</v>
      </c>
      <c r="L12034" s="28" t="s">
        <v>7182</v>
      </c>
      <c r="M12034" s="28" t="s">
        <v>2434</v>
      </c>
    </row>
    <row r="12035" spans="1:13" hidden="1" x14ac:dyDescent="0.2">
      <c r="A12035" s="27">
        <v>96313</v>
      </c>
      <c r="B12035" s="28" t="s">
        <v>4573</v>
      </c>
      <c r="C12035" s="28" t="s">
        <v>4574</v>
      </c>
      <c r="D12035" s="25">
        <v>41883</v>
      </c>
      <c r="E12035" s="28" t="s">
        <v>7162</v>
      </c>
      <c r="F12035" s="26">
        <v>20</v>
      </c>
      <c r="G12035" s="28" t="s">
        <v>4595</v>
      </c>
      <c r="H12035" s="28" t="s">
        <v>3370</v>
      </c>
      <c r="J12035" s="28" t="s">
        <v>4906</v>
      </c>
      <c r="K12035" s="29">
        <v>41883</v>
      </c>
      <c r="L12035" s="28" t="s">
        <v>7182</v>
      </c>
      <c r="M12035" s="28" t="s">
        <v>2435</v>
      </c>
    </row>
    <row r="12036" spans="1:13" hidden="1" x14ac:dyDescent="0.2">
      <c r="A12036" s="27">
        <v>97645</v>
      </c>
      <c r="B12036" s="28" t="s">
        <v>4573</v>
      </c>
      <c r="C12036" s="28" t="s">
        <v>4580</v>
      </c>
      <c r="D12036" s="25">
        <v>41883</v>
      </c>
      <c r="E12036" s="28" t="s">
        <v>8563</v>
      </c>
      <c r="F12036" s="26">
        <v>250</v>
      </c>
      <c r="G12036" s="28" t="s">
        <v>4595</v>
      </c>
      <c r="H12036" s="28" t="s">
        <v>3370</v>
      </c>
    </row>
    <row r="12037" spans="1:13" hidden="1" x14ac:dyDescent="0.2">
      <c r="A12037" s="27">
        <v>97644</v>
      </c>
      <c r="B12037" s="28" t="s">
        <v>5150</v>
      </c>
      <c r="C12037" s="28" t="s">
        <v>4580</v>
      </c>
      <c r="D12037" s="25">
        <v>41883</v>
      </c>
      <c r="E12037" s="28" t="s">
        <v>8562</v>
      </c>
      <c r="F12037" s="26">
        <v>-250</v>
      </c>
      <c r="G12037" s="28" t="s">
        <v>4574</v>
      </c>
      <c r="H12037" s="28" t="s">
        <v>6667</v>
      </c>
    </row>
    <row r="12038" spans="1:13" hidden="1" x14ac:dyDescent="0.2">
      <c r="A12038" s="27">
        <v>96432.1</v>
      </c>
      <c r="B12038" s="28" t="s">
        <v>4573</v>
      </c>
      <c r="C12038" s="28" t="s">
        <v>5135</v>
      </c>
      <c r="D12038" s="25">
        <v>41883</v>
      </c>
      <c r="E12038" s="28" t="s">
        <v>726</v>
      </c>
      <c r="F12038" s="26">
        <v>8</v>
      </c>
      <c r="G12038" s="28" t="s">
        <v>5167</v>
      </c>
      <c r="H12038" s="28" t="s">
        <v>3370</v>
      </c>
      <c r="J12038" s="28" t="s">
        <v>4909</v>
      </c>
      <c r="K12038" s="29">
        <v>41884</v>
      </c>
      <c r="L12038" s="28" t="s">
        <v>5658</v>
      </c>
      <c r="M12038" s="28" t="s">
        <v>748</v>
      </c>
    </row>
    <row r="12039" spans="1:13" hidden="1" x14ac:dyDescent="0.2">
      <c r="A12039" s="27">
        <v>96432.2</v>
      </c>
      <c r="B12039" s="28" t="s">
        <v>4573</v>
      </c>
      <c r="C12039" s="28" t="s">
        <v>5135</v>
      </c>
      <c r="D12039" s="25">
        <v>41883</v>
      </c>
      <c r="F12039" s="26">
        <v>40.72</v>
      </c>
      <c r="G12039" s="28" t="s">
        <v>5167</v>
      </c>
      <c r="H12039" s="28" t="s">
        <v>3365</v>
      </c>
      <c r="J12039" s="28" t="s">
        <v>4909</v>
      </c>
      <c r="K12039" s="29">
        <v>41884</v>
      </c>
      <c r="L12039" s="28" t="s">
        <v>5658</v>
      </c>
      <c r="M12039" s="28" t="s">
        <v>748</v>
      </c>
    </row>
    <row r="12040" spans="1:13" hidden="1" x14ac:dyDescent="0.2">
      <c r="A12040" s="27">
        <v>96320</v>
      </c>
      <c r="B12040" s="28" t="s">
        <v>4573</v>
      </c>
      <c r="C12040" s="28" t="s">
        <v>4574</v>
      </c>
      <c r="D12040" s="25">
        <v>41883</v>
      </c>
      <c r="E12040" s="28" t="s">
        <v>4191</v>
      </c>
      <c r="F12040" s="26">
        <v>50.09</v>
      </c>
      <c r="G12040" s="28" t="s">
        <v>4597</v>
      </c>
      <c r="H12040" s="28" t="s">
        <v>7322</v>
      </c>
      <c r="J12040" s="28" t="s">
        <v>4549</v>
      </c>
      <c r="K12040" s="29">
        <v>41883</v>
      </c>
      <c r="L12040" s="28" t="s">
        <v>7174</v>
      </c>
      <c r="M12040" s="28" t="s">
        <v>7192</v>
      </c>
    </row>
    <row r="12041" spans="1:13" hidden="1" x14ac:dyDescent="0.2">
      <c r="A12041" s="27">
        <v>96321</v>
      </c>
      <c r="B12041" s="28" t="s">
        <v>4573</v>
      </c>
      <c r="C12041" s="28" t="s">
        <v>4574</v>
      </c>
      <c r="D12041" s="25">
        <v>41883</v>
      </c>
      <c r="E12041" s="28" t="s">
        <v>5365</v>
      </c>
      <c r="F12041" s="26">
        <v>180</v>
      </c>
      <c r="G12041" s="28" t="s">
        <v>4597</v>
      </c>
      <c r="H12041" s="28" t="s">
        <v>3381</v>
      </c>
      <c r="J12041" s="28" t="s">
        <v>4909</v>
      </c>
      <c r="K12041" s="29">
        <v>41883</v>
      </c>
      <c r="L12041" s="28" t="s">
        <v>7174</v>
      </c>
      <c r="M12041" s="28" t="s">
        <v>7192</v>
      </c>
    </row>
    <row r="12042" spans="1:13" hidden="1" x14ac:dyDescent="0.2">
      <c r="A12042" s="27">
        <v>96308</v>
      </c>
      <c r="B12042" s="28" t="s">
        <v>4573</v>
      </c>
      <c r="C12042" s="28" t="s">
        <v>4574</v>
      </c>
      <c r="D12042" s="25">
        <v>41884</v>
      </c>
      <c r="F12042" s="26">
        <v>27.07</v>
      </c>
      <c r="G12042" s="28" t="s">
        <v>8623</v>
      </c>
      <c r="H12042" s="28" t="s">
        <v>3381</v>
      </c>
      <c r="J12042" s="28" t="s">
        <v>4907</v>
      </c>
      <c r="K12042" s="29">
        <v>41884</v>
      </c>
      <c r="L12042" s="28" t="s">
        <v>7174</v>
      </c>
      <c r="M12042" s="28" t="s">
        <v>1402</v>
      </c>
    </row>
    <row r="12043" spans="1:13" hidden="1" x14ac:dyDescent="0.2">
      <c r="A12043" s="27">
        <v>96309</v>
      </c>
      <c r="B12043" s="28" t="s">
        <v>4579</v>
      </c>
      <c r="C12043" s="28" t="s">
        <v>4574</v>
      </c>
      <c r="D12043" s="25">
        <v>41884</v>
      </c>
      <c r="F12043" s="26">
        <v>2883.85</v>
      </c>
      <c r="G12043" s="28" t="s">
        <v>5135</v>
      </c>
      <c r="H12043" s="28" t="s">
        <v>6667</v>
      </c>
      <c r="K12043" s="29">
        <v>41884</v>
      </c>
      <c r="L12043" s="28" t="s">
        <v>7174</v>
      </c>
      <c r="M12043" s="28" t="s">
        <v>7218</v>
      </c>
    </row>
    <row r="12044" spans="1:13" hidden="1" x14ac:dyDescent="0.2">
      <c r="A12044" s="27">
        <v>96310</v>
      </c>
      <c r="B12044" s="28" t="s">
        <v>4573</v>
      </c>
      <c r="C12044" s="28" t="s">
        <v>4574</v>
      </c>
      <c r="D12044" s="25">
        <v>41884</v>
      </c>
      <c r="E12044" s="28" t="s">
        <v>3389</v>
      </c>
      <c r="F12044" s="26">
        <v>26.95</v>
      </c>
      <c r="G12044" s="28" t="s">
        <v>5139</v>
      </c>
      <c r="H12044" s="28" t="s">
        <v>3381</v>
      </c>
      <c r="J12044" s="28" t="s">
        <v>4911</v>
      </c>
      <c r="K12044" s="29">
        <v>41884</v>
      </c>
      <c r="L12044" s="28" t="s">
        <v>7174</v>
      </c>
      <c r="M12044" s="28" t="s">
        <v>7187</v>
      </c>
    </row>
    <row r="12045" spans="1:13" hidden="1" x14ac:dyDescent="0.2">
      <c r="A12045" s="27">
        <v>96522.1</v>
      </c>
      <c r="B12045" s="28" t="s">
        <v>4573</v>
      </c>
      <c r="C12045" s="28" t="s">
        <v>2008</v>
      </c>
      <c r="D12045" s="25">
        <v>41884</v>
      </c>
      <c r="E12045" s="28" t="s">
        <v>7113</v>
      </c>
      <c r="F12045" s="26">
        <v>8</v>
      </c>
      <c r="G12045" s="28" t="s">
        <v>683</v>
      </c>
      <c r="H12045" s="28" t="s">
        <v>3370</v>
      </c>
      <c r="J12045" s="28" t="s">
        <v>4909</v>
      </c>
      <c r="K12045" s="29">
        <v>41707</v>
      </c>
      <c r="L12045" s="28" t="s">
        <v>5658</v>
      </c>
      <c r="M12045" s="28" t="s">
        <v>5443</v>
      </c>
    </row>
    <row r="12046" spans="1:13" hidden="1" x14ac:dyDescent="0.2">
      <c r="A12046" s="27">
        <v>96522.2</v>
      </c>
      <c r="B12046" s="28" t="s">
        <v>4573</v>
      </c>
      <c r="C12046" s="28" t="s">
        <v>2008</v>
      </c>
      <c r="D12046" s="25">
        <v>41884</v>
      </c>
      <c r="E12046" s="28" t="s">
        <v>3996</v>
      </c>
      <c r="F12046" s="26">
        <v>19</v>
      </c>
      <c r="G12046" s="28" t="s">
        <v>683</v>
      </c>
      <c r="H12046" s="28" t="s">
        <v>7154</v>
      </c>
      <c r="J12046" s="28" t="s">
        <v>4906</v>
      </c>
      <c r="K12046" s="29">
        <v>41707</v>
      </c>
      <c r="L12046" s="28" t="s">
        <v>5658</v>
      </c>
      <c r="M12046" s="28" t="s">
        <v>5443</v>
      </c>
    </row>
    <row r="12047" spans="1:13" hidden="1" x14ac:dyDescent="0.2">
      <c r="A12047" s="27">
        <v>96522.3</v>
      </c>
      <c r="B12047" s="28" t="s">
        <v>4573</v>
      </c>
      <c r="C12047" s="28" t="s">
        <v>2008</v>
      </c>
      <c r="D12047" s="25">
        <v>41884</v>
      </c>
      <c r="F12047" s="26">
        <v>12.6</v>
      </c>
      <c r="G12047" s="28" t="s">
        <v>683</v>
      </c>
      <c r="H12047" s="28" t="s">
        <v>3365</v>
      </c>
      <c r="J12047" s="28" t="s">
        <v>4909</v>
      </c>
      <c r="K12047" s="29">
        <v>41707</v>
      </c>
      <c r="L12047" s="28" t="s">
        <v>5658</v>
      </c>
      <c r="M12047" s="28" t="s">
        <v>5443</v>
      </c>
    </row>
    <row r="12048" spans="1:13" x14ac:dyDescent="0.2">
      <c r="A12048" s="27">
        <v>96311</v>
      </c>
      <c r="B12048" s="28" t="s">
        <v>4573</v>
      </c>
      <c r="C12048" s="28" t="s">
        <v>4574</v>
      </c>
      <c r="D12048" s="25">
        <v>41884</v>
      </c>
      <c r="F12048" s="26">
        <v>257.7</v>
      </c>
      <c r="G12048" s="28" t="s">
        <v>2205</v>
      </c>
      <c r="H12048" s="28" t="s">
        <v>7151</v>
      </c>
      <c r="J12048" s="28" t="s">
        <v>4911</v>
      </c>
      <c r="K12048" s="29">
        <v>41884</v>
      </c>
      <c r="L12048" s="28" t="s">
        <v>7212</v>
      </c>
      <c r="M12048" s="28" t="s">
        <v>2433</v>
      </c>
    </row>
    <row r="12049" spans="1:13" hidden="1" x14ac:dyDescent="0.2">
      <c r="A12049" s="211">
        <v>96425</v>
      </c>
      <c r="B12049" s="28" t="s">
        <v>4573</v>
      </c>
      <c r="C12049" s="28" t="s">
        <v>5135</v>
      </c>
      <c r="D12049" s="25">
        <v>41885</v>
      </c>
      <c r="F12049" s="26">
        <v>3.59</v>
      </c>
      <c r="G12049" s="28" t="s">
        <v>7120</v>
      </c>
      <c r="H12049" s="28" t="s">
        <v>3484</v>
      </c>
      <c r="J12049" s="28" t="s">
        <v>4911</v>
      </c>
      <c r="K12049" s="29">
        <v>41886</v>
      </c>
      <c r="L12049" s="28" t="s">
        <v>5658</v>
      </c>
      <c r="M12049" s="28" t="s">
        <v>3798</v>
      </c>
    </row>
    <row r="12050" spans="1:13" hidden="1" x14ac:dyDescent="0.2">
      <c r="A12050" s="211">
        <v>96424</v>
      </c>
      <c r="B12050" s="28" t="s">
        <v>4573</v>
      </c>
      <c r="C12050" s="28" t="s">
        <v>5135</v>
      </c>
      <c r="D12050" s="25">
        <v>41885</v>
      </c>
      <c r="F12050" s="26">
        <v>59.98</v>
      </c>
      <c r="G12050" s="28" t="s">
        <v>2212</v>
      </c>
      <c r="H12050" s="28" t="s">
        <v>7311</v>
      </c>
      <c r="J12050" s="28" t="s">
        <v>4683</v>
      </c>
      <c r="K12050" s="29">
        <v>41886</v>
      </c>
      <c r="L12050" s="28" t="s">
        <v>5658</v>
      </c>
      <c r="M12050" s="28" t="s">
        <v>4090</v>
      </c>
    </row>
    <row r="12051" spans="1:13" hidden="1" x14ac:dyDescent="0.2">
      <c r="A12051" s="211">
        <v>96306</v>
      </c>
      <c r="B12051" s="28" t="s">
        <v>4573</v>
      </c>
      <c r="C12051" s="28" t="s">
        <v>4574</v>
      </c>
      <c r="D12051" s="25">
        <v>41885</v>
      </c>
      <c r="F12051" s="26">
        <v>11.39</v>
      </c>
      <c r="G12051" s="28" t="s">
        <v>5143</v>
      </c>
      <c r="H12051" s="28" t="s">
        <v>3381</v>
      </c>
      <c r="J12051" s="28" t="s">
        <v>4909</v>
      </c>
      <c r="K12051" s="29">
        <v>41885</v>
      </c>
      <c r="L12051" s="28" t="s">
        <v>7174</v>
      </c>
      <c r="M12051" s="28" t="s">
        <v>7217</v>
      </c>
    </row>
    <row r="12052" spans="1:13" hidden="1" x14ac:dyDescent="0.2">
      <c r="A12052" s="211">
        <v>96307</v>
      </c>
      <c r="B12052" s="28" t="s">
        <v>4573</v>
      </c>
      <c r="C12052" s="28" t="s">
        <v>4574</v>
      </c>
      <c r="D12052" s="25">
        <v>41885</v>
      </c>
      <c r="F12052" s="26">
        <v>7.99</v>
      </c>
      <c r="G12052" s="28" t="s">
        <v>2742</v>
      </c>
      <c r="H12052" s="28" t="s">
        <v>3381</v>
      </c>
      <c r="J12052" s="28" t="s">
        <v>4911</v>
      </c>
      <c r="K12052" s="29">
        <v>41885</v>
      </c>
      <c r="L12052" s="28" t="s">
        <v>7174</v>
      </c>
      <c r="M12052" s="28" t="s">
        <v>8111</v>
      </c>
    </row>
    <row r="12053" spans="1:13" hidden="1" x14ac:dyDescent="0.2">
      <c r="A12053" s="27">
        <v>96423.1</v>
      </c>
      <c r="B12053" s="28" t="s">
        <v>4573</v>
      </c>
      <c r="C12053" s="28" t="s">
        <v>5135</v>
      </c>
      <c r="D12053" s="25">
        <v>41885</v>
      </c>
      <c r="E12053" s="28" t="s">
        <v>727</v>
      </c>
      <c r="F12053" s="26">
        <v>2.2000000000000002</v>
      </c>
      <c r="G12053" s="28" t="s">
        <v>683</v>
      </c>
      <c r="H12053" s="28" t="s">
        <v>3370</v>
      </c>
      <c r="J12053" s="28" t="s">
        <v>4909</v>
      </c>
      <c r="K12053" s="29">
        <v>41886</v>
      </c>
      <c r="L12053" s="28" t="s">
        <v>5658</v>
      </c>
      <c r="M12053" s="28" t="s">
        <v>7856</v>
      </c>
    </row>
    <row r="12054" spans="1:13" hidden="1" x14ac:dyDescent="0.2">
      <c r="A12054" s="27">
        <v>96423.2</v>
      </c>
      <c r="B12054" s="28" t="s">
        <v>4573</v>
      </c>
      <c r="C12054" s="28" t="s">
        <v>5135</v>
      </c>
      <c r="D12054" s="25">
        <v>41885</v>
      </c>
      <c r="F12054" s="26">
        <v>10.54</v>
      </c>
      <c r="G12054" s="28" t="s">
        <v>683</v>
      </c>
      <c r="H12054" s="28" t="s">
        <v>3365</v>
      </c>
      <c r="J12054" s="28" t="s">
        <v>4909</v>
      </c>
      <c r="K12054" s="29">
        <v>41886</v>
      </c>
      <c r="L12054" s="28" t="s">
        <v>5658</v>
      </c>
      <c r="M12054" s="28" t="s">
        <v>7856</v>
      </c>
    </row>
    <row r="12055" spans="1:13" hidden="1" x14ac:dyDescent="0.2">
      <c r="A12055" s="211">
        <v>96302</v>
      </c>
      <c r="B12055" s="28" t="s">
        <v>4579</v>
      </c>
      <c r="C12055" s="28" t="s">
        <v>4574</v>
      </c>
      <c r="D12055" s="25">
        <v>41886</v>
      </c>
      <c r="F12055" s="26">
        <v>40</v>
      </c>
      <c r="G12055" s="28" t="s">
        <v>4580</v>
      </c>
      <c r="H12055" s="28" t="s">
        <v>6667</v>
      </c>
      <c r="K12055" s="29">
        <v>41886</v>
      </c>
      <c r="L12055" s="28" t="s">
        <v>3059</v>
      </c>
      <c r="M12055" s="28" t="s">
        <v>4739</v>
      </c>
    </row>
    <row r="12056" spans="1:13" hidden="1" x14ac:dyDescent="0.2">
      <c r="A12056" s="211">
        <v>96305</v>
      </c>
      <c r="B12056" s="28" t="s">
        <v>4579</v>
      </c>
      <c r="C12056" s="28" t="s">
        <v>4574</v>
      </c>
      <c r="D12056" s="25">
        <v>41886</v>
      </c>
      <c r="F12056" s="26">
        <v>50</v>
      </c>
      <c r="G12056" s="28" t="s">
        <v>4580</v>
      </c>
      <c r="H12056" s="28" t="s">
        <v>6667</v>
      </c>
      <c r="K12056" s="29">
        <v>41886</v>
      </c>
      <c r="L12056" s="28" t="s">
        <v>3059</v>
      </c>
      <c r="M12056" s="28" t="s">
        <v>4740</v>
      </c>
    </row>
    <row r="12057" spans="1:13" hidden="1" x14ac:dyDescent="0.2">
      <c r="A12057" s="211">
        <v>96304</v>
      </c>
      <c r="B12057" s="28" t="s">
        <v>4573</v>
      </c>
      <c r="C12057" s="28" t="s">
        <v>4574</v>
      </c>
      <c r="D12057" s="25">
        <v>41886</v>
      </c>
      <c r="F12057" s="26">
        <v>12</v>
      </c>
      <c r="G12057" s="28" t="s">
        <v>4596</v>
      </c>
      <c r="H12057" s="28" t="s">
        <v>5954</v>
      </c>
      <c r="J12057" s="28" t="s">
        <v>4912</v>
      </c>
      <c r="K12057" s="29">
        <v>41886</v>
      </c>
      <c r="L12057" s="28" t="s">
        <v>7174</v>
      </c>
      <c r="M12057" s="28" t="s">
        <v>4596</v>
      </c>
    </row>
    <row r="12058" spans="1:13" hidden="1" x14ac:dyDescent="0.2">
      <c r="A12058" s="27">
        <v>96523.1</v>
      </c>
      <c r="B12058" s="28" t="s">
        <v>4573</v>
      </c>
      <c r="C12058" s="28" t="s">
        <v>2008</v>
      </c>
      <c r="D12058" s="25">
        <v>41886</v>
      </c>
      <c r="E12058" s="28" t="s">
        <v>7113</v>
      </c>
      <c r="F12058" s="26">
        <v>12.5</v>
      </c>
      <c r="G12058" s="28" t="s">
        <v>683</v>
      </c>
      <c r="H12058" s="28" t="s">
        <v>3370</v>
      </c>
      <c r="J12058" s="28" t="s">
        <v>4909</v>
      </c>
      <c r="K12058" s="29">
        <v>41768</v>
      </c>
      <c r="L12058" s="28" t="s">
        <v>5658</v>
      </c>
      <c r="M12058" s="28" t="s">
        <v>5444</v>
      </c>
    </row>
    <row r="12059" spans="1:13" hidden="1" x14ac:dyDescent="0.2">
      <c r="A12059" s="27">
        <v>96523.199999999997</v>
      </c>
      <c r="B12059" s="28" t="s">
        <v>4573</v>
      </c>
      <c r="C12059" s="28" t="s">
        <v>2008</v>
      </c>
      <c r="D12059" s="25">
        <v>41886</v>
      </c>
      <c r="F12059" s="26">
        <v>21.55</v>
      </c>
      <c r="G12059" s="28" t="s">
        <v>683</v>
      </c>
      <c r="H12059" s="28" t="s">
        <v>3365</v>
      </c>
      <c r="J12059" s="28" t="s">
        <v>4909</v>
      </c>
      <c r="K12059" s="29">
        <v>41768</v>
      </c>
      <c r="L12059" s="28" t="s">
        <v>5658</v>
      </c>
      <c r="M12059" s="28" t="s">
        <v>5444</v>
      </c>
    </row>
    <row r="12060" spans="1:13" hidden="1" x14ac:dyDescent="0.2">
      <c r="A12060" s="27">
        <v>96524</v>
      </c>
      <c r="B12060" s="28" t="s">
        <v>4573</v>
      </c>
      <c r="C12060" s="28" t="s">
        <v>2008</v>
      </c>
      <c r="D12060" s="25">
        <v>41886</v>
      </c>
      <c r="F12060" s="26">
        <v>2.5</v>
      </c>
      <c r="G12060" s="28" t="s">
        <v>683</v>
      </c>
      <c r="H12060" s="28" t="s">
        <v>3365</v>
      </c>
      <c r="J12060" s="28" t="s">
        <v>4909</v>
      </c>
      <c r="K12060" s="29">
        <v>41768</v>
      </c>
      <c r="L12060" s="28" t="s">
        <v>5658</v>
      </c>
      <c r="M12060" s="28" t="s">
        <v>5444</v>
      </c>
    </row>
    <row r="12061" spans="1:13" hidden="1" x14ac:dyDescent="0.2">
      <c r="A12061" s="27">
        <v>96426</v>
      </c>
      <c r="B12061" s="28" t="s">
        <v>4573</v>
      </c>
      <c r="C12061" s="28" t="s">
        <v>5135</v>
      </c>
      <c r="D12061" s="25">
        <v>41886</v>
      </c>
      <c r="F12061" s="26">
        <v>8.0500000000000007</v>
      </c>
      <c r="G12061" s="28" t="s">
        <v>5137</v>
      </c>
      <c r="H12061" s="28" t="s">
        <v>3365</v>
      </c>
      <c r="J12061" s="28" t="s">
        <v>4909</v>
      </c>
      <c r="K12061" s="29">
        <v>41887</v>
      </c>
      <c r="L12061" s="28" t="s">
        <v>5658</v>
      </c>
      <c r="M12061" s="28" t="s">
        <v>3175</v>
      </c>
    </row>
    <row r="12062" spans="1:13" hidden="1" x14ac:dyDescent="0.2">
      <c r="A12062" s="27">
        <v>96303</v>
      </c>
      <c r="B12062" s="28" t="s">
        <v>4573</v>
      </c>
      <c r="C12062" s="28" t="s">
        <v>4574</v>
      </c>
      <c r="D12062" s="25">
        <v>41886</v>
      </c>
      <c r="E12062" s="28" t="s">
        <v>6387</v>
      </c>
      <c r="F12062" s="26">
        <v>33</v>
      </c>
      <c r="G12062" s="28" t="s">
        <v>6023</v>
      </c>
      <c r="H12062" s="28" t="s">
        <v>3379</v>
      </c>
      <c r="J12062" s="28" t="s">
        <v>4906</v>
      </c>
      <c r="K12062" s="29">
        <v>41886</v>
      </c>
      <c r="L12062" s="28" t="s">
        <v>7176</v>
      </c>
      <c r="M12062" s="28">
        <v>1437</v>
      </c>
    </row>
    <row r="12063" spans="1:13" hidden="1" x14ac:dyDescent="0.2">
      <c r="A12063" s="211">
        <v>96300</v>
      </c>
      <c r="B12063" s="28" t="s">
        <v>4573</v>
      </c>
      <c r="C12063" s="28" t="s">
        <v>4574</v>
      </c>
      <c r="D12063" s="25">
        <v>41887</v>
      </c>
      <c r="E12063" s="28" t="s">
        <v>4491</v>
      </c>
      <c r="F12063" s="26">
        <v>112</v>
      </c>
      <c r="G12063" s="28" t="s">
        <v>4588</v>
      </c>
      <c r="H12063" s="28" t="s">
        <v>3379</v>
      </c>
      <c r="J12063" s="28" t="s">
        <v>4908</v>
      </c>
      <c r="K12063" s="29">
        <v>41887</v>
      </c>
      <c r="L12063" s="28" t="s">
        <v>7176</v>
      </c>
      <c r="M12063" s="28">
        <v>1508</v>
      </c>
    </row>
    <row r="12064" spans="1:13" hidden="1" x14ac:dyDescent="0.2">
      <c r="A12064" s="211">
        <v>96301</v>
      </c>
      <c r="B12064" s="28" t="s">
        <v>4579</v>
      </c>
      <c r="C12064" s="28" t="s">
        <v>4574</v>
      </c>
      <c r="D12064" s="25">
        <v>41887</v>
      </c>
      <c r="F12064" s="26">
        <v>50</v>
      </c>
      <c r="G12064" s="28" t="s">
        <v>4580</v>
      </c>
      <c r="H12064" s="28" t="s">
        <v>6667</v>
      </c>
      <c r="K12064" s="29">
        <v>41887</v>
      </c>
      <c r="L12064" s="28" t="s">
        <v>3059</v>
      </c>
      <c r="M12064" s="28" t="s">
        <v>4738</v>
      </c>
    </row>
    <row r="12065" spans="1:13" hidden="1" x14ac:dyDescent="0.2">
      <c r="A12065" s="211">
        <v>96427</v>
      </c>
      <c r="B12065" s="28" t="s">
        <v>4573</v>
      </c>
      <c r="C12065" s="28" t="s">
        <v>5135</v>
      </c>
      <c r="D12065" s="25">
        <v>41887</v>
      </c>
      <c r="F12065" s="26">
        <v>47.18</v>
      </c>
      <c r="G12065" s="28" t="s">
        <v>898</v>
      </c>
      <c r="H12065" s="28" t="s">
        <v>7322</v>
      </c>
      <c r="J12065" s="28" t="s">
        <v>7139</v>
      </c>
      <c r="K12065" s="29">
        <v>41888</v>
      </c>
      <c r="L12065" s="28" t="s">
        <v>5658</v>
      </c>
      <c r="M12065" s="28" t="s">
        <v>6567</v>
      </c>
    </row>
    <row r="12066" spans="1:13" hidden="1" x14ac:dyDescent="0.2">
      <c r="A12066" s="27">
        <v>96526.1</v>
      </c>
      <c r="B12066" s="28" t="s">
        <v>4573</v>
      </c>
      <c r="C12066" s="28" t="s">
        <v>2008</v>
      </c>
      <c r="D12066" s="25">
        <v>41887</v>
      </c>
      <c r="E12066" s="28" t="s">
        <v>1331</v>
      </c>
      <c r="F12066" s="26">
        <v>10</v>
      </c>
      <c r="G12066" s="28" t="s">
        <v>683</v>
      </c>
      <c r="H12066" s="28" t="s">
        <v>3488</v>
      </c>
      <c r="J12066" s="28" t="s">
        <v>4908</v>
      </c>
      <c r="K12066" s="29">
        <v>41860</v>
      </c>
      <c r="L12066" s="28" t="s">
        <v>5658</v>
      </c>
      <c r="M12066" s="28" t="s">
        <v>5446</v>
      </c>
    </row>
    <row r="12067" spans="1:13" hidden="1" x14ac:dyDescent="0.2">
      <c r="A12067" s="27">
        <v>96526.2</v>
      </c>
      <c r="B12067" s="28" t="s">
        <v>4573</v>
      </c>
      <c r="C12067" s="28" t="s">
        <v>2008</v>
      </c>
      <c r="D12067" s="25">
        <v>41887</v>
      </c>
      <c r="F12067" s="26">
        <v>11.12</v>
      </c>
      <c r="G12067" s="28" t="s">
        <v>683</v>
      </c>
      <c r="H12067" s="28" t="s">
        <v>3365</v>
      </c>
      <c r="J12067" s="28" t="s">
        <v>4909</v>
      </c>
      <c r="K12067" s="29">
        <v>41860</v>
      </c>
      <c r="L12067" s="28" t="s">
        <v>5658</v>
      </c>
      <c r="M12067" s="28" t="s">
        <v>5446</v>
      </c>
    </row>
    <row r="12068" spans="1:13" hidden="1" x14ac:dyDescent="0.2">
      <c r="A12068" s="27">
        <v>96536</v>
      </c>
      <c r="B12068" s="28" t="s">
        <v>4573</v>
      </c>
      <c r="C12068" s="28" t="s">
        <v>5133</v>
      </c>
      <c r="D12068" s="25">
        <v>41887</v>
      </c>
      <c r="F12068" s="26">
        <v>33.590000000000003</v>
      </c>
      <c r="G12068" s="28" t="s">
        <v>5137</v>
      </c>
      <c r="H12068" s="28" t="s">
        <v>3365</v>
      </c>
      <c r="J12068" s="28" t="s">
        <v>4909</v>
      </c>
      <c r="K12068" s="29">
        <v>41887</v>
      </c>
      <c r="L12068" s="28" t="s">
        <v>5658</v>
      </c>
      <c r="M12068" s="28" t="s">
        <v>1433</v>
      </c>
    </row>
    <row r="12069" spans="1:13" hidden="1" x14ac:dyDescent="0.2">
      <c r="A12069" s="27">
        <v>96535</v>
      </c>
      <c r="B12069" s="28" t="s">
        <v>7124</v>
      </c>
      <c r="C12069" s="28" t="s">
        <v>5133</v>
      </c>
      <c r="D12069" s="25">
        <v>41887</v>
      </c>
      <c r="F12069" s="26">
        <v>-0.02</v>
      </c>
      <c r="G12069" s="28" t="s">
        <v>5133</v>
      </c>
      <c r="H12069" s="28" t="s">
        <v>6666</v>
      </c>
      <c r="K12069" s="29">
        <v>41887</v>
      </c>
      <c r="L12069" s="28" t="s">
        <v>5658</v>
      </c>
      <c r="M12069" s="28" t="s">
        <v>2937</v>
      </c>
    </row>
    <row r="12070" spans="1:13" hidden="1" x14ac:dyDescent="0.2">
      <c r="A12070" s="27">
        <v>96428</v>
      </c>
      <c r="B12070" s="28" t="s">
        <v>4573</v>
      </c>
      <c r="C12070" s="28" t="s">
        <v>5135</v>
      </c>
      <c r="D12070" s="25">
        <v>41887</v>
      </c>
      <c r="F12070" s="26">
        <v>22.5</v>
      </c>
      <c r="G12070" s="28" t="s">
        <v>4595</v>
      </c>
      <c r="H12070" s="28" t="s">
        <v>4595</v>
      </c>
      <c r="J12070" s="28" t="s">
        <v>4909</v>
      </c>
      <c r="K12070" s="29">
        <v>41888</v>
      </c>
      <c r="L12070" s="28" t="s">
        <v>5658</v>
      </c>
      <c r="M12070" s="28" t="s">
        <v>4883</v>
      </c>
    </row>
    <row r="12071" spans="1:13" hidden="1" x14ac:dyDescent="0.2">
      <c r="A12071" s="211">
        <v>96429</v>
      </c>
      <c r="B12071" s="28" t="s">
        <v>4573</v>
      </c>
      <c r="C12071" s="28" t="s">
        <v>5135</v>
      </c>
      <c r="D12071" s="25">
        <v>41888</v>
      </c>
      <c r="E12071" s="28" t="s">
        <v>2529</v>
      </c>
      <c r="F12071" s="26">
        <v>71</v>
      </c>
      <c r="G12071" s="28" t="s">
        <v>3698</v>
      </c>
      <c r="H12071" s="28" t="s">
        <v>3484</v>
      </c>
      <c r="J12071" s="28" t="s">
        <v>4909</v>
      </c>
      <c r="K12071" s="29">
        <v>41890</v>
      </c>
      <c r="L12071" s="28" t="s">
        <v>5658</v>
      </c>
      <c r="M12071" s="28" t="s">
        <v>6888</v>
      </c>
    </row>
    <row r="12072" spans="1:13" hidden="1" x14ac:dyDescent="0.2">
      <c r="A12072" s="27">
        <v>96525</v>
      </c>
      <c r="B12072" s="28" t="s">
        <v>4573</v>
      </c>
      <c r="C12072" s="28" t="s">
        <v>2008</v>
      </c>
      <c r="D12072" s="25">
        <v>41889</v>
      </c>
      <c r="F12072" s="26">
        <v>34.14</v>
      </c>
      <c r="G12072" s="28" t="s">
        <v>683</v>
      </c>
      <c r="H12072" s="28" t="s">
        <v>3365</v>
      </c>
      <c r="J12072" s="28" t="s">
        <v>4909</v>
      </c>
      <c r="K12072" s="29">
        <v>41860</v>
      </c>
      <c r="L12072" s="28" t="s">
        <v>5658</v>
      </c>
      <c r="M12072" s="28" t="s">
        <v>5445</v>
      </c>
    </row>
    <row r="12073" spans="1:13" hidden="1" x14ac:dyDescent="0.2">
      <c r="A12073" s="211">
        <v>96298</v>
      </c>
      <c r="B12073" s="28" t="s">
        <v>4573</v>
      </c>
      <c r="C12073" s="33" t="s">
        <v>4574</v>
      </c>
      <c r="D12073" s="25">
        <v>41890</v>
      </c>
      <c r="F12073" s="26">
        <v>5</v>
      </c>
      <c r="G12073" s="28" t="s">
        <v>4590</v>
      </c>
      <c r="H12073" s="28" t="s">
        <v>5954</v>
      </c>
      <c r="J12073" s="28" t="s">
        <v>4912</v>
      </c>
      <c r="K12073" s="29">
        <v>41890</v>
      </c>
      <c r="L12073" s="33" t="s">
        <v>7182</v>
      </c>
      <c r="M12073" s="28" t="s">
        <v>4749</v>
      </c>
    </row>
    <row r="12074" spans="1:13" hidden="1" x14ac:dyDescent="0.2">
      <c r="A12074" s="27">
        <v>96296</v>
      </c>
      <c r="B12074" s="28" t="s">
        <v>4573</v>
      </c>
      <c r="C12074" s="28" t="s">
        <v>4574</v>
      </c>
      <c r="D12074" s="25">
        <v>41890</v>
      </c>
      <c r="F12074" s="26">
        <v>30</v>
      </c>
      <c r="G12074" s="28" t="s">
        <v>5152</v>
      </c>
      <c r="H12074" s="28" t="s">
        <v>7311</v>
      </c>
      <c r="J12074" s="28" t="s">
        <v>4683</v>
      </c>
      <c r="K12074" s="29">
        <v>41890</v>
      </c>
      <c r="L12074" s="28" t="s">
        <v>7182</v>
      </c>
      <c r="M12074" s="28" t="s">
        <v>4748</v>
      </c>
    </row>
    <row r="12075" spans="1:13" hidden="1" x14ac:dyDescent="0.2">
      <c r="A12075" s="27">
        <v>96299</v>
      </c>
      <c r="B12075" s="28" t="s">
        <v>4579</v>
      </c>
      <c r="C12075" s="28" t="s">
        <v>4574</v>
      </c>
      <c r="D12075" s="25">
        <v>41890</v>
      </c>
      <c r="F12075" s="26">
        <v>1446.44</v>
      </c>
      <c r="G12075" s="28" t="s">
        <v>2008</v>
      </c>
      <c r="H12075" s="28" t="s">
        <v>6667</v>
      </c>
      <c r="K12075" s="29">
        <v>41890</v>
      </c>
      <c r="L12075" s="28" t="s">
        <v>7174</v>
      </c>
      <c r="M12075" s="28" t="s">
        <v>6451</v>
      </c>
    </row>
    <row r="12076" spans="1:13" hidden="1" x14ac:dyDescent="0.2">
      <c r="A12076" s="27">
        <v>96528.1</v>
      </c>
      <c r="B12076" s="28" t="s">
        <v>4573</v>
      </c>
      <c r="C12076" s="28" t="s">
        <v>2008</v>
      </c>
      <c r="D12076" s="25">
        <v>41890</v>
      </c>
      <c r="E12076" s="28" t="s">
        <v>1331</v>
      </c>
      <c r="F12076" s="26">
        <v>29</v>
      </c>
      <c r="G12076" s="28" t="s">
        <v>683</v>
      </c>
      <c r="H12076" s="28" t="s">
        <v>3488</v>
      </c>
      <c r="J12076" s="28" t="s">
        <v>4908</v>
      </c>
      <c r="K12076" s="29">
        <v>41891</v>
      </c>
      <c r="L12076" s="28" t="s">
        <v>5658</v>
      </c>
      <c r="M12076" s="28" t="s">
        <v>5448</v>
      </c>
    </row>
    <row r="12077" spans="1:13" hidden="1" x14ac:dyDescent="0.2">
      <c r="A12077" s="27">
        <v>96528.2</v>
      </c>
      <c r="B12077" s="28" t="s">
        <v>4573</v>
      </c>
      <c r="C12077" s="28" t="s">
        <v>2008</v>
      </c>
      <c r="D12077" s="25">
        <v>41890</v>
      </c>
      <c r="E12077" s="28" t="s">
        <v>729</v>
      </c>
      <c r="F12077" s="26">
        <v>12</v>
      </c>
      <c r="G12077" s="28" t="s">
        <v>683</v>
      </c>
      <c r="H12077" s="28" t="s">
        <v>3488</v>
      </c>
      <c r="J12077" s="28" t="s">
        <v>4909</v>
      </c>
      <c r="K12077" s="29">
        <v>41891</v>
      </c>
      <c r="L12077" s="28" t="s">
        <v>5658</v>
      </c>
      <c r="M12077" s="28" t="s">
        <v>5448</v>
      </c>
    </row>
    <row r="12078" spans="1:13" hidden="1" x14ac:dyDescent="0.2">
      <c r="A12078" s="27">
        <v>96528.3</v>
      </c>
      <c r="B12078" s="28" t="s">
        <v>4573</v>
      </c>
      <c r="C12078" s="28" t="s">
        <v>2008</v>
      </c>
      <c r="D12078" s="25">
        <v>41890</v>
      </c>
      <c r="E12078" s="28" t="s">
        <v>472</v>
      </c>
      <c r="F12078" s="26">
        <v>13.5</v>
      </c>
      <c r="G12078" s="28" t="s">
        <v>683</v>
      </c>
      <c r="H12078" s="28" t="s">
        <v>3370</v>
      </c>
      <c r="J12078" s="28" t="s">
        <v>4909</v>
      </c>
      <c r="K12078" s="29">
        <v>41891</v>
      </c>
      <c r="L12078" s="28" t="s">
        <v>5658</v>
      </c>
      <c r="M12078" s="28" t="s">
        <v>5448</v>
      </c>
    </row>
    <row r="12079" spans="1:13" hidden="1" x14ac:dyDescent="0.2">
      <c r="A12079" s="27">
        <v>96528.4</v>
      </c>
      <c r="B12079" s="28" t="s">
        <v>4573</v>
      </c>
      <c r="C12079" s="28" t="s">
        <v>2008</v>
      </c>
      <c r="D12079" s="25">
        <v>41890</v>
      </c>
      <c r="F12079" s="26">
        <v>89.79</v>
      </c>
      <c r="G12079" s="28" t="s">
        <v>683</v>
      </c>
      <c r="H12079" s="28" t="s">
        <v>3365</v>
      </c>
      <c r="J12079" s="28" t="s">
        <v>4909</v>
      </c>
      <c r="K12079" s="29">
        <v>41891</v>
      </c>
      <c r="L12079" s="28" t="s">
        <v>5658</v>
      </c>
      <c r="M12079" s="28" t="s">
        <v>5448</v>
      </c>
    </row>
    <row r="12080" spans="1:13" hidden="1" x14ac:dyDescent="0.2">
      <c r="A12080" s="27">
        <v>96297</v>
      </c>
      <c r="B12080" s="28" t="s">
        <v>4573</v>
      </c>
      <c r="C12080" s="28" t="s">
        <v>4574</v>
      </c>
      <c r="D12080" s="25">
        <v>41890</v>
      </c>
      <c r="E12080" s="28" t="s">
        <v>3388</v>
      </c>
      <c r="F12080" s="26">
        <v>8.19</v>
      </c>
      <c r="G12080" s="28" t="s">
        <v>4589</v>
      </c>
      <c r="H12080" s="28" t="s">
        <v>3381</v>
      </c>
      <c r="J12080" s="28" t="s">
        <v>4907</v>
      </c>
      <c r="K12080" s="29">
        <v>41890</v>
      </c>
      <c r="L12080" s="28" t="s">
        <v>7174</v>
      </c>
      <c r="M12080" s="28" t="s">
        <v>7186</v>
      </c>
    </row>
    <row r="12081" spans="1:13" hidden="1" x14ac:dyDescent="0.2">
      <c r="A12081" s="27">
        <v>96438</v>
      </c>
      <c r="B12081" s="28" t="s">
        <v>4573</v>
      </c>
      <c r="C12081" s="28" t="s">
        <v>5135</v>
      </c>
      <c r="D12081" s="25">
        <v>41890</v>
      </c>
      <c r="F12081" s="26">
        <v>23.8</v>
      </c>
      <c r="G12081" s="28" t="s">
        <v>7486</v>
      </c>
      <c r="H12081" s="28" t="s">
        <v>3381</v>
      </c>
      <c r="J12081" s="28" t="s">
        <v>4906</v>
      </c>
      <c r="K12081" s="29">
        <v>41891</v>
      </c>
      <c r="L12081" s="28" t="s">
        <v>5658</v>
      </c>
      <c r="M12081" s="28" t="s">
        <v>5565</v>
      </c>
    </row>
    <row r="12082" spans="1:13" hidden="1" x14ac:dyDescent="0.2">
      <c r="A12082" s="27">
        <v>96527</v>
      </c>
      <c r="B12082" s="28" t="s">
        <v>5150</v>
      </c>
      <c r="C12082" s="28" t="s">
        <v>2008</v>
      </c>
      <c r="D12082" s="25">
        <v>41890</v>
      </c>
      <c r="F12082" s="26">
        <v>-1446.44</v>
      </c>
      <c r="G12082" s="28" t="s">
        <v>4574</v>
      </c>
      <c r="H12082" s="28" t="s">
        <v>6667</v>
      </c>
      <c r="K12082" s="29">
        <v>41860</v>
      </c>
      <c r="L12082" s="28" t="s">
        <v>5658</v>
      </c>
      <c r="M12082" s="28" t="s">
        <v>5447</v>
      </c>
    </row>
    <row r="12083" spans="1:13" hidden="1" x14ac:dyDescent="0.2">
      <c r="A12083" s="211">
        <v>96295</v>
      </c>
      <c r="B12083" s="28" t="s">
        <v>4585</v>
      </c>
      <c r="C12083" s="28" t="s">
        <v>4574</v>
      </c>
      <c r="D12083" s="25">
        <v>41891</v>
      </c>
      <c r="F12083" s="26">
        <v>25</v>
      </c>
      <c r="G12083" s="28" t="s">
        <v>4586</v>
      </c>
      <c r="H12083" s="28" t="s">
        <v>5948</v>
      </c>
      <c r="J12083" s="28" t="s">
        <v>4905</v>
      </c>
      <c r="K12083" s="29">
        <v>41891</v>
      </c>
      <c r="L12083" s="28" t="s">
        <v>7174</v>
      </c>
      <c r="M12083" s="28" t="s">
        <v>7180</v>
      </c>
    </row>
    <row r="12084" spans="1:13" hidden="1" x14ac:dyDescent="0.2">
      <c r="A12084" s="27">
        <v>96439</v>
      </c>
      <c r="B12084" s="28" t="s">
        <v>4573</v>
      </c>
      <c r="C12084" s="28" t="s">
        <v>5135</v>
      </c>
      <c r="D12084" s="25">
        <v>41891</v>
      </c>
      <c r="F12084" s="26">
        <v>59.2</v>
      </c>
      <c r="G12084" s="28" t="s">
        <v>4758</v>
      </c>
      <c r="H12084" s="28" t="s">
        <v>7322</v>
      </c>
      <c r="J12084" s="28" t="s">
        <v>7139</v>
      </c>
      <c r="K12084" s="29">
        <v>41892</v>
      </c>
      <c r="L12084" s="28" t="s">
        <v>5658</v>
      </c>
      <c r="M12084" s="28" t="s">
        <v>3005</v>
      </c>
    </row>
    <row r="12085" spans="1:13" hidden="1" x14ac:dyDescent="0.2">
      <c r="A12085" s="211">
        <v>96443</v>
      </c>
      <c r="B12085" s="28" t="s">
        <v>4573</v>
      </c>
      <c r="C12085" s="28" t="s">
        <v>5135</v>
      </c>
      <c r="D12085" s="25">
        <v>41892</v>
      </c>
      <c r="F12085" s="26">
        <v>12.79</v>
      </c>
      <c r="G12085" s="28" t="s">
        <v>1943</v>
      </c>
      <c r="H12085" s="28" t="s">
        <v>4595</v>
      </c>
      <c r="J12085" s="28" t="s">
        <v>4909</v>
      </c>
      <c r="K12085" s="29">
        <v>41893</v>
      </c>
      <c r="L12085" s="28" t="s">
        <v>5658</v>
      </c>
      <c r="M12085" s="28" t="s">
        <v>7840</v>
      </c>
    </row>
    <row r="12086" spans="1:13" hidden="1" x14ac:dyDescent="0.2">
      <c r="A12086" s="211">
        <v>96440</v>
      </c>
      <c r="B12086" s="28" t="s">
        <v>4573</v>
      </c>
      <c r="C12086" s="28" t="s">
        <v>5135</v>
      </c>
      <c r="D12086" s="25">
        <v>41892</v>
      </c>
      <c r="F12086" s="26">
        <v>64.790000000000006</v>
      </c>
      <c r="G12086" s="28" t="s">
        <v>3356</v>
      </c>
      <c r="H12086" s="28" t="s">
        <v>7324</v>
      </c>
      <c r="J12086" s="28" t="s">
        <v>4909</v>
      </c>
      <c r="K12086" s="29">
        <v>41893</v>
      </c>
      <c r="L12086" s="28" t="s">
        <v>5658</v>
      </c>
      <c r="M12086" s="28" t="s">
        <v>3836</v>
      </c>
    </row>
    <row r="12087" spans="1:13" hidden="1" x14ac:dyDescent="0.2">
      <c r="A12087" s="211">
        <v>96442</v>
      </c>
      <c r="B12087" s="28" t="s">
        <v>4573</v>
      </c>
      <c r="C12087" s="28" t="s">
        <v>5135</v>
      </c>
      <c r="D12087" s="25">
        <v>41892</v>
      </c>
      <c r="F12087" s="26">
        <v>42.77</v>
      </c>
      <c r="G12087" s="28" t="s">
        <v>898</v>
      </c>
      <c r="H12087" s="28" t="s">
        <v>7322</v>
      </c>
      <c r="J12087" s="28" t="s">
        <v>7139</v>
      </c>
      <c r="K12087" s="29">
        <v>41893</v>
      </c>
      <c r="L12087" s="28" t="s">
        <v>5658</v>
      </c>
      <c r="M12087" s="28" t="s">
        <v>6567</v>
      </c>
    </row>
    <row r="12088" spans="1:13" hidden="1" x14ac:dyDescent="0.2">
      <c r="A12088" s="27">
        <v>96444</v>
      </c>
      <c r="B12088" s="28" t="s">
        <v>4573</v>
      </c>
      <c r="C12088" s="28" t="s">
        <v>5135</v>
      </c>
      <c r="D12088" s="25">
        <v>41892</v>
      </c>
      <c r="F12088" s="26">
        <v>4.3899999999999997</v>
      </c>
      <c r="G12088" s="28" t="s">
        <v>7119</v>
      </c>
      <c r="H12088" s="28" t="s">
        <v>3365</v>
      </c>
      <c r="J12088" s="28" t="s">
        <v>4911</v>
      </c>
      <c r="K12088" s="29">
        <v>41894</v>
      </c>
      <c r="L12088" s="28" t="s">
        <v>5658</v>
      </c>
      <c r="M12088" s="28" t="s">
        <v>6161</v>
      </c>
    </row>
    <row r="12089" spans="1:13" hidden="1" x14ac:dyDescent="0.2">
      <c r="A12089" s="27">
        <v>96441</v>
      </c>
      <c r="B12089" s="28" t="s">
        <v>4573</v>
      </c>
      <c r="C12089" s="28" t="s">
        <v>5135</v>
      </c>
      <c r="D12089" s="25">
        <v>41892</v>
      </c>
      <c r="F12089" s="26">
        <v>16.7</v>
      </c>
      <c r="G12089" s="28" t="s">
        <v>4595</v>
      </c>
      <c r="H12089" s="28" t="s">
        <v>4595</v>
      </c>
      <c r="J12089" s="28" t="s">
        <v>4909</v>
      </c>
      <c r="K12089" s="29">
        <v>41893</v>
      </c>
      <c r="L12089" s="28" t="s">
        <v>5658</v>
      </c>
      <c r="M12089" s="28" t="s">
        <v>6890</v>
      </c>
    </row>
    <row r="12090" spans="1:13" hidden="1" x14ac:dyDescent="0.2">
      <c r="A12090" s="211">
        <v>96448</v>
      </c>
      <c r="B12090" s="28" t="s">
        <v>4573</v>
      </c>
      <c r="C12090" s="28" t="s">
        <v>5135</v>
      </c>
      <c r="D12090" s="25">
        <v>41893</v>
      </c>
      <c r="F12090" s="26">
        <v>5.99</v>
      </c>
      <c r="G12090" s="28" t="s">
        <v>5710</v>
      </c>
      <c r="H12090" s="28" t="s">
        <v>3381</v>
      </c>
      <c r="J12090" s="28" t="s">
        <v>4909</v>
      </c>
      <c r="K12090" s="29">
        <v>41895</v>
      </c>
      <c r="L12090" s="28" t="s">
        <v>5658</v>
      </c>
      <c r="M12090" s="28" t="s">
        <v>1422</v>
      </c>
    </row>
    <row r="12091" spans="1:13" x14ac:dyDescent="0.2">
      <c r="A12091" s="27">
        <v>96447</v>
      </c>
      <c r="B12091" s="28" t="s">
        <v>4573</v>
      </c>
      <c r="C12091" s="28" t="s">
        <v>5135</v>
      </c>
      <c r="D12091" s="25">
        <v>41893</v>
      </c>
      <c r="F12091" s="26">
        <v>20</v>
      </c>
      <c r="G12091" s="28" t="s">
        <v>2201</v>
      </c>
      <c r="H12091" s="28" t="s">
        <v>7151</v>
      </c>
      <c r="J12091" s="28" t="s">
        <v>4911</v>
      </c>
      <c r="K12091" s="29">
        <v>41894</v>
      </c>
      <c r="L12091" s="28" t="s">
        <v>5658</v>
      </c>
      <c r="M12091" s="28" t="s">
        <v>7355</v>
      </c>
    </row>
    <row r="12092" spans="1:13" hidden="1" x14ac:dyDescent="0.2">
      <c r="A12092" s="27">
        <v>96445.1</v>
      </c>
      <c r="B12092" s="28" t="s">
        <v>4573</v>
      </c>
      <c r="C12092" s="28" t="s">
        <v>5135</v>
      </c>
      <c r="D12092" s="25">
        <v>41893</v>
      </c>
      <c r="E12092" s="28" t="s">
        <v>4007</v>
      </c>
      <c r="F12092" s="26">
        <v>41</v>
      </c>
      <c r="G12092" s="28" t="s">
        <v>5137</v>
      </c>
      <c r="H12092" s="28" t="s">
        <v>3488</v>
      </c>
      <c r="J12092" s="28" t="s">
        <v>4908</v>
      </c>
      <c r="K12092" s="29">
        <v>41894</v>
      </c>
      <c r="L12092" s="28" t="s">
        <v>5658</v>
      </c>
      <c r="M12092" s="28" t="s">
        <v>3175</v>
      </c>
    </row>
    <row r="12093" spans="1:13" hidden="1" x14ac:dyDescent="0.2">
      <c r="A12093" s="27">
        <v>96445.2</v>
      </c>
      <c r="B12093" s="28" t="s">
        <v>4573</v>
      </c>
      <c r="C12093" s="28" t="s">
        <v>5135</v>
      </c>
      <c r="D12093" s="25">
        <v>41893</v>
      </c>
      <c r="F12093" s="26">
        <v>34.65</v>
      </c>
      <c r="G12093" s="28" t="s">
        <v>5137</v>
      </c>
      <c r="H12093" s="28" t="s">
        <v>3365</v>
      </c>
      <c r="J12093" s="28" t="s">
        <v>4909</v>
      </c>
      <c r="K12093" s="29">
        <v>41894</v>
      </c>
      <c r="L12093" s="28" t="s">
        <v>5658</v>
      </c>
      <c r="M12093" s="28" t="s">
        <v>3175</v>
      </c>
    </row>
    <row r="12094" spans="1:13" hidden="1" x14ac:dyDescent="0.2">
      <c r="A12094" s="27">
        <v>96446</v>
      </c>
      <c r="B12094" s="28" t="s">
        <v>4573</v>
      </c>
      <c r="C12094" s="28" t="s">
        <v>5135</v>
      </c>
      <c r="D12094" s="25">
        <v>41893</v>
      </c>
      <c r="F12094" s="26">
        <v>4.42</v>
      </c>
      <c r="G12094" s="28" t="s">
        <v>5137</v>
      </c>
      <c r="H12094" s="28" t="s">
        <v>3365</v>
      </c>
      <c r="J12094" s="28" t="s">
        <v>4909</v>
      </c>
      <c r="K12094" s="29">
        <v>41894</v>
      </c>
      <c r="L12094" s="28" t="s">
        <v>5658</v>
      </c>
      <c r="M12094" s="28" t="s">
        <v>6195</v>
      </c>
    </row>
    <row r="12095" spans="1:13" hidden="1" x14ac:dyDescent="0.2">
      <c r="A12095" s="211">
        <v>96450</v>
      </c>
      <c r="B12095" s="28" t="s">
        <v>4573</v>
      </c>
      <c r="C12095" s="28" t="s">
        <v>5135</v>
      </c>
      <c r="D12095" s="25">
        <v>41894</v>
      </c>
      <c r="E12095" s="28" t="s">
        <v>2532</v>
      </c>
      <c r="F12095" s="26">
        <v>504</v>
      </c>
      <c r="G12095" s="28" t="s">
        <v>5965</v>
      </c>
      <c r="H12095" s="28" t="s">
        <v>4599</v>
      </c>
      <c r="I12095" s="28" t="s">
        <v>2531</v>
      </c>
      <c r="J12095" s="28" t="s">
        <v>4908</v>
      </c>
      <c r="K12095" s="29">
        <v>41895</v>
      </c>
      <c r="L12095" s="28" t="s">
        <v>5658</v>
      </c>
      <c r="M12095" s="28" t="s">
        <v>6891</v>
      </c>
    </row>
    <row r="12096" spans="1:13" hidden="1" x14ac:dyDescent="0.2">
      <c r="A12096" s="211">
        <v>96294</v>
      </c>
      <c r="B12096" s="28" t="s">
        <v>4573</v>
      </c>
      <c r="C12096" s="28" t="s">
        <v>4574</v>
      </c>
      <c r="D12096" s="25">
        <v>41894</v>
      </c>
      <c r="E12096" s="28" t="s">
        <v>2598</v>
      </c>
      <c r="F12096" s="26">
        <v>11</v>
      </c>
      <c r="G12096" s="28" t="s">
        <v>681</v>
      </c>
      <c r="H12096" s="28" t="s">
        <v>7165</v>
      </c>
      <c r="J12096" s="28" t="s">
        <v>4907</v>
      </c>
      <c r="K12096" s="29">
        <v>41894</v>
      </c>
      <c r="L12096" s="28" t="s">
        <v>7174</v>
      </c>
      <c r="M12096" s="28" t="s">
        <v>697</v>
      </c>
    </row>
    <row r="12097" spans="1:13" hidden="1" x14ac:dyDescent="0.2">
      <c r="A12097" s="27">
        <v>96449</v>
      </c>
      <c r="B12097" s="28" t="s">
        <v>4573</v>
      </c>
      <c r="C12097" s="28" t="s">
        <v>5135</v>
      </c>
      <c r="D12097" s="25">
        <v>41894</v>
      </c>
      <c r="F12097" s="26">
        <v>6.15</v>
      </c>
      <c r="G12097" s="28" t="s">
        <v>7119</v>
      </c>
      <c r="H12097" s="28" t="s">
        <v>3365</v>
      </c>
      <c r="J12097" s="28" t="s">
        <v>4911</v>
      </c>
      <c r="K12097" s="29">
        <v>41895</v>
      </c>
      <c r="L12097" s="28" t="s">
        <v>5658</v>
      </c>
      <c r="M12097" s="28" t="s">
        <v>6161</v>
      </c>
    </row>
    <row r="12098" spans="1:13" hidden="1" x14ac:dyDescent="0.2">
      <c r="A12098" s="27">
        <v>96530</v>
      </c>
      <c r="B12098" s="28" t="s">
        <v>4573</v>
      </c>
      <c r="C12098" s="28" t="s">
        <v>2008</v>
      </c>
      <c r="D12098" s="25">
        <v>41894</v>
      </c>
      <c r="F12098" s="26">
        <v>11.43</v>
      </c>
      <c r="G12098" s="28" t="s">
        <v>683</v>
      </c>
      <c r="H12098" s="28" t="s">
        <v>3365</v>
      </c>
      <c r="J12098" s="28" t="s">
        <v>4909</v>
      </c>
      <c r="K12098" s="29" t="s">
        <v>5449</v>
      </c>
      <c r="L12098" s="28" t="s">
        <v>5658</v>
      </c>
      <c r="M12098" s="28" t="s">
        <v>5451</v>
      </c>
    </row>
    <row r="12099" spans="1:13" hidden="1" x14ac:dyDescent="0.2">
      <c r="A12099" s="27">
        <v>96451</v>
      </c>
      <c r="B12099" s="28" t="s">
        <v>4573</v>
      </c>
      <c r="C12099" s="28" t="s">
        <v>5135</v>
      </c>
      <c r="D12099" s="25">
        <v>41895</v>
      </c>
      <c r="F12099" s="26">
        <v>8.4499999999999993</v>
      </c>
      <c r="G12099" s="28" t="s">
        <v>2158</v>
      </c>
      <c r="H12099" s="28" t="s">
        <v>3488</v>
      </c>
      <c r="J12099" s="28" t="s">
        <v>4908</v>
      </c>
      <c r="K12099" s="29">
        <v>41897</v>
      </c>
      <c r="L12099" s="28" t="s">
        <v>5658</v>
      </c>
      <c r="M12099" s="28" t="s">
        <v>6400</v>
      </c>
    </row>
    <row r="12100" spans="1:13" hidden="1" x14ac:dyDescent="0.2">
      <c r="A12100" s="211">
        <v>96453</v>
      </c>
      <c r="B12100" s="28" t="s">
        <v>4573</v>
      </c>
      <c r="C12100" s="28" t="s">
        <v>5135</v>
      </c>
      <c r="D12100" s="25">
        <v>41896</v>
      </c>
      <c r="E12100" s="28" t="s">
        <v>4003</v>
      </c>
      <c r="F12100" s="26">
        <v>33</v>
      </c>
      <c r="G12100" s="28" t="s">
        <v>2533</v>
      </c>
      <c r="H12100" s="28" t="s">
        <v>7154</v>
      </c>
      <c r="J12100" s="28" t="s">
        <v>4906</v>
      </c>
      <c r="K12100" s="29">
        <v>41897</v>
      </c>
      <c r="L12100" s="28" t="s">
        <v>5658</v>
      </c>
      <c r="M12100" s="28" t="s">
        <v>6892</v>
      </c>
    </row>
    <row r="12101" spans="1:13" hidden="1" x14ac:dyDescent="0.2">
      <c r="A12101" s="211">
        <v>96452</v>
      </c>
      <c r="B12101" s="28" t="s">
        <v>4573</v>
      </c>
      <c r="C12101" s="28" t="s">
        <v>5135</v>
      </c>
      <c r="D12101" s="25">
        <v>41896</v>
      </c>
      <c r="F12101" s="26">
        <v>13.45</v>
      </c>
      <c r="G12101" s="28" t="s">
        <v>896</v>
      </c>
      <c r="H12101" s="28" t="s">
        <v>3484</v>
      </c>
      <c r="J12101" s="28" t="s">
        <v>4907</v>
      </c>
      <c r="K12101" s="29">
        <v>41897</v>
      </c>
      <c r="L12101" s="28" t="s">
        <v>5658</v>
      </c>
      <c r="M12101" s="28" t="s">
        <v>3391</v>
      </c>
    </row>
    <row r="12102" spans="1:13" hidden="1" x14ac:dyDescent="0.2">
      <c r="A12102" s="211">
        <v>96433.1</v>
      </c>
      <c r="B12102" s="33" t="s">
        <v>4573</v>
      </c>
      <c r="C12102" s="33" t="s">
        <v>5135</v>
      </c>
      <c r="D12102" s="25">
        <v>41896</v>
      </c>
      <c r="E12102" s="28" t="s">
        <v>5938</v>
      </c>
      <c r="F12102" s="26">
        <v>27</v>
      </c>
      <c r="G12102" s="28" t="s">
        <v>1560</v>
      </c>
      <c r="H12102" s="28" t="s">
        <v>7154</v>
      </c>
      <c r="J12102" s="28" t="s">
        <v>4906</v>
      </c>
      <c r="K12102" s="29">
        <v>41897</v>
      </c>
      <c r="L12102" s="33" t="s">
        <v>5658</v>
      </c>
      <c r="M12102" s="28" t="s">
        <v>2735</v>
      </c>
    </row>
    <row r="12103" spans="1:13" hidden="1" x14ac:dyDescent="0.2">
      <c r="A12103" s="211">
        <v>96433.2</v>
      </c>
      <c r="B12103" s="33" t="s">
        <v>4573</v>
      </c>
      <c r="C12103" s="33" t="s">
        <v>5135</v>
      </c>
      <c r="D12103" s="25">
        <v>41896</v>
      </c>
      <c r="E12103" s="28" t="s">
        <v>4002</v>
      </c>
      <c r="F12103" s="26">
        <v>22.46</v>
      </c>
      <c r="G12103" s="28" t="s">
        <v>1560</v>
      </c>
      <c r="H12103" s="28" t="s">
        <v>4600</v>
      </c>
      <c r="J12103" s="28" t="s">
        <v>4907</v>
      </c>
      <c r="K12103" s="29">
        <v>41897</v>
      </c>
      <c r="L12103" s="33" t="s">
        <v>5658</v>
      </c>
      <c r="M12103" s="28" t="s">
        <v>2735</v>
      </c>
    </row>
    <row r="12104" spans="1:13" hidden="1" x14ac:dyDescent="0.2">
      <c r="A12104" s="27">
        <v>96529.1</v>
      </c>
      <c r="B12104" s="28" t="s">
        <v>4573</v>
      </c>
      <c r="C12104" s="28" t="s">
        <v>2008</v>
      </c>
      <c r="D12104" s="25">
        <v>41896</v>
      </c>
      <c r="E12104" s="28" t="s">
        <v>2534</v>
      </c>
      <c r="F12104" s="26">
        <v>22.5</v>
      </c>
      <c r="G12104" s="28" t="s">
        <v>683</v>
      </c>
      <c r="H12104" s="28" t="s">
        <v>7154</v>
      </c>
      <c r="J12104" s="28" t="s">
        <v>4906</v>
      </c>
      <c r="K12104" s="29" t="s">
        <v>5449</v>
      </c>
      <c r="L12104" s="28" t="s">
        <v>5658</v>
      </c>
      <c r="M12104" s="28" t="s">
        <v>5450</v>
      </c>
    </row>
    <row r="12105" spans="1:13" hidden="1" x14ac:dyDescent="0.2">
      <c r="A12105" s="27">
        <v>96529.2</v>
      </c>
      <c r="B12105" s="28" t="s">
        <v>4573</v>
      </c>
      <c r="C12105" s="28" t="s">
        <v>2008</v>
      </c>
      <c r="D12105" s="25">
        <v>41896</v>
      </c>
      <c r="F12105" s="26">
        <v>26.25</v>
      </c>
      <c r="G12105" s="28" t="s">
        <v>683</v>
      </c>
      <c r="H12105" s="28" t="s">
        <v>3365</v>
      </c>
      <c r="J12105" s="28" t="s">
        <v>4909</v>
      </c>
      <c r="K12105" s="29" t="s">
        <v>5449</v>
      </c>
      <c r="L12105" s="28" t="s">
        <v>5658</v>
      </c>
      <c r="M12105" s="28" t="s">
        <v>5450</v>
      </c>
    </row>
    <row r="12106" spans="1:13" hidden="1" x14ac:dyDescent="0.2">
      <c r="A12106" s="27">
        <v>96454</v>
      </c>
      <c r="B12106" s="28" t="s">
        <v>4573</v>
      </c>
      <c r="C12106" s="28" t="s">
        <v>5135</v>
      </c>
      <c r="D12106" s="25">
        <v>41896</v>
      </c>
      <c r="F12106" s="26">
        <v>45.21</v>
      </c>
      <c r="G12106" s="28" t="s">
        <v>3697</v>
      </c>
      <c r="H12106" s="28" t="s">
        <v>4595</v>
      </c>
      <c r="J12106" s="28" t="s">
        <v>4909</v>
      </c>
      <c r="K12106" s="29">
        <v>41897</v>
      </c>
      <c r="L12106" s="28" t="s">
        <v>5658</v>
      </c>
      <c r="M12106" s="28" t="s">
        <v>3967</v>
      </c>
    </row>
    <row r="12107" spans="1:13" hidden="1" x14ac:dyDescent="0.2">
      <c r="A12107" s="211">
        <v>96434</v>
      </c>
      <c r="B12107" s="33" t="s">
        <v>4573</v>
      </c>
      <c r="C12107" s="33" t="s">
        <v>5135</v>
      </c>
      <c r="D12107" s="25">
        <v>41897</v>
      </c>
      <c r="E12107" s="28" t="s">
        <v>4000</v>
      </c>
      <c r="F12107" s="26">
        <v>38.5</v>
      </c>
      <c r="G12107" s="28" t="s">
        <v>1560</v>
      </c>
      <c r="H12107" s="28" t="s">
        <v>3370</v>
      </c>
      <c r="J12107" s="28" t="s">
        <v>4907</v>
      </c>
      <c r="K12107" s="29">
        <v>41898</v>
      </c>
      <c r="L12107" s="33" t="s">
        <v>5658</v>
      </c>
      <c r="M12107" s="28" t="s">
        <v>2735</v>
      </c>
    </row>
    <row r="12108" spans="1:13" hidden="1" x14ac:dyDescent="0.2">
      <c r="A12108" s="27">
        <v>96293</v>
      </c>
      <c r="B12108" s="28" t="s">
        <v>4573</v>
      </c>
      <c r="C12108" s="28" t="s">
        <v>4574</v>
      </c>
      <c r="D12108" s="25">
        <v>41897</v>
      </c>
      <c r="F12108" s="26">
        <v>30</v>
      </c>
      <c r="G12108" s="28" t="s">
        <v>5152</v>
      </c>
      <c r="H12108" s="28" t="s">
        <v>7311</v>
      </c>
      <c r="J12108" s="28" t="s">
        <v>4683</v>
      </c>
      <c r="K12108" s="29">
        <v>41897</v>
      </c>
      <c r="L12108" s="28" t="s">
        <v>7182</v>
      </c>
      <c r="M12108" s="28" t="s">
        <v>4747</v>
      </c>
    </row>
    <row r="12109" spans="1:13" hidden="1" x14ac:dyDescent="0.2">
      <c r="A12109" s="27">
        <v>96292</v>
      </c>
      <c r="B12109" s="28" t="s">
        <v>4573</v>
      </c>
      <c r="C12109" s="28" t="s">
        <v>4574</v>
      </c>
      <c r="D12109" s="25">
        <v>41897</v>
      </c>
      <c r="E12109" s="28" t="s">
        <v>6856</v>
      </c>
      <c r="F12109" s="26">
        <v>80</v>
      </c>
      <c r="G12109" s="28" t="s">
        <v>8412</v>
      </c>
      <c r="H12109" s="28" t="s">
        <v>7154</v>
      </c>
      <c r="J12109" s="28" t="s">
        <v>4905</v>
      </c>
      <c r="K12109" s="29">
        <v>41897</v>
      </c>
      <c r="L12109" s="28" t="s">
        <v>7176</v>
      </c>
      <c r="M12109" s="28">
        <v>1506</v>
      </c>
    </row>
    <row r="12110" spans="1:13" hidden="1" x14ac:dyDescent="0.2">
      <c r="A12110" s="27">
        <v>96455</v>
      </c>
      <c r="B12110" s="28" t="s">
        <v>4573</v>
      </c>
      <c r="C12110" s="28" t="s">
        <v>5135</v>
      </c>
      <c r="D12110" s="25">
        <v>41897</v>
      </c>
      <c r="F12110" s="26">
        <v>2.92</v>
      </c>
      <c r="G12110" s="28" t="s">
        <v>5137</v>
      </c>
      <c r="H12110" s="28" t="s">
        <v>3365</v>
      </c>
      <c r="J12110" s="28" t="s">
        <v>4909</v>
      </c>
      <c r="K12110" s="29">
        <v>41898</v>
      </c>
      <c r="L12110" s="28" t="s">
        <v>5658</v>
      </c>
      <c r="M12110" s="28" t="s">
        <v>6195</v>
      </c>
    </row>
    <row r="12111" spans="1:13" x14ac:dyDescent="0.2">
      <c r="A12111" s="27">
        <v>96456</v>
      </c>
      <c r="B12111" s="28" t="s">
        <v>4573</v>
      </c>
      <c r="C12111" s="28" t="s">
        <v>5135</v>
      </c>
      <c r="D12111" s="25">
        <v>41897</v>
      </c>
      <c r="F12111" s="26">
        <v>16.3</v>
      </c>
      <c r="G12111" s="28" t="s">
        <v>2205</v>
      </c>
      <c r="H12111" s="28" t="s">
        <v>7151</v>
      </c>
      <c r="J12111" s="28" t="s">
        <v>4907</v>
      </c>
      <c r="K12111" s="29">
        <v>41898</v>
      </c>
      <c r="L12111" s="28" t="s">
        <v>5658</v>
      </c>
      <c r="M12111" s="28" t="s">
        <v>6893</v>
      </c>
    </row>
    <row r="12112" spans="1:13" hidden="1" x14ac:dyDescent="0.2">
      <c r="A12112" s="27">
        <v>96457</v>
      </c>
      <c r="B12112" s="28" t="s">
        <v>4573</v>
      </c>
      <c r="C12112" s="28" t="s">
        <v>5135</v>
      </c>
      <c r="D12112" s="25">
        <v>41898</v>
      </c>
      <c r="F12112" s="26">
        <v>59.8</v>
      </c>
      <c r="G12112" s="28" t="s">
        <v>5137</v>
      </c>
      <c r="H12112" s="28" t="s">
        <v>3365</v>
      </c>
      <c r="J12112" s="28" t="s">
        <v>4909</v>
      </c>
      <c r="K12112" s="29">
        <v>41899</v>
      </c>
      <c r="L12112" s="28" t="s">
        <v>5658</v>
      </c>
      <c r="M12112" s="28" t="s">
        <v>3175</v>
      </c>
    </row>
    <row r="12113" spans="1:13" hidden="1" x14ac:dyDescent="0.2">
      <c r="A12113" s="27">
        <v>96458</v>
      </c>
      <c r="B12113" s="28" t="s">
        <v>4573</v>
      </c>
      <c r="C12113" s="28" t="s">
        <v>5135</v>
      </c>
      <c r="D12113" s="25">
        <v>41898</v>
      </c>
      <c r="F12113" s="26">
        <v>5.44</v>
      </c>
      <c r="G12113" s="28" t="s">
        <v>5137</v>
      </c>
      <c r="H12113" s="28" t="s">
        <v>3365</v>
      </c>
      <c r="J12113" s="28" t="s">
        <v>4909</v>
      </c>
      <c r="K12113" s="29">
        <v>41899</v>
      </c>
      <c r="L12113" s="28" t="s">
        <v>5658</v>
      </c>
      <c r="M12113" s="28" t="s">
        <v>6195</v>
      </c>
    </row>
    <row r="12114" spans="1:13" hidden="1" x14ac:dyDescent="0.2">
      <c r="A12114" s="211">
        <v>96459</v>
      </c>
      <c r="B12114" s="28" t="s">
        <v>4573</v>
      </c>
      <c r="C12114" s="28" t="s">
        <v>5135</v>
      </c>
      <c r="D12114" s="25">
        <v>41899</v>
      </c>
      <c r="F12114" s="26">
        <v>9</v>
      </c>
      <c r="G12114" s="28" t="s">
        <v>1956</v>
      </c>
      <c r="H12114" s="28" t="s">
        <v>3365</v>
      </c>
      <c r="J12114" s="28" t="s">
        <v>4909</v>
      </c>
      <c r="K12114" s="29">
        <v>41900</v>
      </c>
      <c r="L12114" s="28" t="s">
        <v>5658</v>
      </c>
      <c r="M12114" s="28" t="s">
        <v>3867</v>
      </c>
    </row>
    <row r="12115" spans="1:13" hidden="1" x14ac:dyDescent="0.2">
      <c r="A12115" s="211">
        <v>96463</v>
      </c>
      <c r="B12115" s="28" t="s">
        <v>4573</v>
      </c>
      <c r="C12115" s="28" t="s">
        <v>5135</v>
      </c>
      <c r="D12115" s="25">
        <v>41899</v>
      </c>
      <c r="F12115" s="26">
        <v>30.66</v>
      </c>
      <c r="G12115" s="28" t="s">
        <v>1956</v>
      </c>
      <c r="H12115" s="28" t="s">
        <v>7322</v>
      </c>
      <c r="J12115" s="28" t="s">
        <v>7139</v>
      </c>
      <c r="K12115" s="29">
        <v>41900</v>
      </c>
      <c r="L12115" s="28" t="s">
        <v>5658</v>
      </c>
      <c r="M12115" s="28" t="s">
        <v>3176</v>
      </c>
    </row>
    <row r="12116" spans="1:13" hidden="1" x14ac:dyDescent="0.2">
      <c r="A12116" s="211">
        <v>96460</v>
      </c>
      <c r="B12116" s="28" t="s">
        <v>4573</v>
      </c>
      <c r="C12116" s="28" t="s">
        <v>5135</v>
      </c>
      <c r="D12116" s="25">
        <v>41899</v>
      </c>
      <c r="E12116" s="28" t="s">
        <v>2534</v>
      </c>
      <c r="F12116" s="26">
        <v>54.44</v>
      </c>
      <c r="G12116" s="28" t="s">
        <v>1566</v>
      </c>
      <c r="H12116" s="28" t="s">
        <v>3370</v>
      </c>
      <c r="J12116" s="28" t="s">
        <v>4906</v>
      </c>
      <c r="K12116" s="29">
        <v>41900</v>
      </c>
      <c r="L12116" s="28" t="s">
        <v>5658</v>
      </c>
      <c r="M12116" s="28" t="s">
        <v>6894</v>
      </c>
    </row>
    <row r="12117" spans="1:13" hidden="1" x14ac:dyDescent="0.2">
      <c r="A12117" s="27">
        <v>96462</v>
      </c>
      <c r="B12117" s="28" t="s">
        <v>4573</v>
      </c>
      <c r="C12117" s="28" t="s">
        <v>5135</v>
      </c>
      <c r="D12117" s="25">
        <v>41899</v>
      </c>
      <c r="F12117" s="26">
        <v>13.59</v>
      </c>
      <c r="G12117" s="28" t="s">
        <v>683</v>
      </c>
      <c r="H12117" s="28" t="s">
        <v>3365</v>
      </c>
      <c r="J12117" s="28" t="s">
        <v>4909</v>
      </c>
      <c r="K12117" s="29">
        <v>41900</v>
      </c>
      <c r="L12117" s="28" t="s">
        <v>5658</v>
      </c>
      <c r="M12117" s="28" t="s">
        <v>7856</v>
      </c>
    </row>
    <row r="12118" spans="1:13" hidden="1" x14ac:dyDescent="0.2">
      <c r="A12118" s="27">
        <v>96291</v>
      </c>
      <c r="B12118" s="28" t="s">
        <v>4585</v>
      </c>
      <c r="C12118" s="28" t="s">
        <v>4574</v>
      </c>
      <c r="D12118" s="25">
        <v>41899</v>
      </c>
      <c r="F12118" s="26">
        <v>79.790000000000006</v>
      </c>
      <c r="G12118" s="28" t="s">
        <v>5142</v>
      </c>
      <c r="H12118" s="28" t="s">
        <v>5948</v>
      </c>
      <c r="K12118" s="29">
        <v>41899</v>
      </c>
      <c r="L12118" s="28" t="s">
        <v>7174</v>
      </c>
      <c r="M12118" s="28" t="s">
        <v>7175</v>
      </c>
    </row>
    <row r="12119" spans="1:13" hidden="1" x14ac:dyDescent="0.2">
      <c r="A12119" s="27">
        <v>96461</v>
      </c>
      <c r="B12119" s="28" t="s">
        <v>4573</v>
      </c>
      <c r="C12119" s="28" t="s">
        <v>5135</v>
      </c>
      <c r="D12119" s="25">
        <v>41899</v>
      </c>
      <c r="F12119" s="26">
        <v>5.23</v>
      </c>
      <c r="G12119" s="28" t="s">
        <v>4595</v>
      </c>
      <c r="H12119" s="28" t="s">
        <v>4595</v>
      </c>
      <c r="J12119" s="28" t="s">
        <v>4909</v>
      </c>
      <c r="K12119" s="29">
        <v>41900</v>
      </c>
      <c r="L12119" s="28" t="s">
        <v>5658</v>
      </c>
      <c r="M12119" s="28" t="s">
        <v>6895</v>
      </c>
    </row>
    <row r="12120" spans="1:13" hidden="1" x14ac:dyDescent="0.2">
      <c r="A12120" s="27">
        <v>96464</v>
      </c>
      <c r="B12120" s="28" t="s">
        <v>4573</v>
      </c>
      <c r="C12120" s="28" t="s">
        <v>5135</v>
      </c>
      <c r="D12120" s="25">
        <v>41899</v>
      </c>
      <c r="F12120" s="26">
        <v>28</v>
      </c>
      <c r="G12120" s="28" t="s">
        <v>81</v>
      </c>
      <c r="H12120" s="28" t="s">
        <v>3484</v>
      </c>
      <c r="J12120" s="28" t="s">
        <v>4907</v>
      </c>
      <c r="K12120" s="29">
        <v>41900</v>
      </c>
      <c r="L12120" s="28" t="s">
        <v>5658</v>
      </c>
      <c r="M12120" s="28" t="s">
        <v>6896</v>
      </c>
    </row>
    <row r="12121" spans="1:13" hidden="1" x14ac:dyDescent="0.2">
      <c r="A12121" s="211">
        <v>96290.1</v>
      </c>
      <c r="B12121" s="28" t="s">
        <v>4579</v>
      </c>
      <c r="C12121" s="28" t="s">
        <v>4574</v>
      </c>
      <c r="D12121" s="25">
        <v>41900</v>
      </c>
      <c r="F12121" s="26">
        <v>20</v>
      </c>
      <c r="G12121" s="28" t="s">
        <v>4580</v>
      </c>
      <c r="H12121" s="28" t="s">
        <v>6667</v>
      </c>
      <c r="K12121" s="29">
        <v>41900</v>
      </c>
      <c r="L12121" s="28" t="s">
        <v>7212</v>
      </c>
      <c r="M12121" s="28" t="s">
        <v>4746</v>
      </c>
    </row>
    <row r="12122" spans="1:13" hidden="1" x14ac:dyDescent="0.2">
      <c r="A12122" s="211">
        <v>96290.2</v>
      </c>
      <c r="B12122" s="28" t="s">
        <v>4573</v>
      </c>
      <c r="C12122" s="28" t="s">
        <v>4574</v>
      </c>
      <c r="D12122" s="25">
        <v>41900</v>
      </c>
      <c r="F12122" s="26">
        <v>21.52</v>
      </c>
      <c r="G12122" s="28" t="s">
        <v>879</v>
      </c>
      <c r="H12122" s="28" t="s">
        <v>3365</v>
      </c>
      <c r="J12122" s="28" t="s">
        <v>4909</v>
      </c>
      <c r="K12122" s="29">
        <v>41900</v>
      </c>
      <c r="L12122" s="28" t="s">
        <v>7212</v>
      </c>
      <c r="M12122" s="28" t="s">
        <v>4746</v>
      </c>
    </row>
    <row r="12123" spans="1:13" hidden="1" x14ac:dyDescent="0.2">
      <c r="A12123" s="211">
        <v>96289</v>
      </c>
      <c r="B12123" s="28" t="s">
        <v>4573</v>
      </c>
      <c r="C12123" s="28" t="s">
        <v>4574</v>
      </c>
      <c r="D12123" s="25">
        <v>41900</v>
      </c>
      <c r="E12123" s="28" t="s">
        <v>1134</v>
      </c>
      <c r="F12123" s="26">
        <v>35.75</v>
      </c>
      <c r="G12123" s="28" t="s">
        <v>5145</v>
      </c>
      <c r="H12123" s="28" t="s">
        <v>277</v>
      </c>
      <c r="J12123" s="28" t="s">
        <v>4911</v>
      </c>
      <c r="K12123" s="29">
        <v>41900</v>
      </c>
      <c r="L12123" s="28" t="s">
        <v>7174</v>
      </c>
      <c r="M12123" s="28" t="s">
        <v>5372</v>
      </c>
    </row>
    <row r="12124" spans="1:13" hidden="1" x14ac:dyDescent="0.2">
      <c r="A12124" s="27">
        <v>96465.1</v>
      </c>
      <c r="B12124" s="28" t="s">
        <v>4573</v>
      </c>
      <c r="C12124" s="28" t="s">
        <v>5135</v>
      </c>
      <c r="D12124" s="25">
        <v>41900</v>
      </c>
      <c r="E12124" s="28" t="s">
        <v>2671</v>
      </c>
      <c r="F12124" s="26">
        <v>3.5</v>
      </c>
      <c r="G12124" s="28" t="s">
        <v>5137</v>
      </c>
      <c r="H12124" s="28" t="s">
        <v>3370</v>
      </c>
      <c r="J12124" s="28" t="s">
        <v>4909</v>
      </c>
      <c r="K12124" s="29">
        <v>41901</v>
      </c>
      <c r="L12124" s="28" t="s">
        <v>5658</v>
      </c>
      <c r="M12124" s="28" t="s">
        <v>3175</v>
      </c>
    </row>
    <row r="12125" spans="1:13" hidden="1" x14ac:dyDescent="0.2">
      <c r="A12125" s="27">
        <v>96465.2</v>
      </c>
      <c r="B12125" s="28" t="s">
        <v>4573</v>
      </c>
      <c r="C12125" s="28" t="s">
        <v>5135</v>
      </c>
      <c r="D12125" s="25">
        <v>41900</v>
      </c>
      <c r="F12125" s="26">
        <v>24.22</v>
      </c>
      <c r="G12125" s="28" t="s">
        <v>5137</v>
      </c>
      <c r="H12125" s="28" t="s">
        <v>3365</v>
      </c>
      <c r="J12125" s="28" t="s">
        <v>4909</v>
      </c>
      <c r="K12125" s="29">
        <v>41901</v>
      </c>
      <c r="L12125" s="28" t="s">
        <v>5658</v>
      </c>
      <c r="M12125" s="28" t="s">
        <v>3175</v>
      </c>
    </row>
    <row r="12126" spans="1:13" hidden="1" x14ac:dyDescent="0.2">
      <c r="A12126" s="27">
        <v>96466</v>
      </c>
      <c r="B12126" s="28" t="s">
        <v>4573</v>
      </c>
      <c r="C12126" s="28" t="s">
        <v>5135</v>
      </c>
      <c r="D12126" s="25">
        <v>41900</v>
      </c>
      <c r="F12126" s="26">
        <v>4.4000000000000004</v>
      </c>
      <c r="G12126" s="28" t="s">
        <v>5137</v>
      </c>
      <c r="H12126" s="28" t="s">
        <v>3365</v>
      </c>
      <c r="J12126" s="28" t="s">
        <v>4909</v>
      </c>
      <c r="K12126" s="29">
        <v>41901</v>
      </c>
      <c r="L12126" s="28" t="s">
        <v>5658</v>
      </c>
      <c r="M12126" s="28" t="s">
        <v>6195</v>
      </c>
    </row>
    <row r="12127" spans="1:13" hidden="1" x14ac:dyDescent="0.2">
      <c r="A12127" s="211">
        <v>96467</v>
      </c>
      <c r="B12127" s="28" t="s">
        <v>4573</v>
      </c>
      <c r="C12127" s="28" t="s">
        <v>5135</v>
      </c>
      <c r="D12127" s="25">
        <v>41901</v>
      </c>
      <c r="E12127" s="28" t="s">
        <v>2536</v>
      </c>
      <c r="F12127" s="26">
        <v>113.9</v>
      </c>
      <c r="G12127" s="28" t="s">
        <v>2535</v>
      </c>
      <c r="H12127" s="28" t="s">
        <v>3484</v>
      </c>
      <c r="J12127" s="28" t="s">
        <v>4909</v>
      </c>
      <c r="K12127" s="29">
        <v>41902</v>
      </c>
      <c r="L12127" s="28" t="s">
        <v>5658</v>
      </c>
      <c r="M12127" s="28" t="s">
        <v>6897</v>
      </c>
    </row>
    <row r="12128" spans="1:13" x14ac:dyDescent="0.2">
      <c r="A12128" s="27">
        <v>96470</v>
      </c>
      <c r="B12128" s="28" t="s">
        <v>4573</v>
      </c>
      <c r="C12128" s="28" t="s">
        <v>5135</v>
      </c>
      <c r="D12128" s="25">
        <v>41901</v>
      </c>
      <c r="F12128" s="26">
        <v>20</v>
      </c>
      <c r="G12128" s="28" t="s">
        <v>2201</v>
      </c>
      <c r="H12128" s="28" t="s">
        <v>7151</v>
      </c>
      <c r="J12128" s="28" t="s">
        <v>4911</v>
      </c>
      <c r="K12128" s="29">
        <v>41902</v>
      </c>
      <c r="L12128" s="28" t="s">
        <v>5658</v>
      </c>
      <c r="M12128" s="28" t="s">
        <v>7355</v>
      </c>
    </row>
    <row r="12129" spans="1:13" hidden="1" x14ac:dyDescent="0.2">
      <c r="A12129" s="27">
        <v>96468</v>
      </c>
      <c r="B12129" s="28" t="s">
        <v>4573</v>
      </c>
      <c r="C12129" s="28" t="s">
        <v>5135</v>
      </c>
      <c r="D12129" s="25">
        <v>41901</v>
      </c>
      <c r="F12129" s="26">
        <v>9.4499999999999993</v>
      </c>
      <c r="G12129" s="28" t="s">
        <v>3696</v>
      </c>
      <c r="H12129" s="28" t="s">
        <v>3488</v>
      </c>
      <c r="J12129" s="28" t="s">
        <v>4911</v>
      </c>
      <c r="K12129" s="29">
        <v>41902</v>
      </c>
      <c r="L12129" s="28" t="s">
        <v>5658</v>
      </c>
      <c r="M12129" s="28" t="s">
        <v>6198</v>
      </c>
    </row>
    <row r="12130" spans="1:13" x14ac:dyDescent="0.2">
      <c r="A12130" s="27">
        <v>96534</v>
      </c>
      <c r="B12130" s="28" t="s">
        <v>4573</v>
      </c>
      <c r="C12130" s="28" t="s">
        <v>5133</v>
      </c>
      <c r="D12130" s="25">
        <v>41901</v>
      </c>
      <c r="E12130" s="28" t="s">
        <v>6687</v>
      </c>
      <c r="F12130" s="26">
        <v>17.41</v>
      </c>
      <c r="G12130" s="28" t="s">
        <v>5137</v>
      </c>
      <c r="H12130" s="28" t="s">
        <v>7151</v>
      </c>
      <c r="J12130" s="28" t="s">
        <v>4907</v>
      </c>
      <c r="K12130" s="29">
        <v>41901</v>
      </c>
      <c r="L12130" s="28" t="s">
        <v>5658</v>
      </c>
      <c r="M12130" s="28" t="s">
        <v>1432</v>
      </c>
    </row>
    <row r="12131" spans="1:13" hidden="1" x14ac:dyDescent="0.2">
      <c r="A12131" s="27">
        <v>96469</v>
      </c>
      <c r="B12131" s="28" t="s">
        <v>4573</v>
      </c>
      <c r="C12131" s="28" t="s">
        <v>5135</v>
      </c>
      <c r="D12131" s="25">
        <v>41901</v>
      </c>
      <c r="F12131" s="26">
        <v>3.13</v>
      </c>
      <c r="G12131" s="28" t="s">
        <v>5137</v>
      </c>
      <c r="H12131" s="28" t="s">
        <v>3365</v>
      </c>
      <c r="J12131" s="28" t="s">
        <v>4909</v>
      </c>
      <c r="K12131" s="29">
        <v>41902</v>
      </c>
      <c r="L12131" s="28" t="s">
        <v>5658</v>
      </c>
      <c r="M12131" s="28" t="s">
        <v>6195</v>
      </c>
    </row>
    <row r="12132" spans="1:13" hidden="1" x14ac:dyDescent="0.2">
      <c r="A12132" s="27">
        <v>96472</v>
      </c>
      <c r="B12132" s="28" t="s">
        <v>4573</v>
      </c>
      <c r="C12132" s="28" t="s">
        <v>5135</v>
      </c>
      <c r="D12132" s="25">
        <v>41902</v>
      </c>
      <c r="F12132" s="26">
        <v>20.14</v>
      </c>
      <c r="G12132" s="28" t="s">
        <v>5160</v>
      </c>
      <c r="H12132" s="28" t="s">
        <v>7322</v>
      </c>
      <c r="J12132" s="28" t="s">
        <v>7139</v>
      </c>
      <c r="K12132" s="29">
        <v>41904</v>
      </c>
      <c r="L12132" s="28" t="s">
        <v>5658</v>
      </c>
      <c r="M12132" s="28" t="s">
        <v>6899</v>
      </c>
    </row>
    <row r="12133" spans="1:13" hidden="1" x14ac:dyDescent="0.2">
      <c r="A12133" s="27">
        <v>96471</v>
      </c>
      <c r="B12133" s="28" t="s">
        <v>4573</v>
      </c>
      <c r="C12133" s="28" t="s">
        <v>5135</v>
      </c>
      <c r="D12133" s="25">
        <v>41902</v>
      </c>
      <c r="E12133" s="28" t="s">
        <v>2537</v>
      </c>
      <c r="F12133" s="26">
        <v>21.5</v>
      </c>
      <c r="G12133" s="28" t="s">
        <v>2210</v>
      </c>
      <c r="H12133" s="28" t="s">
        <v>3484</v>
      </c>
      <c r="J12133" s="28" t="s">
        <v>4909</v>
      </c>
      <c r="K12133" s="29">
        <v>41904</v>
      </c>
      <c r="L12133" s="28" t="s">
        <v>5658</v>
      </c>
      <c r="M12133" s="28" t="s">
        <v>6898</v>
      </c>
    </row>
    <row r="12134" spans="1:13" hidden="1" x14ac:dyDescent="0.2">
      <c r="A12134" s="27">
        <v>96473</v>
      </c>
      <c r="B12134" s="28" t="s">
        <v>4573</v>
      </c>
      <c r="C12134" s="28" t="s">
        <v>5135</v>
      </c>
      <c r="D12134" s="25">
        <v>41902</v>
      </c>
      <c r="E12134" s="28" t="s">
        <v>2538</v>
      </c>
      <c r="F12134" s="26">
        <v>83.3</v>
      </c>
      <c r="G12134" s="28" t="s">
        <v>687</v>
      </c>
      <c r="H12134" s="28" t="s">
        <v>3484</v>
      </c>
      <c r="J12134" s="28" t="s">
        <v>4905</v>
      </c>
      <c r="K12134" s="29">
        <v>41904</v>
      </c>
      <c r="L12134" s="28" t="s">
        <v>5658</v>
      </c>
      <c r="M12134" s="28" t="s">
        <v>6900</v>
      </c>
    </row>
    <row r="12135" spans="1:13" hidden="1" x14ac:dyDescent="0.2">
      <c r="A12135" s="27">
        <v>96435</v>
      </c>
      <c r="B12135" s="28" t="s">
        <v>4573</v>
      </c>
      <c r="C12135" s="28" t="s">
        <v>5135</v>
      </c>
      <c r="D12135" s="25">
        <v>41902</v>
      </c>
      <c r="E12135" s="28" t="s">
        <v>2530</v>
      </c>
      <c r="F12135" s="26">
        <v>26.38</v>
      </c>
      <c r="G12135" s="28" t="s">
        <v>5167</v>
      </c>
      <c r="H12135" s="28" t="s">
        <v>3365</v>
      </c>
      <c r="J12135" s="28" t="s">
        <v>4909</v>
      </c>
      <c r="K12135" s="29">
        <v>41904</v>
      </c>
      <c r="L12135" s="28" t="s">
        <v>5658</v>
      </c>
      <c r="M12135" s="28" t="s">
        <v>6889</v>
      </c>
    </row>
    <row r="12136" spans="1:13" hidden="1" x14ac:dyDescent="0.2">
      <c r="A12136" s="211">
        <v>96288</v>
      </c>
      <c r="B12136" s="28" t="s">
        <v>4579</v>
      </c>
      <c r="C12136" s="28" t="s">
        <v>4574</v>
      </c>
      <c r="D12136" s="25">
        <v>41904</v>
      </c>
      <c r="F12136" s="26">
        <v>50</v>
      </c>
      <c r="G12136" s="28" t="s">
        <v>4580</v>
      </c>
      <c r="H12136" s="28" t="s">
        <v>6667</v>
      </c>
      <c r="K12136" s="29">
        <v>41904</v>
      </c>
      <c r="L12136" s="28" t="s">
        <v>3059</v>
      </c>
      <c r="M12136" s="28" t="s">
        <v>4737</v>
      </c>
    </row>
    <row r="12137" spans="1:13" hidden="1" x14ac:dyDescent="0.2">
      <c r="A12137" s="211">
        <v>96478</v>
      </c>
      <c r="B12137" s="28" t="s">
        <v>4573</v>
      </c>
      <c r="C12137" s="28" t="s">
        <v>5135</v>
      </c>
      <c r="D12137" s="25">
        <v>41904</v>
      </c>
      <c r="E12137" s="28" t="s">
        <v>2539</v>
      </c>
      <c r="F12137" s="26">
        <v>101.94</v>
      </c>
      <c r="G12137" s="28" t="s">
        <v>2203</v>
      </c>
      <c r="H12137" s="28" t="s">
        <v>7323</v>
      </c>
      <c r="J12137" s="28" t="s">
        <v>4912</v>
      </c>
      <c r="K12137" s="29">
        <v>41907</v>
      </c>
      <c r="L12137" s="28" t="s">
        <v>5658</v>
      </c>
      <c r="M12137" s="28" t="s">
        <v>6902</v>
      </c>
    </row>
    <row r="12138" spans="1:13" hidden="1" x14ac:dyDescent="0.2">
      <c r="A12138" s="27">
        <v>96477</v>
      </c>
      <c r="B12138" s="28" t="s">
        <v>4573</v>
      </c>
      <c r="C12138" s="28" t="s">
        <v>5135</v>
      </c>
      <c r="D12138" s="25">
        <v>41904</v>
      </c>
      <c r="F12138" s="26">
        <v>3.89</v>
      </c>
      <c r="G12138" s="28" t="s">
        <v>7119</v>
      </c>
      <c r="H12138" s="28" t="s">
        <v>3365</v>
      </c>
      <c r="J12138" s="28" t="s">
        <v>4911</v>
      </c>
      <c r="K12138" s="29">
        <v>41905</v>
      </c>
      <c r="L12138" s="28" t="s">
        <v>5658</v>
      </c>
      <c r="M12138" s="28" t="s">
        <v>6161</v>
      </c>
    </row>
    <row r="12139" spans="1:13" hidden="1" x14ac:dyDescent="0.2">
      <c r="A12139" s="27">
        <v>96287</v>
      </c>
      <c r="B12139" s="28" t="s">
        <v>4573</v>
      </c>
      <c r="C12139" s="28" t="s">
        <v>4574</v>
      </c>
      <c r="D12139" s="25">
        <v>41904</v>
      </c>
      <c r="F12139" s="26">
        <v>30</v>
      </c>
      <c r="G12139" s="28" t="s">
        <v>5152</v>
      </c>
      <c r="H12139" s="28" t="s">
        <v>7311</v>
      </c>
      <c r="J12139" s="28" t="s">
        <v>4683</v>
      </c>
      <c r="K12139" s="29">
        <v>41904</v>
      </c>
      <c r="L12139" s="28" t="s">
        <v>7182</v>
      </c>
      <c r="M12139" s="28" t="s">
        <v>4745</v>
      </c>
    </row>
    <row r="12140" spans="1:13" hidden="1" x14ac:dyDescent="0.2">
      <c r="A12140" s="27">
        <v>96474</v>
      </c>
      <c r="B12140" s="28" t="s">
        <v>4573</v>
      </c>
      <c r="C12140" s="28" t="s">
        <v>5135</v>
      </c>
      <c r="D12140" s="25">
        <v>41904</v>
      </c>
      <c r="F12140" s="26">
        <v>14.59</v>
      </c>
      <c r="G12140" s="28" t="s">
        <v>683</v>
      </c>
      <c r="H12140" s="28" t="s">
        <v>3365</v>
      </c>
      <c r="J12140" s="28" t="s">
        <v>4909</v>
      </c>
      <c r="K12140" s="29">
        <v>41905</v>
      </c>
      <c r="L12140" s="28" t="s">
        <v>5658</v>
      </c>
      <c r="M12140" s="28" t="s">
        <v>7857</v>
      </c>
    </row>
    <row r="12141" spans="1:13" hidden="1" x14ac:dyDescent="0.2">
      <c r="A12141" s="27">
        <v>96476</v>
      </c>
      <c r="B12141" s="28" t="s">
        <v>4573</v>
      </c>
      <c r="C12141" s="28" t="s">
        <v>5135</v>
      </c>
      <c r="D12141" s="25">
        <v>41904</v>
      </c>
      <c r="F12141" s="26">
        <v>21.1</v>
      </c>
      <c r="G12141" s="28" t="s">
        <v>78</v>
      </c>
      <c r="H12141" s="28" t="s">
        <v>3484</v>
      </c>
      <c r="J12141" s="28" t="s">
        <v>4909</v>
      </c>
      <c r="K12141" s="29">
        <v>41905</v>
      </c>
      <c r="L12141" s="28" t="s">
        <v>5658</v>
      </c>
      <c r="M12141" s="28" t="s">
        <v>1628</v>
      </c>
    </row>
    <row r="12142" spans="1:13" x14ac:dyDescent="0.2">
      <c r="A12142" s="27">
        <v>96475</v>
      </c>
      <c r="B12142" s="28" t="s">
        <v>4573</v>
      </c>
      <c r="C12142" s="28" t="s">
        <v>5135</v>
      </c>
      <c r="D12142" s="25">
        <v>41904</v>
      </c>
      <c r="E12142" s="28" t="s">
        <v>3999</v>
      </c>
      <c r="F12142" s="26">
        <v>24.76</v>
      </c>
      <c r="G12142" s="28" t="s">
        <v>3697</v>
      </c>
      <c r="H12142" s="28" t="s">
        <v>7151</v>
      </c>
      <c r="J12142" s="28" t="s">
        <v>4907</v>
      </c>
      <c r="K12142" s="29">
        <v>41905</v>
      </c>
      <c r="L12142" s="28" t="s">
        <v>5658</v>
      </c>
      <c r="M12142" s="28" t="s">
        <v>6901</v>
      </c>
    </row>
    <row r="12143" spans="1:13" hidden="1" x14ac:dyDescent="0.2">
      <c r="A12143" s="27">
        <v>96285</v>
      </c>
      <c r="B12143" s="28" t="s">
        <v>4573</v>
      </c>
      <c r="C12143" s="28" t="s">
        <v>4574</v>
      </c>
      <c r="D12143" s="25">
        <v>41905</v>
      </c>
      <c r="E12143" s="28" t="s">
        <v>3389</v>
      </c>
      <c r="F12143" s="26">
        <v>47.52</v>
      </c>
      <c r="G12143" s="28" t="s">
        <v>5139</v>
      </c>
      <c r="H12143" s="28" t="s">
        <v>3381</v>
      </c>
      <c r="J12143" s="28" t="s">
        <v>4911</v>
      </c>
      <c r="K12143" s="29">
        <v>41905</v>
      </c>
      <c r="L12143" s="28" t="s">
        <v>7174</v>
      </c>
      <c r="M12143" s="28" t="s">
        <v>7209</v>
      </c>
    </row>
    <row r="12144" spans="1:13" hidden="1" x14ac:dyDescent="0.2">
      <c r="A12144" s="27">
        <v>96286</v>
      </c>
      <c r="B12144" s="28" t="s">
        <v>4585</v>
      </c>
      <c r="C12144" s="28" t="s">
        <v>4574</v>
      </c>
      <c r="D12144" s="25">
        <v>41905</v>
      </c>
      <c r="F12144" s="26">
        <v>20.8</v>
      </c>
      <c r="G12144" s="28" t="s">
        <v>5141</v>
      </c>
      <c r="H12144" s="28" t="s">
        <v>5948</v>
      </c>
      <c r="J12144" s="28" t="s">
        <v>4907</v>
      </c>
      <c r="K12144" s="29">
        <v>41905</v>
      </c>
      <c r="L12144" s="28" t="s">
        <v>7174</v>
      </c>
      <c r="M12144" s="28" t="s">
        <v>5035</v>
      </c>
    </row>
    <row r="12145" spans="1:13" hidden="1" x14ac:dyDescent="0.2">
      <c r="A12145" s="27">
        <v>96479.1</v>
      </c>
      <c r="B12145" s="28" t="s">
        <v>4573</v>
      </c>
      <c r="C12145" s="28" t="s">
        <v>5135</v>
      </c>
      <c r="D12145" s="25">
        <v>41905</v>
      </c>
      <c r="E12145" s="28" t="s">
        <v>1331</v>
      </c>
      <c r="F12145" s="26">
        <v>36</v>
      </c>
      <c r="G12145" s="28" t="s">
        <v>5137</v>
      </c>
      <c r="H12145" s="28" t="s">
        <v>3488</v>
      </c>
      <c r="J12145" s="28" t="s">
        <v>4908</v>
      </c>
      <c r="K12145" s="29">
        <v>41906</v>
      </c>
      <c r="L12145" s="28" t="s">
        <v>5658</v>
      </c>
      <c r="M12145" s="28" t="s">
        <v>3175</v>
      </c>
    </row>
    <row r="12146" spans="1:13" hidden="1" x14ac:dyDescent="0.2">
      <c r="A12146" s="27">
        <v>96479.2</v>
      </c>
      <c r="B12146" s="28" t="s">
        <v>4573</v>
      </c>
      <c r="C12146" s="28" t="s">
        <v>5135</v>
      </c>
      <c r="D12146" s="25">
        <v>41905</v>
      </c>
      <c r="E12146" s="28" t="s">
        <v>1203</v>
      </c>
      <c r="F12146" s="26">
        <v>23</v>
      </c>
      <c r="G12146" s="28" t="s">
        <v>5137</v>
      </c>
      <c r="H12146" s="28" t="s">
        <v>7324</v>
      </c>
      <c r="J12146" s="28" t="s">
        <v>4909</v>
      </c>
      <c r="K12146" s="29">
        <v>41906</v>
      </c>
      <c r="L12146" s="28" t="s">
        <v>5658</v>
      </c>
      <c r="M12146" s="28" t="s">
        <v>3175</v>
      </c>
    </row>
    <row r="12147" spans="1:13" hidden="1" x14ac:dyDescent="0.2">
      <c r="A12147" s="27">
        <v>96479.3</v>
      </c>
      <c r="B12147" s="28" t="s">
        <v>4573</v>
      </c>
      <c r="C12147" s="28" t="s">
        <v>5135</v>
      </c>
      <c r="D12147" s="25">
        <v>41905</v>
      </c>
      <c r="F12147" s="26">
        <v>55.73</v>
      </c>
      <c r="G12147" s="28" t="s">
        <v>5137</v>
      </c>
      <c r="H12147" s="28" t="s">
        <v>3365</v>
      </c>
      <c r="J12147" s="28" t="s">
        <v>4909</v>
      </c>
      <c r="K12147" s="29">
        <v>41906</v>
      </c>
      <c r="L12147" s="28" t="s">
        <v>5658</v>
      </c>
      <c r="M12147" s="28" t="s">
        <v>3175</v>
      </c>
    </row>
    <row r="12148" spans="1:13" hidden="1" x14ac:dyDescent="0.2">
      <c r="A12148" s="27">
        <v>96284</v>
      </c>
      <c r="B12148" s="28" t="s">
        <v>5138</v>
      </c>
      <c r="C12148" s="28" t="s">
        <v>4574</v>
      </c>
      <c r="D12148" s="25">
        <v>41905</v>
      </c>
      <c r="F12148" s="26">
        <v>389.13</v>
      </c>
      <c r="G12148" s="28" t="s">
        <v>4574</v>
      </c>
      <c r="H12148" s="28" t="s">
        <v>3381</v>
      </c>
      <c r="K12148" s="29">
        <v>41905</v>
      </c>
      <c r="L12148" s="28" t="s">
        <v>7206</v>
      </c>
      <c r="M12148" s="28" t="s">
        <v>5059</v>
      </c>
    </row>
    <row r="12149" spans="1:13" hidden="1" x14ac:dyDescent="0.2">
      <c r="A12149" s="211">
        <v>96283.1</v>
      </c>
      <c r="B12149" s="28" t="s">
        <v>4582</v>
      </c>
      <c r="C12149" s="28" t="s">
        <v>4574</v>
      </c>
      <c r="D12149" s="25">
        <v>41906</v>
      </c>
      <c r="F12149" s="26">
        <v>-20.32</v>
      </c>
      <c r="G12149" s="28" t="s">
        <v>4583</v>
      </c>
      <c r="H12149" s="28" t="s">
        <v>6666</v>
      </c>
      <c r="J12149" s="28" t="s">
        <v>4911</v>
      </c>
      <c r="K12149" s="29">
        <v>41906</v>
      </c>
      <c r="L12149" s="28" t="s">
        <v>7181</v>
      </c>
      <c r="M12149" s="28">
        <v>160109</v>
      </c>
    </row>
    <row r="12150" spans="1:13" hidden="1" x14ac:dyDescent="0.2">
      <c r="A12150" s="211">
        <v>96613</v>
      </c>
      <c r="B12150" s="28" t="s">
        <v>4573</v>
      </c>
      <c r="C12150" s="28" t="s">
        <v>5135</v>
      </c>
      <c r="D12150" s="25">
        <v>41906</v>
      </c>
      <c r="F12150" s="26">
        <v>17.989999999999998</v>
      </c>
      <c r="G12150" s="28" t="s">
        <v>2203</v>
      </c>
      <c r="H12150" s="28" t="s">
        <v>7323</v>
      </c>
      <c r="J12150" s="28" t="s">
        <v>4912</v>
      </c>
      <c r="K12150" s="29">
        <v>41928</v>
      </c>
      <c r="L12150" s="28" t="s">
        <v>5658</v>
      </c>
      <c r="M12150" s="28" t="s">
        <v>418</v>
      </c>
    </row>
    <row r="12151" spans="1:13" hidden="1" x14ac:dyDescent="0.2">
      <c r="A12151" s="27">
        <v>96283.199999999997</v>
      </c>
      <c r="B12151" s="28" t="s">
        <v>7124</v>
      </c>
      <c r="C12151" s="28" t="s">
        <v>4574</v>
      </c>
      <c r="D12151" s="25">
        <v>41906</v>
      </c>
      <c r="F12151" s="26">
        <v>-25</v>
      </c>
      <c r="G12151" s="28" t="s">
        <v>2718</v>
      </c>
      <c r="H12151" s="28" t="s">
        <v>6666</v>
      </c>
      <c r="J12151" s="28" t="s">
        <v>4907</v>
      </c>
      <c r="K12151" s="29">
        <v>41906</v>
      </c>
      <c r="L12151" s="28" t="s">
        <v>7181</v>
      </c>
      <c r="M12151" s="28">
        <v>160109</v>
      </c>
    </row>
    <row r="12152" spans="1:13" hidden="1" x14ac:dyDescent="0.2">
      <c r="A12152" s="27">
        <v>96480</v>
      </c>
      <c r="B12152" s="28" t="s">
        <v>4573</v>
      </c>
      <c r="C12152" s="28" t="s">
        <v>5135</v>
      </c>
      <c r="D12152" s="25">
        <v>41906</v>
      </c>
      <c r="F12152" s="26">
        <v>3.7</v>
      </c>
      <c r="G12152" s="28" t="s">
        <v>2211</v>
      </c>
      <c r="H12152" s="28" t="s">
        <v>3370</v>
      </c>
      <c r="J12152" s="28" t="s">
        <v>4909</v>
      </c>
      <c r="K12152" s="29">
        <v>41907</v>
      </c>
      <c r="L12152" s="28" t="s">
        <v>5658</v>
      </c>
      <c r="M12152" s="28" t="s">
        <v>1650</v>
      </c>
    </row>
    <row r="12153" spans="1:13" hidden="1" x14ac:dyDescent="0.2">
      <c r="A12153" s="211">
        <v>96282</v>
      </c>
      <c r="B12153" s="28" t="s">
        <v>4579</v>
      </c>
      <c r="C12153" s="28" t="s">
        <v>4574</v>
      </c>
      <c r="D12153" s="25">
        <v>41907</v>
      </c>
      <c r="F12153" s="26">
        <v>40</v>
      </c>
      <c r="G12153" s="28" t="s">
        <v>4580</v>
      </c>
      <c r="H12153" s="28" t="s">
        <v>6667</v>
      </c>
      <c r="K12153" s="29">
        <v>41907</v>
      </c>
      <c r="L12153" s="28" t="s">
        <v>3059</v>
      </c>
      <c r="M12153" s="28" t="s">
        <v>4736</v>
      </c>
    </row>
    <row r="12154" spans="1:13" hidden="1" x14ac:dyDescent="0.2">
      <c r="A12154" s="211">
        <v>96436</v>
      </c>
      <c r="B12154" s="28" t="s">
        <v>4573</v>
      </c>
      <c r="C12154" s="33" t="s">
        <v>5135</v>
      </c>
      <c r="D12154" s="25">
        <v>41907</v>
      </c>
      <c r="E12154" s="28" t="s">
        <v>2804</v>
      </c>
      <c r="F12154" s="26">
        <v>64.8</v>
      </c>
      <c r="G12154" s="28" t="s">
        <v>1560</v>
      </c>
      <c r="H12154" s="28" t="s">
        <v>4600</v>
      </c>
      <c r="J12154" s="28" t="s">
        <v>4907</v>
      </c>
      <c r="K12154" s="29">
        <v>41908</v>
      </c>
      <c r="L12154" s="33" t="s">
        <v>5658</v>
      </c>
      <c r="M12154" s="28" t="s">
        <v>2735</v>
      </c>
    </row>
    <row r="12155" spans="1:13" x14ac:dyDescent="0.2">
      <c r="A12155" s="27">
        <v>96481</v>
      </c>
      <c r="B12155" s="28" t="s">
        <v>4573</v>
      </c>
      <c r="C12155" s="28" t="s">
        <v>5135</v>
      </c>
      <c r="D12155" s="25">
        <v>41907</v>
      </c>
      <c r="E12155" s="28" t="s">
        <v>6688</v>
      </c>
      <c r="F12155" s="26">
        <v>36.99</v>
      </c>
      <c r="G12155" s="28" t="s">
        <v>5137</v>
      </c>
      <c r="H12155" s="28" t="s">
        <v>7151</v>
      </c>
      <c r="J12155" s="28" t="s">
        <v>4907</v>
      </c>
      <c r="K12155" s="29">
        <v>41908</v>
      </c>
      <c r="L12155" s="28" t="s">
        <v>5658</v>
      </c>
      <c r="M12155" s="28" t="s">
        <v>3175</v>
      </c>
    </row>
    <row r="12156" spans="1:13" hidden="1" x14ac:dyDescent="0.2">
      <c r="A12156" s="27">
        <v>96482.1</v>
      </c>
      <c r="B12156" s="28" t="s">
        <v>4573</v>
      </c>
      <c r="C12156" s="28" t="s">
        <v>5135</v>
      </c>
      <c r="D12156" s="25">
        <v>41907</v>
      </c>
      <c r="E12156" s="28" t="s">
        <v>4006</v>
      </c>
      <c r="F12156" s="26">
        <v>2.75</v>
      </c>
      <c r="G12156" s="28" t="s">
        <v>5137</v>
      </c>
      <c r="H12156" s="28" t="s">
        <v>3370</v>
      </c>
      <c r="J12156" s="28" t="s">
        <v>4909</v>
      </c>
      <c r="K12156" s="29">
        <v>41908</v>
      </c>
      <c r="L12156" s="28" t="s">
        <v>5658</v>
      </c>
      <c r="M12156" s="28" t="s">
        <v>3175</v>
      </c>
    </row>
    <row r="12157" spans="1:13" hidden="1" x14ac:dyDescent="0.2">
      <c r="A12157" s="27">
        <v>96482.2</v>
      </c>
      <c r="B12157" s="28" t="s">
        <v>4573</v>
      </c>
      <c r="C12157" s="28" t="s">
        <v>5135</v>
      </c>
      <c r="D12157" s="25">
        <v>41907</v>
      </c>
      <c r="F12157" s="26">
        <v>24.63</v>
      </c>
      <c r="G12157" s="28" t="s">
        <v>5137</v>
      </c>
      <c r="H12157" s="28" t="s">
        <v>3365</v>
      </c>
      <c r="J12157" s="28" t="s">
        <v>4909</v>
      </c>
      <c r="K12157" s="29">
        <v>41908</v>
      </c>
      <c r="L12157" s="28" t="s">
        <v>5658</v>
      </c>
      <c r="M12157" s="28" t="s">
        <v>3175</v>
      </c>
    </row>
    <row r="12158" spans="1:13" hidden="1" x14ac:dyDescent="0.2">
      <c r="A12158" s="27">
        <v>96483</v>
      </c>
      <c r="B12158" s="28" t="s">
        <v>4573</v>
      </c>
      <c r="C12158" s="28" t="s">
        <v>5135</v>
      </c>
      <c r="D12158" s="25">
        <v>41907</v>
      </c>
      <c r="F12158" s="26">
        <v>38.090000000000003</v>
      </c>
      <c r="G12158" s="28" t="s">
        <v>5137</v>
      </c>
      <c r="H12158" s="28" t="s">
        <v>7322</v>
      </c>
      <c r="J12158" s="28" t="s">
        <v>7139</v>
      </c>
      <c r="K12158" s="29">
        <v>41908</v>
      </c>
      <c r="L12158" s="28" t="s">
        <v>5658</v>
      </c>
      <c r="M12158" s="28" t="s">
        <v>6199</v>
      </c>
    </row>
    <row r="12159" spans="1:13" hidden="1" x14ac:dyDescent="0.2">
      <c r="A12159" s="211">
        <v>96281</v>
      </c>
      <c r="B12159" s="28" t="s">
        <v>4592</v>
      </c>
      <c r="C12159" s="28" t="s">
        <v>4574</v>
      </c>
      <c r="D12159" s="25">
        <v>41908</v>
      </c>
      <c r="F12159" s="26">
        <v>-5969.71</v>
      </c>
      <c r="G12159" s="28" t="s">
        <v>4593</v>
      </c>
      <c r="H12159" s="28" t="s">
        <v>6666</v>
      </c>
      <c r="J12159" s="28" t="s">
        <v>4911</v>
      </c>
      <c r="K12159" s="29">
        <v>41908</v>
      </c>
      <c r="L12159" s="28" t="s">
        <v>7177</v>
      </c>
      <c r="M12159" s="28" t="s">
        <v>4744</v>
      </c>
    </row>
    <row r="12160" spans="1:13" hidden="1" x14ac:dyDescent="0.2">
      <c r="A12160" s="211">
        <v>96489</v>
      </c>
      <c r="B12160" s="28" t="s">
        <v>4573</v>
      </c>
      <c r="C12160" s="28" t="s">
        <v>5135</v>
      </c>
      <c r="D12160" s="25">
        <v>41908</v>
      </c>
      <c r="F12160" s="26">
        <v>3.59</v>
      </c>
      <c r="G12160" s="28" t="s">
        <v>7120</v>
      </c>
      <c r="H12160" s="28" t="s">
        <v>3484</v>
      </c>
      <c r="J12160" s="28" t="s">
        <v>4911</v>
      </c>
      <c r="K12160" s="29">
        <v>41909</v>
      </c>
      <c r="L12160" s="28" t="s">
        <v>5658</v>
      </c>
      <c r="M12160" s="28" t="s">
        <v>3798</v>
      </c>
    </row>
    <row r="12161" spans="1:13" hidden="1" x14ac:dyDescent="0.2">
      <c r="A12161" s="27">
        <v>96484</v>
      </c>
      <c r="B12161" s="28" t="s">
        <v>4573</v>
      </c>
      <c r="C12161" s="28" t="s">
        <v>5135</v>
      </c>
      <c r="D12161" s="25">
        <v>41908</v>
      </c>
      <c r="E12161" s="28" t="s">
        <v>2540</v>
      </c>
      <c r="F12161" s="26">
        <v>35</v>
      </c>
      <c r="G12161" s="28" t="s">
        <v>4529</v>
      </c>
      <c r="H12161" s="28" t="s">
        <v>3484</v>
      </c>
      <c r="J12161" s="28" t="s">
        <v>4909</v>
      </c>
      <c r="K12161" s="29">
        <v>41909</v>
      </c>
      <c r="L12161" s="28" t="s">
        <v>5658</v>
      </c>
      <c r="M12161" s="28" t="s">
        <v>7367</v>
      </c>
    </row>
    <row r="12162" spans="1:13" hidden="1" x14ac:dyDescent="0.2">
      <c r="A12162" s="27">
        <v>96485</v>
      </c>
      <c r="B12162" s="28" t="s">
        <v>4573</v>
      </c>
      <c r="C12162" s="28" t="s">
        <v>5135</v>
      </c>
      <c r="D12162" s="25">
        <v>41908</v>
      </c>
      <c r="F12162" s="26">
        <v>5.75</v>
      </c>
      <c r="G12162" s="28" t="s">
        <v>7119</v>
      </c>
      <c r="H12162" s="28" t="s">
        <v>3365</v>
      </c>
      <c r="J12162" s="28" t="s">
        <v>4911</v>
      </c>
      <c r="K12162" s="29">
        <v>41909</v>
      </c>
      <c r="L12162" s="28" t="s">
        <v>5658</v>
      </c>
      <c r="M12162" s="28" t="s">
        <v>6161</v>
      </c>
    </row>
    <row r="12163" spans="1:13" hidden="1" x14ac:dyDescent="0.2">
      <c r="A12163" s="27">
        <v>96486</v>
      </c>
      <c r="B12163" s="28" t="s">
        <v>4573</v>
      </c>
      <c r="C12163" s="28" t="s">
        <v>5135</v>
      </c>
      <c r="D12163" s="25">
        <v>41908</v>
      </c>
      <c r="F12163" s="26">
        <v>16.100000000000001</v>
      </c>
      <c r="G12163" s="28" t="s">
        <v>3696</v>
      </c>
      <c r="H12163" s="28" t="s">
        <v>3488</v>
      </c>
      <c r="J12163" s="28" t="s">
        <v>4908</v>
      </c>
      <c r="K12163" s="29">
        <v>41909</v>
      </c>
      <c r="L12163" s="28" t="s">
        <v>5658</v>
      </c>
      <c r="M12163" s="28" t="s">
        <v>3889</v>
      </c>
    </row>
    <row r="12164" spans="1:13" hidden="1" x14ac:dyDescent="0.2">
      <c r="A12164" s="27">
        <v>96487</v>
      </c>
      <c r="B12164" s="28" t="s">
        <v>4573</v>
      </c>
      <c r="C12164" s="28" t="s">
        <v>5135</v>
      </c>
      <c r="D12164" s="25">
        <v>41908</v>
      </c>
      <c r="F12164" s="26">
        <v>41.09</v>
      </c>
      <c r="G12164" s="28" t="s">
        <v>683</v>
      </c>
      <c r="H12164" s="28" t="s">
        <v>3365</v>
      </c>
      <c r="J12164" s="28" t="s">
        <v>4909</v>
      </c>
      <c r="K12164" s="29">
        <v>41909</v>
      </c>
      <c r="L12164" s="28" t="s">
        <v>5658</v>
      </c>
      <c r="M12164" s="28" t="s">
        <v>6903</v>
      </c>
    </row>
    <row r="12165" spans="1:13" hidden="1" x14ac:dyDescent="0.2">
      <c r="A12165" s="27">
        <v>96488</v>
      </c>
      <c r="B12165" s="28" t="s">
        <v>4573</v>
      </c>
      <c r="C12165" s="28" t="s">
        <v>5135</v>
      </c>
      <c r="D12165" s="25">
        <v>41908</v>
      </c>
      <c r="E12165" s="28" t="s">
        <v>5993</v>
      </c>
      <c r="F12165" s="26">
        <v>7.99</v>
      </c>
      <c r="G12165" s="28" t="s">
        <v>560</v>
      </c>
      <c r="H12165" s="28" t="s">
        <v>3370</v>
      </c>
      <c r="J12165" s="28" t="s">
        <v>4909</v>
      </c>
      <c r="K12165" s="29">
        <v>41909</v>
      </c>
      <c r="L12165" s="28" t="s">
        <v>5658</v>
      </c>
      <c r="M12165" s="28" t="s">
        <v>3793</v>
      </c>
    </row>
    <row r="12166" spans="1:13" hidden="1" x14ac:dyDescent="0.2">
      <c r="A12166" s="27">
        <v>96490</v>
      </c>
      <c r="B12166" s="28" t="s">
        <v>4573</v>
      </c>
      <c r="C12166" s="28" t="s">
        <v>5135</v>
      </c>
      <c r="D12166" s="25">
        <v>41909</v>
      </c>
      <c r="E12166" s="28" t="s">
        <v>2541</v>
      </c>
      <c r="F12166" s="26">
        <v>63</v>
      </c>
      <c r="G12166" s="28" t="s">
        <v>3696</v>
      </c>
      <c r="H12166" s="28" t="s">
        <v>3484</v>
      </c>
      <c r="J12166" s="28" t="s">
        <v>4909</v>
      </c>
      <c r="K12166" s="29">
        <v>41911</v>
      </c>
      <c r="L12166" s="28" t="s">
        <v>5658</v>
      </c>
      <c r="M12166" s="28" t="s">
        <v>6904</v>
      </c>
    </row>
    <row r="12167" spans="1:13" hidden="1" x14ac:dyDescent="0.2">
      <c r="A12167" s="211">
        <v>96491</v>
      </c>
      <c r="B12167" s="28" t="s">
        <v>4573</v>
      </c>
      <c r="C12167" s="28" t="s">
        <v>5135</v>
      </c>
      <c r="D12167" s="25">
        <v>41910</v>
      </c>
      <c r="F12167" s="26">
        <v>4.4000000000000004</v>
      </c>
      <c r="G12167" s="28" t="s">
        <v>896</v>
      </c>
      <c r="H12167" s="28" t="s">
        <v>3484</v>
      </c>
      <c r="J12167" s="28" t="s">
        <v>4907</v>
      </c>
      <c r="K12167" s="29">
        <v>41911</v>
      </c>
      <c r="L12167" s="28" t="s">
        <v>5658</v>
      </c>
      <c r="M12167" s="28" t="s">
        <v>7833</v>
      </c>
    </row>
    <row r="12168" spans="1:13" hidden="1" x14ac:dyDescent="0.2">
      <c r="A12168" s="211">
        <v>96492</v>
      </c>
      <c r="B12168" s="28" t="s">
        <v>4573</v>
      </c>
      <c r="C12168" s="28" t="s">
        <v>5135</v>
      </c>
      <c r="D12168" s="25">
        <v>41910</v>
      </c>
      <c r="E12168" s="28" t="s">
        <v>2542</v>
      </c>
      <c r="F12168" s="26">
        <v>41</v>
      </c>
      <c r="G12168" s="28" t="s">
        <v>6755</v>
      </c>
      <c r="H12168" s="28" t="s">
        <v>3379</v>
      </c>
      <c r="J12168" s="28" t="s">
        <v>4909</v>
      </c>
      <c r="K12168" s="29">
        <v>41911</v>
      </c>
      <c r="L12168" s="28" t="s">
        <v>5658</v>
      </c>
      <c r="M12168" s="28" t="s">
        <v>5070</v>
      </c>
    </row>
    <row r="12169" spans="1:13" hidden="1" x14ac:dyDescent="0.2">
      <c r="A12169" s="211">
        <v>96496</v>
      </c>
      <c r="B12169" s="28" t="s">
        <v>4573</v>
      </c>
      <c r="C12169" s="28" t="s">
        <v>5135</v>
      </c>
      <c r="D12169" s="25">
        <v>41911</v>
      </c>
      <c r="F12169" s="26">
        <v>5.2</v>
      </c>
      <c r="G12169" s="28" t="s">
        <v>990</v>
      </c>
      <c r="H12169" s="28" t="s">
        <v>3379</v>
      </c>
      <c r="J12169" s="28" t="s">
        <v>4907</v>
      </c>
      <c r="K12169" s="29">
        <v>41912</v>
      </c>
      <c r="L12169" s="28" t="s">
        <v>5658</v>
      </c>
      <c r="M12169" s="28" t="s">
        <v>1523</v>
      </c>
    </row>
    <row r="12170" spans="1:13" x14ac:dyDescent="0.2">
      <c r="A12170" s="211">
        <v>96493</v>
      </c>
      <c r="B12170" s="28" t="s">
        <v>4573</v>
      </c>
      <c r="C12170" s="28" t="s">
        <v>5135</v>
      </c>
      <c r="D12170" s="25">
        <v>41911</v>
      </c>
      <c r="E12170" s="28" t="s">
        <v>2543</v>
      </c>
      <c r="F12170" s="26">
        <v>74.400000000000006</v>
      </c>
      <c r="G12170" s="28" t="s">
        <v>2203</v>
      </c>
      <c r="H12170" s="28" t="s">
        <v>7151</v>
      </c>
      <c r="J12170" s="28" t="s">
        <v>4907</v>
      </c>
      <c r="K12170" s="29">
        <v>41912</v>
      </c>
      <c r="L12170" s="28" t="s">
        <v>5658</v>
      </c>
      <c r="M12170" s="28" t="s">
        <v>6905</v>
      </c>
    </row>
    <row r="12171" spans="1:13" hidden="1" x14ac:dyDescent="0.2">
      <c r="A12171" s="27">
        <v>96495</v>
      </c>
      <c r="B12171" s="28" t="s">
        <v>4573</v>
      </c>
      <c r="C12171" s="28" t="s">
        <v>5135</v>
      </c>
      <c r="D12171" s="25">
        <v>41911</v>
      </c>
      <c r="F12171" s="26">
        <v>3.39</v>
      </c>
      <c r="G12171" s="28" t="s">
        <v>7119</v>
      </c>
      <c r="H12171" s="28" t="s">
        <v>3365</v>
      </c>
      <c r="J12171" s="28" t="s">
        <v>4911</v>
      </c>
      <c r="K12171" s="29">
        <v>41912</v>
      </c>
      <c r="L12171" s="28" t="s">
        <v>5658</v>
      </c>
      <c r="M12171" s="28" t="s">
        <v>6161</v>
      </c>
    </row>
    <row r="12172" spans="1:13" hidden="1" x14ac:dyDescent="0.2">
      <c r="A12172" s="27">
        <v>96280</v>
      </c>
      <c r="B12172" s="28" t="s">
        <v>4573</v>
      </c>
      <c r="C12172" s="28" t="s">
        <v>4574</v>
      </c>
      <c r="D12172" s="25">
        <v>41911</v>
      </c>
      <c r="F12172" s="26">
        <v>30</v>
      </c>
      <c r="G12172" s="28" t="s">
        <v>5152</v>
      </c>
      <c r="H12172" s="28" t="s">
        <v>7311</v>
      </c>
      <c r="J12172" s="28" t="s">
        <v>4683</v>
      </c>
      <c r="K12172" s="29">
        <v>41911</v>
      </c>
      <c r="L12172" s="28" t="s">
        <v>7182</v>
      </c>
      <c r="M12172" s="28" t="s">
        <v>4743</v>
      </c>
    </row>
    <row r="12173" spans="1:13" hidden="1" x14ac:dyDescent="0.2">
      <c r="A12173" s="27">
        <v>96494</v>
      </c>
      <c r="B12173" s="28" t="s">
        <v>4573</v>
      </c>
      <c r="C12173" s="28" t="s">
        <v>5135</v>
      </c>
      <c r="D12173" s="25">
        <v>41911</v>
      </c>
      <c r="F12173" s="26">
        <v>17.350000000000001</v>
      </c>
      <c r="G12173" s="28" t="s">
        <v>5137</v>
      </c>
      <c r="H12173" s="28" t="s">
        <v>3365</v>
      </c>
      <c r="J12173" s="28" t="s">
        <v>4909</v>
      </c>
      <c r="K12173" s="29">
        <v>41912</v>
      </c>
      <c r="L12173" s="28" t="s">
        <v>5658</v>
      </c>
      <c r="M12173" s="28" t="s">
        <v>3175</v>
      </c>
    </row>
    <row r="12174" spans="1:13" hidden="1" x14ac:dyDescent="0.2">
      <c r="A12174" s="27">
        <v>96278</v>
      </c>
      <c r="B12174" s="28" t="s">
        <v>4573</v>
      </c>
      <c r="C12174" s="28" t="s">
        <v>4574</v>
      </c>
      <c r="D12174" s="25">
        <v>41911</v>
      </c>
      <c r="F12174" s="26">
        <v>45.64</v>
      </c>
      <c r="G12174" s="28" t="s">
        <v>6790</v>
      </c>
      <c r="H12174" s="28" t="s">
        <v>3381</v>
      </c>
      <c r="J12174" s="28" t="s">
        <v>4909</v>
      </c>
      <c r="K12174" s="29">
        <v>41911</v>
      </c>
      <c r="L12174" s="28" t="s">
        <v>7174</v>
      </c>
      <c r="M12174" s="28" t="s">
        <v>7220</v>
      </c>
    </row>
    <row r="12175" spans="1:13" hidden="1" x14ac:dyDescent="0.2">
      <c r="A12175" s="27">
        <v>96279</v>
      </c>
      <c r="B12175" s="28" t="s">
        <v>4573</v>
      </c>
      <c r="C12175" s="28" t="s">
        <v>4574</v>
      </c>
      <c r="D12175" s="25">
        <v>41911</v>
      </c>
      <c r="F12175" s="26">
        <v>19.5</v>
      </c>
      <c r="G12175" s="28" t="s">
        <v>5136</v>
      </c>
      <c r="H12175" s="28" t="s">
        <v>3381</v>
      </c>
      <c r="J12175" s="28" t="s">
        <v>4911</v>
      </c>
      <c r="K12175" s="29">
        <v>41911</v>
      </c>
      <c r="L12175" s="28" t="s">
        <v>7174</v>
      </c>
      <c r="M12175" s="28" t="s">
        <v>7221</v>
      </c>
    </row>
    <row r="12176" spans="1:13" hidden="1" x14ac:dyDescent="0.2">
      <c r="A12176" s="211">
        <v>96497</v>
      </c>
      <c r="B12176" s="28" t="s">
        <v>4573</v>
      </c>
      <c r="C12176" s="28" t="s">
        <v>5135</v>
      </c>
      <c r="D12176" s="25">
        <v>41912</v>
      </c>
      <c r="E12176" s="28" t="s">
        <v>2544</v>
      </c>
      <c r="F12176" s="26">
        <v>342.75</v>
      </c>
      <c r="G12176" s="28" t="s">
        <v>6389</v>
      </c>
      <c r="H12176" s="28" t="s">
        <v>7322</v>
      </c>
      <c r="J12176" s="28" t="s">
        <v>7139</v>
      </c>
      <c r="K12176" s="29">
        <v>41913</v>
      </c>
      <c r="L12176" s="28" t="s">
        <v>5658</v>
      </c>
      <c r="M12176" s="28" t="s">
        <v>8119</v>
      </c>
    </row>
    <row r="12177" spans="1:13" hidden="1" x14ac:dyDescent="0.2">
      <c r="A12177" s="211">
        <v>96277</v>
      </c>
      <c r="B12177" s="28" t="s">
        <v>4573</v>
      </c>
      <c r="C12177" s="28" t="s">
        <v>4574</v>
      </c>
      <c r="D12177" s="25">
        <v>41912</v>
      </c>
      <c r="F12177" s="26">
        <v>-371.49</v>
      </c>
      <c r="G12177" s="28" t="s">
        <v>5414</v>
      </c>
      <c r="H12177" s="28" t="s">
        <v>3381</v>
      </c>
      <c r="J12177" s="28" t="s">
        <v>4909</v>
      </c>
      <c r="K12177" s="29">
        <v>41912</v>
      </c>
      <c r="L12177" s="28" t="s">
        <v>7177</v>
      </c>
      <c r="M12177" s="28" t="s">
        <v>7188</v>
      </c>
    </row>
    <row r="12178" spans="1:13" hidden="1" x14ac:dyDescent="0.2">
      <c r="A12178" s="27">
        <v>96276</v>
      </c>
      <c r="B12178" s="28" t="s">
        <v>4573</v>
      </c>
      <c r="C12178" s="28" t="s">
        <v>4574</v>
      </c>
      <c r="D12178" s="25">
        <v>41912</v>
      </c>
      <c r="E12178" s="28" t="s">
        <v>6850</v>
      </c>
      <c r="F12178" s="26">
        <v>75.13</v>
      </c>
      <c r="G12178" s="28" t="s">
        <v>6849</v>
      </c>
      <c r="H12178" s="28" t="s">
        <v>4599</v>
      </c>
      <c r="I12178" s="28" t="s">
        <v>1107</v>
      </c>
      <c r="J12178" s="28" t="s">
        <v>4909</v>
      </c>
      <c r="K12178" s="29">
        <v>41912</v>
      </c>
      <c r="L12178" s="28" t="s">
        <v>7174</v>
      </c>
      <c r="M12178" s="28" t="s">
        <v>4742</v>
      </c>
    </row>
    <row r="12179" spans="1:13" hidden="1" x14ac:dyDescent="0.2">
      <c r="A12179" s="27">
        <v>96533</v>
      </c>
      <c r="B12179" s="28" t="s">
        <v>4573</v>
      </c>
      <c r="C12179" s="28" t="s">
        <v>5133</v>
      </c>
      <c r="D12179" s="25">
        <v>41912</v>
      </c>
      <c r="F12179" s="26">
        <v>15.68</v>
      </c>
      <c r="G12179" s="28" t="s">
        <v>5137</v>
      </c>
      <c r="H12179" s="28" t="s">
        <v>3365</v>
      </c>
      <c r="J12179" s="28" t="s">
        <v>4909</v>
      </c>
      <c r="K12179" s="29">
        <v>41912</v>
      </c>
      <c r="L12179" s="28" t="s">
        <v>5658</v>
      </c>
      <c r="M12179" s="28" t="s">
        <v>1431</v>
      </c>
    </row>
    <row r="12180" spans="1:13" hidden="1" x14ac:dyDescent="0.2">
      <c r="A12180" s="211">
        <v>96594.2</v>
      </c>
      <c r="B12180" s="28" t="s">
        <v>4573</v>
      </c>
      <c r="C12180" s="28" t="s">
        <v>4574</v>
      </c>
      <c r="D12180" s="25">
        <v>41913</v>
      </c>
      <c r="E12180" s="28" t="s">
        <v>468</v>
      </c>
      <c r="F12180" s="26">
        <v>50</v>
      </c>
      <c r="G12180" s="28" t="s">
        <v>5158</v>
      </c>
      <c r="H12180" s="28" t="s">
        <v>7154</v>
      </c>
      <c r="J12180" s="28" t="s">
        <v>4905</v>
      </c>
      <c r="K12180" s="29">
        <v>41913</v>
      </c>
      <c r="L12180" s="28" t="s">
        <v>7182</v>
      </c>
      <c r="M12180" s="28" t="s">
        <v>407</v>
      </c>
    </row>
    <row r="12181" spans="1:13" hidden="1" x14ac:dyDescent="0.2">
      <c r="A12181" s="211">
        <v>96594.1</v>
      </c>
      <c r="B12181" s="28" t="s">
        <v>4573</v>
      </c>
      <c r="C12181" s="28" t="s">
        <v>4574</v>
      </c>
      <c r="D12181" s="25">
        <v>41913</v>
      </c>
      <c r="F12181" s="26">
        <v>50</v>
      </c>
      <c r="G12181" s="28" t="s">
        <v>4915</v>
      </c>
      <c r="H12181" s="28" t="s">
        <v>4600</v>
      </c>
      <c r="J12181" s="28" t="s">
        <v>4905</v>
      </c>
      <c r="K12181" s="29">
        <v>41913</v>
      </c>
      <c r="L12181" s="28" t="s">
        <v>7182</v>
      </c>
      <c r="M12181" s="28" t="s">
        <v>407</v>
      </c>
    </row>
    <row r="12182" spans="1:13" hidden="1" x14ac:dyDescent="0.2">
      <c r="A12182" s="211">
        <v>96659</v>
      </c>
      <c r="B12182" s="28" t="s">
        <v>4573</v>
      </c>
      <c r="C12182" s="28" t="s">
        <v>4580</v>
      </c>
      <c r="D12182" s="25">
        <v>41913</v>
      </c>
      <c r="E12182" s="28" t="s">
        <v>6354</v>
      </c>
      <c r="F12182" s="26">
        <v>80</v>
      </c>
      <c r="G12182" s="28" t="s">
        <v>2999</v>
      </c>
      <c r="H12182" s="28" t="s">
        <v>7311</v>
      </c>
      <c r="J12182" s="28" t="s">
        <v>4683</v>
      </c>
    </row>
    <row r="12183" spans="1:13" hidden="1" x14ac:dyDescent="0.2">
      <c r="A12183" s="211">
        <v>96587</v>
      </c>
      <c r="B12183" s="28" t="s">
        <v>4573</v>
      </c>
      <c r="C12183" s="28" t="s">
        <v>4574</v>
      </c>
      <c r="D12183" s="25">
        <v>41913</v>
      </c>
      <c r="F12183" s="26">
        <v>5</v>
      </c>
      <c r="G12183" s="28" t="s">
        <v>5134</v>
      </c>
      <c r="H12183" s="28" t="s">
        <v>5954</v>
      </c>
      <c r="J12183" s="28" t="s">
        <v>4912</v>
      </c>
      <c r="K12183" s="29">
        <v>41913</v>
      </c>
      <c r="L12183" s="28" t="s">
        <v>7174</v>
      </c>
      <c r="M12183" s="28" t="s">
        <v>7194</v>
      </c>
    </row>
    <row r="12184" spans="1:13" hidden="1" x14ac:dyDescent="0.2">
      <c r="A12184" s="211">
        <v>96592</v>
      </c>
      <c r="B12184" s="28" t="s">
        <v>4573</v>
      </c>
      <c r="C12184" s="28" t="s">
        <v>4574</v>
      </c>
      <c r="D12184" s="25">
        <v>41913</v>
      </c>
      <c r="E12184" s="28" t="s">
        <v>7946</v>
      </c>
      <c r="F12184" s="26">
        <v>10.85</v>
      </c>
      <c r="G12184" s="28" t="s">
        <v>5151</v>
      </c>
      <c r="H12184" s="28" t="s">
        <v>277</v>
      </c>
      <c r="J12184" s="28" t="s">
        <v>4907</v>
      </c>
      <c r="K12184" s="29">
        <v>41913</v>
      </c>
      <c r="L12184" s="28" t="s">
        <v>7174</v>
      </c>
      <c r="M12184" s="28" t="s">
        <v>6682</v>
      </c>
    </row>
    <row r="12185" spans="1:13" hidden="1" x14ac:dyDescent="0.2">
      <c r="A12185" s="211">
        <v>96595</v>
      </c>
      <c r="B12185" s="28" t="s">
        <v>4573</v>
      </c>
      <c r="C12185" s="28" t="s">
        <v>4574</v>
      </c>
      <c r="D12185" s="25">
        <v>41913</v>
      </c>
      <c r="E12185" s="28" t="s">
        <v>3382</v>
      </c>
      <c r="F12185" s="26">
        <v>120</v>
      </c>
      <c r="G12185" s="28" t="s">
        <v>5414</v>
      </c>
      <c r="H12185" s="28" t="s">
        <v>3381</v>
      </c>
      <c r="J12185" s="28" t="s">
        <v>4909</v>
      </c>
      <c r="K12185" s="29">
        <v>41913</v>
      </c>
      <c r="L12185" s="28" t="s">
        <v>7174</v>
      </c>
      <c r="M12185" s="28" t="s">
        <v>7188</v>
      </c>
    </row>
    <row r="12186" spans="1:13" hidden="1" x14ac:dyDescent="0.2">
      <c r="A12186" s="27">
        <v>96652</v>
      </c>
      <c r="B12186" s="28" t="s">
        <v>4573</v>
      </c>
      <c r="C12186" s="28" t="s">
        <v>4580</v>
      </c>
      <c r="D12186" s="25">
        <v>41913</v>
      </c>
      <c r="E12186" s="28" t="s">
        <v>2957</v>
      </c>
      <c r="F12186" s="26">
        <v>15</v>
      </c>
      <c r="G12186" s="28" t="s">
        <v>3696</v>
      </c>
      <c r="H12186" s="28" t="s">
        <v>3488</v>
      </c>
      <c r="J12186" s="28" t="s">
        <v>4911</v>
      </c>
    </row>
    <row r="12187" spans="1:13" hidden="1" x14ac:dyDescent="0.2">
      <c r="A12187" s="27">
        <v>96660</v>
      </c>
      <c r="B12187" s="28" t="s">
        <v>4573</v>
      </c>
      <c r="C12187" s="28" t="s">
        <v>2008</v>
      </c>
      <c r="D12187" s="25">
        <v>41913</v>
      </c>
      <c r="F12187" s="26">
        <v>50.71</v>
      </c>
      <c r="G12187" s="28" t="s">
        <v>683</v>
      </c>
      <c r="H12187" s="28" t="s">
        <v>3365</v>
      </c>
      <c r="J12187" s="28" t="s">
        <v>4909</v>
      </c>
      <c r="K12187" s="29">
        <v>41680</v>
      </c>
      <c r="L12187" s="28" t="s">
        <v>5658</v>
      </c>
      <c r="M12187" s="28" t="s">
        <v>444</v>
      </c>
    </row>
    <row r="12188" spans="1:13" hidden="1" x14ac:dyDescent="0.2">
      <c r="A12188" s="27">
        <v>96594.3</v>
      </c>
      <c r="B12188" s="28" t="s">
        <v>4573</v>
      </c>
      <c r="C12188" s="28" t="s">
        <v>4574</v>
      </c>
      <c r="D12188" s="25">
        <v>41913</v>
      </c>
      <c r="E12188" s="28" t="s">
        <v>3367</v>
      </c>
      <c r="F12188" s="26">
        <v>30</v>
      </c>
      <c r="G12188" s="28" t="s">
        <v>8412</v>
      </c>
      <c r="H12188" s="28" t="s">
        <v>3365</v>
      </c>
      <c r="J12188" s="28" t="s">
        <v>4905</v>
      </c>
      <c r="K12188" s="29">
        <v>41913</v>
      </c>
      <c r="L12188" s="28" t="s">
        <v>7182</v>
      </c>
      <c r="M12188" s="28" t="s">
        <v>407</v>
      </c>
    </row>
    <row r="12189" spans="1:13" hidden="1" x14ac:dyDescent="0.2">
      <c r="A12189" s="27">
        <v>96498</v>
      </c>
      <c r="B12189" s="28" t="s">
        <v>4573</v>
      </c>
      <c r="C12189" s="28" t="s">
        <v>5135</v>
      </c>
      <c r="D12189" s="25">
        <v>41913</v>
      </c>
      <c r="F12189" s="26">
        <v>3.43</v>
      </c>
      <c r="G12189" s="28" t="s">
        <v>5137</v>
      </c>
      <c r="H12189" s="28" t="s">
        <v>3365</v>
      </c>
      <c r="J12189" s="28" t="s">
        <v>4909</v>
      </c>
      <c r="K12189" s="29">
        <v>41914</v>
      </c>
      <c r="L12189" s="28" t="s">
        <v>5658</v>
      </c>
      <c r="M12189" s="28" t="s">
        <v>6195</v>
      </c>
    </row>
    <row r="12190" spans="1:13" hidden="1" x14ac:dyDescent="0.2">
      <c r="A12190" s="27">
        <v>96532</v>
      </c>
      <c r="B12190" s="28" t="s">
        <v>5150</v>
      </c>
      <c r="C12190" s="28" t="s">
        <v>5133</v>
      </c>
      <c r="D12190" s="25">
        <v>41913</v>
      </c>
      <c r="F12190" s="26">
        <v>-50</v>
      </c>
      <c r="G12190" s="28" t="s">
        <v>5133</v>
      </c>
      <c r="H12190" s="28" t="s">
        <v>6667</v>
      </c>
      <c r="K12190" s="29">
        <v>41913</v>
      </c>
      <c r="L12190" s="28" t="s">
        <v>5658</v>
      </c>
      <c r="M12190" s="28" t="s">
        <v>2745</v>
      </c>
    </row>
    <row r="12191" spans="1:13" hidden="1" x14ac:dyDescent="0.2">
      <c r="A12191" s="27">
        <v>96591</v>
      </c>
      <c r="B12191" s="28" t="s">
        <v>4579</v>
      </c>
      <c r="C12191" s="28" t="s">
        <v>4574</v>
      </c>
      <c r="D12191" s="25">
        <v>41913</v>
      </c>
      <c r="F12191" s="26">
        <v>50</v>
      </c>
      <c r="G12191" s="28" t="s">
        <v>5133</v>
      </c>
      <c r="H12191" s="28" t="s">
        <v>6667</v>
      </c>
      <c r="K12191" s="29">
        <v>41913</v>
      </c>
      <c r="L12191" s="28" t="s">
        <v>7174</v>
      </c>
      <c r="M12191" s="28" t="s">
        <v>2972</v>
      </c>
    </row>
    <row r="12192" spans="1:13" hidden="1" x14ac:dyDescent="0.2">
      <c r="A12192" s="27">
        <v>96588</v>
      </c>
      <c r="B12192" s="28" t="s">
        <v>4573</v>
      </c>
      <c r="C12192" s="28" t="s">
        <v>4574</v>
      </c>
      <c r="D12192" s="25">
        <v>41913</v>
      </c>
      <c r="F12192" s="26">
        <v>39.85</v>
      </c>
      <c r="G12192" s="28" t="s">
        <v>6021</v>
      </c>
      <c r="H12192" s="28" t="s">
        <v>3381</v>
      </c>
      <c r="J12192" s="28" t="s">
        <v>4909</v>
      </c>
      <c r="K12192" s="29">
        <v>41913</v>
      </c>
      <c r="L12192" s="28" t="s">
        <v>7174</v>
      </c>
      <c r="M12192" s="28" t="s">
        <v>6784</v>
      </c>
    </row>
    <row r="12193" spans="1:13" hidden="1" x14ac:dyDescent="0.2">
      <c r="A12193" s="27">
        <v>96658</v>
      </c>
      <c r="B12193" s="28" t="s">
        <v>4573</v>
      </c>
      <c r="C12193" s="28" t="s">
        <v>4580</v>
      </c>
      <c r="D12193" s="25">
        <v>41913</v>
      </c>
      <c r="E12193" s="28" t="s">
        <v>443</v>
      </c>
      <c r="F12193" s="26">
        <v>120</v>
      </c>
      <c r="G12193" s="28" t="s">
        <v>3344</v>
      </c>
      <c r="H12193" s="28" t="s">
        <v>7324</v>
      </c>
      <c r="J12193" s="28" t="s">
        <v>4909</v>
      </c>
    </row>
    <row r="12194" spans="1:13" hidden="1" x14ac:dyDescent="0.2">
      <c r="A12194" s="27">
        <v>96589</v>
      </c>
      <c r="B12194" s="28" t="s">
        <v>4573</v>
      </c>
      <c r="C12194" s="28" t="s">
        <v>4574</v>
      </c>
      <c r="D12194" s="25">
        <v>41913</v>
      </c>
      <c r="F12194" s="26">
        <v>12.12</v>
      </c>
      <c r="G12194" s="28" t="s">
        <v>6022</v>
      </c>
      <c r="H12194" s="28" t="s">
        <v>3381</v>
      </c>
      <c r="J12194" s="28" t="s">
        <v>4909</v>
      </c>
      <c r="K12194" s="29">
        <v>41913</v>
      </c>
      <c r="L12194" s="28" t="s">
        <v>7174</v>
      </c>
      <c r="M12194" s="28" t="s">
        <v>7195</v>
      </c>
    </row>
    <row r="12195" spans="1:13" hidden="1" x14ac:dyDescent="0.2">
      <c r="A12195" s="27">
        <v>96593</v>
      </c>
      <c r="B12195" s="28" t="s">
        <v>4573</v>
      </c>
      <c r="C12195" s="28" t="s">
        <v>4574</v>
      </c>
      <c r="D12195" s="25">
        <v>41913</v>
      </c>
      <c r="E12195" s="28" t="s">
        <v>7162</v>
      </c>
      <c r="F12195" s="26">
        <v>20</v>
      </c>
      <c r="G12195" s="28" t="s">
        <v>4595</v>
      </c>
      <c r="H12195" s="28" t="s">
        <v>3370</v>
      </c>
      <c r="J12195" s="28" t="s">
        <v>4906</v>
      </c>
      <c r="K12195" s="29">
        <v>41913</v>
      </c>
      <c r="L12195" s="28" t="s">
        <v>7182</v>
      </c>
      <c r="M12195" s="28" t="s">
        <v>406</v>
      </c>
    </row>
    <row r="12196" spans="1:13" hidden="1" x14ac:dyDescent="0.2">
      <c r="A12196" s="27">
        <v>96594.4</v>
      </c>
      <c r="B12196" s="28" t="s">
        <v>4573</v>
      </c>
      <c r="C12196" s="28" t="s">
        <v>4574</v>
      </c>
      <c r="D12196" s="25">
        <v>41913</v>
      </c>
      <c r="E12196" s="28" t="s">
        <v>7163</v>
      </c>
      <c r="F12196" s="26">
        <v>20</v>
      </c>
      <c r="G12196" s="28" t="s">
        <v>4595</v>
      </c>
      <c r="H12196" s="28" t="s">
        <v>3370</v>
      </c>
      <c r="J12196" s="28" t="s">
        <v>4905</v>
      </c>
      <c r="K12196" s="29">
        <v>41913</v>
      </c>
      <c r="L12196" s="28" t="s">
        <v>7182</v>
      </c>
      <c r="M12196" s="28" t="s">
        <v>407</v>
      </c>
    </row>
    <row r="12197" spans="1:13" hidden="1" x14ac:dyDescent="0.2">
      <c r="A12197" s="27">
        <v>96657</v>
      </c>
      <c r="B12197" s="28" t="s">
        <v>4573</v>
      </c>
      <c r="C12197" s="28" t="s">
        <v>4580</v>
      </c>
      <c r="D12197" s="25">
        <v>41913</v>
      </c>
      <c r="E12197" s="28" t="s">
        <v>8565</v>
      </c>
      <c r="F12197" s="26">
        <v>230</v>
      </c>
      <c r="G12197" s="28" t="s">
        <v>4595</v>
      </c>
      <c r="H12197" s="28" t="s">
        <v>3370</v>
      </c>
    </row>
    <row r="12198" spans="1:13" hidden="1" x14ac:dyDescent="0.2">
      <c r="A12198" s="27">
        <v>96656</v>
      </c>
      <c r="B12198" s="28" t="s">
        <v>5150</v>
      </c>
      <c r="C12198" s="28" t="s">
        <v>4580</v>
      </c>
      <c r="D12198" s="25">
        <v>41913</v>
      </c>
      <c r="E12198" s="28" t="s">
        <v>8564</v>
      </c>
      <c r="F12198" s="26">
        <v>-560</v>
      </c>
      <c r="G12198" s="28" t="s">
        <v>4574</v>
      </c>
      <c r="H12198" s="28" t="s">
        <v>6667</v>
      </c>
    </row>
    <row r="12199" spans="1:13" hidden="1" x14ac:dyDescent="0.2">
      <c r="A12199" s="27">
        <v>96586</v>
      </c>
      <c r="B12199" s="28" t="s">
        <v>4573</v>
      </c>
      <c r="C12199" s="28" t="s">
        <v>4574</v>
      </c>
      <c r="D12199" s="25">
        <v>41913</v>
      </c>
      <c r="E12199" s="28" t="s">
        <v>5365</v>
      </c>
      <c r="F12199" s="26">
        <v>50.09</v>
      </c>
      <c r="G12199" s="28" t="s">
        <v>4597</v>
      </c>
      <c r="H12199" s="28" t="s">
        <v>3381</v>
      </c>
      <c r="J12199" s="28" t="s">
        <v>4909</v>
      </c>
      <c r="K12199" s="29">
        <v>41913</v>
      </c>
      <c r="L12199" s="28" t="s">
        <v>7174</v>
      </c>
      <c r="M12199" s="28" t="s">
        <v>7192</v>
      </c>
    </row>
    <row r="12200" spans="1:13" hidden="1" x14ac:dyDescent="0.2">
      <c r="A12200" s="27">
        <v>96590</v>
      </c>
      <c r="B12200" s="28" t="s">
        <v>4573</v>
      </c>
      <c r="C12200" s="28" t="s">
        <v>4574</v>
      </c>
      <c r="D12200" s="25">
        <v>41913</v>
      </c>
      <c r="E12200" s="28" t="s">
        <v>5365</v>
      </c>
      <c r="F12200" s="26">
        <v>180</v>
      </c>
      <c r="G12200" s="28" t="s">
        <v>4597</v>
      </c>
      <c r="H12200" s="28" t="s">
        <v>3381</v>
      </c>
      <c r="J12200" s="28" t="s">
        <v>4909</v>
      </c>
      <c r="K12200" s="29">
        <v>41913</v>
      </c>
      <c r="L12200" s="28" t="s">
        <v>7174</v>
      </c>
      <c r="M12200" s="28" t="s">
        <v>7192</v>
      </c>
    </row>
    <row r="12201" spans="1:13" hidden="1" x14ac:dyDescent="0.2">
      <c r="A12201" s="211">
        <v>96503</v>
      </c>
      <c r="B12201" s="28" t="s">
        <v>4573</v>
      </c>
      <c r="C12201" s="28" t="s">
        <v>5135</v>
      </c>
      <c r="D12201" s="25">
        <v>41914</v>
      </c>
      <c r="E12201" s="28" t="s">
        <v>1212</v>
      </c>
      <c r="F12201" s="26">
        <v>8.5</v>
      </c>
      <c r="G12201" s="28" t="s">
        <v>7137</v>
      </c>
      <c r="H12201" s="28" t="s">
        <v>7323</v>
      </c>
      <c r="J12201" s="28" t="s">
        <v>4912</v>
      </c>
      <c r="K12201" s="29">
        <v>41915</v>
      </c>
      <c r="L12201" s="28" t="s">
        <v>5658</v>
      </c>
      <c r="M12201" s="28" t="s">
        <v>6906</v>
      </c>
    </row>
    <row r="12202" spans="1:13" hidden="1" x14ac:dyDescent="0.2">
      <c r="A12202" s="211">
        <v>96583</v>
      </c>
      <c r="B12202" s="28" t="s">
        <v>4579</v>
      </c>
      <c r="C12202" s="28" t="s">
        <v>4574</v>
      </c>
      <c r="D12202" s="25">
        <v>41914</v>
      </c>
      <c r="F12202" s="26">
        <v>50</v>
      </c>
      <c r="G12202" s="28" t="s">
        <v>4580</v>
      </c>
      <c r="H12202" s="28" t="s">
        <v>6667</v>
      </c>
      <c r="K12202" s="29">
        <v>41914</v>
      </c>
      <c r="L12202" s="28" t="s">
        <v>3059</v>
      </c>
      <c r="M12202" s="28" t="s">
        <v>2877</v>
      </c>
    </row>
    <row r="12203" spans="1:13" hidden="1" x14ac:dyDescent="0.2">
      <c r="A12203" s="211">
        <v>96504</v>
      </c>
      <c r="B12203" s="28" t="s">
        <v>4573</v>
      </c>
      <c r="C12203" s="28" t="s">
        <v>5135</v>
      </c>
      <c r="D12203" s="25">
        <v>41914</v>
      </c>
      <c r="F12203" s="26">
        <v>3.34</v>
      </c>
      <c r="G12203" s="28" t="s">
        <v>7120</v>
      </c>
      <c r="H12203" s="28" t="s">
        <v>3484</v>
      </c>
      <c r="J12203" s="28" t="s">
        <v>4911</v>
      </c>
      <c r="K12203" s="29">
        <v>41915</v>
      </c>
      <c r="L12203" s="28" t="s">
        <v>5658</v>
      </c>
      <c r="M12203" s="28" t="s">
        <v>3798</v>
      </c>
    </row>
    <row r="12204" spans="1:13" hidden="1" x14ac:dyDescent="0.2">
      <c r="A12204" s="211">
        <v>96502</v>
      </c>
      <c r="B12204" s="28" t="s">
        <v>4573</v>
      </c>
      <c r="C12204" s="28" t="s">
        <v>5135</v>
      </c>
      <c r="D12204" s="25">
        <v>41914</v>
      </c>
      <c r="F12204" s="26">
        <v>45.9</v>
      </c>
      <c r="G12204" s="28" t="s">
        <v>898</v>
      </c>
      <c r="H12204" s="28" t="s">
        <v>7322</v>
      </c>
      <c r="J12204" s="28" t="s">
        <v>7139</v>
      </c>
      <c r="K12204" s="29">
        <v>41915</v>
      </c>
      <c r="L12204" s="28" t="s">
        <v>5658</v>
      </c>
      <c r="M12204" s="28" t="s">
        <v>6567</v>
      </c>
    </row>
    <row r="12205" spans="1:13" hidden="1" x14ac:dyDescent="0.2">
      <c r="A12205" s="27">
        <v>96584</v>
      </c>
      <c r="B12205" s="28" t="s">
        <v>4573</v>
      </c>
      <c r="C12205" s="28" t="s">
        <v>4574</v>
      </c>
      <c r="D12205" s="25">
        <v>41914</v>
      </c>
      <c r="F12205" s="26">
        <v>27.52</v>
      </c>
      <c r="G12205" s="28" t="s">
        <v>8623</v>
      </c>
      <c r="H12205" s="28" t="s">
        <v>3381</v>
      </c>
      <c r="J12205" s="28" t="s">
        <v>4907</v>
      </c>
      <c r="K12205" s="29">
        <v>41914</v>
      </c>
      <c r="L12205" s="28" t="s">
        <v>7174</v>
      </c>
      <c r="M12205" s="28" t="s">
        <v>1402</v>
      </c>
    </row>
    <row r="12206" spans="1:13" hidden="1" x14ac:dyDescent="0.2">
      <c r="A12206" s="27">
        <v>96585</v>
      </c>
      <c r="B12206" s="28" t="s">
        <v>4573</v>
      </c>
      <c r="C12206" s="28" t="s">
        <v>4574</v>
      </c>
      <c r="D12206" s="25">
        <v>41914</v>
      </c>
      <c r="E12206" s="28" t="s">
        <v>3389</v>
      </c>
      <c r="F12206" s="26">
        <v>26.95</v>
      </c>
      <c r="G12206" s="28" t="s">
        <v>5139</v>
      </c>
      <c r="H12206" s="28" t="s">
        <v>3381</v>
      </c>
      <c r="J12206" s="28" t="s">
        <v>4911</v>
      </c>
      <c r="K12206" s="29">
        <v>41914</v>
      </c>
      <c r="L12206" s="28" t="s">
        <v>7174</v>
      </c>
      <c r="M12206" s="28" t="s">
        <v>7187</v>
      </c>
    </row>
    <row r="12207" spans="1:13" hidden="1" x14ac:dyDescent="0.2">
      <c r="A12207" s="27">
        <v>96499.1</v>
      </c>
      <c r="B12207" s="28" t="s">
        <v>4573</v>
      </c>
      <c r="C12207" s="28" t="s">
        <v>5135</v>
      </c>
      <c r="D12207" s="25">
        <v>41914</v>
      </c>
      <c r="E12207" s="28" t="s">
        <v>1331</v>
      </c>
      <c r="F12207" s="26">
        <v>6</v>
      </c>
      <c r="G12207" s="28" t="s">
        <v>5137</v>
      </c>
      <c r="H12207" s="28" t="s">
        <v>3488</v>
      </c>
      <c r="J12207" s="28" t="s">
        <v>4908</v>
      </c>
      <c r="K12207" s="29">
        <v>41915</v>
      </c>
      <c r="L12207" s="28" t="s">
        <v>5658</v>
      </c>
      <c r="M12207" s="28" t="s">
        <v>3175</v>
      </c>
    </row>
    <row r="12208" spans="1:13" hidden="1" x14ac:dyDescent="0.2">
      <c r="A12208" s="27">
        <v>96499.199999999997</v>
      </c>
      <c r="B12208" s="28" t="s">
        <v>4573</v>
      </c>
      <c r="C12208" s="28" t="s">
        <v>5135</v>
      </c>
      <c r="D12208" s="25">
        <v>41914</v>
      </c>
      <c r="E12208" s="28" t="s">
        <v>4004</v>
      </c>
      <c r="F12208" s="26">
        <v>2.2000000000000002</v>
      </c>
      <c r="G12208" s="28" t="s">
        <v>5137</v>
      </c>
      <c r="H12208" s="28" t="s">
        <v>3370</v>
      </c>
      <c r="J12208" s="28" t="s">
        <v>4909</v>
      </c>
      <c r="K12208" s="29">
        <v>41915</v>
      </c>
      <c r="L12208" s="28" t="s">
        <v>5658</v>
      </c>
      <c r="M12208" s="28" t="s">
        <v>3175</v>
      </c>
    </row>
    <row r="12209" spans="1:13" hidden="1" x14ac:dyDescent="0.2">
      <c r="A12209" s="27">
        <v>96499.3</v>
      </c>
      <c r="B12209" s="28" t="s">
        <v>4573</v>
      </c>
      <c r="C12209" s="28" t="s">
        <v>5135</v>
      </c>
      <c r="D12209" s="25">
        <v>41914</v>
      </c>
      <c r="F12209" s="26">
        <v>20.66</v>
      </c>
      <c r="G12209" s="28" t="s">
        <v>5137</v>
      </c>
      <c r="H12209" s="28" t="s">
        <v>3365</v>
      </c>
      <c r="J12209" s="28" t="s">
        <v>4909</v>
      </c>
      <c r="K12209" s="29">
        <v>41915</v>
      </c>
      <c r="L12209" s="28" t="s">
        <v>5658</v>
      </c>
      <c r="M12209" s="28" t="s">
        <v>3175</v>
      </c>
    </row>
    <row r="12210" spans="1:13" x14ac:dyDescent="0.2">
      <c r="A12210" s="27">
        <v>96500</v>
      </c>
      <c r="B12210" s="28" t="s">
        <v>4573</v>
      </c>
      <c r="C12210" s="28" t="s">
        <v>5135</v>
      </c>
      <c r="D12210" s="25">
        <v>41914</v>
      </c>
      <c r="E12210" s="28" t="s">
        <v>6687</v>
      </c>
      <c r="F12210" s="26">
        <v>12.11</v>
      </c>
      <c r="G12210" s="28" t="s">
        <v>5137</v>
      </c>
      <c r="H12210" s="28" t="s">
        <v>7151</v>
      </c>
      <c r="J12210" s="28" t="s">
        <v>4907</v>
      </c>
      <c r="K12210" s="29">
        <v>41915</v>
      </c>
      <c r="L12210" s="28" t="s">
        <v>5658</v>
      </c>
      <c r="M12210" s="28" t="s">
        <v>3175</v>
      </c>
    </row>
    <row r="12211" spans="1:13" hidden="1" x14ac:dyDescent="0.2">
      <c r="A12211" s="27">
        <v>96501</v>
      </c>
      <c r="B12211" s="28" t="s">
        <v>4573</v>
      </c>
      <c r="C12211" s="28" t="s">
        <v>5135</v>
      </c>
      <c r="D12211" s="25">
        <v>41914</v>
      </c>
      <c r="F12211" s="26">
        <v>3.13</v>
      </c>
      <c r="G12211" s="28" t="s">
        <v>5137</v>
      </c>
      <c r="H12211" s="28" t="s">
        <v>3365</v>
      </c>
      <c r="J12211" s="28" t="s">
        <v>4909</v>
      </c>
      <c r="K12211" s="29">
        <v>41915</v>
      </c>
      <c r="L12211" s="28" t="s">
        <v>5658</v>
      </c>
      <c r="M12211" s="28" t="s">
        <v>6195</v>
      </c>
    </row>
    <row r="12212" spans="1:13" x14ac:dyDescent="0.2">
      <c r="A12212" s="27">
        <v>96582</v>
      </c>
      <c r="B12212" s="28" t="s">
        <v>4573</v>
      </c>
      <c r="C12212" s="28" t="s">
        <v>4574</v>
      </c>
      <c r="D12212" s="25">
        <v>41914</v>
      </c>
      <c r="F12212" s="26">
        <v>257.7</v>
      </c>
      <c r="G12212" s="28" t="s">
        <v>2205</v>
      </c>
      <c r="H12212" s="28" t="s">
        <v>7151</v>
      </c>
      <c r="J12212" s="28" t="s">
        <v>4911</v>
      </c>
      <c r="K12212" s="29">
        <v>41914</v>
      </c>
      <c r="L12212" s="28" t="s">
        <v>7212</v>
      </c>
      <c r="M12212" s="28" t="s">
        <v>405</v>
      </c>
    </row>
    <row r="12213" spans="1:13" hidden="1" x14ac:dyDescent="0.2">
      <c r="A12213" s="211">
        <v>96579</v>
      </c>
      <c r="B12213" s="28" t="s">
        <v>4573</v>
      </c>
      <c r="C12213" s="28" t="s">
        <v>4574</v>
      </c>
      <c r="D12213" s="25">
        <v>41915</v>
      </c>
      <c r="F12213" s="26">
        <v>38</v>
      </c>
      <c r="G12213" s="28" t="s">
        <v>6756</v>
      </c>
      <c r="H12213" s="28" t="s">
        <v>277</v>
      </c>
      <c r="J12213" s="28" t="s">
        <v>4911</v>
      </c>
      <c r="K12213" s="29">
        <v>41915</v>
      </c>
      <c r="L12213" s="28" t="s">
        <v>7174</v>
      </c>
      <c r="M12213" s="28" t="s">
        <v>6785</v>
      </c>
    </row>
    <row r="12214" spans="1:13" hidden="1" x14ac:dyDescent="0.2">
      <c r="A12214" s="211">
        <v>96577</v>
      </c>
      <c r="B12214" s="28" t="s">
        <v>4573</v>
      </c>
      <c r="C12214" s="28" t="s">
        <v>4574</v>
      </c>
      <c r="D12214" s="25">
        <v>41915</v>
      </c>
      <c r="E12214" s="28" t="s">
        <v>412</v>
      </c>
      <c r="F12214" s="26">
        <v>35.950000000000003</v>
      </c>
      <c r="G12214" s="28" t="s">
        <v>5180</v>
      </c>
      <c r="H12214" s="28" t="s">
        <v>7323</v>
      </c>
      <c r="J12214" s="28" t="s">
        <v>4912</v>
      </c>
      <c r="K12214" s="29">
        <v>41915</v>
      </c>
      <c r="L12214" s="28" t="s">
        <v>7212</v>
      </c>
      <c r="M12214" s="28" t="s">
        <v>404</v>
      </c>
    </row>
    <row r="12215" spans="1:13" hidden="1" x14ac:dyDescent="0.2">
      <c r="A12215" s="211">
        <v>96578</v>
      </c>
      <c r="B12215" s="28" t="s">
        <v>4573</v>
      </c>
      <c r="C12215" s="28" t="s">
        <v>4574</v>
      </c>
      <c r="D12215" s="25">
        <v>41915</v>
      </c>
      <c r="F12215" s="26">
        <v>11.39</v>
      </c>
      <c r="G12215" s="28" t="s">
        <v>5143</v>
      </c>
      <c r="H12215" s="28" t="s">
        <v>3381</v>
      </c>
      <c r="J12215" s="28" t="s">
        <v>4909</v>
      </c>
      <c r="K12215" s="29">
        <v>41915</v>
      </c>
      <c r="L12215" s="28" t="s">
        <v>7174</v>
      </c>
      <c r="M12215" s="28" t="s">
        <v>7217</v>
      </c>
    </row>
    <row r="12216" spans="1:13" hidden="1" x14ac:dyDescent="0.2">
      <c r="A12216" s="211">
        <v>96580</v>
      </c>
      <c r="B12216" s="28" t="s">
        <v>4573</v>
      </c>
      <c r="C12216" s="28" t="s">
        <v>4574</v>
      </c>
      <c r="D12216" s="25">
        <v>41915</v>
      </c>
      <c r="F12216" s="26">
        <v>7.99</v>
      </c>
      <c r="G12216" s="28" t="s">
        <v>2742</v>
      </c>
      <c r="H12216" s="28" t="s">
        <v>3381</v>
      </c>
      <c r="J12216" s="28" t="s">
        <v>4911</v>
      </c>
      <c r="K12216" s="29">
        <v>41915</v>
      </c>
      <c r="L12216" s="28" t="s">
        <v>7174</v>
      </c>
      <c r="M12216" s="28" t="s">
        <v>8111</v>
      </c>
    </row>
    <row r="12217" spans="1:13" hidden="1" x14ac:dyDescent="0.2">
      <c r="A12217" s="27">
        <v>96581</v>
      </c>
      <c r="B12217" s="28" t="s">
        <v>4579</v>
      </c>
      <c r="C12217" s="28" t="s">
        <v>4574</v>
      </c>
      <c r="D12217" s="25">
        <v>41915</v>
      </c>
      <c r="F12217" s="26">
        <v>2620.94</v>
      </c>
      <c r="G12217" s="28" t="s">
        <v>5135</v>
      </c>
      <c r="H12217" s="28" t="s">
        <v>6667</v>
      </c>
      <c r="K12217" s="29">
        <v>41915</v>
      </c>
      <c r="L12217" s="28" t="s">
        <v>7174</v>
      </c>
      <c r="M12217" s="28" t="s">
        <v>7218</v>
      </c>
    </row>
    <row r="12218" spans="1:13" hidden="1" x14ac:dyDescent="0.2">
      <c r="A12218" s="27">
        <v>96506</v>
      </c>
      <c r="B12218" s="28" t="s">
        <v>4573</v>
      </c>
      <c r="C12218" s="28" t="s">
        <v>5135</v>
      </c>
      <c r="D12218" s="25">
        <v>41915</v>
      </c>
      <c r="E12218" s="28" t="s">
        <v>2546</v>
      </c>
      <c r="F12218" s="26">
        <v>40</v>
      </c>
      <c r="G12218" s="28" t="s">
        <v>2545</v>
      </c>
      <c r="H12218" s="28" t="s">
        <v>3484</v>
      </c>
      <c r="J12218" s="28" t="s">
        <v>4907</v>
      </c>
      <c r="K12218" s="29">
        <v>41916</v>
      </c>
      <c r="L12218" s="28" t="s">
        <v>5658</v>
      </c>
      <c r="M12218" s="28" t="s">
        <v>6907</v>
      </c>
    </row>
    <row r="12219" spans="1:13" hidden="1" x14ac:dyDescent="0.2">
      <c r="A12219" s="27">
        <v>96505</v>
      </c>
      <c r="B12219" s="28" t="s">
        <v>4573</v>
      </c>
      <c r="C12219" s="28" t="s">
        <v>5135</v>
      </c>
      <c r="D12219" s="25">
        <v>41915</v>
      </c>
      <c r="F12219" s="26">
        <v>6.05</v>
      </c>
      <c r="G12219" s="28" t="s">
        <v>7119</v>
      </c>
      <c r="H12219" s="28" t="s">
        <v>3365</v>
      </c>
      <c r="J12219" s="28" t="s">
        <v>4911</v>
      </c>
      <c r="K12219" s="29">
        <v>41916</v>
      </c>
      <c r="L12219" s="28" t="s">
        <v>5658</v>
      </c>
      <c r="M12219" s="28" t="s">
        <v>6161</v>
      </c>
    </row>
    <row r="12220" spans="1:13" hidden="1" x14ac:dyDescent="0.2">
      <c r="A12220" s="27">
        <v>96661</v>
      </c>
      <c r="B12220" s="28" t="s">
        <v>4573</v>
      </c>
      <c r="C12220" s="28" t="s">
        <v>2008</v>
      </c>
      <c r="D12220" s="25">
        <v>41915</v>
      </c>
      <c r="F12220" s="26">
        <v>29.65</v>
      </c>
      <c r="G12220" s="28" t="s">
        <v>683</v>
      </c>
      <c r="H12220" s="28" t="s">
        <v>3365</v>
      </c>
      <c r="J12220" s="28" t="s">
        <v>4909</v>
      </c>
      <c r="K12220" s="29">
        <v>41800</v>
      </c>
      <c r="L12220" s="28" t="s">
        <v>5658</v>
      </c>
      <c r="M12220" s="28" t="s">
        <v>445</v>
      </c>
    </row>
    <row r="12221" spans="1:13" hidden="1" x14ac:dyDescent="0.2">
      <c r="A12221" s="211">
        <v>96509</v>
      </c>
      <c r="B12221" s="28" t="s">
        <v>4573</v>
      </c>
      <c r="C12221" s="28" t="s">
        <v>5135</v>
      </c>
      <c r="D12221" s="25">
        <v>41916</v>
      </c>
      <c r="E12221" s="28" t="s">
        <v>3629</v>
      </c>
      <c r="F12221" s="26">
        <v>34.979999999999997</v>
      </c>
      <c r="G12221" s="28" t="s">
        <v>8635</v>
      </c>
      <c r="H12221" s="28" t="s">
        <v>4600</v>
      </c>
      <c r="J12221" s="28" t="s">
        <v>4911</v>
      </c>
      <c r="K12221" s="29">
        <v>41918</v>
      </c>
      <c r="L12221" s="28" t="s">
        <v>5658</v>
      </c>
      <c r="M12221" s="28" t="s">
        <v>6909</v>
      </c>
    </row>
    <row r="12222" spans="1:13" hidden="1" x14ac:dyDescent="0.2">
      <c r="A12222" s="211">
        <v>96512</v>
      </c>
      <c r="B12222" s="28" t="s">
        <v>4573</v>
      </c>
      <c r="C12222" s="28" t="s">
        <v>5135</v>
      </c>
      <c r="D12222" s="25">
        <v>41916</v>
      </c>
      <c r="E12222" s="28" t="s">
        <v>2548</v>
      </c>
      <c r="F12222" s="26">
        <v>160.44</v>
      </c>
      <c r="G12222" s="28" t="s">
        <v>6378</v>
      </c>
      <c r="H12222" s="28" t="s">
        <v>4600</v>
      </c>
      <c r="J12222" s="28" t="s">
        <v>4911</v>
      </c>
      <c r="K12222" s="29">
        <v>41918</v>
      </c>
      <c r="L12222" s="28" t="s">
        <v>5658</v>
      </c>
      <c r="M12222" s="28" t="s">
        <v>2510</v>
      </c>
    </row>
    <row r="12223" spans="1:13" hidden="1" x14ac:dyDescent="0.2">
      <c r="A12223" s="211">
        <v>96507</v>
      </c>
      <c r="B12223" s="28" t="s">
        <v>4573</v>
      </c>
      <c r="C12223" s="28" t="s">
        <v>5135</v>
      </c>
      <c r="D12223" s="25">
        <v>41916</v>
      </c>
      <c r="F12223" s="26">
        <v>6.5</v>
      </c>
      <c r="G12223" s="28" t="s">
        <v>1162</v>
      </c>
      <c r="H12223" s="28" t="s">
        <v>3370</v>
      </c>
      <c r="J12223" s="28" t="s">
        <v>4909</v>
      </c>
      <c r="K12223" s="29">
        <v>41918</v>
      </c>
      <c r="L12223" s="28" t="s">
        <v>5658</v>
      </c>
      <c r="M12223" s="28" t="s">
        <v>6908</v>
      </c>
    </row>
    <row r="12224" spans="1:13" hidden="1" x14ac:dyDescent="0.2">
      <c r="A12224" s="211">
        <v>96508</v>
      </c>
      <c r="B12224" s="28" t="s">
        <v>4573</v>
      </c>
      <c r="C12224" s="28" t="s">
        <v>5135</v>
      </c>
      <c r="D12224" s="25">
        <v>41916</v>
      </c>
      <c r="F12224" s="26">
        <v>6.5</v>
      </c>
      <c r="G12224" s="28" t="s">
        <v>1162</v>
      </c>
      <c r="H12224" s="28" t="s">
        <v>3370</v>
      </c>
      <c r="J12224" s="28" t="s">
        <v>4909</v>
      </c>
      <c r="K12224" s="29">
        <v>41918</v>
      </c>
      <c r="L12224" s="28" t="s">
        <v>5658</v>
      </c>
      <c r="M12224" s="28" t="s">
        <v>6908</v>
      </c>
    </row>
    <row r="12225" spans="1:13" hidden="1" x14ac:dyDescent="0.2">
      <c r="A12225" s="211">
        <v>96510</v>
      </c>
      <c r="B12225" s="28" t="s">
        <v>4573</v>
      </c>
      <c r="C12225" s="28" t="s">
        <v>5135</v>
      </c>
      <c r="D12225" s="25">
        <v>41916</v>
      </c>
      <c r="E12225" s="28" t="s">
        <v>4713</v>
      </c>
      <c r="F12225" s="26">
        <v>35</v>
      </c>
      <c r="G12225" s="28" t="s">
        <v>2547</v>
      </c>
      <c r="H12225" s="28" t="s">
        <v>4600</v>
      </c>
      <c r="J12225" s="28" t="s">
        <v>4911</v>
      </c>
      <c r="K12225" s="29">
        <v>41918</v>
      </c>
      <c r="L12225" s="28" t="s">
        <v>5658</v>
      </c>
      <c r="M12225" s="28" t="s">
        <v>2508</v>
      </c>
    </row>
    <row r="12226" spans="1:13" hidden="1" x14ac:dyDescent="0.2">
      <c r="A12226" s="27">
        <v>96511</v>
      </c>
      <c r="B12226" s="28" t="s">
        <v>4573</v>
      </c>
      <c r="C12226" s="28" t="s">
        <v>5135</v>
      </c>
      <c r="D12226" s="25">
        <v>41916</v>
      </c>
      <c r="E12226" s="28" t="s">
        <v>2537</v>
      </c>
      <c r="F12226" s="26">
        <v>5.2</v>
      </c>
      <c r="G12226" s="28" t="s">
        <v>7119</v>
      </c>
      <c r="H12226" s="28" t="s">
        <v>3484</v>
      </c>
      <c r="J12226" s="28" t="s">
        <v>4908</v>
      </c>
      <c r="K12226" s="29">
        <v>41918</v>
      </c>
      <c r="L12226" s="28" t="s">
        <v>5658</v>
      </c>
      <c r="M12226" s="28" t="s">
        <v>2509</v>
      </c>
    </row>
    <row r="12227" spans="1:13" hidden="1" x14ac:dyDescent="0.2">
      <c r="A12227" s="27">
        <v>96437</v>
      </c>
      <c r="B12227" s="28" t="s">
        <v>4573</v>
      </c>
      <c r="C12227" s="28" t="s">
        <v>5135</v>
      </c>
      <c r="D12227" s="25">
        <v>41916</v>
      </c>
      <c r="F12227" s="26">
        <v>13.73</v>
      </c>
      <c r="G12227" s="28" t="s">
        <v>5167</v>
      </c>
      <c r="H12227" s="28" t="s">
        <v>3365</v>
      </c>
      <c r="J12227" s="28" t="s">
        <v>4909</v>
      </c>
      <c r="K12227" s="29">
        <v>41918</v>
      </c>
      <c r="L12227" s="28" t="s">
        <v>5658</v>
      </c>
      <c r="M12227" s="28" t="s">
        <v>748</v>
      </c>
    </row>
    <row r="12228" spans="1:13" hidden="1" x14ac:dyDescent="0.2">
      <c r="A12228" s="27">
        <v>96531</v>
      </c>
      <c r="B12228" s="28" t="s">
        <v>7124</v>
      </c>
      <c r="C12228" s="28" t="s">
        <v>5133</v>
      </c>
      <c r="D12228" s="25">
        <v>41917</v>
      </c>
      <c r="F12228" s="26">
        <v>-0.02</v>
      </c>
      <c r="G12228" s="28" t="s">
        <v>5133</v>
      </c>
      <c r="H12228" s="28" t="s">
        <v>6666</v>
      </c>
      <c r="K12228" s="29">
        <v>41917</v>
      </c>
      <c r="L12228" s="28" t="s">
        <v>5658</v>
      </c>
      <c r="M12228" s="28" t="s">
        <v>2937</v>
      </c>
    </row>
    <row r="12229" spans="1:13" hidden="1" x14ac:dyDescent="0.2">
      <c r="A12229" s="211">
        <v>96571</v>
      </c>
      <c r="B12229" s="28" t="s">
        <v>4573</v>
      </c>
      <c r="C12229" s="28" t="s">
        <v>4574</v>
      </c>
      <c r="D12229" s="25">
        <v>41918</v>
      </c>
      <c r="E12229" s="28" t="s">
        <v>8428</v>
      </c>
      <c r="F12229" s="26">
        <v>109</v>
      </c>
      <c r="G12229" s="28" t="s">
        <v>3751</v>
      </c>
      <c r="H12229" s="28" t="s">
        <v>7311</v>
      </c>
      <c r="J12229" s="28" t="s">
        <v>4907</v>
      </c>
      <c r="K12229" s="29">
        <v>41918</v>
      </c>
      <c r="L12229" s="28" t="s">
        <v>7174</v>
      </c>
      <c r="M12229" s="28" t="s">
        <v>2874</v>
      </c>
    </row>
    <row r="12230" spans="1:13" hidden="1" x14ac:dyDescent="0.2">
      <c r="A12230" s="211">
        <v>96572</v>
      </c>
      <c r="B12230" s="28" t="s">
        <v>4579</v>
      </c>
      <c r="C12230" s="28" t="s">
        <v>4574</v>
      </c>
      <c r="D12230" s="25">
        <v>41918</v>
      </c>
      <c r="F12230" s="26">
        <v>20</v>
      </c>
      <c r="G12230" s="28" t="s">
        <v>4580</v>
      </c>
      <c r="H12230" s="28" t="s">
        <v>6667</v>
      </c>
      <c r="K12230" s="29">
        <v>41918</v>
      </c>
      <c r="L12230" s="28" t="s">
        <v>3059</v>
      </c>
      <c r="M12230" s="28" t="s">
        <v>2875</v>
      </c>
    </row>
    <row r="12231" spans="1:13" hidden="1" x14ac:dyDescent="0.2">
      <c r="A12231" s="211">
        <v>96574</v>
      </c>
      <c r="B12231" s="28" t="s">
        <v>4579</v>
      </c>
      <c r="C12231" s="28" t="s">
        <v>4574</v>
      </c>
      <c r="D12231" s="25">
        <v>41918</v>
      </c>
      <c r="F12231" s="26">
        <v>200</v>
      </c>
      <c r="G12231" s="28" t="s">
        <v>4580</v>
      </c>
      <c r="H12231" s="28" t="s">
        <v>6667</v>
      </c>
      <c r="K12231" s="29">
        <v>41918</v>
      </c>
      <c r="L12231" s="28" t="s">
        <v>3059</v>
      </c>
      <c r="M12231" s="28" t="s">
        <v>2876</v>
      </c>
    </row>
    <row r="12232" spans="1:13" hidden="1" x14ac:dyDescent="0.2">
      <c r="A12232" s="211">
        <v>96573</v>
      </c>
      <c r="B12232" s="28" t="s">
        <v>4573</v>
      </c>
      <c r="C12232" s="28" t="s">
        <v>4574</v>
      </c>
      <c r="D12232" s="25">
        <v>41918</v>
      </c>
      <c r="F12232" s="26">
        <v>12</v>
      </c>
      <c r="G12232" s="28" t="s">
        <v>4596</v>
      </c>
      <c r="H12232" s="28" t="s">
        <v>5954</v>
      </c>
      <c r="J12232" s="28" t="s">
        <v>4912</v>
      </c>
      <c r="K12232" s="29">
        <v>41918</v>
      </c>
      <c r="L12232" s="28" t="s">
        <v>7174</v>
      </c>
      <c r="M12232" s="28" t="s">
        <v>4596</v>
      </c>
    </row>
    <row r="12233" spans="1:13" hidden="1" x14ac:dyDescent="0.2">
      <c r="A12233" s="27">
        <v>96514</v>
      </c>
      <c r="B12233" s="28" t="s">
        <v>4573</v>
      </c>
      <c r="C12233" s="28" t="s">
        <v>5135</v>
      </c>
      <c r="D12233" s="25">
        <v>41918</v>
      </c>
      <c r="F12233" s="26">
        <v>5.75</v>
      </c>
      <c r="G12233" s="28" t="s">
        <v>7119</v>
      </c>
      <c r="H12233" s="28" t="s">
        <v>3365</v>
      </c>
      <c r="J12233" s="28" t="s">
        <v>4911</v>
      </c>
      <c r="K12233" s="29">
        <v>41919</v>
      </c>
      <c r="L12233" s="28" t="s">
        <v>5658</v>
      </c>
      <c r="M12233" s="28" t="s">
        <v>6161</v>
      </c>
    </row>
    <row r="12234" spans="1:13" hidden="1" x14ac:dyDescent="0.2">
      <c r="A12234" s="27">
        <v>96575</v>
      </c>
      <c r="B12234" s="28" t="s">
        <v>4573</v>
      </c>
      <c r="C12234" s="28" t="s">
        <v>4574</v>
      </c>
      <c r="D12234" s="25">
        <v>41918</v>
      </c>
      <c r="F12234" s="26">
        <v>30</v>
      </c>
      <c r="G12234" s="28" t="s">
        <v>5152</v>
      </c>
      <c r="H12234" s="28" t="s">
        <v>7311</v>
      </c>
      <c r="J12234" s="28" t="s">
        <v>4683</v>
      </c>
      <c r="K12234" s="29">
        <v>41918</v>
      </c>
      <c r="L12234" s="28" t="s">
        <v>7182</v>
      </c>
      <c r="M12234" s="28" t="s">
        <v>403</v>
      </c>
    </row>
    <row r="12235" spans="1:13" hidden="1" x14ac:dyDescent="0.2">
      <c r="A12235" s="27">
        <v>96576</v>
      </c>
      <c r="B12235" s="28" t="s">
        <v>4579</v>
      </c>
      <c r="C12235" s="28" t="s">
        <v>4574</v>
      </c>
      <c r="D12235" s="25">
        <v>41918</v>
      </c>
      <c r="F12235" s="26">
        <v>374.23</v>
      </c>
      <c r="G12235" s="28" t="s">
        <v>2008</v>
      </c>
      <c r="H12235" s="28" t="s">
        <v>6667</v>
      </c>
      <c r="K12235" s="29">
        <v>41918</v>
      </c>
      <c r="L12235" s="28" t="s">
        <v>7174</v>
      </c>
      <c r="M12235" s="28" t="s">
        <v>6451</v>
      </c>
    </row>
    <row r="12236" spans="1:13" hidden="1" x14ac:dyDescent="0.2">
      <c r="A12236" s="27">
        <v>96663</v>
      </c>
      <c r="B12236" s="28" t="s">
        <v>4573</v>
      </c>
      <c r="C12236" s="28" t="s">
        <v>2008</v>
      </c>
      <c r="D12236" s="25">
        <v>41918</v>
      </c>
      <c r="F12236" s="26">
        <v>17.84</v>
      </c>
      <c r="G12236" s="28" t="s">
        <v>683</v>
      </c>
      <c r="H12236" s="28" t="s">
        <v>3365</v>
      </c>
      <c r="J12236" s="28" t="s">
        <v>4909</v>
      </c>
      <c r="K12236" s="29">
        <v>41830</v>
      </c>
      <c r="L12236" s="28" t="s">
        <v>5658</v>
      </c>
      <c r="M12236" s="28" t="s">
        <v>447</v>
      </c>
    </row>
    <row r="12237" spans="1:13" hidden="1" x14ac:dyDescent="0.2">
      <c r="A12237" s="27">
        <v>96515</v>
      </c>
      <c r="B12237" s="28" t="s">
        <v>4573</v>
      </c>
      <c r="C12237" s="28" t="s">
        <v>5135</v>
      </c>
      <c r="D12237" s="25">
        <v>41918</v>
      </c>
      <c r="F12237" s="26">
        <v>55.19</v>
      </c>
      <c r="G12237" s="28" t="s">
        <v>5137</v>
      </c>
      <c r="H12237" s="28" t="s">
        <v>7322</v>
      </c>
      <c r="J12237" s="28" t="s">
        <v>5209</v>
      </c>
      <c r="K12237" s="29">
        <v>41920</v>
      </c>
      <c r="L12237" s="28" t="s">
        <v>5658</v>
      </c>
      <c r="M12237" s="28" t="s">
        <v>6233</v>
      </c>
    </row>
    <row r="12238" spans="1:13" hidden="1" x14ac:dyDescent="0.2">
      <c r="A12238" s="27">
        <v>96662</v>
      </c>
      <c r="B12238" s="28" t="s">
        <v>5150</v>
      </c>
      <c r="C12238" s="28" t="s">
        <v>2008</v>
      </c>
      <c r="D12238" s="25">
        <v>41918</v>
      </c>
      <c r="F12238" s="26">
        <v>-374.23</v>
      </c>
      <c r="G12238" s="28" t="s">
        <v>4574</v>
      </c>
      <c r="H12238" s="28" t="s">
        <v>6667</v>
      </c>
      <c r="K12238" s="29">
        <v>41800</v>
      </c>
      <c r="L12238" s="28" t="s">
        <v>5658</v>
      </c>
      <c r="M12238" s="28" t="s">
        <v>446</v>
      </c>
    </row>
    <row r="12239" spans="1:13" hidden="1" x14ac:dyDescent="0.2">
      <c r="A12239" s="27">
        <v>96513</v>
      </c>
      <c r="B12239" s="28" t="s">
        <v>4573</v>
      </c>
      <c r="C12239" s="28" t="s">
        <v>5135</v>
      </c>
      <c r="D12239" s="25">
        <v>41918</v>
      </c>
      <c r="E12239" s="28" t="s">
        <v>2549</v>
      </c>
      <c r="F12239" s="26">
        <v>6.4</v>
      </c>
      <c r="G12239" s="28" t="s">
        <v>1949</v>
      </c>
      <c r="H12239" s="28" t="s">
        <v>3370</v>
      </c>
      <c r="J12239" s="28" t="s">
        <v>4911</v>
      </c>
      <c r="K12239" s="29">
        <v>41919</v>
      </c>
      <c r="L12239" s="28" t="s">
        <v>5658</v>
      </c>
      <c r="M12239" s="28" t="s">
        <v>2511</v>
      </c>
    </row>
    <row r="12240" spans="1:13" hidden="1" x14ac:dyDescent="0.2">
      <c r="A12240" s="211">
        <v>96568</v>
      </c>
      <c r="B12240" s="28" t="s">
        <v>4573</v>
      </c>
      <c r="C12240" s="28" t="s">
        <v>4574</v>
      </c>
      <c r="D12240" s="25">
        <v>41919</v>
      </c>
      <c r="E12240" s="28" t="s">
        <v>5655</v>
      </c>
      <c r="F12240" s="26">
        <v>75</v>
      </c>
      <c r="G12240" s="28" t="s">
        <v>8420</v>
      </c>
      <c r="H12240" s="28" t="s">
        <v>3379</v>
      </c>
      <c r="J12240" s="28" t="s">
        <v>4905</v>
      </c>
      <c r="K12240" s="29">
        <v>41919</v>
      </c>
      <c r="L12240" s="28" t="s">
        <v>7176</v>
      </c>
      <c r="M12240" s="28">
        <v>1509</v>
      </c>
    </row>
    <row r="12241" spans="1:13" hidden="1" x14ac:dyDescent="0.2">
      <c r="A12241" s="211">
        <v>96569</v>
      </c>
      <c r="B12241" s="28" t="s">
        <v>4573</v>
      </c>
      <c r="C12241" s="33" t="s">
        <v>4574</v>
      </c>
      <c r="D12241" s="25">
        <v>41919</v>
      </c>
      <c r="F12241" s="26">
        <v>5</v>
      </c>
      <c r="G12241" s="28" t="s">
        <v>4590</v>
      </c>
      <c r="H12241" s="28" t="s">
        <v>5954</v>
      </c>
      <c r="J12241" s="28" t="s">
        <v>4912</v>
      </c>
      <c r="K12241" s="29">
        <v>41919</v>
      </c>
      <c r="L12241" s="33" t="s">
        <v>7182</v>
      </c>
      <c r="M12241" s="28" t="s">
        <v>402</v>
      </c>
    </row>
    <row r="12242" spans="1:13" x14ac:dyDescent="0.2">
      <c r="A12242" s="27">
        <v>96516</v>
      </c>
      <c r="B12242" s="28" t="s">
        <v>4573</v>
      </c>
      <c r="C12242" s="28" t="s">
        <v>5135</v>
      </c>
      <c r="D12242" s="25">
        <v>41919</v>
      </c>
      <c r="F12242" s="26">
        <v>20</v>
      </c>
      <c r="G12242" s="28" t="s">
        <v>2201</v>
      </c>
      <c r="H12242" s="28" t="s">
        <v>7151</v>
      </c>
      <c r="J12242" s="28" t="s">
        <v>4911</v>
      </c>
      <c r="K12242" s="29">
        <v>41920</v>
      </c>
      <c r="L12242" s="28" t="s">
        <v>5658</v>
      </c>
      <c r="M12242" s="28" t="s">
        <v>3808</v>
      </c>
    </row>
    <row r="12243" spans="1:13" hidden="1" x14ac:dyDescent="0.2">
      <c r="A12243" s="27">
        <v>96517</v>
      </c>
      <c r="B12243" s="28" t="s">
        <v>4573</v>
      </c>
      <c r="C12243" s="28" t="s">
        <v>5135</v>
      </c>
      <c r="D12243" s="25">
        <v>41919</v>
      </c>
      <c r="F12243" s="26">
        <v>3.99</v>
      </c>
      <c r="G12243" s="28" t="s">
        <v>7119</v>
      </c>
      <c r="H12243" s="28" t="s">
        <v>3365</v>
      </c>
      <c r="J12243" s="28" t="s">
        <v>4911</v>
      </c>
      <c r="K12243" s="29">
        <v>41920</v>
      </c>
      <c r="L12243" s="28" t="s">
        <v>5658</v>
      </c>
      <c r="M12243" s="28" t="s">
        <v>1642</v>
      </c>
    </row>
    <row r="12244" spans="1:13" hidden="1" x14ac:dyDescent="0.2">
      <c r="A12244" s="27">
        <v>96570</v>
      </c>
      <c r="B12244" s="28" t="s">
        <v>4573</v>
      </c>
      <c r="C12244" s="28" t="s">
        <v>4574</v>
      </c>
      <c r="D12244" s="25">
        <v>41919</v>
      </c>
      <c r="E12244" s="28" t="s">
        <v>3388</v>
      </c>
      <c r="F12244" s="26">
        <v>8.19</v>
      </c>
      <c r="G12244" s="28" t="s">
        <v>4589</v>
      </c>
      <c r="H12244" s="28" t="s">
        <v>3381</v>
      </c>
      <c r="J12244" s="28" t="s">
        <v>4907</v>
      </c>
      <c r="K12244" s="29">
        <v>41919</v>
      </c>
      <c r="L12244" s="28" t="s">
        <v>7174</v>
      </c>
      <c r="M12244" s="28" t="s">
        <v>7186</v>
      </c>
    </row>
    <row r="12245" spans="1:13" hidden="1" x14ac:dyDescent="0.2">
      <c r="A12245" s="211">
        <v>96598</v>
      </c>
      <c r="B12245" s="28" t="s">
        <v>4573</v>
      </c>
      <c r="C12245" s="28" t="s">
        <v>5135</v>
      </c>
      <c r="D12245" s="25">
        <v>41920</v>
      </c>
      <c r="F12245" s="26">
        <v>15</v>
      </c>
      <c r="G12245" s="28" t="s">
        <v>4578</v>
      </c>
      <c r="H12245" s="28" t="s">
        <v>4595</v>
      </c>
      <c r="J12245" s="28" t="s">
        <v>4909</v>
      </c>
      <c r="K12245" s="29">
        <v>41921</v>
      </c>
      <c r="L12245" s="28" t="s">
        <v>5658</v>
      </c>
      <c r="M12245" s="28" t="s">
        <v>415</v>
      </c>
    </row>
    <row r="12246" spans="1:13" hidden="1" x14ac:dyDescent="0.2">
      <c r="A12246" s="211">
        <v>96599.1</v>
      </c>
      <c r="B12246" s="28" t="s">
        <v>4573</v>
      </c>
      <c r="C12246" s="28" t="s">
        <v>5135</v>
      </c>
      <c r="D12246" s="25">
        <v>41920</v>
      </c>
      <c r="E12246" s="28" t="s">
        <v>469</v>
      </c>
      <c r="F12246" s="26">
        <v>2</v>
      </c>
      <c r="G12246" s="28" t="s">
        <v>7301</v>
      </c>
      <c r="H12246" s="28" t="s">
        <v>3365</v>
      </c>
      <c r="J12246" s="28" t="s">
        <v>4909</v>
      </c>
      <c r="K12246" s="29">
        <v>41921</v>
      </c>
      <c r="L12246" s="28" t="s">
        <v>5658</v>
      </c>
      <c r="M12246" s="28" t="s">
        <v>416</v>
      </c>
    </row>
    <row r="12247" spans="1:13" hidden="1" x14ac:dyDescent="0.2">
      <c r="A12247" s="211">
        <v>96599.2</v>
      </c>
      <c r="B12247" s="28" t="s">
        <v>4573</v>
      </c>
      <c r="C12247" s="28" t="s">
        <v>5135</v>
      </c>
      <c r="D12247" s="25">
        <v>41920</v>
      </c>
      <c r="F12247" s="26">
        <v>12.81</v>
      </c>
      <c r="G12247" s="28" t="s">
        <v>7301</v>
      </c>
      <c r="H12247" s="28" t="s">
        <v>3365</v>
      </c>
      <c r="J12247" s="28" t="s">
        <v>4909</v>
      </c>
      <c r="K12247" s="29">
        <v>41921</v>
      </c>
      <c r="L12247" s="28" t="s">
        <v>5658</v>
      </c>
      <c r="M12247" s="28" t="s">
        <v>416</v>
      </c>
    </row>
    <row r="12248" spans="1:13" hidden="1" x14ac:dyDescent="0.2">
      <c r="A12248" s="27">
        <v>96664.1</v>
      </c>
      <c r="B12248" s="28" t="s">
        <v>4573</v>
      </c>
      <c r="C12248" s="28" t="s">
        <v>2008</v>
      </c>
      <c r="D12248" s="25">
        <v>41920</v>
      </c>
      <c r="E12248" s="28" t="s">
        <v>1331</v>
      </c>
      <c r="F12248" s="26">
        <v>15</v>
      </c>
      <c r="G12248" s="28" t="s">
        <v>683</v>
      </c>
      <c r="H12248" s="28" t="s">
        <v>3488</v>
      </c>
      <c r="J12248" s="28" t="s">
        <v>4909</v>
      </c>
      <c r="K12248" s="29">
        <v>41892</v>
      </c>
      <c r="L12248" s="28" t="s">
        <v>5658</v>
      </c>
      <c r="M12248" s="28" t="s">
        <v>448</v>
      </c>
    </row>
    <row r="12249" spans="1:13" hidden="1" x14ac:dyDescent="0.2">
      <c r="A12249" s="27">
        <v>96664.2</v>
      </c>
      <c r="B12249" s="28" t="s">
        <v>4573</v>
      </c>
      <c r="C12249" s="28" t="s">
        <v>2008</v>
      </c>
      <c r="D12249" s="25">
        <v>41920</v>
      </c>
      <c r="F12249" s="26">
        <v>8.9</v>
      </c>
      <c r="G12249" s="28" t="s">
        <v>683</v>
      </c>
      <c r="H12249" s="28" t="s">
        <v>3365</v>
      </c>
      <c r="J12249" s="28" t="s">
        <v>4909</v>
      </c>
      <c r="K12249" s="29">
        <v>41892</v>
      </c>
      <c r="L12249" s="28" t="s">
        <v>5658</v>
      </c>
      <c r="M12249" s="28" t="s">
        <v>448</v>
      </c>
    </row>
    <row r="12250" spans="1:13" hidden="1" x14ac:dyDescent="0.2">
      <c r="A12250" s="27">
        <v>96665</v>
      </c>
      <c r="B12250" s="28" t="s">
        <v>4573</v>
      </c>
      <c r="C12250" s="28" t="s">
        <v>2008</v>
      </c>
      <c r="D12250" s="25">
        <v>41920</v>
      </c>
      <c r="F12250" s="26">
        <v>12.49</v>
      </c>
      <c r="G12250" s="28" t="s">
        <v>683</v>
      </c>
      <c r="H12250" s="28" t="s">
        <v>3365</v>
      </c>
      <c r="J12250" s="28" t="s">
        <v>4909</v>
      </c>
      <c r="K12250" s="29">
        <v>41892</v>
      </c>
      <c r="L12250" s="28" t="s">
        <v>5658</v>
      </c>
      <c r="M12250" s="28" t="s">
        <v>448</v>
      </c>
    </row>
    <row r="12251" spans="1:13" hidden="1" x14ac:dyDescent="0.2">
      <c r="A12251" s="27">
        <v>96601</v>
      </c>
      <c r="B12251" s="28" t="s">
        <v>4573</v>
      </c>
      <c r="C12251" s="28" t="s">
        <v>5135</v>
      </c>
      <c r="D12251" s="25">
        <v>41920</v>
      </c>
      <c r="F12251" s="26">
        <v>6.51</v>
      </c>
      <c r="G12251" s="28" t="s">
        <v>5137</v>
      </c>
      <c r="H12251" s="28" t="s">
        <v>3365</v>
      </c>
      <c r="J12251" s="28" t="s">
        <v>4909</v>
      </c>
      <c r="K12251" s="29">
        <v>41921</v>
      </c>
      <c r="L12251" s="28" t="s">
        <v>5658</v>
      </c>
      <c r="M12251" s="28" t="s">
        <v>6195</v>
      </c>
    </row>
    <row r="12252" spans="1:13" hidden="1" x14ac:dyDescent="0.2">
      <c r="A12252" s="27">
        <v>96597</v>
      </c>
      <c r="B12252" s="28" t="s">
        <v>4573</v>
      </c>
      <c r="C12252" s="28" t="s">
        <v>5135</v>
      </c>
      <c r="D12252" s="25">
        <v>41920</v>
      </c>
      <c r="F12252" s="26">
        <v>36.07</v>
      </c>
      <c r="G12252" s="28" t="s">
        <v>7486</v>
      </c>
      <c r="H12252" s="28" t="s">
        <v>3381</v>
      </c>
      <c r="J12252" s="28" t="s">
        <v>4906</v>
      </c>
      <c r="K12252" s="29">
        <v>41921</v>
      </c>
      <c r="L12252" s="28" t="s">
        <v>5658</v>
      </c>
      <c r="M12252" s="28" t="s">
        <v>5565</v>
      </c>
    </row>
    <row r="12253" spans="1:13" hidden="1" x14ac:dyDescent="0.2">
      <c r="A12253" s="27">
        <v>96596</v>
      </c>
      <c r="B12253" s="28" t="s">
        <v>4573</v>
      </c>
      <c r="C12253" s="28" t="s">
        <v>5135</v>
      </c>
      <c r="D12253" s="25">
        <v>41920</v>
      </c>
      <c r="E12253" s="28" t="s">
        <v>431</v>
      </c>
      <c r="F12253" s="26">
        <v>99.62</v>
      </c>
      <c r="G12253" s="28" t="s">
        <v>3360</v>
      </c>
      <c r="H12253" s="28" t="s">
        <v>3370</v>
      </c>
      <c r="J12253" s="28" t="s">
        <v>3590</v>
      </c>
      <c r="K12253" s="29">
        <v>41921</v>
      </c>
      <c r="L12253" s="28" t="s">
        <v>5658</v>
      </c>
      <c r="M12253" s="28" t="s">
        <v>703</v>
      </c>
    </row>
    <row r="12254" spans="1:13" hidden="1" x14ac:dyDescent="0.2">
      <c r="A12254" s="27">
        <v>96600</v>
      </c>
      <c r="B12254" s="28" t="s">
        <v>4573</v>
      </c>
      <c r="C12254" s="28" t="s">
        <v>5135</v>
      </c>
      <c r="D12254" s="25">
        <v>41920</v>
      </c>
      <c r="F12254" s="26">
        <v>8.26</v>
      </c>
      <c r="G12254" s="28" t="s">
        <v>3360</v>
      </c>
      <c r="H12254" s="28" t="s">
        <v>3370</v>
      </c>
      <c r="J12254" s="28" t="s">
        <v>3590</v>
      </c>
      <c r="K12254" s="29">
        <v>41921</v>
      </c>
      <c r="L12254" s="28" t="s">
        <v>5658</v>
      </c>
      <c r="M12254" s="28" t="s">
        <v>703</v>
      </c>
    </row>
    <row r="12255" spans="1:13" hidden="1" x14ac:dyDescent="0.2">
      <c r="A12255" s="211">
        <v>96567</v>
      </c>
      <c r="B12255" s="28" t="s">
        <v>4585</v>
      </c>
      <c r="C12255" s="28" t="s">
        <v>4574</v>
      </c>
      <c r="D12255" s="25">
        <v>41921</v>
      </c>
      <c r="F12255" s="26">
        <v>25</v>
      </c>
      <c r="G12255" s="28" t="s">
        <v>4586</v>
      </c>
      <c r="H12255" s="28" t="s">
        <v>5948</v>
      </c>
      <c r="J12255" s="28" t="s">
        <v>4905</v>
      </c>
      <c r="K12255" s="29">
        <v>41921</v>
      </c>
      <c r="L12255" s="28" t="s">
        <v>7174</v>
      </c>
      <c r="M12255" s="28" t="s">
        <v>7180</v>
      </c>
    </row>
    <row r="12256" spans="1:13" hidden="1" x14ac:dyDescent="0.2">
      <c r="A12256" s="27">
        <v>96666</v>
      </c>
      <c r="B12256" s="28" t="s">
        <v>4573</v>
      </c>
      <c r="C12256" s="28" t="s">
        <v>2008</v>
      </c>
      <c r="D12256" s="25">
        <v>41921</v>
      </c>
      <c r="F12256" s="26">
        <v>9.15</v>
      </c>
      <c r="G12256" s="28" t="s">
        <v>683</v>
      </c>
      <c r="H12256" s="28" t="s">
        <v>3365</v>
      </c>
      <c r="J12256" s="28" t="s">
        <v>4909</v>
      </c>
      <c r="K12256" s="29">
        <v>41922</v>
      </c>
      <c r="L12256" s="28" t="s">
        <v>5658</v>
      </c>
      <c r="M12256" s="28" t="s">
        <v>449</v>
      </c>
    </row>
    <row r="12257" spans="1:13" hidden="1" x14ac:dyDescent="0.2">
      <c r="A12257" s="211">
        <v>96603</v>
      </c>
      <c r="B12257" s="28" t="s">
        <v>4573</v>
      </c>
      <c r="C12257" s="28" t="s">
        <v>5135</v>
      </c>
      <c r="D12257" s="25">
        <v>41922</v>
      </c>
      <c r="F12257" s="26">
        <v>3.59</v>
      </c>
      <c r="G12257" s="28" t="s">
        <v>7120</v>
      </c>
      <c r="H12257" s="28" t="s">
        <v>3484</v>
      </c>
      <c r="J12257" s="28" t="s">
        <v>4911</v>
      </c>
      <c r="K12257" s="29">
        <v>41923</v>
      </c>
      <c r="L12257" s="28" t="s">
        <v>5658</v>
      </c>
      <c r="M12257" s="28" t="s">
        <v>3798</v>
      </c>
    </row>
    <row r="12258" spans="1:13" hidden="1" x14ac:dyDescent="0.2">
      <c r="A12258" s="211">
        <v>96566</v>
      </c>
      <c r="B12258" s="28" t="s">
        <v>4573</v>
      </c>
      <c r="C12258" s="28" t="s">
        <v>4574</v>
      </c>
      <c r="D12258" s="25">
        <v>41922</v>
      </c>
      <c r="E12258" s="28" t="s">
        <v>2598</v>
      </c>
      <c r="F12258" s="26">
        <v>11</v>
      </c>
      <c r="G12258" s="28" t="s">
        <v>681</v>
      </c>
      <c r="H12258" s="28" t="s">
        <v>7165</v>
      </c>
      <c r="J12258" s="28" t="s">
        <v>4907</v>
      </c>
      <c r="K12258" s="29">
        <v>41922</v>
      </c>
      <c r="L12258" s="28" t="s">
        <v>7174</v>
      </c>
      <c r="M12258" s="28" t="s">
        <v>697</v>
      </c>
    </row>
    <row r="12259" spans="1:13" hidden="1" x14ac:dyDescent="0.2">
      <c r="A12259" s="211">
        <v>96602</v>
      </c>
      <c r="B12259" s="28" t="s">
        <v>4573</v>
      </c>
      <c r="C12259" s="28" t="s">
        <v>5135</v>
      </c>
      <c r="D12259" s="25">
        <v>41922</v>
      </c>
      <c r="F12259" s="26">
        <v>0.79</v>
      </c>
      <c r="G12259" s="28" t="s">
        <v>1444</v>
      </c>
      <c r="H12259" s="28" t="s">
        <v>277</v>
      </c>
      <c r="J12259" s="28" t="s">
        <v>4905</v>
      </c>
      <c r="K12259" s="29">
        <v>41922</v>
      </c>
      <c r="L12259" s="28" t="s">
        <v>5658</v>
      </c>
      <c r="M12259" s="28" t="s">
        <v>417</v>
      </c>
    </row>
    <row r="12260" spans="1:13" hidden="1" x14ac:dyDescent="0.2">
      <c r="A12260" s="27">
        <v>96667</v>
      </c>
      <c r="B12260" s="28" t="s">
        <v>4573</v>
      </c>
      <c r="C12260" s="28" t="s">
        <v>2008</v>
      </c>
      <c r="D12260" s="25">
        <v>41922</v>
      </c>
      <c r="F12260" s="26">
        <v>44.25</v>
      </c>
      <c r="G12260" s="28" t="s">
        <v>683</v>
      </c>
      <c r="H12260" s="28" t="s">
        <v>3365</v>
      </c>
      <c r="J12260" s="28" t="s">
        <v>4909</v>
      </c>
      <c r="K12260" s="29" t="s">
        <v>450</v>
      </c>
      <c r="L12260" s="28" t="s">
        <v>5658</v>
      </c>
      <c r="M12260" s="28" t="s">
        <v>451</v>
      </c>
    </row>
    <row r="12261" spans="1:13" hidden="1" x14ac:dyDescent="0.2">
      <c r="A12261" s="211">
        <v>96605</v>
      </c>
      <c r="B12261" s="28" t="s">
        <v>4573</v>
      </c>
      <c r="C12261" s="28" t="s">
        <v>5135</v>
      </c>
      <c r="D12261" s="25">
        <v>41923</v>
      </c>
      <c r="F12261" s="26">
        <v>4</v>
      </c>
      <c r="G12261" s="28" t="s">
        <v>990</v>
      </c>
      <c r="H12261" s="28" t="s">
        <v>3379</v>
      </c>
      <c r="J12261" s="28" t="s">
        <v>4907</v>
      </c>
      <c r="K12261" s="29">
        <v>41925</v>
      </c>
      <c r="L12261" s="28" t="s">
        <v>5658</v>
      </c>
      <c r="M12261" s="28" t="s">
        <v>1523</v>
      </c>
    </row>
    <row r="12262" spans="1:13" hidden="1" x14ac:dyDescent="0.2">
      <c r="A12262" s="211">
        <v>96604</v>
      </c>
      <c r="B12262" s="28" t="s">
        <v>4573</v>
      </c>
      <c r="C12262" s="28" t="s">
        <v>5135</v>
      </c>
      <c r="D12262" s="25">
        <v>41923</v>
      </c>
      <c r="F12262" s="26">
        <v>5.99</v>
      </c>
      <c r="G12262" s="28" t="s">
        <v>5710</v>
      </c>
      <c r="H12262" s="28" t="s">
        <v>3381</v>
      </c>
      <c r="J12262" s="28" t="s">
        <v>4909</v>
      </c>
      <c r="K12262" s="29">
        <v>41925</v>
      </c>
      <c r="L12262" s="28" t="s">
        <v>5658</v>
      </c>
      <c r="M12262" s="28" t="s">
        <v>1422</v>
      </c>
    </row>
    <row r="12263" spans="1:13" hidden="1" x14ac:dyDescent="0.2">
      <c r="A12263" s="27">
        <v>96606</v>
      </c>
      <c r="B12263" s="28" t="s">
        <v>4573</v>
      </c>
      <c r="C12263" s="28" t="s">
        <v>5135</v>
      </c>
      <c r="D12263" s="25">
        <v>41924</v>
      </c>
      <c r="E12263" s="28" t="s">
        <v>432</v>
      </c>
      <c r="F12263" s="26">
        <v>37.6</v>
      </c>
      <c r="G12263" s="28" t="s">
        <v>2158</v>
      </c>
      <c r="H12263" s="28" t="s">
        <v>3484</v>
      </c>
      <c r="J12263" s="28" t="s">
        <v>4908</v>
      </c>
      <c r="K12263" s="29">
        <v>41926</v>
      </c>
      <c r="L12263" s="28" t="s">
        <v>5658</v>
      </c>
      <c r="M12263" s="28" t="s">
        <v>6400</v>
      </c>
    </row>
    <row r="12264" spans="1:13" hidden="1" x14ac:dyDescent="0.2">
      <c r="A12264" s="211">
        <v>96563</v>
      </c>
      <c r="B12264" s="28" t="s">
        <v>4579</v>
      </c>
      <c r="C12264" s="28" t="s">
        <v>4574</v>
      </c>
      <c r="D12264" s="25">
        <v>41925</v>
      </c>
      <c r="F12264" s="26">
        <v>40</v>
      </c>
      <c r="G12264" s="28" t="s">
        <v>4580</v>
      </c>
      <c r="H12264" s="28" t="s">
        <v>6667</v>
      </c>
      <c r="K12264" s="29">
        <v>41925</v>
      </c>
      <c r="L12264" s="28" t="s">
        <v>3059</v>
      </c>
      <c r="M12264" s="28" t="s">
        <v>2873</v>
      </c>
    </row>
    <row r="12265" spans="1:13" hidden="1" x14ac:dyDescent="0.2">
      <c r="A12265" s="27">
        <v>96564</v>
      </c>
      <c r="B12265" s="28" t="s">
        <v>4573</v>
      </c>
      <c r="C12265" s="28" t="s">
        <v>4574</v>
      </c>
      <c r="D12265" s="25">
        <v>41925</v>
      </c>
      <c r="F12265" s="26">
        <v>30</v>
      </c>
      <c r="G12265" s="28" t="s">
        <v>5152</v>
      </c>
      <c r="H12265" s="28" t="s">
        <v>7311</v>
      </c>
      <c r="J12265" s="28" t="s">
        <v>4683</v>
      </c>
      <c r="K12265" s="29">
        <v>41925</v>
      </c>
      <c r="L12265" s="28" t="s">
        <v>7182</v>
      </c>
      <c r="M12265" s="28" t="s">
        <v>401</v>
      </c>
    </row>
    <row r="12266" spans="1:13" hidden="1" x14ac:dyDescent="0.2">
      <c r="A12266" s="27">
        <v>96668</v>
      </c>
      <c r="B12266" s="28" t="s">
        <v>4573</v>
      </c>
      <c r="C12266" s="28" t="s">
        <v>2008</v>
      </c>
      <c r="D12266" s="25">
        <v>41925</v>
      </c>
      <c r="F12266" s="26">
        <v>18.7</v>
      </c>
      <c r="G12266" s="28" t="s">
        <v>683</v>
      </c>
      <c r="H12266" s="28" t="s">
        <v>3365</v>
      </c>
      <c r="J12266" s="28" t="s">
        <v>4909</v>
      </c>
      <c r="K12266" s="29" t="s">
        <v>452</v>
      </c>
      <c r="L12266" s="28" t="s">
        <v>5658</v>
      </c>
      <c r="M12266" s="28" t="s">
        <v>453</v>
      </c>
    </row>
    <row r="12267" spans="1:13" hidden="1" x14ac:dyDescent="0.2">
      <c r="A12267" s="27">
        <v>96565</v>
      </c>
      <c r="B12267" s="28" t="s">
        <v>4573</v>
      </c>
      <c r="C12267" s="28" t="s">
        <v>4574</v>
      </c>
      <c r="D12267" s="25">
        <v>41925</v>
      </c>
      <c r="E12267" s="28" t="s">
        <v>467</v>
      </c>
      <c r="F12267" s="26">
        <v>25</v>
      </c>
      <c r="G12267" s="28" t="s">
        <v>8412</v>
      </c>
      <c r="H12267" s="28" t="s">
        <v>7154</v>
      </c>
      <c r="J12267" s="28" t="s">
        <v>4905</v>
      </c>
      <c r="K12267" s="29">
        <v>41925</v>
      </c>
      <c r="L12267" s="28" t="s">
        <v>7176</v>
      </c>
      <c r="M12267" s="28">
        <v>1507</v>
      </c>
    </row>
    <row r="12268" spans="1:13" hidden="1" x14ac:dyDescent="0.2">
      <c r="A12268" s="27">
        <v>96607</v>
      </c>
      <c r="B12268" s="28" t="s">
        <v>4573</v>
      </c>
      <c r="C12268" s="28" t="s">
        <v>5135</v>
      </c>
      <c r="D12268" s="25">
        <v>41925</v>
      </c>
      <c r="F12268" s="26">
        <v>17.82</v>
      </c>
      <c r="G12268" s="28" t="s">
        <v>2211</v>
      </c>
      <c r="H12268" s="28" t="s">
        <v>3370</v>
      </c>
      <c r="J12268" s="28" t="s">
        <v>4909</v>
      </c>
      <c r="K12268" s="29">
        <v>41926</v>
      </c>
      <c r="L12268" s="28" t="s">
        <v>5658</v>
      </c>
      <c r="M12268" s="28" t="s">
        <v>1650</v>
      </c>
    </row>
    <row r="12269" spans="1:13" hidden="1" x14ac:dyDescent="0.2">
      <c r="A12269" s="27">
        <v>96608</v>
      </c>
      <c r="B12269" s="28" t="s">
        <v>4573</v>
      </c>
      <c r="C12269" s="28" t="s">
        <v>5135</v>
      </c>
      <c r="D12269" s="25">
        <v>41925</v>
      </c>
      <c r="F12269" s="26">
        <v>7.24</v>
      </c>
      <c r="G12269" s="28" t="s">
        <v>5137</v>
      </c>
      <c r="H12269" s="28" t="s">
        <v>3365</v>
      </c>
      <c r="J12269" s="28" t="s">
        <v>4909</v>
      </c>
      <c r="K12269" s="29">
        <v>41926</v>
      </c>
      <c r="L12269" s="28" t="s">
        <v>5658</v>
      </c>
      <c r="M12269" s="28" t="s">
        <v>6195</v>
      </c>
    </row>
    <row r="12270" spans="1:13" hidden="1" x14ac:dyDescent="0.2">
      <c r="A12270" s="211">
        <v>96561</v>
      </c>
      <c r="B12270" s="28" t="s">
        <v>4573</v>
      </c>
      <c r="C12270" s="28" t="s">
        <v>4574</v>
      </c>
      <c r="D12270" s="25">
        <v>41926</v>
      </c>
      <c r="E12270" s="28" t="s">
        <v>411</v>
      </c>
      <c r="F12270" s="26">
        <v>414</v>
      </c>
      <c r="G12270" s="28" t="s">
        <v>6699</v>
      </c>
      <c r="H12270" s="28" t="s">
        <v>4599</v>
      </c>
      <c r="I12270" s="28" t="s">
        <v>410</v>
      </c>
      <c r="J12270" s="28" t="s">
        <v>4909</v>
      </c>
      <c r="K12270" s="29">
        <v>41926</v>
      </c>
      <c r="L12270" s="28" t="s">
        <v>7212</v>
      </c>
      <c r="M12270" s="28" t="s">
        <v>399</v>
      </c>
    </row>
    <row r="12271" spans="1:13" hidden="1" x14ac:dyDescent="0.2">
      <c r="A12271" s="211">
        <v>96610</v>
      </c>
      <c r="B12271" s="28" t="s">
        <v>4573</v>
      </c>
      <c r="C12271" s="28" t="s">
        <v>5135</v>
      </c>
      <c r="D12271" s="25">
        <v>41926</v>
      </c>
      <c r="F12271" s="26">
        <v>45.91</v>
      </c>
      <c r="G12271" s="28" t="s">
        <v>898</v>
      </c>
      <c r="H12271" s="28" t="s">
        <v>7322</v>
      </c>
      <c r="J12271" s="28" t="s">
        <v>7139</v>
      </c>
      <c r="K12271" s="29">
        <v>41927</v>
      </c>
      <c r="L12271" s="28" t="s">
        <v>5658</v>
      </c>
      <c r="M12271" s="28" t="s">
        <v>6567</v>
      </c>
    </row>
    <row r="12272" spans="1:13" hidden="1" x14ac:dyDescent="0.2">
      <c r="A12272" s="27">
        <v>96609.1</v>
      </c>
      <c r="B12272" s="28" t="s">
        <v>4573</v>
      </c>
      <c r="C12272" s="28" t="s">
        <v>5135</v>
      </c>
      <c r="D12272" s="25">
        <v>41926</v>
      </c>
      <c r="E12272" s="28" t="s">
        <v>726</v>
      </c>
      <c r="F12272" s="26">
        <v>6</v>
      </c>
      <c r="G12272" s="28" t="s">
        <v>5137</v>
      </c>
      <c r="H12272" s="28" t="s">
        <v>3370</v>
      </c>
      <c r="J12272" s="28" t="s">
        <v>4909</v>
      </c>
      <c r="K12272" s="29">
        <v>41927</v>
      </c>
      <c r="L12272" s="28" t="s">
        <v>5658</v>
      </c>
      <c r="M12272" s="28" t="s">
        <v>3175</v>
      </c>
    </row>
    <row r="12273" spans="1:13" hidden="1" x14ac:dyDescent="0.2">
      <c r="A12273" s="27">
        <v>96609.2</v>
      </c>
      <c r="B12273" s="28" t="s">
        <v>4573</v>
      </c>
      <c r="C12273" s="28" t="s">
        <v>5135</v>
      </c>
      <c r="D12273" s="25">
        <v>41926</v>
      </c>
      <c r="E12273" s="28" t="s">
        <v>471</v>
      </c>
      <c r="F12273" s="26">
        <v>24</v>
      </c>
      <c r="G12273" s="28" t="s">
        <v>5137</v>
      </c>
      <c r="H12273" s="28" t="s">
        <v>3484</v>
      </c>
      <c r="J12273" s="28" t="s">
        <v>4909</v>
      </c>
      <c r="K12273" s="29">
        <v>41927</v>
      </c>
      <c r="L12273" s="28" t="s">
        <v>5658</v>
      </c>
      <c r="M12273" s="28" t="s">
        <v>3175</v>
      </c>
    </row>
    <row r="12274" spans="1:13" hidden="1" x14ac:dyDescent="0.2">
      <c r="A12274" s="27">
        <v>96609.3</v>
      </c>
      <c r="B12274" s="28" t="s">
        <v>4573</v>
      </c>
      <c r="C12274" s="28" t="s">
        <v>5135</v>
      </c>
      <c r="D12274" s="25">
        <v>41926</v>
      </c>
      <c r="F12274" s="26">
        <v>41.45</v>
      </c>
      <c r="G12274" s="28" t="s">
        <v>5137</v>
      </c>
      <c r="H12274" s="28" t="s">
        <v>3365</v>
      </c>
      <c r="J12274" s="28" t="s">
        <v>4909</v>
      </c>
      <c r="K12274" s="29">
        <v>41927</v>
      </c>
      <c r="L12274" s="28" t="s">
        <v>5658</v>
      </c>
      <c r="M12274" s="28" t="s">
        <v>3175</v>
      </c>
    </row>
    <row r="12275" spans="1:13" hidden="1" x14ac:dyDescent="0.2">
      <c r="A12275" s="27">
        <v>96611</v>
      </c>
      <c r="B12275" s="28" t="s">
        <v>4573</v>
      </c>
      <c r="C12275" s="28" t="s">
        <v>5135</v>
      </c>
      <c r="D12275" s="25">
        <v>41926</v>
      </c>
      <c r="F12275" s="26">
        <v>10.91</v>
      </c>
      <c r="G12275" s="28" t="s">
        <v>5137</v>
      </c>
      <c r="H12275" s="28" t="s">
        <v>3365</v>
      </c>
      <c r="J12275" s="28" t="s">
        <v>4909</v>
      </c>
      <c r="K12275" s="29">
        <v>41927</v>
      </c>
      <c r="L12275" s="28" t="s">
        <v>5658</v>
      </c>
      <c r="M12275" s="28" t="s">
        <v>3175</v>
      </c>
    </row>
    <row r="12276" spans="1:13" hidden="1" x14ac:dyDescent="0.2">
      <c r="A12276" s="27">
        <v>96612</v>
      </c>
      <c r="B12276" s="28" t="s">
        <v>4573</v>
      </c>
      <c r="C12276" s="28" t="s">
        <v>5135</v>
      </c>
      <c r="D12276" s="25">
        <v>41926</v>
      </c>
      <c r="F12276" s="26">
        <v>4.26</v>
      </c>
      <c r="G12276" s="28" t="s">
        <v>5137</v>
      </c>
      <c r="H12276" s="28" t="s">
        <v>3365</v>
      </c>
      <c r="J12276" s="28" t="s">
        <v>4909</v>
      </c>
      <c r="K12276" s="29">
        <v>41927</v>
      </c>
      <c r="L12276" s="28" t="s">
        <v>5658</v>
      </c>
      <c r="M12276" s="28" t="s">
        <v>6195</v>
      </c>
    </row>
    <row r="12277" spans="1:13" hidden="1" x14ac:dyDescent="0.2">
      <c r="A12277" s="27">
        <v>96562</v>
      </c>
      <c r="B12277" s="28" t="s">
        <v>4592</v>
      </c>
      <c r="C12277" s="28" t="s">
        <v>4574</v>
      </c>
      <c r="D12277" s="25">
        <v>41926</v>
      </c>
      <c r="F12277" s="26">
        <v>-1000</v>
      </c>
      <c r="G12277" s="28" t="s">
        <v>3622</v>
      </c>
      <c r="H12277" s="28" t="s">
        <v>6666</v>
      </c>
      <c r="J12277" s="28" t="s">
        <v>4907</v>
      </c>
      <c r="K12277" s="29">
        <v>41926</v>
      </c>
      <c r="L12277" s="28" t="s">
        <v>7177</v>
      </c>
      <c r="M12277" s="28" t="s">
        <v>400</v>
      </c>
    </row>
    <row r="12278" spans="1:13" hidden="1" x14ac:dyDescent="0.2">
      <c r="A12278" s="211">
        <v>96560</v>
      </c>
      <c r="B12278" s="28" t="s">
        <v>4573</v>
      </c>
      <c r="C12278" s="28" t="s">
        <v>4574</v>
      </c>
      <c r="D12278" s="25">
        <v>41927</v>
      </c>
      <c r="E12278" s="28" t="s">
        <v>409</v>
      </c>
      <c r="F12278" s="26">
        <v>875.48</v>
      </c>
      <c r="G12278" s="28" t="s">
        <v>5678</v>
      </c>
      <c r="H12278" s="28" t="s">
        <v>7154</v>
      </c>
      <c r="J12278" s="28" t="s">
        <v>4906</v>
      </c>
      <c r="K12278" s="29">
        <v>41927</v>
      </c>
      <c r="L12278" s="28" t="s">
        <v>7174</v>
      </c>
      <c r="M12278" s="28" t="s">
        <v>398</v>
      </c>
    </row>
    <row r="12279" spans="1:13" hidden="1" x14ac:dyDescent="0.2">
      <c r="A12279" s="211">
        <v>96653</v>
      </c>
      <c r="B12279" s="28" t="s">
        <v>4573</v>
      </c>
      <c r="C12279" s="28" t="s">
        <v>4580</v>
      </c>
      <c r="D12279" s="25">
        <v>41927</v>
      </c>
      <c r="E12279" s="28" t="s">
        <v>441</v>
      </c>
      <c r="F12279" s="26">
        <v>20</v>
      </c>
      <c r="G12279" s="28" t="s">
        <v>1942</v>
      </c>
      <c r="H12279" s="28" t="s">
        <v>3484</v>
      </c>
      <c r="J12279" s="28" t="s">
        <v>4908</v>
      </c>
    </row>
    <row r="12280" spans="1:13" hidden="1" x14ac:dyDescent="0.2">
      <c r="A12280" s="27">
        <v>96654</v>
      </c>
      <c r="B12280" s="28" t="s">
        <v>4573</v>
      </c>
      <c r="C12280" s="28" t="s">
        <v>4580</v>
      </c>
      <c r="D12280" s="25">
        <v>41927</v>
      </c>
      <c r="E12280" s="28" t="s">
        <v>442</v>
      </c>
      <c r="F12280" s="26">
        <v>15</v>
      </c>
      <c r="G12280" s="28" t="s">
        <v>5748</v>
      </c>
      <c r="H12280" s="28" t="s">
        <v>3484</v>
      </c>
      <c r="J12280" s="28" t="s">
        <v>4908</v>
      </c>
    </row>
    <row r="12281" spans="1:13" hidden="1" x14ac:dyDescent="0.2">
      <c r="A12281" s="211">
        <v>96616</v>
      </c>
      <c r="B12281" s="28" t="s">
        <v>4573</v>
      </c>
      <c r="C12281" s="28" t="s">
        <v>5135</v>
      </c>
      <c r="D12281" s="25">
        <v>41928</v>
      </c>
      <c r="F12281" s="26">
        <v>3.59</v>
      </c>
      <c r="G12281" s="28" t="s">
        <v>7120</v>
      </c>
      <c r="H12281" s="28" t="s">
        <v>3484</v>
      </c>
      <c r="J12281" s="28" t="s">
        <v>4911</v>
      </c>
      <c r="K12281" s="29">
        <v>41929</v>
      </c>
      <c r="L12281" s="28" t="s">
        <v>5658</v>
      </c>
      <c r="M12281" s="28" t="s">
        <v>3798</v>
      </c>
    </row>
    <row r="12282" spans="1:13" hidden="1" x14ac:dyDescent="0.2">
      <c r="A12282" s="27">
        <v>96618</v>
      </c>
      <c r="B12282" s="28" t="s">
        <v>4573</v>
      </c>
      <c r="C12282" s="28" t="s">
        <v>5135</v>
      </c>
      <c r="D12282" s="25">
        <v>41928</v>
      </c>
      <c r="F12282" s="26">
        <v>3.39</v>
      </c>
      <c r="G12282" s="28" t="s">
        <v>7119</v>
      </c>
      <c r="H12282" s="28" t="s">
        <v>3365</v>
      </c>
      <c r="J12282" s="28" t="s">
        <v>4911</v>
      </c>
      <c r="K12282" s="29">
        <v>41929</v>
      </c>
      <c r="L12282" s="28" t="s">
        <v>5658</v>
      </c>
      <c r="M12282" s="28" t="s">
        <v>6161</v>
      </c>
    </row>
    <row r="12283" spans="1:13" hidden="1" x14ac:dyDescent="0.2">
      <c r="A12283" s="27">
        <v>96617</v>
      </c>
      <c r="B12283" s="28" t="s">
        <v>4573</v>
      </c>
      <c r="C12283" s="28" t="s">
        <v>5135</v>
      </c>
      <c r="D12283" s="25">
        <v>41928</v>
      </c>
      <c r="F12283" s="26">
        <v>3.57</v>
      </c>
      <c r="G12283" s="28" t="s">
        <v>683</v>
      </c>
      <c r="H12283" s="28" t="s">
        <v>3365</v>
      </c>
      <c r="J12283" s="28" t="s">
        <v>4909</v>
      </c>
      <c r="K12283" s="29">
        <v>41929</v>
      </c>
      <c r="L12283" s="28" t="s">
        <v>5658</v>
      </c>
      <c r="M12283" s="28" t="s">
        <v>7857</v>
      </c>
    </row>
    <row r="12284" spans="1:13" hidden="1" x14ac:dyDescent="0.2">
      <c r="A12284" s="27">
        <v>96669.1</v>
      </c>
      <c r="B12284" s="28" t="s">
        <v>4573</v>
      </c>
      <c r="C12284" s="28" t="s">
        <v>2008</v>
      </c>
      <c r="D12284" s="25">
        <v>41928</v>
      </c>
      <c r="E12284" s="28" t="s">
        <v>1331</v>
      </c>
      <c r="F12284" s="26">
        <v>12</v>
      </c>
      <c r="G12284" s="28" t="s">
        <v>683</v>
      </c>
      <c r="H12284" s="28" t="s">
        <v>3488</v>
      </c>
      <c r="J12284" s="28" t="s">
        <v>4909</v>
      </c>
      <c r="K12284" s="29" t="s">
        <v>454</v>
      </c>
      <c r="L12284" s="28" t="s">
        <v>5658</v>
      </c>
      <c r="M12284" s="28" t="s">
        <v>455</v>
      </c>
    </row>
    <row r="12285" spans="1:13" hidden="1" x14ac:dyDescent="0.2">
      <c r="A12285" s="27">
        <v>96669.2</v>
      </c>
      <c r="B12285" s="28" t="s">
        <v>4573</v>
      </c>
      <c r="C12285" s="28" t="s">
        <v>2008</v>
      </c>
      <c r="D12285" s="25">
        <v>41928</v>
      </c>
      <c r="F12285" s="26">
        <v>17.579999999999998</v>
      </c>
      <c r="G12285" s="28" t="s">
        <v>683</v>
      </c>
      <c r="H12285" s="28" t="s">
        <v>3365</v>
      </c>
      <c r="J12285" s="28" t="s">
        <v>4909</v>
      </c>
      <c r="K12285" s="29" t="s">
        <v>454</v>
      </c>
      <c r="L12285" s="28" t="s">
        <v>5658</v>
      </c>
      <c r="M12285" s="28" t="s">
        <v>455</v>
      </c>
    </row>
    <row r="12286" spans="1:13" hidden="1" x14ac:dyDescent="0.2">
      <c r="A12286" s="27">
        <v>96614</v>
      </c>
      <c r="B12286" s="28" t="s">
        <v>4573</v>
      </c>
      <c r="C12286" s="28" t="s">
        <v>5135</v>
      </c>
      <c r="D12286" s="25">
        <v>41928</v>
      </c>
      <c r="F12286" s="26">
        <v>19.489999999999998</v>
      </c>
      <c r="G12286" s="28" t="s">
        <v>5137</v>
      </c>
      <c r="H12286" s="28" t="s">
        <v>3365</v>
      </c>
      <c r="J12286" s="28" t="s">
        <v>4909</v>
      </c>
      <c r="K12286" s="29">
        <v>41929</v>
      </c>
      <c r="L12286" s="28" t="s">
        <v>5658</v>
      </c>
      <c r="M12286" s="28" t="s">
        <v>3175</v>
      </c>
    </row>
    <row r="12287" spans="1:13" x14ac:dyDescent="0.2">
      <c r="A12287" s="27">
        <v>96615</v>
      </c>
      <c r="B12287" s="28" t="s">
        <v>4573</v>
      </c>
      <c r="C12287" s="28" t="s">
        <v>5135</v>
      </c>
      <c r="D12287" s="25">
        <v>41928</v>
      </c>
      <c r="E12287" s="28" t="s">
        <v>6686</v>
      </c>
      <c r="F12287" s="26">
        <v>4.41</v>
      </c>
      <c r="G12287" s="28" t="s">
        <v>5137</v>
      </c>
      <c r="H12287" s="28" t="s">
        <v>7151</v>
      </c>
      <c r="J12287" s="28" t="s">
        <v>4907</v>
      </c>
      <c r="K12287" s="29">
        <v>41929</v>
      </c>
      <c r="L12287" s="28" t="s">
        <v>5658</v>
      </c>
      <c r="M12287" s="28" t="s">
        <v>3175</v>
      </c>
    </row>
    <row r="12288" spans="1:13" hidden="1" x14ac:dyDescent="0.2">
      <c r="A12288" s="211">
        <v>96558</v>
      </c>
      <c r="B12288" s="28" t="s">
        <v>4573</v>
      </c>
      <c r="C12288" s="28" t="s">
        <v>4574</v>
      </c>
      <c r="D12288" s="25">
        <v>41929</v>
      </c>
      <c r="E12288" s="28" t="s">
        <v>408</v>
      </c>
      <c r="F12288" s="26">
        <v>-1717</v>
      </c>
      <c r="G12288" s="28" t="s">
        <v>681</v>
      </c>
      <c r="H12288" s="28" t="s">
        <v>6666</v>
      </c>
      <c r="J12288" s="28" t="s">
        <v>4907</v>
      </c>
      <c r="K12288" s="29">
        <v>41929</v>
      </c>
      <c r="L12288" s="28" t="s">
        <v>7177</v>
      </c>
      <c r="M12288" s="28" t="s">
        <v>7210</v>
      </c>
    </row>
    <row r="12289" spans="1:13" hidden="1" x14ac:dyDescent="0.2">
      <c r="A12289" s="211">
        <v>96620</v>
      </c>
      <c r="B12289" s="28" t="s">
        <v>4573</v>
      </c>
      <c r="C12289" s="28" t="s">
        <v>5135</v>
      </c>
      <c r="D12289" s="25">
        <v>41929</v>
      </c>
      <c r="E12289" s="28" t="s">
        <v>433</v>
      </c>
      <c r="F12289" s="26">
        <v>-40</v>
      </c>
      <c r="G12289" s="28" t="s">
        <v>5412</v>
      </c>
      <c r="H12289" s="28" t="s">
        <v>7311</v>
      </c>
      <c r="J12289" s="28" t="s">
        <v>4907</v>
      </c>
      <c r="K12289" s="29">
        <v>41930</v>
      </c>
      <c r="L12289" s="28" t="s">
        <v>5658</v>
      </c>
      <c r="M12289" s="28" t="s">
        <v>6235</v>
      </c>
    </row>
    <row r="12290" spans="1:13" hidden="1" x14ac:dyDescent="0.2">
      <c r="A12290" s="27">
        <v>96559</v>
      </c>
      <c r="B12290" s="28" t="s">
        <v>4582</v>
      </c>
      <c r="C12290" s="28" t="s">
        <v>4574</v>
      </c>
      <c r="D12290" s="25">
        <v>41929</v>
      </c>
      <c r="F12290" s="26">
        <v>-83.22</v>
      </c>
      <c r="G12290" s="28" t="s">
        <v>8021</v>
      </c>
      <c r="H12290" s="28" t="s">
        <v>6666</v>
      </c>
      <c r="K12290" s="29">
        <v>41929</v>
      </c>
      <c r="L12290" s="28" t="s">
        <v>2984</v>
      </c>
      <c r="M12290" s="28" t="s">
        <v>3490</v>
      </c>
    </row>
    <row r="12291" spans="1:13" hidden="1" x14ac:dyDescent="0.2">
      <c r="A12291" s="27">
        <v>96557</v>
      </c>
      <c r="B12291" s="28" t="s">
        <v>4585</v>
      </c>
      <c r="C12291" s="28" t="s">
        <v>4574</v>
      </c>
      <c r="D12291" s="25">
        <v>41929</v>
      </c>
      <c r="F12291" s="26">
        <v>79.790000000000006</v>
      </c>
      <c r="G12291" s="28" t="s">
        <v>5142</v>
      </c>
      <c r="H12291" s="28" t="s">
        <v>5948</v>
      </c>
      <c r="K12291" s="29">
        <v>41929</v>
      </c>
      <c r="L12291" s="28" t="s">
        <v>7174</v>
      </c>
      <c r="M12291" s="28" t="s">
        <v>7175</v>
      </c>
    </row>
    <row r="12292" spans="1:13" hidden="1" x14ac:dyDescent="0.2">
      <c r="A12292" s="27">
        <v>96619</v>
      </c>
      <c r="B12292" s="28" t="s">
        <v>4573</v>
      </c>
      <c r="C12292" s="28" t="s">
        <v>5135</v>
      </c>
      <c r="D12292" s="25">
        <v>41929</v>
      </c>
      <c r="F12292" s="26">
        <v>145.81</v>
      </c>
      <c r="G12292" s="28" t="s">
        <v>895</v>
      </c>
      <c r="H12292" s="28" t="s">
        <v>3488</v>
      </c>
      <c r="J12292" s="28" t="s">
        <v>4908</v>
      </c>
      <c r="K12292" s="29">
        <v>41930</v>
      </c>
      <c r="L12292" s="28" t="s">
        <v>5658</v>
      </c>
      <c r="M12292" s="28" t="s">
        <v>419</v>
      </c>
    </row>
    <row r="12293" spans="1:13" hidden="1" x14ac:dyDescent="0.2">
      <c r="A12293" s="211">
        <v>96621</v>
      </c>
      <c r="B12293" s="28" t="s">
        <v>4573</v>
      </c>
      <c r="C12293" s="28" t="s">
        <v>5135</v>
      </c>
      <c r="D12293" s="25">
        <v>41930</v>
      </c>
      <c r="F12293" s="26">
        <v>4.6500000000000004</v>
      </c>
      <c r="G12293" s="28" t="s">
        <v>896</v>
      </c>
      <c r="H12293" s="28" t="s">
        <v>3484</v>
      </c>
      <c r="J12293" s="28" t="s">
        <v>4907</v>
      </c>
      <c r="K12293" s="29">
        <v>41932</v>
      </c>
      <c r="L12293" s="28" t="s">
        <v>5658</v>
      </c>
      <c r="M12293" s="28" t="s">
        <v>6234</v>
      </c>
    </row>
    <row r="12294" spans="1:13" hidden="1" x14ac:dyDescent="0.2">
      <c r="A12294" s="211">
        <v>96622</v>
      </c>
      <c r="B12294" s="28" t="s">
        <v>4573</v>
      </c>
      <c r="C12294" s="28" t="s">
        <v>5135</v>
      </c>
      <c r="D12294" s="25">
        <v>41930</v>
      </c>
      <c r="E12294" s="28" t="s">
        <v>4768</v>
      </c>
      <c r="F12294" s="26">
        <v>4</v>
      </c>
      <c r="G12294" s="28" t="s">
        <v>990</v>
      </c>
      <c r="H12294" s="28" t="s">
        <v>3379</v>
      </c>
      <c r="J12294" s="28" t="s">
        <v>4907</v>
      </c>
      <c r="K12294" s="29">
        <v>41932</v>
      </c>
      <c r="L12294" s="28" t="s">
        <v>5658</v>
      </c>
      <c r="M12294" s="28" t="s">
        <v>1523</v>
      </c>
    </row>
    <row r="12295" spans="1:13" hidden="1" x14ac:dyDescent="0.2">
      <c r="A12295" s="211">
        <v>96650</v>
      </c>
      <c r="B12295" s="28" t="s">
        <v>4573</v>
      </c>
      <c r="C12295" s="33" t="s">
        <v>5135</v>
      </c>
      <c r="D12295" s="25">
        <v>41930</v>
      </c>
      <c r="E12295" s="28" t="s">
        <v>470</v>
      </c>
      <c r="F12295" s="26">
        <v>23.8</v>
      </c>
      <c r="G12295" s="28" t="s">
        <v>1560</v>
      </c>
      <c r="H12295" s="28" t="s">
        <v>7324</v>
      </c>
      <c r="K12295" s="29">
        <v>41932</v>
      </c>
      <c r="L12295" s="33" t="s">
        <v>5658</v>
      </c>
      <c r="M12295" s="28" t="s">
        <v>2736</v>
      </c>
    </row>
    <row r="12296" spans="1:13" hidden="1" x14ac:dyDescent="0.2">
      <c r="A12296" s="27">
        <v>96670</v>
      </c>
      <c r="B12296" s="28" t="s">
        <v>4573</v>
      </c>
      <c r="C12296" s="28" t="s">
        <v>2008</v>
      </c>
      <c r="D12296" s="25">
        <v>41931</v>
      </c>
      <c r="F12296" s="26">
        <v>34.130000000000003</v>
      </c>
      <c r="G12296" s="28" t="s">
        <v>683</v>
      </c>
      <c r="H12296" s="28" t="s">
        <v>3365</v>
      </c>
      <c r="J12296" s="28" t="s">
        <v>4909</v>
      </c>
      <c r="K12296" s="29" t="s">
        <v>456</v>
      </c>
      <c r="L12296" s="28" t="s">
        <v>5658</v>
      </c>
      <c r="M12296" s="28" t="s">
        <v>457</v>
      </c>
    </row>
    <row r="12297" spans="1:13" hidden="1" x14ac:dyDescent="0.2">
      <c r="A12297" s="211">
        <v>96624</v>
      </c>
      <c r="B12297" s="28" t="s">
        <v>4573</v>
      </c>
      <c r="C12297" s="28" t="s">
        <v>5135</v>
      </c>
      <c r="D12297" s="25">
        <v>41932</v>
      </c>
      <c r="F12297" s="26">
        <v>9.99</v>
      </c>
      <c r="G12297" s="28" t="s">
        <v>1555</v>
      </c>
      <c r="H12297" s="28" t="s">
        <v>3370</v>
      </c>
      <c r="J12297" s="28" t="s">
        <v>4909</v>
      </c>
      <c r="K12297" s="29">
        <v>41933</v>
      </c>
      <c r="L12297" s="28" t="s">
        <v>5658</v>
      </c>
      <c r="M12297" s="28" t="s">
        <v>3794</v>
      </c>
    </row>
    <row r="12298" spans="1:13" hidden="1" x14ac:dyDescent="0.2">
      <c r="A12298" s="211">
        <v>96555</v>
      </c>
      <c r="B12298" s="28" t="s">
        <v>4579</v>
      </c>
      <c r="C12298" s="28" t="s">
        <v>4574</v>
      </c>
      <c r="D12298" s="25">
        <v>41932</v>
      </c>
      <c r="F12298" s="26">
        <v>100</v>
      </c>
      <c r="G12298" s="28" t="s">
        <v>4580</v>
      </c>
      <c r="H12298" s="28" t="s">
        <v>6667</v>
      </c>
      <c r="K12298" s="29">
        <v>41932</v>
      </c>
      <c r="L12298" s="28" t="s">
        <v>3059</v>
      </c>
      <c r="M12298" s="28" t="s">
        <v>2872</v>
      </c>
    </row>
    <row r="12299" spans="1:13" hidden="1" x14ac:dyDescent="0.2">
      <c r="A12299" s="211">
        <v>96626</v>
      </c>
      <c r="B12299" s="28" t="s">
        <v>4573</v>
      </c>
      <c r="C12299" s="28" t="s">
        <v>5135</v>
      </c>
      <c r="D12299" s="25">
        <v>41932</v>
      </c>
      <c r="E12299" s="28" t="s">
        <v>4768</v>
      </c>
      <c r="F12299" s="26">
        <v>5.2</v>
      </c>
      <c r="G12299" s="28" t="s">
        <v>990</v>
      </c>
      <c r="H12299" s="28" t="s">
        <v>3379</v>
      </c>
      <c r="J12299" s="28" t="s">
        <v>4907</v>
      </c>
      <c r="K12299" s="29">
        <v>41934</v>
      </c>
      <c r="L12299" s="28" t="s">
        <v>5658</v>
      </c>
      <c r="M12299" s="28" t="s">
        <v>1523</v>
      </c>
    </row>
    <row r="12300" spans="1:13" hidden="1" x14ac:dyDescent="0.2">
      <c r="A12300" s="27">
        <v>96651</v>
      </c>
      <c r="B12300" s="28" t="s">
        <v>4573</v>
      </c>
      <c r="C12300" s="28" t="s">
        <v>4580</v>
      </c>
      <c r="D12300" s="25">
        <v>41932</v>
      </c>
      <c r="E12300" s="28" t="s">
        <v>3875</v>
      </c>
      <c r="F12300" s="26">
        <v>10</v>
      </c>
      <c r="G12300" s="28" t="s">
        <v>3696</v>
      </c>
      <c r="H12300" s="28" t="s">
        <v>3488</v>
      </c>
      <c r="J12300" s="28" t="s">
        <v>4908</v>
      </c>
    </row>
    <row r="12301" spans="1:13" hidden="1" x14ac:dyDescent="0.2">
      <c r="A12301" s="27">
        <v>96556</v>
      </c>
      <c r="B12301" s="28" t="s">
        <v>4573</v>
      </c>
      <c r="C12301" s="28" t="s">
        <v>4574</v>
      </c>
      <c r="D12301" s="25">
        <v>41932</v>
      </c>
      <c r="F12301" s="26">
        <v>30</v>
      </c>
      <c r="G12301" s="28" t="s">
        <v>5152</v>
      </c>
      <c r="H12301" s="28" t="s">
        <v>7311</v>
      </c>
      <c r="J12301" s="28" t="s">
        <v>4683</v>
      </c>
      <c r="K12301" s="29">
        <v>41932</v>
      </c>
      <c r="L12301" s="28" t="s">
        <v>7182</v>
      </c>
      <c r="M12301" s="28" t="s">
        <v>397</v>
      </c>
    </row>
    <row r="12302" spans="1:13" hidden="1" x14ac:dyDescent="0.2">
      <c r="A12302" s="27">
        <v>96625</v>
      </c>
      <c r="B12302" s="28" t="s">
        <v>4573</v>
      </c>
      <c r="C12302" s="28" t="s">
        <v>5135</v>
      </c>
      <c r="D12302" s="25">
        <v>41932</v>
      </c>
      <c r="F12302" s="26">
        <v>4.05</v>
      </c>
      <c r="G12302" s="28" t="s">
        <v>5137</v>
      </c>
      <c r="H12302" s="28" t="s">
        <v>3365</v>
      </c>
      <c r="J12302" s="28" t="s">
        <v>4909</v>
      </c>
      <c r="K12302" s="29">
        <v>41933</v>
      </c>
      <c r="L12302" s="28" t="s">
        <v>5658</v>
      </c>
      <c r="M12302" s="28" t="s">
        <v>6195</v>
      </c>
    </row>
    <row r="12303" spans="1:13" x14ac:dyDescent="0.2">
      <c r="A12303" s="27">
        <v>96623</v>
      </c>
      <c r="B12303" s="28" t="s">
        <v>4573</v>
      </c>
      <c r="C12303" s="28" t="s">
        <v>5135</v>
      </c>
      <c r="D12303" s="25">
        <v>41932</v>
      </c>
      <c r="F12303" s="26">
        <v>16.3</v>
      </c>
      <c r="G12303" s="28" t="s">
        <v>2205</v>
      </c>
      <c r="H12303" s="28" t="s">
        <v>7151</v>
      </c>
      <c r="J12303" s="28" t="s">
        <v>4907</v>
      </c>
      <c r="K12303" s="29">
        <v>41933</v>
      </c>
      <c r="L12303" s="28" t="s">
        <v>5658</v>
      </c>
      <c r="M12303" s="28" t="s">
        <v>6893</v>
      </c>
    </row>
    <row r="12304" spans="1:13" hidden="1" x14ac:dyDescent="0.2">
      <c r="A12304" s="27">
        <v>96671</v>
      </c>
      <c r="B12304" s="28" t="s">
        <v>4573</v>
      </c>
      <c r="C12304" s="28" t="s">
        <v>2008</v>
      </c>
      <c r="D12304" s="25">
        <v>41933</v>
      </c>
      <c r="F12304" s="26">
        <v>10.55</v>
      </c>
      <c r="G12304" s="28" t="s">
        <v>683</v>
      </c>
      <c r="H12304" s="28" t="s">
        <v>3365</v>
      </c>
      <c r="J12304" s="28" t="s">
        <v>4909</v>
      </c>
      <c r="K12304" s="29" t="s">
        <v>458</v>
      </c>
      <c r="L12304" s="28" t="s">
        <v>5658</v>
      </c>
      <c r="M12304" s="28" t="s">
        <v>459</v>
      </c>
    </row>
    <row r="12305" spans="1:13" hidden="1" x14ac:dyDescent="0.2">
      <c r="A12305" s="27">
        <v>96672</v>
      </c>
      <c r="B12305" s="28" t="s">
        <v>4573</v>
      </c>
      <c r="C12305" s="28" t="s">
        <v>2008</v>
      </c>
      <c r="D12305" s="25">
        <v>41933</v>
      </c>
      <c r="F12305" s="26">
        <v>8.09</v>
      </c>
      <c r="G12305" s="28" t="s">
        <v>683</v>
      </c>
      <c r="H12305" s="28" t="s">
        <v>3365</v>
      </c>
      <c r="J12305" s="28" t="s">
        <v>4909</v>
      </c>
      <c r="K12305" s="29" t="s">
        <v>458</v>
      </c>
      <c r="L12305" s="28" t="s">
        <v>5658</v>
      </c>
      <c r="M12305" s="28" t="s">
        <v>459</v>
      </c>
    </row>
    <row r="12306" spans="1:13" hidden="1" x14ac:dyDescent="0.2">
      <c r="A12306" s="27">
        <v>96554</v>
      </c>
      <c r="B12306" s="28" t="s">
        <v>4582</v>
      </c>
      <c r="C12306" s="28" t="s">
        <v>4574</v>
      </c>
      <c r="D12306" s="25">
        <v>41933</v>
      </c>
      <c r="F12306" s="26">
        <v>-44.68</v>
      </c>
      <c r="G12306" s="28" t="s">
        <v>6407</v>
      </c>
      <c r="H12306" s="28" t="s">
        <v>6666</v>
      </c>
      <c r="J12306" s="28" t="s">
        <v>4911</v>
      </c>
      <c r="K12306" s="29">
        <v>41933</v>
      </c>
      <c r="L12306" s="28" t="s">
        <v>2984</v>
      </c>
      <c r="M12306" s="28" t="s">
        <v>2871</v>
      </c>
    </row>
    <row r="12307" spans="1:13" hidden="1" x14ac:dyDescent="0.2">
      <c r="A12307" s="27">
        <v>96673</v>
      </c>
      <c r="B12307" s="28" t="s">
        <v>4573</v>
      </c>
      <c r="C12307" s="28" t="s">
        <v>2008</v>
      </c>
      <c r="D12307" s="25">
        <v>41934</v>
      </c>
      <c r="F12307" s="26">
        <v>58.28</v>
      </c>
      <c r="G12307" s="28" t="s">
        <v>683</v>
      </c>
      <c r="H12307" s="28" t="s">
        <v>3365</v>
      </c>
      <c r="J12307" s="28" t="s">
        <v>4909</v>
      </c>
      <c r="K12307" s="29" t="s">
        <v>460</v>
      </c>
      <c r="L12307" s="28" t="s">
        <v>5658</v>
      </c>
      <c r="M12307" s="28" t="s">
        <v>461</v>
      </c>
    </row>
    <row r="12308" spans="1:13" hidden="1" x14ac:dyDescent="0.2">
      <c r="A12308" s="27">
        <v>96553</v>
      </c>
      <c r="B12308" s="28" t="s">
        <v>4585</v>
      </c>
      <c r="C12308" s="28" t="s">
        <v>4574</v>
      </c>
      <c r="D12308" s="25">
        <v>41934</v>
      </c>
      <c r="F12308" s="26">
        <v>20.8</v>
      </c>
      <c r="G12308" s="28" t="s">
        <v>5141</v>
      </c>
      <c r="H12308" s="28" t="s">
        <v>5948</v>
      </c>
      <c r="J12308" s="28" t="s">
        <v>4907</v>
      </c>
      <c r="K12308" s="29">
        <v>41934</v>
      </c>
      <c r="L12308" s="28" t="s">
        <v>7174</v>
      </c>
      <c r="M12308" s="28" t="s">
        <v>5035</v>
      </c>
    </row>
    <row r="12309" spans="1:13" hidden="1" x14ac:dyDescent="0.2">
      <c r="A12309" s="27">
        <v>96552</v>
      </c>
      <c r="B12309" s="28" t="s">
        <v>4573</v>
      </c>
      <c r="C12309" s="28" t="s">
        <v>4574</v>
      </c>
      <c r="D12309" s="25">
        <v>41935</v>
      </c>
      <c r="E12309" s="28" t="s">
        <v>3389</v>
      </c>
      <c r="F12309" s="26">
        <v>48.69</v>
      </c>
      <c r="G12309" s="28" t="s">
        <v>5139</v>
      </c>
      <c r="H12309" s="28" t="s">
        <v>3381</v>
      </c>
      <c r="J12309" s="28" t="s">
        <v>4911</v>
      </c>
      <c r="K12309" s="29">
        <v>41935</v>
      </c>
      <c r="L12309" s="28" t="s">
        <v>7174</v>
      </c>
      <c r="M12309" s="28" t="s">
        <v>7209</v>
      </c>
    </row>
    <row r="12310" spans="1:13" hidden="1" x14ac:dyDescent="0.2">
      <c r="A12310" s="27">
        <v>96627</v>
      </c>
      <c r="B12310" s="28" t="s">
        <v>4573</v>
      </c>
      <c r="C12310" s="28" t="s">
        <v>5135</v>
      </c>
      <c r="D12310" s="25">
        <v>41935</v>
      </c>
      <c r="F12310" s="26">
        <v>22.24</v>
      </c>
      <c r="G12310" s="28" t="s">
        <v>5137</v>
      </c>
      <c r="H12310" s="28" t="s">
        <v>3365</v>
      </c>
      <c r="J12310" s="28" t="s">
        <v>4909</v>
      </c>
      <c r="K12310" s="29">
        <v>41936</v>
      </c>
      <c r="L12310" s="28" t="s">
        <v>5658</v>
      </c>
      <c r="M12310" s="28" t="s">
        <v>3175</v>
      </c>
    </row>
    <row r="12311" spans="1:13" x14ac:dyDescent="0.2">
      <c r="A12311" s="27">
        <v>96628</v>
      </c>
      <c r="B12311" s="28" t="s">
        <v>4573</v>
      </c>
      <c r="C12311" s="28" t="s">
        <v>5135</v>
      </c>
      <c r="D12311" s="25">
        <v>41935</v>
      </c>
      <c r="E12311" s="28" t="s">
        <v>475</v>
      </c>
      <c r="F12311" s="26">
        <v>5.13</v>
      </c>
      <c r="G12311" s="28" t="s">
        <v>5137</v>
      </c>
      <c r="H12311" s="28" t="s">
        <v>7151</v>
      </c>
      <c r="J12311" s="28" t="s">
        <v>4907</v>
      </c>
      <c r="K12311" s="29">
        <v>41936</v>
      </c>
      <c r="L12311" s="28" t="s">
        <v>5658</v>
      </c>
      <c r="M12311" s="28" t="s">
        <v>3175</v>
      </c>
    </row>
    <row r="12312" spans="1:13" hidden="1" x14ac:dyDescent="0.2">
      <c r="A12312" s="211">
        <v>96551</v>
      </c>
      <c r="B12312" s="28" t="s">
        <v>4579</v>
      </c>
      <c r="C12312" s="28" t="s">
        <v>4574</v>
      </c>
      <c r="D12312" s="25">
        <v>41936</v>
      </c>
      <c r="F12312" s="26">
        <v>50</v>
      </c>
      <c r="G12312" s="28" t="s">
        <v>4580</v>
      </c>
      <c r="H12312" s="28" t="s">
        <v>6667</v>
      </c>
      <c r="K12312" s="29">
        <v>41936</v>
      </c>
      <c r="L12312" s="28" t="s">
        <v>3059</v>
      </c>
      <c r="M12312" s="28" t="s">
        <v>8101</v>
      </c>
    </row>
    <row r="12313" spans="1:13" hidden="1" x14ac:dyDescent="0.2">
      <c r="A12313" s="211">
        <v>96629</v>
      </c>
      <c r="B12313" s="28" t="s">
        <v>4573</v>
      </c>
      <c r="C12313" s="28" t="s">
        <v>5135</v>
      </c>
      <c r="D12313" s="25">
        <v>41936</v>
      </c>
      <c r="F12313" s="26">
        <v>38.56</v>
      </c>
      <c r="G12313" s="28" t="s">
        <v>1157</v>
      </c>
      <c r="H12313" s="28" t="s">
        <v>7322</v>
      </c>
      <c r="J12313" s="28" t="s">
        <v>7139</v>
      </c>
      <c r="K12313" s="29">
        <v>41937</v>
      </c>
      <c r="L12313" s="28" t="s">
        <v>5658</v>
      </c>
      <c r="M12313" s="28" t="s">
        <v>5018</v>
      </c>
    </row>
    <row r="12314" spans="1:13" hidden="1" x14ac:dyDescent="0.2">
      <c r="A12314" s="211">
        <v>96632</v>
      </c>
      <c r="B12314" s="28" t="s">
        <v>4573</v>
      </c>
      <c r="C12314" s="28" t="s">
        <v>5135</v>
      </c>
      <c r="D12314" s="25">
        <v>41936</v>
      </c>
      <c r="E12314" s="28" t="s">
        <v>435</v>
      </c>
      <c r="F12314" s="26">
        <v>7.61</v>
      </c>
      <c r="G12314" s="28" t="s">
        <v>2203</v>
      </c>
      <c r="H12314" s="28" t="s">
        <v>7324</v>
      </c>
      <c r="J12314" s="28" t="s">
        <v>4909</v>
      </c>
      <c r="K12314" s="29">
        <v>41937</v>
      </c>
      <c r="L12314" s="28" t="s">
        <v>5658</v>
      </c>
      <c r="M12314" s="28" t="s">
        <v>421</v>
      </c>
    </row>
    <row r="12315" spans="1:13" hidden="1" x14ac:dyDescent="0.2">
      <c r="A12315" s="27">
        <v>96631</v>
      </c>
      <c r="B12315" s="28" t="s">
        <v>4573</v>
      </c>
      <c r="C12315" s="28" t="s">
        <v>5135</v>
      </c>
      <c r="D12315" s="25">
        <v>41936</v>
      </c>
      <c r="E12315" s="28" t="s">
        <v>434</v>
      </c>
      <c r="F12315" s="26">
        <v>18</v>
      </c>
      <c r="G12315" s="28" t="s">
        <v>884</v>
      </c>
      <c r="H12315" s="28" t="s">
        <v>7322</v>
      </c>
      <c r="J12315" s="28" t="s">
        <v>5209</v>
      </c>
      <c r="K12315" s="29">
        <v>41937</v>
      </c>
      <c r="L12315" s="28" t="s">
        <v>5658</v>
      </c>
      <c r="M12315" s="28" t="s">
        <v>1654</v>
      </c>
    </row>
    <row r="12316" spans="1:13" hidden="1" x14ac:dyDescent="0.2">
      <c r="A12316" s="27">
        <v>96674</v>
      </c>
      <c r="B12316" s="28" t="s">
        <v>4573</v>
      </c>
      <c r="C12316" s="28" t="s">
        <v>2008</v>
      </c>
      <c r="D12316" s="25">
        <v>41936</v>
      </c>
      <c r="F12316" s="26">
        <v>7.35</v>
      </c>
      <c r="G12316" s="28" t="s">
        <v>683</v>
      </c>
      <c r="H12316" s="28" t="s">
        <v>3365</v>
      </c>
      <c r="J12316" s="28" t="s">
        <v>4909</v>
      </c>
      <c r="K12316" s="29" t="s">
        <v>462</v>
      </c>
      <c r="L12316" s="28" t="s">
        <v>5658</v>
      </c>
      <c r="M12316" s="28" t="s">
        <v>463</v>
      </c>
    </row>
    <row r="12317" spans="1:13" hidden="1" x14ac:dyDescent="0.2">
      <c r="A12317" s="27">
        <v>96630.1</v>
      </c>
      <c r="B12317" s="28" t="s">
        <v>4573</v>
      </c>
      <c r="C12317" s="28" t="s">
        <v>5135</v>
      </c>
      <c r="D12317" s="25">
        <v>41936</v>
      </c>
      <c r="E12317" s="28" t="s">
        <v>1331</v>
      </c>
      <c r="F12317" s="26">
        <v>16.5</v>
      </c>
      <c r="G12317" s="28" t="s">
        <v>5137</v>
      </c>
      <c r="H12317" s="28" t="s">
        <v>3488</v>
      </c>
      <c r="J12317" s="28" t="s">
        <v>4908</v>
      </c>
      <c r="K12317" s="29">
        <v>41937</v>
      </c>
      <c r="L12317" s="28" t="s">
        <v>5658</v>
      </c>
      <c r="M12317" s="28" t="s">
        <v>420</v>
      </c>
    </row>
    <row r="12318" spans="1:13" hidden="1" x14ac:dyDescent="0.2">
      <c r="A12318" s="27">
        <v>96630.2</v>
      </c>
      <c r="B12318" s="28" t="s">
        <v>4573</v>
      </c>
      <c r="C12318" s="28" t="s">
        <v>5135</v>
      </c>
      <c r="D12318" s="25">
        <v>41936</v>
      </c>
      <c r="F12318" s="26">
        <v>16.809999999999999</v>
      </c>
      <c r="G12318" s="28" t="s">
        <v>5137</v>
      </c>
      <c r="H12318" s="28" t="s">
        <v>3365</v>
      </c>
      <c r="J12318" s="28" t="s">
        <v>4909</v>
      </c>
      <c r="K12318" s="29">
        <v>41937</v>
      </c>
      <c r="L12318" s="28" t="s">
        <v>5658</v>
      </c>
      <c r="M12318" s="28" t="s">
        <v>420</v>
      </c>
    </row>
    <row r="12319" spans="1:13" hidden="1" x14ac:dyDescent="0.2">
      <c r="A12319" s="211">
        <v>96655</v>
      </c>
      <c r="B12319" s="28" t="s">
        <v>4573</v>
      </c>
      <c r="C12319" s="28" t="s">
        <v>4580</v>
      </c>
      <c r="D12319" s="25">
        <v>41937</v>
      </c>
      <c r="E12319" s="28" t="s">
        <v>6354</v>
      </c>
      <c r="F12319" s="26">
        <v>70</v>
      </c>
      <c r="G12319" s="28" t="s">
        <v>2999</v>
      </c>
      <c r="H12319" s="28" t="s">
        <v>7311</v>
      </c>
      <c r="J12319" s="28" t="s">
        <v>4683</v>
      </c>
    </row>
    <row r="12320" spans="1:13" hidden="1" x14ac:dyDescent="0.2">
      <c r="A12320" s="27">
        <v>96633</v>
      </c>
      <c r="B12320" s="28" t="s">
        <v>4573</v>
      </c>
      <c r="C12320" s="28" t="s">
        <v>5135</v>
      </c>
      <c r="D12320" s="25">
        <v>41937</v>
      </c>
      <c r="F12320" s="26">
        <v>30.66</v>
      </c>
      <c r="G12320" s="28" t="s">
        <v>5137</v>
      </c>
      <c r="H12320" s="28" t="s">
        <v>3365</v>
      </c>
      <c r="J12320" s="28" t="s">
        <v>4909</v>
      </c>
      <c r="K12320" s="29">
        <v>41939</v>
      </c>
      <c r="L12320" s="28" t="s">
        <v>5658</v>
      </c>
      <c r="M12320" s="28" t="s">
        <v>6239</v>
      </c>
    </row>
    <row r="12321" spans="1:13" hidden="1" x14ac:dyDescent="0.2">
      <c r="A12321" s="211">
        <v>96636</v>
      </c>
      <c r="B12321" s="28" t="s">
        <v>4573</v>
      </c>
      <c r="C12321" s="28" t="s">
        <v>5135</v>
      </c>
      <c r="D12321" s="25">
        <v>41938</v>
      </c>
      <c r="F12321" s="26">
        <v>13.8</v>
      </c>
      <c r="G12321" s="28" t="s">
        <v>7120</v>
      </c>
      <c r="H12321" s="28" t="s">
        <v>3484</v>
      </c>
      <c r="J12321" s="28" t="s">
        <v>4907</v>
      </c>
      <c r="K12321" s="29">
        <v>41939</v>
      </c>
      <c r="L12321" s="28" t="s">
        <v>5658</v>
      </c>
      <c r="M12321" s="28" t="s">
        <v>424</v>
      </c>
    </row>
    <row r="12322" spans="1:13" hidden="1" x14ac:dyDescent="0.2">
      <c r="A12322" s="211">
        <v>96635</v>
      </c>
      <c r="B12322" s="28" t="s">
        <v>4573</v>
      </c>
      <c r="C12322" s="28" t="s">
        <v>5135</v>
      </c>
      <c r="D12322" s="25">
        <v>41938</v>
      </c>
      <c r="E12322" s="28" t="s">
        <v>3533</v>
      </c>
      <c r="F12322" s="26">
        <v>41.93</v>
      </c>
      <c r="G12322" s="28" t="s">
        <v>6085</v>
      </c>
      <c r="H12322" s="28" t="s">
        <v>5953</v>
      </c>
      <c r="J12322" s="28" t="s">
        <v>4909</v>
      </c>
      <c r="K12322" s="29">
        <v>41939</v>
      </c>
      <c r="L12322" s="28" t="s">
        <v>5658</v>
      </c>
      <c r="M12322" s="28" t="s">
        <v>423</v>
      </c>
    </row>
    <row r="12323" spans="1:13" hidden="1" x14ac:dyDescent="0.2">
      <c r="A12323" s="211">
        <v>96637</v>
      </c>
      <c r="B12323" s="28" t="s">
        <v>4573</v>
      </c>
      <c r="C12323" s="28" t="s">
        <v>5135</v>
      </c>
      <c r="D12323" s="25">
        <v>41938</v>
      </c>
      <c r="E12323" s="28" t="s">
        <v>438</v>
      </c>
      <c r="F12323" s="26">
        <v>1.53</v>
      </c>
      <c r="G12323" s="28" t="s">
        <v>437</v>
      </c>
      <c r="H12323" s="28" t="s">
        <v>3381</v>
      </c>
      <c r="J12323" s="28" t="s">
        <v>4909</v>
      </c>
      <c r="K12323" s="29">
        <v>41939</v>
      </c>
      <c r="L12323" s="28" t="s">
        <v>5658</v>
      </c>
      <c r="M12323" s="28" t="s">
        <v>425</v>
      </c>
    </row>
    <row r="12324" spans="1:13" hidden="1" x14ac:dyDescent="0.2">
      <c r="A12324" s="211">
        <v>96634</v>
      </c>
      <c r="B12324" s="28" t="s">
        <v>4573</v>
      </c>
      <c r="C12324" s="28" t="s">
        <v>5135</v>
      </c>
      <c r="D12324" s="25">
        <v>41938</v>
      </c>
      <c r="E12324" s="28" t="s">
        <v>436</v>
      </c>
      <c r="F12324" s="26">
        <v>48.07</v>
      </c>
      <c r="G12324" s="28" t="s">
        <v>2203</v>
      </c>
      <c r="H12324" s="28" t="s">
        <v>3365</v>
      </c>
      <c r="J12324" s="28" t="s">
        <v>4909</v>
      </c>
      <c r="K12324" s="29">
        <v>41939</v>
      </c>
      <c r="L12324" s="28" t="s">
        <v>5658</v>
      </c>
      <c r="M12324" s="28" t="s">
        <v>422</v>
      </c>
    </row>
    <row r="12325" spans="1:13" hidden="1" x14ac:dyDescent="0.2">
      <c r="A12325" s="211">
        <v>96640</v>
      </c>
      <c r="B12325" s="28" t="s">
        <v>4573</v>
      </c>
      <c r="C12325" s="28" t="s">
        <v>5135</v>
      </c>
      <c r="D12325" s="25">
        <v>41939</v>
      </c>
      <c r="E12325" s="28" t="s">
        <v>1914</v>
      </c>
      <c r="F12325" s="26">
        <v>5.6</v>
      </c>
      <c r="G12325" s="28" t="s">
        <v>4917</v>
      </c>
      <c r="H12325" s="28" t="s">
        <v>7311</v>
      </c>
      <c r="J12325" s="28" t="s">
        <v>4683</v>
      </c>
      <c r="K12325" s="29">
        <v>41940</v>
      </c>
      <c r="L12325" s="28" t="s">
        <v>5658</v>
      </c>
      <c r="M12325" s="28" t="s">
        <v>427</v>
      </c>
    </row>
    <row r="12326" spans="1:13" hidden="1" x14ac:dyDescent="0.2">
      <c r="A12326" s="211">
        <v>96639</v>
      </c>
      <c r="B12326" s="28" t="s">
        <v>4573</v>
      </c>
      <c r="C12326" s="28" t="s">
        <v>5135</v>
      </c>
      <c r="D12326" s="25">
        <v>41939</v>
      </c>
      <c r="F12326" s="26">
        <v>16.75</v>
      </c>
      <c r="G12326" s="28" t="s">
        <v>7120</v>
      </c>
      <c r="H12326" s="28" t="s">
        <v>3484</v>
      </c>
      <c r="J12326" s="28" t="s">
        <v>4907</v>
      </c>
      <c r="K12326" s="29">
        <v>41940</v>
      </c>
      <c r="L12326" s="28" t="s">
        <v>5658</v>
      </c>
      <c r="M12326" s="28" t="s">
        <v>426</v>
      </c>
    </row>
    <row r="12327" spans="1:13" hidden="1" x14ac:dyDescent="0.2">
      <c r="A12327" s="211">
        <v>96638</v>
      </c>
      <c r="B12327" s="28" t="s">
        <v>4573</v>
      </c>
      <c r="C12327" s="28" t="s">
        <v>5135</v>
      </c>
      <c r="D12327" s="25">
        <v>41939</v>
      </c>
      <c r="E12327" s="28" t="s">
        <v>435</v>
      </c>
      <c r="F12327" s="26">
        <v>34.43</v>
      </c>
      <c r="G12327" s="28" t="s">
        <v>2203</v>
      </c>
      <c r="H12327" s="28" t="s">
        <v>7324</v>
      </c>
      <c r="J12327" s="28" t="s">
        <v>4909</v>
      </c>
      <c r="K12327" s="29">
        <v>41940</v>
      </c>
      <c r="L12327" s="28" t="s">
        <v>5658</v>
      </c>
      <c r="M12327" s="28" t="s">
        <v>421</v>
      </c>
    </row>
    <row r="12328" spans="1:13" hidden="1" x14ac:dyDescent="0.2">
      <c r="A12328" s="27">
        <v>96550</v>
      </c>
      <c r="B12328" s="28" t="s">
        <v>4573</v>
      </c>
      <c r="C12328" s="28" t="s">
        <v>4574</v>
      </c>
      <c r="D12328" s="25">
        <v>41939</v>
      </c>
      <c r="F12328" s="26">
        <v>30</v>
      </c>
      <c r="G12328" s="28" t="s">
        <v>5152</v>
      </c>
      <c r="H12328" s="28" t="s">
        <v>7311</v>
      </c>
      <c r="J12328" s="28" t="s">
        <v>4683</v>
      </c>
      <c r="K12328" s="29">
        <v>41939</v>
      </c>
      <c r="L12328" s="28" t="s">
        <v>7182</v>
      </c>
      <c r="M12328" s="28" t="s">
        <v>396</v>
      </c>
    </row>
    <row r="12329" spans="1:13" hidden="1" x14ac:dyDescent="0.2">
      <c r="A12329" s="27">
        <v>96641</v>
      </c>
      <c r="B12329" s="28" t="s">
        <v>4573</v>
      </c>
      <c r="C12329" s="28" t="s">
        <v>5135</v>
      </c>
      <c r="D12329" s="25">
        <v>41939</v>
      </c>
      <c r="F12329" s="26">
        <v>151.75</v>
      </c>
      <c r="G12329" s="28" t="s">
        <v>895</v>
      </c>
      <c r="H12329" s="28" t="s">
        <v>3488</v>
      </c>
      <c r="J12329" s="28" t="s">
        <v>4908</v>
      </c>
      <c r="K12329" s="29">
        <v>41941</v>
      </c>
      <c r="L12329" s="28" t="s">
        <v>5658</v>
      </c>
      <c r="M12329" s="28" t="s">
        <v>419</v>
      </c>
    </row>
    <row r="12330" spans="1:13" hidden="1" x14ac:dyDescent="0.2">
      <c r="A12330" s="27">
        <v>96549</v>
      </c>
      <c r="B12330" s="28" t="s">
        <v>5138</v>
      </c>
      <c r="C12330" s="28" t="s">
        <v>4574</v>
      </c>
      <c r="D12330" s="25">
        <v>41939</v>
      </c>
      <c r="F12330" s="26">
        <v>381.5</v>
      </c>
      <c r="G12330" s="28" t="s">
        <v>4574</v>
      </c>
      <c r="H12330" s="28" t="s">
        <v>3381</v>
      </c>
      <c r="K12330" s="29">
        <v>41939</v>
      </c>
      <c r="L12330" s="28" t="s">
        <v>7206</v>
      </c>
      <c r="M12330" s="28" t="s">
        <v>375</v>
      </c>
    </row>
    <row r="12331" spans="1:13" hidden="1" x14ac:dyDescent="0.2">
      <c r="A12331" s="27">
        <v>96547</v>
      </c>
      <c r="B12331" s="28" t="s">
        <v>4573</v>
      </c>
      <c r="C12331" s="28" t="s">
        <v>4574</v>
      </c>
      <c r="D12331" s="25">
        <v>41940</v>
      </c>
      <c r="F12331" s="26">
        <v>1240.95</v>
      </c>
      <c r="G12331" s="28" t="s">
        <v>5415</v>
      </c>
      <c r="H12331" s="28" t="s">
        <v>4599</v>
      </c>
      <c r="I12331" s="28" t="s">
        <v>410</v>
      </c>
      <c r="J12331" s="28" t="s">
        <v>4909</v>
      </c>
      <c r="K12331" s="29">
        <v>41940</v>
      </c>
      <c r="L12331" s="28" t="s">
        <v>5361</v>
      </c>
      <c r="M12331" s="28" t="s">
        <v>395</v>
      </c>
    </row>
    <row r="12332" spans="1:13" hidden="1" x14ac:dyDescent="0.2">
      <c r="A12332" s="27">
        <v>96548</v>
      </c>
      <c r="B12332" s="28" t="s">
        <v>4573</v>
      </c>
      <c r="C12332" s="28" t="s">
        <v>4574</v>
      </c>
      <c r="D12332" s="25">
        <v>41940</v>
      </c>
      <c r="F12332" s="26">
        <v>46.55</v>
      </c>
      <c r="G12332" s="28" t="s">
        <v>6790</v>
      </c>
      <c r="H12332" s="28" t="s">
        <v>3381</v>
      </c>
      <c r="J12332" s="28" t="s">
        <v>4909</v>
      </c>
      <c r="K12332" s="29">
        <v>41940</v>
      </c>
      <c r="L12332" s="28" t="s">
        <v>7174</v>
      </c>
      <c r="M12332" s="28" t="s">
        <v>7220</v>
      </c>
    </row>
    <row r="12333" spans="1:13" hidden="1" x14ac:dyDescent="0.2">
      <c r="A12333" s="211">
        <v>96546</v>
      </c>
      <c r="B12333" s="28" t="s">
        <v>4592</v>
      </c>
      <c r="C12333" s="28" t="s">
        <v>4574</v>
      </c>
      <c r="D12333" s="25">
        <v>41941</v>
      </c>
      <c r="F12333" s="26">
        <v>-5970.12</v>
      </c>
      <c r="G12333" s="28" t="s">
        <v>4593</v>
      </c>
      <c r="H12333" s="28" t="s">
        <v>6666</v>
      </c>
      <c r="J12333" s="28" t="s">
        <v>4911</v>
      </c>
      <c r="K12333" s="29">
        <v>41941</v>
      </c>
      <c r="L12333" s="28" t="s">
        <v>7177</v>
      </c>
      <c r="M12333" s="28" t="s">
        <v>2879</v>
      </c>
    </row>
    <row r="12334" spans="1:13" hidden="1" x14ac:dyDescent="0.2">
      <c r="A12334" s="211">
        <v>96545</v>
      </c>
      <c r="B12334" s="28" t="s">
        <v>4573</v>
      </c>
      <c r="C12334" s="28" t="s">
        <v>4574</v>
      </c>
      <c r="D12334" s="25">
        <v>41941</v>
      </c>
      <c r="F12334" s="26">
        <v>15</v>
      </c>
      <c r="G12334" s="28" t="s">
        <v>5165</v>
      </c>
      <c r="H12334" s="28" t="s">
        <v>3370</v>
      </c>
      <c r="J12334" s="28" t="s">
        <v>4907</v>
      </c>
      <c r="K12334" s="29">
        <v>41941</v>
      </c>
      <c r="L12334" s="28" t="s">
        <v>7176</v>
      </c>
      <c r="M12334" s="28">
        <v>1484</v>
      </c>
    </row>
    <row r="12335" spans="1:13" hidden="1" x14ac:dyDescent="0.2">
      <c r="A12335" s="211">
        <v>96642</v>
      </c>
      <c r="B12335" s="28" t="s">
        <v>4573</v>
      </c>
      <c r="C12335" s="28" t="s">
        <v>5135</v>
      </c>
      <c r="D12335" s="25">
        <v>41941</v>
      </c>
      <c r="F12335" s="26">
        <v>44.26</v>
      </c>
      <c r="G12335" s="28" t="s">
        <v>1157</v>
      </c>
      <c r="H12335" s="28" t="s">
        <v>7322</v>
      </c>
      <c r="J12335" s="28" t="s">
        <v>7139</v>
      </c>
      <c r="K12335" s="29">
        <v>41942</v>
      </c>
      <c r="L12335" s="28" t="s">
        <v>5658</v>
      </c>
      <c r="M12335" s="28" t="s">
        <v>3582</v>
      </c>
    </row>
    <row r="12336" spans="1:13" hidden="1" x14ac:dyDescent="0.2">
      <c r="A12336" s="27">
        <v>96646</v>
      </c>
      <c r="B12336" s="28" t="s">
        <v>4573</v>
      </c>
      <c r="C12336" s="28" t="s">
        <v>5135</v>
      </c>
      <c r="D12336" s="25">
        <v>41941</v>
      </c>
      <c r="F12336" s="26">
        <v>3.65</v>
      </c>
      <c r="G12336" s="28" t="s">
        <v>7119</v>
      </c>
      <c r="H12336" s="28" t="s">
        <v>3365</v>
      </c>
      <c r="J12336" s="28" t="s">
        <v>4911</v>
      </c>
      <c r="K12336" s="29">
        <v>41942</v>
      </c>
      <c r="L12336" s="28" t="s">
        <v>5658</v>
      </c>
      <c r="M12336" s="28" t="s">
        <v>429</v>
      </c>
    </row>
    <row r="12337" spans="1:13" hidden="1" x14ac:dyDescent="0.2">
      <c r="A12337" s="27">
        <v>96644</v>
      </c>
      <c r="B12337" s="28" t="s">
        <v>4573</v>
      </c>
      <c r="C12337" s="28" t="s">
        <v>5135</v>
      </c>
      <c r="D12337" s="25">
        <v>41941</v>
      </c>
      <c r="F12337" s="26">
        <v>12.83</v>
      </c>
      <c r="G12337" s="28" t="s">
        <v>683</v>
      </c>
      <c r="H12337" s="28" t="s">
        <v>3365</v>
      </c>
      <c r="J12337" s="28" t="s">
        <v>4909</v>
      </c>
      <c r="K12337" s="29">
        <v>41942</v>
      </c>
      <c r="L12337" s="28" t="s">
        <v>5658</v>
      </c>
      <c r="M12337" s="28" t="s">
        <v>7857</v>
      </c>
    </row>
    <row r="12338" spans="1:13" hidden="1" x14ac:dyDescent="0.2">
      <c r="A12338" s="27">
        <v>96643</v>
      </c>
      <c r="B12338" s="28" t="s">
        <v>4573</v>
      </c>
      <c r="C12338" s="28" t="s">
        <v>5135</v>
      </c>
      <c r="D12338" s="25">
        <v>41941</v>
      </c>
      <c r="E12338" s="28" t="s">
        <v>4711</v>
      </c>
      <c r="F12338" s="26">
        <v>13.24</v>
      </c>
      <c r="G12338" s="28" t="s">
        <v>1098</v>
      </c>
      <c r="H12338" s="28" t="s">
        <v>7324</v>
      </c>
      <c r="J12338" s="28" t="s">
        <v>4909</v>
      </c>
      <c r="K12338" s="29">
        <v>41942</v>
      </c>
      <c r="L12338" s="28" t="s">
        <v>5658</v>
      </c>
      <c r="M12338" s="28" t="s">
        <v>3088</v>
      </c>
    </row>
    <row r="12339" spans="1:13" hidden="1" x14ac:dyDescent="0.2">
      <c r="A12339" s="27">
        <v>96544</v>
      </c>
      <c r="B12339" s="28" t="s">
        <v>4573</v>
      </c>
      <c r="C12339" s="28" t="s">
        <v>4574</v>
      </c>
      <c r="D12339" s="25">
        <v>41941</v>
      </c>
      <c r="F12339" s="26">
        <v>17</v>
      </c>
      <c r="G12339" s="28" t="s">
        <v>5136</v>
      </c>
      <c r="H12339" s="28" t="s">
        <v>3381</v>
      </c>
      <c r="J12339" s="28" t="s">
        <v>4911</v>
      </c>
      <c r="K12339" s="29">
        <v>41941</v>
      </c>
      <c r="L12339" s="28" t="s">
        <v>7174</v>
      </c>
      <c r="M12339" s="28" t="s">
        <v>7221</v>
      </c>
    </row>
    <row r="12340" spans="1:13" hidden="1" x14ac:dyDescent="0.2">
      <c r="A12340" s="27">
        <v>96645</v>
      </c>
      <c r="B12340" s="28" t="s">
        <v>4573</v>
      </c>
      <c r="C12340" s="28" t="s">
        <v>5135</v>
      </c>
      <c r="D12340" s="25">
        <v>41941</v>
      </c>
      <c r="E12340" s="28" t="s">
        <v>439</v>
      </c>
      <c r="F12340" s="26">
        <v>12.79</v>
      </c>
      <c r="G12340" s="28" t="s">
        <v>892</v>
      </c>
      <c r="H12340" s="28" t="s">
        <v>7324</v>
      </c>
      <c r="J12340" s="28" t="s">
        <v>4909</v>
      </c>
      <c r="K12340" s="29">
        <v>41942</v>
      </c>
      <c r="L12340" s="28" t="s">
        <v>5658</v>
      </c>
      <c r="M12340" s="28" t="s">
        <v>428</v>
      </c>
    </row>
    <row r="12341" spans="1:13" hidden="1" x14ac:dyDescent="0.2">
      <c r="A12341" s="211">
        <v>96647</v>
      </c>
      <c r="B12341" s="28" t="s">
        <v>4573</v>
      </c>
      <c r="C12341" s="28" t="s">
        <v>5135</v>
      </c>
      <c r="D12341" s="25">
        <v>41942</v>
      </c>
      <c r="E12341" s="28" t="s">
        <v>7159</v>
      </c>
      <c r="F12341" s="26">
        <v>325.42</v>
      </c>
      <c r="G12341" s="28" t="s">
        <v>4258</v>
      </c>
      <c r="H12341" s="28" t="s">
        <v>7322</v>
      </c>
      <c r="J12341" s="28" t="s">
        <v>7139</v>
      </c>
      <c r="K12341" s="29">
        <v>41943</v>
      </c>
      <c r="L12341" s="28" t="s">
        <v>5658</v>
      </c>
      <c r="M12341" s="28" t="s">
        <v>5705</v>
      </c>
    </row>
    <row r="12342" spans="1:13" hidden="1" x14ac:dyDescent="0.2">
      <c r="A12342" s="211">
        <v>96649</v>
      </c>
      <c r="B12342" s="28" t="s">
        <v>4573</v>
      </c>
      <c r="C12342" s="28" t="s">
        <v>5135</v>
      </c>
      <c r="D12342" s="25">
        <v>41942</v>
      </c>
      <c r="E12342" s="28" t="s">
        <v>7164</v>
      </c>
      <c r="F12342" s="26">
        <v>3.4</v>
      </c>
      <c r="G12342" s="28" t="s">
        <v>7120</v>
      </c>
      <c r="H12342" s="28" t="s">
        <v>3365</v>
      </c>
      <c r="J12342" s="28" t="s">
        <v>4907</v>
      </c>
      <c r="K12342" s="29">
        <v>41943</v>
      </c>
      <c r="L12342" s="28" t="s">
        <v>5658</v>
      </c>
      <c r="M12342" s="28" t="s">
        <v>430</v>
      </c>
    </row>
    <row r="12343" spans="1:13" x14ac:dyDescent="0.2">
      <c r="A12343" s="27">
        <v>96648</v>
      </c>
      <c r="B12343" s="28" t="s">
        <v>4573</v>
      </c>
      <c r="C12343" s="28" t="s">
        <v>5135</v>
      </c>
      <c r="D12343" s="25">
        <v>41942</v>
      </c>
      <c r="F12343" s="26">
        <v>20</v>
      </c>
      <c r="G12343" s="28" t="s">
        <v>2201</v>
      </c>
      <c r="H12343" s="28" t="s">
        <v>7151</v>
      </c>
      <c r="J12343" s="28" t="s">
        <v>4911</v>
      </c>
      <c r="K12343" s="29">
        <v>41943</v>
      </c>
      <c r="L12343" s="28" t="s">
        <v>5658</v>
      </c>
      <c r="M12343" s="28" t="s">
        <v>5530</v>
      </c>
    </row>
    <row r="12344" spans="1:13" hidden="1" x14ac:dyDescent="0.2">
      <c r="A12344" s="211">
        <v>96542</v>
      </c>
      <c r="B12344" s="28" t="s">
        <v>4573</v>
      </c>
      <c r="C12344" s="28" t="s">
        <v>4574</v>
      </c>
      <c r="D12344" s="25">
        <v>41943</v>
      </c>
      <c r="F12344" s="26">
        <v>29.78</v>
      </c>
      <c r="G12344" s="28" t="s">
        <v>5164</v>
      </c>
      <c r="H12344" s="28" t="s">
        <v>3365</v>
      </c>
      <c r="J12344" s="28" t="s">
        <v>4909</v>
      </c>
      <c r="K12344" s="29">
        <v>41943</v>
      </c>
      <c r="L12344" s="28" t="s">
        <v>7212</v>
      </c>
      <c r="M12344" s="28" t="s">
        <v>2878</v>
      </c>
    </row>
    <row r="12345" spans="1:13" hidden="1" x14ac:dyDescent="0.2">
      <c r="A12345" s="211">
        <v>96540</v>
      </c>
      <c r="B12345" s="28" t="s">
        <v>4579</v>
      </c>
      <c r="C12345" s="28" t="s">
        <v>4574</v>
      </c>
      <c r="D12345" s="25">
        <v>41943</v>
      </c>
      <c r="F12345" s="26">
        <v>100</v>
      </c>
      <c r="G12345" s="28" t="s">
        <v>4580</v>
      </c>
      <c r="H12345" s="28" t="s">
        <v>6667</v>
      </c>
      <c r="K12345" s="29">
        <v>41943</v>
      </c>
      <c r="L12345" s="28" t="s">
        <v>3059</v>
      </c>
      <c r="M12345" s="28" t="s">
        <v>2870</v>
      </c>
    </row>
    <row r="12346" spans="1:13" hidden="1" x14ac:dyDescent="0.2">
      <c r="A12346" s="211">
        <v>96776</v>
      </c>
      <c r="B12346" s="28" t="s">
        <v>4573</v>
      </c>
      <c r="C12346" s="28" t="s">
        <v>5135</v>
      </c>
      <c r="D12346" s="25">
        <v>41943</v>
      </c>
      <c r="E12346" s="28" t="s">
        <v>187</v>
      </c>
      <c r="F12346" s="26">
        <v>11.2</v>
      </c>
      <c r="G12346" s="28" t="s">
        <v>4917</v>
      </c>
      <c r="H12346" s="28" t="s">
        <v>7311</v>
      </c>
      <c r="J12346" s="28" t="s">
        <v>4683</v>
      </c>
      <c r="K12346" s="29">
        <v>41944</v>
      </c>
      <c r="L12346" s="28" t="s">
        <v>5658</v>
      </c>
      <c r="M12346" s="28" t="s">
        <v>427</v>
      </c>
    </row>
    <row r="12347" spans="1:13" hidden="1" x14ac:dyDescent="0.2">
      <c r="A12347" s="27">
        <v>96543</v>
      </c>
      <c r="B12347" s="28" t="s">
        <v>4579</v>
      </c>
      <c r="C12347" s="28" t="s">
        <v>4574</v>
      </c>
      <c r="D12347" s="25">
        <v>41943</v>
      </c>
      <c r="F12347" s="26">
        <v>3202</v>
      </c>
      <c r="G12347" s="28" t="s">
        <v>5135</v>
      </c>
      <c r="H12347" s="28" t="s">
        <v>6667</v>
      </c>
      <c r="K12347" s="29">
        <v>41943</v>
      </c>
      <c r="L12347" s="28" t="s">
        <v>7174</v>
      </c>
      <c r="M12347" s="28" t="s">
        <v>7218</v>
      </c>
    </row>
    <row r="12348" spans="1:13" hidden="1" x14ac:dyDescent="0.2">
      <c r="A12348" s="27">
        <v>96777</v>
      </c>
      <c r="B12348" s="28" t="s">
        <v>4573</v>
      </c>
      <c r="C12348" s="28" t="s">
        <v>5135</v>
      </c>
      <c r="D12348" s="25">
        <v>41943</v>
      </c>
      <c r="E12348" s="28" t="s">
        <v>188</v>
      </c>
      <c r="F12348" s="26">
        <v>46.45</v>
      </c>
      <c r="G12348" s="28" t="s">
        <v>4529</v>
      </c>
      <c r="H12348" s="28" t="s">
        <v>3484</v>
      </c>
      <c r="J12348" s="28" t="s">
        <v>4908</v>
      </c>
      <c r="K12348" s="29">
        <v>41946</v>
      </c>
      <c r="L12348" s="28" t="s">
        <v>5658</v>
      </c>
      <c r="M12348" s="28" t="s">
        <v>7367</v>
      </c>
    </row>
    <row r="12349" spans="1:13" hidden="1" x14ac:dyDescent="0.2">
      <c r="A12349" s="27">
        <v>96778</v>
      </c>
      <c r="B12349" s="28" t="s">
        <v>4573</v>
      </c>
      <c r="C12349" s="28" t="s">
        <v>5135</v>
      </c>
      <c r="D12349" s="25">
        <v>41943</v>
      </c>
      <c r="F12349" s="26">
        <v>4.1500000000000004</v>
      </c>
      <c r="G12349" s="28" t="s">
        <v>7119</v>
      </c>
      <c r="H12349" s="28" t="s">
        <v>3365</v>
      </c>
      <c r="J12349" s="28" t="s">
        <v>4911</v>
      </c>
      <c r="K12349" s="29">
        <v>41946</v>
      </c>
      <c r="L12349" s="28" t="s">
        <v>5658</v>
      </c>
      <c r="M12349" s="28" t="s">
        <v>6161</v>
      </c>
    </row>
    <row r="12350" spans="1:13" hidden="1" x14ac:dyDescent="0.2">
      <c r="A12350" s="27">
        <v>96676</v>
      </c>
      <c r="B12350" s="28" t="s">
        <v>4573</v>
      </c>
      <c r="C12350" s="28" t="s">
        <v>2008</v>
      </c>
      <c r="D12350" s="25">
        <v>41943</v>
      </c>
      <c r="F12350" s="26">
        <v>17.399999999999999</v>
      </c>
      <c r="G12350" s="28" t="s">
        <v>683</v>
      </c>
      <c r="H12350" s="28" t="s">
        <v>3365</v>
      </c>
      <c r="J12350" s="28" t="s">
        <v>4909</v>
      </c>
      <c r="K12350" s="29">
        <v>41709</v>
      </c>
      <c r="L12350" s="28" t="s">
        <v>5658</v>
      </c>
      <c r="M12350" s="28" t="s">
        <v>465</v>
      </c>
    </row>
    <row r="12351" spans="1:13" hidden="1" x14ac:dyDescent="0.2">
      <c r="A12351" s="27">
        <v>96779</v>
      </c>
      <c r="B12351" s="28" t="s">
        <v>4573</v>
      </c>
      <c r="C12351" s="28" t="s">
        <v>5135</v>
      </c>
      <c r="D12351" s="25">
        <v>41943</v>
      </c>
      <c r="F12351" s="26">
        <v>6.7</v>
      </c>
      <c r="G12351" s="28" t="s">
        <v>2210</v>
      </c>
      <c r="H12351" s="28" t="s">
        <v>3484</v>
      </c>
      <c r="J12351" s="28" t="s">
        <v>4907</v>
      </c>
      <c r="K12351" s="29">
        <v>41946</v>
      </c>
      <c r="L12351" s="28" t="s">
        <v>5658</v>
      </c>
      <c r="M12351" s="28" t="s">
        <v>3179</v>
      </c>
    </row>
    <row r="12352" spans="1:13" hidden="1" x14ac:dyDescent="0.2">
      <c r="A12352" s="27">
        <v>96541</v>
      </c>
      <c r="B12352" s="28" t="s">
        <v>4573</v>
      </c>
      <c r="C12352" s="28" t="s">
        <v>4574</v>
      </c>
      <c r="D12352" s="25">
        <v>41943</v>
      </c>
      <c r="E12352" s="28" t="s">
        <v>466</v>
      </c>
      <c r="F12352" s="26">
        <v>35</v>
      </c>
      <c r="G12352" s="28" t="s">
        <v>2685</v>
      </c>
      <c r="H12352" s="28" t="s">
        <v>7154</v>
      </c>
      <c r="J12352" s="28" t="s">
        <v>4905</v>
      </c>
      <c r="K12352" s="29">
        <v>41943</v>
      </c>
      <c r="L12352" s="28" t="s">
        <v>7176</v>
      </c>
      <c r="M12352" s="28">
        <v>1440</v>
      </c>
    </row>
    <row r="12353" spans="1:13" hidden="1" x14ac:dyDescent="0.2">
      <c r="A12353" s="211">
        <v>96786</v>
      </c>
      <c r="B12353" s="28" t="s">
        <v>4573</v>
      </c>
      <c r="C12353" s="28" t="s">
        <v>5135</v>
      </c>
      <c r="D12353" s="25">
        <v>41944</v>
      </c>
      <c r="F12353" s="26">
        <v>7.1</v>
      </c>
      <c r="G12353" s="28" t="s">
        <v>896</v>
      </c>
      <c r="H12353" s="28" t="s">
        <v>3484</v>
      </c>
      <c r="J12353" s="28" t="s">
        <v>4909</v>
      </c>
      <c r="K12353" s="29">
        <v>41946</v>
      </c>
      <c r="L12353" s="28" t="s">
        <v>5658</v>
      </c>
      <c r="M12353" s="28" t="s">
        <v>1579</v>
      </c>
    </row>
    <row r="12354" spans="1:13" hidden="1" x14ac:dyDescent="0.2">
      <c r="A12354" s="211">
        <v>96780</v>
      </c>
      <c r="B12354" s="28" t="s">
        <v>4573</v>
      </c>
      <c r="C12354" s="28" t="s">
        <v>5135</v>
      </c>
      <c r="D12354" s="25">
        <v>41944</v>
      </c>
      <c r="F12354" s="26">
        <v>45</v>
      </c>
      <c r="G12354" s="28" t="s">
        <v>6760</v>
      </c>
      <c r="H12354" s="28" t="s">
        <v>4600</v>
      </c>
      <c r="J12354" s="28" t="s">
        <v>4907</v>
      </c>
      <c r="K12354" s="29">
        <v>41946</v>
      </c>
      <c r="L12354" s="28" t="s">
        <v>5658</v>
      </c>
      <c r="M12354" s="28" t="s">
        <v>3980</v>
      </c>
    </row>
    <row r="12355" spans="1:13" hidden="1" x14ac:dyDescent="0.2">
      <c r="A12355" s="211">
        <v>96781</v>
      </c>
      <c r="B12355" s="28" t="s">
        <v>4573</v>
      </c>
      <c r="C12355" s="28" t="s">
        <v>5135</v>
      </c>
      <c r="D12355" s="25">
        <v>41944</v>
      </c>
      <c r="F12355" s="26">
        <v>13.5</v>
      </c>
      <c r="G12355" s="28" t="s">
        <v>6760</v>
      </c>
      <c r="H12355" s="28" t="s">
        <v>4600</v>
      </c>
      <c r="J12355" s="28" t="s">
        <v>4907</v>
      </c>
      <c r="K12355" s="29">
        <v>41946</v>
      </c>
      <c r="L12355" s="28" t="s">
        <v>5658</v>
      </c>
      <c r="M12355" s="28" t="s">
        <v>3980</v>
      </c>
    </row>
    <row r="12356" spans="1:13" hidden="1" x14ac:dyDescent="0.2">
      <c r="A12356" s="211">
        <v>96785</v>
      </c>
      <c r="B12356" s="28" t="s">
        <v>4573</v>
      </c>
      <c r="C12356" s="28" t="s">
        <v>5135</v>
      </c>
      <c r="D12356" s="25">
        <v>41944</v>
      </c>
      <c r="F12356" s="26">
        <v>104.37</v>
      </c>
      <c r="G12356" s="28" t="s">
        <v>4910</v>
      </c>
      <c r="H12356" s="28" t="s">
        <v>4600</v>
      </c>
      <c r="J12356" s="28" t="s">
        <v>4906</v>
      </c>
      <c r="K12356" s="29">
        <v>41946</v>
      </c>
      <c r="L12356" s="28" t="s">
        <v>5658</v>
      </c>
      <c r="M12356" s="28" t="s">
        <v>1578</v>
      </c>
    </row>
    <row r="12357" spans="1:13" hidden="1" x14ac:dyDescent="0.2">
      <c r="A12357" s="211">
        <v>96784</v>
      </c>
      <c r="B12357" s="28" t="s">
        <v>4573</v>
      </c>
      <c r="C12357" s="28" t="s">
        <v>5135</v>
      </c>
      <c r="D12357" s="25">
        <v>41944</v>
      </c>
      <c r="E12357" s="28" t="s">
        <v>190</v>
      </c>
      <c r="F12357" s="26">
        <v>6.1</v>
      </c>
      <c r="G12357" s="28" t="s">
        <v>6757</v>
      </c>
      <c r="H12357" s="28" t="s">
        <v>3484</v>
      </c>
      <c r="J12357" s="28" t="s">
        <v>4909</v>
      </c>
      <c r="K12357" s="29">
        <v>41946</v>
      </c>
      <c r="L12357" s="28" t="s">
        <v>5658</v>
      </c>
      <c r="M12357" s="28" t="s">
        <v>1577</v>
      </c>
    </row>
    <row r="12358" spans="1:13" hidden="1" x14ac:dyDescent="0.2">
      <c r="A12358" s="27">
        <v>96783</v>
      </c>
      <c r="B12358" s="28" t="s">
        <v>4573</v>
      </c>
      <c r="C12358" s="28" t="s">
        <v>5135</v>
      </c>
      <c r="D12358" s="25">
        <v>41944</v>
      </c>
      <c r="E12358" s="28" t="s">
        <v>189</v>
      </c>
      <c r="F12358" s="26">
        <v>18.670000000000002</v>
      </c>
      <c r="G12358" s="28" t="s">
        <v>3696</v>
      </c>
      <c r="H12358" s="28" t="s">
        <v>3484</v>
      </c>
      <c r="J12358" s="28" t="s">
        <v>4909</v>
      </c>
      <c r="K12358" s="29">
        <v>41946</v>
      </c>
      <c r="L12358" s="28" t="s">
        <v>5658</v>
      </c>
      <c r="M12358" s="28" t="s">
        <v>1576</v>
      </c>
    </row>
    <row r="12359" spans="1:13" hidden="1" x14ac:dyDescent="0.2">
      <c r="A12359" s="27">
        <v>96782</v>
      </c>
      <c r="B12359" s="28" t="s">
        <v>4573</v>
      </c>
      <c r="C12359" s="28" t="s">
        <v>5135</v>
      </c>
      <c r="D12359" s="25">
        <v>41944</v>
      </c>
      <c r="F12359" s="26">
        <v>51.09</v>
      </c>
      <c r="G12359" s="28" t="s">
        <v>5137</v>
      </c>
      <c r="H12359" s="28" t="s">
        <v>7322</v>
      </c>
      <c r="J12359" s="28" t="s">
        <v>7139</v>
      </c>
      <c r="K12359" s="29">
        <v>41946</v>
      </c>
      <c r="L12359" s="28" t="s">
        <v>5658</v>
      </c>
      <c r="M12359" s="28" t="s">
        <v>6233</v>
      </c>
    </row>
    <row r="12360" spans="1:13" hidden="1" x14ac:dyDescent="0.2">
      <c r="A12360" s="27">
        <v>97647</v>
      </c>
      <c r="B12360" s="28" t="s">
        <v>4573</v>
      </c>
      <c r="C12360" s="28" t="s">
        <v>4580</v>
      </c>
      <c r="D12360" s="25">
        <v>41944</v>
      </c>
      <c r="E12360" s="28" t="s">
        <v>2987</v>
      </c>
      <c r="F12360" s="26">
        <v>320</v>
      </c>
      <c r="G12360" s="28" t="s">
        <v>4595</v>
      </c>
      <c r="H12360" s="28" t="s">
        <v>3370</v>
      </c>
    </row>
    <row r="12361" spans="1:13" hidden="1" x14ac:dyDescent="0.2">
      <c r="A12361" s="27">
        <v>97646</v>
      </c>
      <c r="B12361" s="28" t="s">
        <v>5150</v>
      </c>
      <c r="C12361" s="28" t="s">
        <v>4580</v>
      </c>
      <c r="D12361" s="25">
        <v>41944</v>
      </c>
      <c r="E12361" s="28" t="s">
        <v>2986</v>
      </c>
      <c r="F12361" s="26">
        <v>-320</v>
      </c>
      <c r="G12361" s="28" t="s">
        <v>4574</v>
      </c>
      <c r="H12361" s="28" t="s">
        <v>6667</v>
      </c>
    </row>
    <row r="12362" spans="1:13" hidden="1" x14ac:dyDescent="0.2">
      <c r="A12362" s="211">
        <v>96791</v>
      </c>
      <c r="B12362" s="28" t="s">
        <v>4573</v>
      </c>
      <c r="C12362" s="28" t="s">
        <v>5135</v>
      </c>
      <c r="D12362" s="25">
        <v>41945</v>
      </c>
      <c r="F12362" s="26">
        <v>4.25</v>
      </c>
      <c r="G12362" s="28" t="s">
        <v>7120</v>
      </c>
      <c r="H12362" s="28" t="s">
        <v>3484</v>
      </c>
      <c r="J12362" s="28" t="s">
        <v>4907</v>
      </c>
      <c r="K12362" s="29">
        <v>41946</v>
      </c>
      <c r="L12362" s="28" t="s">
        <v>5658</v>
      </c>
      <c r="M12362" s="28" t="s">
        <v>1580</v>
      </c>
    </row>
    <row r="12363" spans="1:13" hidden="1" x14ac:dyDescent="0.2">
      <c r="A12363" s="211">
        <v>96788</v>
      </c>
      <c r="B12363" s="28" t="s">
        <v>4573</v>
      </c>
      <c r="C12363" s="28" t="s">
        <v>5135</v>
      </c>
      <c r="D12363" s="25">
        <v>41945</v>
      </c>
      <c r="F12363" s="26">
        <v>4.4000000000000004</v>
      </c>
      <c r="G12363" s="28" t="s">
        <v>896</v>
      </c>
      <c r="H12363" s="28" t="s">
        <v>3484</v>
      </c>
      <c r="J12363" s="28" t="s">
        <v>4907</v>
      </c>
      <c r="K12363" s="29">
        <v>41946</v>
      </c>
      <c r="L12363" s="28" t="s">
        <v>5658</v>
      </c>
      <c r="M12363" s="28" t="s">
        <v>3391</v>
      </c>
    </row>
    <row r="12364" spans="1:13" hidden="1" x14ac:dyDescent="0.2">
      <c r="A12364" s="211">
        <v>96787</v>
      </c>
      <c r="B12364" s="28" t="s">
        <v>4573</v>
      </c>
      <c r="C12364" s="28" t="s">
        <v>5135</v>
      </c>
      <c r="D12364" s="25">
        <v>41945</v>
      </c>
      <c r="E12364" s="28" t="s">
        <v>114</v>
      </c>
      <c r="F12364" s="26">
        <v>62</v>
      </c>
      <c r="G12364" s="28" t="s">
        <v>8382</v>
      </c>
      <c r="H12364" s="28" t="s">
        <v>3379</v>
      </c>
      <c r="J12364" s="28" t="s">
        <v>4905</v>
      </c>
      <c r="K12364" s="29">
        <v>41946</v>
      </c>
      <c r="L12364" s="28" t="s">
        <v>5658</v>
      </c>
      <c r="M12364" s="28" t="s">
        <v>3212</v>
      </c>
    </row>
    <row r="12365" spans="1:13" hidden="1" x14ac:dyDescent="0.2">
      <c r="A12365" s="211">
        <v>96789</v>
      </c>
      <c r="B12365" s="28" t="s">
        <v>4573</v>
      </c>
      <c r="C12365" s="28" t="s">
        <v>5135</v>
      </c>
      <c r="D12365" s="25">
        <v>41945</v>
      </c>
      <c r="F12365" s="26">
        <v>4</v>
      </c>
      <c r="G12365" s="28" t="s">
        <v>990</v>
      </c>
      <c r="H12365" s="28" t="s">
        <v>3379</v>
      </c>
      <c r="J12365" s="28" t="s">
        <v>4907</v>
      </c>
      <c r="K12365" s="29">
        <v>41946</v>
      </c>
      <c r="L12365" s="28" t="s">
        <v>5658</v>
      </c>
      <c r="M12365" s="28" t="s">
        <v>1523</v>
      </c>
    </row>
    <row r="12366" spans="1:13" hidden="1" x14ac:dyDescent="0.2">
      <c r="A12366" s="27">
        <v>96675</v>
      </c>
      <c r="B12366" s="28" t="s">
        <v>4573</v>
      </c>
      <c r="C12366" s="28" t="s">
        <v>2008</v>
      </c>
      <c r="D12366" s="25">
        <v>41945</v>
      </c>
      <c r="F12366" s="26">
        <v>6.68</v>
      </c>
      <c r="G12366" s="28" t="s">
        <v>683</v>
      </c>
      <c r="H12366" s="28" t="s">
        <v>3365</v>
      </c>
      <c r="J12366" s="28" t="s">
        <v>4909</v>
      </c>
      <c r="K12366" s="29">
        <v>41709</v>
      </c>
      <c r="L12366" s="28" t="s">
        <v>5658</v>
      </c>
      <c r="M12366" s="28" t="s">
        <v>464</v>
      </c>
    </row>
    <row r="12367" spans="1:13" hidden="1" x14ac:dyDescent="0.2">
      <c r="A12367" s="27">
        <v>96790</v>
      </c>
      <c r="B12367" s="28" t="s">
        <v>4573</v>
      </c>
      <c r="C12367" s="28" t="s">
        <v>5135</v>
      </c>
      <c r="D12367" s="25">
        <v>41945</v>
      </c>
      <c r="F12367" s="26">
        <v>23</v>
      </c>
      <c r="G12367" s="28" t="s">
        <v>191</v>
      </c>
      <c r="H12367" s="28" t="s">
        <v>7154</v>
      </c>
      <c r="J12367" s="28" t="s">
        <v>4905</v>
      </c>
      <c r="K12367" s="29">
        <v>41946</v>
      </c>
      <c r="L12367" s="28" t="s">
        <v>5658</v>
      </c>
      <c r="M12367" s="28" t="s">
        <v>650</v>
      </c>
    </row>
    <row r="12368" spans="1:13" hidden="1" x14ac:dyDescent="0.2">
      <c r="A12368" s="211">
        <v>96765</v>
      </c>
      <c r="B12368" s="28" t="s">
        <v>4573</v>
      </c>
      <c r="C12368" s="28" t="s">
        <v>4574</v>
      </c>
      <c r="D12368" s="25">
        <v>41946</v>
      </c>
      <c r="E12368" s="28" t="s">
        <v>6701</v>
      </c>
      <c r="F12368" s="26">
        <v>872</v>
      </c>
      <c r="G12368" s="28" t="s">
        <v>5678</v>
      </c>
      <c r="H12368" s="28" t="s">
        <v>7154</v>
      </c>
      <c r="J12368" s="28" t="s">
        <v>4906</v>
      </c>
      <c r="K12368" s="29">
        <v>41946</v>
      </c>
      <c r="L12368" s="28" t="s">
        <v>7174</v>
      </c>
      <c r="M12368" s="28" t="s">
        <v>8051</v>
      </c>
    </row>
    <row r="12369" spans="1:13" hidden="1" x14ac:dyDescent="0.2">
      <c r="A12369" s="211">
        <v>96771</v>
      </c>
      <c r="B12369" s="28" t="s">
        <v>4573</v>
      </c>
      <c r="C12369" s="28" t="s">
        <v>4574</v>
      </c>
      <c r="D12369" s="25">
        <v>41946</v>
      </c>
      <c r="F12369" s="26">
        <v>5</v>
      </c>
      <c r="G12369" s="28" t="s">
        <v>5134</v>
      </c>
      <c r="H12369" s="28" t="s">
        <v>5954</v>
      </c>
      <c r="J12369" s="28" t="s">
        <v>4912</v>
      </c>
      <c r="K12369" s="29">
        <v>41946</v>
      </c>
      <c r="L12369" s="28" t="s">
        <v>7174</v>
      </c>
      <c r="M12369" s="28" t="s">
        <v>7194</v>
      </c>
    </row>
    <row r="12370" spans="1:13" hidden="1" x14ac:dyDescent="0.2">
      <c r="A12370" s="211">
        <v>96770</v>
      </c>
      <c r="B12370" s="28" t="s">
        <v>4573</v>
      </c>
      <c r="C12370" s="28" t="s">
        <v>4574</v>
      </c>
      <c r="D12370" s="25">
        <v>41946</v>
      </c>
      <c r="F12370" s="26">
        <v>7.99</v>
      </c>
      <c r="G12370" s="28" t="s">
        <v>2742</v>
      </c>
      <c r="H12370" s="28" t="s">
        <v>3381</v>
      </c>
      <c r="J12370" s="28" t="s">
        <v>4911</v>
      </c>
      <c r="K12370" s="29">
        <v>41946</v>
      </c>
      <c r="L12370" s="28" t="s">
        <v>7174</v>
      </c>
      <c r="M12370" s="28" t="s">
        <v>8111</v>
      </c>
    </row>
    <row r="12371" spans="1:13" hidden="1" x14ac:dyDescent="0.2">
      <c r="A12371" s="211">
        <v>96763</v>
      </c>
      <c r="B12371" s="28" t="s">
        <v>4573</v>
      </c>
      <c r="C12371" s="28" t="s">
        <v>4574</v>
      </c>
      <c r="D12371" s="25">
        <v>41946</v>
      </c>
      <c r="E12371" s="28" t="s">
        <v>3382</v>
      </c>
      <c r="F12371" s="26">
        <v>81</v>
      </c>
      <c r="G12371" s="28" t="s">
        <v>5414</v>
      </c>
      <c r="H12371" s="28" t="s">
        <v>3381</v>
      </c>
      <c r="J12371" s="28" t="s">
        <v>4909</v>
      </c>
      <c r="K12371" s="29">
        <v>41946</v>
      </c>
      <c r="L12371" s="28" t="s">
        <v>7174</v>
      </c>
      <c r="M12371" s="28" t="s">
        <v>7188</v>
      </c>
    </row>
    <row r="12372" spans="1:13" hidden="1" x14ac:dyDescent="0.2">
      <c r="A12372" s="27">
        <v>96773</v>
      </c>
      <c r="B12372" s="28" t="s">
        <v>4573</v>
      </c>
      <c r="C12372" s="28" t="s">
        <v>4574</v>
      </c>
      <c r="D12372" s="25">
        <v>41946</v>
      </c>
      <c r="F12372" s="26">
        <v>16.989999999999998</v>
      </c>
      <c r="G12372" s="28" t="s">
        <v>8623</v>
      </c>
      <c r="H12372" s="28" t="s">
        <v>3381</v>
      </c>
      <c r="J12372" s="28" t="s">
        <v>4907</v>
      </c>
      <c r="K12372" s="29">
        <v>41946</v>
      </c>
      <c r="L12372" s="28" t="s">
        <v>7174</v>
      </c>
      <c r="M12372" s="28" t="s">
        <v>1402</v>
      </c>
    </row>
    <row r="12373" spans="1:13" hidden="1" x14ac:dyDescent="0.2">
      <c r="A12373" s="27">
        <v>96766</v>
      </c>
      <c r="B12373" s="28" t="s">
        <v>4573</v>
      </c>
      <c r="C12373" s="28" t="s">
        <v>4574</v>
      </c>
      <c r="D12373" s="25">
        <v>41946</v>
      </c>
      <c r="E12373" s="28" t="s">
        <v>3389</v>
      </c>
      <c r="F12373" s="26">
        <v>26.95</v>
      </c>
      <c r="G12373" s="28" t="s">
        <v>5139</v>
      </c>
      <c r="H12373" s="28" t="s">
        <v>3381</v>
      </c>
      <c r="J12373" s="28" t="s">
        <v>4911</v>
      </c>
      <c r="K12373" s="29">
        <v>41946</v>
      </c>
      <c r="L12373" s="28" t="s">
        <v>7174</v>
      </c>
      <c r="M12373" s="28" t="s">
        <v>7187</v>
      </c>
    </row>
    <row r="12374" spans="1:13" hidden="1" x14ac:dyDescent="0.2">
      <c r="A12374" s="27">
        <v>96768</v>
      </c>
      <c r="B12374" s="28" t="s">
        <v>4573</v>
      </c>
      <c r="C12374" s="28" t="s">
        <v>4574</v>
      </c>
      <c r="D12374" s="25">
        <v>41946</v>
      </c>
      <c r="F12374" s="26">
        <v>30</v>
      </c>
      <c r="G12374" s="28" t="s">
        <v>5152</v>
      </c>
      <c r="H12374" s="28" t="s">
        <v>7311</v>
      </c>
      <c r="J12374" s="28" t="s">
        <v>4683</v>
      </c>
      <c r="K12374" s="29">
        <v>41946</v>
      </c>
      <c r="L12374" s="28" t="s">
        <v>7182</v>
      </c>
      <c r="M12374" s="28" t="s">
        <v>8092</v>
      </c>
    </row>
    <row r="12375" spans="1:13" hidden="1" x14ac:dyDescent="0.2">
      <c r="A12375" s="27">
        <v>96944.1</v>
      </c>
      <c r="B12375" s="28" t="s">
        <v>4573</v>
      </c>
      <c r="C12375" s="28" t="s">
        <v>2008</v>
      </c>
      <c r="D12375" s="25">
        <v>41946</v>
      </c>
      <c r="E12375" s="28" t="s">
        <v>2788</v>
      </c>
      <c r="F12375" s="26">
        <v>11</v>
      </c>
      <c r="G12375" s="28" t="s">
        <v>683</v>
      </c>
      <c r="H12375" s="28" t="s">
        <v>3365</v>
      </c>
      <c r="J12375" s="28" t="s">
        <v>4909</v>
      </c>
      <c r="K12375" s="29">
        <v>41740</v>
      </c>
      <c r="L12375" s="28" t="s">
        <v>5658</v>
      </c>
      <c r="M12375" s="28" t="s">
        <v>4836</v>
      </c>
    </row>
    <row r="12376" spans="1:13" hidden="1" x14ac:dyDescent="0.2">
      <c r="A12376" s="27">
        <v>96944.2</v>
      </c>
      <c r="B12376" s="28" t="s">
        <v>4573</v>
      </c>
      <c r="C12376" s="28" t="s">
        <v>2008</v>
      </c>
      <c r="D12376" s="25">
        <v>41946</v>
      </c>
      <c r="F12376" s="26">
        <v>11.32</v>
      </c>
      <c r="G12376" s="28" t="s">
        <v>683</v>
      </c>
      <c r="H12376" s="28" t="s">
        <v>3365</v>
      </c>
      <c r="J12376" s="28" t="s">
        <v>4909</v>
      </c>
      <c r="K12376" s="29">
        <v>41740</v>
      </c>
      <c r="L12376" s="28" t="s">
        <v>5658</v>
      </c>
      <c r="M12376" s="28" t="s">
        <v>4836</v>
      </c>
    </row>
    <row r="12377" spans="1:13" hidden="1" x14ac:dyDescent="0.2">
      <c r="A12377" s="27">
        <v>96945</v>
      </c>
      <c r="B12377" s="28" t="s">
        <v>4573</v>
      </c>
      <c r="C12377" s="28" t="s">
        <v>2008</v>
      </c>
      <c r="D12377" s="25">
        <v>41946</v>
      </c>
      <c r="F12377" s="26">
        <v>6.64</v>
      </c>
      <c r="G12377" s="28" t="s">
        <v>683</v>
      </c>
      <c r="H12377" s="28" t="s">
        <v>3365</v>
      </c>
      <c r="J12377" s="28" t="s">
        <v>4909</v>
      </c>
      <c r="K12377" s="29">
        <v>41740</v>
      </c>
      <c r="L12377" s="28" t="s">
        <v>5658</v>
      </c>
      <c r="M12377" s="28" t="s">
        <v>4836</v>
      </c>
    </row>
    <row r="12378" spans="1:13" hidden="1" x14ac:dyDescent="0.2">
      <c r="A12378" s="27">
        <v>96764</v>
      </c>
      <c r="B12378" s="28" t="s">
        <v>4579</v>
      </c>
      <c r="C12378" s="28" t="s">
        <v>4574</v>
      </c>
      <c r="D12378" s="25">
        <v>41946</v>
      </c>
      <c r="F12378" s="26">
        <v>50</v>
      </c>
      <c r="G12378" s="28" t="s">
        <v>5133</v>
      </c>
      <c r="H12378" s="28" t="s">
        <v>6667</v>
      </c>
      <c r="K12378" s="29">
        <v>41946</v>
      </c>
      <c r="L12378" s="28" t="s">
        <v>7174</v>
      </c>
      <c r="M12378" s="28" t="s">
        <v>2972</v>
      </c>
    </row>
    <row r="12379" spans="1:13" hidden="1" x14ac:dyDescent="0.2">
      <c r="A12379" s="27">
        <v>97237</v>
      </c>
      <c r="B12379" s="28" t="s">
        <v>5150</v>
      </c>
      <c r="C12379" s="28" t="s">
        <v>5133</v>
      </c>
      <c r="D12379" s="25">
        <v>41946</v>
      </c>
      <c r="F12379" s="26">
        <v>-50</v>
      </c>
      <c r="G12379" s="28" t="s">
        <v>5133</v>
      </c>
      <c r="H12379" s="28" t="s">
        <v>6667</v>
      </c>
      <c r="K12379" s="29">
        <v>41946</v>
      </c>
      <c r="L12379" s="28" t="s">
        <v>5658</v>
      </c>
      <c r="M12379" s="28" t="s">
        <v>2745</v>
      </c>
    </row>
    <row r="12380" spans="1:13" hidden="1" x14ac:dyDescent="0.2">
      <c r="A12380" s="27">
        <v>96775</v>
      </c>
      <c r="B12380" s="28" t="s">
        <v>4573</v>
      </c>
      <c r="C12380" s="28" t="s">
        <v>4574</v>
      </c>
      <c r="D12380" s="25">
        <v>41946</v>
      </c>
      <c r="F12380" s="26">
        <v>39.85</v>
      </c>
      <c r="G12380" s="28" t="s">
        <v>6021</v>
      </c>
      <c r="H12380" s="28" t="s">
        <v>3381</v>
      </c>
      <c r="J12380" s="28" t="s">
        <v>4909</v>
      </c>
      <c r="K12380" s="29">
        <v>41946</v>
      </c>
      <c r="L12380" s="28" t="s">
        <v>7174</v>
      </c>
      <c r="M12380" s="28" t="s">
        <v>6784</v>
      </c>
    </row>
    <row r="12381" spans="1:13" hidden="1" x14ac:dyDescent="0.2">
      <c r="A12381" s="27">
        <v>96762</v>
      </c>
      <c r="B12381" s="28" t="s">
        <v>4573</v>
      </c>
      <c r="C12381" s="28" t="s">
        <v>4574</v>
      </c>
      <c r="D12381" s="25">
        <v>41946</v>
      </c>
      <c r="F12381" s="26">
        <v>12.12</v>
      </c>
      <c r="G12381" s="28" t="s">
        <v>6022</v>
      </c>
      <c r="H12381" s="28" t="s">
        <v>3381</v>
      </c>
      <c r="J12381" s="28" t="s">
        <v>4909</v>
      </c>
      <c r="K12381" s="29">
        <v>41946</v>
      </c>
      <c r="L12381" s="28" t="s">
        <v>7174</v>
      </c>
      <c r="M12381" s="28" t="s">
        <v>7195</v>
      </c>
    </row>
    <row r="12382" spans="1:13" hidden="1" x14ac:dyDescent="0.2">
      <c r="A12382" s="27">
        <v>96767</v>
      </c>
      <c r="B12382" s="28" t="s">
        <v>4573</v>
      </c>
      <c r="C12382" s="28" t="s">
        <v>4574</v>
      </c>
      <c r="D12382" s="25">
        <v>41946</v>
      </c>
      <c r="E12382" s="28" t="s">
        <v>7163</v>
      </c>
      <c r="F12382" s="26">
        <v>150</v>
      </c>
      <c r="G12382" s="28" t="s">
        <v>4595</v>
      </c>
      <c r="H12382" s="28" t="s">
        <v>3370</v>
      </c>
      <c r="J12382" s="28" t="s">
        <v>4905</v>
      </c>
      <c r="K12382" s="29">
        <v>41946</v>
      </c>
      <c r="L12382" s="28" t="s">
        <v>7182</v>
      </c>
      <c r="M12382" s="28" t="s">
        <v>8091</v>
      </c>
    </row>
    <row r="12383" spans="1:13" hidden="1" x14ac:dyDescent="0.2">
      <c r="A12383" s="27">
        <v>96769</v>
      </c>
      <c r="B12383" s="28" t="s">
        <v>4573</v>
      </c>
      <c r="C12383" s="28" t="s">
        <v>4574</v>
      </c>
      <c r="D12383" s="25">
        <v>41946</v>
      </c>
      <c r="E12383" s="28" t="s">
        <v>7162</v>
      </c>
      <c r="F12383" s="26">
        <v>20</v>
      </c>
      <c r="G12383" s="28" t="s">
        <v>4595</v>
      </c>
      <c r="H12383" s="28" t="s">
        <v>3370</v>
      </c>
      <c r="J12383" s="28" t="s">
        <v>4906</v>
      </c>
      <c r="K12383" s="29">
        <v>41946</v>
      </c>
      <c r="L12383" s="28" t="s">
        <v>7182</v>
      </c>
      <c r="M12383" s="28" t="s">
        <v>8093</v>
      </c>
    </row>
    <row r="12384" spans="1:13" x14ac:dyDescent="0.2">
      <c r="A12384" s="27">
        <v>96792</v>
      </c>
      <c r="B12384" s="28" t="s">
        <v>4573</v>
      </c>
      <c r="C12384" s="28" t="s">
        <v>5135</v>
      </c>
      <c r="D12384" s="25">
        <v>41946</v>
      </c>
      <c r="F12384" s="26">
        <v>63</v>
      </c>
      <c r="G12384" s="28" t="s">
        <v>2205</v>
      </c>
      <c r="H12384" s="28" t="s">
        <v>7151</v>
      </c>
      <c r="J12384" s="28" t="s">
        <v>4911</v>
      </c>
      <c r="K12384" s="29">
        <v>41947</v>
      </c>
      <c r="L12384" s="28" t="s">
        <v>5658</v>
      </c>
      <c r="M12384" s="28" t="s">
        <v>6893</v>
      </c>
    </row>
    <row r="12385" spans="1:13" hidden="1" x14ac:dyDescent="0.2">
      <c r="A12385" s="27">
        <v>96772</v>
      </c>
      <c r="B12385" s="28" t="s">
        <v>4573</v>
      </c>
      <c r="C12385" s="28" t="s">
        <v>4574</v>
      </c>
      <c r="D12385" s="25">
        <v>41946</v>
      </c>
      <c r="E12385" s="28" t="s">
        <v>5365</v>
      </c>
      <c r="F12385" s="26">
        <v>50.09</v>
      </c>
      <c r="G12385" s="28" t="s">
        <v>4597</v>
      </c>
      <c r="H12385" s="28" t="s">
        <v>3381</v>
      </c>
      <c r="J12385" s="28" t="s">
        <v>4909</v>
      </c>
      <c r="K12385" s="29">
        <v>41946</v>
      </c>
      <c r="L12385" s="28" t="s">
        <v>7174</v>
      </c>
      <c r="M12385" s="28" t="s">
        <v>7192</v>
      </c>
    </row>
    <row r="12386" spans="1:13" hidden="1" x14ac:dyDescent="0.2">
      <c r="A12386" s="27">
        <v>96774</v>
      </c>
      <c r="B12386" s="28" t="s">
        <v>4573</v>
      </c>
      <c r="C12386" s="28" t="s">
        <v>4574</v>
      </c>
      <c r="D12386" s="25">
        <v>41946</v>
      </c>
      <c r="E12386" s="28" t="s">
        <v>5365</v>
      </c>
      <c r="F12386" s="26">
        <v>180</v>
      </c>
      <c r="G12386" s="28" t="s">
        <v>4597</v>
      </c>
      <c r="H12386" s="28" t="s">
        <v>3381</v>
      </c>
      <c r="J12386" s="28" t="s">
        <v>4909</v>
      </c>
      <c r="K12386" s="29">
        <v>41946</v>
      </c>
      <c r="L12386" s="28" t="s">
        <v>7174</v>
      </c>
      <c r="M12386" s="28" t="s">
        <v>7192</v>
      </c>
    </row>
    <row r="12387" spans="1:13" hidden="1" x14ac:dyDescent="0.2">
      <c r="A12387" s="211">
        <v>96759</v>
      </c>
      <c r="B12387" s="28" t="s">
        <v>4573</v>
      </c>
      <c r="C12387" s="28" t="s">
        <v>4574</v>
      </c>
      <c r="D12387" s="25">
        <v>41947</v>
      </c>
      <c r="F12387" s="26">
        <v>11.39</v>
      </c>
      <c r="G12387" s="28" t="s">
        <v>5143</v>
      </c>
      <c r="H12387" s="28" t="s">
        <v>3381</v>
      </c>
      <c r="J12387" s="28" t="s">
        <v>4909</v>
      </c>
      <c r="K12387" s="29">
        <v>41947</v>
      </c>
      <c r="L12387" s="28" t="s">
        <v>7174</v>
      </c>
      <c r="M12387" s="28" t="s">
        <v>7217</v>
      </c>
    </row>
    <row r="12388" spans="1:13" hidden="1" x14ac:dyDescent="0.2">
      <c r="A12388" s="211">
        <v>96761</v>
      </c>
      <c r="B12388" s="28" t="s">
        <v>4573</v>
      </c>
      <c r="C12388" s="28" t="s">
        <v>4574</v>
      </c>
      <c r="D12388" s="25">
        <v>41947</v>
      </c>
      <c r="F12388" s="26">
        <v>12</v>
      </c>
      <c r="G12388" s="28" t="s">
        <v>4596</v>
      </c>
      <c r="H12388" s="28" t="s">
        <v>5954</v>
      </c>
      <c r="J12388" s="28" t="s">
        <v>4912</v>
      </c>
      <c r="K12388" s="29">
        <v>41947</v>
      </c>
      <c r="L12388" s="28" t="s">
        <v>7174</v>
      </c>
      <c r="M12388" s="28" t="s">
        <v>4596</v>
      </c>
    </row>
    <row r="12389" spans="1:13" hidden="1" x14ac:dyDescent="0.2">
      <c r="A12389" s="27">
        <v>96760</v>
      </c>
      <c r="B12389" s="28" t="s">
        <v>4579</v>
      </c>
      <c r="C12389" s="28" t="s">
        <v>4574</v>
      </c>
      <c r="D12389" s="25">
        <v>41947</v>
      </c>
      <c r="F12389" s="26">
        <v>203.92</v>
      </c>
      <c r="G12389" s="28" t="s">
        <v>2008</v>
      </c>
      <c r="H12389" s="28" t="s">
        <v>6667</v>
      </c>
      <c r="K12389" s="29">
        <v>41947</v>
      </c>
      <c r="L12389" s="28" t="s">
        <v>7174</v>
      </c>
      <c r="M12389" s="28" t="s">
        <v>6451</v>
      </c>
    </row>
    <row r="12390" spans="1:13" hidden="1" x14ac:dyDescent="0.2">
      <c r="A12390" s="27">
        <v>96758</v>
      </c>
      <c r="B12390" s="28" t="s">
        <v>4573</v>
      </c>
      <c r="C12390" s="28" t="s">
        <v>4574</v>
      </c>
      <c r="D12390" s="25">
        <v>41947</v>
      </c>
      <c r="E12390" s="28" t="s">
        <v>5330</v>
      </c>
      <c r="F12390" s="26">
        <v>5760.89</v>
      </c>
      <c r="G12390" s="28" t="s">
        <v>3344</v>
      </c>
      <c r="H12390" s="28" t="s">
        <v>7324</v>
      </c>
      <c r="I12390" s="28" t="s">
        <v>2516</v>
      </c>
      <c r="J12390" s="28" t="s">
        <v>4909</v>
      </c>
      <c r="K12390" s="29">
        <v>41947</v>
      </c>
      <c r="L12390" s="28" t="s">
        <v>5361</v>
      </c>
      <c r="M12390" s="28" t="s">
        <v>8090</v>
      </c>
    </row>
    <row r="12391" spans="1:13" hidden="1" x14ac:dyDescent="0.2">
      <c r="A12391" s="27">
        <v>96946</v>
      </c>
      <c r="B12391" s="28" t="s">
        <v>5150</v>
      </c>
      <c r="C12391" s="28" t="s">
        <v>2008</v>
      </c>
      <c r="D12391" s="25">
        <v>41947</v>
      </c>
      <c r="F12391" s="26">
        <v>-203.92</v>
      </c>
      <c r="G12391" s="28" t="s">
        <v>4574</v>
      </c>
      <c r="H12391" s="28" t="s">
        <v>6667</v>
      </c>
      <c r="K12391" s="29">
        <v>41740</v>
      </c>
      <c r="L12391" s="28" t="s">
        <v>5658</v>
      </c>
      <c r="M12391" s="28" t="s">
        <v>4840</v>
      </c>
    </row>
    <row r="12392" spans="1:13" hidden="1" x14ac:dyDescent="0.2">
      <c r="A12392" s="211">
        <v>96757</v>
      </c>
      <c r="B12392" s="28" t="s">
        <v>4582</v>
      </c>
      <c r="C12392" s="28" t="s">
        <v>4574</v>
      </c>
      <c r="D12392" s="25">
        <v>41948</v>
      </c>
      <c r="F12392" s="26">
        <v>-10000</v>
      </c>
      <c r="G12392" s="28" t="s">
        <v>4593</v>
      </c>
      <c r="H12392" s="28" t="s">
        <v>5948</v>
      </c>
      <c r="J12392" s="28" t="s">
        <v>4911</v>
      </c>
      <c r="K12392" s="29">
        <v>41948</v>
      </c>
      <c r="L12392" s="28" t="s">
        <v>7177</v>
      </c>
      <c r="M12392" s="28" t="s">
        <v>8089</v>
      </c>
    </row>
    <row r="12393" spans="1:13" hidden="1" x14ac:dyDescent="0.2">
      <c r="A12393" s="211">
        <v>96948</v>
      </c>
      <c r="B12393" s="28" t="s">
        <v>4573</v>
      </c>
      <c r="C12393" s="28" t="s">
        <v>2008</v>
      </c>
      <c r="D12393" s="25">
        <v>41948</v>
      </c>
      <c r="E12393" s="28" t="s">
        <v>4721</v>
      </c>
      <c r="F12393" s="26">
        <v>33.42</v>
      </c>
      <c r="G12393" s="28" t="s">
        <v>3700</v>
      </c>
      <c r="H12393" s="28" t="s">
        <v>5953</v>
      </c>
      <c r="J12393" s="28" t="s">
        <v>4909</v>
      </c>
      <c r="K12393" s="29">
        <v>41801</v>
      </c>
      <c r="L12393" s="28" t="s">
        <v>5658</v>
      </c>
      <c r="M12393" s="28" t="s">
        <v>4147</v>
      </c>
    </row>
    <row r="12394" spans="1:13" hidden="1" x14ac:dyDescent="0.2">
      <c r="A12394" s="211">
        <v>97235</v>
      </c>
      <c r="B12394" s="28" t="s">
        <v>4573</v>
      </c>
      <c r="C12394" s="28" t="s">
        <v>5133</v>
      </c>
      <c r="D12394" s="25">
        <v>41948</v>
      </c>
      <c r="F12394" s="26">
        <v>0.01</v>
      </c>
      <c r="G12394" s="28" t="s">
        <v>681</v>
      </c>
      <c r="H12394" s="28" t="s">
        <v>7165</v>
      </c>
      <c r="K12394" s="29">
        <v>41948</v>
      </c>
      <c r="L12394" s="28" t="s">
        <v>5658</v>
      </c>
      <c r="M12394" s="28" t="s">
        <v>2936</v>
      </c>
    </row>
    <row r="12395" spans="1:13" hidden="1" x14ac:dyDescent="0.2">
      <c r="A12395" s="27">
        <v>96947.1</v>
      </c>
      <c r="B12395" s="28" t="s">
        <v>4573</v>
      </c>
      <c r="C12395" s="28" t="s">
        <v>2008</v>
      </c>
      <c r="D12395" s="25">
        <v>41948</v>
      </c>
      <c r="F12395" s="26">
        <v>14</v>
      </c>
      <c r="G12395" s="28" t="s">
        <v>683</v>
      </c>
      <c r="H12395" s="28" t="s">
        <v>3370</v>
      </c>
      <c r="J12395" s="28" t="s">
        <v>4909</v>
      </c>
      <c r="K12395" s="29">
        <v>41801</v>
      </c>
      <c r="L12395" s="28" t="s">
        <v>5658</v>
      </c>
      <c r="M12395" s="28" t="s">
        <v>4146</v>
      </c>
    </row>
    <row r="12396" spans="1:13" hidden="1" x14ac:dyDescent="0.2">
      <c r="A12396" s="27">
        <v>96947.199999999997</v>
      </c>
      <c r="B12396" s="28" t="s">
        <v>4573</v>
      </c>
      <c r="C12396" s="28" t="s">
        <v>2008</v>
      </c>
      <c r="D12396" s="25">
        <v>41948</v>
      </c>
      <c r="E12396" s="28" t="s">
        <v>369</v>
      </c>
      <c r="F12396" s="26">
        <v>18.5</v>
      </c>
      <c r="G12396" s="28" t="s">
        <v>683</v>
      </c>
      <c r="H12396" s="28" t="s">
        <v>277</v>
      </c>
      <c r="I12396" s="28" t="s">
        <v>7487</v>
      </c>
      <c r="J12396" s="28" t="s">
        <v>4909</v>
      </c>
      <c r="K12396" s="29">
        <v>41801</v>
      </c>
      <c r="L12396" s="28" t="s">
        <v>5658</v>
      </c>
      <c r="M12396" s="28" t="s">
        <v>4146</v>
      </c>
    </row>
    <row r="12397" spans="1:13" hidden="1" x14ac:dyDescent="0.2">
      <c r="A12397" s="27">
        <v>96947.3</v>
      </c>
      <c r="B12397" s="28" t="s">
        <v>4573</v>
      </c>
      <c r="C12397" s="28" t="s">
        <v>2008</v>
      </c>
      <c r="D12397" s="25">
        <v>41948</v>
      </c>
      <c r="F12397" s="26">
        <v>92.59</v>
      </c>
      <c r="G12397" s="28" t="s">
        <v>683</v>
      </c>
      <c r="H12397" s="28" t="s">
        <v>3365</v>
      </c>
      <c r="J12397" s="28" t="s">
        <v>4909</v>
      </c>
      <c r="K12397" s="29">
        <v>41801</v>
      </c>
      <c r="L12397" s="28" t="s">
        <v>5658</v>
      </c>
      <c r="M12397" s="28" t="s">
        <v>4146</v>
      </c>
    </row>
    <row r="12398" spans="1:13" hidden="1" x14ac:dyDescent="0.2">
      <c r="A12398" s="27">
        <v>97236</v>
      </c>
      <c r="B12398" s="28" t="s">
        <v>7124</v>
      </c>
      <c r="C12398" s="28" t="s">
        <v>5133</v>
      </c>
      <c r="D12398" s="25">
        <v>41948</v>
      </c>
      <c r="F12398" s="26">
        <v>-0.05</v>
      </c>
      <c r="G12398" s="28" t="s">
        <v>5133</v>
      </c>
      <c r="H12398" s="28" t="s">
        <v>6666</v>
      </c>
      <c r="K12398" s="29">
        <v>41948</v>
      </c>
      <c r="L12398" s="28" t="s">
        <v>5658</v>
      </c>
      <c r="M12398" s="28" t="s">
        <v>2937</v>
      </c>
    </row>
    <row r="12399" spans="1:13" hidden="1" x14ac:dyDescent="0.2">
      <c r="A12399" s="211">
        <v>96797</v>
      </c>
      <c r="B12399" s="28" t="s">
        <v>4573</v>
      </c>
      <c r="C12399" s="28" t="s">
        <v>5135</v>
      </c>
      <c r="D12399" s="25">
        <v>41950</v>
      </c>
      <c r="F12399" s="26">
        <v>5.0999999999999996</v>
      </c>
      <c r="G12399" s="28" t="s">
        <v>1556</v>
      </c>
      <c r="H12399" s="28" t="s">
        <v>4599</v>
      </c>
      <c r="I12399" s="28" t="s">
        <v>2531</v>
      </c>
      <c r="J12399" s="28" t="s">
        <v>4908</v>
      </c>
      <c r="K12399" s="29">
        <v>41953</v>
      </c>
      <c r="L12399" s="28" t="s">
        <v>5658</v>
      </c>
      <c r="M12399" s="28" t="s">
        <v>1582</v>
      </c>
    </row>
    <row r="12400" spans="1:13" hidden="1" x14ac:dyDescent="0.2">
      <c r="A12400" s="211">
        <v>96755</v>
      </c>
      <c r="B12400" s="28" t="s">
        <v>4551</v>
      </c>
      <c r="C12400" s="28" t="s">
        <v>4574</v>
      </c>
      <c r="D12400" s="25">
        <v>41950</v>
      </c>
      <c r="F12400" s="26">
        <v>-9073.49</v>
      </c>
      <c r="G12400" s="28" t="s">
        <v>6067</v>
      </c>
      <c r="H12400" s="28" t="s">
        <v>5948</v>
      </c>
      <c r="I12400" s="28" t="s">
        <v>7370</v>
      </c>
      <c r="K12400" s="29">
        <v>41950</v>
      </c>
      <c r="L12400" s="28" t="s">
        <v>8060</v>
      </c>
      <c r="M12400" s="28" t="s">
        <v>8087</v>
      </c>
    </row>
    <row r="12401" spans="1:13" hidden="1" x14ac:dyDescent="0.2">
      <c r="A12401" s="211">
        <v>96753</v>
      </c>
      <c r="B12401" s="28" t="s">
        <v>4573</v>
      </c>
      <c r="C12401" s="33" t="s">
        <v>4574</v>
      </c>
      <c r="D12401" s="25">
        <v>41950</v>
      </c>
      <c r="F12401" s="26">
        <v>5</v>
      </c>
      <c r="G12401" s="28" t="s">
        <v>4590</v>
      </c>
      <c r="H12401" s="28" t="s">
        <v>5954</v>
      </c>
      <c r="J12401" s="28" t="s">
        <v>4912</v>
      </c>
      <c r="K12401" s="29">
        <v>41950</v>
      </c>
      <c r="L12401" s="33" t="s">
        <v>7182</v>
      </c>
      <c r="M12401" s="28" t="s">
        <v>8086</v>
      </c>
    </row>
    <row r="12402" spans="1:13" hidden="1" x14ac:dyDescent="0.2">
      <c r="A12402" s="211">
        <v>96951</v>
      </c>
      <c r="B12402" s="33" t="s">
        <v>4573</v>
      </c>
      <c r="C12402" s="33" t="s">
        <v>2008</v>
      </c>
      <c r="D12402" s="25">
        <v>41950</v>
      </c>
      <c r="E12402" s="28" t="s">
        <v>2245</v>
      </c>
      <c r="F12402" s="26">
        <v>23.98</v>
      </c>
      <c r="G12402" s="28" t="s">
        <v>4406</v>
      </c>
      <c r="H12402" s="28" t="s">
        <v>7324</v>
      </c>
      <c r="J12402" s="28" t="s">
        <v>4909</v>
      </c>
      <c r="K12402" s="29">
        <v>41923</v>
      </c>
      <c r="L12402" s="28" t="s">
        <v>5658</v>
      </c>
      <c r="M12402" s="28" t="s">
        <v>2223</v>
      </c>
    </row>
    <row r="12403" spans="1:13" hidden="1" x14ac:dyDescent="0.2">
      <c r="A12403" s="211">
        <v>96754</v>
      </c>
      <c r="B12403" s="28" t="s">
        <v>4551</v>
      </c>
      <c r="C12403" s="28" t="s">
        <v>4574</v>
      </c>
      <c r="D12403" s="25">
        <v>41950</v>
      </c>
      <c r="F12403" s="26">
        <v>-8579.33</v>
      </c>
      <c r="G12403" s="28" t="s">
        <v>874</v>
      </c>
      <c r="H12403" s="28" t="s">
        <v>5948</v>
      </c>
      <c r="I12403" s="28" t="s">
        <v>7370</v>
      </c>
      <c r="K12403" s="29">
        <v>41950</v>
      </c>
      <c r="L12403" s="28" t="s">
        <v>7177</v>
      </c>
      <c r="M12403" s="28" t="s">
        <v>8059</v>
      </c>
    </row>
    <row r="12404" spans="1:13" hidden="1" x14ac:dyDescent="0.2">
      <c r="A12404" s="211">
        <v>96793</v>
      </c>
      <c r="B12404" s="28" t="s">
        <v>4573</v>
      </c>
      <c r="C12404" s="28" t="s">
        <v>5135</v>
      </c>
      <c r="D12404" s="25">
        <v>41950</v>
      </c>
      <c r="E12404" s="28" t="s">
        <v>192</v>
      </c>
      <c r="F12404" s="26">
        <v>40</v>
      </c>
      <c r="G12404" s="28" t="s">
        <v>1562</v>
      </c>
      <c r="H12404" s="28" t="s">
        <v>4599</v>
      </c>
      <c r="I12404" s="28" t="s">
        <v>2531</v>
      </c>
      <c r="J12404" s="28" t="s">
        <v>4908</v>
      </c>
      <c r="K12404" s="29">
        <v>41951</v>
      </c>
      <c r="L12404" s="28" t="s">
        <v>5658</v>
      </c>
      <c r="M12404" s="28" t="s">
        <v>1581</v>
      </c>
    </row>
    <row r="12405" spans="1:13" hidden="1" x14ac:dyDescent="0.2">
      <c r="A12405" s="27">
        <v>96752</v>
      </c>
      <c r="B12405" s="28" t="s">
        <v>4573</v>
      </c>
      <c r="C12405" s="28" t="s">
        <v>4574</v>
      </c>
      <c r="D12405" s="25">
        <v>41950</v>
      </c>
      <c r="E12405" s="28" t="s">
        <v>3388</v>
      </c>
      <c r="F12405" s="26">
        <v>8.19</v>
      </c>
      <c r="G12405" s="28" t="s">
        <v>4589</v>
      </c>
      <c r="H12405" s="28" t="s">
        <v>3381</v>
      </c>
      <c r="J12405" s="28" t="s">
        <v>4907</v>
      </c>
      <c r="K12405" s="29">
        <v>41950</v>
      </c>
      <c r="L12405" s="28" t="s">
        <v>7174</v>
      </c>
      <c r="M12405" s="28" t="s">
        <v>7186</v>
      </c>
    </row>
    <row r="12406" spans="1:13" hidden="1" x14ac:dyDescent="0.2">
      <c r="A12406" s="27">
        <v>96756</v>
      </c>
      <c r="B12406" s="28" t="s">
        <v>4573</v>
      </c>
      <c r="C12406" s="28" t="s">
        <v>4574</v>
      </c>
      <c r="D12406" s="25">
        <v>41950</v>
      </c>
      <c r="E12406" s="28" t="s">
        <v>5329</v>
      </c>
      <c r="F12406" s="26">
        <v>198</v>
      </c>
      <c r="G12406" s="28" t="s">
        <v>5328</v>
      </c>
      <c r="H12406" s="28" t="s">
        <v>5946</v>
      </c>
      <c r="I12406" s="28" t="s">
        <v>2253</v>
      </c>
      <c r="J12406" s="28" t="s">
        <v>4911</v>
      </c>
      <c r="K12406" s="29">
        <v>41950</v>
      </c>
      <c r="L12406" s="28" t="s">
        <v>5361</v>
      </c>
      <c r="M12406" s="28" t="s">
        <v>8088</v>
      </c>
    </row>
    <row r="12407" spans="1:13" hidden="1" x14ac:dyDescent="0.2">
      <c r="A12407" s="27">
        <v>96952</v>
      </c>
      <c r="B12407" s="28" t="s">
        <v>4573</v>
      </c>
      <c r="C12407" s="28" t="s">
        <v>2008</v>
      </c>
      <c r="D12407" s="25">
        <v>41950</v>
      </c>
      <c r="F12407" s="26">
        <v>50.99</v>
      </c>
      <c r="G12407" s="28" t="s">
        <v>5137</v>
      </c>
      <c r="H12407" s="28" t="s">
        <v>7322</v>
      </c>
      <c r="J12407" s="28" t="s">
        <v>7139</v>
      </c>
      <c r="K12407" s="29">
        <v>41923</v>
      </c>
      <c r="L12407" s="28" t="s">
        <v>5658</v>
      </c>
      <c r="M12407" s="28" t="s">
        <v>2224</v>
      </c>
    </row>
    <row r="12408" spans="1:13" hidden="1" x14ac:dyDescent="0.2">
      <c r="A12408" s="27">
        <v>97234</v>
      </c>
      <c r="B12408" s="28" t="s">
        <v>4573</v>
      </c>
      <c r="C12408" s="28" t="s">
        <v>5133</v>
      </c>
      <c r="D12408" s="25">
        <v>41950</v>
      </c>
      <c r="F12408" s="26">
        <v>39.32</v>
      </c>
      <c r="G12408" s="28" t="s">
        <v>5137</v>
      </c>
      <c r="H12408" s="28" t="s">
        <v>3365</v>
      </c>
      <c r="J12408" s="28" t="s">
        <v>4909</v>
      </c>
      <c r="K12408" s="29">
        <v>41950</v>
      </c>
      <c r="L12408" s="28" t="s">
        <v>5658</v>
      </c>
      <c r="M12408" s="28" t="s">
        <v>5436</v>
      </c>
    </row>
    <row r="12409" spans="1:13" hidden="1" x14ac:dyDescent="0.2">
      <c r="A12409" s="211">
        <v>96950</v>
      </c>
      <c r="B12409" s="28" t="s">
        <v>4573</v>
      </c>
      <c r="C12409" s="28" t="s">
        <v>2008</v>
      </c>
      <c r="D12409" s="25">
        <v>41951</v>
      </c>
      <c r="E12409" s="28" t="s">
        <v>3026</v>
      </c>
      <c r="F12409" s="26">
        <v>26.08</v>
      </c>
      <c r="G12409" s="28" t="s">
        <v>1562</v>
      </c>
      <c r="H12409" s="28" t="s">
        <v>4599</v>
      </c>
      <c r="I12409" s="28" t="s">
        <v>2531</v>
      </c>
      <c r="J12409" s="28" t="s">
        <v>4908</v>
      </c>
      <c r="K12409" s="29">
        <v>41923</v>
      </c>
      <c r="L12409" s="28" t="s">
        <v>5658</v>
      </c>
      <c r="M12409" s="28" t="s">
        <v>2222</v>
      </c>
    </row>
    <row r="12410" spans="1:13" hidden="1" x14ac:dyDescent="0.2">
      <c r="A12410" s="211">
        <v>96949</v>
      </c>
      <c r="B12410" s="28" t="s">
        <v>4573</v>
      </c>
      <c r="C12410" s="28" t="s">
        <v>2008</v>
      </c>
      <c r="D12410" s="25">
        <v>41952</v>
      </c>
      <c r="E12410" s="28" t="s">
        <v>1140</v>
      </c>
      <c r="F12410" s="26">
        <v>49.39</v>
      </c>
      <c r="G12410" s="28" t="s">
        <v>879</v>
      </c>
      <c r="H12410" s="28" t="s">
        <v>4599</v>
      </c>
      <c r="I12410" s="28" t="s">
        <v>2531</v>
      </c>
      <c r="J12410" s="28" t="s">
        <v>4908</v>
      </c>
      <c r="K12410" s="29">
        <v>41923</v>
      </c>
      <c r="L12410" s="28" t="s">
        <v>5658</v>
      </c>
      <c r="M12410" s="28" t="s">
        <v>4148</v>
      </c>
    </row>
    <row r="12411" spans="1:13" hidden="1" x14ac:dyDescent="0.2">
      <c r="A12411" s="211">
        <v>96955</v>
      </c>
      <c r="B12411" s="28" t="s">
        <v>4573</v>
      </c>
      <c r="C12411" s="28" t="s">
        <v>2008</v>
      </c>
      <c r="D12411" s="25">
        <v>41953</v>
      </c>
      <c r="F12411" s="26">
        <v>9.9499999999999993</v>
      </c>
      <c r="G12411" s="28" t="s">
        <v>7120</v>
      </c>
      <c r="H12411" s="28" t="s">
        <v>4599</v>
      </c>
      <c r="I12411" s="28" t="s">
        <v>2531</v>
      </c>
      <c r="J12411" s="28" t="s">
        <v>4908</v>
      </c>
      <c r="K12411" s="29">
        <v>41954</v>
      </c>
      <c r="L12411" s="28" t="s">
        <v>5658</v>
      </c>
      <c r="M12411" s="28" t="s">
        <v>2226</v>
      </c>
    </row>
    <row r="12412" spans="1:13" hidden="1" x14ac:dyDescent="0.2">
      <c r="A12412" s="211">
        <v>96954</v>
      </c>
      <c r="B12412" s="28" t="s">
        <v>4573</v>
      </c>
      <c r="C12412" s="28" t="s">
        <v>2008</v>
      </c>
      <c r="D12412" s="25">
        <v>41953</v>
      </c>
      <c r="F12412" s="26">
        <v>19.600000000000001</v>
      </c>
      <c r="G12412" s="28" t="s">
        <v>2203</v>
      </c>
      <c r="H12412" s="28" t="s">
        <v>7324</v>
      </c>
      <c r="J12412" s="28" t="s">
        <v>4909</v>
      </c>
      <c r="K12412" s="29">
        <v>41954</v>
      </c>
      <c r="L12412" s="28" t="s">
        <v>5658</v>
      </c>
      <c r="M12412" s="28" t="s">
        <v>2225</v>
      </c>
    </row>
    <row r="12413" spans="1:13" hidden="1" x14ac:dyDescent="0.2">
      <c r="A12413" s="27">
        <v>96798</v>
      </c>
      <c r="B12413" s="28" t="s">
        <v>4573</v>
      </c>
      <c r="C12413" s="28" t="s">
        <v>5135</v>
      </c>
      <c r="D12413" s="25">
        <v>41953</v>
      </c>
      <c r="F12413" s="26">
        <v>30.27</v>
      </c>
      <c r="G12413" s="28" t="s">
        <v>5160</v>
      </c>
      <c r="H12413" s="28" t="s">
        <v>7322</v>
      </c>
      <c r="J12413" s="28" t="s">
        <v>7139</v>
      </c>
      <c r="K12413" s="29">
        <v>41954</v>
      </c>
      <c r="L12413" s="28" t="s">
        <v>5658</v>
      </c>
      <c r="M12413" s="28" t="s">
        <v>1583</v>
      </c>
    </row>
    <row r="12414" spans="1:13" hidden="1" x14ac:dyDescent="0.2">
      <c r="A12414" s="27">
        <v>96751</v>
      </c>
      <c r="B12414" s="28" t="s">
        <v>4573</v>
      </c>
      <c r="C12414" s="28" t="s">
        <v>4574</v>
      </c>
      <c r="D12414" s="25">
        <v>41953</v>
      </c>
      <c r="F12414" s="26">
        <v>30</v>
      </c>
      <c r="G12414" s="28" t="s">
        <v>5152</v>
      </c>
      <c r="H12414" s="28" t="s">
        <v>7311</v>
      </c>
      <c r="J12414" s="28" t="s">
        <v>4683</v>
      </c>
      <c r="K12414" s="29">
        <v>41953</v>
      </c>
      <c r="L12414" s="28" t="s">
        <v>7182</v>
      </c>
      <c r="M12414" s="28" t="s">
        <v>8085</v>
      </c>
    </row>
    <row r="12415" spans="1:13" hidden="1" x14ac:dyDescent="0.2">
      <c r="A12415" s="27">
        <v>96953.1</v>
      </c>
      <c r="B12415" s="28" t="s">
        <v>4573</v>
      </c>
      <c r="C12415" s="28" t="s">
        <v>2008</v>
      </c>
      <c r="D12415" s="25">
        <v>41953</v>
      </c>
      <c r="F12415" s="26">
        <v>4</v>
      </c>
      <c r="G12415" s="28" t="s">
        <v>683</v>
      </c>
      <c r="H12415" s="28" t="s">
        <v>3370</v>
      </c>
      <c r="J12415" s="28" t="s">
        <v>4909</v>
      </c>
      <c r="K12415" s="29">
        <v>41954</v>
      </c>
      <c r="L12415" s="28" t="s">
        <v>5658</v>
      </c>
      <c r="M12415" s="28" t="s">
        <v>5345</v>
      </c>
    </row>
    <row r="12416" spans="1:13" hidden="1" x14ac:dyDescent="0.2">
      <c r="A12416" s="27">
        <v>96953.2</v>
      </c>
      <c r="B12416" s="28" t="s">
        <v>4573</v>
      </c>
      <c r="C12416" s="28" t="s">
        <v>2008</v>
      </c>
      <c r="D12416" s="25">
        <v>41953</v>
      </c>
      <c r="F12416" s="26">
        <v>31.63</v>
      </c>
      <c r="G12416" s="28" t="s">
        <v>683</v>
      </c>
      <c r="H12416" s="28" t="s">
        <v>3365</v>
      </c>
      <c r="J12416" s="28" t="s">
        <v>4909</v>
      </c>
      <c r="K12416" s="29">
        <v>41954</v>
      </c>
      <c r="L12416" s="28" t="s">
        <v>5658</v>
      </c>
      <c r="M12416" s="28" t="s">
        <v>5345</v>
      </c>
    </row>
    <row r="12417" spans="1:13" hidden="1" x14ac:dyDescent="0.2">
      <c r="A12417" s="27">
        <v>96799</v>
      </c>
      <c r="B12417" s="28" t="s">
        <v>4573</v>
      </c>
      <c r="C12417" s="28" t="s">
        <v>5135</v>
      </c>
      <c r="D12417" s="25">
        <v>41953</v>
      </c>
      <c r="F12417" s="26">
        <v>20.2</v>
      </c>
      <c r="G12417" s="28" t="s">
        <v>7486</v>
      </c>
      <c r="H12417" s="28" t="s">
        <v>3381</v>
      </c>
      <c r="J12417" s="28" t="s">
        <v>4906</v>
      </c>
      <c r="K12417" s="29">
        <v>41954</v>
      </c>
      <c r="L12417" s="28" t="s">
        <v>5658</v>
      </c>
      <c r="M12417" s="28" t="s">
        <v>5565</v>
      </c>
    </row>
    <row r="12418" spans="1:13" hidden="1" x14ac:dyDescent="0.2">
      <c r="A12418" s="211">
        <v>96750</v>
      </c>
      <c r="B12418" s="28" t="s">
        <v>4579</v>
      </c>
      <c r="C12418" s="28" t="s">
        <v>4574</v>
      </c>
      <c r="D12418" s="25">
        <v>41954</v>
      </c>
      <c r="F12418" s="26">
        <v>30</v>
      </c>
      <c r="G12418" s="28" t="s">
        <v>4580</v>
      </c>
      <c r="H12418" s="28" t="s">
        <v>6667</v>
      </c>
      <c r="K12418" s="29">
        <v>41954</v>
      </c>
      <c r="L12418" s="28" t="s">
        <v>3059</v>
      </c>
      <c r="M12418" s="28" t="s">
        <v>8058</v>
      </c>
    </row>
    <row r="12419" spans="1:13" hidden="1" x14ac:dyDescent="0.2">
      <c r="A12419" s="211">
        <v>96801</v>
      </c>
      <c r="B12419" s="28" t="s">
        <v>4573</v>
      </c>
      <c r="C12419" s="28" t="s">
        <v>5135</v>
      </c>
      <c r="D12419" s="25">
        <v>41954</v>
      </c>
      <c r="F12419" s="26">
        <v>5.99</v>
      </c>
      <c r="G12419" s="28" t="s">
        <v>5710</v>
      </c>
      <c r="H12419" s="28" t="s">
        <v>3381</v>
      </c>
      <c r="J12419" s="28" t="s">
        <v>4909</v>
      </c>
      <c r="K12419" s="29">
        <v>41956</v>
      </c>
      <c r="L12419" s="28" t="s">
        <v>5658</v>
      </c>
      <c r="M12419" s="28" t="s">
        <v>1422</v>
      </c>
    </row>
    <row r="12420" spans="1:13" hidden="1" x14ac:dyDescent="0.2">
      <c r="A12420" s="27">
        <v>96800</v>
      </c>
      <c r="B12420" s="28" t="s">
        <v>4573</v>
      </c>
      <c r="C12420" s="28" t="s">
        <v>5135</v>
      </c>
      <c r="D12420" s="25">
        <v>41954</v>
      </c>
      <c r="F12420" s="26">
        <v>4.7300000000000004</v>
      </c>
      <c r="G12420" s="28" t="s">
        <v>5137</v>
      </c>
      <c r="H12420" s="28" t="s">
        <v>3365</v>
      </c>
      <c r="J12420" s="28" t="s">
        <v>4909</v>
      </c>
      <c r="K12420" s="29">
        <v>41955</v>
      </c>
      <c r="L12420" s="28" t="s">
        <v>5658</v>
      </c>
      <c r="M12420" s="28" t="s">
        <v>6195</v>
      </c>
    </row>
    <row r="12421" spans="1:13" hidden="1" x14ac:dyDescent="0.2">
      <c r="A12421" s="211">
        <v>96804</v>
      </c>
      <c r="B12421" s="28" t="s">
        <v>4573</v>
      </c>
      <c r="C12421" s="28" t="s">
        <v>5135</v>
      </c>
      <c r="D12421" s="25">
        <v>41955</v>
      </c>
      <c r="F12421" s="26">
        <v>6.3</v>
      </c>
      <c r="G12421" s="28" t="s">
        <v>7050</v>
      </c>
      <c r="H12421" s="28" t="s">
        <v>3488</v>
      </c>
      <c r="J12421" s="28" t="s">
        <v>4911</v>
      </c>
      <c r="K12421" s="29">
        <v>41957</v>
      </c>
      <c r="L12421" s="28" t="s">
        <v>5658</v>
      </c>
      <c r="M12421" s="28" t="s">
        <v>4151</v>
      </c>
    </row>
    <row r="12422" spans="1:13" hidden="1" x14ac:dyDescent="0.2">
      <c r="A12422" s="211">
        <v>96805</v>
      </c>
      <c r="B12422" s="28" t="s">
        <v>4573</v>
      </c>
      <c r="C12422" s="28" t="s">
        <v>5135</v>
      </c>
      <c r="D12422" s="25">
        <v>41955</v>
      </c>
      <c r="F12422" s="26">
        <v>6.3</v>
      </c>
      <c r="G12422" s="28" t="s">
        <v>7050</v>
      </c>
      <c r="H12422" s="28" t="s">
        <v>3488</v>
      </c>
      <c r="J12422" s="28" t="s">
        <v>4911</v>
      </c>
      <c r="K12422" s="29">
        <v>41957</v>
      </c>
      <c r="L12422" s="28" t="s">
        <v>5658</v>
      </c>
      <c r="M12422" s="28" t="s">
        <v>4151</v>
      </c>
    </row>
    <row r="12423" spans="1:13" hidden="1" x14ac:dyDescent="0.2">
      <c r="A12423" s="211">
        <v>96749</v>
      </c>
      <c r="B12423" s="28" t="s">
        <v>4551</v>
      </c>
      <c r="C12423" s="28" t="s">
        <v>4574</v>
      </c>
      <c r="D12423" s="25">
        <v>41955</v>
      </c>
      <c r="F12423" s="26">
        <v>-19728.2</v>
      </c>
      <c r="G12423" s="28" t="s">
        <v>6071</v>
      </c>
      <c r="H12423" s="28" t="s">
        <v>5948</v>
      </c>
      <c r="I12423" s="28" t="s">
        <v>7370</v>
      </c>
      <c r="K12423" s="29">
        <v>41955</v>
      </c>
      <c r="L12423" s="28" t="s">
        <v>7177</v>
      </c>
      <c r="M12423" s="28" t="s">
        <v>8057</v>
      </c>
    </row>
    <row r="12424" spans="1:13" hidden="1" x14ac:dyDescent="0.2">
      <c r="A12424" s="211">
        <v>96806</v>
      </c>
      <c r="B12424" s="28" t="s">
        <v>4573</v>
      </c>
      <c r="C12424" s="28" t="s">
        <v>5135</v>
      </c>
      <c r="D12424" s="25">
        <v>41955</v>
      </c>
      <c r="E12424" s="28" t="s">
        <v>193</v>
      </c>
      <c r="F12424" s="26">
        <v>68.45</v>
      </c>
      <c r="G12424" s="28" t="s">
        <v>2203</v>
      </c>
      <c r="H12424" s="28" t="s">
        <v>5946</v>
      </c>
      <c r="I12424" s="28" t="s">
        <v>2253</v>
      </c>
      <c r="J12424" s="28" t="s">
        <v>4911</v>
      </c>
      <c r="K12424" s="29">
        <v>41957</v>
      </c>
      <c r="L12424" s="28" t="s">
        <v>5658</v>
      </c>
      <c r="M12424" s="28" t="s">
        <v>1585</v>
      </c>
    </row>
    <row r="12425" spans="1:13" x14ac:dyDescent="0.2">
      <c r="A12425" s="27">
        <v>96802</v>
      </c>
      <c r="B12425" s="28" t="s">
        <v>4573</v>
      </c>
      <c r="C12425" s="28" t="s">
        <v>5135</v>
      </c>
      <c r="D12425" s="25">
        <v>41955</v>
      </c>
      <c r="E12425" s="28" t="s">
        <v>2818</v>
      </c>
      <c r="F12425" s="26">
        <v>20.45</v>
      </c>
      <c r="G12425" s="28" t="s">
        <v>2040</v>
      </c>
      <c r="H12425" s="28" t="s">
        <v>7151</v>
      </c>
      <c r="J12425" s="28" t="s">
        <v>4907</v>
      </c>
      <c r="K12425" s="29">
        <v>41956</v>
      </c>
      <c r="L12425" s="28" t="s">
        <v>5658</v>
      </c>
      <c r="M12425" s="28" t="s">
        <v>1425</v>
      </c>
    </row>
    <row r="12426" spans="1:13" x14ac:dyDescent="0.2">
      <c r="A12426" s="27">
        <v>96803</v>
      </c>
      <c r="B12426" s="28" t="s">
        <v>4573</v>
      </c>
      <c r="C12426" s="28" t="s">
        <v>5135</v>
      </c>
      <c r="D12426" s="25">
        <v>41955</v>
      </c>
      <c r="F12426" s="26">
        <v>257.7</v>
      </c>
      <c r="G12426" s="28" t="s">
        <v>2205</v>
      </c>
      <c r="H12426" s="28" t="s">
        <v>7151</v>
      </c>
      <c r="J12426" s="28" t="s">
        <v>4911</v>
      </c>
      <c r="K12426" s="29">
        <v>41956</v>
      </c>
      <c r="L12426" s="28" t="s">
        <v>5658</v>
      </c>
      <c r="M12426" s="28" t="s">
        <v>1584</v>
      </c>
    </row>
    <row r="12427" spans="1:13" hidden="1" x14ac:dyDescent="0.2">
      <c r="A12427" s="211">
        <v>96809</v>
      </c>
      <c r="B12427" s="28" t="s">
        <v>4573</v>
      </c>
      <c r="C12427" s="28" t="s">
        <v>5135</v>
      </c>
      <c r="D12427" s="25">
        <v>41956</v>
      </c>
      <c r="F12427" s="26">
        <v>2.99</v>
      </c>
      <c r="G12427" s="28" t="s">
        <v>1943</v>
      </c>
      <c r="H12427" s="28" t="s">
        <v>5946</v>
      </c>
      <c r="I12427" s="28" t="s">
        <v>2253</v>
      </c>
      <c r="J12427" s="28" t="s">
        <v>4911</v>
      </c>
      <c r="K12427" s="29">
        <v>41957</v>
      </c>
      <c r="L12427" s="28" t="s">
        <v>5658</v>
      </c>
      <c r="M12427" s="28" t="s">
        <v>7840</v>
      </c>
    </row>
    <row r="12428" spans="1:13" hidden="1" x14ac:dyDescent="0.2">
      <c r="A12428" s="211">
        <v>96811</v>
      </c>
      <c r="B12428" s="28" t="s">
        <v>4573</v>
      </c>
      <c r="C12428" s="28" t="s">
        <v>5135</v>
      </c>
      <c r="D12428" s="25">
        <v>41956</v>
      </c>
      <c r="F12428" s="26">
        <v>27.6</v>
      </c>
      <c r="G12428" s="28" t="s">
        <v>1943</v>
      </c>
      <c r="H12428" s="28" t="s">
        <v>5946</v>
      </c>
      <c r="I12428" s="28" t="s">
        <v>2253</v>
      </c>
      <c r="J12428" s="28" t="s">
        <v>4911</v>
      </c>
      <c r="K12428" s="29">
        <v>41957</v>
      </c>
      <c r="L12428" s="28" t="s">
        <v>5658</v>
      </c>
      <c r="M12428" s="28" t="s">
        <v>1587</v>
      </c>
    </row>
    <row r="12429" spans="1:13" hidden="1" x14ac:dyDescent="0.2">
      <c r="A12429" s="211">
        <v>96812</v>
      </c>
      <c r="B12429" s="28" t="s">
        <v>4573</v>
      </c>
      <c r="C12429" s="28" t="s">
        <v>5135</v>
      </c>
      <c r="D12429" s="25">
        <v>41956</v>
      </c>
      <c r="F12429" s="26">
        <v>11.99</v>
      </c>
      <c r="G12429" s="28" t="s">
        <v>1943</v>
      </c>
      <c r="H12429" s="28" t="s">
        <v>5946</v>
      </c>
      <c r="I12429" s="28" t="s">
        <v>2253</v>
      </c>
      <c r="J12429" s="28" t="s">
        <v>4911</v>
      </c>
      <c r="K12429" s="29">
        <v>41957</v>
      </c>
      <c r="L12429" s="28" t="s">
        <v>5658</v>
      </c>
      <c r="M12429" s="28" t="s">
        <v>7840</v>
      </c>
    </row>
    <row r="12430" spans="1:13" hidden="1" x14ac:dyDescent="0.2">
      <c r="A12430" s="211">
        <v>96810</v>
      </c>
      <c r="B12430" s="28" t="s">
        <v>4573</v>
      </c>
      <c r="C12430" s="28" t="s">
        <v>5135</v>
      </c>
      <c r="D12430" s="25">
        <v>41956</v>
      </c>
      <c r="F12430" s="26">
        <v>3.59</v>
      </c>
      <c r="G12430" s="28" t="s">
        <v>7120</v>
      </c>
      <c r="H12430" s="28" t="s">
        <v>3484</v>
      </c>
      <c r="J12430" s="28" t="s">
        <v>4911</v>
      </c>
      <c r="K12430" s="29">
        <v>41957</v>
      </c>
      <c r="L12430" s="28" t="s">
        <v>5658</v>
      </c>
      <c r="M12430" s="28" t="s">
        <v>3798</v>
      </c>
    </row>
    <row r="12431" spans="1:13" hidden="1" x14ac:dyDescent="0.2">
      <c r="A12431" s="27">
        <v>96956</v>
      </c>
      <c r="B12431" s="28" t="s">
        <v>4573</v>
      </c>
      <c r="C12431" s="28" t="s">
        <v>2008</v>
      </c>
      <c r="D12431" s="25">
        <v>41956</v>
      </c>
      <c r="F12431" s="26">
        <v>15.12</v>
      </c>
      <c r="G12431" s="28" t="s">
        <v>683</v>
      </c>
      <c r="H12431" s="28" t="s">
        <v>3365</v>
      </c>
      <c r="J12431" s="28" t="s">
        <v>4909</v>
      </c>
      <c r="K12431" s="29">
        <v>41957</v>
      </c>
      <c r="L12431" s="28" t="s">
        <v>5658</v>
      </c>
      <c r="M12431" s="28" t="s">
        <v>4831</v>
      </c>
    </row>
    <row r="12432" spans="1:13" x14ac:dyDescent="0.2">
      <c r="A12432" s="27">
        <v>96807</v>
      </c>
      <c r="B12432" s="28" t="s">
        <v>4573</v>
      </c>
      <c r="C12432" s="28" t="s">
        <v>5135</v>
      </c>
      <c r="D12432" s="25">
        <v>41956</v>
      </c>
      <c r="E12432" s="28" t="s">
        <v>475</v>
      </c>
      <c r="F12432" s="26">
        <v>12.43</v>
      </c>
      <c r="G12432" s="28" t="s">
        <v>5137</v>
      </c>
      <c r="H12432" s="28" t="s">
        <v>7151</v>
      </c>
      <c r="J12432" s="28" t="s">
        <v>4907</v>
      </c>
      <c r="K12432" s="29">
        <v>41957</v>
      </c>
      <c r="L12432" s="28" t="s">
        <v>5658</v>
      </c>
      <c r="M12432" s="28" t="s">
        <v>3175</v>
      </c>
    </row>
    <row r="12433" spans="1:13" hidden="1" x14ac:dyDescent="0.2">
      <c r="A12433" s="27">
        <v>96808</v>
      </c>
      <c r="B12433" s="28" t="s">
        <v>4573</v>
      </c>
      <c r="C12433" s="28" t="s">
        <v>5135</v>
      </c>
      <c r="D12433" s="25">
        <v>41956</v>
      </c>
      <c r="F12433" s="26">
        <v>37.92</v>
      </c>
      <c r="G12433" s="28" t="s">
        <v>5137</v>
      </c>
      <c r="H12433" s="28" t="s">
        <v>7322</v>
      </c>
      <c r="J12433" s="28" t="s">
        <v>7139</v>
      </c>
      <c r="K12433" s="29">
        <v>41957</v>
      </c>
      <c r="L12433" s="28" t="s">
        <v>5658</v>
      </c>
      <c r="M12433" s="28" t="s">
        <v>1586</v>
      </c>
    </row>
    <row r="12434" spans="1:13" hidden="1" x14ac:dyDescent="0.2">
      <c r="A12434" s="211">
        <v>96813</v>
      </c>
      <c r="B12434" s="28" t="s">
        <v>4573</v>
      </c>
      <c r="C12434" s="28" t="s">
        <v>5135</v>
      </c>
      <c r="D12434" s="25">
        <v>41957</v>
      </c>
      <c r="F12434" s="26">
        <v>7.49</v>
      </c>
      <c r="G12434" s="28" t="s">
        <v>1943</v>
      </c>
      <c r="H12434" s="28" t="s">
        <v>5946</v>
      </c>
      <c r="I12434" s="28" t="s">
        <v>2253</v>
      </c>
      <c r="J12434" s="28" t="s">
        <v>4911</v>
      </c>
      <c r="K12434" s="29">
        <v>41958</v>
      </c>
      <c r="L12434" s="28" t="s">
        <v>5658</v>
      </c>
      <c r="M12434" s="28" t="s">
        <v>1587</v>
      </c>
    </row>
    <row r="12435" spans="1:13" hidden="1" x14ac:dyDescent="0.2">
      <c r="A12435" s="211">
        <v>96814</v>
      </c>
      <c r="B12435" s="28" t="s">
        <v>4573</v>
      </c>
      <c r="C12435" s="28" t="s">
        <v>5135</v>
      </c>
      <c r="D12435" s="25">
        <v>41957</v>
      </c>
      <c r="F12435" s="26">
        <v>2.15</v>
      </c>
      <c r="G12435" s="28" t="s">
        <v>1943</v>
      </c>
      <c r="H12435" s="28" t="s">
        <v>5946</v>
      </c>
      <c r="I12435" s="28" t="s">
        <v>2253</v>
      </c>
      <c r="J12435" s="28" t="s">
        <v>4911</v>
      </c>
      <c r="K12435" s="29">
        <v>41958</v>
      </c>
      <c r="L12435" s="28" t="s">
        <v>5658</v>
      </c>
      <c r="M12435" s="28" t="s">
        <v>7840</v>
      </c>
    </row>
    <row r="12436" spans="1:13" hidden="1" x14ac:dyDescent="0.2">
      <c r="A12436" s="211">
        <v>96815</v>
      </c>
      <c r="B12436" s="28" t="s">
        <v>4573</v>
      </c>
      <c r="C12436" s="28" t="s">
        <v>5135</v>
      </c>
      <c r="D12436" s="25">
        <v>41957</v>
      </c>
      <c r="F12436" s="26">
        <v>36.369999999999997</v>
      </c>
      <c r="G12436" s="28" t="s">
        <v>1943</v>
      </c>
      <c r="H12436" s="28" t="s">
        <v>5946</v>
      </c>
      <c r="I12436" s="28" t="s">
        <v>2253</v>
      </c>
      <c r="J12436" s="28" t="s">
        <v>4911</v>
      </c>
      <c r="K12436" s="29">
        <v>41958</v>
      </c>
      <c r="L12436" s="28" t="s">
        <v>5658</v>
      </c>
      <c r="M12436" s="28" t="s">
        <v>7840</v>
      </c>
    </row>
    <row r="12437" spans="1:13" hidden="1" x14ac:dyDescent="0.2">
      <c r="A12437" s="211">
        <v>96748</v>
      </c>
      <c r="B12437" s="28" t="s">
        <v>4573</v>
      </c>
      <c r="C12437" s="28" t="s">
        <v>4574</v>
      </c>
      <c r="D12437" s="25">
        <v>41957</v>
      </c>
      <c r="E12437" s="28" t="s">
        <v>2598</v>
      </c>
      <c r="F12437" s="26">
        <v>13.75</v>
      </c>
      <c r="G12437" s="28" t="s">
        <v>681</v>
      </c>
      <c r="H12437" s="28" t="s">
        <v>7165</v>
      </c>
      <c r="J12437" s="28" t="s">
        <v>4907</v>
      </c>
      <c r="K12437" s="29">
        <v>41957</v>
      </c>
      <c r="L12437" s="28" t="s">
        <v>7174</v>
      </c>
      <c r="M12437" s="28" t="s">
        <v>697</v>
      </c>
    </row>
    <row r="12438" spans="1:13" hidden="1" x14ac:dyDescent="0.2">
      <c r="A12438" s="211">
        <v>96819.1</v>
      </c>
      <c r="B12438" s="28" t="s">
        <v>4573</v>
      </c>
      <c r="C12438" s="28" t="s">
        <v>5135</v>
      </c>
      <c r="D12438" s="25">
        <v>41958</v>
      </c>
      <c r="E12438" s="28" t="s">
        <v>2255</v>
      </c>
      <c r="F12438" s="26">
        <v>16.5</v>
      </c>
      <c r="G12438" s="28" t="s">
        <v>3355</v>
      </c>
      <c r="H12438" s="28" t="s">
        <v>5946</v>
      </c>
      <c r="I12438" s="28" t="s">
        <v>2253</v>
      </c>
      <c r="J12438" s="28" t="s">
        <v>4911</v>
      </c>
      <c r="K12438" s="29">
        <v>41960</v>
      </c>
      <c r="L12438" s="28" t="s">
        <v>5658</v>
      </c>
      <c r="M12438" s="28" t="s">
        <v>5075</v>
      </c>
    </row>
    <row r="12439" spans="1:13" hidden="1" x14ac:dyDescent="0.2">
      <c r="A12439" s="211">
        <v>96819.199999999997</v>
      </c>
      <c r="B12439" s="28" t="s">
        <v>4573</v>
      </c>
      <c r="C12439" s="28" t="s">
        <v>5135</v>
      </c>
      <c r="D12439" s="25">
        <v>41958</v>
      </c>
      <c r="E12439" s="28" t="s">
        <v>4112</v>
      </c>
      <c r="F12439" s="26">
        <v>16.47</v>
      </c>
      <c r="G12439" s="28" t="s">
        <v>3355</v>
      </c>
      <c r="H12439" s="28" t="s">
        <v>5946</v>
      </c>
      <c r="I12439" s="28" t="s">
        <v>2254</v>
      </c>
      <c r="J12439" s="28" t="s">
        <v>4911</v>
      </c>
      <c r="K12439" s="29">
        <v>41960</v>
      </c>
      <c r="L12439" s="28" t="s">
        <v>5658</v>
      </c>
      <c r="M12439" s="28" t="s">
        <v>5075</v>
      </c>
    </row>
    <row r="12440" spans="1:13" hidden="1" x14ac:dyDescent="0.2">
      <c r="A12440" s="27">
        <v>96820</v>
      </c>
      <c r="B12440" s="28" t="s">
        <v>4573</v>
      </c>
      <c r="C12440" s="28" t="s">
        <v>5135</v>
      </c>
      <c r="D12440" s="25">
        <v>41958</v>
      </c>
      <c r="F12440" s="26">
        <v>56.34</v>
      </c>
      <c r="G12440" s="28" t="s">
        <v>5160</v>
      </c>
      <c r="H12440" s="28" t="s">
        <v>7322</v>
      </c>
      <c r="J12440" s="28" t="s">
        <v>7139</v>
      </c>
      <c r="K12440" s="29">
        <v>41960</v>
      </c>
      <c r="L12440" s="28" t="s">
        <v>5658</v>
      </c>
      <c r="M12440" s="28" t="s">
        <v>3969</v>
      </c>
    </row>
    <row r="12441" spans="1:13" hidden="1" x14ac:dyDescent="0.2">
      <c r="A12441" s="27">
        <v>96817</v>
      </c>
      <c r="B12441" s="28" t="s">
        <v>4573</v>
      </c>
      <c r="C12441" s="28" t="s">
        <v>5135</v>
      </c>
      <c r="D12441" s="25">
        <v>41958</v>
      </c>
      <c r="E12441" s="28" t="s">
        <v>194</v>
      </c>
      <c r="F12441" s="26">
        <v>75</v>
      </c>
      <c r="G12441" s="28" t="s">
        <v>2545</v>
      </c>
      <c r="H12441" s="28" t="s">
        <v>3484</v>
      </c>
      <c r="J12441" s="28" t="s">
        <v>4908</v>
      </c>
      <c r="K12441" s="29">
        <v>41960</v>
      </c>
      <c r="L12441" s="28" t="s">
        <v>5658</v>
      </c>
      <c r="M12441" s="28" t="s">
        <v>6907</v>
      </c>
    </row>
    <row r="12442" spans="1:13" hidden="1" x14ac:dyDescent="0.2">
      <c r="A12442" s="27">
        <v>96818</v>
      </c>
      <c r="B12442" s="28" t="s">
        <v>4573</v>
      </c>
      <c r="C12442" s="28" t="s">
        <v>5135</v>
      </c>
      <c r="D12442" s="25">
        <v>41958</v>
      </c>
      <c r="E12442" s="28" t="s">
        <v>4111</v>
      </c>
      <c r="F12442" s="26">
        <v>284</v>
      </c>
      <c r="G12442" s="28" t="s">
        <v>884</v>
      </c>
      <c r="H12442" s="28" t="s">
        <v>7322</v>
      </c>
      <c r="J12442" s="28" t="s">
        <v>5209</v>
      </c>
      <c r="K12442" s="29">
        <v>41960</v>
      </c>
      <c r="L12442" s="28" t="s">
        <v>5658</v>
      </c>
      <c r="M12442" s="28" t="s">
        <v>1654</v>
      </c>
    </row>
    <row r="12443" spans="1:13" hidden="1" x14ac:dyDescent="0.2">
      <c r="A12443" s="27">
        <v>96821</v>
      </c>
      <c r="B12443" s="28" t="s">
        <v>4573</v>
      </c>
      <c r="C12443" s="28" t="s">
        <v>5135</v>
      </c>
      <c r="D12443" s="25">
        <v>41958</v>
      </c>
      <c r="E12443" s="28" t="s">
        <v>4114</v>
      </c>
      <c r="F12443" s="26">
        <v>600.98</v>
      </c>
      <c r="G12443" s="28" t="s">
        <v>4113</v>
      </c>
      <c r="H12443" s="28" t="s">
        <v>7321</v>
      </c>
      <c r="J12443" s="28" t="s">
        <v>4905</v>
      </c>
      <c r="K12443" s="29">
        <v>41960</v>
      </c>
      <c r="L12443" s="28" t="s">
        <v>5658</v>
      </c>
      <c r="M12443" s="28" t="s">
        <v>1589</v>
      </c>
    </row>
    <row r="12444" spans="1:13" hidden="1" x14ac:dyDescent="0.2">
      <c r="A12444" s="27">
        <v>96816.1</v>
      </c>
      <c r="B12444" s="28" t="s">
        <v>4573</v>
      </c>
      <c r="C12444" s="28" t="s">
        <v>5135</v>
      </c>
      <c r="D12444" s="25">
        <v>41958</v>
      </c>
      <c r="F12444" s="26">
        <v>1.75</v>
      </c>
      <c r="G12444" s="28" t="s">
        <v>5137</v>
      </c>
      <c r="H12444" s="28" t="s">
        <v>3370</v>
      </c>
      <c r="J12444" s="28" t="s">
        <v>4909</v>
      </c>
      <c r="K12444" s="29">
        <v>41960</v>
      </c>
      <c r="L12444" s="28" t="s">
        <v>5658</v>
      </c>
      <c r="M12444" s="28" t="s">
        <v>1588</v>
      </c>
    </row>
    <row r="12445" spans="1:13" hidden="1" x14ac:dyDescent="0.2">
      <c r="A12445" s="27">
        <v>96816.2</v>
      </c>
      <c r="B12445" s="28" t="s">
        <v>4573</v>
      </c>
      <c r="C12445" s="28" t="s">
        <v>5135</v>
      </c>
      <c r="D12445" s="25">
        <v>41958</v>
      </c>
      <c r="F12445" s="26">
        <v>17.66</v>
      </c>
      <c r="G12445" s="28" t="s">
        <v>5137</v>
      </c>
      <c r="H12445" s="28" t="s">
        <v>3365</v>
      </c>
      <c r="J12445" s="28" t="s">
        <v>4909</v>
      </c>
      <c r="K12445" s="29">
        <v>41960</v>
      </c>
      <c r="L12445" s="28" t="s">
        <v>5658</v>
      </c>
      <c r="M12445" s="28" t="s">
        <v>1588</v>
      </c>
    </row>
    <row r="12446" spans="1:13" hidden="1" x14ac:dyDescent="0.2">
      <c r="A12446" s="211">
        <v>96822</v>
      </c>
      <c r="B12446" s="28" t="s">
        <v>4573</v>
      </c>
      <c r="C12446" s="28" t="s">
        <v>5135</v>
      </c>
      <c r="D12446" s="25">
        <v>41959</v>
      </c>
      <c r="F12446" s="26">
        <v>18.239999999999998</v>
      </c>
      <c r="G12446" s="28" t="s">
        <v>6755</v>
      </c>
      <c r="H12446" s="28" t="s">
        <v>277</v>
      </c>
      <c r="J12446" s="28" t="s">
        <v>4909</v>
      </c>
      <c r="K12446" s="29">
        <v>41960</v>
      </c>
      <c r="L12446" s="28" t="s">
        <v>5658</v>
      </c>
      <c r="M12446" s="28" t="s">
        <v>5070</v>
      </c>
    </row>
    <row r="12447" spans="1:13" hidden="1" x14ac:dyDescent="0.2">
      <c r="A12447" s="211">
        <v>96743</v>
      </c>
      <c r="B12447" s="28" t="s">
        <v>4582</v>
      </c>
      <c r="C12447" s="28" t="s">
        <v>4574</v>
      </c>
      <c r="D12447" s="25">
        <v>41960</v>
      </c>
      <c r="F12447" s="26">
        <v>-16.09</v>
      </c>
      <c r="G12447" s="28" t="s">
        <v>5171</v>
      </c>
      <c r="H12447" s="28" t="s">
        <v>6666</v>
      </c>
      <c r="J12447" s="28" t="s">
        <v>4907</v>
      </c>
      <c r="K12447" s="29">
        <v>41960</v>
      </c>
      <c r="L12447" s="28" t="s">
        <v>2984</v>
      </c>
      <c r="M12447" s="28" t="s">
        <v>298</v>
      </c>
    </row>
    <row r="12448" spans="1:13" hidden="1" x14ac:dyDescent="0.2">
      <c r="A12448" s="211">
        <v>96745</v>
      </c>
      <c r="B12448" s="28" t="s">
        <v>4579</v>
      </c>
      <c r="C12448" s="28" t="s">
        <v>4574</v>
      </c>
      <c r="D12448" s="25">
        <v>41960</v>
      </c>
      <c r="F12448" s="26">
        <v>40</v>
      </c>
      <c r="G12448" s="28" t="s">
        <v>4580</v>
      </c>
      <c r="H12448" s="28" t="s">
        <v>6667</v>
      </c>
      <c r="K12448" s="29">
        <v>41960</v>
      </c>
      <c r="L12448" s="28" t="s">
        <v>3059</v>
      </c>
      <c r="M12448" s="28" t="s">
        <v>8056</v>
      </c>
    </row>
    <row r="12449" spans="1:13" hidden="1" x14ac:dyDescent="0.2">
      <c r="A12449" s="211">
        <v>96824</v>
      </c>
      <c r="B12449" s="28" t="s">
        <v>4573</v>
      </c>
      <c r="C12449" s="28" t="s">
        <v>5135</v>
      </c>
      <c r="D12449" s="25">
        <v>41960</v>
      </c>
      <c r="E12449" s="28" t="s">
        <v>4115</v>
      </c>
      <c r="F12449" s="26">
        <v>22.99</v>
      </c>
      <c r="G12449" s="28" t="s">
        <v>4913</v>
      </c>
      <c r="H12449" s="28" t="s">
        <v>5946</v>
      </c>
      <c r="I12449" s="28" t="s">
        <v>2254</v>
      </c>
      <c r="J12449" s="28" t="s">
        <v>4911</v>
      </c>
      <c r="K12449" s="29">
        <v>41961</v>
      </c>
      <c r="L12449" s="28" t="s">
        <v>5658</v>
      </c>
      <c r="M12449" s="28" t="s">
        <v>7846</v>
      </c>
    </row>
    <row r="12450" spans="1:13" hidden="1" x14ac:dyDescent="0.2">
      <c r="A12450" s="211">
        <v>96825</v>
      </c>
      <c r="B12450" s="28" t="s">
        <v>4573</v>
      </c>
      <c r="C12450" s="28" t="s">
        <v>5135</v>
      </c>
      <c r="D12450" s="25">
        <v>41960</v>
      </c>
      <c r="E12450" s="28" t="s">
        <v>7796</v>
      </c>
      <c r="F12450" s="26">
        <v>11.99</v>
      </c>
      <c r="G12450" s="28" t="s">
        <v>2203</v>
      </c>
      <c r="H12450" s="28" t="s">
        <v>5946</v>
      </c>
      <c r="I12450" s="28" t="s">
        <v>2253</v>
      </c>
      <c r="J12450" s="28" t="s">
        <v>4911</v>
      </c>
      <c r="K12450" s="29">
        <v>41962</v>
      </c>
      <c r="L12450" s="28" t="s">
        <v>5658</v>
      </c>
      <c r="M12450" s="28" t="s">
        <v>1591</v>
      </c>
    </row>
    <row r="12451" spans="1:13" hidden="1" x14ac:dyDescent="0.2">
      <c r="A12451" s="211">
        <v>96826</v>
      </c>
      <c r="B12451" s="28" t="s">
        <v>4573</v>
      </c>
      <c r="C12451" s="28" t="s">
        <v>5135</v>
      </c>
      <c r="D12451" s="25">
        <v>41960</v>
      </c>
      <c r="E12451" s="28" t="s">
        <v>4116</v>
      </c>
      <c r="F12451" s="26">
        <v>29.95</v>
      </c>
      <c r="G12451" s="28" t="s">
        <v>2203</v>
      </c>
      <c r="H12451" s="28" t="s">
        <v>5946</v>
      </c>
      <c r="I12451" s="28" t="s">
        <v>2254</v>
      </c>
      <c r="J12451" s="28" t="s">
        <v>4911</v>
      </c>
      <c r="K12451" s="29">
        <v>41962</v>
      </c>
      <c r="L12451" s="28" t="s">
        <v>5658</v>
      </c>
      <c r="M12451" s="28" t="s">
        <v>1592</v>
      </c>
    </row>
    <row r="12452" spans="1:13" hidden="1" x14ac:dyDescent="0.2">
      <c r="A12452" s="27">
        <v>96823</v>
      </c>
      <c r="B12452" s="28" t="s">
        <v>4573</v>
      </c>
      <c r="C12452" s="28" t="s">
        <v>5135</v>
      </c>
      <c r="D12452" s="25">
        <v>41960</v>
      </c>
      <c r="F12452" s="26">
        <v>3.89</v>
      </c>
      <c r="G12452" s="28" t="s">
        <v>7119</v>
      </c>
      <c r="H12452" s="28" t="s">
        <v>3365</v>
      </c>
      <c r="J12452" s="28" t="s">
        <v>4911</v>
      </c>
      <c r="K12452" s="29">
        <v>41961</v>
      </c>
      <c r="L12452" s="28" t="s">
        <v>5658</v>
      </c>
      <c r="M12452" s="28" t="s">
        <v>1590</v>
      </c>
    </row>
    <row r="12453" spans="1:13" hidden="1" x14ac:dyDescent="0.2">
      <c r="A12453" s="27">
        <v>96747</v>
      </c>
      <c r="B12453" s="28" t="s">
        <v>4573</v>
      </c>
      <c r="C12453" s="28" t="s">
        <v>4574</v>
      </c>
      <c r="D12453" s="25">
        <v>41960</v>
      </c>
      <c r="F12453" s="26">
        <v>30</v>
      </c>
      <c r="G12453" s="28" t="s">
        <v>5152</v>
      </c>
      <c r="H12453" s="28" t="s">
        <v>7311</v>
      </c>
      <c r="J12453" s="28" t="s">
        <v>4683</v>
      </c>
      <c r="K12453" s="29">
        <v>41960</v>
      </c>
      <c r="L12453" s="28" t="s">
        <v>7182</v>
      </c>
      <c r="M12453" s="28" t="s">
        <v>8084</v>
      </c>
    </row>
    <row r="12454" spans="1:13" hidden="1" x14ac:dyDescent="0.2">
      <c r="A12454" s="27">
        <v>96957</v>
      </c>
      <c r="B12454" s="28" t="s">
        <v>4573</v>
      </c>
      <c r="C12454" s="28" t="s">
        <v>2008</v>
      </c>
      <c r="D12454" s="25">
        <v>41960</v>
      </c>
      <c r="F12454" s="26">
        <v>49.07</v>
      </c>
      <c r="G12454" s="28" t="s">
        <v>683</v>
      </c>
      <c r="H12454" s="28" t="s">
        <v>3365</v>
      </c>
      <c r="J12454" s="28" t="s">
        <v>4909</v>
      </c>
      <c r="K12454" s="29">
        <v>41961</v>
      </c>
      <c r="L12454" s="28" t="s">
        <v>5658</v>
      </c>
      <c r="M12454" s="28" t="s">
        <v>5345</v>
      </c>
    </row>
    <row r="12455" spans="1:13" hidden="1" x14ac:dyDescent="0.2">
      <c r="A12455" s="27">
        <v>96744</v>
      </c>
      <c r="B12455" s="28" t="s">
        <v>4573</v>
      </c>
      <c r="C12455" s="28" t="s">
        <v>4574</v>
      </c>
      <c r="D12455" s="25">
        <v>41960</v>
      </c>
      <c r="E12455" s="28" t="s">
        <v>7824</v>
      </c>
      <c r="F12455" s="26">
        <v>-93</v>
      </c>
      <c r="G12455" s="28" t="s">
        <v>8412</v>
      </c>
      <c r="H12455" s="28" t="s">
        <v>7154</v>
      </c>
      <c r="J12455" s="28" t="s">
        <v>4905</v>
      </c>
      <c r="K12455" s="29">
        <v>41960</v>
      </c>
      <c r="L12455" s="28" t="s">
        <v>7181</v>
      </c>
      <c r="M12455" s="28">
        <v>160109</v>
      </c>
    </row>
    <row r="12456" spans="1:13" hidden="1" x14ac:dyDescent="0.2">
      <c r="A12456" s="27">
        <v>96746</v>
      </c>
      <c r="B12456" s="28" t="s">
        <v>4585</v>
      </c>
      <c r="C12456" s="28" t="s">
        <v>4574</v>
      </c>
      <c r="D12456" s="25">
        <v>41960</v>
      </c>
      <c r="F12456" s="26">
        <v>79.790000000000006</v>
      </c>
      <c r="G12456" s="28" t="s">
        <v>5142</v>
      </c>
      <c r="H12456" s="28" t="s">
        <v>5948</v>
      </c>
      <c r="K12456" s="29">
        <v>41960</v>
      </c>
      <c r="L12456" s="28" t="s">
        <v>7174</v>
      </c>
      <c r="M12456" s="28" t="s">
        <v>7175</v>
      </c>
    </row>
    <row r="12457" spans="1:13" hidden="1" x14ac:dyDescent="0.2">
      <c r="A12457" s="27">
        <v>96958</v>
      </c>
      <c r="B12457" s="28" t="s">
        <v>4573</v>
      </c>
      <c r="C12457" s="28" t="s">
        <v>2008</v>
      </c>
      <c r="D12457" s="25">
        <v>41961</v>
      </c>
      <c r="E12457" s="28" t="s">
        <v>2246</v>
      </c>
      <c r="F12457" s="26">
        <v>44.34</v>
      </c>
      <c r="G12457" s="28" t="s">
        <v>884</v>
      </c>
      <c r="H12457" s="28" t="s">
        <v>7322</v>
      </c>
      <c r="J12457" s="28" t="s">
        <v>5209</v>
      </c>
      <c r="K12457" s="29">
        <v>41962</v>
      </c>
      <c r="L12457" s="28" t="s">
        <v>5658</v>
      </c>
      <c r="M12457" s="28" t="s">
        <v>2227</v>
      </c>
    </row>
    <row r="12458" spans="1:13" hidden="1" x14ac:dyDescent="0.2">
      <c r="A12458" s="27">
        <v>97233</v>
      </c>
      <c r="B12458" s="28" t="s">
        <v>4573</v>
      </c>
      <c r="C12458" s="28" t="s">
        <v>5133</v>
      </c>
      <c r="D12458" s="25">
        <v>41961</v>
      </c>
      <c r="E12458" s="28" t="s">
        <v>2810</v>
      </c>
      <c r="F12458" s="26">
        <v>48.7</v>
      </c>
      <c r="G12458" s="28" t="s">
        <v>5137</v>
      </c>
      <c r="H12458" s="28" t="s">
        <v>5946</v>
      </c>
      <c r="I12458" s="28" t="s">
        <v>2253</v>
      </c>
      <c r="J12458" s="28" t="s">
        <v>4911</v>
      </c>
      <c r="K12458" s="29">
        <v>41961</v>
      </c>
      <c r="L12458" s="28" t="s">
        <v>5658</v>
      </c>
      <c r="M12458" s="28" t="s">
        <v>5435</v>
      </c>
    </row>
    <row r="12459" spans="1:13" hidden="1" x14ac:dyDescent="0.2">
      <c r="A12459" s="27">
        <v>96827</v>
      </c>
      <c r="B12459" s="28" t="s">
        <v>4573</v>
      </c>
      <c r="C12459" s="28" t="s">
        <v>5135</v>
      </c>
      <c r="D12459" s="25">
        <v>41961</v>
      </c>
      <c r="F12459" s="26">
        <v>5.66</v>
      </c>
      <c r="G12459" s="28" t="s">
        <v>5137</v>
      </c>
      <c r="H12459" s="28" t="s">
        <v>3365</v>
      </c>
      <c r="J12459" s="28" t="s">
        <v>4909</v>
      </c>
      <c r="K12459" s="29">
        <v>41962</v>
      </c>
      <c r="L12459" s="28" t="s">
        <v>5658</v>
      </c>
      <c r="M12459" s="28" t="s">
        <v>6195</v>
      </c>
    </row>
    <row r="12460" spans="1:13" hidden="1" x14ac:dyDescent="0.2">
      <c r="A12460" s="211">
        <v>96741</v>
      </c>
      <c r="B12460" s="28" t="s">
        <v>4579</v>
      </c>
      <c r="C12460" s="28" t="s">
        <v>4574</v>
      </c>
      <c r="D12460" s="25">
        <v>41962</v>
      </c>
      <c r="F12460" s="26">
        <v>50</v>
      </c>
      <c r="G12460" s="28" t="s">
        <v>4580</v>
      </c>
      <c r="H12460" s="28" t="s">
        <v>6667</v>
      </c>
      <c r="K12460" s="29">
        <v>41962</v>
      </c>
      <c r="L12460" s="28" t="s">
        <v>3059</v>
      </c>
      <c r="M12460" s="28" t="s">
        <v>8055</v>
      </c>
    </row>
    <row r="12461" spans="1:13" hidden="1" x14ac:dyDescent="0.2">
      <c r="A12461" s="211">
        <v>96829</v>
      </c>
      <c r="B12461" s="28" t="s">
        <v>4573</v>
      </c>
      <c r="C12461" s="28" t="s">
        <v>5135</v>
      </c>
      <c r="D12461" s="25">
        <v>41962</v>
      </c>
      <c r="E12461" s="28" t="s">
        <v>8399</v>
      </c>
      <c r="F12461" s="26">
        <v>60</v>
      </c>
      <c r="G12461" s="28" t="s">
        <v>4915</v>
      </c>
      <c r="H12461" s="28" t="s">
        <v>4600</v>
      </c>
      <c r="J12461" s="28" t="s">
        <v>4905</v>
      </c>
      <c r="K12461" s="29">
        <v>41963</v>
      </c>
      <c r="L12461" s="28" t="s">
        <v>5658</v>
      </c>
      <c r="M12461" s="28" t="s">
        <v>1594</v>
      </c>
    </row>
    <row r="12462" spans="1:13" hidden="1" x14ac:dyDescent="0.2">
      <c r="A12462" s="211">
        <v>96959</v>
      </c>
      <c r="B12462" s="28" t="s">
        <v>4573</v>
      </c>
      <c r="C12462" s="28" t="s">
        <v>2008</v>
      </c>
      <c r="D12462" s="25">
        <v>41962</v>
      </c>
      <c r="F12462" s="26">
        <v>10.4</v>
      </c>
      <c r="G12462" s="28" t="s">
        <v>1162</v>
      </c>
      <c r="H12462" s="28" t="s">
        <v>7323</v>
      </c>
      <c r="I12462" s="28" t="s">
        <v>7487</v>
      </c>
      <c r="J12462" s="28" t="s">
        <v>4912</v>
      </c>
      <c r="K12462" s="29">
        <v>41963</v>
      </c>
      <c r="L12462" s="28" t="s">
        <v>5658</v>
      </c>
      <c r="M12462" s="28" t="s">
        <v>2228</v>
      </c>
    </row>
    <row r="12463" spans="1:13" hidden="1" x14ac:dyDescent="0.2">
      <c r="A12463" s="211">
        <v>96794</v>
      </c>
      <c r="B12463" s="28" t="s">
        <v>4573</v>
      </c>
      <c r="C12463" s="33" t="s">
        <v>5135</v>
      </c>
      <c r="D12463" s="25">
        <v>41962</v>
      </c>
      <c r="E12463" s="28" t="s">
        <v>2805</v>
      </c>
      <c r="F12463" s="26">
        <v>120</v>
      </c>
      <c r="G12463" s="28" t="s">
        <v>1560</v>
      </c>
      <c r="H12463" s="28" t="s">
        <v>4600</v>
      </c>
      <c r="J12463" s="28" t="s">
        <v>4907</v>
      </c>
      <c r="K12463" s="29">
        <v>41963</v>
      </c>
      <c r="L12463" s="33" t="s">
        <v>5658</v>
      </c>
      <c r="M12463" s="28" t="s">
        <v>2735</v>
      </c>
    </row>
    <row r="12464" spans="1:13" hidden="1" x14ac:dyDescent="0.2">
      <c r="A12464" s="211">
        <v>96740</v>
      </c>
      <c r="B12464" s="28" t="s">
        <v>4573</v>
      </c>
      <c r="C12464" s="28" t="s">
        <v>4574</v>
      </c>
      <c r="D12464" s="25">
        <v>41962</v>
      </c>
      <c r="F12464" s="26">
        <v>29.93</v>
      </c>
      <c r="G12464" s="28" t="s">
        <v>7301</v>
      </c>
      <c r="H12464" s="28" t="s">
        <v>3365</v>
      </c>
      <c r="J12464" s="28" t="s">
        <v>4909</v>
      </c>
      <c r="K12464" s="29">
        <v>41962</v>
      </c>
      <c r="L12464" s="28" t="s">
        <v>7212</v>
      </c>
      <c r="M12464" s="28" t="s">
        <v>8082</v>
      </c>
    </row>
    <row r="12465" spans="1:13" x14ac:dyDescent="0.2">
      <c r="A12465" s="211">
        <v>96830</v>
      </c>
      <c r="B12465" s="28" t="s">
        <v>4573</v>
      </c>
      <c r="C12465" s="28" t="s">
        <v>5135</v>
      </c>
      <c r="D12465" s="25">
        <v>41962</v>
      </c>
      <c r="E12465" s="28" t="s">
        <v>4117</v>
      </c>
      <c r="F12465" s="26">
        <v>13</v>
      </c>
      <c r="G12465" s="28" t="s">
        <v>5412</v>
      </c>
      <c r="H12465" s="28" t="s">
        <v>7151</v>
      </c>
      <c r="J12465" s="28" t="s">
        <v>4907</v>
      </c>
      <c r="K12465" s="29">
        <v>41963</v>
      </c>
      <c r="L12465" s="28" t="s">
        <v>5658</v>
      </c>
      <c r="M12465" s="28" t="s">
        <v>1595</v>
      </c>
    </row>
    <row r="12466" spans="1:13" hidden="1" x14ac:dyDescent="0.2">
      <c r="A12466" s="27">
        <v>96828</v>
      </c>
      <c r="B12466" s="28" t="s">
        <v>4573</v>
      </c>
      <c r="C12466" s="28" t="s">
        <v>5135</v>
      </c>
      <c r="D12466" s="25">
        <v>41962</v>
      </c>
      <c r="F12466" s="26">
        <v>20</v>
      </c>
      <c r="G12466" s="28" t="s">
        <v>3696</v>
      </c>
      <c r="H12466" s="28" t="s">
        <v>3484</v>
      </c>
      <c r="J12466" s="28" t="s">
        <v>4911</v>
      </c>
      <c r="K12466" s="29">
        <v>41963</v>
      </c>
      <c r="L12466" s="28" t="s">
        <v>5658</v>
      </c>
      <c r="M12466" s="28" t="s">
        <v>1593</v>
      </c>
    </row>
    <row r="12467" spans="1:13" hidden="1" x14ac:dyDescent="0.2">
      <c r="A12467" s="27">
        <v>96960</v>
      </c>
      <c r="B12467" s="28" t="s">
        <v>4573</v>
      </c>
      <c r="C12467" s="28" t="s">
        <v>2008</v>
      </c>
      <c r="D12467" s="25">
        <v>41962</v>
      </c>
      <c r="F12467" s="26">
        <v>2.25</v>
      </c>
      <c r="G12467" s="28" t="s">
        <v>683</v>
      </c>
      <c r="H12467" s="28" t="s">
        <v>3365</v>
      </c>
      <c r="J12467" s="28" t="s">
        <v>4909</v>
      </c>
      <c r="K12467" s="29">
        <v>41963</v>
      </c>
      <c r="L12467" s="28" t="s">
        <v>5658</v>
      </c>
      <c r="M12467" s="28" t="s">
        <v>4836</v>
      </c>
    </row>
    <row r="12468" spans="1:13" hidden="1" x14ac:dyDescent="0.2">
      <c r="A12468" s="27">
        <v>96742</v>
      </c>
      <c r="B12468" s="28" t="s">
        <v>4592</v>
      </c>
      <c r="C12468" s="28" t="s">
        <v>4574</v>
      </c>
      <c r="D12468" s="25">
        <v>41962</v>
      </c>
      <c r="F12468" s="26">
        <v>-959.56</v>
      </c>
      <c r="G12468" s="28" t="s">
        <v>3622</v>
      </c>
      <c r="H12468" s="28" t="s">
        <v>6666</v>
      </c>
      <c r="J12468" s="28" t="s">
        <v>4907</v>
      </c>
      <c r="K12468" s="29">
        <v>41962</v>
      </c>
      <c r="L12468" s="28" t="s">
        <v>7177</v>
      </c>
      <c r="M12468" s="28" t="s">
        <v>8083</v>
      </c>
    </row>
    <row r="12469" spans="1:13" hidden="1" x14ac:dyDescent="0.2">
      <c r="A12469" s="211">
        <v>96835</v>
      </c>
      <c r="B12469" s="28" t="s">
        <v>4573</v>
      </c>
      <c r="C12469" s="28" t="s">
        <v>5135</v>
      </c>
      <c r="D12469" s="25">
        <v>41963</v>
      </c>
      <c r="F12469" s="26">
        <v>18.989999999999998</v>
      </c>
      <c r="G12469" s="28" t="s">
        <v>1943</v>
      </c>
      <c r="H12469" s="28" t="s">
        <v>4595</v>
      </c>
      <c r="J12469" s="28" t="s">
        <v>4909</v>
      </c>
      <c r="K12469" s="29">
        <v>41964</v>
      </c>
      <c r="L12469" s="28" t="s">
        <v>5658</v>
      </c>
      <c r="M12469" s="28" t="s">
        <v>7840</v>
      </c>
    </row>
    <row r="12470" spans="1:13" hidden="1" x14ac:dyDescent="0.2">
      <c r="A12470" s="211">
        <v>96739</v>
      </c>
      <c r="B12470" s="28" t="s">
        <v>4579</v>
      </c>
      <c r="C12470" s="28" t="s">
        <v>4574</v>
      </c>
      <c r="D12470" s="25">
        <v>41963</v>
      </c>
      <c r="F12470" s="26">
        <v>100</v>
      </c>
      <c r="G12470" s="28" t="s">
        <v>4580</v>
      </c>
      <c r="H12470" s="28" t="s">
        <v>6667</v>
      </c>
      <c r="K12470" s="29">
        <v>41963</v>
      </c>
      <c r="L12470" s="28" t="s">
        <v>3059</v>
      </c>
      <c r="M12470" s="28" t="s">
        <v>8054</v>
      </c>
    </row>
    <row r="12471" spans="1:13" hidden="1" x14ac:dyDescent="0.2">
      <c r="A12471" s="27">
        <v>96961</v>
      </c>
      <c r="B12471" s="28" t="s">
        <v>4573</v>
      </c>
      <c r="C12471" s="28" t="s">
        <v>2008</v>
      </c>
      <c r="D12471" s="25">
        <v>41963</v>
      </c>
      <c r="F12471" s="26">
        <v>2.7</v>
      </c>
      <c r="G12471" s="28" t="s">
        <v>683</v>
      </c>
      <c r="H12471" s="28" t="s">
        <v>7322</v>
      </c>
      <c r="J12471" s="28" t="s">
        <v>7139</v>
      </c>
      <c r="K12471" s="29">
        <v>41964</v>
      </c>
      <c r="L12471" s="28" t="s">
        <v>5658</v>
      </c>
      <c r="M12471" s="28" t="s">
        <v>4832</v>
      </c>
    </row>
    <row r="12472" spans="1:13" hidden="1" x14ac:dyDescent="0.2">
      <c r="A12472" s="27">
        <v>96831.1</v>
      </c>
      <c r="B12472" s="28" t="s">
        <v>4573</v>
      </c>
      <c r="C12472" s="28" t="s">
        <v>5135</v>
      </c>
      <c r="D12472" s="25">
        <v>41963</v>
      </c>
      <c r="E12472" s="28" t="s">
        <v>2810</v>
      </c>
      <c r="F12472" s="26">
        <v>86</v>
      </c>
      <c r="G12472" s="28" t="s">
        <v>5137</v>
      </c>
      <c r="H12472" s="28" t="s">
        <v>5946</v>
      </c>
      <c r="I12472" s="28" t="s">
        <v>2253</v>
      </c>
      <c r="J12472" s="28" t="s">
        <v>4911</v>
      </c>
      <c r="K12472" s="29">
        <v>41964</v>
      </c>
      <c r="L12472" s="28" t="s">
        <v>5658</v>
      </c>
      <c r="M12472" s="28" t="s">
        <v>3175</v>
      </c>
    </row>
    <row r="12473" spans="1:13" hidden="1" x14ac:dyDescent="0.2">
      <c r="A12473" s="27">
        <v>96831.2</v>
      </c>
      <c r="B12473" s="28" t="s">
        <v>4573</v>
      </c>
      <c r="C12473" s="28" t="s">
        <v>5135</v>
      </c>
      <c r="D12473" s="25">
        <v>41963</v>
      </c>
      <c r="F12473" s="26">
        <v>5.99</v>
      </c>
      <c r="G12473" s="28" t="s">
        <v>5137</v>
      </c>
      <c r="H12473" s="28" t="s">
        <v>3365</v>
      </c>
      <c r="J12473" s="28" t="s">
        <v>4909</v>
      </c>
      <c r="K12473" s="29">
        <v>41964</v>
      </c>
      <c r="L12473" s="28" t="s">
        <v>5658</v>
      </c>
      <c r="M12473" s="28" t="s">
        <v>3175</v>
      </c>
    </row>
    <row r="12474" spans="1:13" hidden="1" x14ac:dyDescent="0.2">
      <c r="A12474" s="27">
        <v>96832</v>
      </c>
      <c r="B12474" s="28" t="s">
        <v>4573</v>
      </c>
      <c r="C12474" s="28" t="s">
        <v>5135</v>
      </c>
      <c r="D12474" s="25">
        <v>41963</v>
      </c>
      <c r="F12474" s="26">
        <v>12.81</v>
      </c>
      <c r="G12474" s="28" t="s">
        <v>5137</v>
      </c>
      <c r="H12474" s="28" t="s">
        <v>3365</v>
      </c>
      <c r="J12474" s="28" t="s">
        <v>4909</v>
      </c>
      <c r="K12474" s="29">
        <v>41964</v>
      </c>
      <c r="L12474" s="28" t="s">
        <v>5658</v>
      </c>
      <c r="M12474" s="28" t="s">
        <v>3175</v>
      </c>
    </row>
    <row r="12475" spans="1:13" hidden="1" x14ac:dyDescent="0.2">
      <c r="A12475" s="27">
        <v>96833</v>
      </c>
      <c r="B12475" s="28" t="s">
        <v>4573</v>
      </c>
      <c r="C12475" s="28" t="s">
        <v>5135</v>
      </c>
      <c r="D12475" s="25">
        <v>41963</v>
      </c>
      <c r="F12475" s="26">
        <v>5.15</v>
      </c>
      <c r="G12475" s="28" t="s">
        <v>5137</v>
      </c>
      <c r="H12475" s="28" t="s">
        <v>3365</v>
      </c>
      <c r="J12475" s="28" t="s">
        <v>4909</v>
      </c>
      <c r="K12475" s="29">
        <v>41964</v>
      </c>
      <c r="L12475" s="28" t="s">
        <v>5658</v>
      </c>
      <c r="M12475" s="28" t="s">
        <v>3175</v>
      </c>
    </row>
    <row r="12476" spans="1:13" hidden="1" x14ac:dyDescent="0.2">
      <c r="A12476" s="27">
        <v>96834</v>
      </c>
      <c r="B12476" s="28" t="s">
        <v>4573</v>
      </c>
      <c r="C12476" s="28" t="s">
        <v>5135</v>
      </c>
      <c r="D12476" s="25">
        <v>41963</v>
      </c>
      <c r="F12476" s="26">
        <v>40.090000000000003</v>
      </c>
      <c r="G12476" s="28" t="s">
        <v>5137</v>
      </c>
      <c r="H12476" s="28" t="s">
        <v>7322</v>
      </c>
      <c r="J12476" s="28" t="s">
        <v>7139</v>
      </c>
      <c r="K12476" s="29">
        <v>41964</v>
      </c>
      <c r="L12476" s="28" t="s">
        <v>5658</v>
      </c>
      <c r="M12476" s="28" t="s">
        <v>6199</v>
      </c>
    </row>
    <row r="12477" spans="1:13" hidden="1" x14ac:dyDescent="0.2">
      <c r="A12477" s="211">
        <v>96837</v>
      </c>
      <c r="B12477" s="28" t="s">
        <v>4573</v>
      </c>
      <c r="C12477" s="28" t="s">
        <v>5135</v>
      </c>
      <c r="D12477" s="25">
        <v>41964</v>
      </c>
      <c r="F12477" s="26">
        <v>7.4</v>
      </c>
      <c r="G12477" s="28" t="s">
        <v>7050</v>
      </c>
      <c r="H12477" s="28" t="s">
        <v>3488</v>
      </c>
      <c r="J12477" s="28" t="s">
        <v>4911</v>
      </c>
      <c r="K12477" s="29">
        <v>41967</v>
      </c>
      <c r="L12477" s="28" t="s">
        <v>5658</v>
      </c>
      <c r="M12477" s="28" t="s">
        <v>4151</v>
      </c>
    </row>
    <row r="12478" spans="1:13" hidden="1" x14ac:dyDescent="0.2">
      <c r="A12478" s="211">
        <v>96838</v>
      </c>
      <c r="B12478" s="28" t="s">
        <v>4573</v>
      </c>
      <c r="C12478" s="28" t="s">
        <v>5135</v>
      </c>
      <c r="D12478" s="25">
        <v>41964</v>
      </c>
      <c r="F12478" s="26">
        <v>5.45</v>
      </c>
      <c r="G12478" s="28" t="s">
        <v>7050</v>
      </c>
      <c r="H12478" s="28" t="s">
        <v>3488</v>
      </c>
      <c r="J12478" s="28" t="s">
        <v>4911</v>
      </c>
      <c r="K12478" s="29">
        <v>41967</v>
      </c>
      <c r="L12478" s="28" t="s">
        <v>5658</v>
      </c>
      <c r="M12478" s="28" t="s">
        <v>4151</v>
      </c>
    </row>
    <row r="12479" spans="1:13" hidden="1" x14ac:dyDescent="0.2">
      <c r="A12479" s="27">
        <v>96836</v>
      </c>
      <c r="B12479" s="28" t="s">
        <v>4573</v>
      </c>
      <c r="C12479" s="28" t="s">
        <v>5135</v>
      </c>
      <c r="D12479" s="25">
        <v>41964</v>
      </c>
      <c r="F12479" s="26">
        <v>7.55</v>
      </c>
      <c r="G12479" s="28" t="s">
        <v>3696</v>
      </c>
      <c r="H12479" s="28" t="s">
        <v>3488</v>
      </c>
      <c r="J12479" s="28" t="s">
        <v>4911</v>
      </c>
      <c r="K12479" s="29">
        <v>41965</v>
      </c>
      <c r="L12479" s="28" t="s">
        <v>5658</v>
      </c>
      <c r="M12479" s="28" t="s">
        <v>6198</v>
      </c>
    </row>
    <row r="12480" spans="1:13" hidden="1" x14ac:dyDescent="0.2">
      <c r="A12480" s="27">
        <v>96962</v>
      </c>
      <c r="B12480" s="28" t="s">
        <v>4573</v>
      </c>
      <c r="C12480" s="28" t="s">
        <v>2008</v>
      </c>
      <c r="D12480" s="25">
        <v>41964</v>
      </c>
      <c r="F12480" s="26">
        <v>17.190000000000001</v>
      </c>
      <c r="G12480" s="28" t="s">
        <v>683</v>
      </c>
      <c r="H12480" s="28" t="s">
        <v>3365</v>
      </c>
      <c r="J12480" s="28" t="s">
        <v>4909</v>
      </c>
      <c r="K12480" s="29">
        <v>41967</v>
      </c>
      <c r="L12480" s="28" t="s">
        <v>5658</v>
      </c>
      <c r="M12480" s="28" t="s">
        <v>4831</v>
      </c>
    </row>
    <row r="12481" spans="1:13" hidden="1" x14ac:dyDescent="0.2">
      <c r="A12481" s="211">
        <v>96840</v>
      </c>
      <c r="B12481" s="28" t="s">
        <v>4573</v>
      </c>
      <c r="C12481" s="28" t="s">
        <v>5135</v>
      </c>
      <c r="D12481" s="25">
        <v>41965</v>
      </c>
      <c r="F12481" s="26">
        <v>4</v>
      </c>
      <c r="G12481" s="28" t="s">
        <v>990</v>
      </c>
      <c r="H12481" s="28" t="s">
        <v>3379</v>
      </c>
      <c r="J12481" s="28" t="s">
        <v>4907</v>
      </c>
      <c r="K12481" s="29">
        <v>41967</v>
      </c>
      <c r="L12481" s="28" t="s">
        <v>5658</v>
      </c>
      <c r="M12481" s="28" t="s">
        <v>1523</v>
      </c>
    </row>
    <row r="12482" spans="1:13" hidden="1" x14ac:dyDescent="0.2">
      <c r="A12482" s="27">
        <v>96839.1</v>
      </c>
      <c r="B12482" s="28" t="s">
        <v>4573</v>
      </c>
      <c r="C12482" s="28" t="s">
        <v>5135</v>
      </c>
      <c r="D12482" s="25">
        <v>41965</v>
      </c>
      <c r="E12482" s="28" t="s">
        <v>2812</v>
      </c>
      <c r="F12482" s="26">
        <v>60</v>
      </c>
      <c r="G12482" s="28" t="s">
        <v>5137</v>
      </c>
      <c r="H12482" s="28" t="s">
        <v>5946</v>
      </c>
      <c r="I12482" s="28" t="s">
        <v>2253</v>
      </c>
      <c r="J12482" s="28" t="s">
        <v>4911</v>
      </c>
      <c r="K12482" s="29">
        <v>41967</v>
      </c>
      <c r="L12482" s="28" t="s">
        <v>5658</v>
      </c>
      <c r="M12482" s="28" t="s">
        <v>3175</v>
      </c>
    </row>
    <row r="12483" spans="1:13" hidden="1" x14ac:dyDescent="0.2">
      <c r="A12483" s="27">
        <v>96839.2</v>
      </c>
      <c r="B12483" s="28" t="s">
        <v>4573</v>
      </c>
      <c r="C12483" s="28" t="s">
        <v>5135</v>
      </c>
      <c r="D12483" s="25">
        <v>41965</v>
      </c>
      <c r="F12483" s="26">
        <v>15.44</v>
      </c>
      <c r="G12483" s="28" t="s">
        <v>5137</v>
      </c>
      <c r="H12483" s="28" t="s">
        <v>3365</v>
      </c>
      <c r="J12483" s="28" t="s">
        <v>4909</v>
      </c>
      <c r="K12483" s="29">
        <v>41967</v>
      </c>
      <c r="L12483" s="28" t="s">
        <v>5658</v>
      </c>
      <c r="M12483" s="28" t="s">
        <v>3175</v>
      </c>
    </row>
    <row r="12484" spans="1:13" hidden="1" x14ac:dyDescent="0.2">
      <c r="A12484" s="211">
        <v>96841</v>
      </c>
      <c r="B12484" s="28" t="s">
        <v>4573</v>
      </c>
      <c r="C12484" s="28" t="s">
        <v>5135</v>
      </c>
      <c r="D12484" s="25">
        <v>41966</v>
      </c>
      <c r="E12484" s="28" t="s">
        <v>214</v>
      </c>
      <c r="F12484" s="26">
        <v>112.5</v>
      </c>
      <c r="G12484" s="28" t="s">
        <v>685</v>
      </c>
      <c r="H12484" s="28" t="s">
        <v>7322</v>
      </c>
      <c r="J12484" s="28" t="s">
        <v>5209</v>
      </c>
      <c r="K12484" s="29">
        <v>41967</v>
      </c>
      <c r="L12484" s="28" t="s">
        <v>5658</v>
      </c>
      <c r="M12484" s="28" t="s">
        <v>7360</v>
      </c>
    </row>
    <row r="12485" spans="1:13" hidden="1" x14ac:dyDescent="0.2">
      <c r="A12485" s="211">
        <v>96842</v>
      </c>
      <c r="B12485" s="28" t="s">
        <v>4573</v>
      </c>
      <c r="C12485" s="28" t="s">
        <v>5135</v>
      </c>
      <c r="D12485" s="25">
        <v>41967</v>
      </c>
      <c r="E12485" s="28" t="s">
        <v>4118</v>
      </c>
      <c r="F12485" s="26">
        <v>17</v>
      </c>
      <c r="G12485" s="28" t="s">
        <v>3698</v>
      </c>
      <c r="H12485" s="28" t="s">
        <v>3484</v>
      </c>
      <c r="J12485" s="28" t="s">
        <v>4907</v>
      </c>
      <c r="K12485" s="29">
        <v>41968</v>
      </c>
      <c r="L12485" s="28" t="s">
        <v>5658</v>
      </c>
      <c r="M12485" s="28" t="s">
        <v>1596</v>
      </c>
    </row>
    <row r="12486" spans="1:13" hidden="1" x14ac:dyDescent="0.2">
      <c r="A12486" s="27">
        <v>96738</v>
      </c>
      <c r="B12486" s="28" t="s">
        <v>4573</v>
      </c>
      <c r="C12486" s="28" t="s">
        <v>4574</v>
      </c>
      <c r="D12486" s="25">
        <v>41967</v>
      </c>
      <c r="F12486" s="26">
        <v>30</v>
      </c>
      <c r="G12486" s="28" t="s">
        <v>5152</v>
      </c>
      <c r="H12486" s="28" t="s">
        <v>7311</v>
      </c>
      <c r="J12486" s="28" t="s">
        <v>4683</v>
      </c>
      <c r="K12486" s="29">
        <v>41967</v>
      </c>
      <c r="L12486" s="28" t="s">
        <v>7182</v>
      </c>
      <c r="M12486" s="28" t="s">
        <v>8081</v>
      </c>
    </row>
    <row r="12487" spans="1:13" hidden="1" x14ac:dyDescent="0.2">
      <c r="A12487" s="27">
        <v>96963</v>
      </c>
      <c r="B12487" s="28" t="s">
        <v>4573</v>
      </c>
      <c r="C12487" s="28" t="s">
        <v>2008</v>
      </c>
      <c r="D12487" s="25">
        <v>41967</v>
      </c>
      <c r="F12487" s="26">
        <v>15.41</v>
      </c>
      <c r="G12487" s="28" t="s">
        <v>683</v>
      </c>
      <c r="H12487" s="28" t="s">
        <v>3365</v>
      </c>
      <c r="J12487" s="28" t="s">
        <v>4909</v>
      </c>
      <c r="K12487" s="29">
        <v>41968</v>
      </c>
      <c r="L12487" s="28" t="s">
        <v>5658</v>
      </c>
      <c r="M12487" s="28" t="s">
        <v>4831</v>
      </c>
    </row>
    <row r="12488" spans="1:13" hidden="1" x14ac:dyDescent="0.2">
      <c r="A12488" s="27">
        <v>96964.1</v>
      </c>
      <c r="B12488" s="28" t="s">
        <v>4573</v>
      </c>
      <c r="C12488" s="28" t="s">
        <v>2008</v>
      </c>
      <c r="D12488" s="25">
        <v>41967</v>
      </c>
      <c r="E12488" s="28" t="s">
        <v>2791</v>
      </c>
      <c r="F12488" s="26">
        <v>20.8</v>
      </c>
      <c r="G12488" s="28" t="s">
        <v>683</v>
      </c>
      <c r="H12488" s="28" t="s">
        <v>5946</v>
      </c>
      <c r="I12488" s="28" t="s">
        <v>2253</v>
      </c>
      <c r="J12488" s="28" t="s">
        <v>4911</v>
      </c>
      <c r="K12488" s="29">
        <v>41968</v>
      </c>
      <c r="L12488" s="28" t="s">
        <v>5658</v>
      </c>
      <c r="M12488" s="28" t="s">
        <v>4836</v>
      </c>
    </row>
    <row r="12489" spans="1:13" hidden="1" x14ac:dyDescent="0.2">
      <c r="A12489" s="27">
        <v>96964.2</v>
      </c>
      <c r="B12489" s="28" t="s">
        <v>4573</v>
      </c>
      <c r="C12489" s="28" t="s">
        <v>2008</v>
      </c>
      <c r="D12489" s="25">
        <v>41967</v>
      </c>
      <c r="E12489" s="28" t="s">
        <v>369</v>
      </c>
      <c r="F12489" s="26">
        <v>6.5</v>
      </c>
      <c r="G12489" s="28" t="s">
        <v>683</v>
      </c>
      <c r="H12489" s="28" t="s">
        <v>277</v>
      </c>
      <c r="I12489" s="28" t="s">
        <v>7487</v>
      </c>
      <c r="J12489" s="28" t="s">
        <v>4909</v>
      </c>
      <c r="K12489" s="29">
        <v>41968</v>
      </c>
      <c r="L12489" s="28" t="s">
        <v>5658</v>
      </c>
      <c r="M12489" s="28" t="s">
        <v>4836</v>
      </c>
    </row>
    <row r="12490" spans="1:13" hidden="1" x14ac:dyDescent="0.2">
      <c r="A12490" s="27">
        <v>96737</v>
      </c>
      <c r="B12490" s="28" t="s">
        <v>4585</v>
      </c>
      <c r="C12490" s="28" t="s">
        <v>4574</v>
      </c>
      <c r="D12490" s="25">
        <v>41967</v>
      </c>
      <c r="F12490" s="26">
        <v>20.8</v>
      </c>
      <c r="G12490" s="28" t="s">
        <v>5141</v>
      </c>
      <c r="H12490" s="28" t="s">
        <v>5948</v>
      </c>
      <c r="J12490" s="28" t="s">
        <v>4907</v>
      </c>
      <c r="K12490" s="29">
        <v>41967</v>
      </c>
      <c r="L12490" s="28" t="s">
        <v>7174</v>
      </c>
      <c r="M12490" s="28" t="s">
        <v>5035</v>
      </c>
    </row>
    <row r="12491" spans="1:13" hidden="1" x14ac:dyDescent="0.2">
      <c r="A12491" s="211">
        <v>96844</v>
      </c>
      <c r="B12491" s="28" t="s">
        <v>4573</v>
      </c>
      <c r="C12491" s="28" t="s">
        <v>5135</v>
      </c>
      <c r="D12491" s="25">
        <v>41968</v>
      </c>
      <c r="E12491" s="28" t="s">
        <v>4119</v>
      </c>
      <c r="F12491" s="26">
        <v>34.9</v>
      </c>
      <c r="G12491" s="28" t="s">
        <v>6078</v>
      </c>
      <c r="H12491" s="28" t="s">
        <v>7321</v>
      </c>
      <c r="J12491" s="28" t="s">
        <v>4911</v>
      </c>
      <c r="K12491" s="29">
        <v>41969</v>
      </c>
      <c r="L12491" s="28" t="s">
        <v>5658</v>
      </c>
      <c r="M12491" s="28" t="s">
        <v>1597</v>
      </c>
    </row>
    <row r="12492" spans="1:13" x14ac:dyDescent="0.2">
      <c r="A12492" s="27">
        <v>96845</v>
      </c>
      <c r="B12492" s="28" t="s">
        <v>4573</v>
      </c>
      <c r="C12492" s="28" t="s">
        <v>5135</v>
      </c>
      <c r="D12492" s="25">
        <v>41968</v>
      </c>
      <c r="F12492" s="26">
        <v>20</v>
      </c>
      <c r="G12492" s="28" t="s">
        <v>2201</v>
      </c>
      <c r="H12492" s="28" t="s">
        <v>7151</v>
      </c>
      <c r="J12492" s="28" t="s">
        <v>4911</v>
      </c>
      <c r="K12492" s="29">
        <v>41969</v>
      </c>
      <c r="L12492" s="28" t="s">
        <v>5658</v>
      </c>
      <c r="M12492" s="28" t="s">
        <v>3808</v>
      </c>
    </row>
    <row r="12493" spans="1:13" hidden="1" x14ac:dyDescent="0.2">
      <c r="A12493" s="27">
        <v>96736</v>
      </c>
      <c r="B12493" s="28" t="s">
        <v>4573</v>
      </c>
      <c r="C12493" s="28" t="s">
        <v>4574</v>
      </c>
      <c r="D12493" s="25">
        <v>41968</v>
      </c>
      <c r="E12493" s="28" t="s">
        <v>3389</v>
      </c>
      <c r="F12493" s="26">
        <v>48.69</v>
      </c>
      <c r="G12493" s="28" t="s">
        <v>5139</v>
      </c>
      <c r="H12493" s="28" t="s">
        <v>3381</v>
      </c>
      <c r="J12493" s="28" t="s">
        <v>4911</v>
      </c>
      <c r="K12493" s="29">
        <v>41968</v>
      </c>
      <c r="L12493" s="28" t="s">
        <v>7174</v>
      </c>
      <c r="M12493" s="28" t="s">
        <v>7209</v>
      </c>
    </row>
    <row r="12494" spans="1:13" hidden="1" x14ac:dyDescent="0.2">
      <c r="A12494" s="27">
        <v>96843</v>
      </c>
      <c r="B12494" s="28" t="s">
        <v>4573</v>
      </c>
      <c r="C12494" s="28" t="s">
        <v>5135</v>
      </c>
      <c r="D12494" s="25">
        <v>41968</v>
      </c>
      <c r="F12494" s="26">
        <v>4.18</v>
      </c>
      <c r="G12494" s="28" t="s">
        <v>5137</v>
      </c>
      <c r="H12494" s="28" t="s">
        <v>3365</v>
      </c>
      <c r="J12494" s="28" t="s">
        <v>4909</v>
      </c>
      <c r="K12494" s="29">
        <v>41969</v>
      </c>
      <c r="L12494" s="28" t="s">
        <v>5658</v>
      </c>
      <c r="M12494" s="28" t="s">
        <v>6195</v>
      </c>
    </row>
    <row r="12495" spans="1:13" hidden="1" x14ac:dyDescent="0.2">
      <c r="A12495" s="27">
        <v>96735</v>
      </c>
      <c r="B12495" s="28" t="s">
        <v>5138</v>
      </c>
      <c r="C12495" s="28" t="s">
        <v>4574</v>
      </c>
      <c r="D12495" s="25">
        <v>41968</v>
      </c>
      <c r="F12495" s="26">
        <v>417.06</v>
      </c>
      <c r="G12495" s="28" t="s">
        <v>4574</v>
      </c>
      <c r="H12495" s="28" t="s">
        <v>3381</v>
      </c>
      <c r="K12495" s="29">
        <v>41968</v>
      </c>
      <c r="L12495" s="28" t="s">
        <v>7206</v>
      </c>
      <c r="M12495" s="28" t="s">
        <v>8053</v>
      </c>
    </row>
    <row r="12496" spans="1:13" hidden="1" x14ac:dyDescent="0.2">
      <c r="A12496" s="211">
        <v>96848</v>
      </c>
      <c r="B12496" s="28" t="s">
        <v>4573</v>
      </c>
      <c r="C12496" s="28" t="s">
        <v>5135</v>
      </c>
      <c r="D12496" s="25">
        <v>41969</v>
      </c>
      <c r="F12496" s="26">
        <v>11.25</v>
      </c>
      <c r="G12496" s="28" t="s">
        <v>1943</v>
      </c>
      <c r="H12496" s="28" t="s">
        <v>277</v>
      </c>
      <c r="J12496" s="28" t="s">
        <v>4907</v>
      </c>
      <c r="K12496" s="29">
        <v>41970</v>
      </c>
      <c r="L12496" s="28" t="s">
        <v>5658</v>
      </c>
      <c r="M12496" s="28" t="s">
        <v>4811</v>
      </c>
    </row>
    <row r="12497" spans="1:13" hidden="1" x14ac:dyDescent="0.2">
      <c r="A12497" s="211">
        <v>96847</v>
      </c>
      <c r="B12497" s="28" t="s">
        <v>4573</v>
      </c>
      <c r="C12497" s="28" t="s">
        <v>5135</v>
      </c>
      <c r="D12497" s="25">
        <v>41969</v>
      </c>
      <c r="E12497" s="28" t="s">
        <v>438</v>
      </c>
      <c r="F12497" s="26">
        <v>1.55</v>
      </c>
      <c r="G12497" s="28" t="s">
        <v>437</v>
      </c>
      <c r="H12497" s="28" t="s">
        <v>3381</v>
      </c>
      <c r="J12497" s="28" t="s">
        <v>4909</v>
      </c>
      <c r="K12497" s="29">
        <v>41970</v>
      </c>
      <c r="L12497" s="28" t="s">
        <v>5658</v>
      </c>
      <c r="M12497" s="28" t="s">
        <v>1598</v>
      </c>
    </row>
    <row r="12498" spans="1:13" hidden="1" x14ac:dyDescent="0.2">
      <c r="A12498" s="211">
        <v>96846</v>
      </c>
      <c r="B12498" s="28" t="s">
        <v>4573</v>
      </c>
      <c r="C12498" s="28" t="s">
        <v>5135</v>
      </c>
      <c r="D12498" s="25">
        <v>41969</v>
      </c>
      <c r="F12498" s="26">
        <v>24.79</v>
      </c>
      <c r="G12498" s="28" t="s">
        <v>898</v>
      </c>
      <c r="H12498" s="28" t="s">
        <v>3365</v>
      </c>
      <c r="J12498" s="28" t="s">
        <v>4909</v>
      </c>
      <c r="K12498" s="29">
        <v>41970</v>
      </c>
      <c r="L12498" s="28" t="s">
        <v>5658</v>
      </c>
      <c r="M12498" s="28" t="s">
        <v>3050</v>
      </c>
    </row>
    <row r="12499" spans="1:13" hidden="1" x14ac:dyDescent="0.2">
      <c r="A12499" s="211">
        <v>96733</v>
      </c>
      <c r="B12499" s="28" t="s">
        <v>4579</v>
      </c>
      <c r="C12499" s="28" t="s">
        <v>4574</v>
      </c>
      <c r="D12499" s="25">
        <v>41970</v>
      </c>
      <c r="F12499" s="26">
        <v>100</v>
      </c>
      <c r="G12499" s="28" t="s">
        <v>4580</v>
      </c>
      <c r="H12499" s="28" t="s">
        <v>6667</v>
      </c>
      <c r="K12499" s="29">
        <v>41970</v>
      </c>
      <c r="L12499" s="28" t="s">
        <v>3059</v>
      </c>
      <c r="M12499" s="28" t="s">
        <v>8052</v>
      </c>
    </row>
    <row r="12500" spans="1:13" hidden="1" x14ac:dyDescent="0.2">
      <c r="A12500" s="211">
        <v>96852</v>
      </c>
      <c r="B12500" s="28" t="s">
        <v>4573</v>
      </c>
      <c r="C12500" s="28" t="s">
        <v>5135</v>
      </c>
      <c r="D12500" s="25">
        <v>41970</v>
      </c>
      <c r="E12500" s="28" t="s">
        <v>4120</v>
      </c>
      <c r="F12500" s="26">
        <v>22.99</v>
      </c>
      <c r="G12500" s="28" t="s">
        <v>4913</v>
      </c>
      <c r="H12500" s="28" t="s">
        <v>5946</v>
      </c>
      <c r="I12500" s="28" t="s">
        <v>2254</v>
      </c>
      <c r="J12500" s="28" t="s">
        <v>4911</v>
      </c>
      <c r="K12500" s="29">
        <v>41971</v>
      </c>
      <c r="L12500" s="28" t="s">
        <v>5658</v>
      </c>
      <c r="M12500" s="28" t="s">
        <v>7846</v>
      </c>
    </row>
    <row r="12501" spans="1:13" hidden="1" x14ac:dyDescent="0.2">
      <c r="A12501" s="211">
        <v>96795</v>
      </c>
      <c r="B12501" s="28" t="s">
        <v>4573</v>
      </c>
      <c r="C12501" s="33" t="s">
        <v>5135</v>
      </c>
      <c r="D12501" s="25">
        <v>41970</v>
      </c>
      <c r="F12501" s="26">
        <v>28.5</v>
      </c>
      <c r="G12501" s="28" t="s">
        <v>1560</v>
      </c>
      <c r="H12501" s="28" t="s">
        <v>4595</v>
      </c>
      <c r="K12501" s="29">
        <v>41971</v>
      </c>
      <c r="L12501" s="33" t="s">
        <v>5658</v>
      </c>
      <c r="M12501" s="28" t="s">
        <v>2735</v>
      </c>
    </row>
    <row r="12502" spans="1:13" hidden="1" x14ac:dyDescent="0.2">
      <c r="A12502" s="211">
        <v>96796</v>
      </c>
      <c r="B12502" s="33" t="s">
        <v>4573</v>
      </c>
      <c r="C12502" s="33" t="s">
        <v>5135</v>
      </c>
      <c r="D12502" s="25">
        <v>41970</v>
      </c>
      <c r="E12502" s="28" t="s">
        <v>7057</v>
      </c>
      <c r="F12502" s="26">
        <v>125.3</v>
      </c>
      <c r="G12502" s="28" t="s">
        <v>1560</v>
      </c>
      <c r="H12502" s="28" t="s">
        <v>7321</v>
      </c>
      <c r="J12502" s="28" t="s">
        <v>4907</v>
      </c>
      <c r="K12502" s="29">
        <v>41971</v>
      </c>
      <c r="L12502" s="33" t="s">
        <v>5658</v>
      </c>
      <c r="M12502" s="28" t="s">
        <v>2735</v>
      </c>
    </row>
    <row r="12503" spans="1:13" hidden="1" x14ac:dyDescent="0.2">
      <c r="A12503" s="211">
        <v>96734</v>
      </c>
      <c r="B12503" s="28" t="s">
        <v>4573</v>
      </c>
      <c r="C12503" s="28" t="s">
        <v>4574</v>
      </c>
      <c r="D12503" s="25">
        <v>41970</v>
      </c>
      <c r="F12503" s="26">
        <v>90.74</v>
      </c>
      <c r="G12503" s="28" t="s">
        <v>7301</v>
      </c>
      <c r="H12503" s="28" t="s">
        <v>3365</v>
      </c>
      <c r="J12503" s="28" t="s">
        <v>4909</v>
      </c>
      <c r="K12503" s="29">
        <v>41970</v>
      </c>
      <c r="L12503" s="28" t="s">
        <v>7212</v>
      </c>
      <c r="M12503" s="28" t="s">
        <v>8080</v>
      </c>
    </row>
    <row r="12504" spans="1:13" hidden="1" x14ac:dyDescent="0.2">
      <c r="A12504" s="27">
        <v>96849</v>
      </c>
      <c r="B12504" s="28" t="s">
        <v>4573</v>
      </c>
      <c r="C12504" s="28" t="s">
        <v>5135</v>
      </c>
      <c r="D12504" s="25">
        <v>41970</v>
      </c>
      <c r="F12504" s="26">
        <v>10</v>
      </c>
      <c r="G12504" s="28" t="s">
        <v>683</v>
      </c>
      <c r="H12504" s="28" t="s">
        <v>3365</v>
      </c>
      <c r="J12504" s="28" t="s">
        <v>4909</v>
      </c>
      <c r="K12504" s="29">
        <v>41971</v>
      </c>
      <c r="L12504" s="28" t="s">
        <v>5658</v>
      </c>
      <c r="M12504" s="28" t="s">
        <v>7856</v>
      </c>
    </row>
    <row r="12505" spans="1:13" hidden="1" x14ac:dyDescent="0.2">
      <c r="A12505" s="27">
        <v>96850.1</v>
      </c>
      <c r="B12505" s="28" t="s">
        <v>4573</v>
      </c>
      <c r="C12505" s="28" t="s">
        <v>5135</v>
      </c>
      <c r="D12505" s="25">
        <v>41970</v>
      </c>
      <c r="F12505" s="26">
        <v>3.5</v>
      </c>
      <c r="G12505" s="28" t="s">
        <v>5137</v>
      </c>
      <c r="H12505" s="28" t="s">
        <v>7322</v>
      </c>
      <c r="J12505" s="28" t="s">
        <v>4909</v>
      </c>
      <c r="K12505" s="29">
        <v>41971</v>
      </c>
      <c r="L12505" s="28" t="s">
        <v>5658</v>
      </c>
      <c r="M12505" s="28" t="s">
        <v>3175</v>
      </c>
    </row>
    <row r="12506" spans="1:13" hidden="1" x14ac:dyDescent="0.2">
      <c r="A12506" s="27">
        <v>96850.2</v>
      </c>
      <c r="B12506" s="28" t="s">
        <v>4573</v>
      </c>
      <c r="C12506" s="28" t="s">
        <v>5135</v>
      </c>
      <c r="D12506" s="25">
        <v>41970</v>
      </c>
      <c r="E12506" s="28" t="s">
        <v>2811</v>
      </c>
      <c r="F12506" s="26">
        <v>15</v>
      </c>
      <c r="G12506" s="28" t="s">
        <v>5137</v>
      </c>
      <c r="H12506" s="28" t="s">
        <v>5946</v>
      </c>
      <c r="I12506" s="28" t="s">
        <v>2253</v>
      </c>
      <c r="J12506" s="28" t="s">
        <v>4911</v>
      </c>
      <c r="K12506" s="29">
        <v>41971</v>
      </c>
      <c r="L12506" s="28" t="s">
        <v>5658</v>
      </c>
      <c r="M12506" s="28" t="s">
        <v>3175</v>
      </c>
    </row>
    <row r="12507" spans="1:13" hidden="1" x14ac:dyDescent="0.2">
      <c r="A12507" s="27">
        <v>96850.3</v>
      </c>
      <c r="B12507" s="28" t="s">
        <v>4573</v>
      </c>
      <c r="C12507" s="28" t="s">
        <v>5135</v>
      </c>
      <c r="D12507" s="25">
        <v>41970</v>
      </c>
      <c r="F12507" s="26">
        <v>9.19</v>
      </c>
      <c r="G12507" s="28" t="s">
        <v>5137</v>
      </c>
      <c r="H12507" s="28" t="s">
        <v>3365</v>
      </c>
      <c r="J12507" s="28" t="s">
        <v>4909</v>
      </c>
      <c r="K12507" s="29">
        <v>41971</v>
      </c>
      <c r="L12507" s="28" t="s">
        <v>5658</v>
      </c>
      <c r="M12507" s="28" t="s">
        <v>3175</v>
      </c>
    </row>
    <row r="12508" spans="1:13" hidden="1" x14ac:dyDescent="0.2">
      <c r="A12508" s="27">
        <v>96851</v>
      </c>
      <c r="B12508" s="28" t="s">
        <v>4573</v>
      </c>
      <c r="C12508" s="28" t="s">
        <v>5135</v>
      </c>
      <c r="D12508" s="25">
        <v>41970</v>
      </c>
      <c r="F12508" s="26">
        <v>7.89</v>
      </c>
      <c r="G12508" s="28" t="s">
        <v>5137</v>
      </c>
      <c r="H12508" s="28" t="s">
        <v>3365</v>
      </c>
      <c r="J12508" s="28" t="s">
        <v>4909</v>
      </c>
      <c r="K12508" s="29">
        <v>41971</v>
      </c>
      <c r="L12508" s="28" t="s">
        <v>5658</v>
      </c>
      <c r="M12508" s="28" t="s">
        <v>3175</v>
      </c>
    </row>
    <row r="12509" spans="1:13" hidden="1" x14ac:dyDescent="0.2">
      <c r="A12509" s="27">
        <v>96732</v>
      </c>
      <c r="B12509" s="28" t="s">
        <v>4573</v>
      </c>
      <c r="C12509" s="28" t="s">
        <v>4574</v>
      </c>
      <c r="D12509" s="25">
        <v>41970</v>
      </c>
      <c r="F12509" s="26">
        <v>17.399999999999999</v>
      </c>
      <c r="G12509" s="28" t="s">
        <v>5136</v>
      </c>
      <c r="H12509" s="28" t="s">
        <v>3381</v>
      </c>
      <c r="J12509" s="28" t="s">
        <v>4911</v>
      </c>
      <c r="K12509" s="29">
        <v>41970</v>
      </c>
      <c r="L12509" s="28" t="s">
        <v>7174</v>
      </c>
      <c r="M12509" s="28" t="s">
        <v>7221</v>
      </c>
    </row>
    <row r="12510" spans="1:13" hidden="1" x14ac:dyDescent="0.2">
      <c r="A12510" s="211">
        <v>96853</v>
      </c>
      <c r="B12510" s="28" t="s">
        <v>4573</v>
      </c>
      <c r="C12510" s="28" t="s">
        <v>5135</v>
      </c>
      <c r="D12510" s="25">
        <v>41971</v>
      </c>
      <c r="E12510" s="28" t="s">
        <v>4121</v>
      </c>
      <c r="F12510" s="26">
        <v>7.47</v>
      </c>
      <c r="G12510" s="28" t="s">
        <v>2560</v>
      </c>
      <c r="H12510" s="28" t="s">
        <v>5946</v>
      </c>
      <c r="I12510" s="28" t="s">
        <v>2253</v>
      </c>
      <c r="J12510" s="28" t="s">
        <v>4909</v>
      </c>
      <c r="K12510" s="29">
        <v>41972</v>
      </c>
      <c r="L12510" s="28" t="s">
        <v>5658</v>
      </c>
      <c r="M12510" s="28" t="s">
        <v>1599</v>
      </c>
    </row>
    <row r="12511" spans="1:13" hidden="1" x14ac:dyDescent="0.2">
      <c r="A12511" s="27">
        <v>96965</v>
      </c>
      <c r="B12511" s="28" t="s">
        <v>4573</v>
      </c>
      <c r="C12511" s="28" t="s">
        <v>2008</v>
      </c>
      <c r="D12511" s="25">
        <v>41971</v>
      </c>
      <c r="F12511" s="26">
        <v>24.73</v>
      </c>
      <c r="G12511" s="28" t="s">
        <v>683</v>
      </c>
      <c r="H12511" s="28" t="s">
        <v>3365</v>
      </c>
      <c r="J12511" s="28" t="s">
        <v>4909</v>
      </c>
      <c r="K12511" s="29">
        <v>41651</v>
      </c>
      <c r="L12511" s="28" t="s">
        <v>5658</v>
      </c>
      <c r="M12511" s="28" t="s">
        <v>4836</v>
      </c>
    </row>
    <row r="12512" spans="1:13" hidden="1" x14ac:dyDescent="0.2">
      <c r="A12512" s="27">
        <v>96854</v>
      </c>
      <c r="B12512" s="28" t="s">
        <v>4573</v>
      </c>
      <c r="C12512" s="28" t="s">
        <v>5135</v>
      </c>
      <c r="D12512" s="25">
        <v>41971</v>
      </c>
      <c r="F12512" s="26">
        <v>4.79</v>
      </c>
      <c r="G12512" s="28" t="s">
        <v>2211</v>
      </c>
      <c r="H12512" s="28" t="s">
        <v>3370</v>
      </c>
      <c r="J12512" s="28" t="s">
        <v>4909</v>
      </c>
      <c r="K12512" s="29">
        <v>41974</v>
      </c>
      <c r="L12512" s="28" t="s">
        <v>5658</v>
      </c>
      <c r="M12512" s="28" t="s">
        <v>1650</v>
      </c>
    </row>
    <row r="12513" spans="1:13" hidden="1" x14ac:dyDescent="0.2">
      <c r="A12513" s="27">
        <v>96731</v>
      </c>
      <c r="B12513" s="28" t="s">
        <v>4573</v>
      </c>
      <c r="C12513" s="28" t="s">
        <v>4574</v>
      </c>
      <c r="D12513" s="25">
        <v>41971</v>
      </c>
      <c r="F12513" s="26">
        <v>50.38</v>
      </c>
      <c r="G12513" s="28" t="s">
        <v>6790</v>
      </c>
      <c r="H12513" s="28" t="s">
        <v>3381</v>
      </c>
      <c r="J12513" s="28" t="s">
        <v>4909</v>
      </c>
      <c r="K12513" s="29">
        <v>41971</v>
      </c>
      <c r="L12513" s="28" t="s">
        <v>7174</v>
      </c>
      <c r="M12513" s="28" t="s">
        <v>7220</v>
      </c>
    </row>
    <row r="12514" spans="1:13" hidden="1" x14ac:dyDescent="0.2">
      <c r="A12514" s="211">
        <v>96855.1</v>
      </c>
      <c r="B12514" s="28" t="s">
        <v>4573</v>
      </c>
      <c r="C12514" s="28" t="s">
        <v>5135</v>
      </c>
      <c r="D12514" s="25">
        <v>41972</v>
      </c>
      <c r="E12514" s="28" t="s">
        <v>5431</v>
      </c>
      <c r="F12514" s="26">
        <v>15</v>
      </c>
      <c r="G12514" s="28" t="s">
        <v>898</v>
      </c>
      <c r="H12514" s="28" t="s">
        <v>3488</v>
      </c>
      <c r="J12514" s="28" t="s">
        <v>4909</v>
      </c>
      <c r="K12514" s="29">
        <v>41974</v>
      </c>
      <c r="L12514" s="28" t="s">
        <v>5658</v>
      </c>
      <c r="M12514" s="28" t="s">
        <v>8426</v>
      </c>
    </row>
    <row r="12515" spans="1:13" hidden="1" x14ac:dyDescent="0.2">
      <c r="A12515" s="211">
        <v>96855.2</v>
      </c>
      <c r="B12515" s="28" t="s">
        <v>4573</v>
      </c>
      <c r="C12515" s="28" t="s">
        <v>5135</v>
      </c>
      <c r="D12515" s="25">
        <v>41972</v>
      </c>
      <c r="F12515" s="26">
        <v>20.79</v>
      </c>
      <c r="G12515" s="28" t="s">
        <v>898</v>
      </c>
      <c r="H12515" s="28" t="s">
        <v>3365</v>
      </c>
      <c r="J12515" s="28" t="s">
        <v>4909</v>
      </c>
      <c r="K12515" s="29">
        <v>41974</v>
      </c>
      <c r="L12515" s="28" t="s">
        <v>5658</v>
      </c>
      <c r="M12515" s="28" t="s">
        <v>8426</v>
      </c>
    </row>
    <row r="12516" spans="1:13" hidden="1" x14ac:dyDescent="0.2">
      <c r="A12516" s="211">
        <v>96856</v>
      </c>
      <c r="B12516" s="28" t="s">
        <v>4573</v>
      </c>
      <c r="C12516" s="28" t="s">
        <v>5135</v>
      </c>
      <c r="D12516" s="25">
        <v>41972</v>
      </c>
      <c r="F12516" s="26">
        <v>47.19</v>
      </c>
      <c r="G12516" s="28" t="s">
        <v>898</v>
      </c>
      <c r="H12516" s="28" t="s">
        <v>7322</v>
      </c>
      <c r="J12516" s="28" t="s">
        <v>7139</v>
      </c>
      <c r="K12516" s="29">
        <v>41974</v>
      </c>
      <c r="L12516" s="28" t="s">
        <v>5658</v>
      </c>
      <c r="M12516" s="28" t="s">
        <v>5548</v>
      </c>
    </row>
    <row r="12517" spans="1:13" hidden="1" x14ac:dyDescent="0.2">
      <c r="A12517" s="27">
        <v>96857</v>
      </c>
      <c r="B12517" s="28" t="s">
        <v>4573</v>
      </c>
      <c r="C12517" s="28" t="s">
        <v>5135</v>
      </c>
      <c r="D12517" s="25">
        <v>41972</v>
      </c>
      <c r="E12517" s="28" t="s">
        <v>4122</v>
      </c>
      <c r="F12517" s="26">
        <v>203.8</v>
      </c>
      <c r="G12517" s="28" t="s">
        <v>688</v>
      </c>
      <c r="H12517" s="28" t="s">
        <v>5946</v>
      </c>
      <c r="I12517" s="28" t="s">
        <v>2253</v>
      </c>
      <c r="J12517" s="28" t="s">
        <v>4909</v>
      </c>
      <c r="K12517" s="29">
        <v>41974</v>
      </c>
      <c r="L12517" s="28" t="s">
        <v>5658</v>
      </c>
      <c r="M12517" s="28" t="s">
        <v>1600</v>
      </c>
    </row>
    <row r="12518" spans="1:13" hidden="1" x14ac:dyDescent="0.2">
      <c r="A12518" s="211">
        <v>96719</v>
      </c>
      <c r="B12518" s="28" t="s">
        <v>4592</v>
      </c>
      <c r="C12518" s="28" t="s">
        <v>4574</v>
      </c>
      <c r="D12518" s="25">
        <v>41974</v>
      </c>
      <c r="F12518" s="26">
        <v>-5969.71</v>
      </c>
      <c r="G12518" s="28" t="s">
        <v>4593</v>
      </c>
      <c r="H12518" s="28" t="s">
        <v>6666</v>
      </c>
      <c r="J12518" s="28" t="s">
        <v>4911</v>
      </c>
      <c r="K12518" s="29">
        <v>41974</v>
      </c>
      <c r="L12518" s="28" t="s">
        <v>7177</v>
      </c>
      <c r="M12518" s="28" t="s">
        <v>8076</v>
      </c>
    </row>
    <row r="12519" spans="1:13" hidden="1" x14ac:dyDescent="0.2">
      <c r="A12519" s="211">
        <v>96723</v>
      </c>
      <c r="B12519" s="28" t="s">
        <v>4573</v>
      </c>
      <c r="C12519" s="28" t="s">
        <v>4574</v>
      </c>
      <c r="D12519" s="25">
        <v>41974</v>
      </c>
      <c r="E12519" s="28" t="s">
        <v>6701</v>
      </c>
      <c r="F12519" s="26">
        <v>872</v>
      </c>
      <c r="G12519" s="28" t="s">
        <v>5678</v>
      </c>
      <c r="H12519" s="28" t="s">
        <v>7154</v>
      </c>
      <c r="J12519" s="28" t="s">
        <v>4906</v>
      </c>
      <c r="K12519" s="29">
        <v>41974</v>
      </c>
      <c r="L12519" s="28" t="s">
        <v>7174</v>
      </c>
      <c r="M12519" s="28" t="s">
        <v>8051</v>
      </c>
    </row>
    <row r="12520" spans="1:13" hidden="1" x14ac:dyDescent="0.2">
      <c r="A12520" s="211">
        <v>96728</v>
      </c>
      <c r="B12520" s="28" t="s">
        <v>4573</v>
      </c>
      <c r="C12520" s="28" t="s">
        <v>4574</v>
      </c>
      <c r="D12520" s="25">
        <v>41974</v>
      </c>
      <c r="F12520" s="26">
        <v>5</v>
      </c>
      <c r="G12520" s="28" t="s">
        <v>5134</v>
      </c>
      <c r="H12520" s="28" t="s">
        <v>5954</v>
      </c>
      <c r="J12520" s="28" t="s">
        <v>4912</v>
      </c>
      <c r="K12520" s="29">
        <v>41974</v>
      </c>
      <c r="L12520" s="28" t="s">
        <v>7174</v>
      </c>
      <c r="M12520" s="28" t="s">
        <v>7194</v>
      </c>
    </row>
    <row r="12521" spans="1:13" hidden="1" x14ac:dyDescent="0.2">
      <c r="A12521" s="211">
        <v>96725</v>
      </c>
      <c r="B12521" s="28" t="s">
        <v>4573</v>
      </c>
      <c r="C12521" s="28" t="s">
        <v>4574</v>
      </c>
      <c r="D12521" s="25">
        <v>41974</v>
      </c>
      <c r="E12521" s="28" t="s">
        <v>3382</v>
      </c>
      <c r="F12521" s="26">
        <v>81</v>
      </c>
      <c r="G12521" s="28" t="s">
        <v>5414</v>
      </c>
      <c r="H12521" s="28" t="s">
        <v>3381</v>
      </c>
      <c r="J12521" s="28" t="s">
        <v>4909</v>
      </c>
      <c r="K12521" s="29">
        <v>41974</v>
      </c>
      <c r="L12521" s="28" t="s">
        <v>7174</v>
      </c>
      <c r="M12521" s="28" t="s">
        <v>7188</v>
      </c>
    </row>
    <row r="12522" spans="1:13" hidden="1" x14ac:dyDescent="0.2">
      <c r="A12522" s="27">
        <v>96858</v>
      </c>
      <c r="B12522" s="28" t="s">
        <v>4573</v>
      </c>
      <c r="C12522" s="28" t="s">
        <v>5135</v>
      </c>
      <c r="D12522" s="25">
        <v>41974</v>
      </c>
      <c r="F12522" s="26">
        <v>4.3499999999999996</v>
      </c>
      <c r="G12522" s="28" t="s">
        <v>7119</v>
      </c>
      <c r="H12522" s="28" t="s">
        <v>3365</v>
      </c>
      <c r="J12522" s="28" t="s">
        <v>4911</v>
      </c>
      <c r="K12522" s="29">
        <v>41975</v>
      </c>
      <c r="L12522" s="28" t="s">
        <v>5658</v>
      </c>
      <c r="M12522" s="28" t="s">
        <v>6161</v>
      </c>
    </row>
    <row r="12523" spans="1:13" hidden="1" x14ac:dyDescent="0.2">
      <c r="A12523" s="27">
        <v>96859</v>
      </c>
      <c r="B12523" s="28" t="s">
        <v>4573</v>
      </c>
      <c r="C12523" s="28" t="s">
        <v>5135</v>
      </c>
      <c r="D12523" s="25">
        <v>41974</v>
      </c>
      <c r="E12523" s="28" t="s">
        <v>2256</v>
      </c>
      <c r="F12523" s="26">
        <v>93.3</v>
      </c>
      <c r="G12523" s="28" t="s">
        <v>5011</v>
      </c>
      <c r="H12523" s="28" t="s">
        <v>5946</v>
      </c>
      <c r="I12523" s="28" t="s">
        <v>2254</v>
      </c>
      <c r="J12523" s="28" t="s">
        <v>4909</v>
      </c>
      <c r="K12523" s="29">
        <v>41975</v>
      </c>
      <c r="L12523" s="28" t="s">
        <v>5658</v>
      </c>
      <c r="M12523" s="28" t="s">
        <v>4775</v>
      </c>
    </row>
    <row r="12524" spans="1:13" hidden="1" x14ac:dyDescent="0.2">
      <c r="A12524" s="27">
        <v>96722</v>
      </c>
      <c r="B12524" s="28" t="s">
        <v>4573</v>
      </c>
      <c r="C12524" s="28" t="s">
        <v>4574</v>
      </c>
      <c r="D12524" s="25">
        <v>41974</v>
      </c>
      <c r="F12524" s="26">
        <v>30</v>
      </c>
      <c r="G12524" s="28" t="s">
        <v>5152</v>
      </c>
      <c r="H12524" s="28" t="s">
        <v>7311</v>
      </c>
      <c r="J12524" s="28" t="s">
        <v>4683</v>
      </c>
      <c r="K12524" s="29">
        <v>41974</v>
      </c>
      <c r="L12524" s="28" t="s">
        <v>7182</v>
      </c>
      <c r="M12524" s="28" t="s">
        <v>8079</v>
      </c>
    </row>
    <row r="12525" spans="1:13" hidden="1" x14ac:dyDescent="0.2">
      <c r="A12525" s="27">
        <v>96966.1</v>
      </c>
      <c r="B12525" s="28" t="s">
        <v>4573</v>
      </c>
      <c r="C12525" s="28" t="s">
        <v>2008</v>
      </c>
      <c r="D12525" s="25">
        <v>41974</v>
      </c>
      <c r="E12525" s="28" t="s">
        <v>2570</v>
      </c>
      <c r="F12525" s="26">
        <v>16.5</v>
      </c>
      <c r="G12525" s="28" t="s">
        <v>683</v>
      </c>
      <c r="H12525" s="28" t="s">
        <v>4600</v>
      </c>
      <c r="J12525" s="28" t="s">
        <v>4909</v>
      </c>
      <c r="K12525" s="29">
        <v>41682</v>
      </c>
      <c r="L12525" s="28" t="s">
        <v>5658</v>
      </c>
      <c r="M12525" s="28" t="s">
        <v>5345</v>
      </c>
    </row>
    <row r="12526" spans="1:13" hidden="1" x14ac:dyDescent="0.2">
      <c r="A12526" s="27">
        <v>96966.2</v>
      </c>
      <c r="B12526" s="28" t="s">
        <v>4573</v>
      </c>
      <c r="C12526" s="28" t="s">
        <v>2008</v>
      </c>
      <c r="D12526" s="25">
        <v>41974</v>
      </c>
      <c r="F12526" s="26">
        <v>15</v>
      </c>
      <c r="G12526" s="28" t="s">
        <v>683</v>
      </c>
      <c r="H12526" s="28" t="s">
        <v>3370</v>
      </c>
      <c r="J12526" s="28" t="s">
        <v>4909</v>
      </c>
      <c r="K12526" s="29">
        <v>41682</v>
      </c>
      <c r="L12526" s="28" t="s">
        <v>5658</v>
      </c>
      <c r="M12526" s="28" t="s">
        <v>5345</v>
      </c>
    </row>
    <row r="12527" spans="1:13" hidden="1" x14ac:dyDescent="0.2">
      <c r="A12527" s="27">
        <v>96966.3</v>
      </c>
      <c r="B12527" s="28" t="s">
        <v>4573</v>
      </c>
      <c r="C12527" s="28" t="s">
        <v>2008</v>
      </c>
      <c r="D12527" s="25">
        <v>41974</v>
      </c>
      <c r="F12527" s="26">
        <v>51.7</v>
      </c>
      <c r="G12527" s="28" t="s">
        <v>683</v>
      </c>
      <c r="H12527" s="28" t="s">
        <v>3365</v>
      </c>
      <c r="J12527" s="28" t="s">
        <v>4909</v>
      </c>
      <c r="K12527" s="29">
        <v>41682</v>
      </c>
      <c r="L12527" s="28" t="s">
        <v>5658</v>
      </c>
      <c r="M12527" s="28" t="s">
        <v>5345</v>
      </c>
    </row>
    <row r="12528" spans="1:13" hidden="1" x14ac:dyDescent="0.2">
      <c r="A12528" s="27">
        <v>96724</v>
      </c>
      <c r="B12528" s="28" t="s">
        <v>4579</v>
      </c>
      <c r="C12528" s="28" t="s">
        <v>4574</v>
      </c>
      <c r="D12528" s="25">
        <v>41974</v>
      </c>
      <c r="F12528" s="26">
        <v>50</v>
      </c>
      <c r="G12528" s="28" t="s">
        <v>5133</v>
      </c>
      <c r="H12528" s="28" t="s">
        <v>6667</v>
      </c>
      <c r="K12528" s="29">
        <v>41974</v>
      </c>
      <c r="L12528" s="28" t="s">
        <v>7174</v>
      </c>
      <c r="M12528" s="28" t="s">
        <v>2972</v>
      </c>
    </row>
    <row r="12529" spans="1:13" hidden="1" x14ac:dyDescent="0.2">
      <c r="A12529" s="27">
        <v>97232</v>
      </c>
      <c r="B12529" s="28" t="s">
        <v>5150</v>
      </c>
      <c r="C12529" s="28" t="s">
        <v>5133</v>
      </c>
      <c r="D12529" s="25">
        <v>41974</v>
      </c>
      <c r="F12529" s="26">
        <v>-50</v>
      </c>
      <c r="G12529" s="28" t="s">
        <v>5133</v>
      </c>
      <c r="H12529" s="28" t="s">
        <v>6667</v>
      </c>
      <c r="K12529" s="29">
        <v>41974</v>
      </c>
      <c r="L12529" s="28" t="s">
        <v>5658</v>
      </c>
      <c r="M12529" s="28" t="s">
        <v>2745</v>
      </c>
    </row>
    <row r="12530" spans="1:13" hidden="1" x14ac:dyDescent="0.2">
      <c r="A12530" s="27">
        <v>96727</v>
      </c>
      <c r="B12530" s="28" t="s">
        <v>4573</v>
      </c>
      <c r="C12530" s="28" t="s">
        <v>4574</v>
      </c>
      <c r="D12530" s="25">
        <v>41974</v>
      </c>
      <c r="F12530" s="26">
        <v>39.85</v>
      </c>
      <c r="G12530" s="28" t="s">
        <v>6021</v>
      </c>
      <c r="H12530" s="28" t="s">
        <v>3381</v>
      </c>
      <c r="J12530" s="28" t="s">
        <v>4909</v>
      </c>
      <c r="K12530" s="29">
        <v>41974</v>
      </c>
      <c r="L12530" s="28" t="s">
        <v>7174</v>
      </c>
      <c r="M12530" s="28" t="s">
        <v>6784</v>
      </c>
    </row>
    <row r="12531" spans="1:13" hidden="1" x14ac:dyDescent="0.2">
      <c r="A12531" s="27">
        <v>96726</v>
      </c>
      <c r="B12531" s="28" t="s">
        <v>4573</v>
      </c>
      <c r="C12531" s="28" t="s">
        <v>4574</v>
      </c>
      <c r="D12531" s="25">
        <v>41974</v>
      </c>
      <c r="F12531" s="26">
        <v>12.12</v>
      </c>
      <c r="G12531" s="28" t="s">
        <v>6022</v>
      </c>
      <c r="H12531" s="28" t="s">
        <v>3381</v>
      </c>
      <c r="J12531" s="28" t="s">
        <v>4909</v>
      </c>
      <c r="K12531" s="29">
        <v>41974</v>
      </c>
      <c r="L12531" s="28" t="s">
        <v>7174</v>
      </c>
      <c r="M12531" s="28" t="s">
        <v>7195</v>
      </c>
    </row>
    <row r="12532" spans="1:13" hidden="1" x14ac:dyDescent="0.2">
      <c r="A12532" s="27">
        <v>96720</v>
      </c>
      <c r="B12532" s="28" t="s">
        <v>4573</v>
      </c>
      <c r="C12532" s="28" t="s">
        <v>4574</v>
      </c>
      <c r="D12532" s="25">
        <v>41974</v>
      </c>
      <c r="E12532" s="28" t="s">
        <v>7163</v>
      </c>
      <c r="F12532" s="26">
        <v>150</v>
      </c>
      <c r="G12532" s="28" t="s">
        <v>4595</v>
      </c>
      <c r="H12532" s="28" t="s">
        <v>3370</v>
      </c>
      <c r="J12532" s="28" t="s">
        <v>4905</v>
      </c>
      <c r="K12532" s="29">
        <v>41974</v>
      </c>
      <c r="L12532" s="28" t="s">
        <v>7182</v>
      </c>
      <c r="M12532" s="28" t="s">
        <v>8077</v>
      </c>
    </row>
    <row r="12533" spans="1:13" hidden="1" x14ac:dyDescent="0.2">
      <c r="A12533" s="27">
        <v>96721</v>
      </c>
      <c r="B12533" s="28" t="s">
        <v>4573</v>
      </c>
      <c r="C12533" s="28" t="s">
        <v>4574</v>
      </c>
      <c r="D12533" s="25">
        <v>41974</v>
      </c>
      <c r="E12533" s="28" t="s">
        <v>7162</v>
      </c>
      <c r="F12533" s="26">
        <v>20</v>
      </c>
      <c r="G12533" s="28" t="s">
        <v>4595</v>
      </c>
      <c r="H12533" s="28" t="s">
        <v>3370</v>
      </c>
      <c r="J12533" s="28" t="s">
        <v>4906</v>
      </c>
      <c r="K12533" s="29">
        <v>41974</v>
      </c>
      <c r="L12533" s="28" t="s">
        <v>7182</v>
      </c>
      <c r="M12533" s="28" t="s">
        <v>8078</v>
      </c>
    </row>
    <row r="12534" spans="1:13" hidden="1" x14ac:dyDescent="0.2">
      <c r="A12534" s="27">
        <v>97666</v>
      </c>
      <c r="B12534" s="28" t="s">
        <v>4573</v>
      </c>
      <c r="C12534" s="28" t="s">
        <v>4580</v>
      </c>
      <c r="D12534" s="25">
        <v>41974</v>
      </c>
      <c r="E12534" s="28" t="s">
        <v>2990</v>
      </c>
      <c r="F12534" s="26">
        <v>0.01</v>
      </c>
      <c r="G12534" s="28" t="s">
        <v>4595</v>
      </c>
      <c r="H12534" s="28" t="s">
        <v>3370</v>
      </c>
    </row>
    <row r="12535" spans="1:13" hidden="1" x14ac:dyDescent="0.2">
      <c r="A12535" s="27">
        <v>97665</v>
      </c>
      <c r="B12535" s="28" t="s">
        <v>5150</v>
      </c>
      <c r="C12535" s="28" t="s">
        <v>4580</v>
      </c>
      <c r="D12535" s="25">
        <v>41974</v>
      </c>
      <c r="E12535" s="28" t="s">
        <v>2989</v>
      </c>
      <c r="F12535" s="26">
        <v>-593.01</v>
      </c>
      <c r="G12535" s="28" t="s">
        <v>4574</v>
      </c>
      <c r="H12535" s="28" t="s">
        <v>6667</v>
      </c>
    </row>
    <row r="12536" spans="1:13" hidden="1" x14ac:dyDescent="0.2">
      <c r="A12536" s="27">
        <v>96729</v>
      </c>
      <c r="B12536" s="28" t="s">
        <v>4573</v>
      </c>
      <c r="C12536" s="28" t="s">
        <v>4574</v>
      </c>
      <c r="D12536" s="25">
        <v>41974</v>
      </c>
      <c r="E12536" s="28" t="s">
        <v>5365</v>
      </c>
      <c r="F12536" s="26">
        <v>50.09</v>
      </c>
      <c r="G12536" s="28" t="s">
        <v>4597</v>
      </c>
      <c r="H12536" s="28" t="s">
        <v>3381</v>
      </c>
      <c r="J12536" s="28" t="s">
        <v>4909</v>
      </c>
      <c r="K12536" s="29">
        <v>41974</v>
      </c>
      <c r="L12536" s="28" t="s">
        <v>7174</v>
      </c>
      <c r="M12536" s="28" t="s">
        <v>7192</v>
      </c>
    </row>
    <row r="12537" spans="1:13" hidden="1" x14ac:dyDescent="0.2">
      <c r="A12537" s="27">
        <v>96730</v>
      </c>
      <c r="B12537" s="28" t="s">
        <v>4573</v>
      </c>
      <c r="C12537" s="28" t="s">
        <v>4574</v>
      </c>
      <c r="D12537" s="25">
        <v>41974</v>
      </c>
      <c r="E12537" s="28" t="s">
        <v>5365</v>
      </c>
      <c r="F12537" s="26">
        <v>180</v>
      </c>
      <c r="G12537" s="28" t="s">
        <v>4597</v>
      </c>
      <c r="H12537" s="28" t="s">
        <v>3381</v>
      </c>
      <c r="J12537" s="28" t="s">
        <v>4909</v>
      </c>
      <c r="K12537" s="29">
        <v>41974</v>
      </c>
      <c r="L12537" s="28" t="s">
        <v>7174</v>
      </c>
      <c r="M12537" s="28" t="s">
        <v>7192</v>
      </c>
    </row>
    <row r="12538" spans="1:13" hidden="1" x14ac:dyDescent="0.2">
      <c r="A12538" s="211">
        <v>97648</v>
      </c>
      <c r="B12538" s="28" t="s">
        <v>4573</v>
      </c>
      <c r="C12538" s="28" t="s">
        <v>4580</v>
      </c>
      <c r="D12538" s="25">
        <v>41975</v>
      </c>
      <c r="E12538" s="28" t="s">
        <v>4491</v>
      </c>
      <c r="F12538" s="26">
        <v>18</v>
      </c>
      <c r="G12538" s="28" t="s">
        <v>4588</v>
      </c>
      <c r="H12538" s="28" t="s">
        <v>3379</v>
      </c>
      <c r="J12538" s="28" t="s">
        <v>4908</v>
      </c>
    </row>
    <row r="12539" spans="1:13" hidden="1" x14ac:dyDescent="0.2">
      <c r="A12539" s="27">
        <v>96716</v>
      </c>
      <c r="B12539" s="28" t="s">
        <v>4573</v>
      </c>
      <c r="C12539" s="28" t="s">
        <v>4574</v>
      </c>
      <c r="D12539" s="25">
        <v>41975</v>
      </c>
      <c r="F12539" s="26">
        <v>21.65</v>
      </c>
      <c r="G12539" s="28" t="s">
        <v>8623</v>
      </c>
      <c r="H12539" s="28" t="s">
        <v>3381</v>
      </c>
      <c r="J12539" s="28" t="s">
        <v>4907</v>
      </c>
      <c r="K12539" s="29">
        <v>41975</v>
      </c>
      <c r="L12539" s="28" t="s">
        <v>7174</v>
      </c>
      <c r="M12539" s="28" t="s">
        <v>1402</v>
      </c>
    </row>
    <row r="12540" spans="1:13" hidden="1" x14ac:dyDescent="0.2">
      <c r="A12540" s="27">
        <v>96717</v>
      </c>
      <c r="B12540" s="28" t="s">
        <v>4573</v>
      </c>
      <c r="C12540" s="28" t="s">
        <v>4574</v>
      </c>
      <c r="D12540" s="25">
        <v>41975</v>
      </c>
      <c r="E12540" s="28" t="s">
        <v>3389</v>
      </c>
      <c r="F12540" s="26">
        <v>26.95</v>
      </c>
      <c r="G12540" s="28" t="s">
        <v>5139</v>
      </c>
      <c r="H12540" s="28" t="s">
        <v>3381</v>
      </c>
      <c r="J12540" s="28" t="s">
        <v>4911</v>
      </c>
      <c r="K12540" s="29">
        <v>41975</v>
      </c>
      <c r="L12540" s="28" t="s">
        <v>7174</v>
      </c>
      <c r="M12540" s="28" t="s">
        <v>7187</v>
      </c>
    </row>
    <row r="12541" spans="1:13" hidden="1" x14ac:dyDescent="0.2">
      <c r="A12541" s="27">
        <v>96718</v>
      </c>
      <c r="B12541" s="28" t="s">
        <v>4573</v>
      </c>
      <c r="C12541" s="28" t="s">
        <v>4574</v>
      </c>
      <c r="D12541" s="25">
        <v>41975</v>
      </c>
      <c r="E12541" s="28" t="s">
        <v>5331</v>
      </c>
      <c r="F12541" s="26">
        <v>-100</v>
      </c>
      <c r="G12541" s="28" t="s">
        <v>5328</v>
      </c>
      <c r="H12541" s="28" t="s">
        <v>5946</v>
      </c>
      <c r="I12541" s="28" t="s">
        <v>2253</v>
      </c>
      <c r="J12541" s="28" t="s">
        <v>4911</v>
      </c>
      <c r="K12541" s="29">
        <v>41975</v>
      </c>
      <c r="L12541" s="28" t="s">
        <v>7177</v>
      </c>
      <c r="M12541" s="28" t="s">
        <v>8075</v>
      </c>
    </row>
    <row r="12542" spans="1:13" hidden="1" x14ac:dyDescent="0.2">
      <c r="A12542" s="27">
        <v>96860</v>
      </c>
      <c r="B12542" s="28" t="s">
        <v>4573</v>
      </c>
      <c r="C12542" s="28" t="s">
        <v>5135</v>
      </c>
      <c r="D12542" s="25">
        <v>41975</v>
      </c>
      <c r="F12542" s="26">
        <v>8.18</v>
      </c>
      <c r="G12542" s="28" t="s">
        <v>5137</v>
      </c>
      <c r="H12542" s="28" t="s">
        <v>3365</v>
      </c>
      <c r="J12542" s="28" t="s">
        <v>4909</v>
      </c>
      <c r="K12542" s="29">
        <v>41976</v>
      </c>
      <c r="L12542" s="28" t="s">
        <v>5658</v>
      </c>
      <c r="M12542" s="28" t="s">
        <v>6195</v>
      </c>
    </row>
    <row r="12543" spans="1:13" hidden="1" x14ac:dyDescent="0.2">
      <c r="A12543" s="27">
        <v>96862</v>
      </c>
      <c r="B12543" s="28" t="s">
        <v>4573</v>
      </c>
      <c r="C12543" s="28" t="s">
        <v>5135</v>
      </c>
      <c r="D12543" s="25">
        <v>41975</v>
      </c>
      <c r="F12543" s="26">
        <v>129.97</v>
      </c>
      <c r="G12543" s="28" t="s">
        <v>3358</v>
      </c>
      <c r="H12543" s="28" t="s">
        <v>4600</v>
      </c>
      <c r="J12543" s="28" t="s">
        <v>4907</v>
      </c>
      <c r="K12543" s="29">
        <v>41977</v>
      </c>
      <c r="L12543" s="28" t="s">
        <v>5658</v>
      </c>
      <c r="M12543" s="28" t="s">
        <v>1601</v>
      </c>
    </row>
    <row r="12544" spans="1:13" hidden="1" x14ac:dyDescent="0.2">
      <c r="A12544" s="27">
        <v>96861</v>
      </c>
      <c r="B12544" s="28" t="s">
        <v>4573</v>
      </c>
      <c r="C12544" s="28" t="s">
        <v>5135</v>
      </c>
      <c r="D12544" s="25">
        <v>41975</v>
      </c>
      <c r="E12544" s="28" t="s">
        <v>4123</v>
      </c>
      <c r="F12544" s="26">
        <v>76.5</v>
      </c>
      <c r="G12544" s="28" t="s">
        <v>3360</v>
      </c>
      <c r="H12544" s="28" t="s">
        <v>3370</v>
      </c>
      <c r="J12544" s="28" t="s">
        <v>3590</v>
      </c>
      <c r="K12544" s="29">
        <v>41976</v>
      </c>
      <c r="L12544" s="28" t="s">
        <v>5658</v>
      </c>
      <c r="M12544" s="28" t="s">
        <v>703</v>
      </c>
    </row>
    <row r="12545" spans="1:13" hidden="1" x14ac:dyDescent="0.2">
      <c r="A12545" s="211">
        <v>96712.1</v>
      </c>
      <c r="B12545" s="28" t="s">
        <v>4573</v>
      </c>
      <c r="C12545" s="28" t="s">
        <v>4574</v>
      </c>
      <c r="D12545" s="25">
        <v>41976</v>
      </c>
      <c r="E12545" s="28" t="s">
        <v>5333</v>
      </c>
      <c r="F12545" s="26">
        <v>540</v>
      </c>
      <c r="G12545" s="28" t="s">
        <v>5332</v>
      </c>
      <c r="H12545" s="28" t="s">
        <v>5946</v>
      </c>
      <c r="I12545" s="28" t="s">
        <v>2253</v>
      </c>
      <c r="J12545" s="28" t="s">
        <v>4911</v>
      </c>
      <c r="K12545" s="29">
        <v>41976</v>
      </c>
      <c r="L12545" s="28" t="s">
        <v>7176</v>
      </c>
      <c r="M12545" s="28">
        <v>1443</v>
      </c>
    </row>
    <row r="12546" spans="1:13" hidden="1" x14ac:dyDescent="0.2">
      <c r="A12546" s="211">
        <v>96712.2</v>
      </c>
      <c r="B12546" s="28" t="s">
        <v>4573</v>
      </c>
      <c r="C12546" s="28" t="s">
        <v>4574</v>
      </c>
      <c r="D12546" s="25">
        <v>41976</v>
      </c>
      <c r="E12546" s="28" t="s">
        <v>5333</v>
      </c>
      <c r="F12546" s="26">
        <v>540</v>
      </c>
      <c r="G12546" s="28" t="s">
        <v>5332</v>
      </c>
      <c r="H12546" s="28" t="s">
        <v>5946</v>
      </c>
      <c r="I12546" s="28" t="s">
        <v>2254</v>
      </c>
      <c r="J12546" s="28" t="s">
        <v>4911</v>
      </c>
      <c r="K12546" s="29">
        <v>41976</v>
      </c>
      <c r="L12546" s="28" t="s">
        <v>7176</v>
      </c>
      <c r="M12546" s="28">
        <v>1443</v>
      </c>
    </row>
    <row r="12547" spans="1:13" hidden="1" x14ac:dyDescent="0.2">
      <c r="A12547" s="211">
        <v>96713</v>
      </c>
      <c r="B12547" s="28" t="s">
        <v>4579</v>
      </c>
      <c r="C12547" s="28" t="s">
        <v>4574</v>
      </c>
      <c r="D12547" s="25">
        <v>41976</v>
      </c>
      <c r="F12547" s="26">
        <v>50</v>
      </c>
      <c r="G12547" s="28" t="s">
        <v>4580</v>
      </c>
      <c r="H12547" s="28" t="s">
        <v>6667</v>
      </c>
      <c r="K12547" s="29">
        <v>41976</v>
      </c>
      <c r="L12547" s="28" t="s">
        <v>3059</v>
      </c>
      <c r="M12547" s="28" t="s">
        <v>8050</v>
      </c>
    </row>
    <row r="12548" spans="1:13" hidden="1" x14ac:dyDescent="0.2">
      <c r="A12548" s="211">
        <v>96968</v>
      </c>
      <c r="B12548" s="28" t="s">
        <v>4573</v>
      </c>
      <c r="C12548" s="28" t="s">
        <v>2008</v>
      </c>
      <c r="D12548" s="25">
        <v>41976</v>
      </c>
      <c r="F12548" s="26">
        <v>154.4</v>
      </c>
      <c r="G12548" s="28" t="s">
        <v>4915</v>
      </c>
      <c r="H12548" s="28" t="s">
        <v>4600</v>
      </c>
      <c r="J12548" s="28" t="s">
        <v>4909</v>
      </c>
      <c r="K12548" s="29">
        <v>41741</v>
      </c>
      <c r="L12548" s="28" t="s">
        <v>5658</v>
      </c>
      <c r="M12548" s="28" t="s">
        <v>2230</v>
      </c>
    </row>
    <row r="12549" spans="1:13" hidden="1" x14ac:dyDescent="0.2">
      <c r="A12549" s="211">
        <v>96714</v>
      </c>
      <c r="B12549" s="28" t="s">
        <v>4573</v>
      </c>
      <c r="C12549" s="28" t="s">
        <v>4574</v>
      </c>
      <c r="D12549" s="25">
        <v>41976</v>
      </c>
      <c r="F12549" s="26">
        <v>11.39</v>
      </c>
      <c r="G12549" s="28" t="s">
        <v>5143</v>
      </c>
      <c r="H12549" s="28" t="s">
        <v>3381</v>
      </c>
      <c r="J12549" s="28" t="s">
        <v>4909</v>
      </c>
      <c r="K12549" s="29">
        <v>41976</v>
      </c>
      <c r="L12549" s="28" t="s">
        <v>7174</v>
      </c>
      <c r="M12549" s="28" t="s">
        <v>7217</v>
      </c>
    </row>
    <row r="12550" spans="1:13" hidden="1" x14ac:dyDescent="0.2">
      <c r="A12550" s="211">
        <v>96715</v>
      </c>
      <c r="B12550" s="28" t="s">
        <v>4573</v>
      </c>
      <c r="C12550" s="28" t="s">
        <v>4574</v>
      </c>
      <c r="D12550" s="25">
        <v>41976</v>
      </c>
      <c r="F12550" s="26">
        <v>7.99</v>
      </c>
      <c r="G12550" s="28" t="s">
        <v>2742</v>
      </c>
      <c r="H12550" s="28" t="s">
        <v>3381</v>
      </c>
      <c r="J12550" s="28" t="s">
        <v>4911</v>
      </c>
      <c r="K12550" s="29">
        <v>41976</v>
      </c>
      <c r="L12550" s="28" t="s">
        <v>7174</v>
      </c>
      <c r="M12550" s="28" t="s">
        <v>8111</v>
      </c>
    </row>
    <row r="12551" spans="1:13" hidden="1" x14ac:dyDescent="0.2">
      <c r="A12551" s="211">
        <v>96866</v>
      </c>
      <c r="B12551" s="28" t="s">
        <v>4573</v>
      </c>
      <c r="C12551" s="28" t="s">
        <v>5135</v>
      </c>
      <c r="D12551" s="25">
        <v>41976</v>
      </c>
      <c r="E12551" s="28" t="s">
        <v>4125</v>
      </c>
      <c r="F12551" s="26">
        <v>8</v>
      </c>
      <c r="G12551" s="28" t="s">
        <v>1562</v>
      </c>
      <c r="H12551" s="28" t="s">
        <v>3484</v>
      </c>
      <c r="J12551" s="28" t="s">
        <v>4907</v>
      </c>
      <c r="K12551" s="29">
        <v>41977</v>
      </c>
      <c r="L12551" s="28" t="s">
        <v>5658</v>
      </c>
      <c r="M12551" s="28" t="s">
        <v>1602</v>
      </c>
    </row>
    <row r="12552" spans="1:13" hidden="1" x14ac:dyDescent="0.2">
      <c r="A12552" s="211">
        <v>96863</v>
      </c>
      <c r="B12552" s="28" t="s">
        <v>4573</v>
      </c>
      <c r="C12552" s="28" t="s">
        <v>5135</v>
      </c>
      <c r="D12552" s="25">
        <v>41976</v>
      </c>
      <c r="E12552" s="28" t="s">
        <v>4124</v>
      </c>
      <c r="F12552" s="26">
        <v>8.18</v>
      </c>
      <c r="G12552" s="28" t="s">
        <v>2203</v>
      </c>
      <c r="H12552" s="28" t="s">
        <v>3484</v>
      </c>
      <c r="J12552" s="28" t="s">
        <v>4907</v>
      </c>
      <c r="K12552" s="29">
        <v>41977</v>
      </c>
      <c r="L12552" s="28" t="s">
        <v>5658</v>
      </c>
      <c r="M12552" s="28" t="s">
        <v>2283</v>
      </c>
    </row>
    <row r="12553" spans="1:13" hidden="1" x14ac:dyDescent="0.2">
      <c r="A12553" s="27">
        <v>96967</v>
      </c>
      <c r="B12553" s="28" t="s">
        <v>4573</v>
      </c>
      <c r="C12553" s="28" t="s">
        <v>2008</v>
      </c>
      <c r="D12553" s="25">
        <v>41976</v>
      </c>
      <c r="F12553" s="26">
        <v>20</v>
      </c>
      <c r="G12553" s="28" t="s">
        <v>2201</v>
      </c>
      <c r="H12553" s="28" t="s">
        <v>3484</v>
      </c>
      <c r="J12553" s="28" t="s">
        <v>4907</v>
      </c>
      <c r="K12553" s="29">
        <v>41741</v>
      </c>
      <c r="L12553" s="28" t="s">
        <v>5658</v>
      </c>
      <c r="M12553" s="28" t="s">
        <v>2229</v>
      </c>
    </row>
    <row r="12554" spans="1:13" hidden="1" x14ac:dyDescent="0.2">
      <c r="A12554" s="27">
        <v>96864</v>
      </c>
      <c r="B12554" s="28" t="s">
        <v>4573</v>
      </c>
      <c r="C12554" s="28" t="s">
        <v>5135</v>
      </c>
      <c r="D12554" s="25">
        <v>41976</v>
      </c>
      <c r="E12554" s="28" t="s">
        <v>4713</v>
      </c>
      <c r="F12554" s="26">
        <v>70</v>
      </c>
      <c r="G12554" s="28" t="s">
        <v>4095</v>
      </c>
      <c r="H12554" s="28" t="s">
        <v>4600</v>
      </c>
      <c r="J12554" s="28" t="s">
        <v>4906</v>
      </c>
      <c r="K12554" s="29">
        <v>41977</v>
      </c>
      <c r="L12554" s="28" t="s">
        <v>5658</v>
      </c>
      <c r="M12554" s="28" t="s">
        <v>2280</v>
      </c>
    </row>
    <row r="12555" spans="1:13" hidden="1" x14ac:dyDescent="0.2">
      <c r="A12555" s="27">
        <v>96865</v>
      </c>
      <c r="B12555" s="28" t="s">
        <v>4573</v>
      </c>
      <c r="C12555" s="28" t="s">
        <v>5135</v>
      </c>
      <c r="D12555" s="25">
        <v>41976</v>
      </c>
      <c r="F12555" s="26">
        <v>11.8</v>
      </c>
      <c r="G12555" s="28" t="s">
        <v>2205</v>
      </c>
      <c r="H12555" s="28" t="s">
        <v>3484</v>
      </c>
      <c r="J12555" s="28" t="s">
        <v>4907</v>
      </c>
      <c r="K12555" s="29">
        <v>41977</v>
      </c>
      <c r="L12555" s="28" t="s">
        <v>5658</v>
      </c>
      <c r="M12555" s="28" t="s">
        <v>1584</v>
      </c>
    </row>
    <row r="12556" spans="1:13" hidden="1" x14ac:dyDescent="0.2">
      <c r="A12556" s="211">
        <v>96710</v>
      </c>
      <c r="B12556" s="28" t="s">
        <v>4573</v>
      </c>
      <c r="C12556" s="28" t="s">
        <v>4574</v>
      </c>
      <c r="D12556" s="25">
        <v>41977</v>
      </c>
      <c r="F12556" s="26">
        <v>12</v>
      </c>
      <c r="G12556" s="28" t="s">
        <v>4596</v>
      </c>
      <c r="H12556" s="28" t="s">
        <v>5954</v>
      </c>
      <c r="J12556" s="28" t="s">
        <v>4912</v>
      </c>
      <c r="K12556" s="29">
        <v>41977</v>
      </c>
      <c r="L12556" s="28" t="s">
        <v>7174</v>
      </c>
      <c r="M12556" s="28" t="s">
        <v>4596</v>
      </c>
    </row>
    <row r="12557" spans="1:13" hidden="1" x14ac:dyDescent="0.2">
      <c r="A12557" s="27">
        <v>96711</v>
      </c>
      <c r="B12557" s="28" t="s">
        <v>4579</v>
      </c>
      <c r="C12557" s="28" t="s">
        <v>4574</v>
      </c>
      <c r="D12557" s="25">
        <v>41977</v>
      </c>
      <c r="F12557" s="26">
        <v>2036.01</v>
      </c>
      <c r="G12557" s="28" t="s">
        <v>5135</v>
      </c>
      <c r="H12557" s="28" t="s">
        <v>6667</v>
      </c>
      <c r="K12557" s="29">
        <v>41977</v>
      </c>
      <c r="L12557" s="28" t="s">
        <v>7174</v>
      </c>
      <c r="M12557" s="28" t="s">
        <v>7218</v>
      </c>
    </row>
    <row r="12558" spans="1:13" hidden="1" x14ac:dyDescent="0.2">
      <c r="A12558" s="27">
        <v>96970.1</v>
      </c>
      <c r="B12558" s="28" t="s">
        <v>4573</v>
      </c>
      <c r="C12558" s="28" t="s">
        <v>2008</v>
      </c>
      <c r="D12558" s="25">
        <v>41977</v>
      </c>
      <c r="E12558" s="28" t="s">
        <v>2669</v>
      </c>
      <c r="F12558" s="26">
        <v>10</v>
      </c>
      <c r="G12558" s="28" t="s">
        <v>5137</v>
      </c>
      <c r="H12558" s="28" t="s">
        <v>277</v>
      </c>
      <c r="J12558" s="28" t="s">
        <v>4909</v>
      </c>
      <c r="K12558" s="29">
        <v>41771</v>
      </c>
      <c r="L12558" s="28" t="s">
        <v>5658</v>
      </c>
      <c r="M12558" s="28" t="s">
        <v>2417</v>
      </c>
    </row>
    <row r="12559" spans="1:13" hidden="1" x14ac:dyDescent="0.2">
      <c r="A12559" s="27">
        <v>96970.2</v>
      </c>
      <c r="B12559" s="28" t="s">
        <v>4573</v>
      </c>
      <c r="C12559" s="28" t="s">
        <v>2008</v>
      </c>
      <c r="D12559" s="25">
        <v>41977</v>
      </c>
      <c r="E12559" s="28" t="s">
        <v>2813</v>
      </c>
      <c r="F12559" s="26">
        <v>2.5</v>
      </c>
      <c r="G12559" s="28" t="s">
        <v>5137</v>
      </c>
      <c r="H12559" s="28" t="s">
        <v>7322</v>
      </c>
      <c r="J12559" s="28" t="s">
        <v>4909</v>
      </c>
      <c r="K12559" s="29">
        <v>41771</v>
      </c>
      <c r="L12559" s="28" t="s">
        <v>5658</v>
      </c>
      <c r="M12559" s="28" t="s">
        <v>2417</v>
      </c>
    </row>
    <row r="12560" spans="1:13" hidden="1" x14ac:dyDescent="0.2">
      <c r="A12560" s="27">
        <v>96970.3</v>
      </c>
      <c r="B12560" s="28" t="s">
        <v>4573</v>
      </c>
      <c r="C12560" s="28" t="s">
        <v>2008</v>
      </c>
      <c r="D12560" s="25">
        <v>41977</v>
      </c>
      <c r="F12560" s="26">
        <v>49.87</v>
      </c>
      <c r="G12560" s="28" t="s">
        <v>5137</v>
      </c>
      <c r="H12560" s="28" t="s">
        <v>3365</v>
      </c>
      <c r="J12560" s="28" t="s">
        <v>4909</v>
      </c>
      <c r="K12560" s="29">
        <v>41771</v>
      </c>
      <c r="L12560" s="28" t="s">
        <v>5658</v>
      </c>
      <c r="M12560" s="28" t="s">
        <v>2417</v>
      </c>
    </row>
    <row r="12561" spans="1:13" hidden="1" x14ac:dyDescent="0.2">
      <c r="A12561" s="211">
        <v>96708</v>
      </c>
      <c r="B12561" s="28" t="s">
        <v>4573</v>
      </c>
      <c r="C12561" s="28" t="s">
        <v>4574</v>
      </c>
      <c r="D12561" s="25">
        <v>41978</v>
      </c>
      <c r="E12561" s="28" t="s">
        <v>8506</v>
      </c>
      <c r="F12561" s="26">
        <v>786.52</v>
      </c>
      <c r="G12561" s="28" t="s">
        <v>5211</v>
      </c>
      <c r="H12561" s="28" t="s">
        <v>7322</v>
      </c>
      <c r="J12561" s="28" t="s">
        <v>5209</v>
      </c>
      <c r="K12561" s="29">
        <v>41978</v>
      </c>
      <c r="L12561" s="28" t="s">
        <v>7212</v>
      </c>
      <c r="M12561" s="28" t="s">
        <v>8073</v>
      </c>
    </row>
    <row r="12562" spans="1:13" hidden="1" x14ac:dyDescent="0.2">
      <c r="A12562" s="211">
        <v>96709</v>
      </c>
      <c r="B12562" s="28" t="s">
        <v>4573</v>
      </c>
      <c r="C12562" s="28" t="s">
        <v>4574</v>
      </c>
      <c r="D12562" s="25">
        <v>41978</v>
      </c>
      <c r="E12562" s="28" t="s">
        <v>4768</v>
      </c>
      <c r="F12562" s="26">
        <v>8.5</v>
      </c>
      <c r="G12562" s="28" t="s">
        <v>990</v>
      </c>
      <c r="H12562" s="28" t="s">
        <v>3379</v>
      </c>
      <c r="J12562" s="28" t="s">
        <v>4907</v>
      </c>
      <c r="K12562" s="29">
        <v>41978</v>
      </c>
      <c r="L12562" s="28" t="s">
        <v>7212</v>
      </c>
      <c r="M12562" s="28" t="s">
        <v>8074</v>
      </c>
    </row>
    <row r="12563" spans="1:13" hidden="1" x14ac:dyDescent="0.2">
      <c r="A12563" s="211">
        <v>97230</v>
      </c>
      <c r="B12563" s="28" t="s">
        <v>4573</v>
      </c>
      <c r="C12563" s="28" t="s">
        <v>5133</v>
      </c>
      <c r="D12563" s="25">
        <v>41978</v>
      </c>
      <c r="F12563" s="26">
        <v>0.01</v>
      </c>
      <c r="G12563" s="28" t="s">
        <v>681</v>
      </c>
      <c r="H12563" s="28" t="s">
        <v>7165</v>
      </c>
      <c r="K12563" s="29">
        <v>41978</v>
      </c>
      <c r="L12563" s="28" t="s">
        <v>5658</v>
      </c>
      <c r="M12563" s="28" t="s">
        <v>2936</v>
      </c>
    </row>
    <row r="12564" spans="1:13" hidden="1" x14ac:dyDescent="0.2">
      <c r="A12564" s="27">
        <v>97231</v>
      </c>
      <c r="B12564" s="28" t="s">
        <v>7124</v>
      </c>
      <c r="C12564" s="28" t="s">
        <v>5133</v>
      </c>
      <c r="D12564" s="25">
        <v>41978</v>
      </c>
      <c r="F12564" s="26">
        <v>-0.03</v>
      </c>
      <c r="G12564" s="28" t="s">
        <v>5133</v>
      </c>
      <c r="H12564" s="28" t="s">
        <v>6666</v>
      </c>
      <c r="K12564" s="29">
        <v>41978</v>
      </c>
      <c r="L12564" s="28" t="s">
        <v>5658</v>
      </c>
      <c r="M12564" s="28" t="s">
        <v>2937</v>
      </c>
    </row>
    <row r="12565" spans="1:13" hidden="1" x14ac:dyDescent="0.2">
      <c r="A12565" s="211">
        <v>96868</v>
      </c>
      <c r="B12565" s="28" t="s">
        <v>4573</v>
      </c>
      <c r="C12565" s="28" t="s">
        <v>5135</v>
      </c>
      <c r="D12565" s="25">
        <v>41979</v>
      </c>
      <c r="F12565" s="26">
        <v>4</v>
      </c>
      <c r="G12565" s="28" t="s">
        <v>990</v>
      </c>
      <c r="H12565" s="28" t="s">
        <v>3379</v>
      </c>
      <c r="J12565" s="28" t="s">
        <v>4907</v>
      </c>
      <c r="K12565" s="29">
        <v>41981</v>
      </c>
      <c r="L12565" s="28" t="s">
        <v>5658</v>
      </c>
      <c r="M12565" s="28" t="s">
        <v>1523</v>
      </c>
    </row>
    <row r="12566" spans="1:13" hidden="1" x14ac:dyDescent="0.2">
      <c r="A12566" s="27">
        <v>96867</v>
      </c>
      <c r="B12566" s="28" t="s">
        <v>4573</v>
      </c>
      <c r="C12566" s="28" t="s">
        <v>5135</v>
      </c>
      <c r="D12566" s="25">
        <v>41979</v>
      </c>
      <c r="F12566" s="26">
        <v>7.64</v>
      </c>
      <c r="G12566" s="28" t="s">
        <v>5137</v>
      </c>
      <c r="H12566" s="28" t="s">
        <v>3365</v>
      </c>
      <c r="J12566" s="28" t="s">
        <v>4909</v>
      </c>
      <c r="K12566" s="29">
        <v>41981</v>
      </c>
      <c r="L12566" s="28" t="s">
        <v>5658</v>
      </c>
      <c r="M12566" s="28" t="s">
        <v>6239</v>
      </c>
    </row>
    <row r="12567" spans="1:13" hidden="1" x14ac:dyDescent="0.2">
      <c r="A12567" s="27">
        <v>96869</v>
      </c>
      <c r="B12567" s="28" t="s">
        <v>4573</v>
      </c>
      <c r="C12567" s="28" t="s">
        <v>5135</v>
      </c>
      <c r="D12567" s="25">
        <v>41980</v>
      </c>
      <c r="E12567" s="28" t="s">
        <v>4126</v>
      </c>
      <c r="F12567" s="26">
        <v>49.99</v>
      </c>
      <c r="G12567" s="28" t="s">
        <v>6480</v>
      </c>
      <c r="H12567" s="28" t="s">
        <v>277</v>
      </c>
      <c r="J12567" s="28" t="s">
        <v>4909</v>
      </c>
      <c r="K12567" s="29">
        <v>41981</v>
      </c>
      <c r="L12567" s="28" t="s">
        <v>5658</v>
      </c>
      <c r="M12567" s="28" t="s">
        <v>1603</v>
      </c>
    </row>
    <row r="12568" spans="1:13" hidden="1" x14ac:dyDescent="0.2">
      <c r="A12568" s="211">
        <v>96704</v>
      </c>
      <c r="B12568" s="28" t="s">
        <v>4579</v>
      </c>
      <c r="C12568" s="28" t="s">
        <v>4574</v>
      </c>
      <c r="D12568" s="25">
        <v>41981</v>
      </c>
      <c r="F12568" s="26">
        <v>50</v>
      </c>
      <c r="G12568" s="28" t="s">
        <v>4580</v>
      </c>
      <c r="H12568" s="28" t="s">
        <v>6667</v>
      </c>
      <c r="K12568" s="29">
        <v>41981</v>
      </c>
      <c r="L12568" s="28" t="s">
        <v>3059</v>
      </c>
      <c r="M12568" s="28" t="s">
        <v>8049</v>
      </c>
    </row>
    <row r="12569" spans="1:13" hidden="1" x14ac:dyDescent="0.2">
      <c r="A12569" s="211">
        <v>96878</v>
      </c>
      <c r="B12569" s="28" t="s">
        <v>4573</v>
      </c>
      <c r="C12569" s="28" t="s">
        <v>5135</v>
      </c>
      <c r="D12569" s="25">
        <v>41981</v>
      </c>
      <c r="F12569" s="26">
        <v>22</v>
      </c>
      <c r="G12569" s="28" t="s">
        <v>6760</v>
      </c>
      <c r="H12569" s="28" t="s">
        <v>4600</v>
      </c>
      <c r="J12569" s="28" t="s">
        <v>4907</v>
      </c>
      <c r="K12569" s="29">
        <v>41982</v>
      </c>
      <c r="L12569" s="28" t="s">
        <v>5658</v>
      </c>
      <c r="M12569" s="28" t="s">
        <v>3186</v>
      </c>
    </row>
    <row r="12570" spans="1:13" hidden="1" x14ac:dyDescent="0.2">
      <c r="A12570" s="211">
        <v>96706</v>
      </c>
      <c r="B12570" s="28" t="s">
        <v>4573</v>
      </c>
      <c r="C12570" s="33" t="s">
        <v>4574</v>
      </c>
      <c r="D12570" s="25">
        <v>41981</v>
      </c>
      <c r="F12570" s="26">
        <v>5</v>
      </c>
      <c r="G12570" s="28" t="s">
        <v>4590</v>
      </c>
      <c r="H12570" s="28" t="s">
        <v>5954</v>
      </c>
      <c r="J12570" s="28" t="s">
        <v>4912</v>
      </c>
      <c r="K12570" s="29">
        <v>41981</v>
      </c>
      <c r="L12570" s="33" t="s">
        <v>7182</v>
      </c>
      <c r="M12570" s="28" t="s">
        <v>8072</v>
      </c>
    </row>
    <row r="12571" spans="1:13" hidden="1" x14ac:dyDescent="0.2">
      <c r="A12571" s="27">
        <v>96876</v>
      </c>
      <c r="B12571" s="28" t="s">
        <v>4573</v>
      </c>
      <c r="C12571" s="28" t="s">
        <v>5135</v>
      </c>
      <c r="D12571" s="25">
        <v>41981</v>
      </c>
      <c r="F12571" s="26">
        <v>4.99</v>
      </c>
      <c r="G12571" s="28" t="s">
        <v>7119</v>
      </c>
      <c r="H12571" s="28" t="s">
        <v>3365</v>
      </c>
      <c r="J12571" s="28" t="s">
        <v>4911</v>
      </c>
      <c r="K12571" s="29">
        <v>41982</v>
      </c>
      <c r="L12571" s="28" t="s">
        <v>5658</v>
      </c>
      <c r="M12571" s="28" t="s">
        <v>6161</v>
      </c>
    </row>
    <row r="12572" spans="1:13" hidden="1" x14ac:dyDescent="0.2">
      <c r="A12572" s="27">
        <v>96705</v>
      </c>
      <c r="B12572" s="28" t="s">
        <v>4573</v>
      </c>
      <c r="C12572" s="28" t="s">
        <v>4574</v>
      </c>
      <c r="D12572" s="25">
        <v>41981</v>
      </c>
      <c r="F12572" s="26">
        <v>30</v>
      </c>
      <c r="G12572" s="28" t="s">
        <v>5152</v>
      </c>
      <c r="H12572" s="28" t="s">
        <v>7311</v>
      </c>
      <c r="J12572" s="28" t="s">
        <v>4683</v>
      </c>
      <c r="K12572" s="29">
        <v>41981</v>
      </c>
      <c r="L12572" s="28" t="s">
        <v>7182</v>
      </c>
      <c r="M12572" s="28" t="s">
        <v>8071</v>
      </c>
    </row>
    <row r="12573" spans="1:13" hidden="1" x14ac:dyDescent="0.2">
      <c r="A12573" s="27">
        <v>96703</v>
      </c>
      <c r="B12573" s="28" t="s">
        <v>4579</v>
      </c>
      <c r="C12573" s="28" t="s">
        <v>4574</v>
      </c>
      <c r="D12573" s="25">
        <v>41981</v>
      </c>
      <c r="F12573" s="26">
        <v>638.1</v>
      </c>
      <c r="G12573" s="28" t="s">
        <v>2008</v>
      </c>
      <c r="H12573" s="28" t="s">
        <v>6667</v>
      </c>
      <c r="K12573" s="29">
        <v>41981</v>
      </c>
      <c r="L12573" s="28" t="s">
        <v>7174</v>
      </c>
      <c r="M12573" s="28" t="s">
        <v>6451</v>
      </c>
    </row>
    <row r="12574" spans="1:13" hidden="1" x14ac:dyDescent="0.2">
      <c r="A12574" s="27">
        <v>96972</v>
      </c>
      <c r="B12574" s="28" t="s">
        <v>4573</v>
      </c>
      <c r="C12574" s="28" t="s">
        <v>2008</v>
      </c>
      <c r="D12574" s="25">
        <v>41981</v>
      </c>
      <c r="F12574" s="26">
        <v>16.350000000000001</v>
      </c>
      <c r="G12574" s="28" t="s">
        <v>683</v>
      </c>
      <c r="H12574" s="28" t="s">
        <v>3365</v>
      </c>
      <c r="J12574" s="28" t="s">
        <v>4909</v>
      </c>
      <c r="K12574" s="29">
        <v>41894</v>
      </c>
      <c r="L12574" s="28" t="s">
        <v>5658</v>
      </c>
      <c r="M12574" s="28" t="s">
        <v>4836</v>
      </c>
    </row>
    <row r="12575" spans="1:13" hidden="1" x14ac:dyDescent="0.2">
      <c r="A12575" s="27">
        <v>96707</v>
      </c>
      <c r="B12575" s="28" t="s">
        <v>4573</v>
      </c>
      <c r="C12575" s="28" t="s">
        <v>4574</v>
      </c>
      <c r="D12575" s="25">
        <v>41981</v>
      </c>
      <c r="E12575" s="28" t="s">
        <v>3388</v>
      </c>
      <c r="F12575" s="26">
        <v>8.19</v>
      </c>
      <c r="G12575" s="28" t="s">
        <v>4589</v>
      </c>
      <c r="H12575" s="28" t="s">
        <v>3381</v>
      </c>
      <c r="J12575" s="28" t="s">
        <v>4907</v>
      </c>
      <c r="K12575" s="29">
        <v>41981</v>
      </c>
      <c r="L12575" s="28" t="s">
        <v>7174</v>
      </c>
      <c r="M12575" s="28" t="s">
        <v>7186</v>
      </c>
    </row>
    <row r="12576" spans="1:13" hidden="1" x14ac:dyDescent="0.2">
      <c r="A12576" s="27">
        <v>96877</v>
      </c>
      <c r="B12576" s="28" t="s">
        <v>4573</v>
      </c>
      <c r="C12576" s="28" t="s">
        <v>5135</v>
      </c>
      <c r="D12576" s="25">
        <v>41981</v>
      </c>
      <c r="F12576" s="26">
        <v>21.1</v>
      </c>
      <c r="G12576" s="28" t="s">
        <v>7486</v>
      </c>
      <c r="H12576" s="28" t="s">
        <v>3381</v>
      </c>
      <c r="J12576" s="28" t="s">
        <v>4906</v>
      </c>
      <c r="K12576" s="29">
        <v>41982</v>
      </c>
      <c r="L12576" s="28" t="s">
        <v>5658</v>
      </c>
      <c r="M12576" s="28" t="s">
        <v>5565</v>
      </c>
    </row>
    <row r="12577" spans="1:13" hidden="1" x14ac:dyDescent="0.2">
      <c r="A12577" s="27">
        <v>96971</v>
      </c>
      <c r="B12577" s="28" t="s">
        <v>5150</v>
      </c>
      <c r="C12577" s="28" t="s">
        <v>2008</v>
      </c>
      <c r="D12577" s="25">
        <v>41981</v>
      </c>
      <c r="F12577" s="26">
        <v>-638.1</v>
      </c>
      <c r="G12577" s="28" t="s">
        <v>4574</v>
      </c>
      <c r="H12577" s="28" t="s">
        <v>6667</v>
      </c>
      <c r="K12577" s="29">
        <v>41863</v>
      </c>
      <c r="L12577" s="28" t="s">
        <v>5658</v>
      </c>
      <c r="M12577" s="28" t="s">
        <v>4840</v>
      </c>
    </row>
    <row r="12578" spans="1:13" hidden="1" x14ac:dyDescent="0.2">
      <c r="A12578" s="211">
        <v>97649</v>
      </c>
      <c r="B12578" s="28" t="s">
        <v>4573</v>
      </c>
      <c r="C12578" s="28" t="s">
        <v>4580</v>
      </c>
      <c r="D12578" s="25">
        <v>41982</v>
      </c>
      <c r="E12578" s="28" t="s">
        <v>4491</v>
      </c>
      <c r="F12578" s="26">
        <v>15</v>
      </c>
      <c r="G12578" s="28" t="s">
        <v>4588</v>
      </c>
      <c r="H12578" s="28" t="s">
        <v>3379</v>
      </c>
      <c r="J12578" s="28" t="s">
        <v>4908</v>
      </c>
    </row>
    <row r="12579" spans="1:13" hidden="1" x14ac:dyDescent="0.2">
      <c r="A12579" s="211">
        <v>96880</v>
      </c>
      <c r="B12579" s="28" t="s">
        <v>4573</v>
      </c>
      <c r="C12579" s="28" t="s">
        <v>5135</v>
      </c>
      <c r="D12579" s="25">
        <v>41982</v>
      </c>
      <c r="F12579" s="26">
        <v>6.47</v>
      </c>
      <c r="G12579" s="28" t="s">
        <v>4917</v>
      </c>
      <c r="H12579" s="28" t="s">
        <v>3370</v>
      </c>
      <c r="J12579" s="28" t="s">
        <v>4909</v>
      </c>
      <c r="K12579" s="29">
        <v>41983</v>
      </c>
      <c r="L12579" s="28" t="s">
        <v>5658</v>
      </c>
      <c r="M12579" s="28" t="s">
        <v>1604</v>
      </c>
    </row>
    <row r="12580" spans="1:13" hidden="1" x14ac:dyDescent="0.2">
      <c r="A12580" s="211">
        <v>96881</v>
      </c>
      <c r="B12580" s="28" t="s">
        <v>4573</v>
      </c>
      <c r="C12580" s="28" t="s">
        <v>5135</v>
      </c>
      <c r="D12580" s="25">
        <v>41982</v>
      </c>
      <c r="F12580" s="26">
        <v>91</v>
      </c>
      <c r="G12580" s="28" t="s">
        <v>6760</v>
      </c>
      <c r="H12580" s="28" t="s">
        <v>4600</v>
      </c>
      <c r="J12580" s="28" t="s">
        <v>4907</v>
      </c>
      <c r="K12580" s="29">
        <v>41983</v>
      </c>
      <c r="L12580" s="28" t="s">
        <v>5658</v>
      </c>
      <c r="M12580" s="28" t="s">
        <v>3186</v>
      </c>
    </row>
    <row r="12581" spans="1:13" hidden="1" x14ac:dyDescent="0.2">
      <c r="A12581" s="27">
        <v>96879</v>
      </c>
      <c r="B12581" s="28" t="s">
        <v>4573</v>
      </c>
      <c r="C12581" s="28" t="s">
        <v>5135</v>
      </c>
      <c r="D12581" s="25">
        <v>41982</v>
      </c>
      <c r="F12581" s="26">
        <v>5.28</v>
      </c>
      <c r="G12581" s="28" t="s">
        <v>5137</v>
      </c>
      <c r="H12581" s="28" t="s">
        <v>3365</v>
      </c>
      <c r="J12581" s="28" t="s">
        <v>4909</v>
      </c>
      <c r="K12581" s="29">
        <v>41983</v>
      </c>
      <c r="L12581" s="28" t="s">
        <v>5658</v>
      </c>
      <c r="M12581" s="28" t="s">
        <v>6195</v>
      </c>
    </row>
    <row r="12582" spans="1:13" hidden="1" x14ac:dyDescent="0.2">
      <c r="A12582" s="211">
        <v>96701.3</v>
      </c>
      <c r="B12582" s="28" t="s">
        <v>4582</v>
      </c>
      <c r="C12582" s="28" t="s">
        <v>4574</v>
      </c>
      <c r="D12582" s="25">
        <v>41983</v>
      </c>
      <c r="F12582" s="26">
        <v>-4.4800000000000004</v>
      </c>
      <c r="G12582" s="28" t="s">
        <v>4583</v>
      </c>
      <c r="H12582" s="28" t="s">
        <v>6666</v>
      </c>
      <c r="J12582" s="28" t="s">
        <v>4911</v>
      </c>
      <c r="K12582" s="29">
        <v>41983</v>
      </c>
      <c r="L12582" s="28" t="s">
        <v>7181</v>
      </c>
      <c r="M12582" s="28">
        <v>160109</v>
      </c>
    </row>
    <row r="12583" spans="1:13" hidden="1" x14ac:dyDescent="0.2">
      <c r="A12583" s="211">
        <v>96886</v>
      </c>
      <c r="B12583" s="28" t="s">
        <v>4573</v>
      </c>
      <c r="C12583" s="28" t="s">
        <v>5135</v>
      </c>
      <c r="D12583" s="25">
        <v>41983</v>
      </c>
      <c r="F12583" s="26">
        <v>21.96</v>
      </c>
      <c r="G12583" s="28" t="s">
        <v>1943</v>
      </c>
      <c r="H12583" s="28" t="s">
        <v>277</v>
      </c>
      <c r="J12583" s="28" t="s">
        <v>4907</v>
      </c>
      <c r="K12583" s="29">
        <v>41984</v>
      </c>
      <c r="L12583" s="28" t="s">
        <v>5658</v>
      </c>
      <c r="M12583" s="28" t="s">
        <v>4811</v>
      </c>
    </row>
    <row r="12584" spans="1:13" hidden="1" x14ac:dyDescent="0.2">
      <c r="A12584" s="211">
        <v>96887</v>
      </c>
      <c r="B12584" s="28" t="s">
        <v>4573</v>
      </c>
      <c r="C12584" s="28" t="s">
        <v>5135</v>
      </c>
      <c r="D12584" s="25">
        <v>41983</v>
      </c>
      <c r="F12584" s="26">
        <v>36.82</v>
      </c>
      <c r="G12584" s="28" t="s">
        <v>1943</v>
      </c>
      <c r="H12584" s="28" t="s">
        <v>277</v>
      </c>
      <c r="J12584" s="28" t="s">
        <v>4907</v>
      </c>
      <c r="K12584" s="29">
        <v>41984</v>
      </c>
      <c r="L12584" s="28" t="s">
        <v>5658</v>
      </c>
      <c r="M12584" s="28" t="s">
        <v>4811</v>
      </c>
    </row>
    <row r="12585" spans="1:13" hidden="1" x14ac:dyDescent="0.2">
      <c r="A12585" s="211">
        <v>96888</v>
      </c>
      <c r="B12585" s="28" t="s">
        <v>4573</v>
      </c>
      <c r="C12585" s="28" t="s">
        <v>5135</v>
      </c>
      <c r="D12585" s="25">
        <v>41983</v>
      </c>
      <c r="F12585" s="26">
        <v>3</v>
      </c>
      <c r="G12585" s="28" t="s">
        <v>1556</v>
      </c>
      <c r="H12585" s="28" t="s">
        <v>7322</v>
      </c>
      <c r="J12585" s="28" t="s">
        <v>4909</v>
      </c>
      <c r="K12585" s="29">
        <v>41985</v>
      </c>
      <c r="L12585" s="28" t="s">
        <v>5658</v>
      </c>
      <c r="M12585" s="28" t="s">
        <v>4771</v>
      </c>
    </row>
    <row r="12586" spans="1:13" hidden="1" x14ac:dyDescent="0.2">
      <c r="A12586" s="211">
        <v>96702</v>
      </c>
      <c r="B12586" s="28" t="s">
        <v>4573</v>
      </c>
      <c r="C12586" s="28" t="s">
        <v>4574</v>
      </c>
      <c r="D12586" s="25">
        <v>41983</v>
      </c>
      <c r="F12586" s="26">
        <v>21</v>
      </c>
      <c r="G12586" s="28" t="s">
        <v>5165</v>
      </c>
      <c r="H12586" s="28" t="s">
        <v>3370</v>
      </c>
      <c r="J12586" s="28" t="s">
        <v>4909</v>
      </c>
      <c r="K12586" s="29">
        <v>41983</v>
      </c>
      <c r="L12586" s="28" t="s">
        <v>7176</v>
      </c>
      <c r="M12586" s="28">
        <v>1488</v>
      </c>
    </row>
    <row r="12587" spans="1:13" hidden="1" x14ac:dyDescent="0.2">
      <c r="A12587" s="211">
        <v>96701.1</v>
      </c>
      <c r="B12587" s="28" t="s">
        <v>4573</v>
      </c>
      <c r="C12587" s="28" t="s">
        <v>4574</v>
      </c>
      <c r="D12587" s="25">
        <v>41983</v>
      </c>
      <c r="E12587" s="28" t="s">
        <v>5334</v>
      </c>
      <c r="F12587" s="26">
        <v>-250</v>
      </c>
      <c r="G12587" s="28" t="s">
        <v>5180</v>
      </c>
      <c r="H12587" s="28" t="s">
        <v>277</v>
      </c>
      <c r="I12587" s="28" t="s">
        <v>2253</v>
      </c>
      <c r="J12587" s="28" t="s">
        <v>4911</v>
      </c>
      <c r="K12587" s="29">
        <v>41983</v>
      </c>
      <c r="L12587" s="28" t="s">
        <v>7181</v>
      </c>
      <c r="M12587" s="28">
        <v>160109</v>
      </c>
    </row>
    <row r="12588" spans="1:13" hidden="1" x14ac:dyDescent="0.2">
      <c r="A12588" s="211">
        <v>96885</v>
      </c>
      <c r="B12588" s="28" t="s">
        <v>4573</v>
      </c>
      <c r="C12588" s="28" t="s">
        <v>5135</v>
      </c>
      <c r="D12588" s="25">
        <v>41983</v>
      </c>
      <c r="E12588" s="28" t="s">
        <v>4131</v>
      </c>
      <c r="F12588" s="26">
        <v>85.68</v>
      </c>
      <c r="G12588" s="28" t="s">
        <v>4910</v>
      </c>
      <c r="H12588" s="28" t="s">
        <v>277</v>
      </c>
      <c r="I12588" s="28" t="s">
        <v>7487</v>
      </c>
      <c r="J12588" s="28" t="s">
        <v>4909</v>
      </c>
      <c r="K12588" s="29">
        <v>41984</v>
      </c>
      <c r="L12588" s="28" t="s">
        <v>5658</v>
      </c>
      <c r="M12588" s="28" t="s">
        <v>238</v>
      </c>
    </row>
    <row r="12589" spans="1:13" hidden="1" x14ac:dyDescent="0.2">
      <c r="A12589" s="211">
        <v>96884</v>
      </c>
      <c r="B12589" s="28" t="s">
        <v>4573</v>
      </c>
      <c r="C12589" s="28" t="s">
        <v>5135</v>
      </c>
      <c r="D12589" s="25">
        <v>41983</v>
      </c>
      <c r="F12589" s="26">
        <v>6.5</v>
      </c>
      <c r="G12589" s="28" t="s">
        <v>4913</v>
      </c>
      <c r="H12589" s="28" t="s">
        <v>7324</v>
      </c>
      <c r="J12589" s="28" t="s">
        <v>4909</v>
      </c>
      <c r="K12589" s="29">
        <v>41984</v>
      </c>
      <c r="L12589" s="28" t="s">
        <v>5658</v>
      </c>
      <c r="M12589" s="28" t="s">
        <v>7860</v>
      </c>
    </row>
    <row r="12590" spans="1:13" hidden="1" x14ac:dyDescent="0.2">
      <c r="A12590" s="211">
        <v>96870</v>
      </c>
      <c r="B12590" s="33" t="s">
        <v>4573</v>
      </c>
      <c r="C12590" s="33" t="s">
        <v>5135</v>
      </c>
      <c r="D12590" s="25">
        <v>41983</v>
      </c>
      <c r="F12590" s="26">
        <v>114</v>
      </c>
      <c r="G12590" s="28" t="s">
        <v>1560</v>
      </c>
      <c r="H12590" s="28" t="s">
        <v>4595</v>
      </c>
      <c r="K12590" s="29">
        <v>41984</v>
      </c>
      <c r="L12590" s="33" t="s">
        <v>5658</v>
      </c>
      <c r="M12590" s="28" t="s">
        <v>2735</v>
      </c>
    </row>
    <row r="12591" spans="1:13" hidden="1" x14ac:dyDescent="0.2">
      <c r="A12591" s="211">
        <v>96871</v>
      </c>
      <c r="B12591" s="33" t="s">
        <v>4573</v>
      </c>
      <c r="C12591" s="33" t="s">
        <v>5135</v>
      </c>
      <c r="D12591" s="25">
        <v>41983</v>
      </c>
      <c r="E12591" s="28" t="s">
        <v>2806</v>
      </c>
      <c r="F12591" s="26">
        <v>23</v>
      </c>
      <c r="G12591" s="28" t="s">
        <v>1560</v>
      </c>
      <c r="H12591" s="28" t="s">
        <v>3370</v>
      </c>
      <c r="J12591" s="28" t="s">
        <v>4907</v>
      </c>
      <c r="K12591" s="29">
        <v>41984</v>
      </c>
      <c r="L12591" s="33" t="s">
        <v>5658</v>
      </c>
      <c r="M12591" s="28" t="s">
        <v>2735</v>
      </c>
    </row>
    <row r="12592" spans="1:13" hidden="1" x14ac:dyDescent="0.2">
      <c r="A12592" s="27">
        <v>96698</v>
      </c>
      <c r="B12592" s="28" t="s">
        <v>4573</v>
      </c>
      <c r="C12592" s="28" t="s">
        <v>4574</v>
      </c>
      <c r="D12592" s="25">
        <v>41983</v>
      </c>
      <c r="F12592" s="26">
        <v>80</v>
      </c>
      <c r="G12592" s="28" t="s">
        <v>8094</v>
      </c>
      <c r="H12592" s="28" t="s">
        <v>7154</v>
      </c>
      <c r="I12592" s="28" t="s">
        <v>8095</v>
      </c>
      <c r="J12592" s="28" t="s">
        <v>4905</v>
      </c>
      <c r="K12592" s="29">
        <v>41983</v>
      </c>
      <c r="L12592" s="28" t="s">
        <v>5361</v>
      </c>
      <c r="M12592" s="28" t="s">
        <v>8068</v>
      </c>
    </row>
    <row r="12593" spans="1:13" hidden="1" x14ac:dyDescent="0.2">
      <c r="A12593" s="27">
        <v>96700</v>
      </c>
      <c r="B12593" s="28" t="s">
        <v>4573</v>
      </c>
      <c r="C12593" s="28" t="s">
        <v>4574</v>
      </c>
      <c r="D12593" s="25">
        <v>41983</v>
      </c>
      <c r="E12593" s="28" t="s">
        <v>7552</v>
      </c>
      <c r="F12593" s="26">
        <v>805</v>
      </c>
      <c r="G12593" s="28" t="s">
        <v>5415</v>
      </c>
      <c r="H12593" s="28" t="s">
        <v>4599</v>
      </c>
      <c r="I12593" s="28" t="s">
        <v>410</v>
      </c>
      <c r="J12593" s="28" t="s">
        <v>4909</v>
      </c>
      <c r="K12593" s="29">
        <v>41983</v>
      </c>
      <c r="L12593" s="28" t="s">
        <v>5361</v>
      </c>
      <c r="M12593" s="28" t="s">
        <v>8070</v>
      </c>
    </row>
    <row r="12594" spans="1:13" hidden="1" x14ac:dyDescent="0.2">
      <c r="A12594" s="27">
        <v>96701.2</v>
      </c>
      <c r="B12594" s="28" t="s">
        <v>7124</v>
      </c>
      <c r="C12594" s="28" t="s">
        <v>4574</v>
      </c>
      <c r="D12594" s="25">
        <v>41983</v>
      </c>
      <c r="F12594" s="26">
        <v>-25</v>
      </c>
      <c r="G12594" s="28" t="s">
        <v>2718</v>
      </c>
      <c r="H12594" s="28" t="s">
        <v>6666</v>
      </c>
      <c r="J12594" s="28" t="s">
        <v>4907</v>
      </c>
      <c r="K12594" s="29">
        <v>41983</v>
      </c>
      <c r="L12594" s="28" t="s">
        <v>7181</v>
      </c>
      <c r="M12594" s="28">
        <v>160109</v>
      </c>
    </row>
    <row r="12595" spans="1:13" x14ac:dyDescent="0.2">
      <c r="A12595" s="27">
        <v>96883</v>
      </c>
      <c r="B12595" s="28" t="s">
        <v>4573</v>
      </c>
      <c r="C12595" s="28" t="s">
        <v>5135</v>
      </c>
      <c r="D12595" s="25">
        <v>41983</v>
      </c>
      <c r="E12595" s="28" t="s">
        <v>4130</v>
      </c>
      <c r="F12595" s="26">
        <v>5</v>
      </c>
      <c r="G12595" s="28" t="s">
        <v>688</v>
      </c>
      <c r="H12595" s="28" t="s">
        <v>7151</v>
      </c>
      <c r="J12595" s="28" t="s">
        <v>4907</v>
      </c>
      <c r="K12595" s="29">
        <v>41984</v>
      </c>
      <c r="L12595" s="28" t="s">
        <v>5658</v>
      </c>
      <c r="M12595" s="28" t="s">
        <v>1606</v>
      </c>
    </row>
    <row r="12596" spans="1:13" hidden="1" x14ac:dyDescent="0.2">
      <c r="A12596" s="27">
        <v>96699</v>
      </c>
      <c r="B12596" s="28" t="s">
        <v>4573</v>
      </c>
      <c r="C12596" s="28" t="s">
        <v>4574</v>
      </c>
      <c r="D12596" s="25">
        <v>41983</v>
      </c>
      <c r="F12596" s="26">
        <v>110</v>
      </c>
      <c r="G12596" s="28" t="s">
        <v>5152</v>
      </c>
      <c r="H12596" s="28" t="s">
        <v>7311</v>
      </c>
      <c r="J12596" s="28" t="s">
        <v>4683</v>
      </c>
      <c r="K12596" s="29">
        <v>41983</v>
      </c>
      <c r="L12596" s="28" t="s">
        <v>5361</v>
      </c>
      <c r="M12596" s="28" t="s">
        <v>8069</v>
      </c>
    </row>
    <row r="12597" spans="1:13" hidden="1" x14ac:dyDescent="0.2">
      <c r="A12597" s="27">
        <v>96973</v>
      </c>
      <c r="B12597" s="28" t="s">
        <v>4573</v>
      </c>
      <c r="C12597" s="28" t="s">
        <v>2008</v>
      </c>
      <c r="D12597" s="25">
        <v>41983</v>
      </c>
      <c r="F12597" s="26">
        <v>9.3800000000000008</v>
      </c>
      <c r="G12597" s="28" t="s">
        <v>683</v>
      </c>
      <c r="H12597" s="28" t="s">
        <v>3365</v>
      </c>
      <c r="J12597" s="28" t="s">
        <v>4909</v>
      </c>
      <c r="K12597" s="29">
        <v>41955</v>
      </c>
      <c r="L12597" s="28" t="s">
        <v>5658</v>
      </c>
      <c r="M12597" s="28" t="s">
        <v>4831</v>
      </c>
    </row>
    <row r="12598" spans="1:13" hidden="1" x14ac:dyDescent="0.2">
      <c r="A12598" s="27">
        <v>96882</v>
      </c>
      <c r="B12598" s="28" t="s">
        <v>4573</v>
      </c>
      <c r="C12598" s="28" t="s">
        <v>5135</v>
      </c>
      <c r="D12598" s="25">
        <v>41983</v>
      </c>
      <c r="E12598" s="28" t="s">
        <v>4129</v>
      </c>
      <c r="F12598" s="26">
        <v>120.95</v>
      </c>
      <c r="G12598" s="28" t="s">
        <v>560</v>
      </c>
      <c r="H12598" s="28" t="s">
        <v>277</v>
      </c>
      <c r="I12598" s="28" t="s">
        <v>7487</v>
      </c>
      <c r="J12598" s="28" t="s">
        <v>4911</v>
      </c>
      <c r="K12598" s="29">
        <v>41984</v>
      </c>
      <c r="L12598" s="28" t="s">
        <v>5658</v>
      </c>
      <c r="M12598" s="28" t="s">
        <v>1605</v>
      </c>
    </row>
    <row r="12599" spans="1:13" hidden="1" x14ac:dyDescent="0.2">
      <c r="A12599" s="211">
        <v>96894</v>
      </c>
      <c r="B12599" s="28" t="s">
        <v>4573</v>
      </c>
      <c r="C12599" s="28" t="s">
        <v>5135</v>
      </c>
      <c r="D12599" s="25">
        <v>41984</v>
      </c>
      <c r="E12599" s="28" t="s">
        <v>4135</v>
      </c>
      <c r="F12599" s="26">
        <v>319</v>
      </c>
      <c r="G12599" s="28" t="s">
        <v>4133</v>
      </c>
      <c r="H12599" s="28" t="s">
        <v>7321</v>
      </c>
      <c r="I12599" s="28" t="s">
        <v>2254</v>
      </c>
      <c r="J12599" s="28" t="s">
        <v>4905</v>
      </c>
      <c r="K12599" s="29">
        <v>41986</v>
      </c>
      <c r="L12599" s="28" t="s">
        <v>5658</v>
      </c>
      <c r="M12599" s="28" t="s">
        <v>1607</v>
      </c>
    </row>
    <row r="12600" spans="1:13" hidden="1" x14ac:dyDescent="0.2">
      <c r="A12600" s="211">
        <v>96893</v>
      </c>
      <c r="B12600" s="28" t="s">
        <v>4573</v>
      </c>
      <c r="C12600" s="28" t="s">
        <v>5135</v>
      </c>
      <c r="D12600" s="25">
        <v>41984</v>
      </c>
      <c r="F12600" s="26">
        <v>5.99</v>
      </c>
      <c r="G12600" s="28" t="s">
        <v>5710</v>
      </c>
      <c r="H12600" s="28" t="s">
        <v>3381</v>
      </c>
      <c r="J12600" s="28" t="s">
        <v>4909</v>
      </c>
      <c r="K12600" s="29">
        <v>41986</v>
      </c>
      <c r="L12600" s="28" t="s">
        <v>5658</v>
      </c>
      <c r="M12600" s="28" t="s">
        <v>1422</v>
      </c>
    </row>
    <row r="12601" spans="1:13" hidden="1" x14ac:dyDescent="0.2">
      <c r="A12601" s="27">
        <v>96974</v>
      </c>
      <c r="B12601" s="28" t="s">
        <v>4573</v>
      </c>
      <c r="C12601" s="28" t="s">
        <v>2008</v>
      </c>
      <c r="D12601" s="25">
        <v>41984</v>
      </c>
      <c r="F12601" s="26">
        <v>6.8</v>
      </c>
      <c r="G12601" s="28" t="s">
        <v>683</v>
      </c>
      <c r="H12601" s="28" t="s">
        <v>3365</v>
      </c>
      <c r="J12601" s="28" t="s">
        <v>4909</v>
      </c>
      <c r="K12601" s="29">
        <v>41985</v>
      </c>
      <c r="L12601" s="28" t="s">
        <v>5658</v>
      </c>
      <c r="M12601" s="28" t="s">
        <v>2614</v>
      </c>
    </row>
    <row r="12602" spans="1:13" x14ac:dyDescent="0.2">
      <c r="A12602" s="27">
        <v>96975</v>
      </c>
      <c r="B12602" s="28" t="s">
        <v>4573</v>
      </c>
      <c r="C12602" s="28" t="s">
        <v>2008</v>
      </c>
      <c r="D12602" s="25">
        <v>41984</v>
      </c>
      <c r="E12602" s="28" t="s">
        <v>1323</v>
      </c>
      <c r="F12602" s="26">
        <v>14.88</v>
      </c>
      <c r="G12602" s="28" t="s">
        <v>683</v>
      </c>
      <c r="H12602" s="28" t="s">
        <v>7151</v>
      </c>
      <c r="J12602" s="28" t="s">
        <v>4907</v>
      </c>
      <c r="K12602" s="29">
        <v>41985</v>
      </c>
      <c r="L12602" s="28" t="s">
        <v>5658</v>
      </c>
      <c r="M12602" s="28" t="s">
        <v>4834</v>
      </c>
    </row>
    <row r="12603" spans="1:13" hidden="1" x14ac:dyDescent="0.2">
      <c r="A12603" s="27">
        <v>96890</v>
      </c>
      <c r="B12603" s="28" t="s">
        <v>4573</v>
      </c>
      <c r="C12603" s="28" t="s">
        <v>5135</v>
      </c>
      <c r="D12603" s="25">
        <v>41984</v>
      </c>
      <c r="F12603" s="26">
        <v>54.96</v>
      </c>
      <c r="G12603" s="28" t="s">
        <v>5137</v>
      </c>
      <c r="H12603" s="28" t="s">
        <v>3365</v>
      </c>
      <c r="J12603" s="28" t="s">
        <v>4909</v>
      </c>
      <c r="K12603" s="29">
        <v>41985</v>
      </c>
      <c r="L12603" s="28" t="s">
        <v>5658</v>
      </c>
      <c r="M12603" s="28" t="s">
        <v>3175</v>
      </c>
    </row>
    <row r="12604" spans="1:13" hidden="1" x14ac:dyDescent="0.2">
      <c r="A12604" s="27">
        <v>96891</v>
      </c>
      <c r="B12604" s="28" t="s">
        <v>4573</v>
      </c>
      <c r="C12604" s="28" t="s">
        <v>5135</v>
      </c>
      <c r="D12604" s="25">
        <v>41984</v>
      </c>
      <c r="F12604" s="26">
        <v>11.58</v>
      </c>
      <c r="G12604" s="28" t="s">
        <v>5137</v>
      </c>
      <c r="H12604" s="28" t="s">
        <v>3365</v>
      </c>
      <c r="J12604" s="28" t="s">
        <v>4909</v>
      </c>
      <c r="K12604" s="29">
        <v>41985</v>
      </c>
      <c r="L12604" s="28" t="s">
        <v>5658</v>
      </c>
      <c r="M12604" s="28" t="s">
        <v>3175</v>
      </c>
    </row>
    <row r="12605" spans="1:13" hidden="1" x14ac:dyDescent="0.2">
      <c r="A12605" s="27">
        <v>96892</v>
      </c>
      <c r="B12605" s="28" t="s">
        <v>4573</v>
      </c>
      <c r="C12605" s="28" t="s">
        <v>5135</v>
      </c>
      <c r="D12605" s="25">
        <v>41984</v>
      </c>
      <c r="F12605" s="26">
        <v>40.14</v>
      </c>
      <c r="G12605" s="28" t="s">
        <v>5137</v>
      </c>
      <c r="H12605" s="28" t="s">
        <v>7322</v>
      </c>
      <c r="J12605" s="28" t="s">
        <v>7139</v>
      </c>
      <c r="K12605" s="29">
        <v>41985</v>
      </c>
      <c r="L12605" s="28" t="s">
        <v>5658</v>
      </c>
      <c r="M12605" s="28" t="s">
        <v>6199</v>
      </c>
    </row>
    <row r="12606" spans="1:13" hidden="1" x14ac:dyDescent="0.2">
      <c r="A12606" s="27">
        <v>96889</v>
      </c>
      <c r="B12606" s="28" t="s">
        <v>4573</v>
      </c>
      <c r="C12606" s="28" t="s">
        <v>5135</v>
      </c>
      <c r="D12606" s="25">
        <v>41984</v>
      </c>
      <c r="E12606" s="28" t="s">
        <v>4132</v>
      </c>
      <c r="F12606" s="26">
        <v>24.99</v>
      </c>
      <c r="G12606" s="28" t="s">
        <v>3358</v>
      </c>
      <c r="H12606" s="28" t="s">
        <v>7321</v>
      </c>
      <c r="I12606" s="28" t="s">
        <v>7487</v>
      </c>
      <c r="J12606" s="28" t="s">
        <v>4906</v>
      </c>
      <c r="K12606" s="29">
        <v>41985</v>
      </c>
      <c r="L12606" s="28" t="s">
        <v>5658</v>
      </c>
      <c r="M12606" s="28" t="s">
        <v>5571</v>
      </c>
    </row>
    <row r="12607" spans="1:13" hidden="1" x14ac:dyDescent="0.2">
      <c r="A12607" s="211">
        <v>96898</v>
      </c>
      <c r="B12607" s="28" t="s">
        <v>4573</v>
      </c>
      <c r="C12607" s="28" t="s">
        <v>5135</v>
      </c>
      <c r="D12607" s="25">
        <v>41985</v>
      </c>
      <c r="F12607" s="26">
        <v>8.6</v>
      </c>
      <c r="G12607" s="28" t="s">
        <v>896</v>
      </c>
      <c r="H12607" s="28" t="s">
        <v>3484</v>
      </c>
      <c r="J12607" s="28" t="s">
        <v>4907</v>
      </c>
      <c r="K12607" s="29">
        <v>41986</v>
      </c>
      <c r="L12607" s="28" t="s">
        <v>5658</v>
      </c>
      <c r="M12607" s="28" t="s">
        <v>6234</v>
      </c>
    </row>
    <row r="12608" spans="1:13" hidden="1" x14ac:dyDescent="0.2">
      <c r="A12608" s="211">
        <v>96896</v>
      </c>
      <c r="B12608" s="28" t="s">
        <v>4573</v>
      </c>
      <c r="C12608" s="28" t="s">
        <v>5135</v>
      </c>
      <c r="D12608" s="25">
        <v>41985</v>
      </c>
      <c r="F12608" s="26">
        <v>4</v>
      </c>
      <c r="G12608" s="28" t="s">
        <v>990</v>
      </c>
      <c r="H12608" s="28" t="s">
        <v>3379</v>
      </c>
      <c r="J12608" s="28" t="s">
        <v>4907</v>
      </c>
      <c r="K12608" s="29">
        <v>41986</v>
      </c>
      <c r="L12608" s="28" t="s">
        <v>5658</v>
      </c>
      <c r="M12608" s="28" t="s">
        <v>1523</v>
      </c>
    </row>
    <row r="12609" spans="1:13" hidden="1" x14ac:dyDescent="0.2">
      <c r="A12609" s="211">
        <v>96895</v>
      </c>
      <c r="B12609" s="28" t="s">
        <v>4573</v>
      </c>
      <c r="C12609" s="28" t="s">
        <v>5135</v>
      </c>
      <c r="D12609" s="25">
        <v>41985</v>
      </c>
      <c r="E12609" s="28" t="s">
        <v>7898</v>
      </c>
      <c r="F12609" s="26">
        <v>29.25</v>
      </c>
      <c r="G12609" s="28" t="s">
        <v>3698</v>
      </c>
      <c r="H12609" s="28" t="s">
        <v>3484</v>
      </c>
      <c r="J12609" s="28" t="s">
        <v>4909</v>
      </c>
      <c r="K12609" s="29">
        <v>41986</v>
      </c>
      <c r="L12609" s="28" t="s">
        <v>5658</v>
      </c>
      <c r="M12609" s="28" t="s">
        <v>6057</v>
      </c>
    </row>
    <row r="12610" spans="1:13" hidden="1" x14ac:dyDescent="0.2">
      <c r="A12610" s="211">
        <v>96697</v>
      </c>
      <c r="B12610" s="28" t="s">
        <v>4573</v>
      </c>
      <c r="C12610" s="28" t="s">
        <v>4574</v>
      </c>
      <c r="D12610" s="25">
        <v>41985</v>
      </c>
      <c r="E12610" s="28" t="s">
        <v>2598</v>
      </c>
      <c r="F12610" s="26">
        <v>11</v>
      </c>
      <c r="G12610" s="28" t="s">
        <v>681</v>
      </c>
      <c r="H12610" s="28" t="s">
        <v>7165</v>
      </c>
      <c r="J12610" s="28" t="s">
        <v>4907</v>
      </c>
      <c r="K12610" s="29">
        <v>41985</v>
      </c>
      <c r="L12610" s="28" t="s">
        <v>7174</v>
      </c>
      <c r="M12610" s="28" t="s">
        <v>697</v>
      </c>
    </row>
    <row r="12611" spans="1:13" hidden="1" x14ac:dyDescent="0.2">
      <c r="A12611" s="27">
        <v>96897</v>
      </c>
      <c r="B12611" s="28" t="s">
        <v>4573</v>
      </c>
      <c r="C12611" s="28" t="s">
        <v>5135</v>
      </c>
      <c r="D12611" s="25">
        <v>41985</v>
      </c>
      <c r="F12611" s="26">
        <v>3.28</v>
      </c>
      <c r="G12611" s="28" t="s">
        <v>5137</v>
      </c>
      <c r="H12611" s="28" t="s">
        <v>3365</v>
      </c>
      <c r="J12611" s="28" t="s">
        <v>4909</v>
      </c>
      <c r="K12611" s="29">
        <v>41986</v>
      </c>
      <c r="L12611" s="28" t="s">
        <v>5658</v>
      </c>
      <c r="M12611" s="28" t="s">
        <v>6195</v>
      </c>
    </row>
    <row r="12612" spans="1:13" x14ac:dyDescent="0.2">
      <c r="A12612" s="27">
        <v>96899</v>
      </c>
      <c r="B12612" s="28" t="s">
        <v>4573</v>
      </c>
      <c r="C12612" s="28" t="s">
        <v>5135</v>
      </c>
      <c r="D12612" s="25">
        <v>41985</v>
      </c>
      <c r="F12612" s="26">
        <v>67.099999999999994</v>
      </c>
      <c r="G12612" s="28" t="s">
        <v>2205</v>
      </c>
      <c r="H12612" s="28" t="s">
        <v>7151</v>
      </c>
      <c r="J12612" s="28" t="s">
        <v>4911</v>
      </c>
      <c r="K12612" s="29">
        <v>41986</v>
      </c>
      <c r="L12612" s="28" t="s">
        <v>5658</v>
      </c>
      <c r="M12612" s="28" t="s">
        <v>1584</v>
      </c>
    </row>
    <row r="12613" spans="1:13" hidden="1" x14ac:dyDescent="0.2">
      <c r="A12613" s="27">
        <v>96696</v>
      </c>
      <c r="B12613" s="28" t="s">
        <v>4592</v>
      </c>
      <c r="C12613" s="28" t="s">
        <v>4574</v>
      </c>
      <c r="D12613" s="25">
        <v>41985</v>
      </c>
      <c r="F12613" s="26">
        <v>-959.56</v>
      </c>
      <c r="G12613" s="28" t="s">
        <v>3622</v>
      </c>
      <c r="H12613" s="28" t="s">
        <v>6666</v>
      </c>
      <c r="J12613" s="28" t="s">
        <v>4907</v>
      </c>
      <c r="K12613" s="29">
        <v>41985</v>
      </c>
      <c r="L12613" s="28" t="s">
        <v>7177</v>
      </c>
      <c r="M12613" s="28" t="s">
        <v>8067</v>
      </c>
    </row>
    <row r="12614" spans="1:13" hidden="1" x14ac:dyDescent="0.2">
      <c r="A12614" s="211">
        <v>96900</v>
      </c>
      <c r="B12614" s="28" t="s">
        <v>4573</v>
      </c>
      <c r="C12614" s="28" t="s">
        <v>5135</v>
      </c>
      <c r="D12614" s="25">
        <v>41986</v>
      </c>
      <c r="F12614" s="26">
        <v>9.4600000000000009</v>
      </c>
      <c r="G12614" s="28" t="s">
        <v>1555</v>
      </c>
      <c r="H12614" s="28" t="s">
        <v>3370</v>
      </c>
      <c r="J12614" s="28" t="s">
        <v>4909</v>
      </c>
      <c r="K12614" s="29">
        <v>41988</v>
      </c>
      <c r="L12614" s="28" t="s">
        <v>5658</v>
      </c>
      <c r="M12614" s="28" t="s">
        <v>1608</v>
      </c>
    </row>
    <row r="12615" spans="1:13" hidden="1" x14ac:dyDescent="0.2">
      <c r="A12615" s="211">
        <v>96905</v>
      </c>
      <c r="B12615" s="28" t="s">
        <v>4573</v>
      </c>
      <c r="C12615" s="28" t="s">
        <v>5135</v>
      </c>
      <c r="D12615" s="25">
        <v>41986</v>
      </c>
      <c r="E12615" s="28" t="s">
        <v>4138</v>
      </c>
      <c r="F12615" s="26">
        <v>10.68</v>
      </c>
      <c r="G12615" s="28" t="s">
        <v>7120</v>
      </c>
      <c r="H12615" s="28" t="s">
        <v>3484</v>
      </c>
      <c r="J12615" s="28" t="s">
        <v>4908</v>
      </c>
      <c r="K12615" s="29">
        <v>41988</v>
      </c>
      <c r="L12615" s="28" t="s">
        <v>5658</v>
      </c>
      <c r="M12615" s="28" t="s">
        <v>1612</v>
      </c>
    </row>
    <row r="12616" spans="1:13" hidden="1" x14ac:dyDescent="0.2">
      <c r="A12616" s="211">
        <v>96902</v>
      </c>
      <c r="B12616" s="28" t="s">
        <v>4573</v>
      </c>
      <c r="C12616" s="28" t="s">
        <v>5135</v>
      </c>
      <c r="D12616" s="25">
        <v>41986</v>
      </c>
      <c r="E12616" s="28" t="s">
        <v>4137</v>
      </c>
      <c r="F12616" s="26">
        <v>75</v>
      </c>
      <c r="G12616" s="28" t="s">
        <v>882</v>
      </c>
      <c r="H12616" s="28" t="s">
        <v>3484</v>
      </c>
      <c r="J12616" s="28" t="s">
        <v>4908</v>
      </c>
      <c r="K12616" s="29">
        <v>41988</v>
      </c>
      <c r="L12616" s="28" t="s">
        <v>5658</v>
      </c>
      <c r="M12616" s="28" t="s">
        <v>1610</v>
      </c>
    </row>
    <row r="12617" spans="1:13" hidden="1" x14ac:dyDescent="0.2">
      <c r="A12617" s="211">
        <v>96901</v>
      </c>
      <c r="B12617" s="28" t="s">
        <v>4573</v>
      </c>
      <c r="C12617" s="28" t="s">
        <v>5135</v>
      </c>
      <c r="D12617" s="25">
        <v>41986</v>
      </c>
      <c r="E12617" s="28" t="s">
        <v>4136</v>
      </c>
      <c r="F12617" s="26">
        <v>15</v>
      </c>
      <c r="G12617" s="28" t="s">
        <v>2203</v>
      </c>
      <c r="H12617" s="28" t="s">
        <v>7323</v>
      </c>
      <c r="I12617" s="28" t="s">
        <v>7487</v>
      </c>
      <c r="J12617" s="28" t="s">
        <v>4912</v>
      </c>
      <c r="K12617" s="29">
        <v>41988</v>
      </c>
      <c r="L12617" s="28" t="s">
        <v>5658</v>
      </c>
      <c r="M12617" s="28" t="s">
        <v>1609</v>
      </c>
    </row>
    <row r="12618" spans="1:13" hidden="1" x14ac:dyDescent="0.2">
      <c r="A12618" s="27">
        <v>96903</v>
      </c>
      <c r="B12618" s="28" t="s">
        <v>4573</v>
      </c>
      <c r="C12618" s="28" t="s">
        <v>5135</v>
      </c>
      <c r="D12618" s="25">
        <v>41986</v>
      </c>
      <c r="F12618" s="26">
        <v>25.07</v>
      </c>
      <c r="G12618" s="28" t="s">
        <v>5160</v>
      </c>
      <c r="H12618" s="28" t="s">
        <v>7322</v>
      </c>
      <c r="J12618" s="28" t="s">
        <v>7139</v>
      </c>
      <c r="K12618" s="29">
        <v>41988</v>
      </c>
      <c r="L12618" s="28" t="s">
        <v>5658</v>
      </c>
      <c r="M12618" s="28" t="s">
        <v>6899</v>
      </c>
    </row>
    <row r="12619" spans="1:13" hidden="1" x14ac:dyDescent="0.2">
      <c r="A12619" s="27">
        <v>96904</v>
      </c>
      <c r="B12619" s="28" t="s">
        <v>4573</v>
      </c>
      <c r="C12619" s="28" t="s">
        <v>5135</v>
      </c>
      <c r="D12619" s="25">
        <v>41986</v>
      </c>
      <c r="F12619" s="26">
        <v>9.5500000000000007</v>
      </c>
      <c r="G12619" s="28" t="s">
        <v>1563</v>
      </c>
      <c r="H12619" s="28" t="s">
        <v>277</v>
      </c>
      <c r="J12619" s="28" t="s">
        <v>4907</v>
      </c>
      <c r="K12619" s="29">
        <v>41988</v>
      </c>
      <c r="L12619" s="28" t="s">
        <v>5658</v>
      </c>
      <c r="M12619" s="28" t="s">
        <v>1611</v>
      </c>
    </row>
    <row r="12620" spans="1:13" hidden="1" x14ac:dyDescent="0.2">
      <c r="A12620" s="211">
        <v>96906</v>
      </c>
      <c r="B12620" s="28" t="s">
        <v>4573</v>
      </c>
      <c r="C12620" s="28" t="s">
        <v>5135</v>
      </c>
      <c r="D12620" s="25">
        <v>41987</v>
      </c>
      <c r="F12620" s="26">
        <v>6.28</v>
      </c>
      <c r="G12620" s="28" t="s">
        <v>879</v>
      </c>
      <c r="H12620" s="28" t="s">
        <v>3365</v>
      </c>
      <c r="J12620" s="28" t="s">
        <v>4909</v>
      </c>
      <c r="K12620" s="29">
        <v>41988</v>
      </c>
      <c r="L12620" s="28" t="s">
        <v>5658</v>
      </c>
      <c r="M12620" s="28" t="s">
        <v>1613</v>
      </c>
    </row>
    <row r="12621" spans="1:13" hidden="1" x14ac:dyDescent="0.2">
      <c r="A12621" s="27">
        <v>96907</v>
      </c>
      <c r="B12621" s="28" t="s">
        <v>4573</v>
      </c>
      <c r="C12621" s="28" t="s">
        <v>5135</v>
      </c>
      <c r="D12621" s="25">
        <v>41987</v>
      </c>
      <c r="F12621" s="26">
        <v>27.64</v>
      </c>
      <c r="G12621" s="28" t="s">
        <v>5160</v>
      </c>
      <c r="H12621" s="28" t="s">
        <v>7322</v>
      </c>
      <c r="J12621" s="28" t="s">
        <v>7139</v>
      </c>
      <c r="K12621" s="29">
        <v>41988</v>
      </c>
      <c r="L12621" s="28" t="s">
        <v>5658</v>
      </c>
      <c r="M12621" s="28" t="s">
        <v>6899</v>
      </c>
    </row>
    <row r="12622" spans="1:13" hidden="1" x14ac:dyDescent="0.2">
      <c r="A12622" s="211">
        <v>96695</v>
      </c>
      <c r="B12622" s="28" t="s">
        <v>4579</v>
      </c>
      <c r="C12622" s="28" t="s">
        <v>4574</v>
      </c>
      <c r="D12622" s="25">
        <v>41988</v>
      </c>
      <c r="F12622" s="26">
        <v>80</v>
      </c>
      <c r="G12622" s="28" t="s">
        <v>4580</v>
      </c>
      <c r="H12622" s="28" t="s">
        <v>6667</v>
      </c>
      <c r="K12622" s="29">
        <v>41988</v>
      </c>
      <c r="L12622" s="28" t="s">
        <v>3059</v>
      </c>
      <c r="M12622" s="28" t="s">
        <v>8048</v>
      </c>
    </row>
    <row r="12623" spans="1:13" hidden="1" x14ac:dyDescent="0.2">
      <c r="A12623" s="211">
        <v>97652</v>
      </c>
      <c r="B12623" s="28" t="s">
        <v>4573</v>
      </c>
      <c r="C12623" s="28" t="s">
        <v>4580</v>
      </c>
      <c r="D12623" s="25">
        <v>41988</v>
      </c>
      <c r="E12623" s="28" t="s">
        <v>2838</v>
      </c>
      <c r="F12623" s="26">
        <v>55</v>
      </c>
      <c r="G12623" s="28" t="s">
        <v>4915</v>
      </c>
      <c r="H12623" s="28" t="s">
        <v>4600</v>
      </c>
      <c r="J12623" s="28" t="s">
        <v>4911</v>
      </c>
    </row>
    <row r="12624" spans="1:13" hidden="1" x14ac:dyDescent="0.2">
      <c r="A12624" s="211">
        <v>96909</v>
      </c>
      <c r="B12624" s="28" t="s">
        <v>4573</v>
      </c>
      <c r="C12624" s="28" t="s">
        <v>5135</v>
      </c>
      <c r="D12624" s="25">
        <v>41988</v>
      </c>
      <c r="F12624" s="26">
        <v>4.6500000000000004</v>
      </c>
      <c r="G12624" s="28" t="s">
        <v>896</v>
      </c>
      <c r="H12624" s="28" t="s">
        <v>3484</v>
      </c>
      <c r="J12624" s="28" t="s">
        <v>4907</v>
      </c>
      <c r="K12624" s="29">
        <v>41989</v>
      </c>
      <c r="L12624" s="28" t="s">
        <v>5658</v>
      </c>
      <c r="M12624" s="28" t="s">
        <v>6234</v>
      </c>
    </row>
    <row r="12625" spans="1:13" hidden="1" x14ac:dyDescent="0.2">
      <c r="A12625" s="211">
        <v>97656</v>
      </c>
      <c r="B12625" s="28" t="s">
        <v>4573</v>
      </c>
      <c r="C12625" s="28" t="s">
        <v>4580</v>
      </c>
      <c r="D12625" s="25">
        <v>41988</v>
      </c>
      <c r="E12625" s="28" t="s">
        <v>2843</v>
      </c>
      <c r="F12625" s="26">
        <v>7</v>
      </c>
      <c r="G12625" s="28" t="s">
        <v>2203</v>
      </c>
      <c r="H12625" s="28" t="s">
        <v>3365</v>
      </c>
      <c r="J12625" s="28" t="s">
        <v>4911</v>
      </c>
    </row>
    <row r="12626" spans="1:13" hidden="1" x14ac:dyDescent="0.2">
      <c r="A12626" s="211">
        <v>97657</v>
      </c>
      <c r="B12626" s="28" t="s">
        <v>4573</v>
      </c>
      <c r="C12626" s="28" t="s">
        <v>4580</v>
      </c>
      <c r="D12626" s="25">
        <v>41988</v>
      </c>
      <c r="E12626" s="28" t="s">
        <v>3432</v>
      </c>
      <c r="F12626" s="26">
        <v>15</v>
      </c>
      <c r="G12626" s="28" t="s">
        <v>2203</v>
      </c>
      <c r="H12626" s="28" t="s">
        <v>7323</v>
      </c>
      <c r="J12626" s="28" t="s">
        <v>4912</v>
      </c>
    </row>
    <row r="12627" spans="1:13" hidden="1" x14ac:dyDescent="0.2">
      <c r="A12627" s="211">
        <v>97658</v>
      </c>
      <c r="B12627" s="28" t="s">
        <v>4573</v>
      </c>
      <c r="C12627" s="28" t="s">
        <v>4580</v>
      </c>
      <c r="D12627" s="25">
        <v>41988</v>
      </c>
      <c r="E12627" s="28" t="s">
        <v>3433</v>
      </c>
      <c r="F12627" s="26">
        <v>8</v>
      </c>
      <c r="G12627" s="28" t="s">
        <v>2203</v>
      </c>
      <c r="H12627" s="28" t="s">
        <v>7323</v>
      </c>
      <c r="J12627" s="28" t="s">
        <v>4912</v>
      </c>
    </row>
    <row r="12628" spans="1:13" hidden="1" x14ac:dyDescent="0.2">
      <c r="A12628" s="211">
        <v>97659</v>
      </c>
      <c r="B12628" s="28" t="s">
        <v>4573</v>
      </c>
      <c r="C12628" s="28" t="s">
        <v>4580</v>
      </c>
      <c r="D12628" s="25">
        <v>41988</v>
      </c>
      <c r="E12628" s="28" t="s">
        <v>3434</v>
      </c>
      <c r="F12628" s="26">
        <v>10</v>
      </c>
      <c r="G12628" s="28" t="s">
        <v>2203</v>
      </c>
      <c r="H12628" s="28" t="s">
        <v>7323</v>
      </c>
      <c r="J12628" s="28" t="s">
        <v>4912</v>
      </c>
    </row>
    <row r="12629" spans="1:13" hidden="1" x14ac:dyDescent="0.2">
      <c r="A12629" s="211">
        <v>97653</v>
      </c>
      <c r="B12629" s="28" t="s">
        <v>4573</v>
      </c>
      <c r="C12629" s="28" t="s">
        <v>4580</v>
      </c>
      <c r="D12629" s="25">
        <v>41988</v>
      </c>
      <c r="E12629" s="28" t="s">
        <v>2839</v>
      </c>
      <c r="F12629" s="26">
        <v>10</v>
      </c>
      <c r="G12629" s="28" t="s">
        <v>6757</v>
      </c>
      <c r="H12629" s="28" t="s">
        <v>3484</v>
      </c>
      <c r="J12629" s="28" t="s">
        <v>7139</v>
      </c>
    </row>
    <row r="12630" spans="1:13" hidden="1" x14ac:dyDescent="0.2">
      <c r="A12630" s="27">
        <v>96910</v>
      </c>
      <c r="B12630" s="28" t="s">
        <v>4573</v>
      </c>
      <c r="C12630" s="28" t="s">
        <v>5135</v>
      </c>
      <c r="D12630" s="25">
        <v>41988</v>
      </c>
      <c r="F12630" s="26">
        <v>4.99</v>
      </c>
      <c r="G12630" s="28" t="s">
        <v>7119</v>
      </c>
      <c r="H12630" s="28" t="s">
        <v>3365</v>
      </c>
      <c r="J12630" s="28" t="s">
        <v>4911</v>
      </c>
      <c r="K12630" s="29">
        <v>41989</v>
      </c>
      <c r="L12630" s="28" t="s">
        <v>5658</v>
      </c>
      <c r="M12630" s="28" t="s">
        <v>6161</v>
      </c>
    </row>
    <row r="12631" spans="1:13" hidden="1" x14ac:dyDescent="0.2">
      <c r="A12631" s="27">
        <v>97654</v>
      </c>
      <c r="B12631" s="28" t="s">
        <v>4573</v>
      </c>
      <c r="C12631" s="28" t="s">
        <v>4580</v>
      </c>
      <c r="D12631" s="25">
        <v>41988</v>
      </c>
      <c r="E12631" s="28" t="s">
        <v>2841</v>
      </c>
      <c r="F12631" s="26">
        <v>7</v>
      </c>
      <c r="G12631" s="28" t="s">
        <v>3696</v>
      </c>
      <c r="H12631" s="28" t="s">
        <v>3488</v>
      </c>
    </row>
    <row r="12632" spans="1:13" hidden="1" x14ac:dyDescent="0.2">
      <c r="A12632" s="27">
        <v>97655</v>
      </c>
      <c r="B12632" s="28" t="s">
        <v>4573</v>
      </c>
      <c r="C12632" s="28" t="s">
        <v>4580</v>
      </c>
      <c r="D12632" s="25">
        <v>41988</v>
      </c>
      <c r="E12632" s="28" t="s">
        <v>2842</v>
      </c>
      <c r="F12632" s="26">
        <v>12</v>
      </c>
      <c r="G12632" s="28" t="s">
        <v>3696</v>
      </c>
      <c r="H12632" s="28" t="s">
        <v>3488</v>
      </c>
    </row>
    <row r="12633" spans="1:13" hidden="1" x14ac:dyDescent="0.2">
      <c r="A12633" s="27">
        <v>96694</v>
      </c>
      <c r="B12633" s="28" t="s">
        <v>4573</v>
      </c>
      <c r="C12633" s="28" t="s">
        <v>4574</v>
      </c>
      <c r="D12633" s="25">
        <v>41988</v>
      </c>
      <c r="F12633" s="26">
        <v>85</v>
      </c>
      <c r="G12633" s="28" t="s">
        <v>5152</v>
      </c>
      <c r="H12633" s="28" t="s">
        <v>7311</v>
      </c>
      <c r="J12633" s="28" t="s">
        <v>4683</v>
      </c>
      <c r="K12633" s="29">
        <v>41988</v>
      </c>
      <c r="L12633" s="28" t="s">
        <v>7182</v>
      </c>
      <c r="M12633" s="28" t="s">
        <v>8066</v>
      </c>
    </row>
    <row r="12634" spans="1:13" hidden="1" x14ac:dyDescent="0.2">
      <c r="A12634" s="27">
        <v>96908</v>
      </c>
      <c r="B12634" s="28" t="s">
        <v>4573</v>
      </c>
      <c r="C12634" s="28" t="s">
        <v>5135</v>
      </c>
      <c r="D12634" s="25">
        <v>41988</v>
      </c>
      <c r="F12634" s="26">
        <v>9.99</v>
      </c>
      <c r="G12634" s="28" t="s">
        <v>4139</v>
      </c>
      <c r="H12634" s="28" t="s">
        <v>3381</v>
      </c>
      <c r="J12634" s="28" t="s">
        <v>4911</v>
      </c>
      <c r="K12634" s="29">
        <v>41989</v>
      </c>
      <c r="L12634" s="28" t="s">
        <v>5658</v>
      </c>
      <c r="M12634" s="28" t="s">
        <v>1614</v>
      </c>
    </row>
    <row r="12635" spans="1:13" hidden="1" x14ac:dyDescent="0.2">
      <c r="A12635" s="211">
        <v>97660</v>
      </c>
      <c r="B12635" s="28" t="s">
        <v>4573</v>
      </c>
      <c r="C12635" s="28" t="s">
        <v>4580</v>
      </c>
      <c r="D12635" s="25">
        <v>41989</v>
      </c>
      <c r="E12635" s="28" t="s">
        <v>4491</v>
      </c>
      <c r="F12635" s="26">
        <v>40</v>
      </c>
      <c r="G12635" s="28" t="s">
        <v>4588</v>
      </c>
      <c r="H12635" s="28" t="s">
        <v>3379</v>
      </c>
      <c r="J12635" s="28" t="s">
        <v>4908</v>
      </c>
    </row>
    <row r="12636" spans="1:13" x14ac:dyDescent="0.2">
      <c r="A12636" s="27">
        <v>96912</v>
      </c>
      <c r="B12636" s="28" t="s">
        <v>4573</v>
      </c>
      <c r="C12636" s="28" t="s">
        <v>5135</v>
      </c>
      <c r="D12636" s="25">
        <v>41989</v>
      </c>
      <c r="F12636" s="26">
        <v>20</v>
      </c>
      <c r="G12636" s="28" t="s">
        <v>2201</v>
      </c>
      <c r="H12636" s="28" t="s">
        <v>7151</v>
      </c>
      <c r="J12636" s="28" t="s">
        <v>4911</v>
      </c>
      <c r="K12636" s="29">
        <v>41990</v>
      </c>
      <c r="L12636" s="28" t="s">
        <v>5658</v>
      </c>
      <c r="M12636" s="28" t="s">
        <v>3808</v>
      </c>
    </row>
    <row r="12637" spans="1:13" hidden="1" x14ac:dyDescent="0.2">
      <c r="A12637" s="27">
        <v>97661</v>
      </c>
      <c r="B12637" s="28" t="s">
        <v>4573</v>
      </c>
      <c r="C12637" s="28" t="s">
        <v>4580</v>
      </c>
      <c r="D12637" s="25">
        <v>41989</v>
      </c>
      <c r="E12637" s="28" t="s">
        <v>3435</v>
      </c>
      <c r="F12637" s="26">
        <v>7</v>
      </c>
      <c r="G12637" s="28" t="s">
        <v>3696</v>
      </c>
      <c r="H12637" s="28" t="s">
        <v>3488</v>
      </c>
      <c r="J12637" s="28" t="s">
        <v>4908</v>
      </c>
    </row>
    <row r="12638" spans="1:13" hidden="1" x14ac:dyDescent="0.2">
      <c r="A12638" s="27">
        <v>96976.1</v>
      </c>
      <c r="B12638" s="28" t="s">
        <v>4573</v>
      </c>
      <c r="C12638" s="28" t="s">
        <v>2008</v>
      </c>
      <c r="D12638" s="25">
        <v>41989</v>
      </c>
      <c r="F12638" s="26">
        <v>15</v>
      </c>
      <c r="G12638" s="28" t="s">
        <v>683</v>
      </c>
      <c r="H12638" s="28" t="s">
        <v>3370</v>
      </c>
      <c r="J12638" s="28" t="s">
        <v>4909</v>
      </c>
      <c r="K12638" s="29">
        <v>41990</v>
      </c>
      <c r="L12638" s="28" t="s">
        <v>5658</v>
      </c>
      <c r="M12638" s="28" t="s">
        <v>5345</v>
      </c>
    </row>
    <row r="12639" spans="1:13" hidden="1" x14ac:dyDescent="0.2">
      <c r="A12639" s="27">
        <v>96976.2</v>
      </c>
      <c r="B12639" s="28" t="s">
        <v>4573</v>
      </c>
      <c r="C12639" s="28" t="s">
        <v>2008</v>
      </c>
      <c r="D12639" s="25">
        <v>41989</v>
      </c>
      <c r="F12639" s="26">
        <v>46.24</v>
      </c>
      <c r="G12639" s="28" t="s">
        <v>683</v>
      </c>
      <c r="H12639" s="28" t="s">
        <v>3365</v>
      </c>
      <c r="J12639" s="28" t="s">
        <v>4909</v>
      </c>
      <c r="K12639" s="29">
        <v>41990</v>
      </c>
      <c r="L12639" s="28" t="s">
        <v>5658</v>
      </c>
      <c r="M12639" s="28" t="s">
        <v>5345</v>
      </c>
    </row>
    <row r="12640" spans="1:13" hidden="1" x14ac:dyDescent="0.2">
      <c r="A12640" s="27">
        <v>96911</v>
      </c>
      <c r="B12640" s="28" t="s">
        <v>4573</v>
      </c>
      <c r="C12640" s="28" t="s">
        <v>5135</v>
      </c>
      <c r="D12640" s="25">
        <v>41989</v>
      </c>
      <c r="F12640" s="26">
        <v>3.81</v>
      </c>
      <c r="G12640" s="28" t="s">
        <v>5137</v>
      </c>
      <c r="H12640" s="28" t="s">
        <v>3365</v>
      </c>
      <c r="J12640" s="28" t="s">
        <v>4909</v>
      </c>
      <c r="K12640" s="29">
        <v>41990</v>
      </c>
      <c r="L12640" s="28" t="s">
        <v>5658</v>
      </c>
      <c r="M12640" s="28" t="s">
        <v>6195</v>
      </c>
    </row>
    <row r="12641" spans="1:13" hidden="1" x14ac:dyDescent="0.2">
      <c r="A12641" s="211">
        <v>96693</v>
      </c>
      <c r="B12641" s="28" t="s">
        <v>4579</v>
      </c>
      <c r="C12641" s="28" t="s">
        <v>4574</v>
      </c>
      <c r="D12641" s="25">
        <v>41990</v>
      </c>
      <c r="F12641" s="26">
        <v>70</v>
      </c>
      <c r="G12641" s="28" t="s">
        <v>4580</v>
      </c>
      <c r="H12641" s="28" t="s">
        <v>6667</v>
      </c>
      <c r="K12641" s="29">
        <v>41990</v>
      </c>
      <c r="L12641" s="28" t="s">
        <v>3059</v>
      </c>
      <c r="M12641" s="28" t="s">
        <v>8047</v>
      </c>
    </row>
    <row r="12642" spans="1:13" hidden="1" x14ac:dyDescent="0.2">
      <c r="A12642" s="211">
        <v>96916</v>
      </c>
      <c r="B12642" s="28" t="s">
        <v>4573</v>
      </c>
      <c r="C12642" s="28" t="s">
        <v>5135</v>
      </c>
      <c r="D12642" s="25">
        <v>41990</v>
      </c>
      <c r="F12642" s="26">
        <v>13.85</v>
      </c>
      <c r="G12642" s="28" t="s">
        <v>7050</v>
      </c>
      <c r="H12642" s="28" t="s">
        <v>3488</v>
      </c>
      <c r="J12642" s="28" t="s">
        <v>4911</v>
      </c>
      <c r="K12642" s="29">
        <v>41992</v>
      </c>
      <c r="L12642" s="28" t="s">
        <v>5658</v>
      </c>
      <c r="M12642" s="28" t="s">
        <v>4151</v>
      </c>
    </row>
    <row r="12643" spans="1:13" hidden="1" x14ac:dyDescent="0.2">
      <c r="A12643" s="27">
        <v>96692</v>
      </c>
      <c r="B12643" s="28" t="s">
        <v>4585</v>
      </c>
      <c r="C12643" s="28" t="s">
        <v>4574</v>
      </c>
      <c r="D12643" s="25">
        <v>41990</v>
      </c>
      <c r="F12643" s="26">
        <v>79.790000000000006</v>
      </c>
      <c r="G12643" s="28" t="s">
        <v>5142</v>
      </c>
      <c r="H12643" s="28" t="s">
        <v>5948</v>
      </c>
      <c r="K12643" s="29">
        <v>41990</v>
      </c>
      <c r="L12643" s="28" t="s">
        <v>7174</v>
      </c>
      <c r="M12643" s="28" t="s">
        <v>7175</v>
      </c>
    </row>
    <row r="12644" spans="1:13" hidden="1" x14ac:dyDescent="0.2">
      <c r="A12644" s="27">
        <v>96913</v>
      </c>
      <c r="B12644" s="28" t="s">
        <v>4573</v>
      </c>
      <c r="C12644" s="28" t="s">
        <v>5135</v>
      </c>
      <c r="D12644" s="25">
        <v>41990</v>
      </c>
      <c r="F12644" s="26">
        <v>12.5</v>
      </c>
      <c r="G12644" s="28" t="s">
        <v>5137</v>
      </c>
      <c r="H12644" s="28" t="s">
        <v>3365</v>
      </c>
      <c r="J12644" s="28" t="s">
        <v>4909</v>
      </c>
      <c r="K12644" s="29">
        <v>41991</v>
      </c>
      <c r="L12644" s="28" t="s">
        <v>5658</v>
      </c>
      <c r="M12644" s="28" t="s">
        <v>3175</v>
      </c>
    </row>
    <row r="12645" spans="1:13" x14ac:dyDescent="0.2">
      <c r="A12645" s="27">
        <v>96914</v>
      </c>
      <c r="B12645" s="28" t="s">
        <v>4573</v>
      </c>
      <c r="C12645" s="28" t="s">
        <v>5135</v>
      </c>
      <c r="D12645" s="25">
        <v>41990</v>
      </c>
      <c r="E12645" s="28" t="s">
        <v>3761</v>
      </c>
      <c r="F12645" s="26">
        <v>3.25</v>
      </c>
      <c r="G12645" s="28" t="s">
        <v>5137</v>
      </c>
      <c r="H12645" s="28" t="s">
        <v>7151</v>
      </c>
      <c r="J12645" s="28" t="s">
        <v>4907</v>
      </c>
      <c r="K12645" s="29">
        <v>41991</v>
      </c>
      <c r="L12645" s="28" t="s">
        <v>5658</v>
      </c>
      <c r="M12645" s="28" t="s">
        <v>6239</v>
      </c>
    </row>
    <row r="12646" spans="1:13" hidden="1" x14ac:dyDescent="0.2">
      <c r="A12646" s="27">
        <v>96915</v>
      </c>
      <c r="B12646" s="28" t="s">
        <v>4573</v>
      </c>
      <c r="C12646" s="28" t="s">
        <v>5135</v>
      </c>
      <c r="D12646" s="25">
        <v>41990</v>
      </c>
      <c r="F12646" s="26">
        <v>5.48</v>
      </c>
      <c r="G12646" s="28" t="s">
        <v>3697</v>
      </c>
      <c r="H12646" s="28" t="s">
        <v>4595</v>
      </c>
      <c r="J12646" s="28" t="s">
        <v>4909</v>
      </c>
      <c r="K12646" s="29">
        <v>41991</v>
      </c>
      <c r="L12646" s="28" t="s">
        <v>5658</v>
      </c>
      <c r="M12646" s="28" t="s">
        <v>1615</v>
      </c>
    </row>
    <row r="12647" spans="1:13" hidden="1" x14ac:dyDescent="0.2">
      <c r="A12647" s="211">
        <v>96690</v>
      </c>
      <c r="B12647" s="28" t="s">
        <v>4579</v>
      </c>
      <c r="C12647" s="28" t="s">
        <v>4574</v>
      </c>
      <c r="D12647" s="25">
        <v>41991</v>
      </c>
      <c r="F12647" s="26">
        <v>50</v>
      </c>
      <c r="G12647" s="28" t="s">
        <v>4580</v>
      </c>
      <c r="H12647" s="28" t="s">
        <v>6667</v>
      </c>
      <c r="K12647" s="29">
        <v>41991</v>
      </c>
      <c r="L12647" s="28" t="s">
        <v>3059</v>
      </c>
      <c r="M12647" s="28" t="s">
        <v>8046</v>
      </c>
    </row>
    <row r="12648" spans="1:13" hidden="1" x14ac:dyDescent="0.2">
      <c r="A12648" s="211">
        <v>96918</v>
      </c>
      <c r="B12648" s="28" t="s">
        <v>4573</v>
      </c>
      <c r="C12648" s="28" t="s">
        <v>5135</v>
      </c>
      <c r="D12648" s="25">
        <v>41991</v>
      </c>
      <c r="F12648" s="26">
        <v>8.5</v>
      </c>
      <c r="G12648" s="28" t="s">
        <v>6733</v>
      </c>
      <c r="H12648" s="28" t="s">
        <v>3379</v>
      </c>
      <c r="J12648" s="28" t="s">
        <v>4907</v>
      </c>
      <c r="K12648" s="29">
        <v>41992</v>
      </c>
      <c r="L12648" s="28" t="s">
        <v>5658</v>
      </c>
      <c r="M12648" s="28" t="s">
        <v>1863</v>
      </c>
    </row>
    <row r="12649" spans="1:13" hidden="1" x14ac:dyDescent="0.2">
      <c r="A12649" s="211">
        <v>96691</v>
      </c>
      <c r="B12649" s="28" t="s">
        <v>4573</v>
      </c>
      <c r="C12649" s="28" t="s">
        <v>4574</v>
      </c>
      <c r="D12649" s="25">
        <v>41991</v>
      </c>
      <c r="E12649" s="28" t="s">
        <v>1134</v>
      </c>
      <c r="F12649" s="26">
        <v>37.25</v>
      </c>
      <c r="G12649" s="28" t="s">
        <v>5145</v>
      </c>
      <c r="H12649" s="28" t="s">
        <v>277</v>
      </c>
      <c r="J12649" s="28" t="s">
        <v>4911</v>
      </c>
      <c r="K12649" s="29">
        <v>41991</v>
      </c>
      <c r="L12649" s="28" t="s">
        <v>7174</v>
      </c>
      <c r="M12649" s="28" t="s">
        <v>5372</v>
      </c>
    </row>
    <row r="12650" spans="1:13" hidden="1" x14ac:dyDescent="0.2">
      <c r="A12650" s="27">
        <v>96917</v>
      </c>
      <c r="B12650" s="28" t="s">
        <v>4573</v>
      </c>
      <c r="C12650" s="28" t="s">
        <v>5135</v>
      </c>
      <c r="D12650" s="25">
        <v>41991</v>
      </c>
      <c r="F12650" s="26">
        <v>4.38</v>
      </c>
      <c r="G12650" s="28" t="s">
        <v>5137</v>
      </c>
      <c r="H12650" s="28" t="s">
        <v>3365</v>
      </c>
      <c r="J12650" s="28" t="s">
        <v>4909</v>
      </c>
      <c r="K12650" s="29">
        <v>41992</v>
      </c>
      <c r="L12650" s="28" t="s">
        <v>5658</v>
      </c>
      <c r="M12650" s="28" t="s">
        <v>6195</v>
      </c>
    </row>
    <row r="12651" spans="1:13" hidden="1" x14ac:dyDescent="0.2">
      <c r="A12651" s="27">
        <v>96977</v>
      </c>
      <c r="B12651" s="28" t="s">
        <v>4573</v>
      </c>
      <c r="C12651" s="28" t="s">
        <v>2008</v>
      </c>
      <c r="D12651" s="25">
        <v>41991</v>
      </c>
      <c r="F12651" s="26">
        <v>46.12</v>
      </c>
      <c r="G12651" s="28" t="s">
        <v>5137</v>
      </c>
      <c r="H12651" s="28" t="s">
        <v>3365</v>
      </c>
      <c r="J12651" s="28" t="s">
        <v>4909</v>
      </c>
      <c r="K12651" s="29">
        <v>41992</v>
      </c>
      <c r="L12651" s="28" t="s">
        <v>5658</v>
      </c>
      <c r="M12651" s="28" t="s">
        <v>2417</v>
      </c>
    </row>
    <row r="12652" spans="1:13" hidden="1" x14ac:dyDescent="0.2">
      <c r="A12652" s="27">
        <v>96978</v>
      </c>
      <c r="B12652" s="28" t="s">
        <v>4573</v>
      </c>
      <c r="C12652" s="28" t="s">
        <v>2008</v>
      </c>
      <c r="D12652" s="25">
        <v>41991</v>
      </c>
      <c r="F12652" s="26">
        <v>7.69</v>
      </c>
      <c r="G12652" s="28" t="s">
        <v>5137</v>
      </c>
      <c r="H12652" s="28" t="s">
        <v>3365</v>
      </c>
      <c r="J12652" s="28" t="s">
        <v>4909</v>
      </c>
      <c r="K12652" s="29">
        <v>41992</v>
      </c>
      <c r="L12652" s="28" t="s">
        <v>5658</v>
      </c>
      <c r="M12652" s="28" t="s">
        <v>2417</v>
      </c>
    </row>
    <row r="12653" spans="1:13" hidden="1" x14ac:dyDescent="0.2">
      <c r="A12653" s="211">
        <v>96687</v>
      </c>
      <c r="B12653" s="28" t="s">
        <v>4592</v>
      </c>
      <c r="C12653" s="28" t="s">
        <v>4574</v>
      </c>
      <c r="D12653" s="25">
        <v>41992</v>
      </c>
      <c r="F12653" s="26">
        <v>-5969.71</v>
      </c>
      <c r="G12653" s="28" t="s">
        <v>4593</v>
      </c>
      <c r="H12653" s="28" t="s">
        <v>6666</v>
      </c>
      <c r="J12653" s="28" t="s">
        <v>4911</v>
      </c>
      <c r="K12653" s="29">
        <v>41992</v>
      </c>
      <c r="L12653" s="28" t="s">
        <v>7177</v>
      </c>
      <c r="M12653" s="28" t="s">
        <v>8065</v>
      </c>
    </row>
    <row r="12654" spans="1:13" hidden="1" x14ac:dyDescent="0.2">
      <c r="A12654" s="211">
        <v>96919</v>
      </c>
      <c r="B12654" s="28" t="s">
        <v>4573</v>
      </c>
      <c r="C12654" s="28" t="s">
        <v>5135</v>
      </c>
      <c r="D12654" s="25">
        <v>41992</v>
      </c>
      <c r="F12654" s="26">
        <v>5.29</v>
      </c>
      <c r="G12654" s="28" t="s">
        <v>1555</v>
      </c>
      <c r="H12654" s="28" t="s">
        <v>3370</v>
      </c>
      <c r="J12654" s="28" t="s">
        <v>4909</v>
      </c>
      <c r="K12654" s="29">
        <v>41993</v>
      </c>
      <c r="L12654" s="28" t="s">
        <v>5658</v>
      </c>
      <c r="M12654" s="28" t="s">
        <v>5076</v>
      </c>
    </row>
    <row r="12655" spans="1:13" hidden="1" x14ac:dyDescent="0.2">
      <c r="A12655" s="211">
        <v>96688</v>
      </c>
      <c r="B12655" s="28" t="s">
        <v>4579</v>
      </c>
      <c r="C12655" s="28" t="s">
        <v>4574</v>
      </c>
      <c r="D12655" s="25">
        <v>41992</v>
      </c>
      <c r="F12655" s="26">
        <v>100</v>
      </c>
      <c r="G12655" s="28" t="s">
        <v>4580</v>
      </c>
      <c r="H12655" s="28" t="s">
        <v>6667</v>
      </c>
      <c r="K12655" s="29">
        <v>41992</v>
      </c>
      <c r="L12655" s="28" t="s">
        <v>3059</v>
      </c>
      <c r="M12655" s="28" t="s">
        <v>8045</v>
      </c>
    </row>
    <row r="12656" spans="1:13" hidden="1" x14ac:dyDescent="0.2">
      <c r="A12656" s="211">
        <v>96920</v>
      </c>
      <c r="B12656" s="28" t="s">
        <v>4573</v>
      </c>
      <c r="C12656" s="28" t="s">
        <v>5135</v>
      </c>
      <c r="D12656" s="25">
        <v>41992</v>
      </c>
      <c r="E12656" s="28" t="s">
        <v>4140</v>
      </c>
      <c r="F12656" s="26">
        <v>85</v>
      </c>
      <c r="G12656" s="28" t="s">
        <v>899</v>
      </c>
      <c r="H12656" s="28" t="s">
        <v>7321</v>
      </c>
      <c r="J12656" s="28" t="s">
        <v>4909</v>
      </c>
      <c r="K12656" s="29">
        <v>41993</v>
      </c>
      <c r="L12656" s="28" t="s">
        <v>5658</v>
      </c>
      <c r="M12656" s="28" t="s">
        <v>5427</v>
      </c>
    </row>
    <row r="12657" spans="1:13" hidden="1" x14ac:dyDescent="0.2">
      <c r="A12657" s="211">
        <v>96872</v>
      </c>
      <c r="B12657" s="33" t="s">
        <v>4573</v>
      </c>
      <c r="C12657" s="33" t="s">
        <v>5135</v>
      </c>
      <c r="D12657" s="25">
        <v>41992</v>
      </c>
      <c r="F12657" s="26">
        <v>10.3</v>
      </c>
      <c r="G12657" s="28" t="s">
        <v>1560</v>
      </c>
      <c r="H12657" s="28" t="s">
        <v>4595</v>
      </c>
      <c r="K12657" s="29">
        <v>41993</v>
      </c>
      <c r="L12657" s="33" t="s">
        <v>5658</v>
      </c>
      <c r="M12657" s="28" t="s">
        <v>2735</v>
      </c>
    </row>
    <row r="12658" spans="1:13" hidden="1" x14ac:dyDescent="0.2">
      <c r="A12658" s="211">
        <v>96923</v>
      </c>
      <c r="B12658" s="28" t="s">
        <v>4573</v>
      </c>
      <c r="C12658" s="28" t="s">
        <v>5135</v>
      </c>
      <c r="D12658" s="25">
        <v>41992</v>
      </c>
      <c r="E12658" s="28" t="s">
        <v>4142</v>
      </c>
      <c r="F12658" s="26">
        <v>22</v>
      </c>
      <c r="G12658" s="28" t="s">
        <v>1562</v>
      </c>
      <c r="H12658" s="28" t="s">
        <v>3484</v>
      </c>
      <c r="J12658" s="28" t="s">
        <v>4909</v>
      </c>
      <c r="K12658" s="29">
        <v>41995</v>
      </c>
      <c r="L12658" s="28" t="s">
        <v>5658</v>
      </c>
      <c r="M12658" s="28" t="s">
        <v>5357</v>
      </c>
    </row>
    <row r="12659" spans="1:13" hidden="1" x14ac:dyDescent="0.2">
      <c r="A12659" s="27">
        <v>96981</v>
      </c>
      <c r="B12659" s="28" t="s">
        <v>4573</v>
      </c>
      <c r="C12659" s="28" t="s">
        <v>2008</v>
      </c>
      <c r="D12659" s="25">
        <v>41992</v>
      </c>
      <c r="F12659" s="26">
        <v>17.829999999999998</v>
      </c>
      <c r="G12659" s="28" t="s">
        <v>683</v>
      </c>
      <c r="H12659" s="28" t="s">
        <v>3365</v>
      </c>
      <c r="J12659" s="28" t="s">
        <v>4909</v>
      </c>
      <c r="K12659" s="29">
        <v>41995</v>
      </c>
      <c r="L12659" s="28" t="s">
        <v>5658</v>
      </c>
      <c r="M12659" s="28" t="s">
        <v>4836</v>
      </c>
    </row>
    <row r="12660" spans="1:13" hidden="1" x14ac:dyDescent="0.2">
      <c r="A12660" s="27">
        <v>96982</v>
      </c>
      <c r="B12660" s="28" t="s">
        <v>4573</v>
      </c>
      <c r="C12660" s="28" t="s">
        <v>2008</v>
      </c>
      <c r="D12660" s="25">
        <v>41992</v>
      </c>
      <c r="F12660" s="26">
        <v>51.41</v>
      </c>
      <c r="G12660" s="28" t="s">
        <v>683</v>
      </c>
      <c r="H12660" s="28" t="s">
        <v>7322</v>
      </c>
      <c r="J12660" s="28" t="s">
        <v>7139</v>
      </c>
      <c r="K12660" s="29">
        <v>41995</v>
      </c>
      <c r="L12660" s="28" t="s">
        <v>5658</v>
      </c>
      <c r="M12660" s="28" t="s">
        <v>4832</v>
      </c>
    </row>
    <row r="12661" spans="1:13" hidden="1" x14ac:dyDescent="0.2">
      <c r="A12661" s="27">
        <v>96689</v>
      </c>
      <c r="B12661" s="28" t="s">
        <v>4582</v>
      </c>
      <c r="C12661" s="28" t="s">
        <v>4574</v>
      </c>
      <c r="D12661" s="25">
        <v>41992</v>
      </c>
      <c r="F12661" s="26">
        <v>-71.45</v>
      </c>
      <c r="G12661" s="28" t="s">
        <v>875</v>
      </c>
      <c r="H12661" s="28" t="s">
        <v>6666</v>
      </c>
      <c r="K12661" s="29">
        <v>41992</v>
      </c>
      <c r="L12661" s="28" t="s">
        <v>2984</v>
      </c>
      <c r="M12661" s="28" t="s">
        <v>2985</v>
      </c>
    </row>
    <row r="12662" spans="1:13" x14ac:dyDescent="0.2">
      <c r="A12662" s="27">
        <v>96921</v>
      </c>
      <c r="B12662" s="28" t="s">
        <v>4573</v>
      </c>
      <c r="C12662" s="28" t="s">
        <v>5135</v>
      </c>
      <c r="D12662" s="25">
        <v>41992</v>
      </c>
      <c r="F12662" s="26">
        <v>10.7</v>
      </c>
      <c r="G12662" s="28" t="s">
        <v>2205</v>
      </c>
      <c r="H12662" s="28" t="s">
        <v>7151</v>
      </c>
      <c r="J12662" s="28" t="s">
        <v>4911</v>
      </c>
      <c r="K12662" s="29">
        <v>41993</v>
      </c>
      <c r="L12662" s="28" t="s">
        <v>5658</v>
      </c>
      <c r="M12662" s="28" t="s">
        <v>1616</v>
      </c>
    </row>
    <row r="12663" spans="1:13" hidden="1" x14ac:dyDescent="0.2">
      <c r="A12663" s="27">
        <v>96922</v>
      </c>
      <c r="B12663" s="28" t="s">
        <v>4573</v>
      </c>
      <c r="C12663" s="28" t="s">
        <v>5135</v>
      </c>
      <c r="D12663" s="25">
        <v>41992</v>
      </c>
      <c r="E12663" s="28" t="s">
        <v>4141</v>
      </c>
      <c r="F12663" s="26">
        <v>29.9</v>
      </c>
      <c r="G12663" s="28" t="s">
        <v>2205</v>
      </c>
      <c r="H12663" s="28" t="s">
        <v>3484</v>
      </c>
      <c r="J12663" s="28" t="s">
        <v>4909</v>
      </c>
      <c r="K12663" s="29">
        <v>41993</v>
      </c>
      <c r="L12663" s="28" t="s">
        <v>5658</v>
      </c>
      <c r="M12663" s="28" t="s">
        <v>1584</v>
      </c>
    </row>
    <row r="12664" spans="1:13" hidden="1" x14ac:dyDescent="0.2">
      <c r="A12664" s="211">
        <v>96925</v>
      </c>
      <c r="B12664" s="28" t="s">
        <v>4573</v>
      </c>
      <c r="C12664" s="28" t="s">
        <v>5135</v>
      </c>
      <c r="D12664" s="25">
        <v>41993</v>
      </c>
      <c r="E12664" s="28" t="s">
        <v>4143</v>
      </c>
      <c r="F12664" s="26">
        <v>14.99</v>
      </c>
      <c r="G12664" s="28" t="s">
        <v>893</v>
      </c>
      <c r="H12664" s="28" t="s">
        <v>7323</v>
      </c>
      <c r="I12664" s="28" t="s">
        <v>7487</v>
      </c>
      <c r="J12664" s="28" t="s">
        <v>4912</v>
      </c>
      <c r="K12664" s="29">
        <v>41995</v>
      </c>
      <c r="L12664" s="28" t="s">
        <v>5658</v>
      </c>
      <c r="M12664" s="28" t="s">
        <v>3399</v>
      </c>
    </row>
    <row r="12665" spans="1:13" hidden="1" x14ac:dyDescent="0.2">
      <c r="A12665" s="211">
        <v>97663</v>
      </c>
      <c r="B12665" s="28" t="s">
        <v>4573</v>
      </c>
      <c r="C12665" s="28" t="s">
        <v>4580</v>
      </c>
      <c r="D12665" s="25">
        <v>41993</v>
      </c>
      <c r="E12665" s="28" t="s">
        <v>3437</v>
      </c>
      <c r="F12665" s="26">
        <v>25</v>
      </c>
      <c r="G12665" s="28" t="s">
        <v>897</v>
      </c>
      <c r="H12665" s="28" t="s">
        <v>3484</v>
      </c>
      <c r="J12665" s="28" t="s">
        <v>4911</v>
      </c>
    </row>
    <row r="12666" spans="1:13" hidden="1" x14ac:dyDescent="0.2">
      <c r="A12666" s="211">
        <v>96924</v>
      </c>
      <c r="B12666" s="28" t="s">
        <v>4573</v>
      </c>
      <c r="C12666" s="28" t="s">
        <v>5135</v>
      </c>
      <c r="D12666" s="25">
        <v>41993</v>
      </c>
      <c r="F12666" s="26">
        <v>4.3</v>
      </c>
      <c r="G12666" s="28" t="s">
        <v>7934</v>
      </c>
      <c r="H12666" s="28" t="s">
        <v>3484</v>
      </c>
      <c r="J12666" s="28" t="s">
        <v>4907</v>
      </c>
      <c r="K12666" s="29">
        <v>41995</v>
      </c>
      <c r="L12666" s="28" t="s">
        <v>5658</v>
      </c>
      <c r="M12666" s="28" t="s">
        <v>1617</v>
      </c>
    </row>
    <row r="12667" spans="1:13" hidden="1" x14ac:dyDescent="0.2">
      <c r="A12667" s="211">
        <v>97650</v>
      </c>
      <c r="B12667" s="28" t="s">
        <v>4573</v>
      </c>
      <c r="C12667" s="28" t="s">
        <v>4580</v>
      </c>
      <c r="D12667" s="25">
        <v>41993</v>
      </c>
      <c r="E12667" s="28" t="s">
        <v>2840</v>
      </c>
      <c r="F12667" s="26">
        <v>5</v>
      </c>
      <c r="G12667" s="28" t="s">
        <v>7120</v>
      </c>
      <c r="H12667" s="28" t="s">
        <v>3365</v>
      </c>
      <c r="J12667" s="28" t="s">
        <v>4911</v>
      </c>
    </row>
    <row r="12668" spans="1:13" hidden="1" x14ac:dyDescent="0.2">
      <c r="A12668" s="211">
        <v>96873.1</v>
      </c>
      <c r="B12668" s="33" t="s">
        <v>4573</v>
      </c>
      <c r="C12668" s="33" t="s">
        <v>5135</v>
      </c>
      <c r="D12668" s="25">
        <v>41993</v>
      </c>
      <c r="E12668" s="28" t="s">
        <v>6727</v>
      </c>
      <c r="F12668" s="26">
        <v>18</v>
      </c>
      <c r="G12668" s="28" t="s">
        <v>1560</v>
      </c>
      <c r="H12668" s="28" t="s">
        <v>3370</v>
      </c>
      <c r="J12668" s="28" t="s">
        <v>4907</v>
      </c>
      <c r="K12668" s="29">
        <v>41995</v>
      </c>
      <c r="L12668" s="33" t="s">
        <v>5658</v>
      </c>
      <c r="M12668" s="28" t="s">
        <v>2735</v>
      </c>
    </row>
    <row r="12669" spans="1:13" hidden="1" x14ac:dyDescent="0.2">
      <c r="A12669" s="211">
        <v>96873.2</v>
      </c>
      <c r="B12669" s="33" t="s">
        <v>4573</v>
      </c>
      <c r="C12669" s="33" t="s">
        <v>5135</v>
      </c>
      <c r="D12669" s="25">
        <v>41993</v>
      </c>
      <c r="E12669" s="28" t="s">
        <v>2807</v>
      </c>
      <c r="F12669" s="26">
        <v>20</v>
      </c>
      <c r="G12669" s="28" t="s">
        <v>1560</v>
      </c>
      <c r="H12669" s="28" t="s">
        <v>277</v>
      </c>
      <c r="J12669" s="28" t="s">
        <v>4909</v>
      </c>
      <c r="K12669" s="29">
        <v>41995</v>
      </c>
      <c r="L12669" s="33" t="s">
        <v>5658</v>
      </c>
      <c r="M12669" s="28" t="s">
        <v>2735</v>
      </c>
    </row>
    <row r="12670" spans="1:13" hidden="1" x14ac:dyDescent="0.2">
      <c r="A12670" s="27">
        <v>97651</v>
      </c>
      <c r="B12670" s="28" t="s">
        <v>4573</v>
      </c>
      <c r="C12670" s="28" t="s">
        <v>4580</v>
      </c>
      <c r="D12670" s="25">
        <v>41993</v>
      </c>
      <c r="E12670" s="28" t="s">
        <v>2826</v>
      </c>
      <c r="F12670" s="26">
        <v>32</v>
      </c>
      <c r="G12670" s="28" t="s">
        <v>3696</v>
      </c>
      <c r="H12670" s="28" t="s">
        <v>3484</v>
      </c>
      <c r="J12670" s="28" t="s">
        <v>4911</v>
      </c>
    </row>
    <row r="12671" spans="1:13" hidden="1" x14ac:dyDescent="0.2">
      <c r="A12671" s="27">
        <v>97662</v>
      </c>
      <c r="B12671" s="28" t="s">
        <v>4573</v>
      </c>
      <c r="C12671" s="28" t="s">
        <v>4580</v>
      </c>
      <c r="D12671" s="25">
        <v>41993</v>
      </c>
      <c r="E12671" s="28" t="s">
        <v>3436</v>
      </c>
      <c r="F12671" s="26">
        <v>20</v>
      </c>
      <c r="G12671" s="28" t="s">
        <v>3696</v>
      </c>
      <c r="H12671" s="28" t="s">
        <v>3488</v>
      </c>
      <c r="J12671" s="28" t="s">
        <v>4911</v>
      </c>
    </row>
    <row r="12672" spans="1:13" hidden="1" x14ac:dyDescent="0.2">
      <c r="A12672" s="27">
        <v>96980</v>
      </c>
      <c r="B12672" s="28" t="s">
        <v>4573</v>
      </c>
      <c r="C12672" s="28" t="s">
        <v>2008</v>
      </c>
      <c r="D12672" s="25">
        <v>41993</v>
      </c>
      <c r="F12672" s="26">
        <v>13.8</v>
      </c>
      <c r="G12672" s="28" t="s">
        <v>683</v>
      </c>
      <c r="H12672" s="28" t="s">
        <v>3365</v>
      </c>
      <c r="J12672" s="28" t="s">
        <v>4909</v>
      </c>
      <c r="K12672" s="29">
        <v>41995</v>
      </c>
      <c r="L12672" s="28" t="s">
        <v>5658</v>
      </c>
      <c r="M12672" s="28" t="s">
        <v>4836</v>
      </c>
    </row>
    <row r="12673" spans="1:13" hidden="1" x14ac:dyDescent="0.2">
      <c r="A12673" s="27">
        <v>96979</v>
      </c>
      <c r="B12673" s="28" t="s">
        <v>4573</v>
      </c>
      <c r="C12673" s="28" t="s">
        <v>2008</v>
      </c>
      <c r="D12673" s="25">
        <v>41994</v>
      </c>
      <c r="F12673" s="26">
        <v>36.31</v>
      </c>
      <c r="G12673" s="28" t="s">
        <v>683</v>
      </c>
      <c r="H12673" s="28" t="s">
        <v>7322</v>
      </c>
      <c r="J12673" s="28" t="s">
        <v>7139</v>
      </c>
      <c r="K12673" s="29">
        <v>41995</v>
      </c>
      <c r="L12673" s="28" t="s">
        <v>5658</v>
      </c>
      <c r="M12673" s="28" t="s">
        <v>4832</v>
      </c>
    </row>
    <row r="12674" spans="1:13" hidden="1" x14ac:dyDescent="0.2">
      <c r="A12674" s="211">
        <v>96927</v>
      </c>
      <c r="B12674" s="28" t="s">
        <v>4573</v>
      </c>
      <c r="C12674" s="28" t="s">
        <v>5135</v>
      </c>
      <c r="D12674" s="25">
        <v>41995</v>
      </c>
      <c r="F12674" s="26">
        <v>21</v>
      </c>
      <c r="G12674" s="28" t="s">
        <v>6760</v>
      </c>
      <c r="H12674" s="28" t="s">
        <v>4600</v>
      </c>
      <c r="J12674" s="28" t="s">
        <v>4907</v>
      </c>
      <c r="K12674" s="29">
        <v>41996</v>
      </c>
      <c r="L12674" s="28" t="s">
        <v>5658</v>
      </c>
      <c r="M12674" s="28" t="s">
        <v>3186</v>
      </c>
    </row>
    <row r="12675" spans="1:13" hidden="1" x14ac:dyDescent="0.2">
      <c r="A12675" s="211">
        <v>96928</v>
      </c>
      <c r="B12675" s="28" t="s">
        <v>4573</v>
      </c>
      <c r="C12675" s="28" t="s">
        <v>5135</v>
      </c>
      <c r="D12675" s="25">
        <v>41995</v>
      </c>
      <c r="F12675" s="26">
        <v>15.7</v>
      </c>
      <c r="G12675" s="28" t="s">
        <v>2208</v>
      </c>
      <c r="H12675" s="28" t="s">
        <v>4595</v>
      </c>
      <c r="K12675" s="29">
        <v>41996</v>
      </c>
      <c r="L12675" s="28" t="s">
        <v>5658</v>
      </c>
      <c r="M12675" s="28" t="s">
        <v>5529</v>
      </c>
    </row>
    <row r="12676" spans="1:13" hidden="1" x14ac:dyDescent="0.2">
      <c r="A12676" s="211">
        <v>96929</v>
      </c>
      <c r="B12676" s="28" t="s">
        <v>4573</v>
      </c>
      <c r="C12676" s="28" t="s">
        <v>5135</v>
      </c>
      <c r="D12676" s="25">
        <v>41995</v>
      </c>
      <c r="F12676" s="26">
        <v>45</v>
      </c>
      <c r="G12676" s="28" t="s">
        <v>1659</v>
      </c>
      <c r="H12676" s="28" t="s">
        <v>4600</v>
      </c>
      <c r="J12676" s="28" t="s">
        <v>4907</v>
      </c>
      <c r="K12676" s="29">
        <v>41996</v>
      </c>
      <c r="L12676" s="28" t="s">
        <v>5658</v>
      </c>
      <c r="M12676" s="28" t="s">
        <v>5073</v>
      </c>
    </row>
    <row r="12677" spans="1:13" hidden="1" x14ac:dyDescent="0.2">
      <c r="A12677" s="27">
        <v>96686</v>
      </c>
      <c r="B12677" s="28" t="s">
        <v>4573</v>
      </c>
      <c r="C12677" s="28" t="s">
        <v>4574</v>
      </c>
      <c r="D12677" s="25">
        <v>41995</v>
      </c>
      <c r="F12677" s="26">
        <v>85</v>
      </c>
      <c r="G12677" s="28" t="s">
        <v>5152</v>
      </c>
      <c r="H12677" s="28" t="s">
        <v>7311</v>
      </c>
      <c r="J12677" s="28" t="s">
        <v>4683</v>
      </c>
      <c r="K12677" s="29">
        <v>41995</v>
      </c>
      <c r="L12677" s="28" t="s">
        <v>7182</v>
      </c>
      <c r="M12677" s="28" t="s">
        <v>8064</v>
      </c>
    </row>
    <row r="12678" spans="1:13" hidden="1" x14ac:dyDescent="0.2">
      <c r="A12678" s="27">
        <v>96926</v>
      </c>
      <c r="B12678" s="28" t="s">
        <v>4573</v>
      </c>
      <c r="C12678" s="28" t="s">
        <v>5135</v>
      </c>
      <c r="D12678" s="25">
        <v>41995</v>
      </c>
      <c r="F12678" s="26">
        <v>8.48</v>
      </c>
      <c r="G12678" s="28" t="s">
        <v>2210</v>
      </c>
      <c r="H12678" s="28" t="s">
        <v>3484</v>
      </c>
      <c r="J12678" s="28" t="s">
        <v>4907</v>
      </c>
      <c r="K12678" s="29">
        <v>41996</v>
      </c>
      <c r="L12678" s="28" t="s">
        <v>5658</v>
      </c>
      <c r="M12678" s="28" t="s">
        <v>1618</v>
      </c>
    </row>
    <row r="12679" spans="1:13" hidden="1" x14ac:dyDescent="0.2">
      <c r="A12679" s="211">
        <v>96874</v>
      </c>
      <c r="B12679" s="33" t="s">
        <v>4573</v>
      </c>
      <c r="C12679" s="33" t="s">
        <v>5135</v>
      </c>
      <c r="D12679" s="25">
        <v>41996</v>
      </c>
      <c r="F12679" s="26">
        <v>19</v>
      </c>
      <c r="G12679" s="28" t="s">
        <v>1560</v>
      </c>
      <c r="H12679" s="28" t="s">
        <v>4595</v>
      </c>
      <c r="K12679" s="29">
        <v>41997</v>
      </c>
      <c r="L12679" s="33" t="s">
        <v>5658</v>
      </c>
      <c r="M12679" s="28" t="s">
        <v>2735</v>
      </c>
    </row>
    <row r="12680" spans="1:13" hidden="1" x14ac:dyDescent="0.2">
      <c r="A12680" s="27">
        <v>96685</v>
      </c>
      <c r="B12680" s="28" t="s">
        <v>4573</v>
      </c>
      <c r="C12680" s="28" t="s">
        <v>4574</v>
      </c>
      <c r="D12680" s="25">
        <v>41996</v>
      </c>
      <c r="E12680" s="28" t="s">
        <v>3389</v>
      </c>
      <c r="F12680" s="26">
        <v>48.69</v>
      </c>
      <c r="G12680" s="28" t="s">
        <v>5139</v>
      </c>
      <c r="H12680" s="28" t="s">
        <v>3381</v>
      </c>
      <c r="J12680" s="28" t="s">
        <v>4911</v>
      </c>
      <c r="K12680" s="29">
        <v>41996</v>
      </c>
      <c r="L12680" s="28" t="s">
        <v>7174</v>
      </c>
      <c r="M12680" s="28" t="s">
        <v>7209</v>
      </c>
    </row>
    <row r="12681" spans="1:13" hidden="1" x14ac:dyDescent="0.2">
      <c r="A12681" s="27">
        <v>97664</v>
      </c>
      <c r="B12681" s="28" t="s">
        <v>4573</v>
      </c>
      <c r="C12681" s="28" t="s">
        <v>4580</v>
      </c>
      <c r="D12681" s="25">
        <v>41996</v>
      </c>
      <c r="E12681" s="28" t="s">
        <v>3438</v>
      </c>
      <c r="F12681" s="26">
        <v>7</v>
      </c>
      <c r="G12681" s="28" t="s">
        <v>3696</v>
      </c>
      <c r="H12681" s="28" t="s">
        <v>3488</v>
      </c>
      <c r="J12681" s="28" t="s">
        <v>4911</v>
      </c>
    </row>
    <row r="12682" spans="1:13" hidden="1" x14ac:dyDescent="0.2">
      <c r="A12682" s="27">
        <v>96683</v>
      </c>
      <c r="B12682" s="28" t="s">
        <v>4585</v>
      </c>
      <c r="C12682" s="28" t="s">
        <v>4574</v>
      </c>
      <c r="D12682" s="25">
        <v>41996</v>
      </c>
      <c r="F12682" s="26">
        <v>20.8</v>
      </c>
      <c r="G12682" s="28" t="s">
        <v>5141</v>
      </c>
      <c r="H12682" s="28" t="s">
        <v>5948</v>
      </c>
      <c r="J12682" s="28" t="s">
        <v>4907</v>
      </c>
      <c r="K12682" s="29">
        <v>41996</v>
      </c>
      <c r="L12682" s="28" t="s">
        <v>7174</v>
      </c>
      <c r="M12682" s="28" t="s">
        <v>5035</v>
      </c>
    </row>
    <row r="12683" spans="1:13" hidden="1" x14ac:dyDescent="0.2">
      <c r="A12683" s="27">
        <v>96930.1</v>
      </c>
      <c r="B12683" s="28" t="s">
        <v>4573</v>
      </c>
      <c r="C12683" s="28" t="s">
        <v>5135</v>
      </c>
      <c r="D12683" s="25">
        <v>41996</v>
      </c>
      <c r="E12683" s="28" t="s">
        <v>2815</v>
      </c>
      <c r="F12683" s="26">
        <v>13.3</v>
      </c>
      <c r="G12683" s="28" t="s">
        <v>5137</v>
      </c>
      <c r="H12683" s="28" t="s">
        <v>3488</v>
      </c>
      <c r="J12683" s="28" t="s">
        <v>4909</v>
      </c>
      <c r="K12683" s="29">
        <v>41997</v>
      </c>
      <c r="L12683" s="28" t="s">
        <v>5658</v>
      </c>
      <c r="M12683" s="28" t="s">
        <v>3175</v>
      </c>
    </row>
    <row r="12684" spans="1:13" hidden="1" x14ac:dyDescent="0.2">
      <c r="A12684" s="27">
        <v>96930.2</v>
      </c>
      <c r="B12684" s="28" t="s">
        <v>4573</v>
      </c>
      <c r="C12684" s="28" t="s">
        <v>5135</v>
      </c>
      <c r="D12684" s="25">
        <v>41996</v>
      </c>
      <c r="E12684" s="28" t="s">
        <v>2816</v>
      </c>
      <c r="F12684" s="26">
        <v>92.38</v>
      </c>
      <c r="G12684" s="28" t="s">
        <v>5137</v>
      </c>
      <c r="H12684" s="28" t="s">
        <v>5946</v>
      </c>
      <c r="I12684" s="28" t="s">
        <v>7487</v>
      </c>
      <c r="J12684" s="28" t="s">
        <v>4909</v>
      </c>
      <c r="K12684" s="29">
        <v>41997</v>
      </c>
      <c r="L12684" s="28" t="s">
        <v>5658</v>
      </c>
      <c r="M12684" s="28" t="s">
        <v>3175</v>
      </c>
    </row>
    <row r="12685" spans="1:13" hidden="1" x14ac:dyDescent="0.2">
      <c r="A12685" s="27">
        <v>96684</v>
      </c>
      <c r="B12685" s="28" t="s">
        <v>5138</v>
      </c>
      <c r="C12685" s="28" t="s">
        <v>4574</v>
      </c>
      <c r="D12685" s="25">
        <v>41996</v>
      </c>
      <c r="F12685" s="26">
        <v>260.51</v>
      </c>
      <c r="G12685" s="28" t="s">
        <v>4574</v>
      </c>
      <c r="H12685" s="28" t="s">
        <v>3381</v>
      </c>
      <c r="K12685" s="29">
        <v>41996</v>
      </c>
      <c r="L12685" s="28" t="s">
        <v>7206</v>
      </c>
      <c r="M12685" s="28" t="s">
        <v>689</v>
      </c>
    </row>
    <row r="12686" spans="1:13" hidden="1" x14ac:dyDescent="0.2">
      <c r="A12686" s="211">
        <v>96682</v>
      </c>
      <c r="B12686" s="28" t="s">
        <v>4579</v>
      </c>
      <c r="C12686" s="28" t="s">
        <v>4574</v>
      </c>
      <c r="D12686" s="25">
        <v>41997</v>
      </c>
      <c r="F12686" s="26">
        <v>30</v>
      </c>
      <c r="G12686" s="28" t="s">
        <v>4580</v>
      </c>
      <c r="H12686" s="28" t="s">
        <v>6667</v>
      </c>
      <c r="K12686" s="29">
        <v>41997</v>
      </c>
      <c r="L12686" s="28" t="s">
        <v>3059</v>
      </c>
      <c r="M12686" s="28" t="s">
        <v>7268</v>
      </c>
    </row>
    <row r="12687" spans="1:13" hidden="1" x14ac:dyDescent="0.2">
      <c r="A12687" s="211">
        <v>96932</v>
      </c>
      <c r="B12687" s="28" t="s">
        <v>4573</v>
      </c>
      <c r="C12687" s="28" t="s">
        <v>5135</v>
      </c>
      <c r="D12687" s="25">
        <v>41997</v>
      </c>
      <c r="E12687" s="28" t="s">
        <v>4144</v>
      </c>
      <c r="F12687" s="26">
        <v>35</v>
      </c>
      <c r="G12687" s="28" t="s">
        <v>4258</v>
      </c>
      <c r="H12687" s="28" t="s">
        <v>4599</v>
      </c>
      <c r="I12687" s="28" t="s">
        <v>410</v>
      </c>
      <c r="J12687" s="28" t="s">
        <v>7139</v>
      </c>
      <c r="K12687" s="29">
        <v>42000</v>
      </c>
      <c r="L12687" s="28" t="s">
        <v>5658</v>
      </c>
      <c r="M12687" s="28" t="s">
        <v>5705</v>
      </c>
    </row>
    <row r="12688" spans="1:13" hidden="1" x14ac:dyDescent="0.2">
      <c r="A12688" s="27">
        <v>96933</v>
      </c>
      <c r="B12688" s="28" t="s">
        <v>4573</v>
      </c>
      <c r="C12688" s="28" t="s">
        <v>5135</v>
      </c>
      <c r="D12688" s="25">
        <v>41997</v>
      </c>
      <c r="E12688" s="28" t="s">
        <v>131</v>
      </c>
      <c r="F12688" s="26">
        <v>30</v>
      </c>
      <c r="G12688" s="28" t="s">
        <v>6788</v>
      </c>
      <c r="H12688" s="28" t="s">
        <v>3370</v>
      </c>
      <c r="J12688" s="28" t="s">
        <v>4911</v>
      </c>
      <c r="K12688" s="29">
        <v>42000</v>
      </c>
      <c r="L12688" s="28" t="s">
        <v>5658</v>
      </c>
      <c r="M12688" s="28" t="s">
        <v>3465</v>
      </c>
    </row>
    <row r="12689" spans="1:13" hidden="1" x14ac:dyDescent="0.2">
      <c r="A12689" s="27">
        <v>96931</v>
      </c>
      <c r="B12689" s="28" t="s">
        <v>4573</v>
      </c>
      <c r="C12689" s="28" t="s">
        <v>5135</v>
      </c>
      <c r="D12689" s="25">
        <v>41997</v>
      </c>
      <c r="F12689" s="26">
        <v>28.97</v>
      </c>
      <c r="G12689" s="28" t="s">
        <v>3697</v>
      </c>
      <c r="H12689" s="28" t="s">
        <v>4595</v>
      </c>
      <c r="J12689" s="28" t="s">
        <v>4909</v>
      </c>
      <c r="K12689" s="29">
        <v>42000</v>
      </c>
      <c r="L12689" s="28" t="s">
        <v>5658</v>
      </c>
      <c r="M12689" s="28" t="s">
        <v>3967</v>
      </c>
    </row>
    <row r="12690" spans="1:13" hidden="1" x14ac:dyDescent="0.2">
      <c r="A12690" s="211">
        <v>96983</v>
      </c>
      <c r="B12690" s="28" t="s">
        <v>4573</v>
      </c>
      <c r="C12690" s="28" t="s">
        <v>2008</v>
      </c>
      <c r="D12690" s="25">
        <v>41998</v>
      </c>
      <c r="E12690" s="28" t="s">
        <v>2247</v>
      </c>
      <c r="F12690" s="26">
        <v>2.5</v>
      </c>
      <c r="G12690" s="28" t="s">
        <v>6757</v>
      </c>
      <c r="H12690" s="28" t="s">
        <v>4599</v>
      </c>
      <c r="I12690" s="28" t="s">
        <v>410</v>
      </c>
      <c r="J12690" s="28" t="s">
        <v>4909</v>
      </c>
      <c r="K12690" s="29">
        <v>42002</v>
      </c>
      <c r="L12690" s="28" t="s">
        <v>5658</v>
      </c>
      <c r="M12690" s="28" t="s">
        <v>2231</v>
      </c>
    </row>
    <row r="12691" spans="1:13" hidden="1" x14ac:dyDescent="0.2">
      <c r="A12691" s="211">
        <v>96934</v>
      </c>
      <c r="B12691" s="28" t="s">
        <v>4573</v>
      </c>
      <c r="C12691" s="28" t="s">
        <v>5135</v>
      </c>
      <c r="D12691" s="25">
        <v>41999</v>
      </c>
      <c r="E12691" s="28" t="s">
        <v>438</v>
      </c>
      <c r="F12691" s="26">
        <v>1.58</v>
      </c>
      <c r="G12691" s="28" t="s">
        <v>437</v>
      </c>
      <c r="H12691" s="28" t="s">
        <v>3381</v>
      </c>
      <c r="J12691" s="28" t="s">
        <v>4909</v>
      </c>
      <c r="K12691" s="29">
        <v>42000</v>
      </c>
      <c r="L12691" s="28" t="s">
        <v>5658</v>
      </c>
      <c r="M12691" s="28" t="s">
        <v>1619</v>
      </c>
    </row>
    <row r="12692" spans="1:13" hidden="1" x14ac:dyDescent="0.2">
      <c r="A12692" s="27">
        <v>96984</v>
      </c>
      <c r="B12692" s="28" t="s">
        <v>4573</v>
      </c>
      <c r="C12692" s="28" t="s">
        <v>2008</v>
      </c>
      <c r="D12692" s="25">
        <v>41999</v>
      </c>
      <c r="F12692" s="26">
        <v>48.35</v>
      </c>
      <c r="G12692" s="28" t="s">
        <v>5160</v>
      </c>
      <c r="H12692" s="28" t="s">
        <v>4599</v>
      </c>
      <c r="I12692" s="28" t="s">
        <v>410</v>
      </c>
      <c r="J12692" s="28" t="s">
        <v>7139</v>
      </c>
      <c r="K12692" s="29">
        <v>42002</v>
      </c>
      <c r="L12692" s="28" t="s">
        <v>5658</v>
      </c>
      <c r="M12692" s="28" t="s">
        <v>2232</v>
      </c>
    </row>
    <row r="12693" spans="1:13" hidden="1" x14ac:dyDescent="0.2">
      <c r="A12693" s="27">
        <v>96986</v>
      </c>
      <c r="B12693" s="28" t="s">
        <v>4573</v>
      </c>
      <c r="C12693" s="28" t="s">
        <v>2008</v>
      </c>
      <c r="D12693" s="25">
        <v>41999</v>
      </c>
      <c r="F12693" s="26">
        <v>48.58</v>
      </c>
      <c r="G12693" s="28" t="s">
        <v>5160</v>
      </c>
      <c r="H12693" s="28" t="s">
        <v>4599</v>
      </c>
      <c r="I12693" s="28" t="s">
        <v>410</v>
      </c>
      <c r="J12693" s="28" t="s">
        <v>7139</v>
      </c>
      <c r="K12693" s="29">
        <v>42002</v>
      </c>
      <c r="L12693" s="28" t="s">
        <v>5658</v>
      </c>
      <c r="M12693" s="28" t="s">
        <v>2234</v>
      </c>
    </row>
    <row r="12694" spans="1:13" hidden="1" x14ac:dyDescent="0.2">
      <c r="A12694" s="211">
        <v>96985</v>
      </c>
      <c r="B12694" s="28" t="s">
        <v>4573</v>
      </c>
      <c r="C12694" s="28" t="s">
        <v>2008</v>
      </c>
      <c r="D12694" s="25">
        <v>42000</v>
      </c>
      <c r="E12694" s="28" t="s">
        <v>2248</v>
      </c>
      <c r="F12694" s="26">
        <v>160.36000000000001</v>
      </c>
      <c r="G12694" s="28" t="s">
        <v>889</v>
      </c>
      <c r="H12694" s="28" t="s">
        <v>4599</v>
      </c>
      <c r="I12694" s="28" t="s">
        <v>410</v>
      </c>
      <c r="J12694" s="28" t="s">
        <v>4909</v>
      </c>
      <c r="K12694" s="29">
        <v>42002</v>
      </c>
      <c r="L12694" s="28" t="s">
        <v>5658</v>
      </c>
      <c r="M12694" s="28" t="s">
        <v>2233</v>
      </c>
    </row>
    <row r="12695" spans="1:13" hidden="1" x14ac:dyDescent="0.2">
      <c r="A12695" s="211">
        <v>96990</v>
      </c>
      <c r="B12695" s="28" t="s">
        <v>4573</v>
      </c>
      <c r="C12695" s="28" t="s">
        <v>2008</v>
      </c>
      <c r="D12695" s="25">
        <v>42000</v>
      </c>
      <c r="F12695" s="26">
        <v>49.06</v>
      </c>
      <c r="G12695" s="28" t="s">
        <v>2203</v>
      </c>
      <c r="H12695" s="28" t="s">
        <v>4599</v>
      </c>
      <c r="I12695" s="28" t="s">
        <v>410</v>
      </c>
      <c r="J12695" s="28" t="s">
        <v>4909</v>
      </c>
      <c r="K12695" s="29">
        <v>42003</v>
      </c>
      <c r="L12695" s="28" t="s">
        <v>5658</v>
      </c>
      <c r="M12695" s="28" t="s">
        <v>2238</v>
      </c>
    </row>
    <row r="12696" spans="1:13" hidden="1" x14ac:dyDescent="0.2">
      <c r="A12696" s="211">
        <v>96991</v>
      </c>
      <c r="B12696" s="28" t="s">
        <v>4573</v>
      </c>
      <c r="C12696" s="28" t="s">
        <v>2008</v>
      </c>
      <c r="D12696" s="25">
        <v>42000</v>
      </c>
      <c r="F12696" s="26">
        <v>34.270000000000003</v>
      </c>
      <c r="G12696" s="28" t="s">
        <v>2203</v>
      </c>
      <c r="H12696" s="28" t="s">
        <v>4599</v>
      </c>
      <c r="I12696" s="28" t="s">
        <v>410</v>
      </c>
      <c r="J12696" s="28" t="s">
        <v>4909</v>
      </c>
      <c r="K12696" s="29">
        <v>42003</v>
      </c>
      <c r="L12696" s="28" t="s">
        <v>5658</v>
      </c>
      <c r="M12696" s="28" t="s">
        <v>2239</v>
      </c>
    </row>
    <row r="12697" spans="1:13" hidden="1" x14ac:dyDescent="0.2">
      <c r="A12697" s="27">
        <v>96992</v>
      </c>
      <c r="B12697" s="28" t="s">
        <v>4573</v>
      </c>
      <c r="C12697" s="28" t="s">
        <v>2008</v>
      </c>
      <c r="D12697" s="25">
        <v>42000</v>
      </c>
      <c r="E12697" s="28" t="s">
        <v>2250</v>
      </c>
      <c r="F12697" s="26">
        <v>80.319999999999993</v>
      </c>
      <c r="G12697" s="28" t="s">
        <v>688</v>
      </c>
      <c r="H12697" s="28" t="s">
        <v>4599</v>
      </c>
      <c r="I12697" s="28" t="s">
        <v>410</v>
      </c>
      <c r="J12697" s="28" t="s">
        <v>4909</v>
      </c>
      <c r="K12697" s="29">
        <v>42003</v>
      </c>
      <c r="L12697" s="28" t="s">
        <v>5658</v>
      </c>
      <c r="M12697" s="28" t="s">
        <v>2240</v>
      </c>
    </row>
    <row r="12698" spans="1:13" hidden="1" x14ac:dyDescent="0.2">
      <c r="A12698" s="27">
        <v>96988</v>
      </c>
      <c r="B12698" s="28" t="s">
        <v>4573</v>
      </c>
      <c r="C12698" s="28" t="s">
        <v>2008</v>
      </c>
      <c r="D12698" s="25">
        <v>42000</v>
      </c>
      <c r="E12698" s="28" t="s">
        <v>2249</v>
      </c>
      <c r="F12698" s="26">
        <v>36.15</v>
      </c>
      <c r="G12698" s="28" t="s">
        <v>6762</v>
      </c>
      <c r="H12698" s="28" t="s">
        <v>4599</v>
      </c>
      <c r="I12698" s="28" t="s">
        <v>410</v>
      </c>
      <c r="J12698" s="28" t="s">
        <v>4906</v>
      </c>
      <c r="K12698" s="29">
        <v>42003</v>
      </c>
      <c r="L12698" s="28" t="s">
        <v>5658</v>
      </c>
      <c r="M12698" s="28" t="s">
        <v>2236</v>
      </c>
    </row>
    <row r="12699" spans="1:13" hidden="1" x14ac:dyDescent="0.2">
      <c r="A12699" s="211">
        <v>96987</v>
      </c>
      <c r="B12699" s="28" t="s">
        <v>4573</v>
      </c>
      <c r="C12699" s="28" t="s">
        <v>2008</v>
      </c>
      <c r="D12699" s="25">
        <v>42002</v>
      </c>
      <c r="F12699" s="26">
        <v>5.46</v>
      </c>
      <c r="G12699" s="28" t="s">
        <v>2203</v>
      </c>
      <c r="H12699" s="28" t="s">
        <v>4599</v>
      </c>
      <c r="I12699" s="28" t="s">
        <v>410</v>
      </c>
      <c r="J12699" s="28" t="s">
        <v>4909</v>
      </c>
      <c r="K12699" s="29">
        <v>42003</v>
      </c>
      <c r="L12699" s="28" t="s">
        <v>5658</v>
      </c>
      <c r="M12699" s="28" t="s">
        <v>2235</v>
      </c>
    </row>
    <row r="12700" spans="1:13" hidden="1" x14ac:dyDescent="0.2">
      <c r="A12700" s="27">
        <v>96681</v>
      </c>
      <c r="B12700" s="28" t="s">
        <v>4579</v>
      </c>
      <c r="C12700" s="28" t="s">
        <v>4574</v>
      </c>
      <c r="D12700" s="25">
        <v>42002</v>
      </c>
      <c r="F12700" s="26">
        <v>3430.8</v>
      </c>
      <c r="G12700" s="28" t="s">
        <v>5135</v>
      </c>
      <c r="H12700" s="28" t="s">
        <v>6667</v>
      </c>
      <c r="K12700" s="29">
        <v>42002</v>
      </c>
      <c r="L12700" s="28" t="s">
        <v>7212</v>
      </c>
      <c r="M12700" s="28" t="s">
        <v>8063</v>
      </c>
    </row>
    <row r="12701" spans="1:13" hidden="1" x14ac:dyDescent="0.2">
      <c r="A12701" s="27">
        <v>96679</v>
      </c>
      <c r="B12701" s="28" t="s">
        <v>4573</v>
      </c>
      <c r="C12701" s="28" t="s">
        <v>4574</v>
      </c>
      <c r="D12701" s="25">
        <v>42002</v>
      </c>
      <c r="F12701" s="26">
        <v>85</v>
      </c>
      <c r="G12701" s="28" t="s">
        <v>5152</v>
      </c>
      <c r="H12701" s="28" t="s">
        <v>7311</v>
      </c>
      <c r="J12701" s="28" t="s">
        <v>4683</v>
      </c>
      <c r="K12701" s="29">
        <v>42002</v>
      </c>
      <c r="L12701" s="28" t="s">
        <v>7182</v>
      </c>
      <c r="M12701" s="28" t="s">
        <v>8062</v>
      </c>
    </row>
    <row r="12702" spans="1:13" hidden="1" x14ac:dyDescent="0.2">
      <c r="A12702" s="27">
        <v>96989</v>
      </c>
      <c r="B12702" s="28" t="s">
        <v>4573</v>
      </c>
      <c r="C12702" s="28" t="s">
        <v>2008</v>
      </c>
      <c r="D12702" s="25">
        <v>42002</v>
      </c>
      <c r="F12702" s="26">
        <v>12.69</v>
      </c>
      <c r="G12702" s="28" t="s">
        <v>4595</v>
      </c>
      <c r="H12702" s="28" t="s">
        <v>4599</v>
      </c>
      <c r="I12702" s="28" t="s">
        <v>410</v>
      </c>
      <c r="J12702" s="28" t="s">
        <v>4909</v>
      </c>
      <c r="K12702" s="29">
        <v>42003</v>
      </c>
      <c r="L12702" s="28" t="s">
        <v>5658</v>
      </c>
      <c r="M12702" s="28" t="s">
        <v>2237</v>
      </c>
    </row>
    <row r="12703" spans="1:13" hidden="1" x14ac:dyDescent="0.2">
      <c r="A12703" s="27">
        <v>96680</v>
      </c>
      <c r="B12703" s="28" t="s">
        <v>4573</v>
      </c>
      <c r="C12703" s="28" t="s">
        <v>4574</v>
      </c>
      <c r="D12703" s="25">
        <v>42002</v>
      </c>
      <c r="F12703" s="26">
        <v>46.85</v>
      </c>
      <c r="G12703" s="28" t="s">
        <v>6790</v>
      </c>
      <c r="H12703" s="28" t="s">
        <v>3381</v>
      </c>
      <c r="J12703" s="28" t="s">
        <v>4909</v>
      </c>
      <c r="K12703" s="29">
        <v>42002</v>
      </c>
      <c r="L12703" s="28" t="s">
        <v>7174</v>
      </c>
      <c r="M12703" s="28" t="s">
        <v>7220</v>
      </c>
    </row>
    <row r="12704" spans="1:13" hidden="1" x14ac:dyDescent="0.2">
      <c r="A12704" s="211">
        <v>96993</v>
      </c>
      <c r="B12704" s="28" t="s">
        <v>4573</v>
      </c>
      <c r="C12704" s="28" t="s">
        <v>2008</v>
      </c>
      <c r="D12704" s="25">
        <v>42003</v>
      </c>
      <c r="F12704" s="26">
        <v>78.52</v>
      </c>
      <c r="G12704" s="28" t="s">
        <v>2203</v>
      </c>
      <c r="H12704" s="28" t="s">
        <v>4599</v>
      </c>
      <c r="I12704" s="28" t="s">
        <v>410</v>
      </c>
      <c r="J12704" s="28" t="s">
        <v>4909</v>
      </c>
      <c r="K12704" s="29">
        <v>42004</v>
      </c>
      <c r="L12704" s="28" t="s">
        <v>5658</v>
      </c>
      <c r="M12704" s="28" t="s">
        <v>2241</v>
      </c>
    </row>
    <row r="12705" spans="1:13" hidden="1" x14ac:dyDescent="0.2">
      <c r="A12705" s="27">
        <v>96678</v>
      </c>
      <c r="B12705" s="28" t="s">
        <v>4573</v>
      </c>
      <c r="C12705" s="28" t="s">
        <v>4574</v>
      </c>
      <c r="D12705" s="25">
        <v>42003</v>
      </c>
      <c r="F12705" s="26">
        <v>17.79</v>
      </c>
      <c r="G12705" s="28" t="s">
        <v>5136</v>
      </c>
      <c r="H12705" s="28" t="s">
        <v>3381</v>
      </c>
      <c r="J12705" s="28" t="s">
        <v>4911</v>
      </c>
      <c r="K12705" s="29">
        <v>42003</v>
      </c>
      <c r="L12705" s="28" t="s">
        <v>7174</v>
      </c>
      <c r="M12705" s="28" t="s">
        <v>7221</v>
      </c>
    </row>
    <row r="12706" spans="1:13" hidden="1" x14ac:dyDescent="0.2">
      <c r="A12706" s="211">
        <v>96677</v>
      </c>
      <c r="B12706" s="28" t="s">
        <v>4579</v>
      </c>
      <c r="C12706" s="28" t="s">
        <v>4574</v>
      </c>
      <c r="D12706" s="25">
        <v>42004</v>
      </c>
      <c r="F12706" s="26">
        <v>163.01</v>
      </c>
      <c r="G12706" s="28" t="s">
        <v>4580</v>
      </c>
      <c r="H12706" s="28" t="s">
        <v>6667</v>
      </c>
      <c r="K12706" s="29">
        <v>42004</v>
      </c>
      <c r="L12706" s="28" t="s">
        <v>3059</v>
      </c>
      <c r="M12706" s="28" t="s">
        <v>8061</v>
      </c>
    </row>
    <row r="12707" spans="1:13" hidden="1" x14ac:dyDescent="0.2">
      <c r="A12707" s="211">
        <v>97680</v>
      </c>
      <c r="B12707" s="28" t="s">
        <v>4573</v>
      </c>
      <c r="C12707" s="28" t="s">
        <v>4580</v>
      </c>
      <c r="D12707" s="25">
        <v>42004</v>
      </c>
      <c r="E12707" s="28" t="s">
        <v>128</v>
      </c>
      <c r="F12707" s="26">
        <v>300</v>
      </c>
      <c r="G12707" s="28" t="s">
        <v>6757</v>
      </c>
      <c r="H12707" s="28" t="s">
        <v>4599</v>
      </c>
      <c r="I12707" s="28" t="s">
        <v>410</v>
      </c>
      <c r="J12707" s="28" t="s">
        <v>4909</v>
      </c>
    </row>
    <row r="12708" spans="1:13" hidden="1" x14ac:dyDescent="0.2">
      <c r="A12708" s="27">
        <v>96994</v>
      </c>
      <c r="B12708" s="28" t="s">
        <v>4573</v>
      </c>
      <c r="C12708" s="28" t="s">
        <v>2008</v>
      </c>
      <c r="D12708" s="25">
        <v>42005</v>
      </c>
      <c r="E12708" s="28" t="s">
        <v>2251</v>
      </c>
      <c r="F12708" s="26">
        <v>175.14</v>
      </c>
      <c r="G12708" s="28" t="s">
        <v>688</v>
      </c>
      <c r="H12708" s="28" t="s">
        <v>4599</v>
      </c>
      <c r="I12708" s="28" t="s">
        <v>410</v>
      </c>
      <c r="J12708" s="28" t="s">
        <v>4909</v>
      </c>
      <c r="K12708" s="29">
        <v>42036</v>
      </c>
      <c r="L12708" s="28" t="s">
        <v>5658</v>
      </c>
      <c r="M12708" s="28" t="s">
        <v>2242</v>
      </c>
    </row>
    <row r="12709" spans="1:13" hidden="1" x14ac:dyDescent="0.2">
      <c r="A12709" s="27">
        <v>97668</v>
      </c>
      <c r="B12709" s="28" t="s">
        <v>4573</v>
      </c>
      <c r="C12709" s="28" t="s">
        <v>4580</v>
      </c>
      <c r="D12709" s="25">
        <v>42005</v>
      </c>
      <c r="E12709" s="28" t="s">
        <v>2995</v>
      </c>
      <c r="F12709" s="26">
        <v>220</v>
      </c>
      <c r="G12709" s="28" t="s">
        <v>4595</v>
      </c>
      <c r="H12709" s="28" t="s">
        <v>3370</v>
      </c>
    </row>
    <row r="12710" spans="1:13" hidden="1" x14ac:dyDescent="0.2">
      <c r="A12710" s="27">
        <v>97667</v>
      </c>
      <c r="B12710" s="28" t="s">
        <v>5150</v>
      </c>
      <c r="C12710" s="28" t="s">
        <v>4580</v>
      </c>
      <c r="D12710" s="25">
        <v>42005</v>
      </c>
      <c r="E12710" s="28" t="s">
        <v>2994</v>
      </c>
      <c r="F12710" s="26">
        <v>-220</v>
      </c>
      <c r="G12710" s="28" t="s">
        <v>4574</v>
      </c>
      <c r="H12710" s="28" t="s">
        <v>6667</v>
      </c>
    </row>
    <row r="12711" spans="1:13" hidden="1" x14ac:dyDescent="0.2">
      <c r="A12711" s="211">
        <v>97071</v>
      </c>
      <c r="B12711" s="28" t="s">
        <v>4573</v>
      </c>
      <c r="C12711" s="28" t="s">
        <v>4574</v>
      </c>
      <c r="D12711" s="25">
        <v>42006</v>
      </c>
      <c r="E12711" s="28" t="s">
        <v>6701</v>
      </c>
      <c r="F12711" s="26">
        <v>872</v>
      </c>
      <c r="G12711" s="28" t="s">
        <v>5678</v>
      </c>
      <c r="H12711" s="28" t="s">
        <v>7154</v>
      </c>
      <c r="J12711" s="28" t="s">
        <v>4906</v>
      </c>
      <c r="K12711" s="29">
        <v>42006</v>
      </c>
      <c r="L12711" s="28" t="s">
        <v>7174</v>
      </c>
      <c r="M12711" s="28" t="s">
        <v>8051</v>
      </c>
    </row>
    <row r="12712" spans="1:13" hidden="1" x14ac:dyDescent="0.2">
      <c r="A12712" s="211">
        <v>96997</v>
      </c>
      <c r="B12712" s="28" t="s">
        <v>4573</v>
      </c>
      <c r="C12712" s="28" t="s">
        <v>2008</v>
      </c>
      <c r="D12712" s="25">
        <v>42006</v>
      </c>
      <c r="E12712" s="28" t="s">
        <v>7933</v>
      </c>
      <c r="F12712" s="26">
        <v>20.25</v>
      </c>
      <c r="G12712" s="28" t="s">
        <v>7120</v>
      </c>
      <c r="H12712" s="28" t="s">
        <v>4599</v>
      </c>
      <c r="I12712" s="28" t="s">
        <v>410</v>
      </c>
      <c r="J12712" s="28" t="s">
        <v>4909</v>
      </c>
      <c r="K12712" s="29">
        <v>42125</v>
      </c>
      <c r="L12712" s="28" t="s">
        <v>5658</v>
      </c>
      <c r="M12712" s="28" t="s">
        <v>2244</v>
      </c>
    </row>
    <row r="12713" spans="1:13" hidden="1" x14ac:dyDescent="0.2">
      <c r="A12713" s="211">
        <v>97065</v>
      </c>
      <c r="B12713" s="28" t="s">
        <v>4573</v>
      </c>
      <c r="C12713" s="28" t="s">
        <v>4574</v>
      </c>
      <c r="D12713" s="25">
        <v>42006</v>
      </c>
      <c r="F12713" s="26">
        <v>5</v>
      </c>
      <c r="G12713" s="28" t="s">
        <v>5134</v>
      </c>
      <c r="H12713" s="28" t="s">
        <v>5954</v>
      </c>
      <c r="J12713" s="28" t="s">
        <v>4912</v>
      </c>
      <c r="K12713" s="29">
        <v>42006</v>
      </c>
      <c r="L12713" s="28" t="s">
        <v>7174</v>
      </c>
      <c r="M12713" s="28" t="s">
        <v>7194</v>
      </c>
    </row>
    <row r="12714" spans="1:13" hidden="1" x14ac:dyDescent="0.2">
      <c r="A12714" s="211">
        <v>96996</v>
      </c>
      <c r="B12714" s="28" t="s">
        <v>4573</v>
      </c>
      <c r="C12714" s="28" t="s">
        <v>2008</v>
      </c>
      <c r="D12714" s="25">
        <v>42006</v>
      </c>
      <c r="E12714" s="28" t="s">
        <v>2252</v>
      </c>
      <c r="F12714" s="26">
        <v>106.08</v>
      </c>
      <c r="G12714" s="28" t="s">
        <v>889</v>
      </c>
      <c r="H12714" s="28" t="s">
        <v>4599</v>
      </c>
      <c r="I12714" s="28" t="s">
        <v>410</v>
      </c>
      <c r="J12714" s="28" t="s">
        <v>4909</v>
      </c>
      <c r="K12714" s="29">
        <v>42125</v>
      </c>
      <c r="L12714" s="28" t="s">
        <v>5658</v>
      </c>
      <c r="M12714" s="28" t="s">
        <v>2243</v>
      </c>
    </row>
    <row r="12715" spans="1:13" hidden="1" x14ac:dyDescent="0.2">
      <c r="A12715" s="211">
        <v>97066</v>
      </c>
      <c r="B12715" s="28" t="s">
        <v>4573</v>
      </c>
      <c r="C12715" s="28" t="s">
        <v>4574</v>
      </c>
      <c r="D12715" s="25">
        <v>42006</v>
      </c>
      <c r="F12715" s="26">
        <v>7.99</v>
      </c>
      <c r="G12715" s="28" t="s">
        <v>2742</v>
      </c>
      <c r="H12715" s="28" t="s">
        <v>3381</v>
      </c>
      <c r="J12715" s="28" t="s">
        <v>4911</v>
      </c>
      <c r="K12715" s="29">
        <v>42006</v>
      </c>
      <c r="L12715" s="28" t="s">
        <v>7174</v>
      </c>
      <c r="M12715" s="28" t="s">
        <v>8111</v>
      </c>
    </row>
    <row r="12716" spans="1:13" hidden="1" x14ac:dyDescent="0.2">
      <c r="A12716" s="211">
        <v>97070</v>
      </c>
      <c r="B12716" s="28" t="s">
        <v>4573</v>
      </c>
      <c r="C12716" s="28" t="s">
        <v>4574</v>
      </c>
      <c r="D12716" s="25">
        <v>42006</v>
      </c>
      <c r="E12716" s="28" t="s">
        <v>7946</v>
      </c>
      <c r="F12716" s="26">
        <v>10.85</v>
      </c>
      <c r="G12716" s="28" t="s">
        <v>5151</v>
      </c>
      <c r="H12716" s="28" t="s">
        <v>277</v>
      </c>
      <c r="J12716" s="28" t="s">
        <v>4907</v>
      </c>
      <c r="K12716" s="29">
        <v>42006</v>
      </c>
      <c r="L12716" s="28" t="s">
        <v>7174</v>
      </c>
      <c r="M12716" s="28" t="s">
        <v>6682</v>
      </c>
    </row>
    <row r="12717" spans="1:13" hidden="1" x14ac:dyDescent="0.2">
      <c r="A12717" s="211">
        <v>97068</v>
      </c>
      <c r="B12717" s="28" t="s">
        <v>4573</v>
      </c>
      <c r="C12717" s="28" t="s">
        <v>4574</v>
      </c>
      <c r="D12717" s="25">
        <v>42006</v>
      </c>
      <c r="E12717" s="28" t="s">
        <v>3382</v>
      </c>
      <c r="F12717" s="26">
        <v>81</v>
      </c>
      <c r="G12717" s="28" t="s">
        <v>5414</v>
      </c>
      <c r="H12717" s="28" t="s">
        <v>3381</v>
      </c>
      <c r="J12717" s="28" t="s">
        <v>4909</v>
      </c>
      <c r="K12717" s="29">
        <v>42006</v>
      </c>
      <c r="L12717" s="28" t="s">
        <v>7174</v>
      </c>
      <c r="M12717" s="28" t="s">
        <v>7188</v>
      </c>
    </row>
    <row r="12718" spans="1:13" hidden="1" x14ac:dyDescent="0.2">
      <c r="A12718" s="27">
        <v>97076</v>
      </c>
      <c r="B12718" s="28" t="s">
        <v>4573</v>
      </c>
      <c r="C12718" s="28" t="s">
        <v>4574</v>
      </c>
      <c r="D12718" s="25">
        <v>42006</v>
      </c>
      <c r="F12718" s="26">
        <v>22.36</v>
      </c>
      <c r="G12718" s="28" t="s">
        <v>8623</v>
      </c>
      <c r="H12718" s="28" t="s">
        <v>3381</v>
      </c>
      <c r="J12718" s="28" t="s">
        <v>4907</v>
      </c>
      <c r="K12718" s="29">
        <v>42006</v>
      </c>
      <c r="L12718" s="28" t="s">
        <v>7174</v>
      </c>
      <c r="M12718" s="28" t="s">
        <v>1402</v>
      </c>
    </row>
    <row r="12719" spans="1:13" hidden="1" x14ac:dyDescent="0.2">
      <c r="A12719" s="27">
        <v>97075</v>
      </c>
      <c r="B12719" s="28" t="s">
        <v>4579</v>
      </c>
      <c r="C12719" s="28" t="s">
        <v>4574</v>
      </c>
      <c r="D12719" s="25">
        <v>42006</v>
      </c>
      <c r="F12719" s="26">
        <v>3430.8</v>
      </c>
      <c r="G12719" s="28" t="s">
        <v>5135</v>
      </c>
      <c r="H12719" s="28" t="s">
        <v>6667</v>
      </c>
      <c r="K12719" s="29">
        <v>42006</v>
      </c>
      <c r="L12719" s="28" t="s">
        <v>7174</v>
      </c>
      <c r="M12719" s="28" t="s">
        <v>7218</v>
      </c>
    </row>
    <row r="12720" spans="1:13" hidden="1" x14ac:dyDescent="0.2">
      <c r="A12720" s="27">
        <v>97072</v>
      </c>
      <c r="B12720" s="28" t="s">
        <v>4573</v>
      </c>
      <c r="C12720" s="28" t="s">
        <v>4574</v>
      </c>
      <c r="D12720" s="25">
        <v>42006</v>
      </c>
      <c r="E12720" s="28" t="s">
        <v>3389</v>
      </c>
      <c r="F12720" s="26">
        <v>26.95</v>
      </c>
      <c r="G12720" s="28" t="s">
        <v>5139</v>
      </c>
      <c r="H12720" s="28" t="s">
        <v>3381</v>
      </c>
      <c r="J12720" s="28" t="s">
        <v>4911</v>
      </c>
      <c r="K12720" s="29">
        <v>42006</v>
      </c>
      <c r="L12720" s="28" t="s">
        <v>7174</v>
      </c>
      <c r="M12720" s="28" t="s">
        <v>7187</v>
      </c>
    </row>
    <row r="12721" spans="1:13" hidden="1" x14ac:dyDescent="0.2">
      <c r="A12721" s="27">
        <v>97069</v>
      </c>
      <c r="B12721" s="28" t="s">
        <v>4579</v>
      </c>
      <c r="C12721" s="28" t="s">
        <v>4574</v>
      </c>
      <c r="D12721" s="25">
        <v>42006</v>
      </c>
      <c r="F12721" s="26">
        <v>50</v>
      </c>
      <c r="G12721" s="28" t="s">
        <v>5133</v>
      </c>
      <c r="H12721" s="28" t="s">
        <v>6667</v>
      </c>
      <c r="K12721" s="29">
        <v>42006</v>
      </c>
      <c r="L12721" s="28" t="s">
        <v>7174</v>
      </c>
      <c r="M12721" s="28" t="s">
        <v>2972</v>
      </c>
    </row>
    <row r="12722" spans="1:13" hidden="1" x14ac:dyDescent="0.2">
      <c r="A12722" s="27">
        <v>97229</v>
      </c>
      <c r="B12722" s="28" t="s">
        <v>5150</v>
      </c>
      <c r="C12722" s="28" t="s">
        <v>5133</v>
      </c>
      <c r="D12722" s="25">
        <v>42006</v>
      </c>
      <c r="F12722" s="26">
        <v>-50</v>
      </c>
      <c r="G12722" s="28" t="s">
        <v>5133</v>
      </c>
      <c r="H12722" s="28" t="s">
        <v>6667</v>
      </c>
      <c r="K12722" s="29">
        <v>42006</v>
      </c>
      <c r="L12722" s="28" t="s">
        <v>5658</v>
      </c>
      <c r="M12722" s="28" t="s">
        <v>2745</v>
      </c>
    </row>
    <row r="12723" spans="1:13" hidden="1" x14ac:dyDescent="0.2">
      <c r="A12723" s="27">
        <v>97078</v>
      </c>
      <c r="B12723" s="28" t="s">
        <v>4573</v>
      </c>
      <c r="C12723" s="28" t="s">
        <v>4574</v>
      </c>
      <c r="D12723" s="25">
        <v>42006</v>
      </c>
      <c r="F12723" s="26">
        <v>39.85</v>
      </c>
      <c r="G12723" s="28" t="s">
        <v>6021</v>
      </c>
      <c r="H12723" s="28" t="s">
        <v>3381</v>
      </c>
      <c r="J12723" s="28" t="s">
        <v>4909</v>
      </c>
      <c r="K12723" s="29">
        <v>42006</v>
      </c>
      <c r="L12723" s="28" t="s">
        <v>7174</v>
      </c>
      <c r="M12723" s="28" t="s">
        <v>6784</v>
      </c>
    </row>
    <row r="12724" spans="1:13" hidden="1" x14ac:dyDescent="0.2">
      <c r="A12724" s="27">
        <v>97067</v>
      </c>
      <c r="B12724" s="28" t="s">
        <v>4573</v>
      </c>
      <c r="C12724" s="28" t="s">
        <v>4574</v>
      </c>
      <c r="D12724" s="25">
        <v>42006</v>
      </c>
      <c r="F12724" s="26">
        <v>12.12</v>
      </c>
      <c r="G12724" s="28" t="s">
        <v>6022</v>
      </c>
      <c r="H12724" s="28" t="s">
        <v>3381</v>
      </c>
      <c r="J12724" s="28" t="s">
        <v>4909</v>
      </c>
      <c r="K12724" s="29">
        <v>42006</v>
      </c>
      <c r="L12724" s="28" t="s">
        <v>7174</v>
      </c>
      <c r="M12724" s="28" t="s">
        <v>7195</v>
      </c>
    </row>
    <row r="12725" spans="1:13" hidden="1" x14ac:dyDescent="0.2">
      <c r="A12725" s="27">
        <v>97073</v>
      </c>
      <c r="B12725" s="28" t="s">
        <v>4573</v>
      </c>
      <c r="C12725" s="28" t="s">
        <v>4574</v>
      </c>
      <c r="D12725" s="25">
        <v>42006</v>
      </c>
      <c r="E12725" s="28" t="s">
        <v>7162</v>
      </c>
      <c r="F12725" s="26">
        <v>20</v>
      </c>
      <c r="G12725" s="28" t="s">
        <v>4595</v>
      </c>
      <c r="H12725" s="28" t="s">
        <v>3370</v>
      </c>
      <c r="J12725" s="28" t="s">
        <v>4906</v>
      </c>
      <c r="K12725" s="29">
        <v>42006</v>
      </c>
      <c r="L12725" s="28" t="s">
        <v>7182</v>
      </c>
      <c r="M12725" s="28" t="s">
        <v>6972</v>
      </c>
    </row>
    <row r="12726" spans="1:13" hidden="1" x14ac:dyDescent="0.2">
      <c r="A12726" s="27">
        <v>97074</v>
      </c>
      <c r="B12726" s="28" t="s">
        <v>4573</v>
      </c>
      <c r="C12726" s="28" t="s">
        <v>4574</v>
      </c>
      <c r="D12726" s="25">
        <v>42006</v>
      </c>
      <c r="E12726" s="28" t="s">
        <v>7163</v>
      </c>
      <c r="F12726" s="26">
        <v>150</v>
      </c>
      <c r="G12726" s="28" t="s">
        <v>4595</v>
      </c>
      <c r="H12726" s="28" t="s">
        <v>3370</v>
      </c>
      <c r="J12726" s="28" t="s">
        <v>4905</v>
      </c>
      <c r="K12726" s="29">
        <v>42006</v>
      </c>
      <c r="L12726" s="28" t="s">
        <v>7182</v>
      </c>
      <c r="M12726" s="28" t="s">
        <v>6973</v>
      </c>
    </row>
    <row r="12727" spans="1:13" hidden="1" x14ac:dyDescent="0.2">
      <c r="A12727" s="27">
        <v>97064</v>
      </c>
      <c r="B12727" s="28" t="s">
        <v>4573</v>
      </c>
      <c r="C12727" s="28" t="s">
        <v>4574</v>
      </c>
      <c r="D12727" s="25">
        <v>42006</v>
      </c>
      <c r="E12727" s="28" t="s">
        <v>5365</v>
      </c>
      <c r="F12727" s="26">
        <v>50.09</v>
      </c>
      <c r="G12727" s="28" t="s">
        <v>4597</v>
      </c>
      <c r="H12727" s="28" t="s">
        <v>3381</v>
      </c>
      <c r="J12727" s="28" t="s">
        <v>4909</v>
      </c>
      <c r="K12727" s="29">
        <v>42006</v>
      </c>
      <c r="L12727" s="28" t="s">
        <v>7174</v>
      </c>
      <c r="M12727" s="28" t="s">
        <v>7192</v>
      </c>
    </row>
    <row r="12728" spans="1:13" hidden="1" x14ac:dyDescent="0.2">
      <c r="A12728" s="27">
        <v>97077</v>
      </c>
      <c r="B12728" s="28" t="s">
        <v>4573</v>
      </c>
      <c r="C12728" s="28" t="s">
        <v>4574</v>
      </c>
      <c r="D12728" s="25">
        <v>42006</v>
      </c>
      <c r="E12728" s="28" t="s">
        <v>5365</v>
      </c>
      <c r="F12728" s="26">
        <v>180</v>
      </c>
      <c r="G12728" s="28" t="s">
        <v>4597</v>
      </c>
      <c r="H12728" s="28" t="s">
        <v>3381</v>
      </c>
      <c r="J12728" s="28" t="s">
        <v>4909</v>
      </c>
      <c r="K12728" s="29">
        <v>42006</v>
      </c>
      <c r="L12728" s="28" t="s">
        <v>7174</v>
      </c>
      <c r="M12728" s="28" t="s">
        <v>7192</v>
      </c>
    </row>
    <row r="12729" spans="1:13" hidden="1" x14ac:dyDescent="0.2">
      <c r="A12729" s="27">
        <v>96995.1</v>
      </c>
      <c r="B12729" s="28" t="s">
        <v>4573</v>
      </c>
      <c r="C12729" s="28" t="s">
        <v>2008</v>
      </c>
      <c r="D12729" s="25">
        <v>42008</v>
      </c>
      <c r="E12729" s="28" t="s">
        <v>726</v>
      </c>
      <c r="F12729" s="26">
        <v>3.5</v>
      </c>
      <c r="G12729" s="28" t="s">
        <v>683</v>
      </c>
      <c r="H12729" s="28" t="s">
        <v>3370</v>
      </c>
      <c r="J12729" s="28" t="s">
        <v>4909</v>
      </c>
      <c r="K12729" s="29">
        <v>42125</v>
      </c>
      <c r="L12729" s="28" t="s">
        <v>5658</v>
      </c>
      <c r="M12729" s="28" t="s">
        <v>4834</v>
      </c>
    </row>
    <row r="12730" spans="1:13" hidden="1" x14ac:dyDescent="0.2">
      <c r="A12730" s="27">
        <v>96995.199999999997</v>
      </c>
      <c r="B12730" s="28" t="s">
        <v>4573</v>
      </c>
      <c r="C12730" s="28" t="s">
        <v>2008</v>
      </c>
      <c r="D12730" s="25">
        <v>42008</v>
      </c>
      <c r="F12730" s="26">
        <v>53.81</v>
      </c>
      <c r="G12730" s="28" t="s">
        <v>683</v>
      </c>
      <c r="H12730" s="28" t="s">
        <v>3365</v>
      </c>
      <c r="J12730" s="28" t="s">
        <v>4909</v>
      </c>
      <c r="K12730" s="29">
        <v>42125</v>
      </c>
      <c r="L12730" s="28" t="s">
        <v>5658</v>
      </c>
      <c r="M12730" s="28" t="s">
        <v>4834</v>
      </c>
    </row>
    <row r="12731" spans="1:13" hidden="1" x14ac:dyDescent="0.2">
      <c r="A12731" s="211">
        <v>97062</v>
      </c>
      <c r="B12731" s="28" t="s">
        <v>4573</v>
      </c>
      <c r="C12731" s="28" t="s">
        <v>4574</v>
      </c>
      <c r="D12731" s="25">
        <v>42009</v>
      </c>
      <c r="F12731" s="26">
        <v>11.39</v>
      </c>
      <c r="G12731" s="28" t="s">
        <v>5143</v>
      </c>
      <c r="H12731" s="28" t="s">
        <v>3381</v>
      </c>
      <c r="J12731" s="28" t="s">
        <v>4909</v>
      </c>
      <c r="K12731" s="29">
        <v>42009</v>
      </c>
      <c r="L12731" s="28" t="s">
        <v>7174</v>
      </c>
      <c r="M12731" s="28" t="s">
        <v>7217</v>
      </c>
    </row>
    <row r="12732" spans="1:13" hidden="1" x14ac:dyDescent="0.2">
      <c r="A12732" s="211">
        <v>97227</v>
      </c>
      <c r="B12732" s="28" t="s">
        <v>4573</v>
      </c>
      <c r="C12732" s="28" t="s">
        <v>5133</v>
      </c>
      <c r="D12732" s="25">
        <v>42009</v>
      </c>
      <c r="F12732" s="26">
        <v>0.01</v>
      </c>
      <c r="G12732" s="28" t="s">
        <v>681</v>
      </c>
      <c r="H12732" s="28" t="s">
        <v>7165</v>
      </c>
      <c r="K12732" s="29">
        <v>42009</v>
      </c>
      <c r="L12732" s="28" t="s">
        <v>5658</v>
      </c>
      <c r="M12732" s="28" t="s">
        <v>2936</v>
      </c>
    </row>
    <row r="12733" spans="1:13" hidden="1" x14ac:dyDescent="0.2">
      <c r="A12733" s="27">
        <v>97061</v>
      </c>
      <c r="B12733" s="28" t="s">
        <v>4573</v>
      </c>
      <c r="C12733" s="28" t="s">
        <v>4574</v>
      </c>
      <c r="D12733" s="25">
        <v>42009</v>
      </c>
      <c r="F12733" s="26">
        <v>85</v>
      </c>
      <c r="G12733" s="28" t="s">
        <v>5152</v>
      </c>
      <c r="H12733" s="28" t="s">
        <v>7311</v>
      </c>
      <c r="J12733" s="28" t="s">
        <v>4683</v>
      </c>
      <c r="K12733" s="29">
        <v>42009</v>
      </c>
      <c r="L12733" s="28" t="s">
        <v>7182</v>
      </c>
      <c r="M12733" s="28" t="s">
        <v>6971</v>
      </c>
    </row>
    <row r="12734" spans="1:13" hidden="1" x14ac:dyDescent="0.2">
      <c r="A12734" s="27">
        <v>97063</v>
      </c>
      <c r="B12734" s="28" t="s">
        <v>4579</v>
      </c>
      <c r="C12734" s="28" t="s">
        <v>4574</v>
      </c>
      <c r="D12734" s="25">
        <v>42009</v>
      </c>
      <c r="F12734" s="26">
        <v>564.34</v>
      </c>
      <c r="G12734" s="28" t="s">
        <v>2008</v>
      </c>
      <c r="H12734" s="28" t="s">
        <v>6667</v>
      </c>
      <c r="K12734" s="29">
        <v>42009</v>
      </c>
      <c r="L12734" s="28" t="s">
        <v>7174</v>
      </c>
      <c r="M12734" s="28" t="s">
        <v>6451</v>
      </c>
    </row>
    <row r="12735" spans="1:13" hidden="1" x14ac:dyDescent="0.2">
      <c r="A12735" s="27">
        <v>97228</v>
      </c>
      <c r="B12735" s="28" t="s">
        <v>7124</v>
      </c>
      <c r="C12735" s="28" t="s">
        <v>5133</v>
      </c>
      <c r="D12735" s="25">
        <v>42009</v>
      </c>
      <c r="F12735" s="26">
        <v>-0.06</v>
      </c>
      <c r="G12735" s="28" t="s">
        <v>5133</v>
      </c>
      <c r="H12735" s="28" t="s">
        <v>6666</v>
      </c>
      <c r="K12735" s="29">
        <v>42009</v>
      </c>
      <c r="L12735" s="28" t="s">
        <v>5658</v>
      </c>
      <c r="M12735" s="28" t="s">
        <v>2937</v>
      </c>
    </row>
    <row r="12736" spans="1:13" hidden="1" x14ac:dyDescent="0.2">
      <c r="A12736" s="27">
        <v>96998</v>
      </c>
      <c r="B12736" s="28" t="s">
        <v>5150</v>
      </c>
      <c r="C12736" s="28" t="s">
        <v>2008</v>
      </c>
      <c r="D12736" s="25">
        <v>42009</v>
      </c>
      <c r="F12736" s="26">
        <v>-564.34</v>
      </c>
      <c r="G12736" s="28" t="s">
        <v>4574</v>
      </c>
      <c r="H12736" s="28" t="s">
        <v>6667</v>
      </c>
      <c r="K12736" s="29">
        <v>42125</v>
      </c>
      <c r="L12736" s="28" t="s">
        <v>5658</v>
      </c>
      <c r="M12736" s="28" t="s">
        <v>4840</v>
      </c>
    </row>
    <row r="12737" spans="1:13" hidden="1" x14ac:dyDescent="0.2">
      <c r="A12737" s="211">
        <v>97060</v>
      </c>
      <c r="B12737" s="28" t="s">
        <v>4573</v>
      </c>
      <c r="C12737" s="28" t="s">
        <v>4574</v>
      </c>
      <c r="D12737" s="25">
        <v>42010</v>
      </c>
      <c r="F12737" s="26">
        <v>12</v>
      </c>
      <c r="G12737" s="28" t="s">
        <v>4596</v>
      </c>
      <c r="H12737" s="28" t="s">
        <v>5954</v>
      </c>
      <c r="J12737" s="28" t="s">
        <v>4912</v>
      </c>
      <c r="K12737" s="29">
        <v>42010</v>
      </c>
      <c r="L12737" s="28" t="s">
        <v>7174</v>
      </c>
      <c r="M12737" s="28" t="s">
        <v>4596</v>
      </c>
    </row>
    <row r="12738" spans="1:13" hidden="1" x14ac:dyDescent="0.2">
      <c r="A12738" s="27">
        <v>96999</v>
      </c>
      <c r="B12738" s="28" t="s">
        <v>4573</v>
      </c>
      <c r="C12738" s="28" t="s">
        <v>2008</v>
      </c>
      <c r="D12738" s="25">
        <v>42010</v>
      </c>
      <c r="F12738" s="26">
        <v>36.22</v>
      </c>
      <c r="G12738" s="28" t="s">
        <v>683</v>
      </c>
      <c r="H12738" s="28" t="s">
        <v>7322</v>
      </c>
      <c r="J12738" s="28" t="s">
        <v>7139</v>
      </c>
      <c r="K12738" s="29">
        <v>42186</v>
      </c>
      <c r="L12738" s="28" t="s">
        <v>5658</v>
      </c>
      <c r="M12738" s="28" t="s">
        <v>4832</v>
      </c>
    </row>
    <row r="12739" spans="1:13" hidden="1" x14ac:dyDescent="0.2">
      <c r="A12739" s="211">
        <v>97058</v>
      </c>
      <c r="B12739" s="28" t="s">
        <v>4579</v>
      </c>
      <c r="C12739" s="28" t="s">
        <v>4574</v>
      </c>
      <c r="D12739" s="25">
        <v>42011</v>
      </c>
      <c r="F12739" s="26">
        <v>50</v>
      </c>
      <c r="G12739" s="28" t="s">
        <v>4580</v>
      </c>
      <c r="H12739" s="28" t="s">
        <v>6667</v>
      </c>
      <c r="K12739" s="29">
        <v>42011</v>
      </c>
      <c r="L12739" s="28" t="s">
        <v>3059</v>
      </c>
      <c r="M12739" s="28" t="s">
        <v>285</v>
      </c>
    </row>
    <row r="12740" spans="1:13" hidden="1" x14ac:dyDescent="0.2">
      <c r="A12740" s="211">
        <v>97059</v>
      </c>
      <c r="B12740" s="28" t="s">
        <v>4573</v>
      </c>
      <c r="C12740" s="33" t="s">
        <v>4574</v>
      </c>
      <c r="D12740" s="25">
        <v>42011</v>
      </c>
      <c r="F12740" s="26">
        <v>5</v>
      </c>
      <c r="G12740" s="28" t="s">
        <v>4590</v>
      </c>
      <c r="H12740" s="28" t="s">
        <v>5954</v>
      </c>
      <c r="J12740" s="28" t="s">
        <v>4912</v>
      </c>
      <c r="K12740" s="29">
        <v>42011</v>
      </c>
      <c r="L12740" s="33" t="s">
        <v>7182</v>
      </c>
      <c r="M12740" s="28" t="s">
        <v>6970</v>
      </c>
    </row>
    <row r="12741" spans="1:13" hidden="1" x14ac:dyDescent="0.2">
      <c r="A12741" s="27">
        <v>97000.1</v>
      </c>
      <c r="B12741" s="28" t="s">
        <v>4573</v>
      </c>
      <c r="C12741" s="28" t="s">
        <v>2008</v>
      </c>
      <c r="D12741" s="25">
        <v>42011</v>
      </c>
      <c r="F12741" s="26">
        <v>14.75</v>
      </c>
      <c r="G12741" s="28" t="s">
        <v>683</v>
      </c>
      <c r="H12741" s="28" t="s">
        <v>3370</v>
      </c>
      <c r="J12741" s="28" t="s">
        <v>4909</v>
      </c>
      <c r="K12741" s="29">
        <v>42217</v>
      </c>
      <c r="L12741" s="28" t="s">
        <v>5658</v>
      </c>
      <c r="M12741" s="28" t="s">
        <v>5345</v>
      </c>
    </row>
    <row r="12742" spans="1:13" hidden="1" x14ac:dyDescent="0.2">
      <c r="A12742" s="27">
        <v>97000.2</v>
      </c>
      <c r="B12742" s="28" t="s">
        <v>4573</v>
      </c>
      <c r="C12742" s="28" t="s">
        <v>2008</v>
      </c>
      <c r="D12742" s="25">
        <v>42011</v>
      </c>
      <c r="F12742" s="26">
        <v>60.25</v>
      </c>
      <c r="G12742" s="28" t="s">
        <v>683</v>
      </c>
      <c r="H12742" s="28" t="s">
        <v>3365</v>
      </c>
      <c r="J12742" s="28" t="s">
        <v>4909</v>
      </c>
      <c r="K12742" s="29">
        <v>42217</v>
      </c>
      <c r="L12742" s="28" t="s">
        <v>5658</v>
      </c>
      <c r="M12742" s="28" t="s">
        <v>5345</v>
      </c>
    </row>
    <row r="12743" spans="1:13" hidden="1" x14ac:dyDescent="0.2">
      <c r="A12743" s="27">
        <v>97057</v>
      </c>
      <c r="B12743" s="28" t="s">
        <v>4573</v>
      </c>
      <c r="C12743" s="28" t="s">
        <v>4574</v>
      </c>
      <c r="D12743" s="25">
        <v>42011</v>
      </c>
      <c r="E12743" s="28" t="s">
        <v>3388</v>
      </c>
      <c r="F12743" s="26">
        <v>8.19</v>
      </c>
      <c r="G12743" s="28" t="s">
        <v>4589</v>
      </c>
      <c r="H12743" s="28" t="s">
        <v>3381</v>
      </c>
      <c r="J12743" s="28" t="s">
        <v>4907</v>
      </c>
      <c r="K12743" s="29">
        <v>42011</v>
      </c>
      <c r="L12743" s="28" t="s">
        <v>7174</v>
      </c>
      <c r="M12743" s="28" t="s">
        <v>7186</v>
      </c>
    </row>
    <row r="12744" spans="1:13" hidden="1" x14ac:dyDescent="0.2">
      <c r="A12744" s="211">
        <v>97084</v>
      </c>
      <c r="B12744" s="28" t="s">
        <v>4573</v>
      </c>
      <c r="C12744" s="28" t="s">
        <v>5135</v>
      </c>
      <c r="D12744" s="25">
        <v>42013</v>
      </c>
      <c r="F12744" s="26">
        <v>1.5</v>
      </c>
      <c r="G12744" s="28" t="s">
        <v>8039</v>
      </c>
      <c r="H12744" s="28" t="s">
        <v>5954</v>
      </c>
      <c r="J12744" s="28" t="s">
        <v>4912</v>
      </c>
      <c r="K12744" s="29">
        <v>42014</v>
      </c>
      <c r="L12744" s="28" t="s">
        <v>5658</v>
      </c>
      <c r="M12744" s="28" t="s">
        <v>6979</v>
      </c>
    </row>
    <row r="12745" spans="1:13" hidden="1" x14ac:dyDescent="0.2">
      <c r="A12745" s="211">
        <v>97055</v>
      </c>
      <c r="B12745" s="28" t="s">
        <v>4573</v>
      </c>
      <c r="C12745" s="28" t="s">
        <v>4574</v>
      </c>
      <c r="D12745" s="25">
        <v>42013</v>
      </c>
      <c r="F12745" s="26">
        <v>38</v>
      </c>
      <c r="G12745" s="28" t="s">
        <v>6756</v>
      </c>
      <c r="H12745" s="28" t="s">
        <v>277</v>
      </c>
      <c r="J12745" s="28" t="s">
        <v>4911</v>
      </c>
      <c r="K12745" s="29">
        <v>42013</v>
      </c>
      <c r="L12745" s="28" t="s">
        <v>7174</v>
      </c>
      <c r="M12745" s="28" t="s">
        <v>6785</v>
      </c>
    </row>
    <row r="12746" spans="1:13" hidden="1" x14ac:dyDescent="0.2">
      <c r="A12746" s="211">
        <v>97056</v>
      </c>
      <c r="B12746" s="28" t="s">
        <v>4573</v>
      </c>
      <c r="C12746" s="28" t="s">
        <v>4574</v>
      </c>
      <c r="D12746" s="25">
        <v>42013</v>
      </c>
      <c r="E12746" s="28" t="s">
        <v>2598</v>
      </c>
      <c r="F12746" s="26">
        <v>13.75</v>
      </c>
      <c r="G12746" s="28" t="s">
        <v>681</v>
      </c>
      <c r="H12746" s="28" t="s">
        <v>7165</v>
      </c>
      <c r="J12746" s="28" t="s">
        <v>4907</v>
      </c>
      <c r="K12746" s="29">
        <v>42013</v>
      </c>
      <c r="L12746" s="28" t="s">
        <v>7174</v>
      </c>
      <c r="M12746" s="28" t="s">
        <v>697</v>
      </c>
    </row>
    <row r="12747" spans="1:13" hidden="1" x14ac:dyDescent="0.2">
      <c r="A12747" s="27">
        <v>97085</v>
      </c>
      <c r="B12747" s="28" t="s">
        <v>4573</v>
      </c>
      <c r="C12747" s="28" t="s">
        <v>5135</v>
      </c>
      <c r="D12747" s="25">
        <v>42013</v>
      </c>
      <c r="F12747" s="26">
        <v>15.25</v>
      </c>
      <c r="G12747" s="28" t="s">
        <v>2545</v>
      </c>
      <c r="H12747" s="28" t="s">
        <v>3488</v>
      </c>
      <c r="J12747" s="28" t="s">
        <v>4908</v>
      </c>
      <c r="K12747" s="29">
        <v>42014</v>
      </c>
      <c r="L12747" s="28" t="s">
        <v>5658</v>
      </c>
      <c r="M12747" s="28" t="s">
        <v>6907</v>
      </c>
    </row>
    <row r="12748" spans="1:13" hidden="1" x14ac:dyDescent="0.2">
      <c r="A12748" s="27">
        <v>97086</v>
      </c>
      <c r="B12748" s="28" t="s">
        <v>4573</v>
      </c>
      <c r="C12748" s="28" t="s">
        <v>5135</v>
      </c>
      <c r="D12748" s="25">
        <v>42013</v>
      </c>
      <c r="F12748" s="26">
        <v>12.75</v>
      </c>
      <c r="G12748" s="28" t="s">
        <v>2545</v>
      </c>
      <c r="H12748" s="28" t="s">
        <v>3488</v>
      </c>
      <c r="J12748" s="28" t="s">
        <v>4908</v>
      </c>
      <c r="K12748" s="29">
        <v>42014</v>
      </c>
      <c r="L12748" s="28" t="s">
        <v>5658</v>
      </c>
      <c r="M12748" s="28" t="s">
        <v>6907</v>
      </c>
    </row>
    <row r="12749" spans="1:13" hidden="1" x14ac:dyDescent="0.2">
      <c r="A12749" s="27">
        <v>97001</v>
      </c>
      <c r="B12749" s="28" t="s">
        <v>4573</v>
      </c>
      <c r="C12749" s="28" t="s">
        <v>2008</v>
      </c>
      <c r="D12749" s="25">
        <v>42013</v>
      </c>
      <c r="F12749" s="26">
        <v>8.9</v>
      </c>
      <c r="G12749" s="28" t="s">
        <v>683</v>
      </c>
      <c r="H12749" s="28" t="s">
        <v>3365</v>
      </c>
      <c r="J12749" s="28" t="s">
        <v>4909</v>
      </c>
      <c r="K12749" s="29">
        <v>42339</v>
      </c>
      <c r="L12749" s="28" t="s">
        <v>5658</v>
      </c>
      <c r="M12749" s="28" t="s">
        <v>4831</v>
      </c>
    </row>
    <row r="12750" spans="1:13" hidden="1" x14ac:dyDescent="0.2">
      <c r="A12750" s="27">
        <v>97002</v>
      </c>
      <c r="B12750" s="28" t="s">
        <v>4573</v>
      </c>
      <c r="C12750" s="28" t="s">
        <v>2008</v>
      </c>
      <c r="D12750" s="25">
        <v>42013</v>
      </c>
      <c r="E12750" s="28" t="s">
        <v>7671</v>
      </c>
      <c r="F12750" s="26">
        <v>30</v>
      </c>
      <c r="G12750" s="28" t="s">
        <v>683</v>
      </c>
      <c r="H12750" s="28" t="s">
        <v>7323</v>
      </c>
      <c r="J12750" s="28" t="s">
        <v>4912</v>
      </c>
      <c r="K12750" s="29">
        <v>42339</v>
      </c>
      <c r="L12750" s="28" t="s">
        <v>5658</v>
      </c>
      <c r="M12750" s="28" t="s">
        <v>4836</v>
      </c>
    </row>
    <row r="12751" spans="1:13" hidden="1" x14ac:dyDescent="0.2">
      <c r="A12751" s="211">
        <v>97088</v>
      </c>
      <c r="B12751" s="28" t="s">
        <v>4573</v>
      </c>
      <c r="C12751" s="28" t="s">
        <v>5135</v>
      </c>
      <c r="D12751" s="25">
        <v>42014</v>
      </c>
      <c r="E12751" s="28" t="s">
        <v>1212</v>
      </c>
      <c r="F12751" s="26">
        <v>6.65</v>
      </c>
      <c r="G12751" s="28" t="s">
        <v>3356</v>
      </c>
      <c r="H12751" s="28" t="s">
        <v>7323</v>
      </c>
      <c r="J12751" s="28" t="s">
        <v>4912</v>
      </c>
      <c r="K12751" s="29">
        <v>42016</v>
      </c>
      <c r="L12751" s="28" t="s">
        <v>5658</v>
      </c>
      <c r="M12751" s="28" t="s">
        <v>3836</v>
      </c>
    </row>
    <row r="12752" spans="1:13" hidden="1" x14ac:dyDescent="0.2">
      <c r="A12752" s="211">
        <v>97089</v>
      </c>
      <c r="B12752" s="28" t="s">
        <v>4573</v>
      </c>
      <c r="C12752" s="28" t="s">
        <v>5135</v>
      </c>
      <c r="D12752" s="25">
        <v>42014</v>
      </c>
      <c r="F12752" s="26">
        <v>4</v>
      </c>
      <c r="G12752" s="28" t="s">
        <v>990</v>
      </c>
      <c r="H12752" s="28" t="s">
        <v>3379</v>
      </c>
      <c r="J12752" s="28" t="s">
        <v>4907</v>
      </c>
      <c r="K12752" s="29">
        <v>42016</v>
      </c>
      <c r="L12752" s="28" t="s">
        <v>5658</v>
      </c>
      <c r="M12752" s="28" t="s">
        <v>1523</v>
      </c>
    </row>
    <row r="12753" spans="1:13" hidden="1" x14ac:dyDescent="0.2">
      <c r="A12753" s="27">
        <v>97087</v>
      </c>
      <c r="B12753" s="28" t="s">
        <v>4573</v>
      </c>
      <c r="C12753" s="28" t="s">
        <v>5135</v>
      </c>
      <c r="D12753" s="25">
        <v>42014</v>
      </c>
      <c r="E12753" s="28" t="s">
        <v>131</v>
      </c>
      <c r="F12753" s="26">
        <v>114</v>
      </c>
      <c r="G12753" s="28" t="s">
        <v>6788</v>
      </c>
      <c r="H12753" s="28" t="s">
        <v>3370</v>
      </c>
      <c r="J12753" s="28" t="s">
        <v>4911</v>
      </c>
      <c r="K12753" s="29">
        <v>42016</v>
      </c>
      <c r="L12753" s="28" t="s">
        <v>5658</v>
      </c>
      <c r="M12753" s="28" t="s">
        <v>3465</v>
      </c>
    </row>
    <row r="12754" spans="1:13" hidden="1" x14ac:dyDescent="0.2">
      <c r="A12754" s="211">
        <v>97092</v>
      </c>
      <c r="B12754" s="28" t="s">
        <v>4573</v>
      </c>
      <c r="C12754" s="28" t="s">
        <v>5135</v>
      </c>
      <c r="D12754" s="25">
        <v>42015</v>
      </c>
      <c r="F12754" s="26">
        <v>5.99</v>
      </c>
      <c r="G12754" s="28" t="s">
        <v>5710</v>
      </c>
      <c r="H12754" s="28" t="s">
        <v>3381</v>
      </c>
      <c r="J12754" s="28" t="s">
        <v>4909</v>
      </c>
      <c r="K12754" s="29">
        <v>42017</v>
      </c>
      <c r="L12754" s="28" t="s">
        <v>5658</v>
      </c>
      <c r="M12754" s="28" t="s">
        <v>1422</v>
      </c>
    </row>
    <row r="12755" spans="1:13" hidden="1" x14ac:dyDescent="0.2">
      <c r="A12755" s="27">
        <v>97090</v>
      </c>
      <c r="B12755" s="28" t="s">
        <v>4573</v>
      </c>
      <c r="C12755" s="28" t="s">
        <v>5135</v>
      </c>
      <c r="D12755" s="25">
        <v>42015</v>
      </c>
      <c r="E12755" s="28" t="s">
        <v>8177</v>
      </c>
      <c r="F12755" s="26">
        <v>24.2</v>
      </c>
      <c r="G12755" s="28" t="s">
        <v>3696</v>
      </c>
      <c r="H12755" s="28" t="s">
        <v>3484</v>
      </c>
      <c r="J12755" s="28" t="s">
        <v>4908</v>
      </c>
      <c r="K12755" s="29">
        <v>42016</v>
      </c>
      <c r="L12755" s="28" t="s">
        <v>5658</v>
      </c>
      <c r="M12755" s="28" t="s">
        <v>6980</v>
      </c>
    </row>
    <row r="12756" spans="1:13" hidden="1" x14ac:dyDescent="0.2">
      <c r="A12756" s="27">
        <v>97091</v>
      </c>
      <c r="B12756" s="28" t="s">
        <v>4573</v>
      </c>
      <c r="C12756" s="28" t="s">
        <v>5135</v>
      </c>
      <c r="D12756" s="25">
        <v>42015</v>
      </c>
      <c r="F12756" s="26">
        <v>36.97</v>
      </c>
      <c r="G12756" s="28" t="s">
        <v>5137</v>
      </c>
      <c r="H12756" s="28" t="s">
        <v>7322</v>
      </c>
      <c r="J12756" s="28" t="s">
        <v>7139</v>
      </c>
      <c r="K12756" s="29">
        <v>42016</v>
      </c>
      <c r="L12756" s="28" t="s">
        <v>5658</v>
      </c>
      <c r="M12756" s="28" t="s">
        <v>6981</v>
      </c>
    </row>
    <row r="12757" spans="1:13" hidden="1" x14ac:dyDescent="0.2">
      <c r="A12757" s="27">
        <v>97093</v>
      </c>
      <c r="B12757" s="28" t="s">
        <v>4573</v>
      </c>
      <c r="C12757" s="28" t="s">
        <v>5135</v>
      </c>
      <c r="D12757" s="25">
        <v>42016</v>
      </c>
      <c r="F12757" s="26">
        <v>4.3899999999999997</v>
      </c>
      <c r="G12757" s="28" t="s">
        <v>7119</v>
      </c>
      <c r="H12757" s="28" t="s">
        <v>3365</v>
      </c>
      <c r="J12757" s="28" t="s">
        <v>4911</v>
      </c>
      <c r="K12757" s="29">
        <v>42017</v>
      </c>
      <c r="L12757" s="28" t="s">
        <v>5658</v>
      </c>
      <c r="M12757" s="28" t="s">
        <v>6161</v>
      </c>
    </row>
    <row r="12758" spans="1:13" hidden="1" x14ac:dyDescent="0.2">
      <c r="A12758" s="27">
        <v>97054</v>
      </c>
      <c r="B12758" s="28" t="s">
        <v>4573</v>
      </c>
      <c r="C12758" s="28" t="s">
        <v>4574</v>
      </c>
      <c r="D12758" s="25">
        <v>42016</v>
      </c>
      <c r="F12758" s="26">
        <v>85</v>
      </c>
      <c r="G12758" s="28" t="s">
        <v>5152</v>
      </c>
      <c r="H12758" s="28" t="s">
        <v>7311</v>
      </c>
      <c r="J12758" s="28" t="s">
        <v>4683</v>
      </c>
      <c r="K12758" s="29">
        <v>42016</v>
      </c>
      <c r="L12758" s="28" t="s">
        <v>7182</v>
      </c>
      <c r="M12758" s="28" t="s">
        <v>6969</v>
      </c>
    </row>
    <row r="12759" spans="1:13" x14ac:dyDescent="0.2">
      <c r="A12759" s="27">
        <v>97094.1</v>
      </c>
      <c r="B12759" s="28" t="s">
        <v>4573</v>
      </c>
      <c r="C12759" s="28" t="s">
        <v>5135</v>
      </c>
      <c r="D12759" s="25">
        <v>42016</v>
      </c>
      <c r="E12759" s="28" t="s">
        <v>2814</v>
      </c>
      <c r="F12759" s="26">
        <v>5</v>
      </c>
      <c r="G12759" s="28" t="s">
        <v>5137</v>
      </c>
      <c r="H12759" s="28" t="s">
        <v>7151</v>
      </c>
      <c r="J12759" s="28" t="s">
        <v>4907</v>
      </c>
      <c r="K12759" s="29">
        <v>42017</v>
      </c>
      <c r="L12759" s="28" t="s">
        <v>5658</v>
      </c>
      <c r="M12759" s="28" t="s">
        <v>3175</v>
      </c>
    </row>
    <row r="12760" spans="1:13" hidden="1" x14ac:dyDescent="0.2">
      <c r="A12760" s="27">
        <v>97094.2</v>
      </c>
      <c r="B12760" s="28" t="s">
        <v>4573</v>
      </c>
      <c r="C12760" s="28" t="s">
        <v>5135</v>
      </c>
      <c r="D12760" s="25">
        <v>42016</v>
      </c>
      <c r="F12760" s="26">
        <v>82.76</v>
      </c>
      <c r="G12760" s="28" t="s">
        <v>5137</v>
      </c>
      <c r="H12760" s="28" t="s">
        <v>3365</v>
      </c>
      <c r="J12760" s="28" t="s">
        <v>4909</v>
      </c>
      <c r="K12760" s="29">
        <v>42017</v>
      </c>
      <c r="L12760" s="28" t="s">
        <v>5658</v>
      </c>
      <c r="M12760" s="28" t="s">
        <v>3175</v>
      </c>
    </row>
    <row r="12761" spans="1:13" hidden="1" x14ac:dyDescent="0.2">
      <c r="A12761" s="211">
        <v>97053</v>
      </c>
      <c r="B12761" s="28" t="s">
        <v>4573</v>
      </c>
      <c r="C12761" s="28" t="s">
        <v>4574</v>
      </c>
      <c r="D12761" s="25">
        <v>42017</v>
      </c>
      <c r="F12761" s="26">
        <v>3215.69</v>
      </c>
      <c r="G12761" s="28" t="s">
        <v>681</v>
      </c>
      <c r="H12761" s="28" t="s">
        <v>7165</v>
      </c>
      <c r="J12761" s="28" t="s">
        <v>4911</v>
      </c>
      <c r="K12761" s="29">
        <v>42017</v>
      </c>
      <c r="L12761" s="28" t="s">
        <v>7212</v>
      </c>
      <c r="M12761" s="28" t="s">
        <v>6968</v>
      </c>
    </row>
    <row r="12762" spans="1:13" x14ac:dyDescent="0.2">
      <c r="A12762" s="27">
        <v>97095</v>
      </c>
      <c r="B12762" s="28" t="s">
        <v>4573</v>
      </c>
      <c r="C12762" s="28" t="s">
        <v>5135</v>
      </c>
      <c r="D12762" s="25">
        <v>42017</v>
      </c>
      <c r="F12762" s="26">
        <v>20</v>
      </c>
      <c r="G12762" s="28" t="s">
        <v>2201</v>
      </c>
      <c r="H12762" s="28" t="s">
        <v>7151</v>
      </c>
      <c r="J12762" s="28" t="s">
        <v>4911</v>
      </c>
      <c r="K12762" s="29">
        <v>42018</v>
      </c>
      <c r="L12762" s="28" t="s">
        <v>5658</v>
      </c>
      <c r="M12762" s="28" t="s">
        <v>5530</v>
      </c>
    </row>
    <row r="12763" spans="1:13" hidden="1" x14ac:dyDescent="0.2">
      <c r="A12763" s="27">
        <v>97205</v>
      </c>
      <c r="B12763" s="28" t="s">
        <v>4573</v>
      </c>
      <c r="C12763" s="28" t="s">
        <v>2008</v>
      </c>
      <c r="D12763" s="25">
        <v>42017</v>
      </c>
      <c r="F12763" s="26">
        <v>3.8</v>
      </c>
      <c r="G12763" s="28" t="s">
        <v>683</v>
      </c>
      <c r="H12763" s="28" t="s">
        <v>3365</v>
      </c>
      <c r="J12763" s="28" t="s">
        <v>4909</v>
      </c>
      <c r="K12763" s="29" t="s">
        <v>8198</v>
      </c>
      <c r="L12763" s="28" t="s">
        <v>5658</v>
      </c>
      <c r="M12763" s="28" t="s">
        <v>2614</v>
      </c>
    </row>
    <row r="12764" spans="1:13" hidden="1" x14ac:dyDescent="0.2">
      <c r="A12764" s="27">
        <v>97096</v>
      </c>
      <c r="B12764" s="28" t="s">
        <v>4573</v>
      </c>
      <c r="C12764" s="28" t="s">
        <v>5135</v>
      </c>
      <c r="D12764" s="25">
        <v>42017</v>
      </c>
      <c r="F12764" s="26">
        <v>7.65</v>
      </c>
      <c r="G12764" s="28" t="s">
        <v>2210</v>
      </c>
      <c r="H12764" s="28" t="s">
        <v>3484</v>
      </c>
      <c r="J12764" s="28" t="s">
        <v>4907</v>
      </c>
      <c r="K12764" s="29">
        <v>42018</v>
      </c>
      <c r="L12764" s="28" t="s">
        <v>5658</v>
      </c>
      <c r="M12764" s="28" t="s">
        <v>3179</v>
      </c>
    </row>
    <row r="12765" spans="1:13" hidden="1" x14ac:dyDescent="0.2">
      <c r="A12765" s="211">
        <v>97052</v>
      </c>
      <c r="B12765" s="28" t="s">
        <v>4579</v>
      </c>
      <c r="C12765" s="28" t="s">
        <v>4574</v>
      </c>
      <c r="D12765" s="25">
        <v>42018</v>
      </c>
      <c r="F12765" s="26">
        <v>100</v>
      </c>
      <c r="G12765" s="28" t="s">
        <v>4580</v>
      </c>
      <c r="H12765" s="28" t="s">
        <v>6667</v>
      </c>
      <c r="K12765" s="29">
        <v>42018</v>
      </c>
      <c r="L12765" s="28" t="s">
        <v>3059</v>
      </c>
      <c r="M12765" s="28" t="s">
        <v>6641</v>
      </c>
    </row>
    <row r="12766" spans="1:13" hidden="1" x14ac:dyDescent="0.2">
      <c r="A12766" s="27">
        <v>97051</v>
      </c>
      <c r="B12766" s="28" t="s">
        <v>4582</v>
      </c>
      <c r="C12766" s="28" t="s">
        <v>4574</v>
      </c>
      <c r="D12766" s="25">
        <v>42019</v>
      </c>
      <c r="F12766" s="26">
        <v>-29.3</v>
      </c>
      <c r="G12766" s="28" t="s">
        <v>8021</v>
      </c>
      <c r="H12766" s="28" t="s">
        <v>6666</v>
      </c>
      <c r="J12766" s="28" t="s">
        <v>4911</v>
      </c>
      <c r="K12766" s="29">
        <v>42019</v>
      </c>
      <c r="L12766" s="28" t="s">
        <v>2984</v>
      </c>
      <c r="M12766" s="28" t="s">
        <v>636</v>
      </c>
    </row>
    <row r="12767" spans="1:13" hidden="1" x14ac:dyDescent="0.2">
      <c r="A12767" s="27">
        <v>97206</v>
      </c>
      <c r="B12767" s="28" t="s">
        <v>4573</v>
      </c>
      <c r="C12767" s="28" t="s">
        <v>2008</v>
      </c>
      <c r="D12767" s="25">
        <v>42019</v>
      </c>
      <c r="F12767" s="26">
        <v>31.03</v>
      </c>
      <c r="G12767" s="28" t="s">
        <v>683</v>
      </c>
      <c r="H12767" s="28" t="s">
        <v>7322</v>
      </c>
      <c r="J12767" s="28" t="s">
        <v>7139</v>
      </c>
      <c r="K12767" s="29" t="s">
        <v>8199</v>
      </c>
      <c r="L12767" s="28" t="s">
        <v>5658</v>
      </c>
      <c r="M12767" s="28" t="s">
        <v>4832</v>
      </c>
    </row>
    <row r="12768" spans="1:13" hidden="1" x14ac:dyDescent="0.2">
      <c r="A12768" s="27">
        <v>97099</v>
      </c>
      <c r="B12768" s="28" t="s">
        <v>4573</v>
      </c>
      <c r="C12768" s="28" t="s">
        <v>5135</v>
      </c>
      <c r="D12768" s="25">
        <v>42019</v>
      </c>
      <c r="F12768" s="26">
        <v>9.99</v>
      </c>
      <c r="G12768" s="28" t="s">
        <v>4139</v>
      </c>
      <c r="H12768" s="28" t="s">
        <v>3381</v>
      </c>
      <c r="J12768" s="28" t="s">
        <v>4911</v>
      </c>
      <c r="K12768" s="29">
        <v>42020</v>
      </c>
      <c r="L12768" s="28" t="s">
        <v>5658</v>
      </c>
      <c r="M12768" s="28" t="s">
        <v>1614</v>
      </c>
    </row>
    <row r="12769" spans="1:13" hidden="1" x14ac:dyDescent="0.2">
      <c r="A12769" s="27">
        <v>97097</v>
      </c>
      <c r="B12769" s="28" t="s">
        <v>4573</v>
      </c>
      <c r="C12769" s="28" t="s">
        <v>5135</v>
      </c>
      <c r="D12769" s="25">
        <v>42019</v>
      </c>
      <c r="F12769" s="26">
        <v>4.5</v>
      </c>
      <c r="G12769" s="28" t="s">
        <v>2210</v>
      </c>
      <c r="H12769" s="28" t="s">
        <v>3484</v>
      </c>
      <c r="J12769" s="28" t="s">
        <v>4907</v>
      </c>
      <c r="K12769" s="29">
        <v>42020</v>
      </c>
      <c r="L12769" s="28" t="s">
        <v>5658</v>
      </c>
      <c r="M12769" s="28" t="s">
        <v>3179</v>
      </c>
    </row>
    <row r="12770" spans="1:13" hidden="1" x14ac:dyDescent="0.2">
      <c r="A12770" s="27">
        <v>97098</v>
      </c>
      <c r="B12770" s="28" t="s">
        <v>4573</v>
      </c>
      <c r="C12770" s="28" t="s">
        <v>5135</v>
      </c>
      <c r="D12770" s="25">
        <v>42019</v>
      </c>
      <c r="F12770" s="26">
        <v>4.8499999999999996</v>
      </c>
      <c r="G12770" s="28" t="s">
        <v>5137</v>
      </c>
      <c r="H12770" s="28" t="s">
        <v>3365</v>
      </c>
      <c r="J12770" s="28" t="s">
        <v>4909</v>
      </c>
      <c r="K12770" s="29">
        <v>42020</v>
      </c>
      <c r="L12770" s="28" t="s">
        <v>5658</v>
      </c>
      <c r="M12770" s="28" t="s">
        <v>6195</v>
      </c>
    </row>
    <row r="12771" spans="1:13" hidden="1" x14ac:dyDescent="0.2">
      <c r="A12771" s="211">
        <v>97101</v>
      </c>
      <c r="B12771" s="28" t="s">
        <v>4573</v>
      </c>
      <c r="C12771" s="28" t="s">
        <v>5135</v>
      </c>
      <c r="D12771" s="25">
        <v>42020</v>
      </c>
      <c r="E12771" s="28" t="s">
        <v>2801</v>
      </c>
      <c r="F12771" s="26">
        <v>12</v>
      </c>
      <c r="G12771" s="28" t="s">
        <v>2208</v>
      </c>
      <c r="H12771" s="28" t="s">
        <v>4600</v>
      </c>
      <c r="J12771" s="28" t="s">
        <v>4907</v>
      </c>
      <c r="K12771" s="29">
        <v>42021</v>
      </c>
      <c r="L12771" s="28" t="s">
        <v>5658</v>
      </c>
      <c r="M12771" s="28" t="s">
        <v>3924</v>
      </c>
    </row>
    <row r="12772" spans="1:13" hidden="1" x14ac:dyDescent="0.2">
      <c r="A12772" s="27">
        <v>97100</v>
      </c>
      <c r="B12772" s="28" t="s">
        <v>4573</v>
      </c>
      <c r="C12772" s="28" t="s">
        <v>5135</v>
      </c>
      <c r="D12772" s="25">
        <v>42020</v>
      </c>
      <c r="F12772" s="26">
        <v>6</v>
      </c>
      <c r="G12772" s="28" t="s">
        <v>683</v>
      </c>
      <c r="H12772" s="28" t="s">
        <v>3365</v>
      </c>
      <c r="J12772" s="28" t="s">
        <v>4909</v>
      </c>
      <c r="K12772" s="29">
        <v>42021</v>
      </c>
      <c r="L12772" s="28" t="s">
        <v>5658</v>
      </c>
      <c r="M12772" s="28" t="s">
        <v>7857</v>
      </c>
    </row>
    <row r="12773" spans="1:13" hidden="1" x14ac:dyDescent="0.2">
      <c r="A12773" s="27">
        <v>97207.1</v>
      </c>
      <c r="B12773" s="28" t="s">
        <v>4573</v>
      </c>
      <c r="C12773" s="28" t="s">
        <v>2008</v>
      </c>
      <c r="D12773" s="25">
        <v>42020</v>
      </c>
      <c r="F12773" s="26">
        <v>13.8</v>
      </c>
      <c r="G12773" s="28" t="s">
        <v>683</v>
      </c>
      <c r="H12773" s="28" t="s">
        <v>3370</v>
      </c>
      <c r="J12773" s="28" t="s">
        <v>4909</v>
      </c>
      <c r="K12773" s="29" t="s">
        <v>8200</v>
      </c>
      <c r="L12773" s="28" t="s">
        <v>5658</v>
      </c>
      <c r="M12773" s="28" t="s">
        <v>4831</v>
      </c>
    </row>
    <row r="12774" spans="1:13" hidden="1" x14ac:dyDescent="0.2">
      <c r="A12774" s="27">
        <v>97207.2</v>
      </c>
      <c r="B12774" s="28" t="s">
        <v>4573</v>
      </c>
      <c r="C12774" s="28" t="s">
        <v>2008</v>
      </c>
      <c r="D12774" s="25">
        <v>42020</v>
      </c>
      <c r="F12774" s="26">
        <v>7.32</v>
      </c>
      <c r="G12774" s="28" t="s">
        <v>683</v>
      </c>
      <c r="H12774" s="28" t="s">
        <v>3365</v>
      </c>
      <c r="J12774" s="28" t="s">
        <v>4909</v>
      </c>
      <c r="K12774" s="29" t="s">
        <v>8200</v>
      </c>
      <c r="L12774" s="28" t="s">
        <v>5658</v>
      </c>
      <c r="M12774" s="28" t="s">
        <v>4831</v>
      </c>
    </row>
    <row r="12775" spans="1:13" hidden="1" x14ac:dyDescent="0.2">
      <c r="A12775" s="211">
        <v>97102</v>
      </c>
      <c r="B12775" s="28" t="s">
        <v>4573</v>
      </c>
      <c r="C12775" s="28" t="s">
        <v>5135</v>
      </c>
      <c r="D12775" s="25">
        <v>42022</v>
      </c>
      <c r="E12775" s="28" t="s">
        <v>8178</v>
      </c>
      <c r="F12775" s="26">
        <v>9</v>
      </c>
      <c r="G12775" s="28" t="s">
        <v>7120</v>
      </c>
      <c r="H12775" s="28" t="s">
        <v>3484</v>
      </c>
      <c r="J12775" s="28" t="s">
        <v>4908</v>
      </c>
      <c r="K12775" s="29">
        <v>42023</v>
      </c>
      <c r="L12775" s="28" t="s">
        <v>5658</v>
      </c>
      <c r="M12775" s="28" t="s">
        <v>6982</v>
      </c>
    </row>
    <row r="12776" spans="1:13" hidden="1" x14ac:dyDescent="0.2">
      <c r="A12776" s="27">
        <v>97103</v>
      </c>
      <c r="B12776" s="28" t="s">
        <v>4573</v>
      </c>
      <c r="C12776" s="28" t="s">
        <v>5135</v>
      </c>
      <c r="D12776" s="25">
        <v>42022</v>
      </c>
      <c r="F12776" s="26">
        <v>48.24</v>
      </c>
      <c r="G12776" s="28" t="s">
        <v>4758</v>
      </c>
      <c r="H12776" s="28" t="s">
        <v>7322</v>
      </c>
      <c r="J12776" s="28" t="s">
        <v>7139</v>
      </c>
      <c r="K12776" s="29">
        <v>42023</v>
      </c>
      <c r="L12776" s="28" t="s">
        <v>5658</v>
      </c>
      <c r="M12776" s="28" t="s">
        <v>3005</v>
      </c>
    </row>
    <row r="12777" spans="1:13" hidden="1" x14ac:dyDescent="0.2">
      <c r="A12777" s="27">
        <v>97079</v>
      </c>
      <c r="B12777" s="28" t="s">
        <v>4573</v>
      </c>
      <c r="C12777" s="28" t="s">
        <v>5135</v>
      </c>
      <c r="D12777" s="25">
        <v>42022</v>
      </c>
      <c r="F12777" s="26">
        <v>8.35</v>
      </c>
      <c r="G12777" s="28" t="s">
        <v>5167</v>
      </c>
      <c r="H12777" s="28" t="s">
        <v>3365</v>
      </c>
      <c r="J12777" s="28" t="s">
        <v>4909</v>
      </c>
      <c r="K12777" s="29">
        <v>42023</v>
      </c>
      <c r="L12777" s="28" t="s">
        <v>5658</v>
      </c>
      <c r="M12777" s="28" t="s">
        <v>6978</v>
      </c>
    </row>
    <row r="12778" spans="1:13" hidden="1" x14ac:dyDescent="0.2">
      <c r="A12778" s="211">
        <v>97048</v>
      </c>
      <c r="B12778" s="28" t="s">
        <v>4573</v>
      </c>
      <c r="C12778" s="28" t="s">
        <v>4574</v>
      </c>
      <c r="D12778" s="25">
        <v>42023</v>
      </c>
      <c r="E12778" s="28" t="s">
        <v>4491</v>
      </c>
      <c r="F12778" s="26">
        <v>84</v>
      </c>
      <c r="G12778" s="28" t="s">
        <v>5439</v>
      </c>
      <c r="H12778" s="28" t="s">
        <v>3379</v>
      </c>
      <c r="J12778" s="28" t="s">
        <v>4908</v>
      </c>
      <c r="K12778" s="29">
        <v>42023</v>
      </c>
      <c r="L12778" s="28" t="s">
        <v>7176</v>
      </c>
      <c r="M12778" s="28">
        <v>1510</v>
      </c>
    </row>
    <row r="12779" spans="1:13" hidden="1" x14ac:dyDescent="0.2">
      <c r="A12779" s="27">
        <v>97104</v>
      </c>
      <c r="B12779" s="28" t="s">
        <v>4573</v>
      </c>
      <c r="C12779" s="28" t="s">
        <v>5135</v>
      </c>
      <c r="D12779" s="25">
        <v>42023</v>
      </c>
      <c r="F12779" s="26">
        <v>4.55</v>
      </c>
      <c r="G12779" s="28" t="s">
        <v>7119</v>
      </c>
      <c r="H12779" s="28" t="s">
        <v>3365</v>
      </c>
      <c r="J12779" s="28" t="s">
        <v>4911</v>
      </c>
      <c r="K12779" s="29">
        <v>42024</v>
      </c>
      <c r="L12779" s="28" t="s">
        <v>5658</v>
      </c>
      <c r="M12779" s="28" t="s">
        <v>6161</v>
      </c>
    </row>
    <row r="12780" spans="1:13" hidden="1" x14ac:dyDescent="0.2">
      <c r="A12780" s="27">
        <v>97050</v>
      </c>
      <c r="B12780" s="28" t="s">
        <v>4573</v>
      </c>
      <c r="C12780" s="28" t="s">
        <v>4574</v>
      </c>
      <c r="D12780" s="25">
        <v>42023</v>
      </c>
      <c r="F12780" s="26">
        <v>85</v>
      </c>
      <c r="G12780" s="28" t="s">
        <v>5152</v>
      </c>
      <c r="H12780" s="28" t="s">
        <v>7311</v>
      </c>
      <c r="J12780" s="28" t="s">
        <v>4683</v>
      </c>
      <c r="K12780" s="29">
        <v>42023</v>
      </c>
      <c r="L12780" s="28" t="s">
        <v>7182</v>
      </c>
      <c r="M12780" s="28" t="s">
        <v>6967</v>
      </c>
    </row>
    <row r="12781" spans="1:13" hidden="1" x14ac:dyDescent="0.2">
      <c r="A12781" s="27">
        <v>97208.1</v>
      </c>
      <c r="B12781" s="28" t="s">
        <v>4573</v>
      </c>
      <c r="C12781" s="28" t="s">
        <v>2008</v>
      </c>
      <c r="D12781" s="25">
        <v>42023</v>
      </c>
      <c r="F12781" s="26">
        <v>2.8</v>
      </c>
      <c r="G12781" s="28" t="s">
        <v>683</v>
      </c>
      <c r="H12781" s="28" t="s">
        <v>3370</v>
      </c>
      <c r="J12781" s="28" t="s">
        <v>4909</v>
      </c>
      <c r="K12781" s="29" t="s">
        <v>8201</v>
      </c>
      <c r="L12781" s="28" t="s">
        <v>5658</v>
      </c>
      <c r="M12781" s="28" t="s">
        <v>4836</v>
      </c>
    </row>
    <row r="12782" spans="1:13" hidden="1" x14ac:dyDescent="0.2">
      <c r="A12782" s="27">
        <v>97208.2</v>
      </c>
      <c r="B12782" s="28" t="s">
        <v>4573</v>
      </c>
      <c r="C12782" s="28" t="s">
        <v>2008</v>
      </c>
      <c r="D12782" s="25">
        <v>42023</v>
      </c>
      <c r="F12782" s="26">
        <v>22.09</v>
      </c>
      <c r="G12782" s="28" t="s">
        <v>683</v>
      </c>
      <c r="H12782" s="28" t="s">
        <v>3365</v>
      </c>
      <c r="J12782" s="28" t="s">
        <v>4909</v>
      </c>
      <c r="K12782" s="29" t="s">
        <v>8201</v>
      </c>
      <c r="L12782" s="28" t="s">
        <v>5658</v>
      </c>
      <c r="M12782" s="28" t="s">
        <v>4836</v>
      </c>
    </row>
    <row r="12783" spans="1:13" hidden="1" x14ac:dyDescent="0.2">
      <c r="A12783" s="27">
        <v>97209</v>
      </c>
      <c r="B12783" s="28" t="s">
        <v>4573</v>
      </c>
      <c r="C12783" s="28" t="s">
        <v>2008</v>
      </c>
      <c r="D12783" s="25">
        <v>42023</v>
      </c>
      <c r="F12783" s="26">
        <v>14.1</v>
      </c>
      <c r="G12783" s="28" t="s">
        <v>683</v>
      </c>
      <c r="H12783" s="28" t="s">
        <v>3365</v>
      </c>
      <c r="J12783" s="28" t="s">
        <v>4909</v>
      </c>
      <c r="K12783" s="29" t="s">
        <v>8201</v>
      </c>
      <c r="L12783" s="28" t="s">
        <v>5658</v>
      </c>
      <c r="M12783" s="28" t="s">
        <v>4836</v>
      </c>
    </row>
    <row r="12784" spans="1:13" hidden="1" x14ac:dyDescent="0.2">
      <c r="A12784" s="27">
        <v>97049</v>
      </c>
      <c r="B12784" s="28" t="s">
        <v>4585</v>
      </c>
      <c r="C12784" s="28" t="s">
        <v>4574</v>
      </c>
      <c r="D12784" s="25">
        <v>42023</v>
      </c>
      <c r="F12784" s="26">
        <v>79.790000000000006</v>
      </c>
      <c r="G12784" s="28" t="s">
        <v>5142</v>
      </c>
      <c r="H12784" s="28" t="s">
        <v>5948</v>
      </c>
      <c r="K12784" s="29">
        <v>42023</v>
      </c>
      <c r="L12784" s="28" t="s">
        <v>7174</v>
      </c>
      <c r="M12784" s="28" t="s">
        <v>7175</v>
      </c>
    </row>
    <row r="12785" spans="1:13" hidden="1" x14ac:dyDescent="0.2">
      <c r="A12785" s="211">
        <v>97105</v>
      </c>
      <c r="B12785" s="28" t="s">
        <v>4573</v>
      </c>
      <c r="C12785" s="28" t="s">
        <v>5135</v>
      </c>
      <c r="D12785" s="25">
        <v>42024</v>
      </c>
      <c r="E12785" s="28" t="s">
        <v>8179</v>
      </c>
      <c r="F12785" s="26">
        <v>6.95</v>
      </c>
      <c r="G12785" s="28" t="s">
        <v>4045</v>
      </c>
      <c r="H12785" s="28" t="s">
        <v>3379</v>
      </c>
      <c r="J12785" s="28" t="s">
        <v>4911</v>
      </c>
      <c r="K12785" s="29">
        <v>42026</v>
      </c>
      <c r="L12785" s="28" t="s">
        <v>5658</v>
      </c>
      <c r="M12785" s="28" t="s">
        <v>6983</v>
      </c>
    </row>
    <row r="12786" spans="1:13" hidden="1" x14ac:dyDescent="0.2">
      <c r="A12786" s="27">
        <v>97210.1</v>
      </c>
      <c r="B12786" s="28" t="s">
        <v>4573</v>
      </c>
      <c r="C12786" s="28" t="s">
        <v>2008</v>
      </c>
      <c r="D12786" s="25">
        <v>42024</v>
      </c>
      <c r="E12786" s="28" t="s">
        <v>1331</v>
      </c>
      <c r="F12786" s="26">
        <v>27</v>
      </c>
      <c r="G12786" s="28" t="s">
        <v>683</v>
      </c>
      <c r="H12786" s="28" t="s">
        <v>3488</v>
      </c>
      <c r="J12786" s="28" t="s">
        <v>4909</v>
      </c>
      <c r="K12786" s="29" t="s">
        <v>8202</v>
      </c>
      <c r="L12786" s="28" t="s">
        <v>5658</v>
      </c>
      <c r="M12786" s="28" t="s">
        <v>4834</v>
      </c>
    </row>
    <row r="12787" spans="1:13" hidden="1" x14ac:dyDescent="0.2">
      <c r="A12787" s="27">
        <v>97210.2</v>
      </c>
      <c r="B12787" s="28" t="s">
        <v>4573</v>
      </c>
      <c r="C12787" s="28" t="s">
        <v>2008</v>
      </c>
      <c r="D12787" s="25">
        <v>42024</v>
      </c>
      <c r="F12787" s="26">
        <v>5.8</v>
      </c>
      <c r="G12787" s="28" t="s">
        <v>683</v>
      </c>
      <c r="H12787" s="28" t="s">
        <v>3370</v>
      </c>
      <c r="J12787" s="28" t="s">
        <v>4909</v>
      </c>
      <c r="K12787" s="29" t="s">
        <v>8202</v>
      </c>
      <c r="L12787" s="28" t="s">
        <v>5658</v>
      </c>
      <c r="M12787" s="28" t="s">
        <v>4834</v>
      </c>
    </row>
    <row r="12788" spans="1:13" hidden="1" x14ac:dyDescent="0.2">
      <c r="A12788" s="27">
        <v>97210.3</v>
      </c>
      <c r="B12788" s="28" t="s">
        <v>4573</v>
      </c>
      <c r="C12788" s="28" t="s">
        <v>2008</v>
      </c>
      <c r="D12788" s="25">
        <v>42024</v>
      </c>
      <c r="F12788" s="26">
        <v>24.7</v>
      </c>
      <c r="G12788" s="28" t="s">
        <v>683</v>
      </c>
      <c r="H12788" s="28" t="s">
        <v>3365</v>
      </c>
      <c r="J12788" s="28" t="s">
        <v>4909</v>
      </c>
      <c r="K12788" s="29" t="s">
        <v>8202</v>
      </c>
      <c r="L12788" s="28" t="s">
        <v>5658</v>
      </c>
      <c r="M12788" s="28" t="s">
        <v>4834</v>
      </c>
    </row>
    <row r="12789" spans="1:13" hidden="1" x14ac:dyDescent="0.2">
      <c r="A12789" s="27">
        <v>97047</v>
      </c>
      <c r="B12789" s="28" t="s">
        <v>4573</v>
      </c>
      <c r="C12789" s="28" t="s">
        <v>4574</v>
      </c>
      <c r="D12789" s="25">
        <v>42024</v>
      </c>
      <c r="F12789" s="26">
        <v>-959.56</v>
      </c>
      <c r="G12789" s="28" t="s">
        <v>3622</v>
      </c>
      <c r="H12789" s="28" t="s">
        <v>6666</v>
      </c>
      <c r="J12789" s="28" t="s">
        <v>4907</v>
      </c>
      <c r="K12789" s="29">
        <v>42024</v>
      </c>
      <c r="L12789" s="28" t="s">
        <v>7177</v>
      </c>
      <c r="M12789" s="28" t="s">
        <v>6966</v>
      </c>
    </row>
    <row r="12790" spans="1:13" x14ac:dyDescent="0.2">
      <c r="A12790" s="211">
        <v>97106</v>
      </c>
      <c r="B12790" s="28" t="s">
        <v>4573</v>
      </c>
      <c r="C12790" s="28" t="s">
        <v>5135</v>
      </c>
      <c r="D12790" s="25">
        <v>42025</v>
      </c>
      <c r="E12790" s="28" t="s">
        <v>8180</v>
      </c>
      <c r="F12790" s="26">
        <v>46.48</v>
      </c>
      <c r="G12790" s="28" t="s">
        <v>8854</v>
      </c>
      <c r="H12790" s="28" t="s">
        <v>7151</v>
      </c>
      <c r="J12790" s="28" t="s">
        <v>4907</v>
      </c>
      <c r="K12790" s="29">
        <v>42026</v>
      </c>
      <c r="L12790" s="28" t="s">
        <v>5658</v>
      </c>
      <c r="M12790" s="28" t="s">
        <v>4229</v>
      </c>
    </row>
    <row r="12791" spans="1:13" hidden="1" x14ac:dyDescent="0.2">
      <c r="A12791" s="27">
        <v>97107</v>
      </c>
      <c r="B12791" s="28" t="s">
        <v>4573</v>
      </c>
      <c r="C12791" s="28" t="s">
        <v>5135</v>
      </c>
      <c r="D12791" s="25">
        <v>42026</v>
      </c>
      <c r="E12791" s="28" t="s">
        <v>8181</v>
      </c>
      <c r="F12791" s="26">
        <v>150.75</v>
      </c>
      <c r="G12791" s="28" t="s">
        <v>688</v>
      </c>
      <c r="H12791" s="28" t="s">
        <v>3484</v>
      </c>
      <c r="J12791" s="28" t="s">
        <v>4908</v>
      </c>
      <c r="K12791" s="29">
        <v>42028</v>
      </c>
      <c r="L12791" s="28" t="s">
        <v>5658</v>
      </c>
      <c r="M12791" s="28" t="s">
        <v>6984</v>
      </c>
    </row>
    <row r="12792" spans="1:13" hidden="1" x14ac:dyDescent="0.2">
      <c r="A12792" s="27">
        <v>97046</v>
      </c>
      <c r="B12792" s="28" t="s">
        <v>4585</v>
      </c>
      <c r="C12792" s="28" t="s">
        <v>4574</v>
      </c>
      <c r="D12792" s="25">
        <v>42026</v>
      </c>
      <c r="F12792" s="26">
        <v>20.8</v>
      </c>
      <c r="G12792" s="28" t="s">
        <v>5141</v>
      </c>
      <c r="H12792" s="28" t="s">
        <v>5948</v>
      </c>
      <c r="J12792" s="28" t="s">
        <v>4907</v>
      </c>
      <c r="K12792" s="29">
        <v>42026</v>
      </c>
      <c r="L12792" s="28" t="s">
        <v>7174</v>
      </c>
      <c r="M12792" s="28" t="s">
        <v>5035</v>
      </c>
    </row>
    <row r="12793" spans="1:13" x14ac:dyDescent="0.2">
      <c r="A12793" s="27">
        <v>97108</v>
      </c>
      <c r="B12793" s="28" t="s">
        <v>4573</v>
      </c>
      <c r="C12793" s="28" t="s">
        <v>5135</v>
      </c>
      <c r="D12793" s="25">
        <v>42026</v>
      </c>
      <c r="F12793" s="26">
        <v>12</v>
      </c>
      <c r="G12793" s="28" t="s">
        <v>2205</v>
      </c>
      <c r="H12793" s="28" t="s">
        <v>7151</v>
      </c>
      <c r="J12793" s="28" t="s">
        <v>4911</v>
      </c>
      <c r="K12793" s="29">
        <v>42030</v>
      </c>
      <c r="L12793" s="28" t="s">
        <v>5658</v>
      </c>
      <c r="M12793" s="28" t="s">
        <v>1584</v>
      </c>
    </row>
    <row r="12794" spans="1:13" hidden="1" x14ac:dyDescent="0.2">
      <c r="A12794" s="27">
        <v>97110</v>
      </c>
      <c r="B12794" s="28" t="s">
        <v>4573</v>
      </c>
      <c r="C12794" s="28" t="s">
        <v>5135</v>
      </c>
      <c r="D12794" s="25">
        <v>42027</v>
      </c>
      <c r="F12794" s="26">
        <v>19</v>
      </c>
      <c r="G12794" s="28" t="s">
        <v>683</v>
      </c>
      <c r="H12794" s="28" t="s">
        <v>3365</v>
      </c>
      <c r="J12794" s="28" t="s">
        <v>4909</v>
      </c>
      <c r="K12794" s="29">
        <v>42028</v>
      </c>
      <c r="L12794" s="28" t="s">
        <v>5658</v>
      </c>
      <c r="M12794" s="28" t="s">
        <v>7857</v>
      </c>
    </row>
    <row r="12795" spans="1:13" hidden="1" x14ac:dyDescent="0.2">
      <c r="A12795" s="27">
        <v>97109</v>
      </c>
      <c r="B12795" s="28" t="s">
        <v>4573</v>
      </c>
      <c r="C12795" s="28" t="s">
        <v>5135</v>
      </c>
      <c r="D12795" s="25">
        <v>42027</v>
      </c>
      <c r="F12795" s="26">
        <v>3.24</v>
      </c>
      <c r="G12795" s="28" t="s">
        <v>5137</v>
      </c>
      <c r="H12795" s="28" t="s">
        <v>3365</v>
      </c>
      <c r="J12795" s="28" t="s">
        <v>4909</v>
      </c>
      <c r="K12795" s="29">
        <v>42028</v>
      </c>
      <c r="L12795" s="28" t="s">
        <v>5658</v>
      </c>
      <c r="M12795" s="28" t="s">
        <v>6195</v>
      </c>
    </row>
    <row r="12796" spans="1:13" hidden="1" x14ac:dyDescent="0.2">
      <c r="A12796" s="27">
        <v>97080.1</v>
      </c>
      <c r="B12796" s="28" t="s">
        <v>4573</v>
      </c>
      <c r="C12796" s="28" t="s">
        <v>5135</v>
      </c>
      <c r="D12796" s="25">
        <v>42027</v>
      </c>
      <c r="E12796" s="28" t="s">
        <v>979</v>
      </c>
      <c r="F12796" s="26">
        <v>6</v>
      </c>
      <c r="G12796" s="28" t="s">
        <v>5167</v>
      </c>
      <c r="H12796" s="28" t="s">
        <v>3370</v>
      </c>
      <c r="J12796" s="28" t="s">
        <v>4907</v>
      </c>
      <c r="K12796" s="29">
        <v>42028</v>
      </c>
      <c r="L12796" s="28" t="s">
        <v>5658</v>
      </c>
      <c r="M12796" s="28" t="s">
        <v>748</v>
      </c>
    </row>
    <row r="12797" spans="1:13" hidden="1" x14ac:dyDescent="0.2">
      <c r="A12797" s="27">
        <v>97080.2</v>
      </c>
      <c r="B12797" s="28" t="s">
        <v>4573</v>
      </c>
      <c r="C12797" s="28" t="s">
        <v>5135</v>
      </c>
      <c r="D12797" s="25">
        <v>42027</v>
      </c>
      <c r="F12797" s="26">
        <v>7.27</v>
      </c>
      <c r="G12797" s="28" t="s">
        <v>5167</v>
      </c>
      <c r="H12797" s="28" t="s">
        <v>3365</v>
      </c>
      <c r="J12797" s="28" t="s">
        <v>4909</v>
      </c>
      <c r="K12797" s="29">
        <v>42028</v>
      </c>
      <c r="L12797" s="28" t="s">
        <v>5658</v>
      </c>
      <c r="M12797" s="28" t="s">
        <v>748</v>
      </c>
    </row>
    <row r="12798" spans="1:13" hidden="1" x14ac:dyDescent="0.2">
      <c r="A12798" s="211">
        <v>97111</v>
      </c>
      <c r="B12798" s="28" t="s">
        <v>4573</v>
      </c>
      <c r="C12798" s="28" t="s">
        <v>5135</v>
      </c>
      <c r="D12798" s="25">
        <v>42028</v>
      </c>
      <c r="F12798" s="26">
        <v>4.6500000000000004</v>
      </c>
      <c r="G12798" s="28" t="s">
        <v>896</v>
      </c>
      <c r="H12798" s="28" t="s">
        <v>3484</v>
      </c>
      <c r="J12798" s="28" t="s">
        <v>4911</v>
      </c>
      <c r="K12798" s="29">
        <v>42030</v>
      </c>
      <c r="L12798" s="28" t="s">
        <v>5658</v>
      </c>
      <c r="M12798" s="28" t="s">
        <v>6234</v>
      </c>
    </row>
    <row r="12799" spans="1:13" hidden="1" x14ac:dyDescent="0.2">
      <c r="A12799" s="211">
        <v>97112</v>
      </c>
      <c r="B12799" s="28" t="s">
        <v>4573</v>
      </c>
      <c r="C12799" s="28" t="s">
        <v>5135</v>
      </c>
      <c r="D12799" s="25">
        <v>42028</v>
      </c>
      <c r="F12799" s="26">
        <v>4</v>
      </c>
      <c r="G12799" s="28" t="s">
        <v>990</v>
      </c>
      <c r="H12799" s="28" t="s">
        <v>3379</v>
      </c>
      <c r="J12799" s="28" t="s">
        <v>4907</v>
      </c>
      <c r="K12799" s="29">
        <v>42030</v>
      </c>
      <c r="L12799" s="28" t="s">
        <v>5658</v>
      </c>
      <c r="M12799" s="28" t="s">
        <v>1523</v>
      </c>
    </row>
    <row r="12800" spans="1:13" hidden="1" x14ac:dyDescent="0.2">
      <c r="A12800" s="211">
        <v>97081</v>
      </c>
      <c r="B12800" s="33" t="s">
        <v>4573</v>
      </c>
      <c r="C12800" s="33" t="s">
        <v>5135</v>
      </c>
      <c r="D12800" s="25">
        <v>42028</v>
      </c>
      <c r="F12800" s="26">
        <v>64</v>
      </c>
      <c r="G12800" s="28" t="s">
        <v>1560</v>
      </c>
      <c r="H12800" s="28" t="s">
        <v>4600</v>
      </c>
      <c r="J12800" s="28" t="s">
        <v>4905</v>
      </c>
      <c r="K12800" s="29">
        <v>42030</v>
      </c>
      <c r="L12800" s="33" t="s">
        <v>5658</v>
      </c>
      <c r="M12800" s="28" t="s">
        <v>2735</v>
      </c>
    </row>
    <row r="12801" spans="1:13" hidden="1" x14ac:dyDescent="0.2">
      <c r="A12801" s="27">
        <v>97211.1</v>
      </c>
      <c r="B12801" s="28" t="s">
        <v>4573</v>
      </c>
      <c r="C12801" s="28" t="s">
        <v>2008</v>
      </c>
      <c r="D12801" s="25">
        <v>42028</v>
      </c>
      <c r="E12801" s="28" t="s">
        <v>1331</v>
      </c>
      <c r="F12801" s="26">
        <v>9</v>
      </c>
      <c r="G12801" s="28" t="s">
        <v>683</v>
      </c>
      <c r="H12801" s="28" t="s">
        <v>3488</v>
      </c>
      <c r="J12801" s="28" t="s">
        <v>4909</v>
      </c>
      <c r="K12801" s="29" t="s">
        <v>8203</v>
      </c>
      <c r="L12801" s="28" t="s">
        <v>5658</v>
      </c>
      <c r="M12801" s="28" t="s">
        <v>4836</v>
      </c>
    </row>
    <row r="12802" spans="1:13" hidden="1" x14ac:dyDescent="0.2">
      <c r="A12802" s="27">
        <v>97211.199999999997</v>
      </c>
      <c r="B12802" s="28" t="s">
        <v>4573</v>
      </c>
      <c r="C12802" s="28" t="s">
        <v>2008</v>
      </c>
      <c r="D12802" s="25">
        <v>42028</v>
      </c>
      <c r="F12802" s="26">
        <v>18.440000000000001</v>
      </c>
      <c r="G12802" s="28" t="s">
        <v>683</v>
      </c>
      <c r="H12802" s="28" t="s">
        <v>3365</v>
      </c>
      <c r="J12802" s="28" t="s">
        <v>4909</v>
      </c>
      <c r="K12802" s="29" t="s">
        <v>8203</v>
      </c>
      <c r="L12802" s="28" t="s">
        <v>5658</v>
      </c>
      <c r="M12802" s="28" t="s">
        <v>4836</v>
      </c>
    </row>
    <row r="12803" spans="1:13" hidden="1" x14ac:dyDescent="0.2">
      <c r="A12803" s="211">
        <v>97115</v>
      </c>
      <c r="B12803" s="28" t="s">
        <v>4573</v>
      </c>
      <c r="C12803" s="28" t="s">
        <v>5135</v>
      </c>
      <c r="D12803" s="25">
        <v>42030</v>
      </c>
      <c r="E12803" s="28" t="s">
        <v>438</v>
      </c>
      <c r="F12803" s="26">
        <v>1.62</v>
      </c>
      <c r="G12803" s="28" t="s">
        <v>437</v>
      </c>
      <c r="H12803" s="28" t="s">
        <v>3381</v>
      </c>
      <c r="J12803" s="28" t="s">
        <v>4909</v>
      </c>
      <c r="K12803" s="29">
        <v>42031</v>
      </c>
      <c r="L12803" s="28" t="s">
        <v>5658</v>
      </c>
      <c r="M12803" s="28" t="s">
        <v>6985</v>
      </c>
    </row>
    <row r="12804" spans="1:13" hidden="1" x14ac:dyDescent="0.2">
      <c r="A12804" s="27">
        <v>97113</v>
      </c>
      <c r="B12804" s="28" t="s">
        <v>4573</v>
      </c>
      <c r="C12804" s="28" t="s">
        <v>5135</v>
      </c>
      <c r="D12804" s="25">
        <v>42030</v>
      </c>
      <c r="F12804" s="26">
        <v>4.8899999999999997</v>
      </c>
      <c r="G12804" s="28" t="s">
        <v>7119</v>
      </c>
      <c r="H12804" s="28" t="s">
        <v>3365</v>
      </c>
      <c r="J12804" s="28" t="s">
        <v>4911</v>
      </c>
      <c r="K12804" s="29">
        <v>42031</v>
      </c>
      <c r="L12804" s="28" t="s">
        <v>5658</v>
      </c>
      <c r="M12804" s="28" t="s">
        <v>6161</v>
      </c>
    </row>
    <row r="12805" spans="1:13" hidden="1" x14ac:dyDescent="0.2">
      <c r="A12805" s="27">
        <v>97044</v>
      </c>
      <c r="B12805" s="28" t="s">
        <v>4573</v>
      </c>
      <c r="C12805" s="28" t="s">
        <v>4574</v>
      </c>
      <c r="D12805" s="25">
        <v>42030</v>
      </c>
      <c r="F12805" s="26">
        <v>85</v>
      </c>
      <c r="G12805" s="28" t="s">
        <v>5152</v>
      </c>
      <c r="H12805" s="28" t="s">
        <v>7311</v>
      </c>
      <c r="J12805" s="28" t="s">
        <v>4683</v>
      </c>
      <c r="K12805" s="29">
        <v>42030</v>
      </c>
      <c r="L12805" s="28" t="s">
        <v>7182</v>
      </c>
      <c r="M12805" s="28" t="s">
        <v>6965</v>
      </c>
    </row>
    <row r="12806" spans="1:13" hidden="1" x14ac:dyDescent="0.2">
      <c r="A12806" s="27">
        <v>97114</v>
      </c>
      <c r="B12806" s="28" t="s">
        <v>4573</v>
      </c>
      <c r="C12806" s="28" t="s">
        <v>5135</v>
      </c>
      <c r="D12806" s="25">
        <v>42030</v>
      </c>
      <c r="F12806" s="26">
        <v>11.5</v>
      </c>
      <c r="G12806" s="28" t="s">
        <v>683</v>
      </c>
      <c r="H12806" s="28" t="s">
        <v>3365</v>
      </c>
      <c r="J12806" s="28" t="s">
        <v>4909</v>
      </c>
      <c r="K12806" s="29">
        <v>42031</v>
      </c>
      <c r="L12806" s="28" t="s">
        <v>5658</v>
      </c>
      <c r="M12806" s="28" t="s">
        <v>7857</v>
      </c>
    </row>
    <row r="12807" spans="1:13" hidden="1" x14ac:dyDescent="0.2">
      <c r="A12807" s="27">
        <v>97045</v>
      </c>
      <c r="B12807" s="28" t="s">
        <v>5138</v>
      </c>
      <c r="C12807" s="28" t="s">
        <v>4574</v>
      </c>
      <c r="D12807" s="25">
        <v>42030</v>
      </c>
      <c r="F12807" s="26">
        <v>258.54000000000002</v>
      </c>
      <c r="G12807" s="28" t="s">
        <v>4574</v>
      </c>
      <c r="H12807" s="28" t="s">
        <v>3381</v>
      </c>
      <c r="K12807" s="29">
        <v>42030</v>
      </c>
      <c r="L12807" s="28" t="s">
        <v>7206</v>
      </c>
      <c r="M12807" s="28" t="s">
        <v>3678</v>
      </c>
    </row>
    <row r="12808" spans="1:13" hidden="1" x14ac:dyDescent="0.2">
      <c r="A12808" s="211">
        <v>97042</v>
      </c>
      <c r="B12808" s="28" t="s">
        <v>4592</v>
      </c>
      <c r="C12808" s="28" t="s">
        <v>4574</v>
      </c>
      <c r="D12808" s="25">
        <v>42031</v>
      </c>
      <c r="F12808" s="26">
        <v>-5970.12</v>
      </c>
      <c r="G12808" s="28" t="s">
        <v>4593</v>
      </c>
      <c r="H12808" s="28" t="s">
        <v>6666</v>
      </c>
      <c r="J12808" s="28" t="s">
        <v>4911</v>
      </c>
      <c r="K12808" s="29">
        <v>42031</v>
      </c>
      <c r="L12808" s="28" t="s">
        <v>7177</v>
      </c>
      <c r="M12808" s="28" t="s">
        <v>6964</v>
      </c>
    </row>
    <row r="12809" spans="1:13" hidden="1" x14ac:dyDescent="0.2">
      <c r="A12809" s="27">
        <v>97043</v>
      </c>
      <c r="B12809" s="28" t="s">
        <v>4573</v>
      </c>
      <c r="C12809" s="28" t="s">
        <v>4574</v>
      </c>
      <c r="D12809" s="25">
        <v>42031</v>
      </c>
      <c r="E12809" s="28" t="s">
        <v>3389</v>
      </c>
      <c r="F12809" s="26">
        <v>48.69</v>
      </c>
      <c r="G12809" s="28" t="s">
        <v>5139</v>
      </c>
      <c r="H12809" s="28" t="s">
        <v>3381</v>
      </c>
      <c r="J12809" s="28" t="s">
        <v>4911</v>
      </c>
      <c r="K12809" s="29">
        <v>42031</v>
      </c>
      <c r="L12809" s="28" t="s">
        <v>7174</v>
      </c>
      <c r="M12809" s="28" t="s">
        <v>7209</v>
      </c>
    </row>
    <row r="12810" spans="1:13" hidden="1" x14ac:dyDescent="0.2">
      <c r="A12810" s="27">
        <v>97212.1</v>
      </c>
      <c r="B12810" s="28" t="s">
        <v>4573</v>
      </c>
      <c r="C12810" s="28" t="s">
        <v>2008</v>
      </c>
      <c r="D12810" s="25">
        <v>42031</v>
      </c>
      <c r="F12810" s="26">
        <v>11.3</v>
      </c>
      <c r="G12810" s="28" t="s">
        <v>683</v>
      </c>
      <c r="H12810" s="28" t="s">
        <v>3370</v>
      </c>
      <c r="J12810" s="28" t="s">
        <v>4909</v>
      </c>
      <c r="K12810" s="29" t="s">
        <v>8204</v>
      </c>
      <c r="L12810" s="28" t="s">
        <v>5658</v>
      </c>
      <c r="M12810" s="28" t="s">
        <v>4836</v>
      </c>
    </row>
    <row r="12811" spans="1:13" hidden="1" x14ac:dyDescent="0.2">
      <c r="A12811" s="27">
        <v>97212.2</v>
      </c>
      <c r="B12811" s="28" t="s">
        <v>4573</v>
      </c>
      <c r="C12811" s="28" t="s">
        <v>2008</v>
      </c>
      <c r="D12811" s="25">
        <v>42031</v>
      </c>
      <c r="F12811" s="26">
        <v>7.39</v>
      </c>
      <c r="G12811" s="28" t="s">
        <v>683</v>
      </c>
      <c r="H12811" s="28" t="s">
        <v>3365</v>
      </c>
      <c r="J12811" s="28" t="s">
        <v>4909</v>
      </c>
      <c r="K12811" s="29" t="s">
        <v>8204</v>
      </c>
      <c r="L12811" s="28" t="s">
        <v>5658</v>
      </c>
      <c r="M12811" s="28" t="s">
        <v>4836</v>
      </c>
    </row>
    <row r="12812" spans="1:13" hidden="1" x14ac:dyDescent="0.2">
      <c r="A12812" s="27">
        <v>97226.1</v>
      </c>
      <c r="B12812" s="28" t="s">
        <v>4573</v>
      </c>
      <c r="C12812" s="28" t="s">
        <v>5133</v>
      </c>
      <c r="D12812" s="25">
        <v>42031</v>
      </c>
      <c r="F12812" s="26">
        <v>5.2</v>
      </c>
      <c r="G12812" s="28" t="s">
        <v>5137</v>
      </c>
      <c r="H12812" s="28" t="s">
        <v>3370</v>
      </c>
      <c r="J12812" s="28" t="s">
        <v>4909</v>
      </c>
      <c r="K12812" s="29">
        <v>42031</v>
      </c>
      <c r="L12812" s="28" t="s">
        <v>5658</v>
      </c>
      <c r="M12812" s="28" t="s">
        <v>8212</v>
      </c>
    </row>
    <row r="12813" spans="1:13" hidden="1" x14ac:dyDescent="0.2">
      <c r="A12813" s="27">
        <v>97226.2</v>
      </c>
      <c r="B12813" s="28" t="s">
        <v>4573</v>
      </c>
      <c r="C12813" s="28" t="s">
        <v>5133</v>
      </c>
      <c r="D12813" s="25">
        <v>42031</v>
      </c>
      <c r="F12813" s="26">
        <v>48</v>
      </c>
      <c r="G12813" s="28" t="s">
        <v>5137</v>
      </c>
      <c r="H12813" s="28" t="s">
        <v>3365</v>
      </c>
      <c r="J12813" s="28" t="s">
        <v>4909</v>
      </c>
      <c r="K12813" s="29">
        <v>42031</v>
      </c>
      <c r="L12813" s="28" t="s">
        <v>5658</v>
      </c>
      <c r="M12813" s="28" t="s">
        <v>8212</v>
      </c>
    </row>
    <row r="12814" spans="1:13" hidden="1" x14ac:dyDescent="0.2">
      <c r="A12814" s="27">
        <v>97116</v>
      </c>
      <c r="B12814" s="28" t="s">
        <v>4573</v>
      </c>
      <c r="C12814" s="28" t="s">
        <v>5135</v>
      </c>
      <c r="D12814" s="25">
        <v>42031</v>
      </c>
      <c r="F12814" s="26">
        <v>3.49</v>
      </c>
      <c r="G12814" s="28" t="s">
        <v>5137</v>
      </c>
      <c r="H12814" s="28" t="s">
        <v>3365</v>
      </c>
      <c r="J12814" s="28" t="s">
        <v>4909</v>
      </c>
      <c r="K12814" s="29">
        <v>42032</v>
      </c>
      <c r="L12814" s="28" t="s">
        <v>5658</v>
      </c>
      <c r="M12814" s="28" t="s">
        <v>6195</v>
      </c>
    </row>
    <row r="12815" spans="1:13" hidden="1" x14ac:dyDescent="0.2">
      <c r="A12815" s="27">
        <v>97041</v>
      </c>
      <c r="B12815" s="28" t="s">
        <v>4573</v>
      </c>
      <c r="C12815" s="28" t="s">
        <v>4574</v>
      </c>
      <c r="D12815" s="25">
        <v>42031</v>
      </c>
      <c r="E12815" s="28" t="s">
        <v>6977</v>
      </c>
      <c r="F12815" s="26">
        <v>479.38</v>
      </c>
      <c r="G12815" s="28" t="s">
        <v>3344</v>
      </c>
      <c r="H12815" s="28" t="s">
        <v>7324</v>
      </c>
      <c r="I12815" s="28" t="s">
        <v>4191</v>
      </c>
      <c r="J12815" s="28" t="s">
        <v>4909</v>
      </c>
      <c r="K12815" s="29">
        <v>42031</v>
      </c>
      <c r="L12815" s="28" t="s">
        <v>5361</v>
      </c>
      <c r="M12815" s="28" t="s">
        <v>6963</v>
      </c>
    </row>
    <row r="12816" spans="1:13" hidden="1" x14ac:dyDescent="0.2">
      <c r="A12816" s="211">
        <v>97119</v>
      </c>
      <c r="B12816" s="28" t="s">
        <v>4573</v>
      </c>
      <c r="C12816" s="28" t="s">
        <v>5135</v>
      </c>
      <c r="D12816" s="25">
        <v>42032</v>
      </c>
      <c r="F12816" s="26">
        <v>7.5</v>
      </c>
      <c r="G12816" s="28" t="s">
        <v>2207</v>
      </c>
      <c r="H12816" s="28" t="s">
        <v>4600</v>
      </c>
      <c r="J12816" s="28" t="s">
        <v>4907</v>
      </c>
      <c r="K12816" s="29">
        <v>42033</v>
      </c>
      <c r="L12816" s="28" t="s">
        <v>5658</v>
      </c>
      <c r="M12816" s="28" t="s">
        <v>6986</v>
      </c>
    </row>
    <row r="12817" spans="1:13" hidden="1" x14ac:dyDescent="0.2">
      <c r="A12817" s="27">
        <v>97117</v>
      </c>
      <c r="B12817" s="28" t="s">
        <v>4573</v>
      </c>
      <c r="C12817" s="28" t="s">
        <v>5135</v>
      </c>
      <c r="D12817" s="25">
        <v>42032</v>
      </c>
      <c r="F12817" s="26">
        <v>4.49</v>
      </c>
      <c r="G12817" s="28" t="s">
        <v>7119</v>
      </c>
      <c r="H12817" s="28" t="s">
        <v>3365</v>
      </c>
      <c r="J12817" s="28" t="s">
        <v>4911</v>
      </c>
      <c r="K12817" s="29">
        <v>42033</v>
      </c>
      <c r="L12817" s="28" t="s">
        <v>5658</v>
      </c>
      <c r="M12817" s="28" t="s">
        <v>6161</v>
      </c>
    </row>
    <row r="12818" spans="1:13" hidden="1" x14ac:dyDescent="0.2">
      <c r="A12818" s="27">
        <v>97118</v>
      </c>
      <c r="B12818" s="28" t="s">
        <v>4573</v>
      </c>
      <c r="C12818" s="28" t="s">
        <v>5135</v>
      </c>
      <c r="D12818" s="25">
        <v>42032</v>
      </c>
      <c r="F12818" s="26">
        <v>3.79</v>
      </c>
      <c r="G12818" s="28" t="s">
        <v>2210</v>
      </c>
      <c r="H12818" s="28" t="s">
        <v>3484</v>
      </c>
      <c r="J12818" s="28" t="s">
        <v>4907</v>
      </c>
      <c r="K12818" s="29">
        <v>42033</v>
      </c>
      <c r="L12818" s="28" t="s">
        <v>5658</v>
      </c>
      <c r="M12818" s="28" t="s">
        <v>3179</v>
      </c>
    </row>
    <row r="12819" spans="1:13" hidden="1" x14ac:dyDescent="0.2">
      <c r="A12819" s="27">
        <v>97040</v>
      </c>
      <c r="B12819" s="28" t="s">
        <v>4573</v>
      </c>
      <c r="C12819" s="28" t="s">
        <v>4574</v>
      </c>
      <c r="D12819" s="25">
        <v>42032</v>
      </c>
      <c r="F12819" s="26">
        <v>45.64</v>
      </c>
      <c r="G12819" s="28" t="s">
        <v>6790</v>
      </c>
      <c r="H12819" s="28" t="s">
        <v>3381</v>
      </c>
      <c r="J12819" s="28" t="s">
        <v>4909</v>
      </c>
      <c r="K12819" s="29">
        <v>42032</v>
      </c>
      <c r="L12819" s="28" t="s">
        <v>7174</v>
      </c>
      <c r="M12819" s="28" t="s">
        <v>7220</v>
      </c>
    </row>
    <row r="12820" spans="1:13" hidden="1" x14ac:dyDescent="0.2">
      <c r="A12820" s="27">
        <v>97039</v>
      </c>
      <c r="B12820" s="28" t="s">
        <v>4573</v>
      </c>
      <c r="C12820" s="28" t="s">
        <v>4574</v>
      </c>
      <c r="D12820" s="25">
        <v>42032</v>
      </c>
      <c r="F12820" s="26">
        <v>17.670000000000002</v>
      </c>
      <c r="G12820" s="28" t="s">
        <v>5136</v>
      </c>
      <c r="H12820" s="28" t="s">
        <v>3381</v>
      </c>
      <c r="J12820" s="28" t="s">
        <v>4911</v>
      </c>
      <c r="K12820" s="29">
        <v>42032</v>
      </c>
      <c r="L12820" s="28" t="s">
        <v>7174</v>
      </c>
      <c r="M12820" s="28" t="s">
        <v>7221</v>
      </c>
    </row>
    <row r="12821" spans="1:13" hidden="1" x14ac:dyDescent="0.2">
      <c r="A12821" s="211">
        <v>97121</v>
      </c>
      <c r="B12821" s="28" t="s">
        <v>4573</v>
      </c>
      <c r="C12821" s="28" t="s">
        <v>5135</v>
      </c>
      <c r="D12821" s="25">
        <v>42033</v>
      </c>
      <c r="F12821" s="26">
        <v>35.33</v>
      </c>
      <c r="G12821" s="28" t="s">
        <v>1956</v>
      </c>
      <c r="H12821" s="28" t="s">
        <v>7322</v>
      </c>
      <c r="J12821" s="28" t="s">
        <v>7139</v>
      </c>
      <c r="K12821" s="29">
        <v>42034</v>
      </c>
      <c r="L12821" s="28" t="s">
        <v>5658</v>
      </c>
      <c r="M12821" s="28" t="s">
        <v>3176</v>
      </c>
    </row>
    <row r="12822" spans="1:13" hidden="1" x14ac:dyDescent="0.2">
      <c r="A12822" s="211">
        <v>97038</v>
      </c>
      <c r="B12822" s="28" t="s">
        <v>4579</v>
      </c>
      <c r="C12822" s="28" t="s">
        <v>4574</v>
      </c>
      <c r="D12822" s="25">
        <v>42033</v>
      </c>
      <c r="F12822" s="26">
        <v>70</v>
      </c>
      <c r="G12822" s="28" t="s">
        <v>4580</v>
      </c>
      <c r="H12822" s="28" t="s">
        <v>6667</v>
      </c>
      <c r="K12822" s="29">
        <v>42033</v>
      </c>
      <c r="L12822" s="28" t="s">
        <v>3059</v>
      </c>
      <c r="M12822" s="28" t="s">
        <v>6640</v>
      </c>
    </row>
    <row r="12823" spans="1:13" hidden="1" x14ac:dyDescent="0.2">
      <c r="A12823" s="27">
        <v>97120</v>
      </c>
      <c r="B12823" s="28" t="s">
        <v>4573</v>
      </c>
      <c r="C12823" s="28" t="s">
        <v>5135</v>
      </c>
      <c r="D12823" s="25">
        <v>42033</v>
      </c>
      <c r="F12823" s="26">
        <v>2.57</v>
      </c>
      <c r="G12823" s="28" t="s">
        <v>5137</v>
      </c>
      <c r="H12823" s="28" t="s">
        <v>3365</v>
      </c>
      <c r="J12823" s="28" t="s">
        <v>4909</v>
      </c>
      <c r="K12823" s="29">
        <v>42034</v>
      </c>
      <c r="L12823" s="28" t="s">
        <v>5658</v>
      </c>
      <c r="M12823" s="28" t="s">
        <v>6195</v>
      </c>
    </row>
    <row r="12824" spans="1:13" hidden="1" x14ac:dyDescent="0.2">
      <c r="A12824" s="211">
        <v>97122</v>
      </c>
      <c r="B12824" s="28" t="s">
        <v>4573</v>
      </c>
      <c r="C12824" s="28" t="s">
        <v>5135</v>
      </c>
      <c r="D12824" s="25">
        <v>42034</v>
      </c>
      <c r="F12824" s="26">
        <v>4.5</v>
      </c>
      <c r="G12824" s="28" t="s">
        <v>7996</v>
      </c>
      <c r="H12824" s="28" t="s">
        <v>3484</v>
      </c>
      <c r="J12824" s="28" t="s">
        <v>4907</v>
      </c>
      <c r="K12824" s="29">
        <v>42035</v>
      </c>
      <c r="L12824" s="28" t="s">
        <v>5658</v>
      </c>
      <c r="M12824" s="28" t="s">
        <v>3394</v>
      </c>
    </row>
    <row r="12825" spans="1:13" x14ac:dyDescent="0.2">
      <c r="A12825" s="27">
        <v>97125</v>
      </c>
      <c r="B12825" s="28" t="s">
        <v>4573</v>
      </c>
      <c r="C12825" s="28" t="s">
        <v>5135</v>
      </c>
      <c r="D12825" s="25">
        <v>42034</v>
      </c>
      <c r="F12825" s="26">
        <v>3.2</v>
      </c>
      <c r="G12825" s="28" t="s">
        <v>4511</v>
      </c>
      <c r="H12825" s="28" t="s">
        <v>7151</v>
      </c>
      <c r="J12825" s="28" t="s">
        <v>4907</v>
      </c>
      <c r="K12825" s="29">
        <v>42035</v>
      </c>
      <c r="L12825" s="28" t="s">
        <v>5658</v>
      </c>
      <c r="M12825" s="28" t="s">
        <v>4199</v>
      </c>
    </row>
    <row r="12826" spans="1:13" hidden="1" x14ac:dyDescent="0.2">
      <c r="A12826" s="27">
        <v>97123.1</v>
      </c>
      <c r="B12826" s="28" t="s">
        <v>4573</v>
      </c>
      <c r="C12826" s="28" t="s">
        <v>5135</v>
      </c>
      <c r="D12826" s="25">
        <v>42034</v>
      </c>
      <c r="F12826" s="26">
        <v>5.6</v>
      </c>
      <c r="G12826" s="28" t="s">
        <v>683</v>
      </c>
      <c r="H12826" s="28" t="s">
        <v>3370</v>
      </c>
      <c r="J12826" s="28" t="s">
        <v>4909</v>
      </c>
      <c r="K12826" s="29">
        <v>42035</v>
      </c>
      <c r="L12826" s="28" t="s">
        <v>5658</v>
      </c>
      <c r="M12826" s="28" t="s">
        <v>7857</v>
      </c>
    </row>
    <row r="12827" spans="1:13" hidden="1" x14ac:dyDescent="0.2">
      <c r="A12827" s="27">
        <v>97123.199999999997</v>
      </c>
      <c r="B12827" s="28" t="s">
        <v>4573</v>
      </c>
      <c r="C12827" s="28" t="s">
        <v>5135</v>
      </c>
      <c r="D12827" s="25">
        <v>42034</v>
      </c>
      <c r="F12827" s="26">
        <v>20.170000000000002</v>
      </c>
      <c r="G12827" s="28" t="s">
        <v>683</v>
      </c>
      <c r="H12827" s="28" t="s">
        <v>3365</v>
      </c>
      <c r="J12827" s="28" t="s">
        <v>4909</v>
      </c>
      <c r="K12827" s="29">
        <v>42035</v>
      </c>
      <c r="L12827" s="28" t="s">
        <v>5658</v>
      </c>
      <c r="M12827" s="28" t="s">
        <v>7857</v>
      </c>
    </row>
    <row r="12828" spans="1:13" hidden="1" x14ac:dyDescent="0.2">
      <c r="A12828" s="27">
        <v>97124</v>
      </c>
      <c r="B12828" s="28" t="s">
        <v>4573</v>
      </c>
      <c r="C12828" s="28" t="s">
        <v>5135</v>
      </c>
      <c r="D12828" s="25">
        <v>42034</v>
      </c>
      <c r="F12828" s="26">
        <v>10.7</v>
      </c>
      <c r="G12828" s="28" t="s">
        <v>683</v>
      </c>
      <c r="H12828" s="28" t="s">
        <v>3365</v>
      </c>
      <c r="J12828" s="28" t="s">
        <v>4909</v>
      </c>
      <c r="K12828" s="29">
        <v>42035</v>
      </c>
      <c r="L12828" s="28" t="s">
        <v>5658</v>
      </c>
      <c r="M12828" s="28" t="s">
        <v>7857</v>
      </c>
    </row>
    <row r="12829" spans="1:13" hidden="1" x14ac:dyDescent="0.2">
      <c r="A12829" s="27">
        <v>97037</v>
      </c>
      <c r="B12829" s="28" t="s">
        <v>4573</v>
      </c>
      <c r="C12829" s="28" t="s">
        <v>4574</v>
      </c>
      <c r="D12829" s="25">
        <v>42034</v>
      </c>
      <c r="E12829" s="28" t="s">
        <v>6976</v>
      </c>
      <c r="F12829" s="26">
        <v>77.7</v>
      </c>
      <c r="G12829" s="28" t="s">
        <v>6849</v>
      </c>
      <c r="H12829" s="28" t="s">
        <v>4599</v>
      </c>
      <c r="I12829" s="28" t="s">
        <v>410</v>
      </c>
      <c r="J12829" s="28" t="s">
        <v>4909</v>
      </c>
      <c r="K12829" s="29">
        <v>42034</v>
      </c>
      <c r="L12829" s="28" t="s">
        <v>7174</v>
      </c>
      <c r="M12829" s="28" t="s">
        <v>6637</v>
      </c>
    </row>
    <row r="12830" spans="1:13" hidden="1" x14ac:dyDescent="0.2">
      <c r="A12830" s="211">
        <v>97126</v>
      </c>
      <c r="B12830" s="28" t="s">
        <v>4573</v>
      </c>
      <c r="C12830" s="28" t="s">
        <v>5135</v>
      </c>
      <c r="D12830" s="25">
        <v>42035</v>
      </c>
      <c r="F12830" s="26">
        <v>4.4000000000000004</v>
      </c>
      <c r="G12830" s="28" t="s">
        <v>896</v>
      </c>
      <c r="H12830" s="28" t="s">
        <v>3484</v>
      </c>
      <c r="J12830" s="28" t="s">
        <v>4907</v>
      </c>
      <c r="K12830" s="29">
        <v>42037</v>
      </c>
      <c r="L12830" s="28" t="s">
        <v>5658</v>
      </c>
      <c r="M12830" s="28" t="s">
        <v>6234</v>
      </c>
    </row>
    <row r="12831" spans="1:13" hidden="1" x14ac:dyDescent="0.2">
      <c r="A12831" s="211">
        <v>97127</v>
      </c>
      <c r="B12831" s="28" t="s">
        <v>4573</v>
      </c>
      <c r="C12831" s="28" t="s">
        <v>5135</v>
      </c>
      <c r="D12831" s="25">
        <v>42035</v>
      </c>
      <c r="F12831" s="26">
        <v>4</v>
      </c>
      <c r="G12831" s="28" t="s">
        <v>990</v>
      </c>
      <c r="H12831" s="28" t="s">
        <v>3379</v>
      </c>
      <c r="J12831" s="28" t="s">
        <v>4907</v>
      </c>
      <c r="K12831" s="29">
        <v>42037</v>
      </c>
      <c r="L12831" s="28" t="s">
        <v>5658</v>
      </c>
      <c r="M12831" s="28" t="s">
        <v>1523</v>
      </c>
    </row>
    <row r="12832" spans="1:13" x14ac:dyDescent="0.2">
      <c r="A12832" s="211">
        <v>97128</v>
      </c>
      <c r="B12832" s="28" t="s">
        <v>4573</v>
      </c>
      <c r="C12832" s="28" t="s">
        <v>5135</v>
      </c>
      <c r="D12832" s="25">
        <v>42036</v>
      </c>
      <c r="E12832" s="28" t="s">
        <v>2701</v>
      </c>
      <c r="F12832" s="26">
        <v>9.98</v>
      </c>
      <c r="G12832" s="28" t="s">
        <v>2203</v>
      </c>
      <c r="H12832" s="28" t="s">
        <v>7151</v>
      </c>
      <c r="J12832" s="28" t="s">
        <v>4907</v>
      </c>
      <c r="K12832" s="29">
        <v>42037</v>
      </c>
      <c r="L12832" s="28" t="s">
        <v>5658</v>
      </c>
      <c r="M12832" s="28" t="s">
        <v>4229</v>
      </c>
    </row>
    <row r="12833" spans="1:13" hidden="1" x14ac:dyDescent="0.2">
      <c r="A12833" s="27">
        <v>97670</v>
      </c>
      <c r="B12833" s="28" t="s">
        <v>4573</v>
      </c>
      <c r="C12833" s="28" t="s">
        <v>4580</v>
      </c>
      <c r="D12833" s="25">
        <v>42036</v>
      </c>
      <c r="E12833" s="28" t="s">
        <v>2997</v>
      </c>
      <c r="F12833" s="26">
        <v>140</v>
      </c>
      <c r="G12833" s="28" t="s">
        <v>4595</v>
      </c>
      <c r="H12833" s="28" t="s">
        <v>3370</v>
      </c>
    </row>
    <row r="12834" spans="1:13" hidden="1" x14ac:dyDescent="0.2">
      <c r="A12834" s="27">
        <v>97669</v>
      </c>
      <c r="B12834" s="28" t="s">
        <v>5150</v>
      </c>
      <c r="C12834" s="28" t="s">
        <v>4580</v>
      </c>
      <c r="D12834" s="25">
        <v>42036</v>
      </c>
      <c r="E12834" s="28" t="s">
        <v>2996</v>
      </c>
      <c r="F12834" s="26">
        <v>-140</v>
      </c>
      <c r="G12834" s="28" t="s">
        <v>4574</v>
      </c>
      <c r="H12834" s="28" t="s">
        <v>6667</v>
      </c>
    </row>
    <row r="12835" spans="1:13" hidden="1" x14ac:dyDescent="0.2">
      <c r="A12835" s="27">
        <v>97082</v>
      </c>
      <c r="B12835" s="28" t="s">
        <v>4573</v>
      </c>
      <c r="C12835" s="28" t="s">
        <v>5135</v>
      </c>
      <c r="D12835" s="25">
        <v>42036</v>
      </c>
      <c r="F12835" s="26">
        <v>47.71</v>
      </c>
      <c r="G12835" s="28" t="s">
        <v>5167</v>
      </c>
      <c r="H12835" s="28" t="s">
        <v>3365</v>
      </c>
      <c r="J12835" s="28" t="s">
        <v>4909</v>
      </c>
      <c r="K12835" s="29">
        <v>42037</v>
      </c>
      <c r="L12835" s="28" t="s">
        <v>5658</v>
      </c>
      <c r="M12835" s="28" t="s">
        <v>748</v>
      </c>
    </row>
    <row r="12836" spans="1:13" hidden="1" x14ac:dyDescent="0.2">
      <c r="A12836" s="211">
        <v>97130</v>
      </c>
      <c r="B12836" s="28" t="s">
        <v>4573</v>
      </c>
      <c r="C12836" s="28" t="s">
        <v>5135</v>
      </c>
      <c r="D12836" s="25">
        <v>42037</v>
      </c>
      <c r="F12836" s="26">
        <v>39</v>
      </c>
      <c r="G12836" s="28" t="s">
        <v>1943</v>
      </c>
      <c r="H12836" s="28" t="s">
        <v>4595</v>
      </c>
      <c r="J12836" s="28" t="s">
        <v>4907</v>
      </c>
      <c r="K12836" s="29">
        <v>42038</v>
      </c>
      <c r="L12836" s="28" t="s">
        <v>5658</v>
      </c>
      <c r="M12836" s="28" t="s">
        <v>6988</v>
      </c>
    </row>
    <row r="12837" spans="1:13" hidden="1" x14ac:dyDescent="0.2">
      <c r="A12837" s="211">
        <v>97030</v>
      </c>
      <c r="B12837" s="28" t="s">
        <v>4573</v>
      </c>
      <c r="C12837" s="28" t="s">
        <v>4574</v>
      </c>
      <c r="D12837" s="25">
        <v>42037</v>
      </c>
      <c r="E12837" s="28" t="s">
        <v>6701</v>
      </c>
      <c r="F12837" s="26">
        <v>872</v>
      </c>
      <c r="G12837" s="28" t="s">
        <v>5678</v>
      </c>
      <c r="H12837" s="28" t="s">
        <v>7154</v>
      </c>
      <c r="J12837" s="28" t="s">
        <v>4906</v>
      </c>
      <c r="K12837" s="29">
        <v>42037</v>
      </c>
      <c r="L12837" s="28" t="s">
        <v>7174</v>
      </c>
      <c r="M12837" s="28" t="s">
        <v>8051</v>
      </c>
    </row>
    <row r="12838" spans="1:13" hidden="1" x14ac:dyDescent="0.2">
      <c r="A12838" s="211">
        <v>97036</v>
      </c>
      <c r="B12838" s="28" t="s">
        <v>4573</v>
      </c>
      <c r="C12838" s="28" t="s">
        <v>4574</v>
      </c>
      <c r="D12838" s="25">
        <v>42037</v>
      </c>
      <c r="F12838" s="26">
        <v>5</v>
      </c>
      <c r="G12838" s="28" t="s">
        <v>5134</v>
      </c>
      <c r="H12838" s="28" t="s">
        <v>5954</v>
      </c>
      <c r="J12838" s="28" t="s">
        <v>4912</v>
      </c>
      <c r="K12838" s="29">
        <v>42037</v>
      </c>
      <c r="L12838" s="28" t="s">
        <v>7174</v>
      </c>
      <c r="M12838" s="28" t="s">
        <v>7194</v>
      </c>
    </row>
    <row r="12839" spans="1:13" hidden="1" x14ac:dyDescent="0.2">
      <c r="A12839" s="211">
        <v>97024</v>
      </c>
      <c r="B12839" s="28" t="s">
        <v>4573</v>
      </c>
      <c r="C12839" s="28" t="s">
        <v>4574</v>
      </c>
      <c r="D12839" s="25">
        <v>42037</v>
      </c>
      <c r="F12839" s="26">
        <v>7.99</v>
      </c>
      <c r="G12839" s="28" t="s">
        <v>2742</v>
      </c>
      <c r="H12839" s="28" t="s">
        <v>3381</v>
      </c>
      <c r="J12839" s="28" t="s">
        <v>4911</v>
      </c>
      <c r="K12839" s="29">
        <v>42037</v>
      </c>
      <c r="L12839" s="28" t="s">
        <v>7174</v>
      </c>
      <c r="M12839" s="28" t="s">
        <v>8111</v>
      </c>
    </row>
    <row r="12840" spans="1:13" hidden="1" x14ac:dyDescent="0.2">
      <c r="A12840" s="211">
        <v>97026</v>
      </c>
      <c r="B12840" s="28" t="s">
        <v>4573</v>
      </c>
      <c r="C12840" s="28" t="s">
        <v>4574</v>
      </c>
      <c r="D12840" s="25">
        <v>42037</v>
      </c>
      <c r="E12840" s="28" t="s">
        <v>3382</v>
      </c>
      <c r="F12840" s="26">
        <v>81</v>
      </c>
      <c r="G12840" s="28" t="s">
        <v>5414</v>
      </c>
      <c r="H12840" s="28" t="s">
        <v>3381</v>
      </c>
      <c r="J12840" s="28" t="s">
        <v>4909</v>
      </c>
      <c r="K12840" s="29">
        <v>42037</v>
      </c>
      <c r="L12840" s="28" t="s">
        <v>7174</v>
      </c>
      <c r="M12840" s="28" t="s">
        <v>7188</v>
      </c>
    </row>
    <row r="12841" spans="1:13" hidden="1" x14ac:dyDescent="0.2">
      <c r="A12841" s="27">
        <v>97031</v>
      </c>
      <c r="B12841" s="28" t="s">
        <v>4573</v>
      </c>
      <c r="C12841" s="28" t="s">
        <v>4574</v>
      </c>
      <c r="D12841" s="25">
        <v>42037</v>
      </c>
      <c r="E12841" s="28" t="s">
        <v>3389</v>
      </c>
      <c r="F12841" s="26">
        <v>26.95</v>
      </c>
      <c r="G12841" s="28" t="s">
        <v>5139</v>
      </c>
      <c r="H12841" s="28" t="s">
        <v>3381</v>
      </c>
      <c r="J12841" s="28" t="s">
        <v>4911</v>
      </c>
      <c r="K12841" s="29">
        <v>42037</v>
      </c>
      <c r="L12841" s="28" t="s">
        <v>7174</v>
      </c>
      <c r="M12841" s="28" t="s">
        <v>7187</v>
      </c>
    </row>
    <row r="12842" spans="1:13" hidden="1" x14ac:dyDescent="0.2">
      <c r="A12842" s="27">
        <v>97032</v>
      </c>
      <c r="B12842" s="28" t="s">
        <v>4573</v>
      </c>
      <c r="C12842" s="28" t="s">
        <v>4574</v>
      </c>
      <c r="D12842" s="25">
        <v>42037</v>
      </c>
      <c r="F12842" s="26">
        <v>85</v>
      </c>
      <c r="G12842" s="28" t="s">
        <v>5152</v>
      </c>
      <c r="H12842" s="28" t="s">
        <v>7311</v>
      </c>
      <c r="J12842" s="28" t="s">
        <v>4683</v>
      </c>
      <c r="K12842" s="29">
        <v>42037</v>
      </c>
      <c r="L12842" s="28" t="s">
        <v>7182</v>
      </c>
      <c r="M12842" s="28" t="s">
        <v>6649</v>
      </c>
    </row>
    <row r="12843" spans="1:13" hidden="1" x14ac:dyDescent="0.2">
      <c r="A12843" s="27">
        <v>97129.1</v>
      </c>
      <c r="B12843" s="28" t="s">
        <v>4573</v>
      </c>
      <c r="C12843" s="28" t="s">
        <v>5135</v>
      </c>
      <c r="D12843" s="25">
        <v>42037</v>
      </c>
      <c r="E12843" s="28" t="s">
        <v>726</v>
      </c>
      <c r="F12843" s="26">
        <v>5.5</v>
      </c>
      <c r="G12843" s="28" t="s">
        <v>683</v>
      </c>
      <c r="H12843" s="28" t="s">
        <v>3370</v>
      </c>
      <c r="J12843" s="28" t="s">
        <v>4909</v>
      </c>
      <c r="K12843" s="29">
        <v>42038</v>
      </c>
      <c r="L12843" s="28" t="s">
        <v>5658</v>
      </c>
      <c r="M12843" s="28" t="s">
        <v>6987</v>
      </c>
    </row>
    <row r="12844" spans="1:13" hidden="1" x14ac:dyDescent="0.2">
      <c r="A12844" s="27">
        <v>97129.2</v>
      </c>
      <c r="B12844" s="28" t="s">
        <v>4573</v>
      </c>
      <c r="C12844" s="28" t="s">
        <v>5135</v>
      </c>
      <c r="D12844" s="25">
        <v>42037</v>
      </c>
      <c r="F12844" s="26">
        <v>13.98</v>
      </c>
      <c r="G12844" s="28" t="s">
        <v>683</v>
      </c>
      <c r="H12844" s="28" t="s">
        <v>3365</v>
      </c>
      <c r="J12844" s="28" t="s">
        <v>4909</v>
      </c>
      <c r="K12844" s="29">
        <v>42038</v>
      </c>
      <c r="L12844" s="28" t="s">
        <v>5658</v>
      </c>
      <c r="M12844" s="28" t="s">
        <v>6987</v>
      </c>
    </row>
    <row r="12845" spans="1:13" hidden="1" x14ac:dyDescent="0.2">
      <c r="A12845" s="27">
        <v>97027</v>
      </c>
      <c r="B12845" s="28" t="s">
        <v>4573</v>
      </c>
      <c r="C12845" s="28" t="s">
        <v>4574</v>
      </c>
      <c r="D12845" s="25">
        <v>42037</v>
      </c>
      <c r="E12845" s="28" t="s">
        <v>8414</v>
      </c>
      <c r="F12845" s="26">
        <v>40</v>
      </c>
      <c r="G12845" s="28" t="s">
        <v>8412</v>
      </c>
      <c r="H12845" s="28" t="s">
        <v>3484</v>
      </c>
      <c r="J12845" s="28" t="s">
        <v>4905</v>
      </c>
      <c r="K12845" s="29">
        <v>42037</v>
      </c>
      <c r="L12845" s="28" t="s">
        <v>7176</v>
      </c>
      <c r="M12845" s="28">
        <v>1511</v>
      </c>
    </row>
    <row r="12846" spans="1:13" hidden="1" x14ac:dyDescent="0.2">
      <c r="A12846" s="27">
        <v>97028</v>
      </c>
      <c r="B12846" s="28" t="s">
        <v>4573</v>
      </c>
      <c r="C12846" s="28" t="s">
        <v>4574</v>
      </c>
      <c r="D12846" s="25">
        <v>42037</v>
      </c>
      <c r="E12846" s="28" t="s">
        <v>5437</v>
      </c>
      <c r="F12846" s="26">
        <v>25</v>
      </c>
      <c r="G12846" s="28" t="s">
        <v>8412</v>
      </c>
      <c r="H12846" s="28" t="s">
        <v>7154</v>
      </c>
      <c r="J12846" s="28" t="s">
        <v>4905</v>
      </c>
      <c r="K12846" s="29">
        <v>42037</v>
      </c>
      <c r="L12846" s="28" t="s">
        <v>7176</v>
      </c>
      <c r="M12846" s="28">
        <v>1444</v>
      </c>
    </row>
    <row r="12847" spans="1:13" hidden="1" x14ac:dyDescent="0.2">
      <c r="A12847" s="27">
        <v>97029</v>
      </c>
      <c r="B12847" s="28" t="s">
        <v>4579</v>
      </c>
      <c r="C12847" s="28" t="s">
        <v>4574</v>
      </c>
      <c r="D12847" s="25">
        <v>42037</v>
      </c>
      <c r="F12847" s="26">
        <v>50</v>
      </c>
      <c r="G12847" s="28" t="s">
        <v>5133</v>
      </c>
      <c r="H12847" s="28" t="s">
        <v>6667</v>
      </c>
      <c r="K12847" s="29">
        <v>42037</v>
      </c>
      <c r="L12847" s="28" t="s">
        <v>7174</v>
      </c>
      <c r="M12847" s="28" t="s">
        <v>2972</v>
      </c>
    </row>
    <row r="12848" spans="1:13" hidden="1" x14ac:dyDescent="0.2">
      <c r="A12848" s="27">
        <v>97225</v>
      </c>
      <c r="B12848" s="28" t="s">
        <v>5150</v>
      </c>
      <c r="C12848" s="28" t="s">
        <v>5133</v>
      </c>
      <c r="D12848" s="25">
        <v>42037</v>
      </c>
      <c r="F12848" s="26">
        <v>-50</v>
      </c>
      <c r="G12848" s="28" t="s">
        <v>5133</v>
      </c>
      <c r="H12848" s="28" t="s">
        <v>6667</v>
      </c>
      <c r="K12848" s="29">
        <v>42037</v>
      </c>
      <c r="L12848" s="28" t="s">
        <v>5658</v>
      </c>
      <c r="M12848" s="28" t="s">
        <v>2745</v>
      </c>
    </row>
    <row r="12849" spans="1:13" hidden="1" x14ac:dyDescent="0.2">
      <c r="A12849" s="27">
        <v>97025</v>
      </c>
      <c r="B12849" s="28" t="s">
        <v>4573</v>
      </c>
      <c r="C12849" s="28" t="s">
        <v>4574</v>
      </c>
      <c r="D12849" s="25">
        <v>42037</v>
      </c>
      <c r="F12849" s="26">
        <v>12.12</v>
      </c>
      <c r="G12849" s="28" t="s">
        <v>6022</v>
      </c>
      <c r="H12849" s="28" t="s">
        <v>3381</v>
      </c>
      <c r="J12849" s="28" t="s">
        <v>4909</v>
      </c>
      <c r="K12849" s="29">
        <v>42037</v>
      </c>
      <c r="L12849" s="28" t="s">
        <v>7174</v>
      </c>
      <c r="M12849" s="28" t="s">
        <v>7195</v>
      </c>
    </row>
    <row r="12850" spans="1:13" hidden="1" x14ac:dyDescent="0.2">
      <c r="A12850" s="27">
        <v>97033</v>
      </c>
      <c r="B12850" s="28" t="s">
        <v>4573</v>
      </c>
      <c r="C12850" s="28" t="s">
        <v>4574</v>
      </c>
      <c r="D12850" s="25">
        <v>42037</v>
      </c>
      <c r="E12850" s="28" t="s">
        <v>7162</v>
      </c>
      <c r="F12850" s="26">
        <v>20</v>
      </c>
      <c r="G12850" s="28" t="s">
        <v>4595</v>
      </c>
      <c r="H12850" s="28" t="s">
        <v>3370</v>
      </c>
      <c r="J12850" s="28" t="s">
        <v>4906</v>
      </c>
      <c r="K12850" s="29">
        <v>42037</v>
      </c>
      <c r="L12850" s="28" t="s">
        <v>7182</v>
      </c>
      <c r="M12850" s="28" t="s">
        <v>6650</v>
      </c>
    </row>
    <row r="12851" spans="1:13" hidden="1" x14ac:dyDescent="0.2">
      <c r="A12851" s="27">
        <v>97034</v>
      </c>
      <c r="B12851" s="28" t="s">
        <v>4573</v>
      </c>
      <c r="C12851" s="28" t="s">
        <v>4574</v>
      </c>
      <c r="D12851" s="25">
        <v>42037</v>
      </c>
      <c r="E12851" s="28" t="s">
        <v>7163</v>
      </c>
      <c r="F12851" s="26">
        <v>150</v>
      </c>
      <c r="G12851" s="28" t="s">
        <v>4595</v>
      </c>
      <c r="H12851" s="28" t="s">
        <v>3370</v>
      </c>
      <c r="J12851" s="28" t="s">
        <v>4905</v>
      </c>
      <c r="K12851" s="29">
        <v>42037</v>
      </c>
      <c r="L12851" s="28" t="s">
        <v>7182</v>
      </c>
      <c r="M12851" s="28" t="s">
        <v>6962</v>
      </c>
    </row>
    <row r="12852" spans="1:13" hidden="1" x14ac:dyDescent="0.2">
      <c r="A12852" s="27">
        <v>97035</v>
      </c>
      <c r="B12852" s="28" t="s">
        <v>4573</v>
      </c>
      <c r="C12852" s="28" t="s">
        <v>4574</v>
      </c>
      <c r="D12852" s="25">
        <v>42037</v>
      </c>
      <c r="E12852" s="28" t="s">
        <v>5365</v>
      </c>
      <c r="F12852" s="26">
        <v>50.09</v>
      </c>
      <c r="G12852" s="28" t="s">
        <v>4597</v>
      </c>
      <c r="H12852" s="28" t="s">
        <v>3381</v>
      </c>
      <c r="J12852" s="28" t="s">
        <v>4909</v>
      </c>
      <c r="K12852" s="29">
        <v>42037</v>
      </c>
      <c r="L12852" s="28" t="s">
        <v>7174</v>
      </c>
      <c r="M12852" s="28" t="s">
        <v>7192</v>
      </c>
    </row>
    <row r="12853" spans="1:13" hidden="1" x14ac:dyDescent="0.2">
      <c r="A12853" s="211">
        <v>97023</v>
      </c>
      <c r="B12853" s="28" t="s">
        <v>4573</v>
      </c>
      <c r="C12853" s="28" t="s">
        <v>4574</v>
      </c>
      <c r="D12853" s="25">
        <v>42038</v>
      </c>
      <c r="F12853" s="26">
        <v>12.1</v>
      </c>
      <c r="G12853" s="28" t="s">
        <v>5143</v>
      </c>
      <c r="H12853" s="28" t="s">
        <v>3381</v>
      </c>
      <c r="J12853" s="28" t="s">
        <v>4909</v>
      </c>
      <c r="K12853" s="29">
        <v>42038</v>
      </c>
      <c r="L12853" s="28" t="s">
        <v>7174</v>
      </c>
      <c r="M12853" s="28" t="s">
        <v>7217</v>
      </c>
    </row>
    <row r="12854" spans="1:13" hidden="1" x14ac:dyDescent="0.2">
      <c r="A12854" s="27">
        <v>97213.1</v>
      </c>
      <c r="B12854" s="28" t="s">
        <v>4573</v>
      </c>
      <c r="C12854" s="28" t="s">
        <v>2008</v>
      </c>
      <c r="D12854" s="25">
        <v>42038</v>
      </c>
      <c r="F12854" s="26">
        <v>13.6</v>
      </c>
      <c r="G12854" s="28" t="s">
        <v>683</v>
      </c>
      <c r="H12854" s="28" t="s">
        <v>3370</v>
      </c>
      <c r="J12854" s="28" t="s">
        <v>4909</v>
      </c>
      <c r="K12854" s="29">
        <v>42096</v>
      </c>
      <c r="L12854" s="28" t="s">
        <v>5658</v>
      </c>
      <c r="M12854" s="28" t="s">
        <v>4834</v>
      </c>
    </row>
    <row r="12855" spans="1:13" hidden="1" x14ac:dyDescent="0.2">
      <c r="A12855" s="27">
        <v>97213.2</v>
      </c>
      <c r="B12855" s="28" t="s">
        <v>4573</v>
      </c>
      <c r="C12855" s="28" t="s">
        <v>2008</v>
      </c>
      <c r="D12855" s="25">
        <v>42038</v>
      </c>
      <c r="F12855" s="26">
        <v>54.72</v>
      </c>
      <c r="G12855" s="28" t="s">
        <v>683</v>
      </c>
      <c r="H12855" s="28" t="s">
        <v>3365</v>
      </c>
      <c r="J12855" s="28" t="s">
        <v>4909</v>
      </c>
      <c r="K12855" s="29">
        <v>42096</v>
      </c>
      <c r="L12855" s="28" t="s">
        <v>5658</v>
      </c>
      <c r="M12855" s="28" t="s">
        <v>4834</v>
      </c>
    </row>
    <row r="12856" spans="1:13" hidden="1" x14ac:dyDescent="0.2">
      <c r="A12856" s="211">
        <v>97131</v>
      </c>
      <c r="B12856" s="28" t="s">
        <v>4573</v>
      </c>
      <c r="C12856" s="28" t="s">
        <v>5135</v>
      </c>
      <c r="D12856" s="25">
        <v>42039</v>
      </c>
      <c r="F12856" s="26">
        <v>8.1</v>
      </c>
      <c r="G12856" s="28" t="s">
        <v>7934</v>
      </c>
      <c r="H12856" s="28" t="s">
        <v>3484</v>
      </c>
      <c r="J12856" s="28" t="s">
        <v>4907</v>
      </c>
      <c r="K12856" s="29">
        <v>42040</v>
      </c>
      <c r="L12856" s="28" t="s">
        <v>5658</v>
      </c>
      <c r="M12856" s="28" t="s">
        <v>1617</v>
      </c>
    </row>
    <row r="12857" spans="1:13" hidden="1" x14ac:dyDescent="0.2">
      <c r="A12857" s="211">
        <v>97022</v>
      </c>
      <c r="B12857" s="28" t="s">
        <v>4579</v>
      </c>
      <c r="C12857" s="28" t="s">
        <v>4574</v>
      </c>
      <c r="D12857" s="25">
        <v>42039</v>
      </c>
      <c r="F12857" s="26">
        <v>40</v>
      </c>
      <c r="G12857" s="28" t="s">
        <v>4580</v>
      </c>
      <c r="H12857" s="28" t="s">
        <v>6667</v>
      </c>
      <c r="K12857" s="29">
        <v>42039</v>
      </c>
      <c r="L12857" s="28" t="s">
        <v>3059</v>
      </c>
      <c r="M12857" s="28" t="s">
        <v>791</v>
      </c>
    </row>
    <row r="12858" spans="1:13" hidden="1" x14ac:dyDescent="0.2">
      <c r="A12858" s="211">
        <v>97083</v>
      </c>
      <c r="B12858" s="33" t="s">
        <v>4573</v>
      </c>
      <c r="C12858" s="33" t="s">
        <v>5135</v>
      </c>
      <c r="D12858" s="25">
        <v>42039</v>
      </c>
      <c r="F12858" s="26">
        <v>66</v>
      </c>
      <c r="G12858" s="28" t="s">
        <v>1560</v>
      </c>
      <c r="H12858" s="28" t="s">
        <v>4600</v>
      </c>
      <c r="J12858" s="28" t="s">
        <v>4907</v>
      </c>
      <c r="K12858" s="29">
        <v>42040</v>
      </c>
      <c r="L12858" s="33" t="s">
        <v>5658</v>
      </c>
      <c r="M12858" s="28" t="s">
        <v>2735</v>
      </c>
    </row>
    <row r="12859" spans="1:13" hidden="1" x14ac:dyDescent="0.2">
      <c r="A12859" s="211">
        <v>97020</v>
      </c>
      <c r="B12859" s="28" t="s">
        <v>4573</v>
      </c>
      <c r="C12859" s="28" t="s">
        <v>4574</v>
      </c>
      <c r="D12859" s="25">
        <v>42039</v>
      </c>
      <c r="F12859" s="26">
        <v>12</v>
      </c>
      <c r="G12859" s="28" t="s">
        <v>4596</v>
      </c>
      <c r="H12859" s="28" t="s">
        <v>5954</v>
      </c>
      <c r="J12859" s="28" t="s">
        <v>4912</v>
      </c>
      <c r="K12859" s="29">
        <v>42039</v>
      </c>
      <c r="L12859" s="28" t="s">
        <v>7174</v>
      </c>
      <c r="M12859" s="28" t="s">
        <v>4596</v>
      </c>
    </row>
    <row r="12860" spans="1:13" x14ac:dyDescent="0.2">
      <c r="A12860" s="27">
        <v>97021</v>
      </c>
      <c r="B12860" s="28" t="s">
        <v>4573</v>
      </c>
      <c r="C12860" s="28" t="s">
        <v>4574</v>
      </c>
      <c r="D12860" s="25">
        <v>42039</v>
      </c>
      <c r="F12860" s="26">
        <v>20</v>
      </c>
      <c r="G12860" s="28" t="s">
        <v>2201</v>
      </c>
      <c r="H12860" s="28" t="s">
        <v>7151</v>
      </c>
      <c r="J12860" s="28" t="s">
        <v>4911</v>
      </c>
      <c r="K12860" s="29">
        <v>42039</v>
      </c>
      <c r="L12860" s="28" t="s">
        <v>7212</v>
      </c>
      <c r="M12860" s="28" t="s">
        <v>6648</v>
      </c>
    </row>
    <row r="12861" spans="1:13" hidden="1" x14ac:dyDescent="0.2">
      <c r="A12861" s="27">
        <v>97132</v>
      </c>
      <c r="B12861" s="28" t="s">
        <v>4573</v>
      </c>
      <c r="C12861" s="28" t="s">
        <v>5135</v>
      </c>
      <c r="D12861" s="25">
        <v>42039</v>
      </c>
      <c r="F12861" s="26">
        <v>5.65</v>
      </c>
      <c r="G12861" s="28" t="s">
        <v>7119</v>
      </c>
      <c r="H12861" s="28" t="s">
        <v>3365</v>
      </c>
      <c r="J12861" s="28" t="s">
        <v>4911</v>
      </c>
      <c r="K12861" s="29">
        <v>42040</v>
      </c>
      <c r="L12861" s="28" t="s">
        <v>5658</v>
      </c>
      <c r="M12861" s="28" t="s">
        <v>6161</v>
      </c>
    </row>
    <row r="12862" spans="1:13" hidden="1" x14ac:dyDescent="0.2">
      <c r="A12862" s="211">
        <v>97134</v>
      </c>
      <c r="B12862" s="28" t="s">
        <v>4573</v>
      </c>
      <c r="C12862" s="28" t="s">
        <v>5135</v>
      </c>
      <c r="D12862" s="25">
        <v>42040</v>
      </c>
      <c r="E12862" s="28" t="s">
        <v>3629</v>
      </c>
      <c r="F12862" s="26">
        <v>19.989999999999998</v>
      </c>
      <c r="G12862" s="28" t="s">
        <v>4915</v>
      </c>
      <c r="H12862" s="28" t="s">
        <v>4600</v>
      </c>
      <c r="J12862" s="28" t="s">
        <v>4907</v>
      </c>
      <c r="K12862" s="29">
        <v>42041</v>
      </c>
      <c r="L12862" s="28" t="s">
        <v>5658</v>
      </c>
      <c r="M12862" s="28" t="s">
        <v>6989</v>
      </c>
    </row>
    <row r="12863" spans="1:13" hidden="1" x14ac:dyDescent="0.2">
      <c r="A12863" s="211">
        <v>97223</v>
      </c>
      <c r="B12863" s="28" t="s">
        <v>4573</v>
      </c>
      <c r="C12863" s="28" t="s">
        <v>5133</v>
      </c>
      <c r="D12863" s="25">
        <v>42040</v>
      </c>
      <c r="F12863" s="26">
        <v>0.02</v>
      </c>
      <c r="G12863" s="28" t="s">
        <v>681</v>
      </c>
      <c r="H12863" s="28" t="s">
        <v>7165</v>
      </c>
      <c r="K12863" s="29">
        <v>42040</v>
      </c>
      <c r="L12863" s="28" t="s">
        <v>5658</v>
      </c>
      <c r="M12863" s="28" t="s">
        <v>2936</v>
      </c>
    </row>
    <row r="12864" spans="1:13" hidden="1" x14ac:dyDescent="0.2">
      <c r="A12864" s="27">
        <v>97019</v>
      </c>
      <c r="B12864" s="28" t="s">
        <v>4573</v>
      </c>
      <c r="C12864" s="28" t="s">
        <v>4574</v>
      </c>
      <c r="D12864" s="25">
        <v>42040</v>
      </c>
      <c r="E12864" s="28" t="s">
        <v>5438</v>
      </c>
      <c r="F12864" s="26">
        <v>58</v>
      </c>
      <c r="G12864" s="28" t="s">
        <v>4532</v>
      </c>
      <c r="H12864" s="28" t="s">
        <v>3484</v>
      </c>
      <c r="J12864" s="28" t="s">
        <v>4908</v>
      </c>
      <c r="K12864" s="29">
        <v>42040</v>
      </c>
      <c r="L12864" s="28" t="s">
        <v>7176</v>
      </c>
      <c r="M12864" s="28">
        <v>1445</v>
      </c>
    </row>
    <row r="12865" spans="1:13" hidden="1" x14ac:dyDescent="0.2">
      <c r="A12865" s="27">
        <v>97224</v>
      </c>
      <c r="B12865" s="28" t="s">
        <v>7124</v>
      </c>
      <c r="C12865" s="28" t="s">
        <v>5133</v>
      </c>
      <c r="D12865" s="25">
        <v>42040</v>
      </c>
      <c r="F12865" s="26">
        <v>-0.09</v>
      </c>
      <c r="G12865" s="28" t="s">
        <v>5133</v>
      </c>
      <c r="H12865" s="28" t="s">
        <v>6666</v>
      </c>
      <c r="K12865" s="29">
        <v>42040</v>
      </c>
      <c r="L12865" s="28" t="s">
        <v>5658</v>
      </c>
      <c r="M12865" s="28" t="s">
        <v>2937</v>
      </c>
    </row>
    <row r="12866" spans="1:13" x14ac:dyDescent="0.2">
      <c r="A12866" s="27">
        <v>97133</v>
      </c>
      <c r="B12866" s="28" t="s">
        <v>4573</v>
      </c>
      <c r="C12866" s="28" t="s">
        <v>5135</v>
      </c>
      <c r="D12866" s="25">
        <v>42040</v>
      </c>
      <c r="F12866" s="26">
        <v>263.89999999999998</v>
      </c>
      <c r="G12866" s="28" t="s">
        <v>2205</v>
      </c>
      <c r="H12866" s="28" t="s">
        <v>7151</v>
      </c>
      <c r="J12866" s="28" t="s">
        <v>4911</v>
      </c>
      <c r="K12866" s="29">
        <v>42041</v>
      </c>
      <c r="L12866" s="28" t="s">
        <v>5658</v>
      </c>
      <c r="M12866" s="28" t="s">
        <v>1584</v>
      </c>
    </row>
    <row r="12867" spans="1:13" hidden="1" x14ac:dyDescent="0.2">
      <c r="A12867" s="211">
        <v>97135</v>
      </c>
      <c r="B12867" s="28" t="s">
        <v>4573</v>
      </c>
      <c r="C12867" s="28" t="s">
        <v>5135</v>
      </c>
      <c r="D12867" s="25">
        <v>42041</v>
      </c>
      <c r="E12867" s="28" t="s">
        <v>8183</v>
      </c>
      <c r="F12867" s="26">
        <v>57</v>
      </c>
      <c r="G12867" s="28" t="s">
        <v>8182</v>
      </c>
      <c r="H12867" s="28" t="s">
        <v>3484</v>
      </c>
      <c r="J12867" s="28" t="s">
        <v>4908</v>
      </c>
      <c r="K12867" s="29">
        <v>42042</v>
      </c>
      <c r="L12867" s="28" t="s">
        <v>5658</v>
      </c>
      <c r="M12867" s="28" t="s">
        <v>6990</v>
      </c>
    </row>
    <row r="12868" spans="1:13" hidden="1" x14ac:dyDescent="0.2">
      <c r="A12868" s="211">
        <v>97139</v>
      </c>
      <c r="B12868" s="28" t="s">
        <v>4573</v>
      </c>
      <c r="C12868" s="28" t="s">
        <v>5135</v>
      </c>
      <c r="D12868" s="25">
        <v>42041</v>
      </c>
      <c r="E12868" s="28" t="s">
        <v>8186</v>
      </c>
      <c r="F12868" s="26">
        <v>165.6</v>
      </c>
      <c r="G12868" s="28" t="s">
        <v>6389</v>
      </c>
      <c r="H12868" s="28" t="s">
        <v>7322</v>
      </c>
      <c r="J12868" s="28" t="s">
        <v>7139</v>
      </c>
      <c r="K12868" s="29">
        <v>42042</v>
      </c>
      <c r="L12868" s="28" t="s">
        <v>5658</v>
      </c>
      <c r="M12868" s="28" t="s">
        <v>8119</v>
      </c>
    </row>
    <row r="12869" spans="1:13" hidden="1" x14ac:dyDescent="0.2">
      <c r="A12869" s="211">
        <v>97138</v>
      </c>
      <c r="B12869" s="28" t="s">
        <v>4573</v>
      </c>
      <c r="C12869" s="28" t="s">
        <v>5135</v>
      </c>
      <c r="D12869" s="25">
        <v>42041</v>
      </c>
      <c r="F12869" s="26">
        <v>6.49</v>
      </c>
      <c r="G12869" s="28" t="s">
        <v>4917</v>
      </c>
      <c r="H12869" s="28" t="s">
        <v>3370</v>
      </c>
      <c r="J12869" s="28" t="s">
        <v>4911</v>
      </c>
      <c r="K12869" s="29">
        <v>42042</v>
      </c>
      <c r="L12869" s="28" t="s">
        <v>5658</v>
      </c>
      <c r="M12869" s="28" t="s">
        <v>6991</v>
      </c>
    </row>
    <row r="12870" spans="1:13" hidden="1" x14ac:dyDescent="0.2">
      <c r="A12870" s="27">
        <v>97136</v>
      </c>
      <c r="B12870" s="28" t="s">
        <v>4573</v>
      </c>
      <c r="C12870" s="28" t="s">
        <v>5135</v>
      </c>
      <c r="D12870" s="25">
        <v>42041</v>
      </c>
      <c r="E12870" s="28" t="s">
        <v>8185</v>
      </c>
      <c r="F12870" s="26">
        <v>21.99</v>
      </c>
      <c r="G12870" s="28" t="s">
        <v>8184</v>
      </c>
      <c r="H12870" s="28" t="s">
        <v>7324</v>
      </c>
      <c r="J12870" s="28" t="s">
        <v>4909</v>
      </c>
      <c r="K12870" s="29">
        <v>42042</v>
      </c>
      <c r="L12870" s="28" t="s">
        <v>5658</v>
      </c>
      <c r="M12870" s="28" t="s">
        <v>5594</v>
      </c>
    </row>
    <row r="12871" spans="1:13" hidden="1" x14ac:dyDescent="0.2">
      <c r="A12871" s="27">
        <v>97137</v>
      </c>
      <c r="B12871" s="28" t="s">
        <v>4573</v>
      </c>
      <c r="C12871" s="28" t="s">
        <v>5135</v>
      </c>
      <c r="D12871" s="25">
        <v>42041</v>
      </c>
      <c r="F12871" s="26">
        <v>3.14</v>
      </c>
      <c r="G12871" s="28" t="s">
        <v>683</v>
      </c>
      <c r="H12871" s="28" t="s">
        <v>3365</v>
      </c>
      <c r="J12871" s="28" t="s">
        <v>4909</v>
      </c>
      <c r="K12871" s="29">
        <v>42042</v>
      </c>
      <c r="L12871" s="28" t="s">
        <v>5658</v>
      </c>
      <c r="M12871" s="28" t="s">
        <v>7857</v>
      </c>
    </row>
    <row r="12872" spans="1:13" hidden="1" x14ac:dyDescent="0.2">
      <c r="A12872" s="211">
        <v>97144</v>
      </c>
      <c r="B12872" s="28" t="s">
        <v>4573</v>
      </c>
      <c r="C12872" s="28" t="s">
        <v>5135</v>
      </c>
      <c r="D12872" s="25">
        <v>42042</v>
      </c>
      <c r="F12872" s="26">
        <v>32.89</v>
      </c>
      <c r="G12872" s="28" t="s">
        <v>1956</v>
      </c>
      <c r="H12872" s="28" t="s">
        <v>7322</v>
      </c>
      <c r="J12872" s="28" t="s">
        <v>7139</v>
      </c>
      <c r="K12872" s="29">
        <v>42044</v>
      </c>
      <c r="L12872" s="28" t="s">
        <v>5658</v>
      </c>
      <c r="M12872" s="28" t="s">
        <v>3176</v>
      </c>
    </row>
    <row r="12873" spans="1:13" hidden="1" x14ac:dyDescent="0.2">
      <c r="A12873" s="211">
        <v>97145</v>
      </c>
      <c r="B12873" s="28" t="s">
        <v>4573</v>
      </c>
      <c r="C12873" s="28" t="s">
        <v>5135</v>
      </c>
      <c r="D12873" s="25">
        <v>42042</v>
      </c>
      <c r="E12873" s="28" t="s">
        <v>8187</v>
      </c>
      <c r="F12873" s="26">
        <v>5</v>
      </c>
      <c r="G12873" s="28" t="s">
        <v>3354</v>
      </c>
      <c r="H12873" s="28" t="s">
        <v>7322</v>
      </c>
      <c r="J12873" s="28" t="s">
        <v>4905</v>
      </c>
      <c r="K12873" s="29">
        <v>42044</v>
      </c>
      <c r="L12873" s="28" t="s">
        <v>5658</v>
      </c>
      <c r="M12873" s="28" t="s">
        <v>5724</v>
      </c>
    </row>
    <row r="12874" spans="1:13" hidden="1" x14ac:dyDescent="0.2">
      <c r="A12874" s="27">
        <v>97214.1</v>
      </c>
      <c r="B12874" s="28" t="s">
        <v>4573</v>
      </c>
      <c r="C12874" s="28" t="s">
        <v>2008</v>
      </c>
      <c r="D12874" s="25">
        <v>42042</v>
      </c>
      <c r="F12874" s="26">
        <v>5</v>
      </c>
      <c r="G12874" s="28" t="s">
        <v>683</v>
      </c>
      <c r="H12874" s="28" t="s">
        <v>3370</v>
      </c>
      <c r="J12874" s="28" t="s">
        <v>4909</v>
      </c>
      <c r="K12874" s="29">
        <v>42249</v>
      </c>
      <c r="L12874" s="28" t="s">
        <v>5658</v>
      </c>
      <c r="M12874" s="28" t="s">
        <v>4836</v>
      </c>
    </row>
    <row r="12875" spans="1:13" hidden="1" x14ac:dyDescent="0.2">
      <c r="A12875" s="27">
        <v>97214.2</v>
      </c>
      <c r="B12875" s="28" t="s">
        <v>4573</v>
      </c>
      <c r="C12875" s="28" t="s">
        <v>2008</v>
      </c>
      <c r="D12875" s="25">
        <v>42042</v>
      </c>
      <c r="E12875" s="28" t="s">
        <v>1331</v>
      </c>
      <c r="F12875" s="26">
        <v>10</v>
      </c>
      <c r="G12875" s="28" t="s">
        <v>683</v>
      </c>
      <c r="H12875" s="28" t="s">
        <v>3488</v>
      </c>
      <c r="J12875" s="28" t="s">
        <v>4909</v>
      </c>
      <c r="K12875" s="29">
        <v>42249</v>
      </c>
      <c r="L12875" s="28" t="s">
        <v>5658</v>
      </c>
      <c r="M12875" s="28" t="s">
        <v>4836</v>
      </c>
    </row>
    <row r="12876" spans="1:13" hidden="1" x14ac:dyDescent="0.2">
      <c r="A12876" s="27">
        <v>97214.3</v>
      </c>
      <c r="B12876" s="28" t="s">
        <v>4573</v>
      </c>
      <c r="C12876" s="28" t="s">
        <v>2008</v>
      </c>
      <c r="D12876" s="25">
        <v>42042</v>
      </c>
      <c r="E12876" s="28" t="s">
        <v>726</v>
      </c>
      <c r="F12876" s="26">
        <v>2.5</v>
      </c>
      <c r="G12876" s="28" t="s">
        <v>683</v>
      </c>
      <c r="H12876" s="28" t="s">
        <v>3370</v>
      </c>
      <c r="J12876" s="28" t="s">
        <v>4909</v>
      </c>
      <c r="K12876" s="29">
        <v>42249</v>
      </c>
      <c r="L12876" s="28" t="s">
        <v>5658</v>
      </c>
      <c r="M12876" s="28" t="s">
        <v>4836</v>
      </c>
    </row>
    <row r="12877" spans="1:13" hidden="1" x14ac:dyDescent="0.2">
      <c r="A12877" s="27">
        <v>97214.399999999994</v>
      </c>
      <c r="B12877" s="28" t="s">
        <v>4573</v>
      </c>
      <c r="C12877" s="28" t="s">
        <v>2008</v>
      </c>
      <c r="D12877" s="25">
        <v>42042</v>
      </c>
      <c r="F12877" s="26">
        <v>23.79</v>
      </c>
      <c r="G12877" s="28" t="s">
        <v>683</v>
      </c>
      <c r="H12877" s="28" t="s">
        <v>3365</v>
      </c>
      <c r="J12877" s="28" t="s">
        <v>4909</v>
      </c>
      <c r="K12877" s="29">
        <v>42249</v>
      </c>
      <c r="L12877" s="28" t="s">
        <v>5658</v>
      </c>
      <c r="M12877" s="28" t="s">
        <v>4836</v>
      </c>
    </row>
    <row r="12878" spans="1:13" hidden="1" x14ac:dyDescent="0.2">
      <c r="A12878" s="27">
        <v>97143</v>
      </c>
      <c r="B12878" s="28" t="s">
        <v>4573</v>
      </c>
      <c r="C12878" s="28" t="s">
        <v>5135</v>
      </c>
      <c r="D12878" s="25">
        <v>42042</v>
      </c>
      <c r="F12878" s="26">
        <v>51.08</v>
      </c>
      <c r="G12878" s="28" t="s">
        <v>4758</v>
      </c>
      <c r="H12878" s="28" t="s">
        <v>7322</v>
      </c>
      <c r="J12878" s="28" t="s">
        <v>7139</v>
      </c>
      <c r="K12878" s="29">
        <v>42044</v>
      </c>
      <c r="L12878" s="28" t="s">
        <v>5658</v>
      </c>
      <c r="M12878" s="28" t="s">
        <v>3005</v>
      </c>
    </row>
    <row r="12879" spans="1:13" hidden="1" x14ac:dyDescent="0.2">
      <c r="A12879" s="211">
        <v>97147</v>
      </c>
      <c r="B12879" s="28" t="s">
        <v>4573</v>
      </c>
      <c r="C12879" s="28" t="s">
        <v>5135</v>
      </c>
      <c r="D12879" s="25">
        <v>42043</v>
      </c>
      <c r="E12879" s="28" t="s">
        <v>8189</v>
      </c>
      <c r="F12879" s="26">
        <v>15.05</v>
      </c>
      <c r="G12879" s="28" t="s">
        <v>1562</v>
      </c>
      <c r="H12879" s="28" t="s">
        <v>3484</v>
      </c>
      <c r="J12879" s="28" t="s">
        <v>4909</v>
      </c>
      <c r="K12879" s="29">
        <v>42044</v>
      </c>
      <c r="L12879" s="28" t="s">
        <v>5658</v>
      </c>
      <c r="M12879" s="28" t="s">
        <v>6994</v>
      </c>
    </row>
    <row r="12880" spans="1:13" hidden="1" x14ac:dyDescent="0.2">
      <c r="A12880" s="27">
        <v>97146</v>
      </c>
      <c r="B12880" s="28" t="s">
        <v>4573</v>
      </c>
      <c r="C12880" s="28" t="s">
        <v>5135</v>
      </c>
      <c r="D12880" s="25">
        <v>42043</v>
      </c>
      <c r="E12880" s="28" t="s">
        <v>8188</v>
      </c>
      <c r="F12880" s="26">
        <v>76.010000000000005</v>
      </c>
      <c r="G12880" s="28" t="s">
        <v>3696</v>
      </c>
      <c r="H12880" s="28" t="s">
        <v>3484</v>
      </c>
      <c r="J12880" s="28" t="s">
        <v>4909</v>
      </c>
      <c r="K12880" s="29">
        <v>42044</v>
      </c>
      <c r="L12880" s="28" t="s">
        <v>5658</v>
      </c>
      <c r="M12880" s="28" t="s">
        <v>6993</v>
      </c>
    </row>
    <row r="12881" spans="1:13" hidden="1" x14ac:dyDescent="0.2">
      <c r="A12881" s="211">
        <v>97018</v>
      </c>
      <c r="B12881" s="28" t="s">
        <v>4573</v>
      </c>
      <c r="C12881" s="33" t="s">
        <v>4574</v>
      </c>
      <c r="D12881" s="25">
        <v>42044</v>
      </c>
      <c r="F12881" s="26">
        <v>5</v>
      </c>
      <c r="G12881" s="28" t="s">
        <v>4590</v>
      </c>
      <c r="H12881" s="28" t="s">
        <v>5954</v>
      </c>
      <c r="J12881" s="28" t="s">
        <v>4912</v>
      </c>
      <c r="K12881" s="29">
        <v>42044</v>
      </c>
      <c r="L12881" s="33" t="s">
        <v>7182</v>
      </c>
      <c r="M12881" s="28" t="s">
        <v>6647</v>
      </c>
    </row>
    <row r="12882" spans="1:13" hidden="1" x14ac:dyDescent="0.2">
      <c r="A12882" s="27">
        <v>97017</v>
      </c>
      <c r="B12882" s="28" t="s">
        <v>4573</v>
      </c>
      <c r="C12882" s="28" t="s">
        <v>4574</v>
      </c>
      <c r="D12882" s="25">
        <v>42044</v>
      </c>
      <c r="F12882" s="26">
        <v>85</v>
      </c>
      <c r="G12882" s="28" t="s">
        <v>5152</v>
      </c>
      <c r="H12882" s="28" t="s">
        <v>7311</v>
      </c>
      <c r="J12882" s="28" t="s">
        <v>4683</v>
      </c>
      <c r="K12882" s="29">
        <v>42044</v>
      </c>
      <c r="L12882" s="28" t="s">
        <v>7182</v>
      </c>
      <c r="M12882" s="28" t="s">
        <v>6646</v>
      </c>
    </row>
    <row r="12883" spans="1:13" hidden="1" x14ac:dyDescent="0.2">
      <c r="A12883" s="27">
        <v>97015</v>
      </c>
      <c r="B12883" s="28" t="s">
        <v>4579</v>
      </c>
      <c r="C12883" s="28" t="s">
        <v>4574</v>
      </c>
      <c r="D12883" s="25">
        <v>42044</v>
      </c>
      <c r="F12883" s="26">
        <v>1321.24</v>
      </c>
      <c r="G12883" s="28" t="s">
        <v>2008</v>
      </c>
      <c r="H12883" s="28" t="s">
        <v>6667</v>
      </c>
      <c r="K12883" s="29">
        <v>42044</v>
      </c>
      <c r="L12883" s="28" t="s">
        <v>7174</v>
      </c>
      <c r="M12883" s="28" t="s">
        <v>6451</v>
      </c>
    </row>
    <row r="12884" spans="1:13" hidden="1" x14ac:dyDescent="0.2">
      <c r="A12884" s="27">
        <v>97216</v>
      </c>
      <c r="B12884" s="28" t="s">
        <v>4573</v>
      </c>
      <c r="C12884" s="28" t="s">
        <v>2008</v>
      </c>
      <c r="D12884" s="25">
        <v>42044</v>
      </c>
      <c r="F12884" s="26">
        <v>10.18</v>
      </c>
      <c r="G12884" s="28" t="s">
        <v>683</v>
      </c>
      <c r="H12884" s="28" t="s">
        <v>3365</v>
      </c>
      <c r="J12884" s="28" t="s">
        <v>4909</v>
      </c>
      <c r="K12884" s="29">
        <v>42279</v>
      </c>
      <c r="L12884" s="28" t="s">
        <v>5658</v>
      </c>
      <c r="M12884" s="28" t="s">
        <v>8205</v>
      </c>
    </row>
    <row r="12885" spans="1:13" hidden="1" x14ac:dyDescent="0.2">
      <c r="A12885" s="27">
        <v>97016</v>
      </c>
      <c r="B12885" s="28" t="s">
        <v>4573</v>
      </c>
      <c r="C12885" s="28" t="s">
        <v>4574</v>
      </c>
      <c r="D12885" s="25">
        <v>42044</v>
      </c>
      <c r="E12885" s="28" t="s">
        <v>3388</v>
      </c>
      <c r="F12885" s="26">
        <v>8.19</v>
      </c>
      <c r="G12885" s="28" t="s">
        <v>4589</v>
      </c>
      <c r="H12885" s="28" t="s">
        <v>3381</v>
      </c>
      <c r="J12885" s="28" t="s">
        <v>4907</v>
      </c>
      <c r="K12885" s="29">
        <v>42044</v>
      </c>
      <c r="L12885" s="28" t="s">
        <v>7174</v>
      </c>
      <c r="M12885" s="28" t="s">
        <v>7186</v>
      </c>
    </row>
    <row r="12886" spans="1:13" hidden="1" x14ac:dyDescent="0.2">
      <c r="A12886" s="27">
        <v>97148</v>
      </c>
      <c r="B12886" s="28" t="s">
        <v>4573</v>
      </c>
      <c r="C12886" s="28" t="s">
        <v>5135</v>
      </c>
      <c r="D12886" s="25">
        <v>42044</v>
      </c>
      <c r="F12886" s="26">
        <v>36.950000000000003</v>
      </c>
      <c r="G12886" s="28" t="s">
        <v>7486</v>
      </c>
      <c r="H12886" s="28" t="s">
        <v>3381</v>
      </c>
      <c r="J12886" s="28" t="s">
        <v>4906</v>
      </c>
      <c r="K12886" s="29">
        <v>42045</v>
      </c>
      <c r="L12886" s="28" t="s">
        <v>5658</v>
      </c>
      <c r="M12886" s="28" t="s">
        <v>5565</v>
      </c>
    </row>
    <row r="12887" spans="1:13" hidden="1" x14ac:dyDescent="0.2">
      <c r="A12887" s="27">
        <v>97215</v>
      </c>
      <c r="B12887" s="28" t="s">
        <v>5150</v>
      </c>
      <c r="C12887" s="28" t="s">
        <v>2008</v>
      </c>
      <c r="D12887" s="25">
        <v>42044</v>
      </c>
      <c r="F12887" s="26">
        <v>-1321.24</v>
      </c>
      <c r="G12887" s="28" t="s">
        <v>4574</v>
      </c>
      <c r="H12887" s="28" t="s">
        <v>6667</v>
      </c>
      <c r="K12887" s="29">
        <v>42249</v>
      </c>
      <c r="L12887" s="28" t="s">
        <v>5658</v>
      </c>
      <c r="M12887" s="28" t="s">
        <v>4840</v>
      </c>
    </row>
    <row r="12888" spans="1:13" hidden="1" x14ac:dyDescent="0.2">
      <c r="A12888" s="211">
        <v>97149</v>
      </c>
      <c r="B12888" s="28" t="s">
        <v>4573</v>
      </c>
      <c r="C12888" s="28" t="s">
        <v>5135</v>
      </c>
      <c r="D12888" s="25">
        <v>42045</v>
      </c>
      <c r="E12888" s="28" t="s">
        <v>1088</v>
      </c>
      <c r="F12888" s="26">
        <v>352.7</v>
      </c>
      <c r="G12888" s="28" t="s">
        <v>879</v>
      </c>
      <c r="H12888" s="28" t="s">
        <v>3381</v>
      </c>
      <c r="J12888" s="28" t="s">
        <v>4909</v>
      </c>
      <c r="K12888" s="29">
        <v>42046</v>
      </c>
      <c r="L12888" s="28" t="s">
        <v>5658</v>
      </c>
      <c r="M12888" s="28" t="s">
        <v>6511</v>
      </c>
    </row>
    <row r="12889" spans="1:13" hidden="1" x14ac:dyDescent="0.2">
      <c r="A12889" s="211">
        <v>97152</v>
      </c>
      <c r="B12889" s="28" t="s">
        <v>4573</v>
      </c>
      <c r="C12889" s="28" t="s">
        <v>5135</v>
      </c>
      <c r="D12889" s="25">
        <v>42045</v>
      </c>
      <c r="E12889" s="28" t="s">
        <v>7795</v>
      </c>
      <c r="F12889" s="26">
        <v>53</v>
      </c>
      <c r="G12889" s="28" t="s">
        <v>5412</v>
      </c>
      <c r="H12889" s="28" t="s">
        <v>4599</v>
      </c>
      <c r="I12889" s="28" t="s">
        <v>7291</v>
      </c>
      <c r="J12889" s="28" t="s">
        <v>4906</v>
      </c>
      <c r="K12889" s="29">
        <v>42047</v>
      </c>
      <c r="L12889" s="28" t="s">
        <v>5658</v>
      </c>
      <c r="M12889" s="28" t="s">
        <v>6512</v>
      </c>
    </row>
    <row r="12890" spans="1:13" hidden="1" x14ac:dyDescent="0.2">
      <c r="A12890" s="27">
        <v>97151</v>
      </c>
      <c r="B12890" s="28" t="s">
        <v>4573</v>
      </c>
      <c r="C12890" s="28" t="s">
        <v>5135</v>
      </c>
      <c r="D12890" s="25">
        <v>42045</v>
      </c>
      <c r="F12890" s="26">
        <v>4.99</v>
      </c>
      <c r="G12890" s="28" t="s">
        <v>7119</v>
      </c>
      <c r="H12890" s="28" t="s">
        <v>3365</v>
      </c>
      <c r="J12890" s="28" t="s">
        <v>4911</v>
      </c>
      <c r="K12890" s="29">
        <v>42046</v>
      </c>
      <c r="L12890" s="28" t="s">
        <v>5658</v>
      </c>
      <c r="M12890" s="28" t="s">
        <v>2282</v>
      </c>
    </row>
    <row r="12891" spans="1:13" hidden="1" x14ac:dyDescent="0.2">
      <c r="A12891" s="27">
        <v>97150.1</v>
      </c>
      <c r="B12891" s="28" t="s">
        <v>4573</v>
      </c>
      <c r="C12891" s="28" t="s">
        <v>5135</v>
      </c>
      <c r="D12891" s="25">
        <v>42045</v>
      </c>
      <c r="E12891" s="28" t="s">
        <v>726</v>
      </c>
      <c r="F12891" s="26">
        <v>12</v>
      </c>
      <c r="G12891" s="28" t="s">
        <v>5137</v>
      </c>
      <c r="H12891" s="28" t="s">
        <v>3370</v>
      </c>
      <c r="J12891" s="28" t="s">
        <v>4909</v>
      </c>
      <c r="K12891" s="29">
        <v>42046</v>
      </c>
      <c r="L12891" s="28" t="s">
        <v>5658</v>
      </c>
      <c r="M12891" s="28" t="s">
        <v>3175</v>
      </c>
    </row>
    <row r="12892" spans="1:13" hidden="1" x14ac:dyDescent="0.2">
      <c r="A12892" s="27">
        <v>97150.2</v>
      </c>
      <c r="B12892" s="28" t="s">
        <v>4573</v>
      </c>
      <c r="C12892" s="28" t="s">
        <v>5135</v>
      </c>
      <c r="D12892" s="25">
        <v>42045</v>
      </c>
      <c r="F12892" s="26">
        <v>64.8</v>
      </c>
      <c r="G12892" s="28" t="s">
        <v>5137</v>
      </c>
      <c r="H12892" s="28" t="s">
        <v>3365</v>
      </c>
      <c r="J12892" s="28" t="s">
        <v>4909</v>
      </c>
      <c r="K12892" s="29">
        <v>42046</v>
      </c>
      <c r="L12892" s="28" t="s">
        <v>5658</v>
      </c>
      <c r="M12892" s="28" t="s">
        <v>3175</v>
      </c>
    </row>
    <row r="12893" spans="1:13" hidden="1" x14ac:dyDescent="0.2">
      <c r="A12893" s="211">
        <v>97153.1</v>
      </c>
      <c r="B12893" s="28" t="s">
        <v>4573</v>
      </c>
      <c r="C12893" s="28" t="s">
        <v>5135</v>
      </c>
      <c r="D12893" s="25">
        <v>42046</v>
      </c>
      <c r="E12893" s="28" t="s">
        <v>726</v>
      </c>
      <c r="F12893" s="26">
        <v>24.5</v>
      </c>
      <c r="G12893" s="28" t="s">
        <v>2208</v>
      </c>
      <c r="H12893" s="28" t="s">
        <v>7323</v>
      </c>
      <c r="J12893" s="28" t="s">
        <v>4912</v>
      </c>
      <c r="K12893" s="29">
        <v>42047</v>
      </c>
      <c r="L12893" s="28" t="s">
        <v>5658</v>
      </c>
      <c r="M12893" s="28" t="s">
        <v>5529</v>
      </c>
    </row>
    <row r="12894" spans="1:13" hidden="1" x14ac:dyDescent="0.2">
      <c r="A12894" s="211">
        <v>97153.2</v>
      </c>
      <c r="B12894" s="28" t="s">
        <v>4573</v>
      </c>
      <c r="C12894" s="28" t="s">
        <v>5135</v>
      </c>
      <c r="D12894" s="25">
        <v>42046</v>
      </c>
      <c r="F12894" s="26">
        <v>4.29</v>
      </c>
      <c r="G12894" s="28" t="s">
        <v>2208</v>
      </c>
      <c r="H12894" s="28" t="s">
        <v>3365</v>
      </c>
      <c r="J12894" s="28" t="s">
        <v>4909</v>
      </c>
      <c r="K12894" s="29">
        <v>42047</v>
      </c>
      <c r="L12894" s="28" t="s">
        <v>5658</v>
      </c>
      <c r="M12894" s="28" t="s">
        <v>5529</v>
      </c>
    </row>
    <row r="12895" spans="1:13" hidden="1" x14ac:dyDescent="0.2">
      <c r="A12895" s="211">
        <v>97154</v>
      </c>
      <c r="B12895" s="28" t="s">
        <v>4573</v>
      </c>
      <c r="C12895" s="28" t="s">
        <v>5135</v>
      </c>
      <c r="D12895" s="25">
        <v>42046</v>
      </c>
      <c r="F12895" s="26">
        <v>12.95</v>
      </c>
      <c r="G12895" s="28" t="s">
        <v>7130</v>
      </c>
      <c r="H12895" s="28" t="s">
        <v>3370</v>
      </c>
      <c r="J12895" s="28" t="s">
        <v>4907</v>
      </c>
      <c r="K12895" s="29">
        <v>42047</v>
      </c>
      <c r="L12895" s="28" t="s">
        <v>5658</v>
      </c>
      <c r="M12895" s="28" t="s">
        <v>5769</v>
      </c>
    </row>
    <row r="12896" spans="1:13" hidden="1" x14ac:dyDescent="0.2">
      <c r="A12896" s="211">
        <v>97156</v>
      </c>
      <c r="B12896" s="28" t="s">
        <v>4573</v>
      </c>
      <c r="C12896" s="28" t="s">
        <v>5135</v>
      </c>
      <c r="D12896" s="25">
        <v>42046</v>
      </c>
      <c r="F12896" s="26">
        <v>5.99</v>
      </c>
      <c r="G12896" s="28" t="s">
        <v>5710</v>
      </c>
      <c r="H12896" s="28" t="s">
        <v>3381</v>
      </c>
      <c r="J12896" s="28" t="s">
        <v>4909</v>
      </c>
      <c r="K12896" s="29">
        <v>42048</v>
      </c>
      <c r="L12896" s="28" t="s">
        <v>5658</v>
      </c>
      <c r="M12896" s="28" t="s">
        <v>1422</v>
      </c>
    </row>
    <row r="12897" spans="1:13" hidden="1" x14ac:dyDescent="0.2">
      <c r="A12897" s="27">
        <v>97155</v>
      </c>
      <c r="B12897" s="28" t="s">
        <v>4573</v>
      </c>
      <c r="C12897" s="28" t="s">
        <v>5135</v>
      </c>
      <c r="D12897" s="25">
        <v>42046</v>
      </c>
      <c r="F12897" s="26">
        <v>8.58</v>
      </c>
      <c r="G12897" s="28" t="s">
        <v>5137</v>
      </c>
      <c r="H12897" s="28" t="s">
        <v>3365</v>
      </c>
      <c r="J12897" s="28" t="s">
        <v>4909</v>
      </c>
      <c r="K12897" s="29">
        <v>42047</v>
      </c>
      <c r="L12897" s="28" t="s">
        <v>5658</v>
      </c>
      <c r="M12897" s="28" t="s">
        <v>6195</v>
      </c>
    </row>
    <row r="12898" spans="1:13" hidden="1" x14ac:dyDescent="0.2">
      <c r="A12898" s="211">
        <v>97157</v>
      </c>
      <c r="B12898" s="28" t="s">
        <v>4573</v>
      </c>
      <c r="C12898" s="28" t="s">
        <v>5135</v>
      </c>
      <c r="D12898" s="25">
        <v>42047</v>
      </c>
      <c r="E12898" s="28" t="s">
        <v>4768</v>
      </c>
      <c r="F12898" s="26">
        <v>8.5</v>
      </c>
      <c r="G12898" s="28" t="s">
        <v>990</v>
      </c>
      <c r="H12898" s="28" t="s">
        <v>3379</v>
      </c>
      <c r="J12898" s="28" t="s">
        <v>4907</v>
      </c>
      <c r="K12898" s="29">
        <v>42048</v>
      </c>
      <c r="L12898" s="28" t="s">
        <v>5658</v>
      </c>
      <c r="M12898" s="28" t="s">
        <v>1863</v>
      </c>
    </row>
    <row r="12899" spans="1:13" hidden="1" x14ac:dyDescent="0.2">
      <c r="A12899" s="27">
        <v>97217</v>
      </c>
      <c r="B12899" s="28" t="s">
        <v>4573</v>
      </c>
      <c r="C12899" s="28" t="s">
        <v>2008</v>
      </c>
      <c r="D12899" s="25">
        <v>42047</v>
      </c>
      <c r="F12899" s="26">
        <v>22.15</v>
      </c>
      <c r="G12899" s="28" t="s">
        <v>683</v>
      </c>
      <c r="H12899" s="28" t="s">
        <v>3365</v>
      </c>
      <c r="J12899" s="28" t="s">
        <v>4909</v>
      </c>
      <c r="K12899" s="29" t="s">
        <v>8206</v>
      </c>
      <c r="L12899" s="28" t="s">
        <v>5658</v>
      </c>
      <c r="M12899" s="28" t="s">
        <v>4834</v>
      </c>
    </row>
    <row r="12900" spans="1:13" hidden="1" x14ac:dyDescent="0.2">
      <c r="A12900" s="211">
        <v>97014</v>
      </c>
      <c r="B12900" s="28" t="s">
        <v>4573</v>
      </c>
      <c r="C12900" s="28" t="s">
        <v>4574</v>
      </c>
      <c r="D12900" s="25">
        <v>42048</v>
      </c>
      <c r="E12900" s="28" t="s">
        <v>2598</v>
      </c>
      <c r="F12900" s="26">
        <v>11</v>
      </c>
      <c r="G12900" s="28" t="s">
        <v>681</v>
      </c>
      <c r="H12900" s="28" t="s">
        <v>7165</v>
      </c>
      <c r="J12900" s="28" t="s">
        <v>4907</v>
      </c>
      <c r="K12900" s="29">
        <v>42048</v>
      </c>
      <c r="L12900" s="28" t="s">
        <v>7174</v>
      </c>
      <c r="M12900" s="28" t="s">
        <v>697</v>
      </c>
    </row>
    <row r="12901" spans="1:13" hidden="1" x14ac:dyDescent="0.2">
      <c r="A12901" s="27">
        <v>97158</v>
      </c>
      <c r="B12901" s="28" t="s">
        <v>4573</v>
      </c>
      <c r="C12901" s="28" t="s">
        <v>5135</v>
      </c>
      <c r="D12901" s="25">
        <v>42048</v>
      </c>
      <c r="F12901" s="26">
        <v>10.25</v>
      </c>
      <c r="G12901" s="28" t="s">
        <v>2545</v>
      </c>
      <c r="H12901" s="28" t="s">
        <v>3488</v>
      </c>
      <c r="J12901" s="28" t="s">
        <v>4908</v>
      </c>
      <c r="K12901" s="29">
        <v>42049</v>
      </c>
      <c r="L12901" s="28" t="s">
        <v>5658</v>
      </c>
      <c r="M12901" s="28" t="s">
        <v>6907</v>
      </c>
    </row>
    <row r="12902" spans="1:13" hidden="1" x14ac:dyDescent="0.2">
      <c r="A12902" s="27">
        <v>97159</v>
      </c>
      <c r="B12902" s="28" t="s">
        <v>4573</v>
      </c>
      <c r="C12902" s="28" t="s">
        <v>5135</v>
      </c>
      <c r="D12902" s="25">
        <v>42048</v>
      </c>
      <c r="F12902" s="26">
        <v>7.75</v>
      </c>
      <c r="G12902" s="28" t="s">
        <v>2545</v>
      </c>
      <c r="H12902" s="28" t="s">
        <v>3488</v>
      </c>
      <c r="J12902" s="28" t="s">
        <v>4908</v>
      </c>
      <c r="K12902" s="29">
        <v>42049</v>
      </c>
      <c r="L12902" s="28" t="s">
        <v>5658</v>
      </c>
      <c r="M12902" s="28" t="s">
        <v>6907</v>
      </c>
    </row>
    <row r="12903" spans="1:13" hidden="1" x14ac:dyDescent="0.2">
      <c r="A12903" s="27">
        <v>97219</v>
      </c>
      <c r="B12903" s="28" t="s">
        <v>4573</v>
      </c>
      <c r="C12903" s="28" t="s">
        <v>2008</v>
      </c>
      <c r="D12903" s="25">
        <v>42048</v>
      </c>
      <c r="F12903" s="26">
        <v>1.65</v>
      </c>
      <c r="G12903" s="28" t="s">
        <v>683</v>
      </c>
      <c r="H12903" s="28" t="s">
        <v>3365</v>
      </c>
      <c r="J12903" s="28" t="s">
        <v>4909</v>
      </c>
      <c r="K12903" s="29" t="s">
        <v>8207</v>
      </c>
      <c r="L12903" s="28" t="s">
        <v>5658</v>
      </c>
      <c r="M12903" s="28" t="s">
        <v>2614</v>
      </c>
    </row>
    <row r="12904" spans="1:13" hidden="1" x14ac:dyDescent="0.2">
      <c r="A12904" s="27">
        <v>97160</v>
      </c>
      <c r="B12904" s="28" t="s">
        <v>4573</v>
      </c>
      <c r="C12904" s="28" t="s">
        <v>5135</v>
      </c>
      <c r="D12904" s="25">
        <v>42048</v>
      </c>
      <c r="F12904" s="26">
        <v>6.9</v>
      </c>
      <c r="G12904" s="28" t="s">
        <v>2210</v>
      </c>
      <c r="H12904" s="28" t="s">
        <v>3484</v>
      </c>
      <c r="J12904" s="28" t="s">
        <v>4907</v>
      </c>
      <c r="K12904" s="29">
        <v>42049</v>
      </c>
      <c r="L12904" s="28" t="s">
        <v>5658</v>
      </c>
      <c r="M12904" s="28" t="s">
        <v>3179</v>
      </c>
    </row>
    <row r="12905" spans="1:13" hidden="1" x14ac:dyDescent="0.2">
      <c r="A12905" s="27">
        <v>97140</v>
      </c>
      <c r="B12905" s="28" t="s">
        <v>4573</v>
      </c>
      <c r="C12905" s="28" t="s">
        <v>5135</v>
      </c>
      <c r="D12905" s="25">
        <v>42048</v>
      </c>
      <c r="E12905" s="28" t="s">
        <v>7933</v>
      </c>
      <c r="F12905" s="26">
        <v>4.3</v>
      </c>
      <c r="G12905" s="28" t="s">
        <v>5167</v>
      </c>
      <c r="H12905" s="28" t="s">
        <v>3484</v>
      </c>
      <c r="J12905" s="28" t="s">
        <v>4907</v>
      </c>
      <c r="K12905" s="29">
        <v>42049</v>
      </c>
      <c r="L12905" s="28" t="s">
        <v>5658</v>
      </c>
      <c r="M12905" s="28" t="s">
        <v>6992</v>
      </c>
    </row>
    <row r="12906" spans="1:13" hidden="1" x14ac:dyDescent="0.2">
      <c r="A12906" s="211">
        <v>97162</v>
      </c>
      <c r="B12906" s="28" t="s">
        <v>4573</v>
      </c>
      <c r="C12906" s="28" t="s">
        <v>5135</v>
      </c>
      <c r="D12906" s="25">
        <v>42049</v>
      </c>
      <c r="F12906" s="26">
        <v>4.6500000000000004</v>
      </c>
      <c r="G12906" s="28" t="s">
        <v>896</v>
      </c>
      <c r="H12906" s="28" t="s">
        <v>3484</v>
      </c>
      <c r="J12906" s="28" t="s">
        <v>4907</v>
      </c>
      <c r="K12906" s="29">
        <v>42051</v>
      </c>
      <c r="L12906" s="28" t="s">
        <v>5658</v>
      </c>
      <c r="M12906" s="28" t="s">
        <v>6234</v>
      </c>
    </row>
    <row r="12907" spans="1:13" hidden="1" x14ac:dyDescent="0.2">
      <c r="A12907" s="211">
        <v>97163</v>
      </c>
      <c r="B12907" s="28" t="s">
        <v>4573</v>
      </c>
      <c r="C12907" s="28" t="s">
        <v>5135</v>
      </c>
      <c r="D12907" s="25">
        <v>42049</v>
      </c>
      <c r="F12907" s="26">
        <v>4</v>
      </c>
      <c r="G12907" s="28" t="s">
        <v>990</v>
      </c>
      <c r="H12907" s="28" t="s">
        <v>3379</v>
      </c>
      <c r="J12907" s="28" t="s">
        <v>4907</v>
      </c>
      <c r="K12907" s="29">
        <v>42051</v>
      </c>
      <c r="L12907" s="28" t="s">
        <v>5658</v>
      </c>
      <c r="M12907" s="28" t="s">
        <v>1523</v>
      </c>
    </row>
    <row r="12908" spans="1:13" hidden="1" x14ac:dyDescent="0.2">
      <c r="A12908" s="211">
        <v>97141</v>
      </c>
      <c r="B12908" s="33" t="s">
        <v>4573</v>
      </c>
      <c r="C12908" s="33" t="s">
        <v>5135</v>
      </c>
      <c r="D12908" s="25">
        <v>42049</v>
      </c>
      <c r="E12908" s="28" t="s">
        <v>4523</v>
      </c>
      <c r="F12908" s="26">
        <v>64</v>
      </c>
      <c r="G12908" s="28" t="s">
        <v>1560</v>
      </c>
      <c r="H12908" s="28" t="s">
        <v>3370</v>
      </c>
      <c r="J12908" s="28" t="s">
        <v>4909</v>
      </c>
      <c r="K12908" s="29">
        <v>42051</v>
      </c>
      <c r="L12908" s="33" t="s">
        <v>5658</v>
      </c>
      <c r="M12908" s="28" t="s">
        <v>2735</v>
      </c>
    </row>
    <row r="12909" spans="1:13" hidden="1" x14ac:dyDescent="0.2">
      <c r="A12909" s="27">
        <v>97161</v>
      </c>
      <c r="B12909" s="28" t="s">
        <v>4573</v>
      </c>
      <c r="C12909" s="28" t="s">
        <v>5135</v>
      </c>
      <c r="D12909" s="25">
        <v>42049</v>
      </c>
      <c r="F12909" s="26">
        <v>34.979999999999997</v>
      </c>
      <c r="G12909" s="28" t="s">
        <v>5137</v>
      </c>
      <c r="H12909" s="28" t="s">
        <v>7322</v>
      </c>
      <c r="J12909" s="28" t="s">
        <v>5209</v>
      </c>
      <c r="K12909" s="29">
        <v>42051</v>
      </c>
      <c r="L12909" s="28" t="s">
        <v>5658</v>
      </c>
      <c r="M12909" s="28" t="s">
        <v>6513</v>
      </c>
    </row>
    <row r="12910" spans="1:13" x14ac:dyDescent="0.2">
      <c r="A12910" s="211">
        <v>97165</v>
      </c>
      <c r="B12910" s="28" t="s">
        <v>4573</v>
      </c>
      <c r="C12910" s="28" t="s">
        <v>5135</v>
      </c>
      <c r="D12910" s="25">
        <v>42050</v>
      </c>
      <c r="E12910" s="28" t="s">
        <v>8190</v>
      </c>
      <c r="F12910" s="26">
        <v>13</v>
      </c>
      <c r="G12910" s="28" t="s">
        <v>3349</v>
      </c>
      <c r="H12910" s="28" t="s">
        <v>7151</v>
      </c>
      <c r="J12910" s="28" t="s">
        <v>4907</v>
      </c>
      <c r="K12910" s="29">
        <v>42051</v>
      </c>
      <c r="L12910" s="28" t="s">
        <v>5658</v>
      </c>
      <c r="M12910" s="28" t="s">
        <v>3500</v>
      </c>
    </row>
    <row r="12911" spans="1:13" hidden="1" x14ac:dyDescent="0.2">
      <c r="A12911" s="211">
        <v>97164</v>
      </c>
      <c r="B12911" s="28" t="s">
        <v>4573</v>
      </c>
      <c r="C12911" s="28" t="s">
        <v>5135</v>
      </c>
      <c r="D12911" s="25">
        <v>42050</v>
      </c>
      <c r="E12911" s="28" t="s">
        <v>7812</v>
      </c>
      <c r="F12911" s="26">
        <v>23.9</v>
      </c>
      <c r="G12911" s="28" t="s">
        <v>5412</v>
      </c>
      <c r="H12911" s="28" t="s">
        <v>3484</v>
      </c>
      <c r="J12911" s="28" t="s">
        <v>4905</v>
      </c>
      <c r="K12911" s="29">
        <v>42051</v>
      </c>
      <c r="L12911" s="28" t="s">
        <v>5658</v>
      </c>
      <c r="M12911" s="28" t="s">
        <v>6514</v>
      </c>
    </row>
    <row r="12912" spans="1:13" hidden="1" x14ac:dyDescent="0.2">
      <c r="A12912" s="211">
        <v>97166</v>
      </c>
      <c r="B12912" s="28" t="s">
        <v>4573</v>
      </c>
      <c r="C12912" s="28" t="s">
        <v>5135</v>
      </c>
      <c r="D12912" s="25">
        <v>42050</v>
      </c>
      <c r="E12912" s="28" t="s">
        <v>7812</v>
      </c>
      <c r="F12912" s="26">
        <v>11.37</v>
      </c>
      <c r="G12912" s="28" t="s">
        <v>5412</v>
      </c>
      <c r="H12912" s="28" t="s">
        <v>3484</v>
      </c>
      <c r="J12912" s="28" t="s">
        <v>4905</v>
      </c>
      <c r="K12912" s="29">
        <v>42051</v>
      </c>
      <c r="L12912" s="28" t="s">
        <v>5658</v>
      </c>
      <c r="M12912" s="28" t="s">
        <v>6515</v>
      </c>
    </row>
    <row r="12913" spans="1:13" hidden="1" x14ac:dyDescent="0.2">
      <c r="A12913" s="27">
        <v>97218.1</v>
      </c>
      <c r="B12913" s="28" t="s">
        <v>4573</v>
      </c>
      <c r="C12913" s="28" t="s">
        <v>2008</v>
      </c>
      <c r="D12913" s="25">
        <v>42050</v>
      </c>
      <c r="E12913" s="28" t="s">
        <v>2790</v>
      </c>
      <c r="F12913" s="26">
        <v>3</v>
      </c>
      <c r="G12913" s="28" t="s">
        <v>683</v>
      </c>
      <c r="H12913" s="28" t="s">
        <v>277</v>
      </c>
      <c r="J12913" s="28" t="s">
        <v>4909</v>
      </c>
      <c r="K12913" s="29" t="s">
        <v>8207</v>
      </c>
      <c r="L12913" s="28" t="s">
        <v>5658</v>
      </c>
      <c r="M12913" s="28" t="s">
        <v>4831</v>
      </c>
    </row>
    <row r="12914" spans="1:13" hidden="1" x14ac:dyDescent="0.2">
      <c r="A12914" s="27">
        <v>97218.2</v>
      </c>
      <c r="B12914" s="28" t="s">
        <v>4573</v>
      </c>
      <c r="C12914" s="28" t="s">
        <v>2008</v>
      </c>
      <c r="D12914" s="25">
        <v>42050</v>
      </c>
      <c r="F12914" s="26">
        <v>8.7899999999999991</v>
      </c>
      <c r="G12914" s="28" t="s">
        <v>683</v>
      </c>
      <c r="H12914" s="28" t="s">
        <v>3365</v>
      </c>
      <c r="J12914" s="28" t="s">
        <v>4909</v>
      </c>
      <c r="K12914" s="29" t="s">
        <v>8207</v>
      </c>
      <c r="L12914" s="28" t="s">
        <v>5658</v>
      </c>
      <c r="M12914" s="28" t="s">
        <v>4831</v>
      </c>
    </row>
    <row r="12915" spans="1:13" hidden="1" x14ac:dyDescent="0.2">
      <c r="A12915" s="27">
        <v>97167</v>
      </c>
      <c r="B12915" s="28" t="s">
        <v>4573</v>
      </c>
      <c r="C12915" s="28" t="s">
        <v>5135</v>
      </c>
      <c r="D12915" s="25">
        <v>42050</v>
      </c>
      <c r="F12915" s="26">
        <v>9.99</v>
      </c>
      <c r="G12915" s="28" t="s">
        <v>4139</v>
      </c>
      <c r="H12915" s="28" t="s">
        <v>3381</v>
      </c>
      <c r="J12915" s="28" t="s">
        <v>4911</v>
      </c>
      <c r="K12915" s="29">
        <v>42051</v>
      </c>
      <c r="L12915" s="28" t="s">
        <v>5658</v>
      </c>
      <c r="M12915" s="28" t="s">
        <v>1614</v>
      </c>
    </row>
    <row r="12916" spans="1:13" hidden="1" x14ac:dyDescent="0.2">
      <c r="A12916" s="27">
        <v>97168</v>
      </c>
      <c r="B12916" s="28" t="s">
        <v>4573</v>
      </c>
      <c r="C12916" s="28" t="s">
        <v>5135</v>
      </c>
      <c r="D12916" s="25">
        <v>42050</v>
      </c>
      <c r="E12916" s="28" t="s">
        <v>8191</v>
      </c>
      <c r="F12916" s="26">
        <v>93</v>
      </c>
      <c r="G12916" s="28" t="s">
        <v>687</v>
      </c>
      <c r="H12916" s="28" t="s">
        <v>3484</v>
      </c>
      <c r="J12916" s="28" t="s">
        <v>4909</v>
      </c>
      <c r="K12916" s="29">
        <v>42052</v>
      </c>
      <c r="L12916" s="28" t="s">
        <v>5658</v>
      </c>
      <c r="M12916" s="28" t="s">
        <v>6900</v>
      </c>
    </row>
    <row r="12917" spans="1:13" hidden="1" x14ac:dyDescent="0.2">
      <c r="A12917" s="211">
        <v>97176</v>
      </c>
      <c r="B12917" s="28" t="s">
        <v>4573</v>
      </c>
      <c r="C12917" s="28" t="s">
        <v>5135</v>
      </c>
      <c r="D12917" s="25">
        <v>42051</v>
      </c>
      <c r="F12917" s="26">
        <v>5</v>
      </c>
      <c r="G12917" s="28" t="s">
        <v>896</v>
      </c>
      <c r="H12917" s="28" t="s">
        <v>3484</v>
      </c>
      <c r="J12917" s="28" t="s">
        <v>4907</v>
      </c>
      <c r="K12917" s="29">
        <v>42052</v>
      </c>
      <c r="L12917" s="28" t="s">
        <v>5658</v>
      </c>
      <c r="M12917" s="28" t="s">
        <v>6516</v>
      </c>
    </row>
    <row r="12918" spans="1:13" hidden="1" x14ac:dyDescent="0.2">
      <c r="A12918" s="211">
        <v>97171</v>
      </c>
      <c r="B12918" s="28" t="s">
        <v>4573</v>
      </c>
      <c r="C12918" s="28" t="s">
        <v>5135</v>
      </c>
      <c r="D12918" s="25">
        <v>42051</v>
      </c>
      <c r="F12918" s="26">
        <v>32.97</v>
      </c>
      <c r="G12918" s="28" t="s">
        <v>8193</v>
      </c>
      <c r="H12918" s="28" t="s">
        <v>4600</v>
      </c>
      <c r="J12918" s="28" t="s">
        <v>4905</v>
      </c>
      <c r="K12918" s="29">
        <v>42052</v>
      </c>
      <c r="L12918" s="28" t="s">
        <v>5658</v>
      </c>
      <c r="M12918" s="28" t="s">
        <v>242</v>
      </c>
    </row>
    <row r="12919" spans="1:13" hidden="1" x14ac:dyDescent="0.2">
      <c r="A12919" s="211">
        <v>97175</v>
      </c>
      <c r="B12919" s="28" t="s">
        <v>4573</v>
      </c>
      <c r="C12919" s="28" t="s">
        <v>5135</v>
      </c>
      <c r="D12919" s="25">
        <v>42051</v>
      </c>
      <c r="F12919" s="26">
        <v>7.5</v>
      </c>
      <c r="G12919" s="28" t="s">
        <v>2208</v>
      </c>
      <c r="H12919" s="28" t="s">
        <v>3365</v>
      </c>
      <c r="J12919" s="28" t="s">
        <v>4909</v>
      </c>
      <c r="K12919" s="29">
        <v>42052</v>
      </c>
      <c r="L12919" s="28" t="s">
        <v>5658</v>
      </c>
      <c r="M12919" s="28" t="s">
        <v>5529</v>
      </c>
    </row>
    <row r="12920" spans="1:13" hidden="1" x14ac:dyDescent="0.2">
      <c r="A12920" s="27">
        <v>97169</v>
      </c>
      <c r="B12920" s="28" t="s">
        <v>4573</v>
      </c>
      <c r="C12920" s="28" t="s">
        <v>5135</v>
      </c>
      <c r="D12920" s="25">
        <v>42051</v>
      </c>
      <c r="E12920" s="28" t="s">
        <v>8192</v>
      </c>
      <c r="F12920" s="26">
        <v>39.409999999999997</v>
      </c>
      <c r="G12920" s="28" t="s">
        <v>3696</v>
      </c>
      <c r="H12920" s="28" t="s">
        <v>3484</v>
      </c>
      <c r="J12920" s="28" t="s">
        <v>4909</v>
      </c>
      <c r="K12920" s="29">
        <v>42052</v>
      </c>
      <c r="L12920" s="28" t="s">
        <v>5658</v>
      </c>
      <c r="M12920" s="28" t="s">
        <v>2063</v>
      </c>
    </row>
    <row r="12921" spans="1:13" hidden="1" x14ac:dyDescent="0.2">
      <c r="A12921" s="27">
        <v>97173</v>
      </c>
      <c r="B12921" s="28" t="s">
        <v>4573</v>
      </c>
      <c r="C12921" s="28" t="s">
        <v>5135</v>
      </c>
      <c r="D12921" s="25">
        <v>42051</v>
      </c>
      <c r="E12921" s="28" t="s">
        <v>8196</v>
      </c>
      <c r="F12921" s="26">
        <v>11.61</v>
      </c>
      <c r="G12921" s="28" t="s">
        <v>3696</v>
      </c>
      <c r="H12921" s="28" t="s">
        <v>3484</v>
      </c>
      <c r="J12921" s="28" t="s">
        <v>4909</v>
      </c>
      <c r="K12921" s="29">
        <v>42052</v>
      </c>
      <c r="L12921" s="28" t="s">
        <v>5658</v>
      </c>
      <c r="M12921" s="28" t="s">
        <v>2063</v>
      </c>
    </row>
    <row r="12922" spans="1:13" hidden="1" x14ac:dyDescent="0.2">
      <c r="A12922" s="27">
        <v>97013</v>
      </c>
      <c r="B12922" s="28" t="s">
        <v>4573</v>
      </c>
      <c r="C12922" s="28" t="s">
        <v>4574</v>
      </c>
      <c r="D12922" s="25">
        <v>42051</v>
      </c>
      <c r="F12922" s="26">
        <v>85</v>
      </c>
      <c r="G12922" s="28" t="s">
        <v>5152</v>
      </c>
      <c r="H12922" s="28" t="s">
        <v>7311</v>
      </c>
      <c r="J12922" s="28" t="s">
        <v>4683</v>
      </c>
      <c r="K12922" s="29">
        <v>42051</v>
      </c>
      <c r="L12922" s="28" t="s">
        <v>7182</v>
      </c>
      <c r="M12922" s="28" t="s">
        <v>6645</v>
      </c>
    </row>
    <row r="12923" spans="1:13" hidden="1" x14ac:dyDescent="0.2">
      <c r="A12923" s="27">
        <v>97172</v>
      </c>
      <c r="B12923" s="28" t="s">
        <v>4573</v>
      </c>
      <c r="C12923" s="28" t="s">
        <v>5135</v>
      </c>
      <c r="D12923" s="25">
        <v>42051</v>
      </c>
      <c r="E12923" s="28" t="s">
        <v>8195</v>
      </c>
      <c r="F12923" s="26">
        <v>31.94</v>
      </c>
      <c r="G12923" s="28" t="s">
        <v>560</v>
      </c>
      <c r="H12923" s="28" t="s">
        <v>4599</v>
      </c>
      <c r="I12923" s="28" t="s">
        <v>8194</v>
      </c>
      <c r="J12923" s="28" t="s">
        <v>4909</v>
      </c>
      <c r="K12923" s="29">
        <v>42052</v>
      </c>
      <c r="L12923" s="28" t="s">
        <v>5658</v>
      </c>
      <c r="M12923" s="28" t="s">
        <v>3793</v>
      </c>
    </row>
    <row r="12924" spans="1:13" hidden="1" x14ac:dyDescent="0.2">
      <c r="A12924" s="27">
        <v>97174</v>
      </c>
      <c r="B12924" s="28" t="s">
        <v>4573</v>
      </c>
      <c r="C12924" s="28" t="s">
        <v>5135</v>
      </c>
      <c r="D12924" s="25">
        <v>42051</v>
      </c>
      <c r="F12924" s="26">
        <v>11.18</v>
      </c>
      <c r="G12924" s="28" t="s">
        <v>5137</v>
      </c>
      <c r="H12924" s="28" t="s">
        <v>3365</v>
      </c>
      <c r="J12924" s="28" t="s">
        <v>4909</v>
      </c>
      <c r="K12924" s="29">
        <v>42052</v>
      </c>
      <c r="L12924" s="28" t="s">
        <v>5658</v>
      </c>
      <c r="M12924" s="28" t="s">
        <v>6195</v>
      </c>
    </row>
    <row r="12925" spans="1:13" x14ac:dyDescent="0.2">
      <c r="A12925" s="27">
        <v>97170</v>
      </c>
      <c r="B12925" s="28" t="s">
        <v>4573</v>
      </c>
      <c r="C12925" s="28" t="s">
        <v>5135</v>
      </c>
      <c r="D12925" s="25">
        <v>42051</v>
      </c>
      <c r="F12925" s="26">
        <v>34.15</v>
      </c>
      <c r="G12925" s="28" t="s">
        <v>2205</v>
      </c>
      <c r="H12925" s="28" t="s">
        <v>7151</v>
      </c>
      <c r="J12925" s="28" t="s">
        <v>4911</v>
      </c>
      <c r="K12925" s="29">
        <v>42052</v>
      </c>
      <c r="L12925" s="28" t="s">
        <v>5658</v>
      </c>
      <c r="M12925" s="28" t="s">
        <v>1584</v>
      </c>
    </row>
    <row r="12926" spans="1:13" hidden="1" x14ac:dyDescent="0.2">
      <c r="A12926" s="27">
        <v>97220.1</v>
      </c>
      <c r="B12926" s="28" t="s">
        <v>4573</v>
      </c>
      <c r="C12926" s="28" t="s">
        <v>2008</v>
      </c>
      <c r="D12926" s="25">
        <v>42052</v>
      </c>
      <c r="E12926" s="28" t="s">
        <v>2792</v>
      </c>
      <c r="F12926" s="26">
        <v>25</v>
      </c>
      <c r="G12926" s="28" t="s">
        <v>683</v>
      </c>
      <c r="H12926" s="28" t="s">
        <v>277</v>
      </c>
      <c r="J12926" s="28" t="s">
        <v>4909</v>
      </c>
      <c r="K12926" s="29" t="s">
        <v>8208</v>
      </c>
      <c r="L12926" s="28" t="s">
        <v>5658</v>
      </c>
      <c r="M12926" s="28" t="s">
        <v>4834</v>
      </c>
    </row>
    <row r="12927" spans="1:13" hidden="1" x14ac:dyDescent="0.2">
      <c r="A12927" s="27">
        <v>97220.2</v>
      </c>
      <c r="B12927" s="28" t="s">
        <v>4573</v>
      </c>
      <c r="C12927" s="28" t="s">
        <v>2008</v>
      </c>
      <c r="D12927" s="25">
        <v>42052</v>
      </c>
      <c r="F12927" s="26">
        <v>12.9</v>
      </c>
      <c r="G12927" s="28" t="s">
        <v>683</v>
      </c>
      <c r="H12927" s="28" t="s">
        <v>3370</v>
      </c>
      <c r="J12927" s="28" t="s">
        <v>4909</v>
      </c>
      <c r="K12927" s="29" t="s">
        <v>8208</v>
      </c>
      <c r="L12927" s="28" t="s">
        <v>5658</v>
      </c>
      <c r="M12927" s="28" t="s">
        <v>4834</v>
      </c>
    </row>
    <row r="12928" spans="1:13" hidden="1" x14ac:dyDescent="0.2">
      <c r="A12928" s="27">
        <v>97220.3</v>
      </c>
      <c r="B12928" s="28" t="s">
        <v>4573</v>
      </c>
      <c r="C12928" s="28" t="s">
        <v>2008</v>
      </c>
      <c r="D12928" s="25">
        <v>42052</v>
      </c>
      <c r="F12928" s="26">
        <v>49.43</v>
      </c>
      <c r="G12928" s="28" t="s">
        <v>683</v>
      </c>
      <c r="H12928" s="28" t="s">
        <v>3365</v>
      </c>
      <c r="J12928" s="28" t="s">
        <v>4909</v>
      </c>
      <c r="K12928" s="29" t="s">
        <v>8208</v>
      </c>
      <c r="L12928" s="28" t="s">
        <v>5658</v>
      </c>
      <c r="M12928" s="28" t="s">
        <v>4834</v>
      </c>
    </row>
    <row r="12929" spans="1:13" hidden="1" x14ac:dyDescent="0.2">
      <c r="A12929" s="27">
        <v>97011</v>
      </c>
      <c r="B12929" s="28" t="s">
        <v>4585</v>
      </c>
      <c r="C12929" s="28" t="s">
        <v>4574</v>
      </c>
      <c r="D12929" s="25">
        <v>42052</v>
      </c>
      <c r="F12929" s="26">
        <v>79.790000000000006</v>
      </c>
      <c r="G12929" s="28" t="s">
        <v>5142</v>
      </c>
      <c r="H12929" s="28" t="s">
        <v>5948</v>
      </c>
      <c r="K12929" s="29">
        <v>42052</v>
      </c>
      <c r="L12929" s="28" t="s">
        <v>7174</v>
      </c>
      <c r="M12929" s="28" t="s">
        <v>7175</v>
      </c>
    </row>
    <row r="12930" spans="1:13" hidden="1" x14ac:dyDescent="0.2">
      <c r="A12930" s="27">
        <v>97012</v>
      </c>
      <c r="B12930" s="28" t="s">
        <v>4592</v>
      </c>
      <c r="C12930" s="28" t="s">
        <v>4574</v>
      </c>
      <c r="D12930" s="25">
        <v>42052</v>
      </c>
      <c r="F12930" s="26">
        <v>-959.56</v>
      </c>
      <c r="G12930" s="28" t="s">
        <v>3622</v>
      </c>
      <c r="H12930" s="28" t="s">
        <v>6666</v>
      </c>
      <c r="J12930" s="28" t="s">
        <v>4907</v>
      </c>
      <c r="K12930" s="29">
        <v>42052</v>
      </c>
      <c r="L12930" s="28" t="s">
        <v>7177</v>
      </c>
      <c r="M12930" s="28" t="s">
        <v>6644</v>
      </c>
    </row>
    <row r="12931" spans="1:13" hidden="1" x14ac:dyDescent="0.2">
      <c r="A12931" s="211">
        <v>97177</v>
      </c>
      <c r="B12931" s="28" t="s">
        <v>4573</v>
      </c>
      <c r="C12931" s="28" t="s">
        <v>5135</v>
      </c>
      <c r="D12931" s="25">
        <v>42053</v>
      </c>
      <c r="F12931" s="26">
        <v>60</v>
      </c>
      <c r="G12931" s="28" t="s">
        <v>4915</v>
      </c>
      <c r="H12931" s="28" t="s">
        <v>4600</v>
      </c>
      <c r="J12931" s="28" t="s">
        <v>4907</v>
      </c>
      <c r="K12931" s="29">
        <v>42054</v>
      </c>
      <c r="L12931" s="28" t="s">
        <v>5658</v>
      </c>
      <c r="M12931" s="28" t="s">
        <v>3094</v>
      </c>
    </row>
    <row r="12932" spans="1:13" hidden="1" x14ac:dyDescent="0.2">
      <c r="A12932" s="27">
        <v>97178</v>
      </c>
      <c r="B12932" s="28" t="s">
        <v>4573</v>
      </c>
      <c r="C12932" s="28" t="s">
        <v>5135</v>
      </c>
      <c r="D12932" s="25">
        <v>42053</v>
      </c>
      <c r="F12932" s="26">
        <v>18.98</v>
      </c>
      <c r="G12932" s="28" t="s">
        <v>2211</v>
      </c>
      <c r="H12932" s="28" t="s">
        <v>3370</v>
      </c>
      <c r="J12932" s="28" t="s">
        <v>4909</v>
      </c>
      <c r="K12932" s="29">
        <v>42054</v>
      </c>
      <c r="L12932" s="28" t="s">
        <v>5658</v>
      </c>
      <c r="M12932" s="28" t="s">
        <v>8166</v>
      </c>
    </row>
    <row r="12933" spans="1:13" hidden="1" x14ac:dyDescent="0.2">
      <c r="A12933" s="211">
        <v>97180</v>
      </c>
      <c r="B12933" s="28" t="s">
        <v>4573</v>
      </c>
      <c r="C12933" s="28" t="s">
        <v>5135</v>
      </c>
      <c r="D12933" s="25">
        <v>42054</v>
      </c>
      <c r="F12933" s="26">
        <v>6.95</v>
      </c>
      <c r="G12933" s="28" t="s">
        <v>7120</v>
      </c>
      <c r="H12933" s="28" t="s">
        <v>3484</v>
      </c>
      <c r="J12933" s="28" t="s">
        <v>4909</v>
      </c>
      <c r="K12933" s="29">
        <v>42055</v>
      </c>
      <c r="L12933" s="28" t="s">
        <v>5658</v>
      </c>
      <c r="M12933" s="28" t="s">
        <v>8167</v>
      </c>
    </row>
    <row r="12934" spans="1:13" x14ac:dyDescent="0.2">
      <c r="A12934" s="27">
        <v>97179</v>
      </c>
      <c r="B12934" s="28" t="s">
        <v>4573</v>
      </c>
      <c r="C12934" s="28" t="s">
        <v>5135</v>
      </c>
      <c r="D12934" s="25">
        <v>42054</v>
      </c>
      <c r="F12934" s="26">
        <v>20</v>
      </c>
      <c r="G12934" s="28" t="s">
        <v>2201</v>
      </c>
      <c r="H12934" s="28" t="s">
        <v>7151</v>
      </c>
      <c r="J12934" s="28" t="s">
        <v>4911</v>
      </c>
      <c r="K12934" s="29">
        <v>42055</v>
      </c>
      <c r="L12934" s="28" t="s">
        <v>5658</v>
      </c>
      <c r="M12934" s="28" t="s">
        <v>3808</v>
      </c>
    </row>
    <row r="12935" spans="1:13" x14ac:dyDescent="0.2">
      <c r="A12935" s="27">
        <v>97181</v>
      </c>
      <c r="B12935" s="28" t="s">
        <v>4573</v>
      </c>
      <c r="C12935" s="28" t="s">
        <v>5135</v>
      </c>
      <c r="D12935" s="25">
        <v>42054</v>
      </c>
      <c r="F12935" s="26">
        <v>18.5</v>
      </c>
      <c r="G12935" s="28" t="s">
        <v>2205</v>
      </c>
      <c r="H12935" s="28" t="s">
        <v>7151</v>
      </c>
      <c r="J12935" s="28" t="s">
        <v>4911</v>
      </c>
      <c r="K12935" s="29">
        <v>42056</v>
      </c>
      <c r="L12935" s="28" t="s">
        <v>5658</v>
      </c>
      <c r="M12935" s="28" t="s">
        <v>1584</v>
      </c>
    </row>
    <row r="12936" spans="1:13" hidden="1" x14ac:dyDescent="0.2">
      <c r="A12936" s="211">
        <v>97182</v>
      </c>
      <c r="B12936" s="28" t="s">
        <v>4573</v>
      </c>
      <c r="C12936" s="28" t="s">
        <v>5135</v>
      </c>
      <c r="D12936" s="25">
        <v>42055</v>
      </c>
      <c r="F12936" s="26">
        <v>3.59</v>
      </c>
      <c r="G12936" s="28" t="s">
        <v>7120</v>
      </c>
      <c r="H12936" s="28" t="s">
        <v>3484</v>
      </c>
      <c r="J12936" s="28" t="s">
        <v>4911</v>
      </c>
      <c r="K12936" s="29">
        <v>42056</v>
      </c>
      <c r="L12936" s="28" t="s">
        <v>5658</v>
      </c>
      <c r="M12936" s="28" t="s">
        <v>3798</v>
      </c>
    </row>
    <row r="12937" spans="1:13" hidden="1" x14ac:dyDescent="0.2">
      <c r="A12937" s="211">
        <v>97142</v>
      </c>
      <c r="B12937" s="33" t="s">
        <v>4573</v>
      </c>
      <c r="C12937" s="33" t="s">
        <v>5135</v>
      </c>
      <c r="D12937" s="25">
        <v>42055</v>
      </c>
      <c r="F12937" s="26">
        <v>71.98</v>
      </c>
      <c r="G12937" s="28" t="s">
        <v>1560</v>
      </c>
      <c r="H12937" s="28" t="s">
        <v>4600</v>
      </c>
      <c r="J12937" s="28" t="s">
        <v>4907</v>
      </c>
      <c r="K12937" s="29">
        <v>42056</v>
      </c>
      <c r="L12937" s="33" t="s">
        <v>5658</v>
      </c>
      <c r="M12937" s="28" t="s">
        <v>2735</v>
      </c>
    </row>
    <row r="12938" spans="1:13" hidden="1" x14ac:dyDescent="0.2">
      <c r="A12938" s="27">
        <v>97222</v>
      </c>
      <c r="B12938" s="28" t="s">
        <v>4573</v>
      </c>
      <c r="C12938" s="28" t="s">
        <v>2008</v>
      </c>
      <c r="D12938" s="25">
        <v>42055</v>
      </c>
      <c r="F12938" s="26">
        <v>11.14</v>
      </c>
      <c r="G12938" s="28" t="s">
        <v>683</v>
      </c>
      <c r="H12938" s="28" t="s">
        <v>3365</v>
      </c>
      <c r="J12938" s="28" t="s">
        <v>4909</v>
      </c>
      <c r="K12938" s="29" t="s">
        <v>8209</v>
      </c>
      <c r="L12938" s="28" t="s">
        <v>5658</v>
      </c>
      <c r="M12938" s="28" t="s">
        <v>4831</v>
      </c>
    </row>
    <row r="12939" spans="1:13" hidden="1" x14ac:dyDescent="0.2">
      <c r="A12939" s="27">
        <v>97183</v>
      </c>
      <c r="B12939" s="28" t="s">
        <v>4573</v>
      </c>
      <c r="C12939" s="28" t="s">
        <v>5135</v>
      </c>
      <c r="D12939" s="25">
        <v>42056</v>
      </c>
      <c r="F12939" s="26">
        <v>51.18</v>
      </c>
      <c r="G12939" s="28" t="s">
        <v>5160</v>
      </c>
      <c r="H12939" s="28" t="s">
        <v>7322</v>
      </c>
      <c r="J12939" s="28" t="s">
        <v>7139</v>
      </c>
      <c r="K12939" s="29">
        <v>42058</v>
      </c>
      <c r="L12939" s="28" t="s">
        <v>5658</v>
      </c>
      <c r="M12939" s="28" t="s">
        <v>8168</v>
      </c>
    </row>
    <row r="12940" spans="1:13" hidden="1" x14ac:dyDescent="0.2">
      <c r="A12940" s="211">
        <v>97184</v>
      </c>
      <c r="B12940" s="28" t="s">
        <v>4573</v>
      </c>
      <c r="C12940" s="28" t="s">
        <v>5135</v>
      </c>
      <c r="D12940" s="25">
        <v>42057</v>
      </c>
      <c r="F12940" s="26">
        <v>4</v>
      </c>
      <c r="G12940" s="28" t="s">
        <v>990</v>
      </c>
      <c r="H12940" s="28" t="s">
        <v>3379</v>
      </c>
      <c r="J12940" s="28" t="s">
        <v>4907</v>
      </c>
      <c r="K12940" s="29">
        <v>42058</v>
      </c>
      <c r="L12940" s="28" t="s">
        <v>5658</v>
      </c>
      <c r="M12940" s="28" t="s">
        <v>1523</v>
      </c>
    </row>
    <row r="12941" spans="1:13" hidden="1" x14ac:dyDescent="0.2">
      <c r="A12941" s="27">
        <v>97221.1</v>
      </c>
      <c r="B12941" s="28" t="s">
        <v>4573</v>
      </c>
      <c r="C12941" s="28" t="s">
        <v>2008</v>
      </c>
      <c r="D12941" s="25">
        <v>42057</v>
      </c>
      <c r="F12941" s="26">
        <v>21</v>
      </c>
      <c r="G12941" s="28" t="s">
        <v>683</v>
      </c>
      <c r="H12941" s="28" t="s">
        <v>3488</v>
      </c>
      <c r="J12941" s="28" t="s">
        <v>4909</v>
      </c>
      <c r="K12941" s="29" t="s">
        <v>8209</v>
      </c>
      <c r="L12941" s="28" t="s">
        <v>5658</v>
      </c>
      <c r="M12941" s="28" t="s">
        <v>4834</v>
      </c>
    </row>
    <row r="12942" spans="1:13" hidden="1" x14ac:dyDescent="0.2">
      <c r="A12942" s="27">
        <v>97221.2</v>
      </c>
      <c r="B12942" s="28" t="s">
        <v>4573</v>
      </c>
      <c r="C12942" s="28" t="s">
        <v>2008</v>
      </c>
      <c r="D12942" s="25">
        <v>42057</v>
      </c>
      <c r="F12942" s="26">
        <v>70.75</v>
      </c>
      <c r="G12942" s="28" t="s">
        <v>683</v>
      </c>
      <c r="H12942" s="28" t="s">
        <v>3365</v>
      </c>
      <c r="J12942" s="28" t="s">
        <v>4909</v>
      </c>
      <c r="K12942" s="29" t="s">
        <v>8209</v>
      </c>
      <c r="L12942" s="28" t="s">
        <v>5658</v>
      </c>
      <c r="M12942" s="28" t="s">
        <v>4834</v>
      </c>
    </row>
    <row r="12943" spans="1:13" hidden="1" x14ac:dyDescent="0.2">
      <c r="A12943" s="27">
        <v>97010</v>
      </c>
      <c r="B12943" s="28" t="s">
        <v>4573</v>
      </c>
      <c r="C12943" s="28" t="s">
        <v>4574</v>
      </c>
      <c r="D12943" s="25">
        <v>42058</v>
      </c>
      <c r="F12943" s="26">
        <v>85</v>
      </c>
      <c r="G12943" s="28" t="s">
        <v>5152</v>
      </c>
      <c r="H12943" s="28" t="s">
        <v>7311</v>
      </c>
      <c r="J12943" s="28" t="s">
        <v>4683</v>
      </c>
      <c r="K12943" s="29">
        <v>42058</v>
      </c>
      <c r="L12943" s="28" t="s">
        <v>7182</v>
      </c>
      <c r="M12943" s="28" t="s">
        <v>6643</v>
      </c>
    </row>
    <row r="12944" spans="1:13" hidden="1" x14ac:dyDescent="0.2">
      <c r="A12944" s="27">
        <v>97185</v>
      </c>
      <c r="B12944" s="28" t="s">
        <v>4573</v>
      </c>
      <c r="C12944" s="28" t="s">
        <v>5135</v>
      </c>
      <c r="D12944" s="25">
        <v>42058</v>
      </c>
      <c r="F12944" s="26">
        <v>6.76</v>
      </c>
      <c r="G12944" s="28" t="s">
        <v>5137</v>
      </c>
      <c r="H12944" s="28" t="s">
        <v>3365</v>
      </c>
      <c r="J12944" s="28" t="s">
        <v>4909</v>
      </c>
      <c r="K12944" s="29">
        <v>42059</v>
      </c>
      <c r="L12944" s="28" t="s">
        <v>5658</v>
      </c>
      <c r="M12944" s="28" t="s">
        <v>6195</v>
      </c>
    </row>
    <row r="12945" spans="1:13" hidden="1" x14ac:dyDescent="0.2">
      <c r="A12945" s="211">
        <v>97009</v>
      </c>
      <c r="B12945" s="28" t="s">
        <v>4592</v>
      </c>
      <c r="C12945" s="28" t="s">
        <v>4574</v>
      </c>
      <c r="D12945" s="25">
        <v>42059</v>
      </c>
      <c r="F12945" s="26">
        <v>-5969.71</v>
      </c>
      <c r="G12945" s="28" t="s">
        <v>4593</v>
      </c>
      <c r="H12945" s="28" t="s">
        <v>6666</v>
      </c>
      <c r="J12945" s="28" t="s">
        <v>4911</v>
      </c>
      <c r="K12945" s="29">
        <v>42059</v>
      </c>
      <c r="L12945" s="28" t="s">
        <v>7177</v>
      </c>
      <c r="M12945" s="28" t="s">
        <v>6642</v>
      </c>
    </row>
    <row r="12946" spans="1:13" hidden="1" x14ac:dyDescent="0.2">
      <c r="A12946" s="211">
        <v>97186</v>
      </c>
      <c r="B12946" s="28" t="s">
        <v>4573</v>
      </c>
      <c r="C12946" s="28" t="s">
        <v>5135</v>
      </c>
      <c r="D12946" s="25">
        <v>42059</v>
      </c>
      <c r="F12946" s="26">
        <v>8.5</v>
      </c>
      <c r="G12946" s="28" t="s">
        <v>7120</v>
      </c>
      <c r="H12946" s="28" t="s">
        <v>3484</v>
      </c>
      <c r="J12946" s="28" t="s">
        <v>4907</v>
      </c>
      <c r="K12946" s="29">
        <v>42060</v>
      </c>
      <c r="L12946" s="28" t="s">
        <v>5658</v>
      </c>
      <c r="M12946" s="28" t="s">
        <v>8169</v>
      </c>
    </row>
    <row r="12947" spans="1:13" hidden="1" x14ac:dyDescent="0.2">
      <c r="A12947" s="27">
        <v>97006</v>
      </c>
      <c r="B12947" s="28" t="s">
        <v>4573</v>
      </c>
      <c r="C12947" s="28" t="s">
        <v>4574</v>
      </c>
      <c r="D12947" s="25">
        <v>42059</v>
      </c>
      <c r="E12947" s="28" t="s">
        <v>3389</v>
      </c>
      <c r="F12947" s="26">
        <v>48.69</v>
      </c>
      <c r="G12947" s="28" t="s">
        <v>5139</v>
      </c>
      <c r="H12947" s="28" t="s">
        <v>3381</v>
      </c>
      <c r="J12947" s="28" t="s">
        <v>4911</v>
      </c>
      <c r="K12947" s="29">
        <v>42059</v>
      </c>
      <c r="L12947" s="28" t="s">
        <v>7174</v>
      </c>
      <c r="M12947" s="28" t="s">
        <v>7209</v>
      </c>
    </row>
    <row r="12948" spans="1:13" hidden="1" x14ac:dyDescent="0.2">
      <c r="A12948" s="27">
        <v>97007</v>
      </c>
      <c r="B12948" s="28" t="s">
        <v>4585</v>
      </c>
      <c r="C12948" s="28" t="s">
        <v>4574</v>
      </c>
      <c r="D12948" s="25">
        <v>42059</v>
      </c>
      <c r="F12948" s="26">
        <v>20.8</v>
      </c>
      <c r="G12948" s="28" t="s">
        <v>5141</v>
      </c>
      <c r="H12948" s="28" t="s">
        <v>5948</v>
      </c>
      <c r="J12948" s="28" t="s">
        <v>4907</v>
      </c>
      <c r="K12948" s="29">
        <v>42059</v>
      </c>
      <c r="L12948" s="28" t="s">
        <v>7174</v>
      </c>
      <c r="M12948" s="28" t="s">
        <v>5035</v>
      </c>
    </row>
    <row r="12949" spans="1:13" hidden="1" x14ac:dyDescent="0.2">
      <c r="A12949" s="27">
        <v>97008</v>
      </c>
      <c r="B12949" s="28" t="s">
        <v>5138</v>
      </c>
      <c r="C12949" s="28" t="s">
        <v>4574</v>
      </c>
      <c r="D12949" s="25">
        <v>42059</v>
      </c>
      <c r="F12949" s="26">
        <v>275.14999999999998</v>
      </c>
      <c r="G12949" s="28" t="s">
        <v>4574</v>
      </c>
      <c r="H12949" s="28" t="s">
        <v>3381</v>
      </c>
      <c r="K12949" s="29">
        <v>42059</v>
      </c>
      <c r="L12949" s="28" t="s">
        <v>7206</v>
      </c>
      <c r="M12949" s="28" t="s">
        <v>6108</v>
      </c>
    </row>
    <row r="12950" spans="1:13" hidden="1" x14ac:dyDescent="0.2">
      <c r="A12950" s="211">
        <v>97005</v>
      </c>
      <c r="B12950" s="28" t="s">
        <v>4579</v>
      </c>
      <c r="C12950" s="28" t="s">
        <v>4574</v>
      </c>
      <c r="D12950" s="25">
        <v>42060</v>
      </c>
      <c r="F12950" s="26">
        <v>100</v>
      </c>
      <c r="G12950" s="28" t="s">
        <v>4580</v>
      </c>
      <c r="H12950" s="28" t="s">
        <v>6667</v>
      </c>
      <c r="K12950" s="29">
        <v>42060</v>
      </c>
      <c r="L12950" s="28" t="s">
        <v>3059</v>
      </c>
      <c r="M12950" s="28" t="s">
        <v>6639</v>
      </c>
    </row>
    <row r="12951" spans="1:13" hidden="1" x14ac:dyDescent="0.2">
      <c r="A12951" s="27">
        <v>97188</v>
      </c>
      <c r="B12951" s="28" t="s">
        <v>4573</v>
      </c>
      <c r="C12951" s="28" t="s">
        <v>5135</v>
      </c>
      <c r="D12951" s="25">
        <v>42060</v>
      </c>
      <c r="F12951" s="26">
        <v>39.11</v>
      </c>
      <c r="G12951" s="28" t="s">
        <v>4758</v>
      </c>
      <c r="H12951" s="28" t="s">
        <v>7322</v>
      </c>
      <c r="J12951" s="28" t="s">
        <v>7139</v>
      </c>
      <c r="K12951" s="29">
        <v>42061</v>
      </c>
      <c r="L12951" s="28" t="s">
        <v>5658</v>
      </c>
      <c r="M12951" s="28" t="s">
        <v>3005</v>
      </c>
    </row>
    <row r="12952" spans="1:13" hidden="1" x14ac:dyDescent="0.2">
      <c r="A12952" s="27">
        <v>97189</v>
      </c>
      <c r="B12952" s="28" t="s">
        <v>4573</v>
      </c>
      <c r="C12952" s="28" t="s">
        <v>5135</v>
      </c>
      <c r="D12952" s="25">
        <v>42060</v>
      </c>
      <c r="F12952" s="26">
        <v>6.2</v>
      </c>
      <c r="G12952" s="28" t="s">
        <v>5137</v>
      </c>
      <c r="H12952" s="28" t="s">
        <v>3365</v>
      </c>
      <c r="J12952" s="28" t="s">
        <v>4909</v>
      </c>
      <c r="K12952" s="29">
        <v>42061</v>
      </c>
      <c r="L12952" s="28" t="s">
        <v>5658</v>
      </c>
      <c r="M12952" s="28" t="s">
        <v>8171</v>
      </c>
    </row>
    <row r="12953" spans="1:13" hidden="1" x14ac:dyDescent="0.2">
      <c r="A12953" s="27">
        <v>97187</v>
      </c>
      <c r="B12953" s="28" t="s">
        <v>4573</v>
      </c>
      <c r="C12953" s="28" t="s">
        <v>5135</v>
      </c>
      <c r="D12953" s="25">
        <v>42060</v>
      </c>
      <c r="F12953" s="26">
        <v>42.95</v>
      </c>
      <c r="G12953" s="28" t="s">
        <v>7140</v>
      </c>
      <c r="H12953" s="28" t="s">
        <v>7311</v>
      </c>
      <c r="J12953" s="28" t="s">
        <v>4683</v>
      </c>
      <c r="K12953" s="29">
        <v>42061</v>
      </c>
      <c r="L12953" s="28" t="s">
        <v>5658</v>
      </c>
      <c r="M12953" s="28" t="s">
        <v>8170</v>
      </c>
    </row>
    <row r="12954" spans="1:13" hidden="1" x14ac:dyDescent="0.2">
      <c r="A12954" s="211">
        <v>97196</v>
      </c>
      <c r="B12954" s="28" t="s">
        <v>4573</v>
      </c>
      <c r="C12954" s="28" t="s">
        <v>5135</v>
      </c>
      <c r="D12954" s="25">
        <v>42061</v>
      </c>
      <c r="F12954" s="26">
        <v>7.8</v>
      </c>
      <c r="G12954" s="28" t="s">
        <v>7120</v>
      </c>
      <c r="H12954" s="28" t="s">
        <v>3484</v>
      </c>
      <c r="J12954" s="28" t="s">
        <v>4907</v>
      </c>
      <c r="K12954" s="29">
        <v>42062</v>
      </c>
      <c r="L12954" s="28" t="s">
        <v>5658</v>
      </c>
      <c r="M12954" s="28" t="s">
        <v>8174</v>
      </c>
    </row>
    <row r="12955" spans="1:13" hidden="1" x14ac:dyDescent="0.2">
      <c r="A12955" s="211">
        <v>97197</v>
      </c>
      <c r="B12955" s="28" t="s">
        <v>4573</v>
      </c>
      <c r="C12955" s="28" t="s">
        <v>5135</v>
      </c>
      <c r="D12955" s="25">
        <v>42061</v>
      </c>
      <c r="E12955" s="28" t="s">
        <v>438</v>
      </c>
      <c r="F12955" s="26">
        <v>1.58</v>
      </c>
      <c r="G12955" s="28" t="s">
        <v>437</v>
      </c>
      <c r="H12955" s="28" t="s">
        <v>3381</v>
      </c>
      <c r="J12955" s="28" t="s">
        <v>4909</v>
      </c>
      <c r="K12955" s="29">
        <v>42062</v>
      </c>
      <c r="L12955" s="28" t="s">
        <v>5658</v>
      </c>
      <c r="M12955" s="28" t="s">
        <v>8175</v>
      </c>
    </row>
    <row r="12956" spans="1:13" hidden="1" x14ac:dyDescent="0.2">
      <c r="A12956" s="211">
        <v>97195</v>
      </c>
      <c r="B12956" s="28" t="s">
        <v>4573</v>
      </c>
      <c r="C12956" s="28" t="s">
        <v>5135</v>
      </c>
      <c r="D12956" s="25">
        <v>42061</v>
      </c>
      <c r="E12956" s="28" t="s">
        <v>6618</v>
      </c>
      <c r="F12956" s="26">
        <v>14</v>
      </c>
      <c r="G12956" s="28" t="s">
        <v>1562</v>
      </c>
      <c r="H12956" s="28" t="s">
        <v>3484</v>
      </c>
      <c r="J12956" s="28" t="s">
        <v>4907</v>
      </c>
      <c r="K12956" s="29">
        <v>42062</v>
      </c>
      <c r="L12956" s="28" t="s">
        <v>5658</v>
      </c>
      <c r="M12956" s="28" t="s">
        <v>8173</v>
      </c>
    </row>
    <row r="12957" spans="1:13" hidden="1" x14ac:dyDescent="0.2">
      <c r="A12957" s="211">
        <v>97198</v>
      </c>
      <c r="B12957" s="28" t="s">
        <v>4573</v>
      </c>
      <c r="C12957" s="28" t="s">
        <v>5135</v>
      </c>
      <c r="D12957" s="25">
        <v>42061</v>
      </c>
      <c r="E12957" s="28" t="s">
        <v>6618</v>
      </c>
      <c r="F12957" s="26">
        <v>14</v>
      </c>
      <c r="G12957" s="28" t="s">
        <v>1562</v>
      </c>
      <c r="H12957" s="28" t="s">
        <v>3484</v>
      </c>
      <c r="J12957" s="28" t="s">
        <v>4907</v>
      </c>
      <c r="K12957" s="29">
        <v>42062</v>
      </c>
      <c r="L12957" s="28" t="s">
        <v>5658</v>
      </c>
      <c r="M12957" s="28" t="s">
        <v>8173</v>
      </c>
    </row>
    <row r="12958" spans="1:13" hidden="1" x14ac:dyDescent="0.2">
      <c r="A12958" s="211">
        <v>97192</v>
      </c>
      <c r="B12958" s="28" t="s">
        <v>4573</v>
      </c>
      <c r="C12958" s="28" t="s">
        <v>5135</v>
      </c>
      <c r="D12958" s="25">
        <v>42061</v>
      </c>
      <c r="E12958" s="28" t="s">
        <v>2817</v>
      </c>
      <c r="F12958" s="26">
        <v>24</v>
      </c>
      <c r="G12958" s="28" t="s">
        <v>2203</v>
      </c>
      <c r="H12958" s="28" t="s">
        <v>277</v>
      </c>
      <c r="J12958" s="28" t="s">
        <v>4907</v>
      </c>
      <c r="K12958" s="29">
        <v>42062</v>
      </c>
      <c r="L12958" s="28" t="s">
        <v>5658</v>
      </c>
      <c r="M12958" s="28" t="s">
        <v>8172</v>
      </c>
    </row>
    <row r="12959" spans="1:13" x14ac:dyDescent="0.2">
      <c r="A12959" s="27">
        <v>97193</v>
      </c>
      <c r="B12959" s="28" t="s">
        <v>4573</v>
      </c>
      <c r="C12959" s="28" t="s">
        <v>5135</v>
      </c>
      <c r="D12959" s="25">
        <v>42061</v>
      </c>
      <c r="F12959" s="26">
        <v>20</v>
      </c>
      <c r="G12959" s="28" t="s">
        <v>2201</v>
      </c>
      <c r="H12959" s="28" t="s">
        <v>7151</v>
      </c>
      <c r="J12959" s="28" t="s">
        <v>4911</v>
      </c>
      <c r="K12959" s="29">
        <v>42062</v>
      </c>
      <c r="L12959" s="28" t="s">
        <v>5658</v>
      </c>
      <c r="M12959" s="28" t="s">
        <v>5530</v>
      </c>
    </row>
    <row r="12960" spans="1:13" hidden="1" x14ac:dyDescent="0.2">
      <c r="A12960" s="27">
        <v>97194</v>
      </c>
      <c r="B12960" s="28" t="s">
        <v>4573</v>
      </c>
      <c r="C12960" s="28" t="s">
        <v>5135</v>
      </c>
      <c r="D12960" s="25">
        <v>42061</v>
      </c>
      <c r="F12960" s="26">
        <v>17.14</v>
      </c>
      <c r="G12960" s="28" t="s">
        <v>2211</v>
      </c>
      <c r="H12960" s="28" t="s">
        <v>3370</v>
      </c>
      <c r="J12960" s="28" t="s">
        <v>4909</v>
      </c>
      <c r="K12960" s="29">
        <v>42062</v>
      </c>
      <c r="L12960" s="28" t="s">
        <v>5658</v>
      </c>
      <c r="M12960" s="28" t="s">
        <v>1650</v>
      </c>
    </row>
    <row r="12961" spans="1:13" hidden="1" x14ac:dyDescent="0.2">
      <c r="A12961" s="27">
        <v>97190.1</v>
      </c>
      <c r="B12961" s="28" t="s">
        <v>4573</v>
      </c>
      <c r="C12961" s="28" t="s">
        <v>5135</v>
      </c>
      <c r="D12961" s="25">
        <v>42061</v>
      </c>
      <c r="E12961" s="28" t="s">
        <v>726</v>
      </c>
      <c r="F12961" s="26">
        <v>8</v>
      </c>
      <c r="G12961" s="28" t="s">
        <v>5137</v>
      </c>
      <c r="H12961" s="28" t="s">
        <v>7323</v>
      </c>
      <c r="J12961" s="28" t="s">
        <v>4912</v>
      </c>
      <c r="K12961" s="29">
        <v>42062</v>
      </c>
      <c r="L12961" s="28" t="s">
        <v>5658</v>
      </c>
      <c r="M12961" s="28" t="s">
        <v>3175</v>
      </c>
    </row>
    <row r="12962" spans="1:13" hidden="1" x14ac:dyDescent="0.2">
      <c r="A12962" s="27">
        <v>97190.2</v>
      </c>
      <c r="B12962" s="28" t="s">
        <v>4573</v>
      </c>
      <c r="C12962" s="28" t="s">
        <v>5135</v>
      </c>
      <c r="D12962" s="25">
        <v>42061</v>
      </c>
      <c r="E12962" s="28" t="s">
        <v>4524</v>
      </c>
      <c r="F12962" s="26">
        <v>28</v>
      </c>
      <c r="G12962" s="28" t="s">
        <v>5137</v>
      </c>
      <c r="H12962" s="28" t="s">
        <v>3488</v>
      </c>
      <c r="J12962" s="28" t="s">
        <v>4909</v>
      </c>
      <c r="K12962" s="29">
        <v>42062</v>
      </c>
      <c r="L12962" s="28" t="s">
        <v>5658</v>
      </c>
      <c r="M12962" s="28" t="s">
        <v>3175</v>
      </c>
    </row>
    <row r="12963" spans="1:13" hidden="1" x14ac:dyDescent="0.2">
      <c r="A12963" s="27">
        <v>97190.3</v>
      </c>
      <c r="B12963" s="28" t="s">
        <v>4573</v>
      </c>
      <c r="C12963" s="28" t="s">
        <v>5135</v>
      </c>
      <c r="D12963" s="25">
        <v>42061</v>
      </c>
      <c r="F12963" s="26">
        <v>11</v>
      </c>
      <c r="G12963" s="28" t="s">
        <v>5137</v>
      </c>
      <c r="H12963" s="28" t="s">
        <v>3370</v>
      </c>
      <c r="J12963" s="28" t="s">
        <v>4909</v>
      </c>
      <c r="K12963" s="29">
        <v>42062</v>
      </c>
      <c r="L12963" s="28" t="s">
        <v>5658</v>
      </c>
      <c r="M12963" s="28" t="s">
        <v>3175</v>
      </c>
    </row>
    <row r="12964" spans="1:13" hidden="1" x14ac:dyDescent="0.2">
      <c r="A12964" s="27">
        <v>97190.399999999994</v>
      </c>
      <c r="B12964" s="28" t="s">
        <v>4573</v>
      </c>
      <c r="C12964" s="28" t="s">
        <v>5135</v>
      </c>
      <c r="D12964" s="25">
        <v>42061</v>
      </c>
      <c r="E12964" s="28" t="s">
        <v>1446</v>
      </c>
      <c r="F12964" s="26">
        <v>7.7</v>
      </c>
      <c r="G12964" s="28" t="s">
        <v>5137</v>
      </c>
      <c r="H12964" s="28" t="s">
        <v>277</v>
      </c>
      <c r="J12964" s="28" t="s">
        <v>4909</v>
      </c>
      <c r="K12964" s="29">
        <v>42062</v>
      </c>
      <c r="L12964" s="28" t="s">
        <v>5658</v>
      </c>
      <c r="M12964" s="28" t="s">
        <v>3175</v>
      </c>
    </row>
    <row r="12965" spans="1:13" hidden="1" x14ac:dyDescent="0.2">
      <c r="A12965" s="27">
        <v>97190.5</v>
      </c>
      <c r="B12965" s="28" t="s">
        <v>4573</v>
      </c>
      <c r="C12965" s="28" t="s">
        <v>5135</v>
      </c>
      <c r="D12965" s="25">
        <v>42061</v>
      </c>
      <c r="F12965" s="26">
        <v>16.440000000000001</v>
      </c>
      <c r="G12965" s="28" t="s">
        <v>5137</v>
      </c>
      <c r="H12965" s="28" t="s">
        <v>3365</v>
      </c>
      <c r="J12965" s="28" t="s">
        <v>4909</v>
      </c>
      <c r="K12965" s="29">
        <v>42062</v>
      </c>
      <c r="L12965" s="28" t="s">
        <v>5658</v>
      </c>
      <c r="M12965" s="28" t="s">
        <v>3175</v>
      </c>
    </row>
    <row r="12966" spans="1:13" hidden="1" x14ac:dyDescent="0.2">
      <c r="A12966" s="27">
        <v>97191</v>
      </c>
      <c r="B12966" s="28" t="s">
        <v>4573</v>
      </c>
      <c r="C12966" s="28" t="s">
        <v>5135</v>
      </c>
      <c r="D12966" s="25">
        <v>42061</v>
      </c>
      <c r="F12966" s="26">
        <v>24.27</v>
      </c>
      <c r="G12966" s="28" t="s">
        <v>7140</v>
      </c>
      <c r="H12966" s="28" t="s">
        <v>7311</v>
      </c>
      <c r="J12966" s="28" t="s">
        <v>4683</v>
      </c>
      <c r="K12966" s="29">
        <v>42062</v>
      </c>
      <c r="L12966" s="28" t="s">
        <v>5658</v>
      </c>
      <c r="M12966" s="28" t="s">
        <v>8170</v>
      </c>
    </row>
    <row r="12967" spans="1:13" hidden="1" x14ac:dyDescent="0.2">
      <c r="A12967" s="27">
        <v>97004</v>
      </c>
      <c r="B12967" s="28" t="s">
        <v>4573</v>
      </c>
      <c r="C12967" s="28" t="s">
        <v>4574</v>
      </c>
      <c r="D12967" s="25">
        <v>42061</v>
      </c>
      <c r="F12967" s="26">
        <v>18.579999999999998</v>
      </c>
      <c r="G12967" s="28" t="s">
        <v>5136</v>
      </c>
      <c r="H12967" s="28" t="s">
        <v>3381</v>
      </c>
      <c r="J12967" s="28" t="s">
        <v>4911</v>
      </c>
      <c r="K12967" s="29">
        <v>42061</v>
      </c>
      <c r="L12967" s="28" t="s">
        <v>7174</v>
      </c>
      <c r="M12967" s="28" t="s">
        <v>7221</v>
      </c>
    </row>
    <row r="12968" spans="1:13" x14ac:dyDescent="0.2">
      <c r="A12968" s="27">
        <v>97199</v>
      </c>
      <c r="B12968" s="28" t="s">
        <v>4573</v>
      </c>
      <c r="C12968" s="28" t="s">
        <v>5135</v>
      </c>
      <c r="D12968" s="25">
        <v>42061</v>
      </c>
      <c r="F12968" s="26">
        <v>12</v>
      </c>
      <c r="G12968" s="28" t="s">
        <v>2205</v>
      </c>
      <c r="H12968" s="28" t="s">
        <v>7151</v>
      </c>
      <c r="J12968" s="28" t="s">
        <v>4911</v>
      </c>
      <c r="K12968" s="29">
        <v>42063</v>
      </c>
      <c r="L12968" s="28" t="s">
        <v>5658</v>
      </c>
      <c r="M12968" s="28" t="s">
        <v>1584</v>
      </c>
    </row>
    <row r="12969" spans="1:13" x14ac:dyDescent="0.2">
      <c r="A12969" s="211">
        <v>97200</v>
      </c>
      <c r="B12969" s="28" t="s">
        <v>4573</v>
      </c>
      <c r="C12969" s="28" t="s">
        <v>5135</v>
      </c>
      <c r="D12969" s="25">
        <v>42062</v>
      </c>
      <c r="F12969" s="26">
        <v>124</v>
      </c>
      <c r="G12969" s="28" t="s">
        <v>6670</v>
      </c>
      <c r="H12969" s="28" t="s">
        <v>7151</v>
      </c>
      <c r="J12969" s="28" t="s">
        <v>4907</v>
      </c>
      <c r="K12969" s="29">
        <v>42063</v>
      </c>
      <c r="L12969" s="28" t="s">
        <v>5658</v>
      </c>
      <c r="M12969" s="28" t="s">
        <v>3214</v>
      </c>
    </row>
    <row r="12970" spans="1:13" hidden="1" x14ac:dyDescent="0.2">
      <c r="A12970" s="211">
        <v>97202</v>
      </c>
      <c r="B12970" s="28" t="s">
        <v>4573</v>
      </c>
      <c r="C12970" s="28" t="s">
        <v>5135</v>
      </c>
      <c r="D12970" s="25">
        <v>42062</v>
      </c>
      <c r="E12970" s="28" t="s">
        <v>8197</v>
      </c>
      <c r="F12970" s="26">
        <v>19.95</v>
      </c>
      <c r="G12970" s="28" t="s">
        <v>2203</v>
      </c>
      <c r="H12970" s="28" t="s">
        <v>7323</v>
      </c>
      <c r="J12970" s="28" t="s">
        <v>4912</v>
      </c>
      <c r="K12970" s="29">
        <v>42063</v>
      </c>
      <c r="L12970" s="28" t="s">
        <v>5658</v>
      </c>
      <c r="M12970" s="28" t="s">
        <v>8176</v>
      </c>
    </row>
    <row r="12971" spans="1:13" hidden="1" x14ac:dyDescent="0.2">
      <c r="A12971" s="27">
        <v>97203</v>
      </c>
      <c r="B12971" s="28" t="s">
        <v>4573</v>
      </c>
      <c r="C12971" s="28" t="s">
        <v>5135</v>
      </c>
      <c r="D12971" s="25">
        <v>42062</v>
      </c>
      <c r="F12971" s="26">
        <v>10.25</v>
      </c>
      <c r="G12971" s="28" t="s">
        <v>2545</v>
      </c>
      <c r="H12971" s="28" t="s">
        <v>3488</v>
      </c>
      <c r="J12971" s="28" t="s">
        <v>4908</v>
      </c>
      <c r="K12971" s="29">
        <v>42063</v>
      </c>
      <c r="L12971" s="28" t="s">
        <v>5658</v>
      </c>
      <c r="M12971" s="28" t="s">
        <v>6907</v>
      </c>
    </row>
    <row r="12972" spans="1:13" hidden="1" x14ac:dyDescent="0.2">
      <c r="A12972" s="27">
        <v>97204</v>
      </c>
      <c r="B12972" s="28" t="s">
        <v>4573</v>
      </c>
      <c r="C12972" s="28" t="s">
        <v>5135</v>
      </c>
      <c r="D12972" s="25">
        <v>42062</v>
      </c>
      <c r="F12972" s="26">
        <v>6.15</v>
      </c>
      <c r="G12972" s="28" t="s">
        <v>7119</v>
      </c>
      <c r="H12972" s="28" t="s">
        <v>3365</v>
      </c>
      <c r="J12972" s="28" t="s">
        <v>4911</v>
      </c>
      <c r="K12972" s="29">
        <v>42063</v>
      </c>
      <c r="L12972" s="28" t="s">
        <v>5658</v>
      </c>
      <c r="M12972" s="28" t="s">
        <v>1642</v>
      </c>
    </row>
    <row r="12973" spans="1:13" hidden="1" x14ac:dyDescent="0.2">
      <c r="A12973" s="27">
        <v>97201.1</v>
      </c>
      <c r="B12973" s="28" t="s">
        <v>4573</v>
      </c>
      <c r="C12973" s="28" t="s">
        <v>5135</v>
      </c>
      <c r="D12973" s="25">
        <v>42062</v>
      </c>
      <c r="E12973" s="28" t="s">
        <v>2793</v>
      </c>
      <c r="F12973" s="26">
        <v>4</v>
      </c>
      <c r="G12973" s="28" t="s">
        <v>683</v>
      </c>
      <c r="H12973" s="28" t="s">
        <v>7311</v>
      </c>
      <c r="J12973" s="28" t="s">
        <v>4683</v>
      </c>
      <c r="K12973" s="29">
        <v>42063</v>
      </c>
      <c r="L12973" s="28" t="s">
        <v>5658</v>
      </c>
      <c r="M12973" s="28" t="s">
        <v>6245</v>
      </c>
    </row>
    <row r="12974" spans="1:13" hidden="1" x14ac:dyDescent="0.2">
      <c r="A12974" s="27">
        <v>97201.2</v>
      </c>
      <c r="B12974" s="28" t="s">
        <v>4573</v>
      </c>
      <c r="C12974" s="28" t="s">
        <v>5135</v>
      </c>
      <c r="D12974" s="25">
        <v>42062</v>
      </c>
      <c r="F12974" s="26">
        <v>3</v>
      </c>
      <c r="G12974" s="28" t="s">
        <v>683</v>
      </c>
      <c r="H12974" s="28" t="s">
        <v>3370</v>
      </c>
      <c r="J12974" s="28" t="s">
        <v>4909</v>
      </c>
      <c r="K12974" s="29">
        <v>42063</v>
      </c>
      <c r="L12974" s="28" t="s">
        <v>5658</v>
      </c>
      <c r="M12974" s="28" t="s">
        <v>6245</v>
      </c>
    </row>
    <row r="12975" spans="1:13" hidden="1" x14ac:dyDescent="0.2">
      <c r="A12975" s="27">
        <v>97201.3</v>
      </c>
      <c r="B12975" s="28" t="s">
        <v>4573</v>
      </c>
      <c r="C12975" s="28" t="s">
        <v>5135</v>
      </c>
      <c r="D12975" s="25">
        <v>42062</v>
      </c>
      <c r="F12975" s="26">
        <v>27.79</v>
      </c>
      <c r="G12975" s="28" t="s">
        <v>683</v>
      </c>
      <c r="H12975" s="28" t="s">
        <v>3365</v>
      </c>
      <c r="J12975" s="28" t="s">
        <v>4909</v>
      </c>
      <c r="K12975" s="29">
        <v>42063</v>
      </c>
      <c r="L12975" s="28" t="s">
        <v>5658</v>
      </c>
      <c r="M12975" s="28" t="s">
        <v>6245</v>
      </c>
    </row>
    <row r="12976" spans="1:13" hidden="1" x14ac:dyDescent="0.2">
      <c r="A12976" s="27">
        <v>97003</v>
      </c>
      <c r="B12976" s="28" t="s">
        <v>4573</v>
      </c>
      <c r="C12976" s="28" t="s">
        <v>4574</v>
      </c>
      <c r="D12976" s="25">
        <v>42062</v>
      </c>
      <c r="E12976" s="28" t="s">
        <v>6974</v>
      </c>
      <c r="F12976" s="26">
        <v>68.430000000000007</v>
      </c>
      <c r="G12976" s="28" t="s">
        <v>6849</v>
      </c>
      <c r="H12976" s="28" t="s">
        <v>4599</v>
      </c>
      <c r="I12976" s="28" t="s">
        <v>410</v>
      </c>
      <c r="J12976" s="28" t="s">
        <v>4909</v>
      </c>
      <c r="K12976" s="29">
        <v>42062</v>
      </c>
      <c r="L12976" s="28" t="s">
        <v>7174</v>
      </c>
      <c r="M12976" s="28" t="s">
        <v>6637</v>
      </c>
    </row>
    <row r="12977" spans="1:13" hidden="1" x14ac:dyDescent="0.2">
      <c r="A12977" s="27">
        <v>97622</v>
      </c>
      <c r="B12977" s="28" t="s">
        <v>4573</v>
      </c>
      <c r="C12977" s="28" t="s">
        <v>2008</v>
      </c>
      <c r="D12977" s="25">
        <v>42063</v>
      </c>
      <c r="F12977" s="26">
        <v>35.5</v>
      </c>
      <c r="G12977" s="28" t="s">
        <v>683</v>
      </c>
      <c r="H12977" s="28" t="s">
        <v>3365</v>
      </c>
      <c r="J12977" s="28" t="s">
        <v>4909</v>
      </c>
      <c r="K12977" s="29">
        <v>42038</v>
      </c>
      <c r="L12977" s="28" t="s">
        <v>5658</v>
      </c>
      <c r="M12977" s="28" t="s">
        <v>4834</v>
      </c>
    </row>
    <row r="12978" spans="1:13" hidden="1" x14ac:dyDescent="0.2">
      <c r="A12978" s="27">
        <v>97672</v>
      </c>
      <c r="B12978" s="28" t="s">
        <v>4573</v>
      </c>
      <c r="C12978" s="28" t="s">
        <v>4580</v>
      </c>
      <c r="D12978" s="25">
        <v>42064</v>
      </c>
      <c r="E12978" s="28" t="s">
        <v>3003</v>
      </c>
      <c r="F12978" s="26">
        <v>200</v>
      </c>
      <c r="G12978" s="28" t="s">
        <v>4595</v>
      </c>
      <c r="H12978" s="28" t="s">
        <v>3370</v>
      </c>
    </row>
    <row r="12979" spans="1:13" hidden="1" x14ac:dyDescent="0.2">
      <c r="A12979" s="27">
        <v>97671</v>
      </c>
      <c r="B12979" s="28" t="s">
        <v>5150</v>
      </c>
      <c r="C12979" s="28" t="s">
        <v>4580</v>
      </c>
      <c r="D12979" s="25">
        <v>42064</v>
      </c>
      <c r="E12979" s="28" t="s">
        <v>3002</v>
      </c>
      <c r="F12979" s="26">
        <v>-200</v>
      </c>
      <c r="G12979" s="28" t="s">
        <v>4574</v>
      </c>
      <c r="H12979" s="28" t="s">
        <v>6667</v>
      </c>
    </row>
    <row r="12980" spans="1:13" hidden="1" x14ac:dyDescent="0.2">
      <c r="A12980" s="27">
        <v>97371</v>
      </c>
      <c r="B12980" s="28" t="s">
        <v>4573</v>
      </c>
      <c r="C12980" s="28" t="s">
        <v>5135</v>
      </c>
      <c r="D12980" s="25">
        <v>42064</v>
      </c>
      <c r="E12980" s="28" t="s">
        <v>8625</v>
      </c>
      <c r="F12980" s="26">
        <v>30</v>
      </c>
      <c r="G12980" s="28" t="s">
        <v>2205</v>
      </c>
      <c r="H12980" s="28" t="s">
        <v>3370</v>
      </c>
      <c r="J12980" s="28" t="s">
        <v>4905</v>
      </c>
      <c r="K12980" s="29">
        <v>42065</v>
      </c>
      <c r="L12980" s="28" t="s">
        <v>5658</v>
      </c>
      <c r="M12980" s="28" t="s">
        <v>1418</v>
      </c>
    </row>
    <row r="12981" spans="1:13" hidden="1" x14ac:dyDescent="0.2">
      <c r="A12981" s="211">
        <v>97364</v>
      </c>
      <c r="B12981" s="28" t="s">
        <v>4573</v>
      </c>
      <c r="C12981" s="28" t="s">
        <v>4574</v>
      </c>
      <c r="D12981" s="25">
        <v>42065</v>
      </c>
      <c r="E12981" s="28" t="s">
        <v>6701</v>
      </c>
      <c r="F12981" s="26">
        <v>872</v>
      </c>
      <c r="G12981" s="28" t="s">
        <v>5678</v>
      </c>
      <c r="H12981" s="28" t="s">
        <v>7154</v>
      </c>
      <c r="J12981" s="28" t="s">
        <v>4906</v>
      </c>
      <c r="K12981" s="29">
        <v>42065</v>
      </c>
      <c r="L12981" s="28" t="s">
        <v>7174</v>
      </c>
      <c r="M12981" s="28" t="s">
        <v>8051</v>
      </c>
    </row>
    <row r="12982" spans="1:13" hidden="1" x14ac:dyDescent="0.2">
      <c r="A12982" s="211">
        <v>97363</v>
      </c>
      <c r="B12982" s="28" t="s">
        <v>4579</v>
      </c>
      <c r="C12982" s="28" t="s">
        <v>4574</v>
      </c>
      <c r="D12982" s="25">
        <v>42065</v>
      </c>
      <c r="F12982" s="26">
        <v>50</v>
      </c>
      <c r="G12982" s="28" t="s">
        <v>4580</v>
      </c>
      <c r="H12982" s="28" t="s">
        <v>6667</v>
      </c>
      <c r="K12982" s="29">
        <v>42065</v>
      </c>
      <c r="L12982" s="28" t="s">
        <v>3059</v>
      </c>
      <c r="M12982" s="28" t="s">
        <v>142</v>
      </c>
    </row>
    <row r="12983" spans="1:13" hidden="1" x14ac:dyDescent="0.2">
      <c r="A12983" s="211">
        <v>97370</v>
      </c>
      <c r="B12983" s="28" t="s">
        <v>4573</v>
      </c>
      <c r="C12983" s="28" t="s">
        <v>4574</v>
      </c>
      <c r="D12983" s="25">
        <v>42065</v>
      </c>
      <c r="F12983" s="26">
        <v>5</v>
      </c>
      <c r="G12983" s="28" t="s">
        <v>5134</v>
      </c>
      <c r="H12983" s="28" t="s">
        <v>5954</v>
      </c>
      <c r="J12983" s="28" t="s">
        <v>4912</v>
      </c>
      <c r="K12983" s="29">
        <v>42065</v>
      </c>
      <c r="L12983" s="28" t="s">
        <v>7174</v>
      </c>
      <c r="M12983" s="28" t="s">
        <v>7194</v>
      </c>
    </row>
    <row r="12984" spans="1:13" hidden="1" x14ac:dyDescent="0.2">
      <c r="A12984" s="211">
        <v>97366</v>
      </c>
      <c r="B12984" s="28" t="s">
        <v>4573</v>
      </c>
      <c r="C12984" s="28" t="s">
        <v>4574</v>
      </c>
      <c r="D12984" s="25">
        <v>42065</v>
      </c>
      <c r="E12984" s="28" t="s">
        <v>3382</v>
      </c>
      <c r="F12984" s="26">
        <v>81</v>
      </c>
      <c r="G12984" s="28" t="s">
        <v>5414</v>
      </c>
      <c r="H12984" s="28" t="s">
        <v>3381</v>
      </c>
      <c r="J12984" s="28" t="s">
        <v>4909</v>
      </c>
      <c r="K12984" s="29">
        <v>42065</v>
      </c>
      <c r="L12984" s="28" t="s">
        <v>7174</v>
      </c>
      <c r="M12984" s="28" t="s">
        <v>7188</v>
      </c>
    </row>
    <row r="12985" spans="1:13" hidden="1" x14ac:dyDescent="0.2">
      <c r="A12985" s="27">
        <v>97362</v>
      </c>
      <c r="B12985" s="28" t="s">
        <v>4573</v>
      </c>
      <c r="C12985" s="28" t="s">
        <v>4574</v>
      </c>
      <c r="D12985" s="25">
        <v>42065</v>
      </c>
      <c r="E12985" s="28" t="s">
        <v>3389</v>
      </c>
      <c r="F12985" s="26">
        <v>26.95</v>
      </c>
      <c r="G12985" s="28" t="s">
        <v>5139</v>
      </c>
      <c r="H12985" s="28" t="s">
        <v>3381</v>
      </c>
      <c r="J12985" s="28" t="s">
        <v>4911</v>
      </c>
      <c r="K12985" s="29">
        <v>42065</v>
      </c>
      <c r="L12985" s="28" t="s">
        <v>7174</v>
      </c>
      <c r="M12985" s="28" t="s">
        <v>7187</v>
      </c>
    </row>
    <row r="12986" spans="1:13" hidden="1" x14ac:dyDescent="0.2">
      <c r="A12986" s="27">
        <v>97359</v>
      </c>
      <c r="B12986" s="28" t="s">
        <v>4573</v>
      </c>
      <c r="C12986" s="28" t="s">
        <v>4574</v>
      </c>
      <c r="D12986" s="25">
        <v>42065</v>
      </c>
      <c r="F12986" s="26">
        <v>85</v>
      </c>
      <c r="G12986" s="28" t="s">
        <v>5152</v>
      </c>
      <c r="H12986" s="28" t="s">
        <v>7311</v>
      </c>
      <c r="J12986" s="28" t="s">
        <v>4683</v>
      </c>
      <c r="K12986" s="29">
        <v>42065</v>
      </c>
      <c r="L12986" s="28" t="s">
        <v>7182</v>
      </c>
      <c r="M12986" s="28" t="s">
        <v>1822</v>
      </c>
    </row>
    <row r="12987" spans="1:13" hidden="1" x14ac:dyDescent="0.2">
      <c r="A12987" s="27">
        <v>97373</v>
      </c>
      <c r="B12987" s="28" t="s">
        <v>4573</v>
      </c>
      <c r="C12987" s="28" t="s">
        <v>5135</v>
      </c>
      <c r="D12987" s="25">
        <v>42065</v>
      </c>
      <c r="F12987" s="26">
        <v>4.5</v>
      </c>
      <c r="G12987" s="28" t="s">
        <v>683</v>
      </c>
      <c r="H12987" s="28" t="s">
        <v>3365</v>
      </c>
      <c r="J12987" s="28" t="s">
        <v>4909</v>
      </c>
      <c r="K12987" s="29">
        <v>42066</v>
      </c>
      <c r="L12987" s="28" t="s">
        <v>5658</v>
      </c>
      <c r="M12987" s="28" t="s">
        <v>7857</v>
      </c>
    </row>
    <row r="12988" spans="1:13" hidden="1" x14ac:dyDescent="0.2">
      <c r="A12988" s="27">
        <v>97623.1</v>
      </c>
      <c r="B12988" s="28" t="s">
        <v>4573</v>
      </c>
      <c r="C12988" s="28" t="s">
        <v>2008</v>
      </c>
      <c r="D12988" s="25">
        <v>42065</v>
      </c>
      <c r="F12988" s="26">
        <v>7</v>
      </c>
      <c r="G12988" s="28" t="s">
        <v>683</v>
      </c>
      <c r="H12988" s="28" t="s">
        <v>3370</v>
      </c>
      <c r="J12988" s="28" t="s">
        <v>4909</v>
      </c>
      <c r="K12988" s="29">
        <v>42066</v>
      </c>
      <c r="L12988" s="28" t="s">
        <v>5658</v>
      </c>
      <c r="M12988" s="28" t="s">
        <v>4831</v>
      </c>
    </row>
    <row r="12989" spans="1:13" hidden="1" x14ac:dyDescent="0.2">
      <c r="A12989" s="27">
        <v>97623.2</v>
      </c>
      <c r="B12989" s="28" t="s">
        <v>4573</v>
      </c>
      <c r="C12989" s="28" t="s">
        <v>2008</v>
      </c>
      <c r="D12989" s="25">
        <v>42065</v>
      </c>
      <c r="F12989" s="26">
        <v>18.190000000000001</v>
      </c>
      <c r="G12989" s="28" t="s">
        <v>683</v>
      </c>
      <c r="H12989" s="28" t="s">
        <v>3365</v>
      </c>
      <c r="J12989" s="28" t="s">
        <v>4909</v>
      </c>
      <c r="K12989" s="29">
        <v>42066</v>
      </c>
      <c r="L12989" s="28" t="s">
        <v>5658</v>
      </c>
      <c r="M12989" s="28" t="s">
        <v>4831</v>
      </c>
    </row>
    <row r="12990" spans="1:13" hidden="1" x14ac:dyDescent="0.2">
      <c r="A12990" s="27">
        <v>97372</v>
      </c>
      <c r="B12990" s="28" t="s">
        <v>4573</v>
      </c>
      <c r="C12990" s="28" t="s">
        <v>5135</v>
      </c>
      <c r="D12990" s="25">
        <v>42065</v>
      </c>
      <c r="F12990" s="26">
        <v>10.26</v>
      </c>
      <c r="G12990" s="28" t="s">
        <v>5137</v>
      </c>
      <c r="H12990" s="28" t="s">
        <v>3365</v>
      </c>
      <c r="J12990" s="28" t="s">
        <v>4909</v>
      </c>
      <c r="K12990" s="29">
        <v>42066</v>
      </c>
      <c r="L12990" s="28" t="s">
        <v>5658</v>
      </c>
      <c r="M12990" s="28" t="s">
        <v>6195</v>
      </c>
    </row>
    <row r="12991" spans="1:13" hidden="1" x14ac:dyDescent="0.2">
      <c r="A12991" s="27">
        <v>97365</v>
      </c>
      <c r="B12991" s="28" t="s">
        <v>4579</v>
      </c>
      <c r="C12991" s="28" t="s">
        <v>4574</v>
      </c>
      <c r="D12991" s="25">
        <v>42065</v>
      </c>
      <c r="F12991" s="26">
        <v>50</v>
      </c>
      <c r="G12991" s="28" t="s">
        <v>5133</v>
      </c>
      <c r="H12991" s="28" t="s">
        <v>6667</v>
      </c>
      <c r="K12991" s="29">
        <v>42065</v>
      </c>
      <c r="L12991" s="28" t="s">
        <v>7174</v>
      </c>
      <c r="M12991" s="28" t="s">
        <v>2972</v>
      </c>
    </row>
    <row r="12992" spans="1:13" hidden="1" x14ac:dyDescent="0.2">
      <c r="A12992" s="27">
        <v>97641</v>
      </c>
      <c r="B12992" s="28" t="s">
        <v>5150</v>
      </c>
      <c r="C12992" s="28" t="s">
        <v>5133</v>
      </c>
      <c r="D12992" s="25">
        <v>42065</v>
      </c>
      <c r="F12992" s="26">
        <v>-50</v>
      </c>
      <c r="G12992" s="28" t="s">
        <v>5133</v>
      </c>
      <c r="H12992" s="28" t="s">
        <v>6667</v>
      </c>
      <c r="K12992" s="29">
        <v>42065</v>
      </c>
      <c r="L12992" s="28" t="s">
        <v>5658</v>
      </c>
      <c r="M12992" s="28" t="s">
        <v>2745</v>
      </c>
    </row>
    <row r="12993" spans="1:13" hidden="1" x14ac:dyDescent="0.2">
      <c r="A12993" s="27">
        <v>97367</v>
      </c>
      <c r="B12993" s="28" t="s">
        <v>4573</v>
      </c>
      <c r="C12993" s="28" t="s">
        <v>4574</v>
      </c>
      <c r="D12993" s="25">
        <v>42065</v>
      </c>
      <c r="F12993" s="26">
        <v>12.12</v>
      </c>
      <c r="G12993" s="28" t="s">
        <v>6022</v>
      </c>
      <c r="H12993" s="28" t="s">
        <v>3381</v>
      </c>
      <c r="J12993" s="28" t="s">
        <v>4909</v>
      </c>
      <c r="K12993" s="29">
        <v>42065</v>
      </c>
      <c r="L12993" s="28" t="s">
        <v>7174</v>
      </c>
      <c r="M12993" s="28" t="s">
        <v>7195</v>
      </c>
    </row>
    <row r="12994" spans="1:13" hidden="1" x14ac:dyDescent="0.2">
      <c r="A12994" s="27">
        <v>97360</v>
      </c>
      <c r="B12994" s="28" t="s">
        <v>4573</v>
      </c>
      <c r="C12994" s="28" t="s">
        <v>4574</v>
      </c>
      <c r="D12994" s="25">
        <v>42065</v>
      </c>
      <c r="E12994" s="28" t="s">
        <v>7163</v>
      </c>
      <c r="F12994" s="26">
        <v>150</v>
      </c>
      <c r="G12994" s="28" t="s">
        <v>4595</v>
      </c>
      <c r="H12994" s="28" t="s">
        <v>3370</v>
      </c>
      <c r="J12994" s="28" t="s">
        <v>4905</v>
      </c>
      <c r="K12994" s="29">
        <v>42065</v>
      </c>
      <c r="L12994" s="28" t="s">
        <v>7182</v>
      </c>
      <c r="M12994" s="28" t="s">
        <v>1823</v>
      </c>
    </row>
    <row r="12995" spans="1:13" hidden="1" x14ac:dyDescent="0.2">
      <c r="A12995" s="27">
        <v>97361</v>
      </c>
      <c r="B12995" s="28" t="s">
        <v>4573</v>
      </c>
      <c r="C12995" s="28" t="s">
        <v>4574</v>
      </c>
      <c r="D12995" s="25">
        <v>42065</v>
      </c>
      <c r="E12995" s="28" t="s">
        <v>7162</v>
      </c>
      <c r="F12995" s="26">
        <v>20</v>
      </c>
      <c r="G12995" s="28" t="s">
        <v>4595</v>
      </c>
      <c r="H12995" s="28" t="s">
        <v>3370</v>
      </c>
      <c r="J12995" s="28" t="s">
        <v>4906</v>
      </c>
      <c r="K12995" s="29">
        <v>42065</v>
      </c>
      <c r="L12995" s="28" t="s">
        <v>7182</v>
      </c>
      <c r="M12995" s="28" t="s">
        <v>1824</v>
      </c>
    </row>
    <row r="12996" spans="1:13" hidden="1" x14ac:dyDescent="0.2">
      <c r="A12996" s="27">
        <v>97368</v>
      </c>
      <c r="B12996" s="28" t="s">
        <v>4573</v>
      </c>
      <c r="C12996" s="28" t="s">
        <v>4574</v>
      </c>
      <c r="D12996" s="25">
        <v>42065</v>
      </c>
      <c r="F12996" s="26">
        <v>49.28</v>
      </c>
      <c r="G12996" s="28" t="s">
        <v>6790</v>
      </c>
      <c r="H12996" s="28" t="s">
        <v>3381</v>
      </c>
      <c r="J12996" s="28" t="s">
        <v>4909</v>
      </c>
      <c r="K12996" s="29">
        <v>42065</v>
      </c>
      <c r="L12996" s="28" t="s">
        <v>7174</v>
      </c>
      <c r="M12996" s="28" t="s">
        <v>7220</v>
      </c>
    </row>
    <row r="12997" spans="1:13" hidden="1" x14ac:dyDescent="0.2">
      <c r="A12997" s="27">
        <v>97369</v>
      </c>
      <c r="B12997" s="28" t="s">
        <v>4573</v>
      </c>
      <c r="C12997" s="28" t="s">
        <v>4574</v>
      </c>
      <c r="D12997" s="25">
        <v>42065</v>
      </c>
      <c r="E12997" s="28" t="s">
        <v>5365</v>
      </c>
      <c r="F12997" s="26">
        <v>50.09</v>
      </c>
      <c r="G12997" s="28" t="s">
        <v>4597</v>
      </c>
      <c r="H12997" s="28" t="s">
        <v>3381</v>
      </c>
      <c r="J12997" s="28" t="s">
        <v>4909</v>
      </c>
      <c r="K12997" s="29">
        <v>42065</v>
      </c>
      <c r="L12997" s="28" t="s">
        <v>7174</v>
      </c>
      <c r="M12997" s="28" t="s">
        <v>7192</v>
      </c>
    </row>
    <row r="12998" spans="1:13" hidden="1" x14ac:dyDescent="0.2">
      <c r="A12998" s="211">
        <v>97358</v>
      </c>
      <c r="B12998" s="28" t="s">
        <v>4573</v>
      </c>
      <c r="C12998" s="28" t="s">
        <v>4574</v>
      </c>
      <c r="D12998" s="25">
        <v>42066</v>
      </c>
      <c r="F12998" s="26">
        <v>12.1</v>
      </c>
      <c r="G12998" s="28" t="s">
        <v>5143</v>
      </c>
      <c r="H12998" s="28" t="s">
        <v>3381</v>
      </c>
      <c r="J12998" s="28" t="s">
        <v>4909</v>
      </c>
      <c r="K12998" s="29">
        <v>42066</v>
      </c>
      <c r="L12998" s="28" t="s">
        <v>7174</v>
      </c>
      <c r="M12998" s="28" t="s">
        <v>7217</v>
      </c>
    </row>
    <row r="12999" spans="1:13" hidden="1" x14ac:dyDescent="0.2">
      <c r="A12999" s="27">
        <v>97624.1</v>
      </c>
      <c r="B12999" s="28" t="s">
        <v>4573</v>
      </c>
      <c r="C12999" s="28" t="s">
        <v>2008</v>
      </c>
      <c r="D12999" s="25">
        <v>42066</v>
      </c>
      <c r="E12999" s="28" t="s">
        <v>1331</v>
      </c>
      <c r="F12999" s="26">
        <v>48</v>
      </c>
      <c r="G12999" s="28" t="s">
        <v>683</v>
      </c>
      <c r="H12999" s="28" t="s">
        <v>3488</v>
      </c>
      <c r="J12999" s="28" t="s">
        <v>4909</v>
      </c>
      <c r="K12999" s="29">
        <v>42097</v>
      </c>
      <c r="L12999" s="28" t="s">
        <v>5658</v>
      </c>
      <c r="M12999" s="28" t="s">
        <v>5345</v>
      </c>
    </row>
    <row r="13000" spans="1:13" hidden="1" x14ac:dyDescent="0.2">
      <c r="A13000" s="27">
        <v>97624.2</v>
      </c>
      <c r="B13000" s="28" t="s">
        <v>4573</v>
      </c>
      <c r="C13000" s="28" t="s">
        <v>2008</v>
      </c>
      <c r="D13000" s="25">
        <v>42066</v>
      </c>
      <c r="F13000" s="26">
        <v>7.14</v>
      </c>
      <c r="G13000" s="28" t="s">
        <v>683</v>
      </c>
      <c r="H13000" s="28" t="s">
        <v>3365</v>
      </c>
      <c r="J13000" s="28" t="s">
        <v>4909</v>
      </c>
      <c r="K13000" s="29">
        <v>42097</v>
      </c>
      <c r="L13000" s="28" t="s">
        <v>5658</v>
      </c>
      <c r="M13000" s="28" t="s">
        <v>5345</v>
      </c>
    </row>
    <row r="13001" spans="1:13" hidden="1" x14ac:dyDescent="0.2">
      <c r="A13001" s="27">
        <v>97625</v>
      </c>
      <c r="B13001" s="28" t="s">
        <v>4573</v>
      </c>
      <c r="C13001" s="28" t="s">
        <v>2008</v>
      </c>
      <c r="D13001" s="25">
        <v>42066</v>
      </c>
      <c r="F13001" s="26">
        <v>16.29</v>
      </c>
      <c r="G13001" s="28" t="s">
        <v>683</v>
      </c>
      <c r="H13001" s="28" t="s">
        <v>3365</v>
      </c>
      <c r="J13001" s="28" t="s">
        <v>4909</v>
      </c>
      <c r="K13001" s="29">
        <v>42097</v>
      </c>
      <c r="L13001" s="28" t="s">
        <v>5658</v>
      </c>
      <c r="M13001" s="28" t="s">
        <v>5345</v>
      </c>
    </row>
    <row r="13002" spans="1:13" hidden="1" x14ac:dyDescent="0.2">
      <c r="A13002" s="27">
        <v>97374</v>
      </c>
      <c r="B13002" s="28" t="s">
        <v>4573</v>
      </c>
      <c r="C13002" s="28" t="s">
        <v>5135</v>
      </c>
      <c r="D13002" s="25">
        <v>42066</v>
      </c>
      <c r="F13002" s="26">
        <v>40.42</v>
      </c>
      <c r="G13002" s="28" t="s">
        <v>4758</v>
      </c>
      <c r="H13002" s="28" t="s">
        <v>7322</v>
      </c>
      <c r="J13002" s="28" t="s">
        <v>7139</v>
      </c>
      <c r="K13002" s="29">
        <v>42067</v>
      </c>
      <c r="L13002" s="28" t="s">
        <v>5658</v>
      </c>
      <c r="M13002" s="28" t="s">
        <v>3005</v>
      </c>
    </row>
    <row r="13003" spans="1:13" hidden="1" x14ac:dyDescent="0.2">
      <c r="A13003" s="211">
        <v>97357</v>
      </c>
      <c r="B13003" s="28" t="s">
        <v>4573</v>
      </c>
      <c r="C13003" s="28" t="s">
        <v>4574</v>
      </c>
      <c r="D13003" s="25">
        <v>42067</v>
      </c>
      <c r="F13003" s="26">
        <v>12</v>
      </c>
      <c r="G13003" s="28" t="s">
        <v>4596</v>
      </c>
      <c r="H13003" s="28" t="s">
        <v>5954</v>
      </c>
      <c r="J13003" s="28" t="s">
        <v>4912</v>
      </c>
      <c r="K13003" s="29">
        <v>42067</v>
      </c>
      <c r="L13003" s="28" t="s">
        <v>7174</v>
      </c>
      <c r="M13003" s="28" t="s">
        <v>4596</v>
      </c>
    </row>
    <row r="13004" spans="1:13" hidden="1" x14ac:dyDescent="0.2">
      <c r="A13004" s="211">
        <v>97375</v>
      </c>
      <c r="B13004" s="28" t="s">
        <v>4573</v>
      </c>
      <c r="C13004" s="28" t="s">
        <v>5135</v>
      </c>
      <c r="D13004" s="25">
        <v>42068</v>
      </c>
      <c r="F13004" s="26">
        <v>4.5999999999999996</v>
      </c>
      <c r="G13004" s="28" t="s">
        <v>7996</v>
      </c>
      <c r="H13004" s="28" t="s">
        <v>3484</v>
      </c>
      <c r="J13004" s="28" t="s">
        <v>4907</v>
      </c>
      <c r="K13004" s="29">
        <v>42069</v>
      </c>
      <c r="L13004" s="28" t="s">
        <v>5658</v>
      </c>
      <c r="M13004" s="28" t="s">
        <v>3394</v>
      </c>
    </row>
    <row r="13005" spans="1:13" hidden="1" x14ac:dyDescent="0.2">
      <c r="A13005" s="211">
        <v>97356</v>
      </c>
      <c r="B13005" s="28" t="s">
        <v>4573</v>
      </c>
      <c r="C13005" s="28" t="s">
        <v>4574</v>
      </c>
      <c r="D13005" s="25">
        <v>42068</v>
      </c>
      <c r="E13005" s="28" t="s">
        <v>4491</v>
      </c>
      <c r="F13005" s="26">
        <v>84</v>
      </c>
      <c r="G13005" s="28" t="s">
        <v>5439</v>
      </c>
      <c r="H13005" s="28" t="s">
        <v>3379</v>
      </c>
      <c r="J13005" s="28" t="s">
        <v>4908</v>
      </c>
      <c r="K13005" s="29">
        <v>42068</v>
      </c>
      <c r="L13005" s="28" t="s">
        <v>7176</v>
      </c>
      <c r="M13005" s="28">
        <v>1512</v>
      </c>
    </row>
    <row r="13006" spans="1:13" hidden="1" x14ac:dyDescent="0.2">
      <c r="A13006" s="211">
        <v>97377</v>
      </c>
      <c r="B13006" s="28" t="s">
        <v>4573</v>
      </c>
      <c r="C13006" s="28" t="s">
        <v>5135</v>
      </c>
      <c r="D13006" s="25">
        <v>42068</v>
      </c>
      <c r="F13006" s="26">
        <v>8.99</v>
      </c>
      <c r="G13006" s="28" t="s">
        <v>7050</v>
      </c>
      <c r="H13006" s="28" t="s">
        <v>3488</v>
      </c>
      <c r="J13006" s="28" t="s">
        <v>4911</v>
      </c>
      <c r="K13006" s="29">
        <v>42070</v>
      </c>
      <c r="L13006" s="28" t="s">
        <v>5658</v>
      </c>
      <c r="M13006" s="28" t="s">
        <v>4151</v>
      </c>
    </row>
    <row r="13007" spans="1:13" hidden="1" x14ac:dyDescent="0.2">
      <c r="A13007" s="211">
        <v>97378</v>
      </c>
      <c r="B13007" s="28" t="s">
        <v>4573</v>
      </c>
      <c r="C13007" s="28" t="s">
        <v>5135</v>
      </c>
      <c r="D13007" s="25">
        <v>42068</v>
      </c>
      <c r="F13007" s="26">
        <v>7.14</v>
      </c>
      <c r="G13007" s="28" t="s">
        <v>7050</v>
      </c>
      <c r="H13007" s="28" t="s">
        <v>3488</v>
      </c>
      <c r="J13007" s="28" t="s">
        <v>4911</v>
      </c>
      <c r="K13007" s="29">
        <v>42070</v>
      </c>
      <c r="L13007" s="28" t="s">
        <v>5658</v>
      </c>
      <c r="M13007" s="28" t="s">
        <v>4151</v>
      </c>
    </row>
    <row r="13008" spans="1:13" hidden="1" x14ac:dyDescent="0.2">
      <c r="A13008" s="211">
        <v>97355</v>
      </c>
      <c r="B13008" s="28" t="s">
        <v>4573</v>
      </c>
      <c r="C13008" s="28" t="s">
        <v>4574</v>
      </c>
      <c r="D13008" s="25">
        <v>42068</v>
      </c>
      <c r="F13008" s="26">
        <v>7.99</v>
      </c>
      <c r="G13008" s="28" t="s">
        <v>2742</v>
      </c>
      <c r="H13008" s="28" t="s">
        <v>3381</v>
      </c>
      <c r="J13008" s="28" t="s">
        <v>4911</v>
      </c>
      <c r="K13008" s="29">
        <v>42068</v>
      </c>
      <c r="L13008" s="28" t="s">
        <v>7174</v>
      </c>
      <c r="M13008" s="28" t="s">
        <v>8111</v>
      </c>
    </row>
    <row r="13009" spans="1:13" hidden="1" x14ac:dyDescent="0.2">
      <c r="A13009" s="211">
        <v>97639</v>
      </c>
      <c r="B13009" s="28" t="s">
        <v>4573</v>
      </c>
      <c r="C13009" s="28" t="s">
        <v>5133</v>
      </c>
      <c r="D13009" s="25">
        <v>42068</v>
      </c>
      <c r="F13009" s="26">
        <v>0.02</v>
      </c>
      <c r="G13009" s="28" t="s">
        <v>681</v>
      </c>
      <c r="H13009" s="28" t="s">
        <v>7165</v>
      </c>
      <c r="K13009" s="29">
        <v>42068</v>
      </c>
      <c r="L13009" s="28" t="s">
        <v>5658</v>
      </c>
      <c r="M13009" s="28" t="s">
        <v>2936</v>
      </c>
    </row>
    <row r="13010" spans="1:13" hidden="1" x14ac:dyDescent="0.2">
      <c r="A13010" s="27">
        <v>97354</v>
      </c>
      <c r="B13010" s="28" t="s">
        <v>4579</v>
      </c>
      <c r="C13010" s="28" t="s">
        <v>4574</v>
      </c>
      <c r="D13010" s="25">
        <v>42068</v>
      </c>
      <c r="F13010" s="26">
        <v>781.77</v>
      </c>
      <c r="G13010" s="28" t="s">
        <v>5135</v>
      </c>
      <c r="H13010" s="28" t="s">
        <v>6667</v>
      </c>
      <c r="K13010" s="29">
        <v>42068</v>
      </c>
      <c r="L13010" s="28" t="s">
        <v>7174</v>
      </c>
      <c r="M13010" s="28" t="s">
        <v>7218</v>
      </c>
    </row>
    <row r="13011" spans="1:13" hidden="1" x14ac:dyDescent="0.2">
      <c r="A13011" s="27">
        <v>97626.1</v>
      </c>
      <c r="B13011" s="28" t="s">
        <v>4573</v>
      </c>
      <c r="C13011" s="28" t="s">
        <v>2008</v>
      </c>
      <c r="D13011" s="25">
        <v>42068</v>
      </c>
      <c r="E13011" s="28" t="s">
        <v>1331</v>
      </c>
      <c r="F13011" s="26">
        <v>24</v>
      </c>
      <c r="G13011" s="28" t="s">
        <v>683</v>
      </c>
      <c r="H13011" s="28" t="s">
        <v>3488</v>
      </c>
      <c r="J13011" s="28" t="s">
        <v>4909</v>
      </c>
      <c r="K13011" s="29">
        <v>42158</v>
      </c>
      <c r="L13011" s="28" t="s">
        <v>5658</v>
      </c>
      <c r="M13011" s="28" t="s">
        <v>4834</v>
      </c>
    </row>
    <row r="13012" spans="1:13" hidden="1" x14ac:dyDescent="0.2">
      <c r="A13012" s="27">
        <v>97626.2</v>
      </c>
      <c r="B13012" s="28" t="s">
        <v>4573</v>
      </c>
      <c r="C13012" s="28" t="s">
        <v>2008</v>
      </c>
      <c r="D13012" s="25">
        <v>42068</v>
      </c>
      <c r="E13012" s="28" t="s">
        <v>2035</v>
      </c>
      <c r="F13012" s="26">
        <v>22.5</v>
      </c>
      <c r="G13012" s="28" t="s">
        <v>683</v>
      </c>
      <c r="H13012" s="28" t="s">
        <v>3488</v>
      </c>
      <c r="J13012" s="28" t="s">
        <v>4909</v>
      </c>
      <c r="K13012" s="29">
        <v>42158</v>
      </c>
      <c r="L13012" s="28" t="s">
        <v>5658</v>
      </c>
      <c r="M13012" s="28" t="s">
        <v>4834</v>
      </c>
    </row>
    <row r="13013" spans="1:13" hidden="1" x14ac:dyDescent="0.2">
      <c r="A13013" s="27">
        <v>97626.3</v>
      </c>
      <c r="B13013" s="28" t="s">
        <v>4573</v>
      </c>
      <c r="C13013" s="28" t="s">
        <v>2008</v>
      </c>
      <c r="D13013" s="25">
        <v>42068</v>
      </c>
      <c r="F13013" s="26">
        <v>39.39</v>
      </c>
      <c r="G13013" s="28" t="s">
        <v>683</v>
      </c>
      <c r="H13013" s="28" t="s">
        <v>3365</v>
      </c>
      <c r="J13013" s="28" t="s">
        <v>4909</v>
      </c>
      <c r="K13013" s="29">
        <v>42158</v>
      </c>
      <c r="L13013" s="28" t="s">
        <v>5658</v>
      </c>
      <c r="M13013" s="28" t="s">
        <v>4834</v>
      </c>
    </row>
    <row r="13014" spans="1:13" hidden="1" x14ac:dyDescent="0.2">
      <c r="A13014" s="27">
        <v>97640</v>
      </c>
      <c r="B13014" s="28" t="s">
        <v>7124</v>
      </c>
      <c r="C13014" s="28" t="s">
        <v>5133</v>
      </c>
      <c r="D13014" s="25">
        <v>42068</v>
      </c>
      <c r="F13014" s="26">
        <v>-0.09</v>
      </c>
      <c r="G13014" s="28" t="s">
        <v>5133</v>
      </c>
      <c r="H13014" s="28" t="s">
        <v>6666</v>
      </c>
      <c r="K13014" s="29">
        <v>42068</v>
      </c>
      <c r="L13014" s="28" t="s">
        <v>5658</v>
      </c>
      <c r="M13014" s="28" t="s">
        <v>2937</v>
      </c>
    </row>
    <row r="13015" spans="1:13" x14ac:dyDescent="0.2">
      <c r="A13015" s="27">
        <v>97376</v>
      </c>
      <c r="B13015" s="28" t="s">
        <v>4573</v>
      </c>
      <c r="C13015" s="28" t="s">
        <v>5135</v>
      </c>
      <c r="D13015" s="25">
        <v>42068</v>
      </c>
      <c r="F13015" s="26">
        <v>263.89999999999998</v>
      </c>
      <c r="G13015" s="28" t="s">
        <v>2205</v>
      </c>
      <c r="H13015" s="28" t="s">
        <v>7151</v>
      </c>
      <c r="J13015" s="28" t="s">
        <v>4911</v>
      </c>
      <c r="K13015" s="29">
        <v>42069</v>
      </c>
      <c r="L13015" s="28" t="s">
        <v>5658</v>
      </c>
      <c r="M13015" s="28" t="s">
        <v>1584</v>
      </c>
    </row>
    <row r="13016" spans="1:13" hidden="1" x14ac:dyDescent="0.2">
      <c r="A13016" s="211">
        <v>97379</v>
      </c>
      <c r="B13016" s="28" t="s">
        <v>4573</v>
      </c>
      <c r="C13016" s="28" t="s">
        <v>5135</v>
      </c>
      <c r="D13016" s="25">
        <v>42069</v>
      </c>
      <c r="F13016" s="26">
        <v>34.729999999999997</v>
      </c>
      <c r="G13016" s="28" t="s">
        <v>3700</v>
      </c>
      <c r="H13016" s="28" t="s">
        <v>7324</v>
      </c>
      <c r="J13016" s="28" t="s">
        <v>4909</v>
      </c>
      <c r="K13016" s="29">
        <v>42070</v>
      </c>
      <c r="L13016" s="28" t="s">
        <v>5658</v>
      </c>
      <c r="M13016" s="28" t="s">
        <v>3821</v>
      </c>
    </row>
    <row r="13017" spans="1:13" hidden="1" x14ac:dyDescent="0.2">
      <c r="A13017" s="211">
        <v>97353</v>
      </c>
      <c r="B13017" s="28" t="s">
        <v>4579</v>
      </c>
      <c r="C13017" s="28" t="s">
        <v>4574</v>
      </c>
      <c r="D13017" s="25">
        <v>42069</v>
      </c>
      <c r="F13017" s="26">
        <v>50</v>
      </c>
      <c r="G13017" s="28" t="s">
        <v>4580</v>
      </c>
      <c r="H13017" s="28" t="s">
        <v>6667</v>
      </c>
      <c r="K13017" s="29">
        <v>42069</v>
      </c>
      <c r="L13017" s="28" t="s">
        <v>3059</v>
      </c>
      <c r="M13017" s="28" t="s">
        <v>141</v>
      </c>
    </row>
    <row r="13018" spans="1:13" hidden="1" x14ac:dyDescent="0.2">
      <c r="A13018" s="211">
        <v>97380</v>
      </c>
      <c r="B13018" s="28" t="s">
        <v>4573</v>
      </c>
      <c r="C13018" s="28" t="s">
        <v>5135</v>
      </c>
      <c r="D13018" s="25">
        <v>42069</v>
      </c>
      <c r="E13018" s="28" t="s">
        <v>2781</v>
      </c>
      <c r="F13018" s="26">
        <v>19.600000000000001</v>
      </c>
      <c r="G13018" s="28" t="s">
        <v>3348</v>
      </c>
      <c r="H13018" s="28" t="s">
        <v>3484</v>
      </c>
      <c r="J13018" s="28" t="s">
        <v>4909</v>
      </c>
      <c r="K13018" s="29">
        <v>42070</v>
      </c>
      <c r="L13018" s="28" t="s">
        <v>5658</v>
      </c>
      <c r="M13018" s="28" t="s">
        <v>1825</v>
      </c>
    </row>
    <row r="13019" spans="1:13" hidden="1" x14ac:dyDescent="0.2">
      <c r="A13019" s="211">
        <v>97381</v>
      </c>
      <c r="B13019" s="28" t="s">
        <v>4573</v>
      </c>
      <c r="C13019" s="28" t="s">
        <v>5135</v>
      </c>
      <c r="D13019" s="25">
        <v>42069</v>
      </c>
      <c r="F13019" s="26">
        <v>6.65</v>
      </c>
      <c r="G13019" s="28" t="s">
        <v>896</v>
      </c>
      <c r="H13019" s="28" t="s">
        <v>3484</v>
      </c>
      <c r="J13019" s="28" t="s">
        <v>4907</v>
      </c>
      <c r="K13019" s="29">
        <v>42070</v>
      </c>
      <c r="L13019" s="28" t="s">
        <v>5658</v>
      </c>
      <c r="M13019" s="28" t="s">
        <v>3391</v>
      </c>
    </row>
    <row r="13020" spans="1:13" hidden="1" x14ac:dyDescent="0.2">
      <c r="A13020" s="27">
        <v>97382.1</v>
      </c>
      <c r="B13020" s="28" t="s">
        <v>4573</v>
      </c>
      <c r="C13020" s="28" t="s">
        <v>5135</v>
      </c>
      <c r="D13020" s="25">
        <v>42069</v>
      </c>
      <c r="F13020" s="26">
        <v>4</v>
      </c>
      <c r="G13020" s="28" t="s">
        <v>683</v>
      </c>
      <c r="H13020" s="28" t="s">
        <v>3370</v>
      </c>
      <c r="J13020" s="28" t="s">
        <v>4909</v>
      </c>
      <c r="K13020" s="29">
        <v>42070</v>
      </c>
      <c r="L13020" s="28" t="s">
        <v>5658</v>
      </c>
      <c r="M13020" s="28" t="s">
        <v>7856</v>
      </c>
    </row>
    <row r="13021" spans="1:13" hidden="1" x14ac:dyDescent="0.2">
      <c r="A13021" s="27">
        <v>97382.2</v>
      </c>
      <c r="B13021" s="28" t="s">
        <v>4573</v>
      </c>
      <c r="C13021" s="28" t="s">
        <v>5135</v>
      </c>
      <c r="D13021" s="25">
        <v>42069</v>
      </c>
      <c r="F13021" s="26">
        <v>5.9</v>
      </c>
      <c r="G13021" s="28" t="s">
        <v>683</v>
      </c>
      <c r="H13021" s="28" t="s">
        <v>3365</v>
      </c>
      <c r="J13021" s="28" t="s">
        <v>4909</v>
      </c>
      <c r="K13021" s="29">
        <v>42070</v>
      </c>
      <c r="L13021" s="28" t="s">
        <v>5658</v>
      </c>
      <c r="M13021" s="28" t="s">
        <v>7856</v>
      </c>
    </row>
    <row r="13022" spans="1:13" hidden="1" x14ac:dyDescent="0.2">
      <c r="A13022" s="27">
        <v>97388</v>
      </c>
      <c r="B13022" s="28" t="s">
        <v>4573</v>
      </c>
      <c r="C13022" s="28" t="s">
        <v>5135</v>
      </c>
      <c r="D13022" s="25">
        <v>42070</v>
      </c>
      <c r="F13022" s="26">
        <v>10.4</v>
      </c>
      <c r="G13022" s="28" t="s">
        <v>2204</v>
      </c>
      <c r="H13022" s="28" t="s">
        <v>3379</v>
      </c>
      <c r="J13022" s="28" t="s">
        <v>4907</v>
      </c>
      <c r="K13022" s="29">
        <v>42072</v>
      </c>
      <c r="L13022" s="28" t="s">
        <v>5658</v>
      </c>
      <c r="M13022" s="28" t="s">
        <v>698</v>
      </c>
    </row>
    <row r="13023" spans="1:13" hidden="1" x14ac:dyDescent="0.2">
      <c r="A13023" s="211">
        <v>97389</v>
      </c>
      <c r="B13023" s="28" t="s">
        <v>4573</v>
      </c>
      <c r="C13023" s="28" t="s">
        <v>5135</v>
      </c>
      <c r="D13023" s="25">
        <v>42071</v>
      </c>
      <c r="F13023" s="26">
        <v>12.3</v>
      </c>
      <c r="G13023" s="28" t="s">
        <v>896</v>
      </c>
      <c r="H13023" s="28" t="s">
        <v>3484</v>
      </c>
      <c r="J13023" s="28" t="s">
        <v>4909</v>
      </c>
      <c r="K13023" s="29">
        <v>42072</v>
      </c>
      <c r="L13023" s="28" t="s">
        <v>5658</v>
      </c>
      <c r="M13023" s="28" t="s">
        <v>1826</v>
      </c>
    </row>
    <row r="13024" spans="1:13" hidden="1" x14ac:dyDescent="0.2">
      <c r="A13024" s="211">
        <v>97392</v>
      </c>
      <c r="B13024" s="28" t="s">
        <v>4573</v>
      </c>
      <c r="C13024" s="28" t="s">
        <v>5135</v>
      </c>
      <c r="D13024" s="25">
        <v>42072</v>
      </c>
      <c r="E13024" s="28" t="s">
        <v>2780</v>
      </c>
      <c r="F13024" s="26">
        <v>62</v>
      </c>
      <c r="G13024" s="28" t="s">
        <v>8382</v>
      </c>
      <c r="H13024" s="28" t="s">
        <v>3379</v>
      </c>
      <c r="J13024" s="28" t="s">
        <v>4905</v>
      </c>
      <c r="K13024" s="29">
        <v>42073</v>
      </c>
      <c r="L13024" s="28" t="s">
        <v>5658</v>
      </c>
      <c r="M13024" s="28" t="s">
        <v>3212</v>
      </c>
    </row>
    <row r="13025" spans="1:13" hidden="1" x14ac:dyDescent="0.2">
      <c r="A13025" s="211">
        <v>97351</v>
      </c>
      <c r="B13025" s="28" t="s">
        <v>4573</v>
      </c>
      <c r="C13025" s="33" t="s">
        <v>4574</v>
      </c>
      <c r="D13025" s="25">
        <v>42072</v>
      </c>
      <c r="F13025" s="26">
        <v>5</v>
      </c>
      <c r="G13025" s="28" t="s">
        <v>4590</v>
      </c>
      <c r="H13025" s="28" t="s">
        <v>5954</v>
      </c>
      <c r="J13025" s="28" t="s">
        <v>4912</v>
      </c>
      <c r="K13025" s="29">
        <v>42072</v>
      </c>
      <c r="L13025" s="33" t="s">
        <v>7182</v>
      </c>
      <c r="M13025" s="28" t="s">
        <v>1820</v>
      </c>
    </row>
    <row r="13026" spans="1:13" hidden="1" x14ac:dyDescent="0.2">
      <c r="A13026" s="27">
        <v>97390</v>
      </c>
      <c r="B13026" s="28" t="s">
        <v>4573</v>
      </c>
      <c r="C13026" s="28" t="s">
        <v>5135</v>
      </c>
      <c r="D13026" s="25">
        <v>42072</v>
      </c>
      <c r="F13026" s="26">
        <v>4.8899999999999997</v>
      </c>
      <c r="G13026" s="28" t="s">
        <v>7119</v>
      </c>
      <c r="H13026" s="28" t="s">
        <v>3365</v>
      </c>
      <c r="J13026" s="28" t="s">
        <v>4911</v>
      </c>
      <c r="K13026" s="29">
        <v>42073</v>
      </c>
      <c r="L13026" s="28" t="s">
        <v>5658</v>
      </c>
      <c r="M13026" s="28" t="s">
        <v>6161</v>
      </c>
    </row>
    <row r="13027" spans="1:13" hidden="1" x14ac:dyDescent="0.2">
      <c r="A13027" s="27">
        <v>97352</v>
      </c>
      <c r="B13027" s="28" t="s">
        <v>4573</v>
      </c>
      <c r="C13027" s="28" t="s">
        <v>4574</v>
      </c>
      <c r="D13027" s="25">
        <v>42072</v>
      </c>
      <c r="F13027" s="26">
        <v>85</v>
      </c>
      <c r="G13027" s="28" t="s">
        <v>5152</v>
      </c>
      <c r="H13027" s="28" t="s">
        <v>7311</v>
      </c>
      <c r="J13027" s="28" t="s">
        <v>4683</v>
      </c>
      <c r="K13027" s="29">
        <v>42072</v>
      </c>
      <c r="L13027" s="28" t="s">
        <v>7182</v>
      </c>
      <c r="M13027" s="28" t="s">
        <v>1821</v>
      </c>
    </row>
    <row r="13028" spans="1:13" hidden="1" x14ac:dyDescent="0.2">
      <c r="A13028" s="27">
        <v>97350</v>
      </c>
      <c r="B13028" s="28" t="s">
        <v>4579</v>
      </c>
      <c r="C13028" s="28" t="s">
        <v>4574</v>
      </c>
      <c r="D13028" s="25">
        <v>42072</v>
      </c>
      <c r="F13028" s="26">
        <v>318.36</v>
      </c>
      <c r="G13028" s="28" t="s">
        <v>2008</v>
      </c>
      <c r="H13028" s="28" t="s">
        <v>6667</v>
      </c>
      <c r="K13028" s="29">
        <v>42072</v>
      </c>
      <c r="L13028" s="28" t="s">
        <v>7174</v>
      </c>
      <c r="M13028" s="28" t="s">
        <v>6451</v>
      </c>
    </row>
    <row r="13029" spans="1:13" hidden="1" x14ac:dyDescent="0.2">
      <c r="A13029" s="27">
        <v>97628.1</v>
      </c>
      <c r="B13029" s="28" t="s">
        <v>4573</v>
      </c>
      <c r="C13029" s="28" t="s">
        <v>2008</v>
      </c>
      <c r="D13029" s="25">
        <v>42072</v>
      </c>
      <c r="E13029" s="28" t="s">
        <v>1446</v>
      </c>
      <c r="F13029" s="26">
        <v>8.5</v>
      </c>
      <c r="G13029" s="28" t="s">
        <v>683</v>
      </c>
      <c r="H13029" s="28" t="s">
        <v>277</v>
      </c>
      <c r="J13029" s="28" t="s">
        <v>4909</v>
      </c>
      <c r="K13029" s="29">
        <v>42280</v>
      </c>
      <c r="L13029" s="28" t="s">
        <v>5658</v>
      </c>
      <c r="M13029" s="28" t="s">
        <v>5345</v>
      </c>
    </row>
    <row r="13030" spans="1:13" hidden="1" x14ac:dyDescent="0.2">
      <c r="A13030" s="27">
        <v>97628.2</v>
      </c>
      <c r="B13030" s="28" t="s">
        <v>4573</v>
      </c>
      <c r="C13030" s="28" t="s">
        <v>2008</v>
      </c>
      <c r="D13030" s="25">
        <v>42072</v>
      </c>
      <c r="F13030" s="26">
        <v>48</v>
      </c>
      <c r="G13030" s="28" t="s">
        <v>683</v>
      </c>
      <c r="H13030" s="28" t="s">
        <v>3365</v>
      </c>
      <c r="J13030" s="28" t="s">
        <v>4909</v>
      </c>
      <c r="K13030" s="29">
        <v>42280</v>
      </c>
      <c r="L13030" s="28" t="s">
        <v>5658</v>
      </c>
      <c r="M13030" s="28" t="s">
        <v>5345</v>
      </c>
    </row>
    <row r="13031" spans="1:13" hidden="1" x14ac:dyDescent="0.2">
      <c r="A13031" s="27">
        <v>97349</v>
      </c>
      <c r="B13031" s="28" t="s">
        <v>4573</v>
      </c>
      <c r="C13031" s="28" t="s">
        <v>4574</v>
      </c>
      <c r="D13031" s="25">
        <v>42072</v>
      </c>
      <c r="E13031" s="28" t="s">
        <v>3388</v>
      </c>
      <c r="F13031" s="26">
        <v>8.19</v>
      </c>
      <c r="G13031" s="28" t="s">
        <v>4589</v>
      </c>
      <c r="H13031" s="28" t="s">
        <v>3381</v>
      </c>
      <c r="J13031" s="28" t="s">
        <v>4907</v>
      </c>
      <c r="K13031" s="29">
        <v>42072</v>
      </c>
      <c r="L13031" s="28" t="s">
        <v>7174</v>
      </c>
      <c r="M13031" s="28" t="s">
        <v>7186</v>
      </c>
    </row>
    <row r="13032" spans="1:13" hidden="1" x14ac:dyDescent="0.2">
      <c r="A13032" s="27">
        <v>97391</v>
      </c>
      <c r="B13032" s="28" t="s">
        <v>4573</v>
      </c>
      <c r="C13032" s="28" t="s">
        <v>5135</v>
      </c>
      <c r="D13032" s="25">
        <v>42072</v>
      </c>
      <c r="F13032" s="26">
        <v>33.75</v>
      </c>
      <c r="G13032" s="28" t="s">
        <v>7486</v>
      </c>
      <c r="H13032" s="28" t="s">
        <v>3381</v>
      </c>
      <c r="J13032" s="28" t="s">
        <v>4906</v>
      </c>
      <c r="K13032" s="29">
        <v>42073</v>
      </c>
      <c r="L13032" s="28" t="s">
        <v>5658</v>
      </c>
      <c r="M13032" s="28" t="s">
        <v>5565</v>
      </c>
    </row>
    <row r="13033" spans="1:13" hidden="1" x14ac:dyDescent="0.2">
      <c r="A13033" s="27">
        <v>97627</v>
      </c>
      <c r="B13033" s="28" t="s">
        <v>5150</v>
      </c>
      <c r="C13033" s="28" t="s">
        <v>2008</v>
      </c>
      <c r="D13033" s="25">
        <v>42072</v>
      </c>
      <c r="F13033" s="26">
        <v>-318.36</v>
      </c>
      <c r="G13033" s="28" t="s">
        <v>4574</v>
      </c>
      <c r="H13033" s="28" t="s">
        <v>6667</v>
      </c>
      <c r="K13033" s="29">
        <v>42250</v>
      </c>
      <c r="L13033" s="28" t="s">
        <v>5658</v>
      </c>
      <c r="M13033" s="28" t="s">
        <v>4840</v>
      </c>
    </row>
    <row r="13034" spans="1:13" hidden="1" x14ac:dyDescent="0.2">
      <c r="A13034" s="211">
        <v>97393</v>
      </c>
      <c r="B13034" s="28" t="s">
        <v>4573</v>
      </c>
      <c r="C13034" s="28" t="s">
        <v>5135</v>
      </c>
      <c r="D13034" s="25">
        <v>42073</v>
      </c>
      <c r="F13034" s="26">
        <v>37.61</v>
      </c>
      <c r="G13034" s="28" t="s">
        <v>898</v>
      </c>
      <c r="H13034" s="28" t="s">
        <v>3365</v>
      </c>
      <c r="J13034" s="28" t="s">
        <v>4909</v>
      </c>
      <c r="K13034" s="29">
        <v>42074</v>
      </c>
      <c r="L13034" s="28" t="s">
        <v>5658</v>
      </c>
      <c r="M13034" s="28" t="s">
        <v>3050</v>
      </c>
    </row>
    <row r="13035" spans="1:13" hidden="1" x14ac:dyDescent="0.2">
      <c r="A13035" s="211">
        <v>97394</v>
      </c>
      <c r="B13035" s="28" t="s">
        <v>4573</v>
      </c>
      <c r="C13035" s="28" t="s">
        <v>5135</v>
      </c>
      <c r="D13035" s="25">
        <v>42073</v>
      </c>
      <c r="E13035" s="28" t="s">
        <v>726</v>
      </c>
      <c r="F13035" s="26">
        <v>7.99</v>
      </c>
      <c r="G13035" s="28" t="s">
        <v>898</v>
      </c>
      <c r="H13035" s="28" t="s">
        <v>3370</v>
      </c>
      <c r="J13035" s="28" t="s">
        <v>4909</v>
      </c>
      <c r="K13035" s="29">
        <v>42074</v>
      </c>
      <c r="L13035" s="28" t="s">
        <v>5658</v>
      </c>
      <c r="M13035" s="28" t="s">
        <v>3050</v>
      </c>
    </row>
    <row r="13036" spans="1:13" hidden="1" x14ac:dyDescent="0.2">
      <c r="A13036" s="27">
        <v>97395</v>
      </c>
      <c r="B13036" s="28" t="s">
        <v>4573</v>
      </c>
      <c r="C13036" s="28" t="s">
        <v>5135</v>
      </c>
      <c r="D13036" s="25">
        <v>42073</v>
      </c>
      <c r="F13036" s="26">
        <v>12.38</v>
      </c>
      <c r="G13036" s="28" t="s">
        <v>5137</v>
      </c>
      <c r="H13036" s="28" t="s">
        <v>3365</v>
      </c>
      <c r="J13036" s="28" t="s">
        <v>4909</v>
      </c>
      <c r="K13036" s="29">
        <v>42074</v>
      </c>
      <c r="L13036" s="28" t="s">
        <v>5658</v>
      </c>
      <c r="M13036" s="28" t="s">
        <v>6195</v>
      </c>
    </row>
    <row r="13037" spans="1:13" hidden="1" x14ac:dyDescent="0.2">
      <c r="A13037" s="211">
        <v>97398</v>
      </c>
      <c r="B13037" s="28" t="s">
        <v>4573</v>
      </c>
      <c r="C13037" s="28" t="s">
        <v>5135</v>
      </c>
      <c r="D13037" s="25">
        <v>42074</v>
      </c>
      <c r="F13037" s="26">
        <v>5.2</v>
      </c>
      <c r="G13037" s="28" t="s">
        <v>990</v>
      </c>
      <c r="H13037" s="28" t="s">
        <v>3379</v>
      </c>
      <c r="J13037" s="28" t="s">
        <v>4907</v>
      </c>
      <c r="K13037" s="29">
        <v>42075</v>
      </c>
      <c r="L13037" s="28" t="s">
        <v>5658</v>
      </c>
      <c r="M13037" s="28" t="s">
        <v>1523</v>
      </c>
    </row>
    <row r="13038" spans="1:13" hidden="1" x14ac:dyDescent="0.2">
      <c r="A13038" s="211">
        <v>97397</v>
      </c>
      <c r="B13038" s="28" t="s">
        <v>4573</v>
      </c>
      <c r="C13038" s="28" t="s">
        <v>5135</v>
      </c>
      <c r="D13038" s="25">
        <v>42074</v>
      </c>
      <c r="F13038" s="26">
        <v>99</v>
      </c>
      <c r="G13038" s="28" t="s">
        <v>3773</v>
      </c>
      <c r="H13038" s="28" t="s">
        <v>4600</v>
      </c>
      <c r="J13038" s="28" t="s">
        <v>4907</v>
      </c>
      <c r="K13038" s="29">
        <v>42075</v>
      </c>
      <c r="L13038" s="28" t="s">
        <v>5658</v>
      </c>
      <c r="M13038" s="28" t="s">
        <v>5591</v>
      </c>
    </row>
    <row r="13039" spans="1:13" hidden="1" x14ac:dyDescent="0.2">
      <c r="A13039" s="211">
        <v>97400</v>
      </c>
      <c r="B13039" s="28" t="s">
        <v>4573</v>
      </c>
      <c r="C13039" s="28" t="s">
        <v>5135</v>
      </c>
      <c r="D13039" s="25">
        <v>42074</v>
      </c>
      <c r="F13039" s="26">
        <v>5.99</v>
      </c>
      <c r="G13039" s="28" t="s">
        <v>5710</v>
      </c>
      <c r="H13039" s="28" t="s">
        <v>3381</v>
      </c>
      <c r="J13039" s="28" t="s">
        <v>4909</v>
      </c>
      <c r="K13039" s="29">
        <v>42076</v>
      </c>
      <c r="L13039" s="28" t="s">
        <v>5658</v>
      </c>
      <c r="M13039" s="28" t="s">
        <v>1422</v>
      </c>
    </row>
    <row r="13040" spans="1:13" hidden="1" x14ac:dyDescent="0.2">
      <c r="A13040" s="27">
        <v>97345</v>
      </c>
      <c r="B13040" s="28" t="s">
        <v>7124</v>
      </c>
      <c r="C13040" s="28" t="s">
        <v>4574</v>
      </c>
      <c r="D13040" s="25">
        <v>42074</v>
      </c>
      <c r="E13040" s="28" t="s">
        <v>1549</v>
      </c>
      <c r="F13040" s="26">
        <v>-25</v>
      </c>
      <c r="G13040" s="28" t="s">
        <v>2718</v>
      </c>
      <c r="H13040" s="28" t="s">
        <v>6666</v>
      </c>
      <c r="J13040" s="28" t="s">
        <v>4907</v>
      </c>
      <c r="K13040" s="29">
        <v>42074</v>
      </c>
      <c r="L13040" s="28" t="s">
        <v>7181</v>
      </c>
      <c r="M13040" s="28">
        <v>163024</v>
      </c>
    </row>
    <row r="13041" spans="1:13" hidden="1" x14ac:dyDescent="0.2">
      <c r="A13041" s="27">
        <v>97399</v>
      </c>
      <c r="B13041" s="28" t="s">
        <v>4573</v>
      </c>
      <c r="C13041" s="28" t="s">
        <v>5135</v>
      </c>
      <c r="D13041" s="25">
        <v>42074</v>
      </c>
      <c r="F13041" s="26">
        <v>30.98</v>
      </c>
      <c r="G13041" s="28" t="s">
        <v>5137</v>
      </c>
      <c r="H13041" s="28" t="s">
        <v>7322</v>
      </c>
      <c r="J13041" s="28" t="s">
        <v>7139</v>
      </c>
      <c r="K13041" s="29">
        <v>42075</v>
      </c>
      <c r="L13041" s="28" t="s">
        <v>5658</v>
      </c>
      <c r="M13041" s="28" t="s">
        <v>6199</v>
      </c>
    </row>
    <row r="13042" spans="1:13" hidden="1" x14ac:dyDescent="0.2">
      <c r="A13042" s="27">
        <v>97347</v>
      </c>
      <c r="B13042" s="28" t="s">
        <v>4592</v>
      </c>
      <c r="C13042" s="28" t="s">
        <v>4574</v>
      </c>
      <c r="D13042" s="25">
        <v>42074</v>
      </c>
      <c r="F13042" s="26">
        <v>-716.33</v>
      </c>
      <c r="G13042" s="28" t="s">
        <v>5627</v>
      </c>
      <c r="H13042" s="28" t="s">
        <v>6666</v>
      </c>
      <c r="J13042" s="28" t="s">
        <v>4907</v>
      </c>
      <c r="K13042" s="29">
        <v>42074</v>
      </c>
      <c r="L13042" s="28" t="s">
        <v>7177</v>
      </c>
      <c r="M13042" s="28" t="s">
        <v>1818</v>
      </c>
    </row>
    <row r="13043" spans="1:13" hidden="1" x14ac:dyDescent="0.2">
      <c r="A13043" s="27">
        <v>97396</v>
      </c>
      <c r="B13043" s="28" t="s">
        <v>4573</v>
      </c>
      <c r="C13043" s="28" t="s">
        <v>5135</v>
      </c>
      <c r="D13043" s="25">
        <v>42074</v>
      </c>
      <c r="F13043" s="26">
        <v>33.71</v>
      </c>
      <c r="G13043" s="28" t="s">
        <v>78</v>
      </c>
      <c r="H13043" s="28" t="s">
        <v>3484</v>
      </c>
      <c r="J13043" s="28" t="s">
        <v>4909</v>
      </c>
      <c r="K13043" s="29">
        <v>42075</v>
      </c>
      <c r="L13043" s="28" t="s">
        <v>5658</v>
      </c>
      <c r="M13043" s="28" t="s">
        <v>1628</v>
      </c>
    </row>
    <row r="13044" spans="1:13" hidden="1" x14ac:dyDescent="0.2">
      <c r="A13044" s="27">
        <v>97346</v>
      </c>
      <c r="B13044" s="28" t="s">
        <v>4592</v>
      </c>
      <c r="C13044" s="28" t="s">
        <v>4574</v>
      </c>
      <c r="D13044" s="25">
        <v>42074</v>
      </c>
      <c r="F13044" s="26">
        <v>-774.86</v>
      </c>
      <c r="G13044" s="28" t="s">
        <v>3622</v>
      </c>
      <c r="H13044" s="28" t="s">
        <v>6666</v>
      </c>
      <c r="J13044" s="28" t="s">
        <v>4907</v>
      </c>
      <c r="K13044" s="29">
        <v>42074</v>
      </c>
      <c r="L13044" s="28" t="s">
        <v>7177</v>
      </c>
      <c r="M13044" s="28" t="s">
        <v>1817</v>
      </c>
    </row>
    <row r="13045" spans="1:13" hidden="1" x14ac:dyDescent="0.2">
      <c r="A13045" s="27">
        <v>97348</v>
      </c>
      <c r="B13045" s="28" t="s">
        <v>4592</v>
      </c>
      <c r="C13045" s="28" t="s">
        <v>4574</v>
      </c>
      <c r="D13045" s="25">
        <v>42074</v>
      </c>
      <c r="F13045" s="26">
        <v>-2900</v>
      </c>
      <c r="G13045" s="28" t="s">
        <v>3622</v>
      </c>
      <c r="H13045" s="28" t="s">
        <v>6666</v>
      </c>
      <c r="J13045" s="28" t="s">
        <v>4907</v>
      </c>
      <c r="K13045" s="29">
        <v>42074</v>
      </c>
      <c r="L13045" s="28" t="s">
        <v>7177</v>
      </c>
      <c r="M13045" s="28" t="s">
        <v>1819</v>
      </c>
    </row>
    <row r="13046" spans="1:13" hidden="1" x14ac:dyDescent="0.2">
      <c r="A13046" s="211">
        <v>97344</v>
      </c>
      <c r="B13046" s="28" t="s">
        <v>4579</v>
      </c>
      <c r="C13046" s="28" t="s">
        <v>4574</v>
      </c>
      <c r="D13046" s="25">
        <v>42075</v>
      </c>
      <c r="F13046" s="26">
        <v>30</v>
      </c>
      <c r="G13046" s="28" t="s">
        <v>4580</v>
      </c>
      <c r="H13046" s="28" t="s">
        <v>6667</v>
      </c>
      <c r="K13046" s="29">
        <v>42075</v>
      </c>
      <c r="L13046" s="28" t="s">
        <v>3059</v>
      </c>
      <c r="M13046" s="28" t="s">
        <v>140</v>
      </c>
    </row>
    <row r="13047" spans="1:13" hidden="1" x14ac:dyDescent="0.2">
      <c r="A13047" s="27">
        <v>97604</v>
      </c>
      <c r="B13047" s="28" t="s">
        <v>4573</v>
      </c>
      <c r="C13047" s="28" t="s">
        <v>2008</v>
      </c>
      <c r="D13047" s="25">
        <v>42075</v>
      </c>
      <c r="F13047" s="26">
        <v>1.85</v>
      </c>
      <c r="G13047" s="28" t="s">
        <v>683</v>
      </c>
      <c r="H13047" s="28" t="s">
        <v>3365</v>
      </c>
      <c r="J13047" s="28" t="s">
        <v>4909</v>
      </c>
      <c r="K13047" s="29" t="s">
        <v>2387</v>
      </c>
      <c r="L13047" s="28" t="s">
        <v>5658</v>
      </c>
      <c r="M13047" s="28" t="s">
        <v>2614</v>
      </c>
    </row>
    <row r="13048" spans="1:13" hidden="1" x14ac:dyDescent="0.2">
      <c r="A13048" s="27">
        <v>97605</v>
      </c>
      <c r="B13048" s="28" t="s">
        <v>4573</v>
      </c>
      <c r="C13048" s="28" t="s">
        <v>2008</v>
      </c>
      <c r="D13048" s="25">
        <v>42075</v>
      </c>
      <c r="F13048" s="26">
        <v>34.14</v>
      </c>
      <c r="G13048" s="28" t="s">
        <v>683</v>
      </c>
      <c r="H13048" s="28" t="s">
        <v>7322</v>
      </c>
      <c r="J13048" s="28" t="s">
        <v>7139</v>
      </c>
      <c r="K13048" s="29" t="s">
        <v>2387</v>
      </c>
      <c r="L13048" s="28" t="s">
        <v>5658</v>
      </c>
      <c r="M13048" s="28" t="s">
        <v>4832</v>
      </c>
    </row>
    <row r="13049" spans="1:13" hidden="1" x14ac:dyDescent="0.2">
      <c r="A13049" s="27">
        <v>97401</v>
      </c>
      <c r="B13049" s="28" t="s">
        <v>4573</v>
      </c>
      <c r="C13049" s="28" t="s">
        <v>5135</v>
      </c>
      <c r="D13049" s="25">
        <v>42075</v>
      </c>
      <c r="F13049" s="26">
        <v>6.5</v>
      </c>
      <c r="G13049" s="28" t="s">
        <v>2210</v>
      </c>
      <c r="H13049" s="28" t="s">
        <v>3484</v>
      </c>
      <c r="J13049" s="28" t="s">
        <v>4907</v>
      </c>
      <c r="K13049" s="29">
        <v>42076</v>
      </c>
      <c r="L13049" s="28" t="s">
        <v>5658</v>
      </c>
      <c r="M13049" s="28" t="s">
        <v>3179</v>
      </c>
    </row>
    <row r="13050" spans="1:13" hidden="1" x14ac:dyDescent="0.2">
      <c r="A13050" s="211">
        <v>97343</v>
      </c>
      <c r="B13050" s="28" t="s">
        <v>4573</v>
      </c>
      <c r="C13050" s="28" t="s">
        <v>4574</v>
      </c>
      <c r="D13050" s="25">
        <v>42076</v>
      </c>
      <c r="E13050" s="28" t="s">
        <v>1006</v>
      </c>
      <c r="F13050" s="26">
        <v>109.44</v>
      </c>
      <c r="G13050" s="28" t="s">
        <v>5211</v>
      </c>
      <c r="H13050" s="28" t="s">
        <v>7322</v>
      </c>
      <c r="J13050" s="28" t="s">
        <v>4549</v>
      </c>
      <c r="K13050" s="29">
        <v>42076</v>
      </c>
      <c r="L13050" s="28" t="s">
        <v>7212</v>
      </c>
      <c r="M13050" s="28" t="s">
        <v>1816</v>
      </c>
    </row>
    <row r="13051" spans="1:13" hidden="1" x14ac:dyDescent="0.2">
      <c r="A13051" s="211">
        <v>97342</v>
      </c>
      <c r="B13051" s="28" t="s">
        <v>4573</v>
      </c>
      <c r="C13051" s="28" t="s">
        <v>4574</v>
      </c>
      <c r="D13051" s="25">
        <v>42076</v>
      </c>
      <c r="E13051" s="28" t="s">
        <v>2598</v>
      </c>
      <c r="F13051" s="26">
        <v>11</v>
      </c>
      <c r="G13051" s="28" t="s">
        <v>681</v>
      </c>
      <c r="H13051" s="28" t="s">
        <v>7165</v>
      </c>
      <c r="J13051" s="28" t="s">
        <v>4907</v>
      </c>
      <c r="K13051" s="29">
        <v>42076</v>
      </c>
      <c r="L13051" s="28" t="s">
        <v>7174</v>
      </c>
      <c r="M13051" s="28" t="s">
        <v>697</v>
      </c>
    </row>
    <row r="13052" spans="1:13" hidden="1" x14ac:dyDescent="0.2">
      <c r="A13052" s="211">
        <v>97383</v>
      </c>
      <c r="B13052" s="33" t="s">
        <v>4573</v>
      </c>
      <c r="C13052" s="33" t="s">
        <v>5135</v>
      </c>
      <c r="D13052" s="25">
        <v>42076</v>
      </c>
      <c r="E13052" s="28" t="s">
        <v>4000</v>
      </c>
      <c r="F13052" s="26">
        <v>32</v>
      </c>
      <c r="G13052" s="28" t="s">
        <v>1560</v>
      </c>
      <c r="H13052" s="28" t="s">
        <v>3370</v>
      </c>
      <c r="J13052" s="28" t="s">
        <v>4907</v>
      </c>
      <c r="K13052" s="29">
        <v>42079</v>
      </c>
      <c r="L13052" s="33" t="s">
        <v>5658</v>
      </c>
      <c r="M13052" s="28" t="s">
        <v>2735</v>
      </c>
    </row>
    <row r="13053" spans="1:13" hidden="1" x14ac:dyDescent="0.2">
      <c r="A13053" s="27">
        <v>97402</v>
      </c>
      <c r="B13053" s="28" t="s">
        <v>4573</v>
      </c>
      <c r="C13053" s="28" t="s">
        <v>5135</v>
      </c>
      <c r="D13053" s="25">
        <v>42076</v>
      </c>
      <c r="E13053" s="28" t="s">
        <v>2779</v>
      </c>
      <c r="F13053" s="26">
        <v>11.7</v>
      </c>
      <c r="G13053" s="28" t="s">
        <v>3696</v>
      </c>
      <c r="H13053" s="28" t="s">
        <v>3488</v>
      </c>
      <c r="J13053" s="28" t="s">
        <v>4911</v>
      </c>
      <c r="K13053" s="29">
        <v>42077</v>
      </c>
      <c r="L13053" s="28" t="s">
        <v>5658</v>
      </c>
      <c r="M13053" s="28" t="s">
        <v>6198</v>
      </c>
    </row>
    <row r="13054" spans="1:13" hidden="1" x14ac:dyDescent="0.2">
      <c r="A13054" s="27">
        <v>97606</v>
      </c>
      <c r="B13054" s="28" t="s">
        <v>4573</v>
      </c>
      <c r="C13054" s="28" t="s">
        <v>2008</v>
      </c>
      <c r="D13054" s="25">
        <v>42076</v>
      </c>
      <c r="F13054" s="26">
        <v>22.29</v>
      </c>
      <c r="G13054" s="28" t="s">
        <v>683</v>
      </c>
      <c r="H13054" s="28" t="s">
        <v>3365</v>
      </c>
      <c r="J13054" s="28" t="s">
        <v>4909</v>
      </c>
      <c r="K13054" s="29" t="s">
        <v>2388</v>
      </c>
      <c r="L13054" s="28" t="s">
        <v>5658</v>
      </c>
      <c r="M13054" s="28" t="s">
        <v>4836</v>
      </c>
    </row>
    <row r="13055" spans="1:13" hidden="1" x14ac:dyDescent="0.2">
      <c r="A13055" s="211">
        <v>97405</v>
      </c>
      <c r="B13055" s="28" t="s">
        <v>4573</v>
      </c>
      <c r="C13055" s="28" t="s">
        <v>5135</v>
      </c>
      <c r="D13055" s="25">
        <v>42077</v>
      </c>
      <c r="F13055" s="26">
        <v>7.55</v>
      </c>
      <c r="G13055" s="28" t="s">
        <v>7996</v>
      </c>
      <c r="H13055" s="28" t="s">
        <v>3484</v>
      </c>
      <c r="J13055" s="28" t="s">
        <v>4907</v>
      </c>
      <c r="K13055" s="29">
        <v>42079</v>
      </c>
      <c r="L13055" s="28" t="s">
        <v>5658</v>
      </c>
      <c r="M13055" s="28" t="s">
        <v>3394</v>
      </c>
    </row>
    <row r="13056" spans="1:13" hidden="1" x14ac:dyDescent="0.2">
      <c r="A13056" s="211">
        <v>97406</v>
      </c>
      <c r="B13056" s="28" t="s">
        <v>4573</v>
      </c>
      <c r="C13056" s="28" t="s">
        <v>5135</v>
      </c>
      <c r="D13056" s="25">
        <v>42077</v>
      </c>
      <c r="F13056" s="26">
        <v>4</v>
      </c>
      <c r="G13056" s="28" t="s">
        <v>990</v>
      </c>
      <c r="H13056" s="28" t="s">
        <v>3379</v>
      </c>
      <c r="J13056" s="28" t="s">
        <v>4907</v>
      </c>
      <c r="K13056" s="29">
        <v>42079</v>
      </c>
      <c r="L13056" s="28" t="s">
        <v>5658</v>
      </c>
      <c r="M13056" s="28" t="s">
        <v>1523</v>
      </c>
    </row>
    <row r="13057" spans="1:13" hidden="1" x14ac:dyDescent="0.2">
      <c r="A13057" s="211">
        <v>97384</v>
      </c>
      <c r="B13057" s="33" t="s">
        <v>4573</v>
      </c>
      <c r="C13057" s="33" t="s">
        <v>5135</v>
      </c>
      <c r="D13057" s="25">
        <v>42077</v>
      </c>
      <c r="E13057" s="28" t="s">
        <v>2809</v>
      </c>
      <c r="F13057" s="26">
        <v>268.95</v>
      </c>
      <c r="G13057" s="28" t="s">
        <v>1560</v>
      </c>
      <c r="H13057" s="28" t="s">
        <v>7321</v>
      </c>
      <c r="J13057" s="28" t="s">
        <v>4909</v>
      </c>
      <c r="K13057" s="29">
        <v>42079</v>
      </c>
      <c r="L13057" s="33" t="s">
        <v>5658</v>
      </c>
      <c r="M13057" s="28" t="s">
        <v>2735</v>
      </c>
    </row>
    <row r="13058" spans="1:13" hidden="1" x14ac:dyDescent="0.2">
      <c r="A13058" s="211">
        <v>97385.1</v>
      </c>
      <c r="B13058" s="33" t="s">
        <v>4573</v>
      </c>
      <c r="C13058" s="33" t="s">
        <v>5135</v>
      </c>
      <c r="D13058" s="25">
        <v>42077</v>
      </c>
      <c r="E13058" s="28" t="s">
        <v>2802</v>
      </c>
      <c r="F13058" s="26">
        <v>55</v>
      </c>
      <c r="G13058" s="28" t="s">
        <v>1560</v>
      </c>
      <c r="H13058" s="28" t="s">
        <v>4600</v>
      </c>
      <c r="J13058" s="28" t="s">
        <v>4911</v>
      </c>
      <c r="K13058" s="29">
        <v>42079</v>
      </c>
      <c r="L13058" s="33" t="s">
        <v>5658</v>
      </c>
      <c r="M13058" s="28" t="s">
        <v>2735</v>
      </c>
    </row>
    <row r="13059" spans="1:13" hidden="1" x14ac:dyDescent="0.2">
      <c r="A13059" s="211">
        <v>97385.2</v>
      </c>
      <c r="B13059" s="33" t="s">
        <v>4573</v>
      </c>
      <c r="C13059" s="33" t="s">
        <v>5135</v>
      </c>
      <c r="D13059" s="25">
        <v>42077</v>
      </c>
      <c r="E13059" s="28" t="s">
        <v>2803</v>
      </c>
      <c r="F13059" s="26">
        <v>54.99</v>
      </c>
      <c r="G13059" s="28" t="s">
        <v>1560</v>
      </c>
      <c r="H13059" s="28" t="s">
        <v>4600</v>
      </c>
      <c r="J13059" s="28" t="s">
        <v>4906</v>
      </c>
      <c r="K13059" s="29">
        <v>42079</v>
      </c>
      <c r="L13059" s="33" t="s">
        <v>5658</v>
      </c>
      <c r="M13059" s="28" t="s">
        <v>2735</v>
      </c>
    </row>
    <row r="13060" spans="1:13" hidden="1" x14ac:dyDescent="0.2">
      <c r="A13060" s="211">
        <v>97386</v>
      </c>
      <c r="B13060" s="33" t="s">
        <v>4573</v>
      </c>
      <c r="C13060" s="33" t="s">
        <v>5135</v>
      </c>
      <c r="D13060" s="25">
        <v>42077</v>
      </c>
      <c r="E13060" s="28" t="s">
        <v>2808</v>
      </c>
      <c r="F13060" s="26">
        <v>7.65</v>
      </c>
      <c r="G13060" s="28" t="s">
        <v>1560</v>
      </c>
      <c r="H13060" s="28" t="s">
        <v>3370</v>
      </c>
      <c r="J13060" s="28" t="s">
        <v>4909</v>
      </c>
      <c r="K13060" s="29">
        <v>42079</v>
      </c>
      <c r="L13060" s="33" t="s">
        <v>5658</v>
      </c>
      <c r="M13060" s="28" t="s">
        <v>2735</v>
      </c>
    </row>
    <row r="13061" spans="1:13" hidden="1" x14ac:dyDescent="0.2">
      <c r="A13061" s="211">
        <v>97403</v>
      </c>
      <c r="B13061" s="33" t="s">
        <v>4573</v>
      </c>
      <c r="C13061" s="33" t="s">
        <v>5135</v>
      </c>
      <c r="D13061" s="25">
        <v>42077</v>
      </c>
      <c r="E13061" s="28" t="s">
        <v>2778</v>
      </c>
      <c r="F13061" s="26">
        <v>68.45</v>
      </c>
      <c r="G13061" s="28" t="s">
        <v>4406</v>
      </c>
      <c r="H13061" s="28" t="s">
        <v>3370</v>
      </c>
      <c r="J13061" s="28" t="s">
        <v>4909</v>
      </c>
      <c r="K13061" s="29">
        <v>42079</v>
      </c>
      <c r="L13061" s="28" t="s">
        <v>5658</v>
      </c>
      <c r="M13061" s="28" t="s">
        <v>1827</v>
      </c>
    </row>
    <row r="13062" spans="1:13" hidden="1" x14ac:dyDescent="0.2">
      <c r="A13062" s="211">
        <v>97404</v>
      </c>
      <c r="B13062" s="28" t="s">
        <v>4573</v>
      </c>
      <c r="C13062" s="28" t="s">
        <v>5135</v>
      </c>
      <c r="D13062" s="25">
        <v>42077</v>
      </c>
      <c r="F13062" s="26">
        <v>78.290000000000006</v>
      </c>
      <c r="G13062" s="28" t="s">
        <v>2203</v>
      </c>
      <c r="H13062" s="28" t="s">
        <v>4595</v>
      </c>
      <c r="J13062" s="28" t="s">
        <v>4909</v>
      </c>
      <c r="K13062" s="29">
        <v>42079</v>
      </c>
      <c r="L13062" s="28" t="s">
        <v>5658</v>
      </c>
      <c r="M13062" s="28" t="s">
        <v>1828</v>
      </c>
    </row>
    <row r="13063" spans="1:13" hidden="1" x14ac:dyDescent="0.2">
      <c r="A13063" s="211">
        <v>97407</v>
      </c>
      <c r="B13063" s="33" t="s">
        <v>4573</v>
      </c>
      <c r="C13063" s="33" t="s">
        <v>5135</v>
      </c>
      <c r="D13063" s="25">
        <v>42078</v>
      </c>
      <c r="F13063" s="26">
        <v>40.25</v>
      </c>
      <c r="G13063" s="28" t="s">
        <v>1560</v>
      </c>
      <c r="H13063" s="28" t="s">
        <v>4595</v>
      </c>
      <c r="J13063" s="28" t="s">
        <v>4909</v>
      </c>
      <c r="K13063" s="29">
        <v>42079</v>
      </c>
      <c r="L13063" s="33" t="s">
        <v>5658</v>
      </c>
      <c r="M13063" s="28" t="s">
        <v>1829</v>
      </c>
    </row>
    <row r="13064" spans="1:13" hidden="1" x14ac:dyDescent="0.2">
      <c r="A13064" s="27">
        <v>97408</v>
      </c>
      <c r="B13064" s="28" t="s">
        <v>4573</v>
      </c>
      <c r="C13064" s="28" t="s">
        <v>5135</v>
      </c>
      <c r="D13064" s="25">
        <v>42078</v>
      </c>
      <c r="F13064" s="26">
        <v>9.99</v>
      </c>
      <c r="G13064" s="28" t="s">
        <v>4139</v>
      </c>
      <c r="H13064" s="28" t="s">
        <v>3381</v>
      </c>
      <c r="J13064" s="28" t="s">
        <v>4911</v>
      </c>
      <c r="K13064" s="29">
        <v>42080</v>
      </c>
      <c r="L13064" s="28" t="s">
        <v>5658</v>
      </c>
      <c r="M13064" s="28" t="s">
        <v>1614</v>
      </c>
    </row>
    <row r="13065" spans="1:13" hidden="1" x14ac:dyDescent="0.2">
      <c r="A13065" s="211">
        <v>97341</v>
      </c>
      <c r="B13065" s="28" t="s">
        <v>4579</v>
      </c>
      <c r="C13065" s="28" t="s">
        <v>4574</v>
      </c>
      <c r="D13065" s="25">
        <v>42079</v>
      </c>
      <c r="F13065" s="26">
        <v>200.19</v>
      </c>
      <c r="G13065" s="28" t="s">
        <v>5783</v>
      </c>
      <c r="H13065" s="28" t="s">
        <v>6667</v>
      </c>
      <c r="K13065" s="29">
        <v>42079</v>
      </c>
      <c r="L13065" s="28" t="s">
        <v>7174</v>
      </c>
      <c r="M13065" s="28" t="s">
        <v>139</v>
      </c>
    </row>
    <row r="13066" spans="1:13" hidden="1" x14ac:dyDescent="0.2">
      <c r="A13066" s="211">
        <v>97409</v>
      </c>
      <c r="B13066" s="28" t="s">
        <v>4573</v>
      </c>
      <c r="C13066" s="28" t="s">
        <v>5135</v>
      </c>
      <c r="D13066" s="25">
        <v>42079</v>
      </c>
      <c r="F13066" s="26">
        <v>23.55</v>
      </c>
      <c r="G13066" s="28" t="s">
        <v>896</v>
      </c>
      <c r="H13066" s="28" t="s">
        <v>3484</v>
      </c>
      <c r="J13066" s="28" t="s">
        <v>4907</v>
      </c>
      <c r="K13066" s="29">
        <v>42080</v>
      </c>
      <c r="L13066" s="28" t="s">
        <v>5658</v>
      </c>
      <c r="M13066" s="28" t="s">
        <v>1830</v>
      </c>
    </row>
    <row r="13067" spans="1:13" hidden="1" x14ac:dyDescent="0.2">
      <c r="A13067" s="211">
        <v>97340</v>
      </c>
      <c r="B13067" s="28" t="s">
        <v>4573</v>
      </c>
      <c r="C13067" s="28" t="s">
        <v>4574</v>
      </c>
      <c r="D13067" s="25">
        <v>42079</v>
      </c>
      <c r="E13067" s="28" t="s">
        <v>7811</v>
      </c>
      <c r="F13067" s="26">
        <v>236.82</v>
      </c>
      <c r="G13067" s="28" t="s">
        <v>6757</v>
      </c>
      <c r="H13067" s="28" t="s">
        <v>4599</v>
      </c>
      <c r="I13067" s="28" t="s">
        <v>2767</v>
      </c>
      <c r="J13067" s="28" t="s">
        <v>4908</v>
      </c>
      <c r="K13067" s="29">
        <v>42079</v>
      </c>
      <c r="L13067" s="28" t="s">
        <v>7212</v>
      </c>
      <c r="M13067" s="28" t="s">
        <v>1815</v>
      </c>
    </row>
    <row r="13068" spans="1:13" hidden="1" x14ac:dyDescent="0.2">
      <c r="A13068" s="211">
        <v>97339</v>
      </c>
      <c r="B13068" s="28" t="s">
        <v>4573</v>
      </c>
      <c r="C13068" s="28" t="s">
        <v>4574</v>
      </c>
      <c r="D13068" s="25">
        <v>42079</v>
      </c>
      <c r="F13068" s="26">
        <v>50</v>
      </c>
      <c r="G13068" s="28" t="s">
        <v>2782</v>
      </c>
      <c r="H13068" s="28" t="s">
        <v>3381</v>
      </c>
      <c r="J13068" s="28" t="s">
        <v>4909</v>
      </c>
      <c r="K13068" s="29">
        <v>42079</v>
      </c>
      <c r="L13068" s="28" t="s">
        <v>7212</v>
      </c>
      <c r="M13068" s="28" t="s">
        <v>1814</v>
      </c>
    </row>
    <row r="13069" spans="1:13" hidden="1" x14ac:dyDescent="0.2">
      <c r="A13069" s="27">
        <v>97410</v>
      </c>
      <c r="B13069" s="28" t="s">
        <v>4573</v>
      </c>
      <c r="C13069" s="28" t="s">
        <v>5135</v>
      </c>
      <c r="D13069" s="25">
        <v>42079</v>
      </c>
      <c r="F13069" s="26">
        <v>47.62</v>
      </c>
      <c r="G13069" s="28" t="s">
        <v>5160</v>
      </c>
      <c r="H13069" s="28" t="s">
        <v>7322</v>
      </c>
      <c r="J13069" s="28" t="s">
        <v>7139</v>
      </c>
      <c r="K13069" s="29">
        <v>42080</v>
      </c>
      <c r="L13069" s="28" t="s">
        <v>5658</v>
      </c>
      <c r="M13069" s="28" t="s">
        <v>1831</v>
      </c>
    </row>
    <row r="13070" spans="1:13" hidden="1" x14ac:dyDescent="0.2">
      <c r="A13070" s="27">
        <v>97338</v>
      </c>
      <c r="B13070" s="28" t="s">
        <v>4573</v>
      </c>
      <c r="C13070" s="28" t="s">
        <v>4574</v>
      </c>
      <c r="D13070" s="25">
        <v>42079</v>
      </c>
      <c r="F13070" s="26">
        <v>85</v>
      </c>
      <c r="G13070" s="28" t="s">
        <v>5152</v>
      </c>
      <c r="H13070" s="28" t="s">
        <v>7311</v>
      </c>
      <c r="J13070" s="28" t="s">
        <v>4683</v>
      </c>
      <c r="K13070" s="29">
        <v>42079</v>
      </c>
      <c r="L13070" s="28" t="s">
        <v>7182</v>
      </c>
      <c r="M13070" s="28" t="s">
        <v>1813</v>
      </c>
    </row>
    <row r="13071" spans="1:13" hidden="1" x14ac:dyDescent="0.2">
      <c r="A13071" s="27">
        <v>97411</v>
      </c>
      <c r="B13071" s="28" t="s">
        <v>4573</v>
      </c>
      <c r="C13071" s="28" t="s">
        <v>5135</v>
      </c>
      <c r="D13071" s="25">
        <v>42079</v>
      </c>
      <c r="F13071" s="26">
        <v>11.77</v>
      </c>
      <c r="G13071" s="28" t="s">
        <v>5137</v>
      </c>
      <c r="H13071" s="28" t="s">
        <v>3365</v>
      </c>
      <c r="J13071" s="28" t="s">
        <v>4909</v>
      </c>
      <c r="K13071" s="29">
        <v>42080</v>
      </c>
      <c r="L13071" s="28" t="s">
        <v>5658</v>
      </c>
      <c r="M13071" s="28" t="s">
        <v>3175</v>
      </c>
    </row>
    <row r="13072" spans="1:13" hidden="1" x14ac:dyDescent="0.2">
      <c r="A13072" s="27">
        <v>97412.1</v>
      </c>
      <c r="B13072" s="28" t="s">
        <v>4573</v>
      </c>
      <c r="C13072" s="28" t="s">
        <v>5135</v>
      </c>
      <c r="D13072" s="25">
        <v>42079</v>
      </c>
      <c r="E13072" s="28" t="s">
        <v>726</v>
      </c>
      <c r="F13072" s="26">
        <v>5</v>
      </c>
      <c r="G13072" s="28" t="s">
        <v>5137</v>
      </c>
      <c r="H13072" s="28" t="s">
        <v>3370</v>
      </c>
      <c r="J13072" s="28" t="s">
        <v>4909</v>
      </c>
      <c r="K13072" s="29">
        <v>42080</v>
      </c>
      <c r="L13072" s="28" t="s">
        <v>5658</v>
      </c>
      <c r="M13072" s="28" t="s">
        <v>1832</v>
      </c>
    </row>
    <row r="13073" spans="1:13" hidden="1" x14ac:dyDescent="0.2">
      <c r="A13073" s="27">
        <v>97412.2</v>
      </c>
      <c r="B13073" s="28" t="s">
        <v>4573</v>
      </c>
      <c r="C13073" s="28" t="s">
        <v>5135</v>
      </c>
      <c r="D13073" s="25">
        <v>42079</v>
      </c>
      <c r="F13073" s="26">
        <v>31.37</v>
      </c>
      <c r="G13073" s="28" t="s">
        <v>5137</v>
      </c>
      <c r="H13073" s="28" t="s">
        <v>3365</v>
      </c>
      <c r="J13073" s="28" t="s">
        <v>4909</v>
      </c>
      <c r="K13073" s="29">
        <v>42080</v>
      </c>
      <c r="L13073" s="28" t="s">
        <v>5658</v>
      </c>
      <c r="M13073" s="28" t="s">
        <v>1832</v>
      </c>
    </row>
    <row r="13074" spans="1:13" hidden="1" x14ac:dyDescent="0.2">
      <c r="A13074" s="27">
        <v>97413</v>
      </c>
      <c r="B13074" s="28" t="s">
        <v>4573</v>
      </c>
      <c r="C13074" s="28" t="s">
        <v>5135</v>
      </c>
      <c r="D13074" s="25">
        <v>42079</v>
      </c>
      <c r="F13074" s="26">
        <v>7.84</v>
      </c>
      <c r="G13074" s="28" t="s">
        <v>5137</v>
      </c>
      <c r="H13074" s="28" t="s">
        <v>3365</v>
      </c>
      <c r="J13074" s="28" t="s">
        <v>4909</v>
      </c>
      <c r="K13074" s="29">
        <v>42080</v>
      </c>
      <c r="L13074" s="28" t="s">
        <v>5658</v>
      </c>
      <c r="M13074" s="28" t="s">
        <v>6195</v>
      </c>
    </row>
    <row r="13075" spans="1:13" hidden="1" x14ac:dyDescent="0.2">
      <c r="A13075" s="27">
        <v>97337</v>
      </c>
      <c r="B13075" s="28" t="s">
        <v>4585</v>
      </c>
      <c r="C13075" s="28" t="s">
        <v>4574</v>
      </c>
      <c r="D13075" s="25">
        <v>42080</v>
      </c>
      <c r="F13075" s="26">
        <v>79.790000000000006</v>
      </c>
      <c r="G13075" s="28" t="s">
        <v>5142</v>
      </c>
      <c r="H13075" s="28" t="s">
        <v>5948</v>
      </c>
      <c r="K13075" s="29">
        <v>42080</v>
      </c>
      <c r="L13075" s="28" t="s">
        <v>7174</v>
      </c>
      <c r="M13075" s="28" t="s">
        <v>7175</v>
      </c>
    </row>
    <row r="13076" spans="1:13" hidden="1" x14ac:dyDescent="0.2">
      <c r="A13076" s="211">
        <v>97415</v>
      </c>
      <c r="B13076" s="28" t="s">
        <v>4573</v>
      </c>
      <c r="C13076" s="28" t="s">
        <v>5135</v>
      </c>
      <c r="D13076" s="25">
        <v>42081</v>
      </c>
      <c r="F13076" s="26">
        <v>8.9499999999999993</v>
      </c>
      <c r="G13076" s="28" t="s">
        <v>7050</v>
      </c>
      <c r="H13076" s="28" t="s">
        <v>3488</v>
      </c>
      <c r="J13076" s="28" t="s">
        <v>4911</v>
      </c>
      <c r="K13076" s="29">
        <v>42083</v>
      </c>
      <c r="L13076" s="28" t="s">
        <v>5658</v>
      </c>
      <c r="M13076" s="28" t="s">
        <v>4151</v>
      </c>
    </row>
    <row r="13077" spans="1:13" hidden="1" x14ac:dyDescent="0.2">
      <c r="A13077" s="211">
        <v>97416</v>
      </c>
      <c r="B13077" s="28" t="s">
        <v>4573</v>
      </c>
      <c r="C13077" s="28" t="s">
        <v>5135</v>
      </c>
      <c r="D13077" s="25">
        <v>42081</v>
      </c>
      <c r="F13077" s="26">
        <v>7.15</v>
      </c>
      <c r="G13077" s="28" t="s">
        <v>7050</v>
      </c>
      <c r="H13077" s="28" t="s">
        <v>3488</v>
      </c>
      <c r="J13077" s="28" t="s">
        <v>4911</v>
      </c>
      <c r="K13077" s="29">
        <v>42083</v>
      </c>
      <c r="L13077" s="28" t="s">
        <v>5658</v>
      </c>
      <c r="M13077" s="28" t="s">
        <v>4151</v>
      </c>
    </row>
    <row r="13078" spans="1:13" hidden="1" x14ac:dyDescent="0.2">
      <c r="A13078" s="211">
        <v>97414</v>
      </c>
      <c r="B13078" s="28" t="s">
        <v>4573</v>
      </c>
      <c r="C13078" s="28" t="s">
        <v>5135</v>
      </c>
      <c r="D13078" s="25">
        <v>42081</v>
      </c>
      <c r="F13078" s="26">
        <v>2.2799999999999998</v>
      </c>
      <c r="G13078" s="28" t="s">
        <v>2764</v>
      </c>
      <c r="H13078" s="28" t="s">
        <v>3370</v>
      </c>
      <c r="J13078" s="28" t="s">
        <v>4907</v>
      </c>
      <c r="K13078" s="29">
        <v>42082</v>
      </c>
      <c r="L13078" s="28" t="s">
        <v>5658</v>
      </c>
      <c r="M13078" s="28" t="s">
        <v>1833</v>
      </c>
    </row>
    <row r="13079" spans="1:13" hidden="1" x14ac:dyDescent="0.2">
      <c r="A13079" s="27">
        <v>97336</v>
      </c>
      <c r="B13079" s="28" t="s">
        <v>4585</v>
      </c>
      <c r="C13079" s="28" t="s">
        <v>4574</v>
      </c>
      <c r="D13079" s="25">
        <v>42081</v>
      </c>
      <c r="E13079" s="28" t="s">
        <v>4827</v>
      </c>
      <c r="F13079" s="26">
        <v>10000</v>
      </c>
      <c r="G13079" s="28" t="s">
        <v>4826</v>
      </c>
      <c r="H13079" s="28" t="s">
        <v>5948</v>
      </c>
      <c r="I13079" s="28" t="s">
        <v>7370</v>
      </c>
      <c r="J13079" s="28" t="s">
        <v>4911</v>
      </c>
      <c r="K13079" s="29">
        <v>42081</v>
      </c>
      <c r="L13079" s="28" t="s">
        <v>7176</v>
      </c>
      <c r="M13079" s="28">
        <v>1513</v>
      </c>
    </row>
    <row r="13080" spans="1:13" hidden="1" x14ac:dyDescent="0.2">
      <c r="A13080" s="211">
        <v>97335</v>
      </c>
      <c r="B13080" s="28" t="s">
        <v>4573</v>
      </c>
      <c r="C13080" s="28" t="s">
        <v>4574</v>
      </c>
      <c r="D13080" s="25">
        <v>42082</v>
      </c>
      <c r="E13080" s="28" t="s">
        <v>1134</v>
      </c>
      <c r="F13080" s="26">
        <v>37.25</v>
      </c>
      <c r="G13080" s="28" t="s">
        <v>5145</v>
      </c>
      <c r="H13080" s="28" t="s">
        <v>277</v>
      </c>
      <c r="J13080" s="28" t="s">
        <v>4911</v>
      </c>
      <c r="K13080" s="29">
        <v>42082</v>
      </c>
      <c r="L13080" s="28" t="s">
        <v>7174</v>
      </c>
      <c r="M13080" s="28" t="s">
        <v>5372</v>
      </c>
    </row>
    <row r="13081" spans="1:13" hidden="1" x14ac:dyDescent="0.2">
      <c r="A13081" s="211">
        <v>97334</v>
      </c>
      <c r="B13081" s="28" t="s">
        <v>4579</v>
      </c>
      <c r="C13081" s="28" t="s">
        <v>4574</v>
      </c>
      <c r="D13081" s="25">
        <v>42083</v>
      </c>
      <c r="F13081" s="26">
        <v>40</v>
      </c>
      <c r="G13081" s="28" t="s">
        <v>4580</v>
      </c>
      <c r="H13081" s="28" t="s">
        <v>6667</v>
      </c>
      <c r="K13081" s="29">
        <v>42083</v>
      </c>
      <c r="L13081" s="28" t="s">
        <v>3059</v>
      </c>
      <c r="M13081" s="28" t="s">
        <v>138</v>
      </c>
    </row>
    <row r="13082" spans="1:13" hidden="1" x14ac:dyDescent="0.2">
      <c r="A13082" s="27">
        <v>97418</v>
      </c>
      <c r="B13082" s="28" t="s">
        <v>4573</v>
      </c>
      <c r="C13082" s="28" t="s">
        <v>5135</v>
      </c>
      <c r="D13082" s="25">
        <v>42083</v>
      </c>
      <c r="F13082" s="26">
        <v>4.8899999999999997</v>
      </c>
      <c r="G13082" s="28" t="s">
        <v>7119</v>
      </c>
      <c r="H13082" s="28" t="s">
        <v>3365</v>
      </c>
      <c r="J13082" s="28" t="s">
        <v>4911</v>
      </c>
      <c r="K13082" s="29">
        <v>42086</v>
      </c>
      <c r="L13082" s="28" t="s">
        <v>5658</v>
      </c>
      <c r="M13082" s="28" t="s">
        <v>6161</v>
      </c>
    </row>
    <row r="13083" spans="1:13" hidden="1" x14ac:dyDescent="0.2">
      <c r="A13083" s="27">
        <v>97417</v>
      </c>
      <c r="B13083" s="28" t="s">
        <v>4573</v>
      </c>
      <c r="C13083" s="28" t="s">
        <v>5135</v>
      </c>
      <c r="D13083" s="25">
        <v>42083</v>
      </c>
      <c r="E13083" s="28" t="s">
        <v>7792</v>
      </c>
      <c r="F13083" s="26">
        <v>54.25</v>
      </c>
      <c r="G13083" s="28" t="s">
        <v>3696</v>
      </c>
      <c r="H13083" s="28" t="s">
        <v>3484</v>
      </c>
      <c r="J13083" s="28" t="s">
        <v>4908</v>
      </c>
      <c r="K13083" s="29">
        <v>42084</v>
      </c>
      <c r="L13083" s="28" t="s">
        <v>5658</v>
      </c>
      <c r="M13083" s="28" t="s">
        <v>1834</v>
      </c>
    </row>
    <row r="13084" spans="1:13" hidden="1" x14ac:dyDescent="0.2">
      <c r="A13084" s="27">
        <v>97608</v>
      </c>
      <c r="B13084" s="28" t="s">
        <v>4573</v>
      </c>
      <c r="C13084" s="28" t="s">
        <v>2008</v>
      </c>
      <c r="D13084" s="25">
        <v>42083</v>
      </c>
      <c r="F13084" s="26">
        <v>26.88</v>
      </c>
      <c r="G13084" s="28" t="s">
        <v>683</v>
      </c>
      <c r="H13084" s="28" t="s">
        <v>3365</v>
      </c>
      <c r="J13084" s="28" t="s">
        <v>4909</v>
      </c>
      <c r="K13084" s="29" t="s">
        <v>2389</v>
      </c>
      <c r="L13084" s="28" t="s">
        <v>5658</v>
      </c>
      <c r="M13084" s="28" t="s">
        <v>4836</v>
      </c>
    </row>
    <row r="13085" spans="1:13" hidden="1" x14ac:dyDescent="0.2">
      <c r="A13085" s="211">
        <v>97419</v>
      </c>
      <c r="B13085" s="28" t="s">
        <v>4573</v>
      </c>
      <c r="C13085" s="28" t="s">
        <v>5135</v>
      </c>
      <c r="D13085" s="25">
        <v>42084</v>
      </c>
      <c r="F13085" s="26">
        <v>49.8</v>
      </c>
      <c r="G13085" s="28" t="s">
        <v>4373</v>
      </c>
      <c r="H13085" s="28" t="s">
        <v>4600</v>
      </c>
      <c r="J13085" s="28" t="s">
        <v>4907</v>
      </c>
      <c r="K13085" s="29">
        <v>42086</v>
      </c>
      <c r="L13085" s="28" t="s">
        <v>5658</v>
      </c>
      <c r="M13085" s="28" t="s">
        <v>1835</v>
      </c>
    </row>
    <row r="13086" spans="1:13" hidden="1" x14ac:dyDescent="0.2">
      <c r="A13086" s="211">
        <v>97423</v>
      </c>
      <c r="B13086" s="28" t="s">
        <v>4573</v>
      </c>
      <c r="C13086" s="28" t="s">
        <v>5135</v>
      </c>
      <c r="D13086" s="25">
        <v>42084</v>
      </c>
      <c r="F13086" s="26">
        <v>43.48</v>
      </c>
      <c r="G13086" s="28" t="s">
        <v>6378</v>
      </c>
      <c r="H13086" s="28" t="s">
        <v>4600</v>
      </c>
      <c r="J13086" s="28" t="s">
        <v>4907</v>
      </c>
      <c r="K13086" s="29">
        <v>42086</v>
      </c>
      <c r="L13086" s="28" t="s">
        <v>5658</v>
      </c>
      <c r="M13086" s="28" t="s">
        <v>2510</v>
      </c>
    </row>
    <row r="13087" spans="1:13" hidden="1" x14ac:dyDescent="0.2">
      <c r="A13087" s="211">
        <v>97420</v>
      </c>
      <c r="B13087" s="28" t="s">
        <v>4573</v>
      </c>
      <c r="C13087" s="28" t="s">
        <v>5135</v>
      </c>
      <c r="D13087" s="25">
        <v>42084</v>
      </c>
      <c r="F13087" s="26">
        <v>4.6500000000000004</v>
      </c>
      <c r="G13087" s="28" t="s">
        <v>896</v>
      </c>
      <c r="H13087" s="28" t="s">
        <v>3484</v>
      </c>
      <c r="J13087" s="28" t="s">
        <v>4907</v>
      </c>
      <c r="K13087" s="29">
        <v>42086</v>
      </c>
      <c r="L13087" s="28" t="s">
        <v>5658</v>
      </c>
      <c r="M13087" s="28" t="s">
        <v>6234</v>
      </c>
    </row>
    <row r="13088" spans="1:13" hidden="1" x14ac:dyDescent="0.2">
      <c r="A13088" s="211">
        <v>97424</v>
      </c>
      <c r="B13088" s="28" t="s">
        <v>4573</v>
      </c>
      <c r="C13088" s="28" t="s">
        <v>5135</v>
      </c>
      <c r="D13088" s="25">
        <v>42084</v>
      </c>
      <c r="F13088" s="26">
        <v>66</v>
      </c>
      <c r="G13088" s="28" t="s">
        <v>1162</v>
      </c>
      <c r="H13088" s="28" t="s">
        <v>4600</v>
      </c>
      <c r="J13088" s="28" t="s">
        <v>4907</v>
      </c>
      <c r="K13088" s="29">
        <v>42086</v>
      </c>
      <c r="L13088" s="28" t="s">
        <v>5658</v>
      </c>
      <c r="M13088" s="28" t="s">
        <v>6908</v>
      </c>
    </row>
    <row r="13089" spans="1:13" hidden="1" x14ac:dyDescent="0.2">
      <c r="A13089" s="211">
        <v>97425</v>
      </c>
      <c r="B13089" s="28" t="s">
        <v>4573</v>
      </c>
      <c r="C13089" s="28" t="s">
        <v>5135</v>
      </c>
      <c r="D13089" s="25">
        <v>42084</v>
      </c>
      <c r="F13089" s="26">
        <v>28.5</v>
      </c>
      <c r="G13089" s="28" t="s">
        <v>1162</v>
      </c>
      <c r="H13089" s="28" t="s">
        <v>4600</v>
      </c>
      <c r="J13089" s="28" t="s">
        <v>4907</v>
      </c>
      <c r="K13089" s="29">
        <v>42086</v>
      </c>
      <c r="L13089" s="28" t="s">
        <v>5658</v>
      </c>
      <c r="M13089" s="28" t="s">
        <v>6908</v>
      </c>
    </row>
    <row r="13090" spans="1:13" hidden="1" x14ac:dyDescent="0.2">
      <c r="A13090" s="211">
        <v>97422</v>
      </c>
      <c r="B13090" s="28" t="s">
        <v>4573</v>
      </c>
      <c r="C13090" s="28" t="s">
        <v>5135</v>
      </c>
      <c r="D13090" s="25">
        <v>42084</v>
      </c>
      <c r="F13090" s="26">
        <v>4</v>
      </c>
      <c r="G13090" s="28" t="s">
        <v>990</v>
      </c>
      <c r="H13090" s="28" t="s">
        <v>3379</v>
      </c>
      <c r="J13090" s="28" t="s">
        <v>4907</v>
      </c>
      <c r="K13090" s="29">
        <v>42086</v>
      </c>
      <c r="L13090" s="28" t="s">
        <v>5658</v>
      </c>
      <c r="M13090" s="28" t="s">
        <v>1523</v>
      </c>
    </row>
    <row r="13091" spans="1:13" hidden="1" x14ac:dyDescent="0.2">
      <c r="A13091" s="211">
        <v>97421</v>
      </c>
      <c r="B13091" s="33" t="s">
        <v>4573</v>
      </c>
      <c r="C13091" s="33" t="s">
        <v>5135</v>
      </c>
      <c r="D13091" s="25">
        <v>42084</v>
      </c>
      <c r="E13091" s="28" t="s">
        <v>2819</v>
      </c>
      <c r="F13091" s="26">
        <v>17.38</v>
      </c>
      <c r="G13091" s="28" t="s">
        <v>4406</v>
      </c>
      <c r="H13091" s="28" t="s">
        <v>3370</v>
      </c>
      <c r="J13091" s="28" t="s">
        <v>4909</v>
      </c>
      <c r="K13091" s="29">
        <v>42086</v>
      </c>
      <c r="L13091" s="28" t="s">
        <v>5658</v>
      </c>
      <c r="M13091" s="28" t="s">
        <v>1836</v>
      </c>
    </row>
    <row r="13092" spans="1:13" hidden="1" x14ac:dyDescent="0.2">
      <c r="A13092" s="27">
        <v>97607</v>
      </c>
      <c r="B13092" s="28" t="s">
        <v>4573</v>
      </c>
      <c r="C13092" s="28" t="s">
        <v>2008</v>
      </c>
      <c r="D13092" s="25">
        <v>42084</v>
      </c>
      <c r="F13092" s="26">
        <v>47.3</v>
      </c>
      <c r="G13092" s="28" t="s">
        <v>683</v>
      </c>
      <c r="H13092" s="28" t="s">
        <v>7322</v>
      </c>
      <c r="J13092" s="28" t="s">
        <v>7139</v>
      </c>
      <c r="K13092" s="29" t="s">
        <v>2389</v>
      </c>
      <c r="L13092" s="28" t="s">
        <v>5658</v>
      </c>
      <c r="M13092" s="28" t="s">
        <v>4832</v>
      </c>
    </row>
    <row r="13093" spans="1:13" hidden="1" x14ac:dyDescent="0.2">
      <c r="A13093" s="211">
        <v>97426</v>
      </c>
      <c r="B13093" s="28" t="s">
        <v>4573</v>
      </c>
      <c r="C13093" s="28" t="s">
        <v>5135</v>
      </c>
      <c r="D13093" s="25">
        <v>42085</v>
      </c>
      <c r="F13093" s="26">
        <v>15.55</v>
      </c>
      <c r="G13093" s="28" t="s">
        <v>7996</v>
      </c>
      <c r="H13093" s="28" t="s">
        <v>3484</v>
      </c>
      <c r="J13093" s="28" t="s">
        <v>4907</v>
      </c>
      <c r="K13093" s="29">
        <v>42086</v>
      </c>
      <c r="L13093" s="28" t="s">
        <v>5658</v>
      </c>
      <c r="M13093" s="28" t="s">
        <v>704</v>
      </c>
    </row>
    <row r="13094" spans="1:13" hidden="1" x14ac:dyDescent="0.2">
      <c r="A13094" s="211">
        <v>97427</v>
      </c>
      <c r="B13094" s="28" t="s">
        <v>4573</v>
      </c>
      <c r="C13094" s="28" t="s">
        <v>5135</v>
      </c>
      <c r="D13094" s="25">
        <v>42085</v>
      </c>
      <c r="F13094" s="26">
        <v>3.8</v>
      </c>
      <c r="G13094" s="28" t="s">
        <v>7996</v>
      </c>
      <c r="H13094" s="28" t="s">
        <v>3484</v>
      </c>
      <c r="J13094" s="28" t="s">
        <v>4907</v>
      </c>
      <c r="K13094" s="29">
        <v>42086</v>
      </c>
      <c r="L13094" s="28" t="s">
        <v>5658</v>
      </c>
      <c r="M13094" s="28" t="s">
        <v>704</v>
      </c>
    </row>
    <row r="13095" spans="1:13" hidden="1" x14ac:dyDescent="0.2">
      <c r="A13095" s="27">
        <v>97333</v>
      </c>
      <c r="B13095" s="28" t="s">
        <v>4573</v>
      </c>
      <c r="C13095" s="28" t="s">
        <v>4574</v>
      </c>
      <c r="D13095" s="25">
        <v>42086</v>
      </c>
      <c r="F13095" s="26">
        <v>85</v>
      </c>
      <c r="G13095" s="28" t="s">
        <v>5152</v>
      </c>
      <c r="H13095" s="28" t="s">
        <v>7311</v>
      </c>
      <c r="J13095" s="28" t="s">
        <v>4683</v>
      </c>
      <c r="K13095" s="29">
        <v>42086</v>
      </c>
      <c r="L13095" s="28" t="s">
        <v>7182</v>
      </c>
      <c r="M13095" s="28" t="s">
        <v>1812</v>
      </c>
    </row>
    <row r="13096" spans="1:13" hidden="1" x14ac:dyDescent="0.2">
      <c r="A13096" s="27">
        <v>97609.1</v>
      </c>
      <c r="B13096" s="28" t="s">
        <v>4573</v>
      </c>
      <c r="C13096" s="28" t="s">
        <v>2008</v>
      </c>
      <c r="D13096" s="25">
        <v>42086</v>
      </c>
      <c r="F13096" s="26">
        <v>17.3</v>
      </c>
      <c r="G13096" s="28" t="s">
        <v>683</v>
      </c>
      <c r="H13096" s="28" t="s">
        <v>3370</v>
      </c>
      <c r="J13096" s="28" t="s">
        <v>4909</v>
      </c>
      <c r="K13096" s="29" t="s">
        <v>2390</v>
      </c>
      <c r="L13096" s="28" t="s">
        <v>5658</v>
      </c>
      <c r="M13096" s="28" t="s">
        <v>4834</v>
      </c>
    </row>
    <row r="13097" spans="1:13" hidden="1" x14ac:dyDescent="0.2">
      <c r="A13097" s="27">
        <v>97609.2</v>
      </c>
      <c r="B13097" s="28" t="s">
        <v>4573</v>
      </c>
      <c r="C13097" s="28" t="s">
        <v>2008</v>
      </c>
      <c r="D13097" s="25">
        <v>42086</v>
      </c>
      <c r="E13097" s="28" t="s">
        <v>2794</v>
      </c>
      <c r="F13097" s="26">
        <v>5</v>
      </c>
      <c r="G13097" s="28" t="s">
        <v>683</v>
      </c>
      <c r="H13097" s="28" t="s">
        <v>277</v>
      </c>
      <c r="J13097" s="28" t="s">
        <v>4909</v>
      </c>
      <c r="K13097" s="29" t="s">
        <v>2390</v>
      </c>
      <c r="L13097" s="28" t="s">
        <v>5658</v>
      </c>
      <c r="M13097" s="28" t="s">
        <v>4834</v>
      </c>
    </row>
    <row r="13098" spans="1:13" hidden="1" x14ac:dyDescent="0.2">
      <c r="A13098" s="27">
        <v>97609.3</v>
      </c>
      <c r="B13098" s="28" t="s">
        <v>4573</v>
      </c>
      <c r="C13098" s="28" t="s">
        <v>2008</v>
      </c>
      <c r="D13098" s="25">
        <v>42086</v>
      </c>
      <c r="F13098" s="26">
        <v>53.48</v>
      </c>
      <c r="G13098" s="28" t="s">
        <v>683</v>
      </c>
      <c r="H13098" s="28" t="s">
        <v>3365</v>
      </c>
      <c r="J13098" s="28" t="s">
        <v>4909</v>
      </c>
      <c r="K13098" s="29" t="s">
        <v>2390</v>
      </c>
      <c r="L13098" s="28" t="s">
        <v>5658</v>
      </c>
      <c r="M13098" s="28" t="s">
        <v>4834</v>
      </c>
    </row>
    <row r="13099" spans="1:13" hidden="1" x14ac:dyDescent="0.2">
      <c r="A13099" s="27">
        <v>97428</v>
      </c>
      <c r="B13099" s="28" t="s">
        <v>4573</v>
      </c>
      <c r="C13099" s="28" t="s">
        <v>5135</v>
      </c>
      <c r="D13099" s="25">
        <v>42086</v>
      </c>
      <c r="F13099" s="26">
        <v>9.5</v>
      </c>
      <c r="G13099" s="28" t="s">
        <v>5137</v>
      </c>
      <c r="H13099" s="28" t="s">
        <v>3365</v>
      </c>
      <c r="J13099" s="28" t="s">
        <v>4909</v>
      </c>
      <c r="K13099" s="29">
        <v>42087</v>
      </c>
      <c r="L13099" s="28" t="s">
        <v>5658</v>
      </c>
      <c r="M13099" s="28" t="s">
        <v>6195</v>
      </c>
    </row>
    <row r="13100" spans="1:13" hidden="1" x14ac:dyDescent="0.2">
      <c r="A13100" s="211">
        <v>97331</v>
      </c>
      <c r="B13100" s="28" t="s">
        <v>4573</v>
      </c>
      <c r="C13100" s="28" t="s">
        <v>4574</v>
      </c>
      <c r="D13100" s="25">
        <v>42087</v>
      </c>
      <c r="E13100" s="28" t="s">
        <v>7950</v>
      </c>
      <c r="F13100" s="26">
        <v>52</v>
      </c>
      <c r="G13100" s="28" t="s">
        <v>686</v>
      </c>
      <c r="H13100" s="28" t="s">
        <v>5954</v>
      </c>
      <c r="J13100" s="28" t="s">
        <v>4912</v>
      </c>
      <c r="K13100" s="29">
        <v>42087</v>
      </c>
      <c r="L13100" s="28" t="s">
        <v>7182</v>
      </c>
      <c r="M13100" s="28" t="s">
        <v>1811</v>
      </c>
    </row>
    <row r="13101" spans="1:13" hidden="1" x14ac:dyDescent="0.2">
      <c r="A13101" s="27">
        <v>97329</v>
      </c>
      <c r="B13101" s="28" t="s">
        <v>4573</v>
      </c>
      <c r="C13101" s="28" t="s">
        <v>4574</v>
      </c>
      <c r="D13101" s="25">
        <v>42087</v>
      </c>
      <c r="E13101" s="28" t="s">
        <v>3389</v>
      </c>
      <c r="F13101" s="26">
        <v>48.69</v>
      </c>
      <c r="G13101" s="28" t="s">
        <v>5139</v>
      </c>
      <c r="H13101" s="28" t="s">
        <v>3381</v>
      </c>
      <c r="J13101" s="28" t="s">
        <v>4911</v>
      </c>
      <c r="K13101" s="29">
        <v>42087</v>
      </c>
      <c r="L13101" s="28" t="s">
        <v>7174</v>
      </c>
      <c r="M13101" s="28" t="s">
        <v>7209</v>
      </c>
    </row>
    <row r="13102" spans="1:13" hidden="1" x14ac:dyDescent="0.2">
      <c r="A13102" s="27">
        <v>97330</v>
      </c>
      <c r="B13102" s="28" t="s">
        <v>4585</v>
      </c>
      <c r="C13102" s="28" t="s">
        <v>4574</v>
      </c>
      <c r="D13102" s="25">
        <v>42087</v>
      </c>
      <c r="F13102" s="26">
        <v>20.8</v>
      </c>
      <c r="G13102" s="28" t="s">
        <v>5141</v>
      </c>
      <c r="H13102" s="28" t="s">
        <v>5948</v>
      </c>
      <c r="J13102" s="28" t="s">
        <v>4907</v>
      </c>
      <c r="K13102" s="29">
        <v>42087</v>
      </c>
      <c r="L13102" s="28" t="s">
        <v>7174</v>
      </c>
      <c r="M13102" s="28" t="s">
        <v>5035</v>
      </c>
    </row>
    <row r="13103" spans="1:13" hidden="1" x14ac:dyDescent="0.2">
      <c r="A13103" s="27">
        <v>97332</v>
      </c>
      <c r="B13103" s="28" t="s">
        <v>5138</v>
      </c>
      <c r="C13103" s="28" t="s">
        <v>4574</v>
      </c>
      <c r="D13103" s="25">
        <v>42087</v>
      </c>
      <c r="F13103" s="26">
        <v>242.71</v>
      </c>
      <c r="G13103" s="28" t="s">
        <v>4574</v>
      </c>
      <c r="H13103" s="28" t="s">
        <v>3381</v>
      </c>
      <c r="K13103" s="29">
        <v>42087</v>
      </c>
      <c r="L13103" s="28" t="s">
        <v>7206</v>
      </c>
      <c r="M13103" s="28" t="s">
        <v>6109</v>
      </c>
    </row>
    <row r="13104" spans="1:13" hidden="1" x14ac:dyDescent="0.2">
      <c r="A13104" s="211">
        <v>97328</v>
      </c>
      <c r="B13104" s="28" t="s">
        <v>4573</v>
      </c>
      <c r="C13104" s="28" t="s">
        <v>4574</v>
      </c>
      <c r="D13104" s="25">
        <v>42088</v>
      </c>
      <c r="E13104" s="28" t="s">
        <v>7949</v>
      </c>
      <c r="F13104" s="26">
        <v>24</v>
      </c>
      <c r="G13104" s="28" t="s">
        <v>8039</v>
      </c>
      <c r="H13104" s="28" t="s">
        <v>5954</v>
      </c>
      <c r="J13104" s="28" t="s">
        <v>4912</v>
      </c>
      <c r="K13104" s="29">
        <v>42088</v>
      </c>
      <c r="L13104" s="28" t="s">
        <v>7174</v>
      </c>
      <c r="M13104" s="28" t="s">
        <v>5369</v>
      </c>
    </row>
    <row r="13105" spans="1:13" hidden="1" x14ac:dyDescent="0.2">
      <c r="A13105" s="27">
        <v>97429</v>
      </c>
      <c r="B13105" s="28" t="s">
        <v>4573</v>
      </c>
      <c r="C13105" s="28" t="s">
        <v>5135</v>
      </c>
      <c r="D13105" s="25">
        <v>42088</v>
      </c>
      <c r="F13105" s="26">
        <v>3.65</v>
      </c>
      <c r="G13105" s="28" t="s">
        <v>7119</v>
      </c>
      <c r="H13105" s="28" t="s">
        <v>3365</v>
      </c>
      <c r="J13105" s="28" t="s">
        <v>4911</v>
      </c>
      <c r="K13105" s="29">
        <v>42089</v>
      </c>
      <c r="L13105" s="28" t="s">
        <v>5658</v>
      </c>
      <c r="M13105" s="28" t="s">
        <v>429</v>
      </c>
    </row>
    <row r="13106" spans="1:13" hidden="1" x14ac:dyDescent="0.2">
      <c r="A13106" s="27">
        <v>97430</v>
      </c>
      <c r="B13106" s="28" t="s">
        <v>4573</v>
      </c>
      <c r="C13106" s="28" t="s">
        <v>5135</v>
      </c>
      <c r="D13106" s="25">
        <v>42088</v>
      </c>
      <c r="F13106" s="26">
        <v>5.24</v>
      </c>
      <c r="G13106" s="28" t="s">
        <v>5137</v>
      </c>
      <c r="H13106" s="28" t="s">
        <v>3365</v>
      </c>
      <c r="J13106" s="28" t="s">
        <v>4909</v>
      </c>
      <c r="K13106" s="29">
        <v>42089</v>
      </c>
      <c r="L13106" s="28" t="s">
        <v>5658</v>
      </c>
      <c r="M13106" s="28" t="s">
        <v>6195</v>
      </c>
    </row>
    <row r="13107" spans="1:13" hidden="1" x14ac:dyDescent="0.2">
      <c r="A13107" s="27">
        <v>97387</v>
      </c>
      <c r="B13107" s="28" t="s">
        <v>4573</v>
      </c>
      <c r="C13107" s="28" t="s">
        <v>5135</v>
      </c>
      <c r="D13107" s="25">
        <v>42088</v>
      </c>
      <c r="F13107" s="26">
        <v>38.799999999999997</v>
      </c>
      <c r="G13107" s="28" t="s">
        <v>5167</v>
      </c>
      <c r="H13107" s="28" t="s">
        <v>3365</v>
      </c>
      <c r="J13107" s="28" t="s">
        <v>4909</v>
      </c>
      <c r="K13107" s="29">
        <v>42089</v>
      </c>
      <c r="L13107" s="28" t="s">
        <v>5658</v>
      </c>
      <c r="M13107" s="28" t="s">
        <v>748</v>
      </c>
    </row>
    <row r="13108" spans="1:13" hidden="1" x14ac:dyDescent="0.2">
      <c r="A13108" s="211">
        <v>97327</v>
      </c>
      <c r="B13108" s="28" t="s">
        <v>4592</v>
      </c>
      <c r="C13108" s="28" t="s">
        <v>4574</v>
      </c>
      <c r="D13108" s="25">
        <v>42089</v>
      </c>
      <c r="F13108" s="26">
        <v>-5969.71</v>
      </c>
      <c r="G13108" s="28" t="s">
        <v>4593</v>
      </c>
      <c r="H13108" s="28" t="s">
        <v>6666</v>
      </c>
      <c r="J13108" s="28" t="s">
        <v>4911</v>
      </c>
      <c r="K13108" s="29">
        <v>42089</v>
      </c>
      <c r="L13108" s="28" t="s">
        <v>7177</v>
      </c>
      <c r="M13108" s="28" t="s">
        <v>1810</v>
      </c>
    </row>
    <row r="13109" spans="1:13" hidden="1" x14ac:dyDescent="0.2">
      <c r="A13109" s="211">
        <v>97432</v>
      </c>
      <c r="B13109" s="28" t="s">
        <v>4573</v>
      </c>
      <c r="C13109" s="28" t="s">
        <v>5135</v>
      </c>
      <c r="D13109" s="25">
        <v>42089</v>
      </c>
      <c r="E13109" s="28" t="s">
        <v>438</v>
      </c>
      <c r="F13109" s="26">
        <v>1.63</v>
      </c>
      <c r="G13109" s="28" t="s">
        <v>437</v>
      </c>
      <c r="H13109" s="28" t="s">
        <v>3381</v>
      </c>
      <c r="J13109" s="28" t="s">
        <v>4909</v>
      </c>
      <c r="K13109" s="29">
        <v>42090</v>
      </c>
      <c r="L13109" s="28" t="s">
        <v>5658</v>
      </c>
      <c r="M13109" s="28" t="s">
        <v>1838</v>
      </c>
    </row>
    <row r="13110" spans="1:13" x14ac:dyDescent="0.2">
      <c r="A13110" s="27">
        <v>97431</v>
      </c>
      <c r="B13110" s="28" t="s">
        <v>4573</v>
      </c>
      <c r="C13110" s="28" t="s">
        <v>5135</v>
      </c>
      <c r="D13110" s="25">
        <v>42089</v>
      </c>
      <c r="F13110" s="26">
        <v>20</v>
      </c>
      <c r="G13110" s="28" t="s">
        <v>2201</v>
      </c>
      <c r="H13110" s="28" t="s">
        <v>7151</v>
      </c>
      <c r="J13110" s="28" t="s">
        <v>4911</v>
      </c>
      <c r="K13110" s="29">
        <v>42090</v>
      </c>
      <c r="L13110" s="28" t="s">
        <v>5658</v>
      </c>
      <c r="M13110" s="28" t="s">
        <v>1837</v>
      </c>
    </row>
    <row r="13111" spans="1:13" hidden="1" x14ac:dyDescent="0.2">
      <c r="A13111" s="211">
        <v>97325.1</v>
      </c>
      <c r="B13111" s="28" t="s">
        <v>4579</v>
      </c>
      <c r="C13111" s="28" t="s">
        <v>4574</v>
      </c>
      <c r="D13111" s="25">
        <v>42090</v>
      </c>
      <c r="F13111" s="26">
        <v>30</v>
      </c>
      <c r="G13111" s="28" t="s">
        <v>4580</v>
      </c>
      <c r="H13111" s="28" t="s">
        <v>6667</v>
      </c>
      <c r="K13111" s="29">
        <v>42090</v>
      </c>
      <c r="L13111" s="28" t="s">
        <v>7212</v>
      </c>
      <c r="M13111" s="28" t="s">
        <v>1809</v>
      </c>
    </row>
    <row r="13112" spans="1:13" hidden="1" x14ac:dyDescent="0.2">
      <c r="A13112" s="27">
        <v>97435</v>
      </c>
      <c r="B13112" s="28" t="s">
        <v>4573</v>
      </c>
      <c r="C13112" s="28" t="s">
        <v>5135</v>
      </c>
      <c r="D13112" s="25">
        <v>42090</v>
      </c>
      <c r="F13112" s="26">
        <v>47.5</v>
      </c>
      <c r="G13112" s="28" t="s">
        <v>5160</v>
      </c>
      <c r="H13112" s="28" t="s">
        <v>7322</v>
      </c>
      <c r="J13112" s="28" t="s">
        <v>7139</v>
      </c>
      <c r="K13112" s="29">
        <v>42093</v>
      </c>
      <c r="L13112" s="28" t="s">
        <v>5658</v>
      </c>
      <c r="M13112" s="28" t="s">
        <v>3324</v>
      </c>
    </row>
    <row r="13113" spans="1:13" hidden="1" x14ac:dyDescent="0.2">
      <c r="A13113" s="27">
        <v>97325.2</v>
      </c>
      <c r="B13113" s="28" t="s">
        <v>4573</v>
      </c>
      <c r="C13113" s="28" t="s">
        <v>4574</v>
      </c>
      <c r="D13113" s="25">
        <v>42090</v>
      </c>
      <c r="E13113" s="28" t="s">
        <v>7164</v>
      </c>
      <c r="F13113" s="26">
        <v>2.1</v>
      </c>
      <c r="G13113" s="28" t="s">
        <v>5137</v>
      </c>
      <c r="H13113" s="28" t="s">
        <v>3365</v>
      </c>
      <c r="J13113" s="28" t="s">
        <v>4911</v>
      </c>
      <c r="K13113" s="29">
        <v>42090</v>
      </c>
      <c r="L13113" s="28" t="s">
        <v>7212</v>
      </c>
      <c r="M13113" s="28" t="s">
        <v>1809</v>
      </c>
    </row>
    <row r="13114" spans="1:13" hidden="1" x14ac:dyDescent="0.2">
      <c r="A13114" s="27">
        <v>97433.1</v>
      </c>
      <c r="B13114" s="28" t="s">
        <v>4573</v>
      </c>
      <c r="C13114" s="28" t="s">
        <v>5135</v>
      </c>
      <c r="D13114" s="25">
        <v>42090</v>
      </c>
      <c r="F13114" s="26">
        <v>6</v>
      </c>
      <c r="G13114" s="28" t="s">
        <v>5137</v>
      </c>
      <c r="H13114" s="28" t="s">
        <v>3370</v>
      </c>
      <c r="J13114" s="28" t="s">
        <v>4909</v>
      </c>
      <c r="K13114" s="29">
        <v>42091</v>
      </c>
      <c r="L13114" s="28" t="s">
        <v>5658</v>
      </c>
      <c r="M13114" s="28" t="s">
        <v>1839</v>
      </c>
    </row>
    <row r="13115" spans="1:13" hidden="1" x14ac:dyDescent="0.2">
      <c r="A13115" s="27">
        <v>97433.2</v>
      </c>
      <c r="B13115" s="28" t="s">
        <v>4573</v>
      </c>
      <c r="C13115" s="28" t="s">
        <v>5135</v>
      </c>
      <c r="D13115" s="25">
        <v>42090</v>
      </c>
      <c r="F13115" s="26">
        <v>50.34</v>
      </c>
      <c r="G13115" s="28" t="s">
        <v>5137</v>
      </c>
      <c r="H13115" s="28" t="s">
        <v>3365</v>
      </c>
      <c r="J13115" s="28" t="s">
        <v>4909</v>
      </c>
      <c r="K13115" s="29">
        <v>42091</v>
      </c>
      <c r="L13115" s="28" t="s">
        <v>5658</v>
      </c>
      <c r="M13115" s="28" t="s">
        <v>1839</v>
      </c>
    </row>
    <row r="13116" spans="1:13" hidden="1" x14ac:dyDescent="0.2">
      <c r="A13116" s="27">
        <v>97326</v>
      </c>
      <c r="B13116" s="28" t="s">
        <v>4573</v>
      </c>
      <c r="C13116" s="28" t="s">
        <v>4574</v>
      </c>
      <c r="D13116" s="25">
        <v>42090</v>
      </c>
      <c r="F13116" s="26">
        <v>17.399999999999999</v>
      </c>
      <c r="G13116" s="28" t="s">
        <v>5136</v>
      </c>
      <c r="H13116" s="28" t="s">
        <v>3381</v>
      </c>
      <c r="J13116" s="28" t="s">
        <v>4911</v>
      </c>
      <c r="K13116" s="29">
        <v>42090</v>
      </c>
      <c r="L13116" s="28" t="s">
        <v>7174</v>
      </c>
      <c r="M13116" s="28" t="s">
        <v>7221</v>
      </c>
    </row>
    <row r="13117" spans="1:13" hidden="1" x14ac:dyDescent="0.2">
      <c r="A13117" s="27">
        <v>97434</v>
      </c>
      <c r="B13117" s="28" t="s">
        <v>4573</v>
      </c>
      <c r="C13117" s="28" t="s">
        <v>5135</v>
      </c>
      <c r="D13117" s="25">
        <v>42090</v>
      </c>
      <c r="F13117" s="26">
        <v>4.3499999999999996</v>
      </c>
      <c r="G13117" s="28" t="s">
        <v>1563</v>
      </c>
      <c r="H13117" s="28" t="s">
        <v>277</v>
      </c>
      <c r="J13117" s="28" t="s">
        <v>4907</v>
      </c>
      <c r="K13117" s="29">
        <v>42091</v>
      </c>
      <c r="L13117" s="28" t="s">
        <v>5658</v>
      </c>
      <c r="M13117" s="28" t="s">
        <v>3814</v>
      </c>
    </row>
    <row r="13118" spans="1:13" hidden="1" x14ac:dyDescent="0.2">
      <c r="A13118" s="211">
        <v>97436</v>
      </c>
      <c r="B13118" s="28" t="s">
        <v>4573</v>
      </c>
      <c r="C13118" s="28" t="s">
        <v>5135</v>
      </c>
      <c r="D13118" s="25">
        <v>42091</v>
      </c>
      <c r="E13118" s="28" t="s">
        <v>2777</v>
      </c>
      <c r="F13118" s="26">
        <v>8.5</v>
      </c>
      <c r="G13118" s="28" t="s">
        <v>2203</v>
      </c>
      <c r="H13118" s="28" t="s">
        <v>7323</v>
      </c>
      <c r="J13118" s="28" t="s">
        <v>4912</v>
      </c>
      <c r="K13118" s="29">
        <v>42093</v>
      </c>
      <c r="L13118" s="28" t="s">
        <v>5658</v>
      </c>
      <c r="M13118" s="28" t="s">
        <v>3325</v>
      </c>
    </row>
    <row r="13119" spans="1:13" hidden="1" x14ac:dyDescent="0.2">
      <c r="A13119" s="211">
        <v>97437</v>
      </c>
      <c r="B13119" s="28" t="s">
        <v>4573</v>
      </c>
      <c r="C13119" s="28" t="s">
        <v>5135</v>
      </c>
      <c r="D13119" s="25">
        <v>42092</v>
      </c>
      <c r="F13119" s="26">
        <v>112.35</v>
      </c>
      <c r="G13119" s="28" t="s">
        <v>3356</v>
      </c>
      <c r="H13119" s="28" t="s">
        <v>5953</v>
      </c>
      <c r="J13119" s="28" t="s">
        <v>4909</v>
      </c>
      <c r="K13119" s="29">
        <v>42093</v>
      </c>
      <c r="L13119" s="28" t="s">
        <v>5658</v>
      </c>
      <c r="M13119" s="28" t="s">
        <v>3836</v>
      </c>
    </row>
    <row r="13120" spans="1:13" hidden="1" x14ac:dyDescent="0.2">
      <c r="A13120" s="211">
        <v>97438</v>
      </c>
      <c r="B13120" s="28" t="s">
        <v>4573</v>
      </c>
      <c r="C13120" s="28" t="s">
        <v>5135</v>
      </c>
      <c r="D13120" s="25">
        <v>42092</v>
      </c>
      <c r="E13120" s="28" t="s">
        <v>3629</v>
      </c>
      <c r="F13120" s="26">
        <v>63.48</v>
      </c>
      <c r="G13120" s="28" t="s">
        <v>2776</v>
      </c>
      <c r="H13120" s="28" t="s">
        <v>4600</v>
      </c>
      <c r="J13120" s="28" t="s">
        <v>4911</v>
      </c>
      <c r="K13120" s="29">
        <v>42093</v>
      </c>
      <c r="L13120" s="28" t="s">
        <v>5658</v>
      </c>
      <c r="M13120" s="28" t="s">
        <v>3326</v>
      </c>
    </row>
    <row r="13121" spans="1:13" hidden="1" x14ac:dyDescent="0.2">
      <c r="A13121" s="27">
        <v>97439</v>
      </c>
      <c r="B13121" s="28" t="s">
        <v>4573</v>
      </c>
      <c r="C13121" s="28" t="s">
        <v>5135</v>
      </c>
      <c r="D13121" s="25">
        <v>42092</v>
      </c>
      <c r="E13121" s="28" t="s">
        <v>2775</v>
      </c>
      <c r="F13121" s="26">
        <v>12.8</v>
      </c>
      <c r="G13121" s="28" t="s">
        <v>8387</v>
      </c>
      <c r="H13121" s="28" t="s">
        <v>3484</v>
      </c>
      <c r="J13121" s="28" t="s">
        <v>4908</v>
      </c>
      <c r="K13121" s="29">
        <v>42093</v>
      </c>
      <c r="L13121" s="28" t="s">
        <v>5658</v>
      </c>
      <c r="M13121" s="28" t="s">
        <v>3327</v>
      </c>
    </row>
    <row r="13122" spans="1:13" hidden="1" x14ac:dyDescent="0.2">
      <c r="A13122" s="211">
        <v>97440</v>
      </c>
      <c r="B13122" s="28" t="s">
        <v>4573</v>
      </c>
      <c r="C13122" s="28" t="s">
        <v>5135</v>
      </c>
      <c r="D13122" s="25">
        <v>42093</v>
      </c>
      <c r="E13122" s="28" t="s">
        <v>956</v>
      </c>
      <c r="F13122" s="26">
        <v>50.67</v>
      </c>
      <c r="G13122" s="28" t="s">
        <v>2774</v>
      </c>
      <c r="H13122" s="28" t="s">
        <v>4600</v>
      </c>
      <c r="J13122" s="28" t="s">
        <v>4911</v>
      </c>
      <c r="K13122" s="29">
        <v>42094</v>
      </c>
      <c r="L13122" s="28" t="s">
        <v>5658</v>
      </c>
      <c r="M13122" s="28" t="s">
        <v>3328</v>
      </c>
    </row>
    <row r="13123" spans="1:13" hidden="1" x14ac:dyDescent="0.2">
      <c r="A13123" s="211">
        <v>97323.1</v>
      </c>
      <c r="B13123" s="28" t="s">
        <v>4579</v>
      </c>
      <c r="C13123" s="28" t="s">
        <v>4574</v>
      </c>
      <c r="D13123" s="25">
        <v>42093</v>
      </c>
      <c r="F13123" s="26">
        <v>20</v>
      </c>
      <c r="G13123" s="28" t="s">
        <v>4580</v>
      </c>
      <c r="H13123" s="28" t="s">
        <v>6667</v>
      </c>
      <c r="K13123" s="29">
        <v>42093</v>
      </c>
      <c r="L13123" s="28" t="s">
        <v>7212</v>
      </c>
      <c r="M13123" s="28" t="s">
        <v>1808</v>
      </c>
    </row>
    <row r="13124" spans="1:13" hidden="1" x14ac:dyDescent="0.2">
      <c r="A13124" s="211">
        <v>97323.199999999997</v>
      </c>
      <c r="B13124" s="28" t="s">
        <v>4573</v>
      </c>
      <c r="C13124" s="28" t="s">
        <v>4574</v>
      </c>
      <c r="D13124" s="25">
        <v>42093</v>
      </c>
      <c r="F13124" s="26">
        <v>11.39</v>
      </c>
      <c r="G13124" s="28" t="s">
        <v>2203</v>
      </c>
      <c r="H13124" s="28" t="s">
        <v>3370</v>
      </c>
      <c r="J13124" s="28" t="s">
        <v>4909</v>
      </c>
      <c r="K13124" s="29">
        <v>42093</v>
      </c>
      <c r="L13124" s="28" t="s">
        <v>7212</v>
      </c>
      <c r="M13124" s="28" t="s">
        <v>1808</v>
      </c>
    </row>
    <row r="13125" spans="1:13" hidden="1" x14ac:dyDescent="0.2">
      <c r="A13125" s="27">
        <v>97441</v>
      </c>
      <c r="B13125" s="28" t="s">
        <v>4573</v>
      </c>
      <c r="C13125" s="28" t="s">
        <v>5135</v>
      </c>
      <c r="D13125" s="25">
        <v>42093</v>
      </c>
      <c r="F13125" s="26">
        <v>5.75</v>
      </c>
      <c r="G13125" s="28" t="s">
        <v>7119</v>
      </c>
      <c r="H13125" s="28" t="s">
        <v>3365</v>
      </c>
      <c r="J13125" s="28" t="s">
        <v>4911</v>
      </c>
      <c r="K13125" s="29">
        <v>42094</v>
      </c>
      <c r="L13125" s="28" t="s">
        <v>5658</v>
      </c>
      <c r="M13125" s="28" t="s">
        <v>6161</v>
      </c>
    </row>
    <row r="13126" spans="1:13" hidden="1" x14ac:dyDescent="0.2">
      <c r="A13126" s="27">
        <v>97322</v>
      </c>
      <c r="B13126" s="28" t="s">
        <v>4573</v>
      </c>
      <c r="C13126" s="28" t="s">
        <v>4574</v>
      </c>
      <c r="D13126" s="25">
        <v>42093</v>
      </c>
      <c r="F13126" s="26">
        <v>85</v>
      </c>
      <c r="G13126" s="28" t="s">
        <v>5152</v>
      </c>
      <c r="H13126" s="28" t="s">
        <v>7311</v>
      </c>
      <c r="J13126" s="28" t="s">
        <v>4683</v>
      </c>
      <c r="K13126" s="29">
        <v>42093</v>
      </c>
      <c r="L13126" s="28" t="s">
        <v>7182</v>
      </c>
      <c r="M13126" s="28" t="s">
        <v>1807</v>
      </c>
    </row>
    <row r="13127" spans="1:13" hidden="1" x14ac:dyDescent="0.2">
      <c r="A13127" s="27">
        <v>97610.1</v>
      </c>
      <c r="B13127" s="28" t="s">
        <v>4573</v>
      </c>
      <c r="C13127" s="28" t="s">
        <v>2008</v>
      </c>
      <c r="D13127" s="25">
        <v>42093</v>
      </c>
      <c r="E13127" s="28" t="s">
        <v>3533</v>
      </c>
      <c r="F13127" s="26">
        <v>8</v>
      </c>
      <c r="G13127" s="28" t="s">
        <v>683</v>
      </c>
      <c r="H13127" s="28" t="s">
        <v>5953</v>
      </c>
      <c r="J13127" s="28" t="s">
        <v>4909</v>
      </c>
      <c r="K13127" s="29" t="s">
        <v>2391</v>
      </c>
      <c r="L13127" s="28" t="s">
        <v>5658</v>
      </c>
      <c r="M13127" s="28" t="s">
        <v>4834</v>
      </c>
    </row>
    <row r="13128" spans="1:13" hidden="1" x14ac:dyDescent="0.2">
      <c r="A13128" s="27">
        <v>97610.2</v>
      </c>
      <c r="B13128" s="28" t="s">
        <v>4573</v>
      </c>
      <c r="C13128" s="28" t="s">
        <v>2008</v>
      </c>
      <c r="D13128" s="25">
        <v>42093</v>
      </c>
      <c r="F13128" s="26">
        <v>24.78</v>
      </c>
      <c r="G13128" s="28" t="s">
        <v>683</v>
      </c>
      <c r="H13128" s="28" t="s">
        <v>3365</v>
      </c>
      <c r="J13128" s="28" t="s">
        <v>4909</v>
      </c>
      <c r="K13128" s="29" t="s">
        <v>2391</v>
      </c>
      <c r="L13128" s="28" t="s">
        <v>5658</v>
      </c>
      <c r="M13128" s="28" t="s">
        <v>4834</v>
      </c>
    </row>
    <row r="13129" spans="1:13" hidden="1" x14ac:dyDescent="0.2">
      <c r="A13129" s="27">
        <v>97611</v>
      </c>
      <c r="B13129" s="28" t="s">
        <v>4573</v>
      </c>
      <c r="C13129" s="28" t="s">
        <v>2008</v>
      </c>
      <c r="D13129" s="25">
        <v>42093</v>
      </c>
      <c r="F13129" s="26">
        <v>47.6</v>
      </c>
      <c r="G13129" s="28" t="s">
        <v>683</v>
      </c>
      <c r="H13129" s="28" t="s">
        <v>7322</v>
      </c>
      <c r="J13129" s="28" t="s">
        <v>7139</v>
      </c>
      <c r="K13129" s="29" t="s">
        <v>2391</v>
      </c>
      <c r="L13129" s="28" t="s">
        <v>5658</v>
      </c>
      <c r="M13129" s="28" t="s">
        <v>4832</v>
      </c>
    </row>
    <row r="13130" spans="1:13" hidden="1" x14ac:dyDescent="0.2">
      <c r="A13130" s="27">
        <v>97324</v>
      </c>
      <c r="B13130" s="28" t="s">
        <v>4573</v>
      </c>
      <c r="C13130" s="28" t="s">
        <v>4574</v>
      </c>
      <c r="D13130" s="25">
        <v>42093</v>
      </c>
      <c r="F13130" s="26">
        <v>49.64</v>
      </c>
      <c r="G13130" s="28" t="s">
        <v>6790</v>
      </c>
      <c r="H13130" s="28" t="s">
        <v>3381</v>
      </c>
      <c r="J13130" s="28" t="s">
        <v>4909</v>
      </c>
      <c r="K13130" s="29">
        <v>42093</v>
      </c>
      <c r="L13130" s="28" t="s">
        <v>7174</v>
      </c>
      <c r="M13130" s="28" t="s">
        <v>7220</v>
      </c>
    </row>
    <row r="13131" spans="1:13" hidden="1" x14ac:dyDescent="0.2">
      <c r="A13131" s="27">
        <v>97612</v>
      </c>
      <c r="B13131" s="28" t="s">
        <v>4573</v>
      </c>
      <c r="C13131" s="28" t="s">
        <v>2008</v>
      </c>
      <c r="D13131" s="25">
        <v>42094</v>
      </c>
      <c r="F13131" s="26">
        <v>9</v>
      </c>
      <c r="G13131" s="28" t="s">
        <v>683</v>
      </c>
      <c r="H13131" s="28" t="s">
        <v>3365</v>
      </c>
      <c r="J13131" s="28" t="s">
        <v>4909</v>
      </c>
      <c r="K13131" s="29">
        <v>42008</v>
      </c>
      <c r="L13131" s="28" t="s">
        <v>5658</v>
      </c>
      <c r="M13131" s="28" t="s">
        <v>4836</v>
      </c>
    </row>
    <row r="13132" spans="1:13" hidden="1" x14ac:dyDescent="0.2">
      <c r="A13132" s="27">
        <v>97442</v>
      </c>
      <c r="B13132" s="28" t="s">
        <v>4573</v>
      </c>
      <c r="C13132" s="28" t="s">
        <v>5135</v>
      </c>
      <c r="D13132" s="25">
        <v>42094</v>
      </c>
      <c r="F13132" s="26">
        <v>4.3899999999999997</v>
      </c>
      <c r="G13132" s="28" t="s">
        <v>5137</v>
      </c>
      <c r="H13132" s="28" t="s">
        <v>3365</v>
      </c>
      <c r="J13132" s="28" t="s">
        <v>4909</v>
      </c>
      <c r="K13132" s="29">
        <v>42095</v>
      </c>
      <c r="L13132" s="28" t="s">
        <v>5658</v>
      </c>
      <c r="M13132" s="28" t="s">
        <v>6195</v>
      </c>
    </row>
    <row r="13133" spans="1:13" x14ac:dyDescent="0.2">
      <c r="A13133" s="27">
        <v>97321</v>
      </c>
      <c r="B13133" s="28" t="s">
        <v>4573</v>
      </c>
      <c r="C13133" s="28" t="s">
        <v>4574</v>
      </c>
      <c r="D13133" s="25">
        <v>42094</v>
      </c>
      <c r="F13133" s="26">
        <v>175.9</v>
      </c>
      <c r="G13133" s="28" t="s">
        <v>279</v>
      </c>
      <c r="H13133" s="28" t="s">
        <v>7151</v>
      </c>
      <c r="J13133" s="28" t="s">
        <v>4907</v>
      </c>
      <c r="K13133" s="29">
        <v>42094</v>
      </c>
      <c r="L13133" s="28" t="s">
        <v>7212</v>
      </c>
      <c r="M13133" s="28" t="s">
        <v>163</v>
      </c>
    </row>
    <row r="13134" spans="1:13" hidden="1" x14ac:dyDescent="0.2">
      <c r="A13134" s="211">
        <v>97317</v>
      </c>
      <c r="B13134" s="28" t="s">
        <v>4573</v>
      </c>
      <c r="C13134" s="28" t="s">
        <v>4574</v>
      </c>
      <c r="D13134" s="25">
        <v>42095</v>
      </c>
      <c r="E13134" s="28" t="s">
        <v>6701</v>
      </c>
      <c r="F13134" s="26">
        <v>872</v>
      </c>
      <c r="G13134" s="28" t="s">
        <v>5678</v>
      </c>
      <c r="H13134" s="28" t="s">
        <v>7154</v>
      </c>
      <c r="J13134" s="28" t="s">
        <v>4906</v>
      </c>
      <c r="K13134" s="29">
        <v>42095</v>
      </c>
      <c r="L13134" s="28" t="s">
        <v>7174</v>
      </c>
      <c r="M13134" s="28" t="s">
        <v>8051</v>
      </c>
    </row>
    <row r="13135" spans="1:13" hidden="1" x14ac:dyDescent="0.2">
      <c r="A13135" s="211">
        <v>97445</v>
      </c>
      <c r="B13135" s="28" t="s">
        <v>4573</v>
      </c>
      <c r="C13135" s="28" t="s">
        <v>5135</v>
      </c>
      <c r="D13135" s="25">
        <v>42095</v>
      </c>
      <c r="F13135" s="26">
        <v>5.5</v>
      </c>
      <c r="G13135" s="28" t="s">
        <v>7050</v>
      </c>
      <c r="H13135" s="28" t="s">
        <v>3488</v>
      </c>
      <c r="J13135" s="28" t="s">
        <v>4911</v>
      </c>
      <c r="K13135" s="29">
        <v>42098</v>
      </c>
      <c r="L13135" s="28" t="s">
        <v>5658</v>
      </c>
      <c r="M13135" s="28" t="s">
        <v>4151</v>
      </c>
    </row>
    <row r="13136" spans="1:13" hidden="1" x14ac:dyDescent="0.2">
      <c r="A13136" s="211">
        <v>97314</v>
      </c>
      <c r="B13136" s="28" t="s">
        <v>4573</v>
      </c>
      <c r="C13136" s="28" t="s">
        <v>4574</v>
      </c>
      <c r="D13136" s="25">
        <v>42095</v>
      </c>
      <c r="F13136" s="26">
        <v>5</v>
      </c>
      <c r="G13136" s="28" t="s">
        <v>5134</v>
      </c>
      <c r="H13136" s="28" t="s">
        <v>5954</v>
      </c>
      <c r="J13136" s="28" t="s">
        <v>4912</v>
      </c>
      <c r="K13136" s="29">
        <v>42095</v>
      </c>
      <c r="L13136" s="28" t="s">
        <v>7174</v>
      </c>
      <c r="M13136" s="28" t="s">
        <v>7194</v>
      </c>
    </row>
    <row r="13137" spans="1:13" hidden="1" x14ac:dyDescent="0.2">
      <c r="A13137" s="211">
        <v>97316</v>
      </c>
      <c r="B13137" s="28" t="s">
        <v>4573</v>
      </c>
      <c r="C13137" s="28" t="s">
        <v>4574</v>
      </c>
      <c r="D13137" s="25">
        <v>42095</v>
      </c>
      <c r="E13137" s="28" t="s">
        <v>7946</v>
      </c>
      <c r="F13137" s="26">
        <v>10.85</v>
      </c>
      <c r="G13137" s="28" t="s">
        <v>5151</v>
      </c>
      <c r="H13137" s="28" t="s">
        <v>277</v>
      </c>
      <c r="J13137" s="28" t="s">
        <v>4907</v>
      </c>
      <c r="K13137" s="29">
        <v>42095</v>
      </c>
      <c r="L13137" s="28" t="s">
        <v>7174</v>
      </c>
      <c r="M13137" s="28" t="s">
        <v>6682</v>
      </c>
    </row>
    <row r="13138" spans="1:13" hidden="1" x14ac:dyDescent="0.2">
      <c r="A13138" s="211">
        <v>97311</v>
      </c>
      <c r="B13138" s="28" t="s">
        <v>4573</v>
      </c>
      <c r="C13138" s="28" t="s">
        <v>4574</v>
      </c>
      <c r="D13138" s="25">
        <v>42095</v>
      </c>
      <c r="E13138" s="28" t="s">
        <v>3382</v>
      </c>
      <c r="F13138" s="26">
        <v>81</v>
      </c>
      <c r="G13138" s="28" t="s">
        <v>5414</v>
      </c>
      <c r="H13138" s="28" t="s">
        <v>3381</v>
      </c>
      <c r="J13138" s="28" t="s">
        <v>4909</v>
      </c>
      <c r="K13138" s="29">
        <v>42095</v>
      </c>
      <c r="L13138" s="28" t="s">
        <v>7174</v>
      </c>
      <c r="M13138" s="28" t="s">
        <v>7188</v>
      </c>
    </row>
    <row r="13139" spans="1:13" hidden="1" x14ac:dyDescent="0.2">
      <c r="A13139" s="27">
        <v>97444</v>
      </c>
      <c r="B13139" s="28" t="s">
        <v>4573</v>
      </c>
      <c r="C13139" s="28" t="s">
        <v>5135</v>
      </c>
      <c r="D13139" s="25">
        <v>42095</v>
      </c>
      <c r="F13139" s="26">
        <v>343.88</v>
      </c>
      <c r="G13139" s="28" t="s">
        <v>1559</v>
      </c>
      <c r="H13139" s="28" t="s">
        <v>7311</v>
      </c>
      <c r="J13139" s="28" t="s">
        <v>4683</v>
      </c>
      <c r="K13139" s="29">
        <v>42096</v>
      </c>
      <c r="L13139" s="28" t="s">
        <v>5658</v>
      </c>
      <c r="M13139" s="28" t="s">
        <v>1652</v>
      </c>
    </row>
    <row r="13140" spans="1:13" hidden="1" x14ac:dyDescent="0.2">
      <c r="A13140" s="27">
        <v>97613</v>
      </c>
      <c r="B13140" s="28" t="s">
        <v>4573</v>
      </c>
      <c r="C13140" s="28" t="s">
        <v>2008</v>
      </c>
      <c r="D13140" s="25">
        <v>42095</v>
      </c>
      <c r="F13140" s="26">
        <v>13.98</v>
      </c>
      <c r="G13140" s="28" t="s">
        <v>683</v>
      </c>
      <c r="H13140" s="28" t="s">
        <v>3365</v>
      </c>
      <c r="J13140" s="28" t="s">
        <v>4909</v>
      </c>
      <c r="K13140" s="29">
        <v>42039</v>
      </c>
      <c r="L13140" s="28" t="s">
        <v>5658</v>
      </c>
      <c r="M13140" s="28" t="s">
        <v>4831</v>
      </c>
    </row>
    <row r="13141" spans="1:13" hidden="1" x14ac:dyDescent="0.2">
      <c r="A13141" s="27">
        <v>97319</v>
      </c>
      <c r="B13141" s="28" t="s">
        <v>4582</v>
      </c>
      <c r="C13141" s="28" t="s">
        <v>4574</v>
      </c>
      <c r="D13141" s="25">
        <v>42095</v>
      </c>
      <c r="E13141" s="28" t="s">
        <v>2784</v>
      </c>
      <c r="F13141" s="26">
        <v>-586.77</v>
      </c>
      <c r="G13141" s="28" t="s">
        <v>6407</v>
      </c>
      <c r="H13141" s="28" t="s">
        <v>6666</v>
      </c>
      <c r="J13141" s="28" t="s">
        <v>4911</v>
      </c>
      <c r="K13141" s="29">
        <v>42095</v>
      </c>
      <c r="L13141" s="28" t="s">
        <v>2984</v>
      </c>
      <c r="M13141" s="28" t="s">
        <v>132</v>
      </c>
    </row>
    <row r="13142" spans="1:13" hidden="1" x14ac:dyDescent="0.2">
      <c r="A13142" s="27">
        <v>97443</v>
      </c>
      <c r="B13142" s="28" t="s">
        <v>4573</v>
      </c>
      <c r="C13142" s="28" t="s">
        <v>5135</v>
      </c>
      <c r="D13142" s="25">
        <v>42095</v>
      </c>
      <c r="F13142" s="26">
        <v>3.64</v>
      </c>
      <c r="G13142" s="28" t="s">
        <v>5137</v>
      </c>
      <c r="H13142" s="28" t="s">
        <v>3365</v>
      </c>
      <c r="J13142" s="28" t="s">
        <v>4909</v>
      </c>
      <c r="K13142" s="29">
        <v>42096</v>
      </c>
      <c r="L13142" s="28" t="s">
        <v>5658</v>
      </c>
      <c r="M13142" s="28" t="s">
        <v>6195</v>
      </c>
    </row>
    <row r="13143" spans="1:13" hidden="1" x14ac:dyDescent="0.2">
      <c r="A13143" s="27">
        <v>97310</v>
      </c>
      <c r="B13143" s="28" t="s">
        <v>4579</v>
      </c>
      <c r="C13143" s="28" t="s">
        <v>4574</v>
      </c>
      <c r="D13143" s="25">
        <v>42095</v>
      </c>
      <c r="F13143" s="26">
        <v>50</v>
      </c>
      <c r="G13143" s="28" t="s">
        <v>5133</v>
      </c>
      <c r="H13143" s="28" t="s">
        <v>6667</v>
      </c>
      <c r="K13143" s="29">
        <v>42095</v>
      </c>
      <c r="L13143" s="28" t="s">
        <v>7174</v>
      </c>
      <c r="M13143" s="28" t="s">
        <v>2972</v>
      </c>
    </row>
    <row r="13144" spans="1:13" hidden="1" x14ac:dyDescent="0.2">
      <c r="A13144" s="27">
        <v>97638</v>
      </c>
      <c r="B13144" s="28" t="s">
        <v>5150</v>
      </c>
      <c r="C13144" s="28" t="s">
        <v>5133</v>
      </c>
      <c r="D13144" s="25">
        <v>42095</v>
      </c>
      <c r="F13144" s="26">
        <v>-50</v>
      </c>
      <c r="G13144" s="28" t="s">
        <v>5133</v>
      </c>
      <c r="H13144" s="28" t="s">
        <v>6667</v>
      </c>
      <c r="K13144" s="29">
        <v>42095</v>
      </c>
      <c r="L13144" s="28" t="s">
        <v>5658</v>
      </c>
      <c r="M13144" s="28" t="s">
        <v>2745</v>
      </c>
    </row>
    <row r="13145" spans="1:13" hidden="1" x14ac:dyDescent="0.2">
      <c r="A13145" s="27">
        <v>97313</v>
      </c>
      <c r="B13145" s="28" t="s">
        <v>4573</v>
      </c>
      <c r="C13145" s="28" t="s">
        <v>4574</v>
      </c>
      <c r="D13145" s="25">
        <v>42095</v>
      </c>
      <c r="F13145" s="26">
        <v>42.85</v>
      </c>
      <c r="G13145" s="28" t="s">
        <v>6021</v>
      </c>
      <c r="H13145" s="28" t="s">
        <v>3381</v>
      </c>
      <c r="J13145" s="28" t="s">
        <v>4909</v>
      </c>
      <c r="K13145" s="29">
        <v>42095</v>
      </c>
      <c r="L13145" s="28" t="s">
        <v>7174</v>
      </c>
      <c r="M13145" s="28" t="s">
        <v>6784</v>
      </c>
    </row>
    <row r="13146" spans="1:13" hidden="1" x14ac:dyDescent="0.2">
      <c r="A13146" s="27">
        <v>97312</v>
      </c>
      <c r="B13146" s="28" t="s">
        <v>4573</v>
      </c>
      <c r="C13146" s="28" t="s">
        <v>4574</v>
      </c>
      <c r="D13146" s="25">
        <v>42095</v>
      </c>
      <c r="F13146" s="26">
        <v>12.18</v>
      </c>
      <c r="G13146" s="28" t="s">
        <v>6022</v>
      </c>
      <c r="H13146" s="28" t="s">
        <v>3381</v>
      </c>
      <c r="J13146" s="28" t="s">
        <v>4909</v>
      </c>
      <c r="K13146" s="29">
        <v>42095</v>
      </c>
      <c r="L13146" s="28" t="s">
        <v>7174</v>
      </c>
      <c r="M13146" s="28" t="s">
        <v>7195</v>
      </c>
    </row>
    <row r="13147" spans="1:13" hidden="1" x14ac:dyDescent="0.2">
      <c r="A13147" s="27">
        <v>97318</v>
      </c>
      <c r="B13147" s="28" t="s">
        <v>4573</v>
      </c>
      <c r="C13147" s="28" t="s">
        <v>4574</v>
      </c>
      <c r="D13147" s="25">
        <v>42095</v>
      </c>
      <c r="E13147" s="28" t="s">
        <v>7162</v>
      </c>
      <c r="F13147" s="26">
        <v>20</v>
      </c>
      <c r="G13147" s="28" t="s">
        <v>4595</v>
      </c>
      <c r="H13147" s="28" t="s">
        <v>3370</v>
      </c>
      <c r="J13147" s="28" t="s">
        <v>4906</v>
      </c>
      <c r="K13147" s="29">
        <v>42095</v>
      </c>
      <c r="L13147" s="28" t="s">
        <v>7182</v>
      </c>
      <c r="M13147" s="28" t="s">
        <v>161</v>
      </c>
    </row>
    <row r="13148" spans="1:13" hidden="1" x14ac:dyDescent="0.2">
      <c r="A13148" s="27">
        <v>97320</v>
      </c>
      <c r="B13148" s="28" t="s">
        <v>4573</v>
      </c>
      <c r="C13148" s="28" t="s">
        <v>4574</v>
      </c>
      <c r="D13148" s="25">
        <v>42095</v>
      </c>
      <c r="E13148" s="28" t="s">
        <v>7163</v>
      </c>
      <c r="F13148" s="26">
        <v>150</v>
      </c>
      <c r="G13148" s="28" t="s">
        <v>4595</v>
      </c>
      <c r="H13148" s="28" t="s">
        <v>3370</v>
      </c>
      <c r="J13148" s="28" t="s">
        <v>4905</v>
      </c>
      <c r="K13148" s="29">
        <v>42095</v>
      </c>
      <c r="L13148" s="28" t="s">
        <v>7182</v>
      </c>
      <c r="M13148" s="28" t="s">
        <v>162</v>
      </c>
    </row>
    <row r="13149" spans="1:13" hidden="1" x14ac:dyDescent="0.2">
      <c r="A13149" s="27">
        <v>97674</v>
      </c>
      <c r="B13149" s="28" t="s">
        <v>4573</v>
      </c>
      <c r="C13149" s="28" t="s">
        <v>4580</v>
      </c>
      <c r="D13149" s="25">
        <v>42095</v>
      </c>
      <c r="E13149" s="28" t="s">
        <v>5316</v>
      </c>
      <c r="F13149" s="26">
        <v>160</v>
      </c>
      <c r="G13149" s="28" t="s">
        <v>4595</v>
      </c>
      <c r="H13149" s="28" t="s">
        <v>3370</v>
      </c>
    </row>
    <row r="13150" spans="1:13" hidden="1" x14ac:dyDescent="0.2">
      <c r="A13150" s="27">
        <v>97673</v>
      </c>
      <c r="B13150" s="28" t="s">
        <v>5150</v>
      </c>
      <c r="C13150" s="28" t="s">
        <v>4580</v>
      </c>
      <c r="D13150" s="25">
        <v>42095</v>
      </c>
      <c r="E13150" s="28" t="s">
        <v>5315</v>
      </c>
      <c r="F13150" s="26">
        <v>-270</v>
      </c>
      <c r="G13150" s="28" t="s">
        <v>4574</v>
      </c>
      <c r="H13150" s="28" t="s">
        <v>6667</v>
      </c>
    </row>
    <row r="13151" spans="1:13" hidden="1" x14ac:dyDescent="0.2">
      <c r="A13151" s="27">
        <v>97315</v>
      </c>
      <c r="B13151" s="28" t="s">
        <v>4573</v>
      </c>
      <c r="C13151" s="28" t="s">
        <v>4574</v>
      </c>
      <c r="D13151" s="25">
        <v>42095</v>
      </c>
      <c r="E13151" s="28" t="s">
        <v>5365</v>
      </c>
      <c r="F13151" s="26">
        <v>183.63</v>
      </c>
      <c r="G13151" s="28" t="s">
        <v>4597</v>
      </c>
      <c r="H13151" s="28" t="s">
        <v>3381</v>
      </c>
      <c r="J13151" s="28" t="s">
        <v>4909</v>
      </c>
      <c r="K13151" s="29">
        <v>42095</v>
      </c>
      <c r="L13151" s="28" t="s">
        <v>7174</v>
      </c>
      <c r="M13151" s="28" t="s">
        <v>7192</v>
      </c>
    </row>
    <row r="13152" spans="1:13" hidden="1" x14ac:dyDescent="0.2">
      <c r="A13152" s="211">
        <v>97307</v>
      </c>
      <c r="B13152" s="28" t="s">
        <v>4573</v>
      </c>
      <c r="C13152" s="28" t="s">
        <v>4574</v>
      </c>
      <c r="D13152" s="25">
        <v>42096</v>
      </c>
      <c r="F13152" s="26">
        <v>7.99</v>
      </c>
      <c r="G13152" s="28" t="s">
        <v>2742</v>
      </c>
      <c r="H13152" s="28" t="s">
        <v>3381</v>
      </c>
      <c r="J13152" s="28" t="s">
        <v>4911</v>
      </c>
      <c r="K13152" s="29">
        <v>42096</v>
      </c>
      <c r="L13152" s="28" t="s">
        <v>7174</v>
      </c>
      <c r="M13152" s="28" t="s">
        <v>8111</v>
      </c>
    </row>
    <row r="13153" spans="1:13" hidden="1" x14ac:dyDescent="0.2">
      <c r="A13153" s="27">
        <v>97309</v>
      </c>
      <c r="B13153" s="28" t="s">
        <v>4579</v>
      </c>
      <c r="C13153" s="28" t="s">
        <v>4574</v>
      </c>
      <c r="D13153" s="25">
        <v>42096</v>
      </c>
      <c r="F13153" s="26">
        <v>2403.59</v>
      </c>
      <c r="G13153" s="28" t="s">
        <v>5135</v>
      </c>
      <c r="H13153" s="28" t="s">
        <v>6667</v>
      </c>
      <c r="K13153" s="29">
        <v>42096</v>
      </c>
      <c r="L13153" s="28" t="s">
        <v>7174</v>
      </c>
      <c r="M13153" s="28" t="s">
        <v>7218</v>
      </c>
    </row>
    <row r="13154" spans="1:13" hidden="1" x14ac:dyDescent="0.2">
      <c r="A13154" s="27">
        <v>97308</v>
      </c>
      <c r="B13154" s="28" t="s">
        <v>4573</v>
      </c>
      <c r="C13154" s="28" t="s">
        <v>4574</v>
      </c>
      <c r="D13154" s="25">
        <v>42096</v>
      </c>
      <c r="E13154" s="28" t="s">
        <v>3389</v>
      </c>
      <c r="F13154" s="26">
        <v>26.95</v>
      </c>
      <c r="G13154" s="28" t="s">
        <v>5139</v>
      </c>
      <c r="H13154" s="28" t="s">
        <v>3381</v>
      </c>
      <c r="J13154" s="28" t="s">
        <v>4911</v>
      </c>
      <c r="K13154" s="29">
        <v>42096</v>
      </c>
      <c r="L13154" s="28" t="s">
        <v>7174</v>
      </c>
      <c r="M13154" s="28" t="s">
        <v>7187</v>
      </c>
    </row>
    <row r="13155" spans="1:13" hidden="1" x14ac:dyDescent="0.2">
      <c r="A13155" s="27">
        <v>97306</v>
      </c>
      <c r="B13155" s="28" t="s">
        <v>4573</v>
      </c>
      <c r="C13155" s="28" t="s">
        <v>4574</v>
      </c>
      <c r="D13155" s="25">
        <v>42096</v>
      </c>
      <c r="E13155" s="28" t="s">
        <v>5365</v>
      </c>
      <c r="F13155" s="26">
        <v>50.13</v>
      </c>
      <c r="G13155" s="28" t="s">
        <v>4597</v>
      </c>
      <c r="H13155" s="28" t="s">
        <v>3381</v>
      </c>
      <c r="J13155" s="28" t="s">
        <v>4909</v>
      </c>
      <c r="K13155" s="29">
        <v>42096</v>
      </c>
      <c r="L13155" s="28" t="s">
        <v>7174</v>
      </c>
      <c r="M13155" s="28" t="s">
        <v>7192</v>
      </c>
    </row>
    <row r="13156" spans="1:13" hidden="1" x14ac:dyDescent="0.2">
      <c r="A13156" s="27">
        <v>97446</v>
      </c>
      <c r="B13156" s="28" t="s">
        <v>4573</v>
      </c>
      <c r="C13156" s="28" t="s">
        <v>5135</v>
      </c>
      <c r="D13156" s="25">
        <v>42096</v>
      </c>
      <c r="E13156" s="28" t="s">
        <v>2820</v>
      </c>
      <c r="F13156" s="26">
        <v>12.08</v>
      </c>
      <c r="G13156" s="28" t="s">
        <v>892</v>
      </c>
      <c r="H13156" s="28" t="s">
        <v>7324</v>
      </c>
      <c r="I13156" s="28" t="s">
        <v>4191</v>
      </c>
      <c r="J13156" s="28" t="s">
        <v>4909</v>
      </c>
      <c r="K13156" s="29">
        <v>42098</v>
      </c>
      <c r="L13156" s="28" t="s">
        <v>5658</v>
      </c>
      <c r="M13156" s="28" t="s">
        <v>8424</v>
      </c>
    </row>
    <row r="13157" spans="1:13" hidden="1" x14ac:dyDescent="0.2">
      <c r="A13157" s="27">
        <v>97615</v>
      </c>
      <c r="B13157" s="28" t="s">
        <v>4573</v>
      </c>
      <c r="C13157" s="28" t="s">
        <v>2008</v>
      </c>
      <c r="D13157" s="25">
        <v>42097</v>
      </c>
      <c r="F13157" s="26">
        <v>37.6</v>
      </c>
      <c r="G13157" s="28" t="s">
        <v>683</v>
      </c>
      <c r="H13157" s="28" t="s">
        <v>7322</v>
      </c>
      <c r="J13157" s="28" t="s">
        <v>7139</v>
      </c>
      <c r="K13157" s="29">
        <v>42189</v>
      </c>
      <c r="L13157" s="28" t="s">
        <v>5658</v>
      </c>
      <c r="M13157" s="28" t="s">
        <v>4832</v>
      </c>
    </row>
    <row r="13158" spans="1:13" hidden="1" x14ac:dyDescent="0.2">
      <c r="A13158" s="27">
        <v>97447.1</v>
      </c>
      <c r="B13158" s="28" t="s">
        <v>4573</v>
      </c>
      <c r="C13158" s="28" t="s">
        <v>5135</v>
      </c>
      <c r="D13158" s="25">
        <v>42097</v>
      </c>
      <c r="E13158" s="28" t="s">
        <v>726</v>
      </c>
      <c r="F13158" s="26">
        <v>10</v>
      </c>
      <c r="G13158" s="28" t="s">
        <v>5137</v>
      </c>
      <c r="H13158" s="28" t="s">
        <v>3370</v>
      </c>
      <c r="J13158" s="28" t="s">
        <v>4907</v>
      </c>
      <c r="K13158" s="29">
        <v>42098</v>
      </c>
      <c r="L13158" s="28" t="s">
        <v>5658</v>
      </c>
      <c r="M13158" s="28" t="s">
        <v>3175</v>
      </c>
    </row>
    <row r="13159" spans="1:13" hidden="1" x14ac:dyDescent="0.2">
      <c r="A13159" s="27">
        <v>97447.2</v>
      </c>
      <c r="B13159" s="28" t="s">
        <v>4573</v>
      </c>
      <c r="C13159" s="28" t="s">
        <v>5135</v>
      </c>
      <c r="D13159" s="25">
        <v>42097</v>
      </c>
      <c r="F13159" s="26">
        <v>2.5</v>
      </c>
      <c r="G13159" s="28" t="s">
        <v>5137</v>
      </c>
      <c r="H13159" s="28" t="s">
        <v>3370</v>
      </c>
      <c r="J13159" s="28" t="s">
        <v>4909</v>
      </c>
      <c r="K13159" s="29">
        <v>42098</v>
      </c>
      <c r="L13159" s="28" t="s">
        <v>5658</v>
      </c>
      <c r="M13159" s="28" t="s">
        <v>3175</v>
      </c>
    </row>
    <row r="13160" spans="1:13" hidden="1" x14ac:dyDescent="0.2">
      <c r="A13160" s="27">
        <v>97447.3</v>
      </c>
      <c r="B13160" s="28" t="s">
        <v>4573</v>
      </c>
      <c r="C13160" s="28" t="s">
        <v>5135</v>
      </c>
      <c r="D13160" s="25">
        <v>42097</v>
      </c>
      <c r="E13160" s="28" t="s">
        <v>5642</v>
      </c>
      <c r="F13160" s="26">
        <v>37.299999999999997</v>
      </c>
      <c r="G13160" s="28" t="s">
        <v>5137</v>
      </c>
      <c r="H13160" s="28" t="s">
        <v>3488</v>
      </c>
      <c r="J13160" s="28" t="s">
        <v>4909</v>
      </c>
      <c r="K13160" s="29">
        <v>42098</v>
      </c>
      <c r="L13160" s="28" t="s">
        <v>5658</v>
      </c>
      <c r="M13160" s="28" t="s">
        <v>3175</v>
      </c>
    </row>
    <row r="13161" spans="1:13" hidden="1" x14ac:dyDescent="0.2">
      <c r="A13161" s="27">
        <v>97447.4</v>
      </c>
      <c r="B13161" s="28" t="s">
        <v>4573</v>
      </c>
      <c r="C13161" s="28" t="s">
        <v>5135</v>
      </c>
      <c r="D13161" s="25">
        <v>42097</v>
      </c>
      <c r="F13161" s="26">
        <v>56.9</v>
      </c>
      <c r="G13161" s="28" t="s">
        <v>5137</v>
      </c>
      <c r="H13161" s="28" t="s">
        <v>3365</v>
      </c>
      <c r="J13161" s="28" t="s">
        <v>4909</v>
      </c>
      <c r="K13161" s="29">
        <v>42098</v>
      </c>
      <c r="L13161" s="28" t="s">
        <v>5658</v>
      </c>
      <c r="M13161" s="28" t="s">
        <v>3175</v>
      </c>
    </row>
    <row r="13162" spans="1:13" hidden="1" x14ac:dyDescent="0.2">
      <c r="A13162" s="27">
        <v>97614</v>
      </c>
      <c r="B13162" s="28" t="s">
        <v>4573</v>
      </c>
      <c r="C13162" s="28" t="s">
        <v>2008</v>
      </c>
      <c r="D13162" s="25">
        <v>42098</v>
      </c>
      <c r="F13162" s="26">
        <v>41.62</v>
      </c>
      <c r="G13162" s="28" t="s">
        <v>683</v>
      </c>
      <c r="H13162" s="28" t="s">
        <v>3365</v>
      </c>
      <c r="J13162" s="28" t="s">
        <v>4909</v>
      </c>
      <c r="K13162" s="29">
        <v>42189</v>
      </c>
      <c r="L13162" s="28" t="s">
        <v>5658</v>
      </c>
      <c r="M13162" s="28" t="s">
        <v>4834</v>
      </c>
    </row>
    <row r="13163" spans="1:13" hidden="1" x14ac:dyDescent="0.2">
      <c r="A13163" s="211">
        <v>97636</v>
      </c>
      <c r="B13163" s="28" t="s">
        <v>4573</v>
      </c>
      <c r="C13163" s="28" t="s">
        <v>5133</v>
      </c>
      <c r="D13163" s="25">
        <v>42099</v>
      </c>
      <c r="F13163" s="26">
        <v>0.03</v>
      </c>
      <c r="G13163" s="28" t="s">
        <v>681</v>
      </c>
      <c r="H13163" s="28" t="s">
        <v>7165</v>
      </c>
      <c r="K13163" s="29">
        <v>42099</v>
      </c>
      <c r="L13163" s="28" t="s">
        <v>5658</v>
      </c>
      <c r="M13163" s="28" t="s">
        <v>2936</v>
      </c>
    </row>
    <row r="13164" spans="1:13" hidden="1" x14ac:dyDescent="0.2">
      <c r="A13164" s="27">
        <v>97637</v>
      </c>
      <c r="B13164" s="28" t="s">
        <v>7124</v>
      </c>
      <c r="C13164" s="28" t="s">
        <v>5133</v>
      </c>
      <c r="D13164" s="25">
        <v>42099</v>
      </c>
      <c r="F13164" s="26">
        <v>-0.14000000000000001</v>
      </c>
      <c r="G13164" s="28" t="s">
        <v>5133</v>
      </c>
      <c r="H13164" s="28" t="s">
        <v>6666</v>
      </c>
      <c r="K13164" s="29">
        <v>42099</v>
      </c>
      <c r="L13164" s="28" t="s">
        <v>5658</v>
      </c>
      <c r="M13164" s="28" t="s">
        <v>2937</v>
      </c>
    </row>
    <row r="13165" spans="1:13" hidden="1" x14ac:dyDescent="0.2">
      <c r="A13165" s="211">
        <v>97303</v>
      </c>
      <c r="B13165" s="28" t="s">
        <v>4573</v>
      </c>
      <c r="C13165" s="28" t="s">
        <v>4574</v>
      </c>
      <c r="D13165" s="25">
        <v>42101</v>
      </c>
      <c r="F13165" s="26">
        <v>12.1</v>
      </c>
      <c r="G13165" s="28" t="s">
        <v>5143</v>
      </c>
      <c r="H13165" s="28" t="s">
        <v>3381</v>
      </c>
      <c r="J13165" s="28" t="s">
        <v>4909</v>
      </c>
      <c r="K13165" s="29">
        <v>42101</v>
      </c>
      <c r="L13165" s="28" t="s">
        <v>7174</v>
      </c>
      <c r="M13165" s="28" t="s">
        <v>7217</v>
      </c>
    </row>
    <row r="13166" spans="1:13" hidden="1" x14ac:dyDescent="0.2">
      <c r="A13166" s="211">
        <v>97302</v>
      </c>
      <c r="B13166" s="28" t="s">
        <v>4573</v>
      </c>
      <c r="C13166" s="33" t="s">
        <v>4574</v>
      </c>
      <c r="D13166" s="25">
        <v>42101</v>
      </c>
      <c r="F13166" s="26">
        <v>5</v>
      </c>
      <c r="G13166" s="28" t="s">
        <v>4590</v>
      </c>
      <c r="H13166" s="28" t="s">
        <v>5954</v>
      </c>
      <c r="J13166" s="28" t="s">
        <v>4912</v>
      </c>
      <c r="K13166" s="29">
        <v>42101</v>
      </c>
      <c r="L13166" s="33" t="s">
        <v>7182</v>
      </c>
      <c r="M13166" s="28" t="s">
        <v>160</v>
      </c>
    </row>
    <row r="13167" spans="1:13" hidden="1" x14ac:dyDescent="0.2">
      <c r="A13167" s="27">
        <v>97301</v>
      </c>
      <c r="B13167" s="28" t="s">
        <v>4573</v>
      </c>
      <c r="C13167" s="28" t="s">
        <v>4574</v>
      </c>
      <c r="D13167" s="25">
        <v>42101</v>
      </c>
      <c r="F13167" s="26">
        <v>85</v>
      </c>
      <c r="G13167" s="28" t="s">
        <v>5152</v>
      </c>
      <c r="H13167" s="28" t="s">
        <v>7311</v>
      </c>
      <c r="J13167" s="28" t="s">
        <v>4683</v>
      </c>
      <c r="K13167" s="29">
        <v>42101</v>
      </c>
      <c r="L13167" s="28" t="s">
        <v>7182</v>
      </c>
      <c r="M13167" s="28" t="s">
        <v>159</v>
      </c>
    </row>
    <row r="13168" spans="1:13" hidden="1" x14ac:dyDescent="0.2">
      <c r="A13168" s="27">
        <v>97305</v>
      </c>
      <c r="B13168" s="28" t="s">
        <v>4579</v>
      </c>
      <c r="C13168" s="28" t="s">
        <v>4574</v>
      </c>
      <c r="D13168" s="25">
        <v>42101</v>
      </c>
      <c r="F13168" s="26">
        <v>513.55999999999995</v>
      </c>
      <c r="G13168" s="28" t="s">
        <v>2008</v>
      </c>
      <c r="H13168" s="28" t="s">
        <v>6667</v>
      </c>
      <c r="K13168" s="29">
        <v>42101</v>
      </c>
      <c r="L13168" s="28" t="s">
        <v>7174</v>
      </c>
      <c r="M13168" s="28" t="s">
        <v>6451</v>
      </c>
    </row>
    <row r="13169" spans="1:13" hidden="1" x14ac:dyDescent="0.2">
      <c r="A13169" s="27">
        <v>97617.1</v>
      </c>
      <c r="B13169" s="28" t="s">
        <v>4573</v>
      </c>
      <c r="C13169" s="28" t="s">
        <v>2008</v>
      </c>
      <c r="D13169" s="25">
        <v>42101</v>
      </c>
      <c r="F13169" s="26">
        <v>13.6</v>
      </c>
      <c r="G13169" s="28" t="s">
        <v>683</v>
      </c>
      <c r="H13169" s="28" t="s">
        <v>3370</v>
      </c>
      <c r="J13169" s="28" t="s">
        <v>4909</v>
      </c>
      <c r="K13169" s="29">
        <v>42220</v>
      </c>
      <c r="L13169" s="28" t="s">
        <v>5658</v>
      </c>
      <c r="M13169" s="28" t="s">
        <v>4834</v>
      </c>
    </row>
    <row r="13170" spans="1:13" hidden="1" x14ac:dyDescent="0.2">
      <c r="A13170" s="27">
        <v>97617.2</v>
      </c>
      <c r="B13170" s="28" t="s">
        <v>4573</v>
      </c>
      <c r="C13170" s="28" t="s">
        <v>2008</v>
      </c>
      <c r="D13170" s="25">
        <v>42101</v>
      </c>
      <c r="F13170" s="26">
        <v>76.069999999999993</v>
      </c>
      <c r="G13170" s="28" t="s">
        <v>683</v>
      </c>
      <c r="H13170" s="28" t="s">
        <v>3365</v>
      </c>
      <c r="J13170" s="28" t="s">
        <v>4909</v>
      </c>
      <c r="K13170" s="29">
        <v>42220</v>
      </c>
      <c r="L13170" s="28" t="s">
        <v>5658</v>
      </c>
      <c r="M13170" s="28" t="s">
        <v>4834</v>
      </c>
    </row>
    <row r="13171" spans="1:13" hidden="1" x14ac:dyDescent="0.2">
      <c r="A13171" s="27">
        <v>97304</v>
      </c>
      <c r="B13171" s="28" t="s">
        <v>4573</v>
      </c>
      <c r="C13171" s="28" t="s">
        <v>4574</v>
      </c>
      <c r="D13171" s="25">
        <v>42101</v>
      </c>
      <c r="E13171" s="28" t="s">
        <v>3388</v>
      </c>
      <c r="F13171" s="26">
        <v>8.19</v>
      </c>
      <c r="G13171" s="28" t="s">
        <v>4589</v>
      </c>
      <c r="H13171" s="28" t="s">
        <v>3381</v>
      </c>
      <c r="J13171" s="28" t="s">
        <v>4907</v>
      </c>
      <c r="K13171" s="29">
        <v>42101</v>
      </c>
      <c r="L13171" s="28" t="s">
        <v>7174</v>
      </c>
      <c r="M13171" s="28" t="s">
        <v>7186</v>
      </c>
    </row>
    <row r="13172" spans="1:13" hidden="1" x14ac:dyDescent="0.2">
      <c r="A13172" s="27">
        <v>97449</v>
      </c>
      <c r="B13172" s="28" t="s">
        <v>4573</v>
      </c>
      <c r="C13172" s="28" t="s">
        <v>5135</v>
      </c>
      <c r="D13172" s="25">
        <v>42101</v>
      </c>
      <c r="F13172" s="26">
        <v>5.48</v>
      </c>
      <c r="G13172" s="28" t="s">
        <v>5137</v>
      </c>
      <c r="H13172" s="28" t="s">
        <v>3365</v>
      </c>
      <c r="J13172" s="28" t="s">
        <v>4909</v>
      </c>
      <c r="K13172" s="29">
        <v>42102</v>
      </c>
      <c r="L13172" s="28" t="s">
        <v>5658</v>
      </c>
      <c r="M13172" s="28" t="s">
        <v>6195</v>
      </c>
    </row>
    <row r="13173" spans="1:13" hidden="1" x14ac:dyDescent="0.2">
      <c r="A13173" s="27">
        <v>97616</v>
      </c>
      <c r="B13173" s="28" t="s">
        <v>5150</v>
      </c>
      <c r="C13173" s="28" t="s">
        <v>2008</v>
      </c>
      <c r="D13173" s="25">
        <v>42101</v>
      </c>
      <c r="F13173" s="26">
        <v>-513.55999999999995</v>
      </c>
      <c r="G13173" s="28" t="s">
        <v>4574</v>
      </c>
      <c r="H13173" s="28" t="s">
        <v>6667</v>
      </c>
      <c r="K13173" s="29">
        <v>42189</v>
      </c>
      <c r="L13173" s="28" t="s">
        <v>5658</v>
      </c>
      <c r="M13173" s="28" t="s">
        <v>4840</v>
      </c>
    </row>
    <row r="13174" spans="1:13" x14ac:dyDescent="0.2">
      <c r="A13174" s="27">
        <v>97448</v>
      </c>
      <c r="B13174" s="28" t="s">
        <v>4573</v>
      </c>
      <c r="C13174" s="28" t="s">
        <v>5135</v>
      </c>
      <c r="D13174" s="25">
        <v>42101</v>
      </c>
      <c r="F13174" s="26">
        <v>263.89999999999998</v>
      </c>
      <c r="G13174" s="28" t="s">
        <v>2205</v>
      </c>
      <c r="H13174" s="28" t="s">
        <v>7151</v>
      </c>
      <c r="J13174" s="28" t="s">
        <v>4911</v>
      </c>
      <c r="K13174" s="29">
        <v>42102</v>
      </c>
      <c r="L13174" s="28" t="s">
        <v>5658</v>
      </c>
      <c r="M13174" s="28" t="s">
        <v>1584</v>
      </c>
    </row>
    <row r="13175" spans="1:13" hidden="1" x14ac:dyDescent="0.2">
      <c r="A13175" s="211">
        <v>97455</v>
      </c>
      <c r="B13175" s="28" t="s">
        <v>4573</v>
      </c>
      <c r="C13175" s="28" t="s">
        <v>5135</v>
      </c>
      <c r="D13175" s="25">
        <v>42102</v>
      </c>
      <c r="F13175" s="26">
        <v>13.08</v>
      </c>
      <c r="G13175" s="28" t="s">
        <v>1555</v>
      </c>
      <c r="H13175" s="28" t="s">
        <v>3370</v>
      </c>
      <c r="J13175" s="28" t="s">
        <v>4909</v>
      </c>
      <c r="K13175" s="29">
        <v>42103</v>
      </c>
      <c r="L13175" s="28" t="s">
        <v>5658</v>
      </c>
      <c r="M13175" s="28" t="s">
        <v>5076</v>
      </c>
    </row>
    <row r="13176" spans="1:13" hidden="1" x14ac:dyDescent="0.2">
      <c r="A13176" s="211">
        <v>97299</v>
      </c>
      <c r="B13176" s="28" t="s">
        <v>4573</v>
      </c>
      <c r="C13176" s="28" t="s">
        <v>4574</v>
      </c>
      <c r="D13176" s="25">
        <v>42102</v>
      </c>
      <c r="F13176" s="26">
        <v>20</v>
      </c>
      <c r="G13176" s="28" t="s">
        <v>4817</v>
      </c>
      <c r="H13176" s="28" t="s">
        <v>5954</v>
      </c>
      <c r="J13176" s="28" t="s">
        <v>4911</v>
      </c>
      <c r="K13176" s="29">
        <v>42102</v>
      </c>
      <c r="L13176" s="28" t="s">
        <v>7174</v>
      </c>
      <c r="M13176" s="28" t="s">
        <v>7248</v>
      </c>
    </row>
    <row r="13177" spans="1:13" hidden="1" x14ac:dyDescent="0.2">
      <c r="A13177" s="211">
        <v>97454</v>
      </c>
      <c r="B13177" s="28" t="s">
        <v>4573</v>
      </c>
      <c r="C13177" s="28" t="s">
        <v>5135</v>
      </c>
      <c r="D13177" s="25">
        <v>42102</v>
      </c>
      <c r="F13177" s="26">
        <v>5.2</v>
      </c>
      <c r="G13177" s="28" t="s">
        <v>990</v>
      </c>
      <c r="H13177" s="28" t="s">
        <v>3379</v>
      </c>
      <c r="J13177" s="28" t="s">
        <v>4907</v>
      </c>
      <c r="K13177" s="29">
        <v>42103</v>
      </c>
      <c r="L13177" s="28" t="s">
        <v>5658</v>
      </c>
      <c r="M13177" s="28" t="s">
        <v>1523</v>
      </c>
    </row>
    <row r="13178" spans="1:13" hidden="1" x14ac:dyDescent="0.2">
      <c r="A13178" s="211">
        <v>97300</v>
      </c>
      <c r="B13178" s="28" t="s">
        <v>4573</v>
      </c>
      <c r="C13178" s="28" t="s">
        <v>4574</v>
      </c>
      <c r="D13178" s="25">
        <v>42102</v>
      </c>
      <c r="F13178" s="26">
        <v>12</v>
      </c>
      <c r="G13178" s="28" t="s">
        <v>4596</v>
      </c>
      <c r="H13178" s="28" t="s">
        <v>5954</v>
      </c>
      <c r="J13178" s="28" t="s">
        <v>4912</v>
      </c>
      <c r="K13178" s="29">
        <v>42102</v>
      </c>
      <c r="L13178" s="28" t="s">
        <v>7174</v>
      </c>
      <c r="M13178" s="28" t="s">
        <v>4596</v>
      </c>
    </row>
    <row r="13179" spans="1:13" hidden="1" x14ac:dyDescent="0.2">
      <c r="A13179" s="27">
        <v>97618</v>
      </c>
      <c r="B13179" s="28" t="s">
        <v>4573</v>
      </c>
      <c r="C13179" s="28" t="s">
        <v>2008</v>
      </c>
      <c r="D13179" s="25">
        <v>42102</v>
      </c>
      <c r="F13179" s="26">
        <v>17.45</v>
      </c>
      <c r="G13179" s="28" t="s">
        <v>683</v>
      </c>
      <c r="H13179" s="28" t="s">
        <v>3365</v>
      </c>
      <c r="J13179" s="28" t="s">
        <v>4909</v>
      </c>
      <c r="K13179" s="29">
        <v>42251</v>
      </c>
      <c r="L13179" s="28" t="s">
        <v>5658</v>
      </c>
      <c r="M13179" s="28" t="s">
        <v>4831</v>
      </c>
    </row>
    <row r="13180" spans="1:13" hidden="1" x14ac:dyDescent="0.2">
      <c r="A13180" s="27">
        <v>97453</v>
      </c>
      <c r="B13180" s="28" t="s">
        <v>4573</v>
      </c>
      <c r="C13180" s="28" t="s">
        <v>5135</v>
      </c>
      <c r="D13180" s="25">
        <v>42102</v>
      </c>
      <c r="F13180" s="26">
        <v>34.479999999999997</v>
      </c>
      <c r="G13180" s="28" t="s">
        <v>7486</v>
      </c>
      <c r="H13180" s="28" t="s">
        <v>3381</v>
      </c>
      <c r="J13180" s="28" t="s">
        <v>4906</v>
      </c>
      <c r="K13180" s="29">
        <v>42103</v>
      </c>
      <c r="L13180" s="28" t="s">
        <v>5658</v>
      </c>
      <c r="M13180" s="28" t="s">
        <v>5565</v>
      </c>
    </row>
    <row r="13181" spans="1:13" hidden="1" x14ac:dyDescent="0.2">
      <c r="A13181" s="211">
        <v>97456</v>
      </c>
      <c r="B13181" s="28" t="s">
        <v>4573</v>
      </c>
      <c r="C13181" s="28" t="s">
        <v>5135</v>
      </c>
      <c r="D13181" s="25">
        <v>42103</v>
      </c>
      <c r="E13181" s="28" t="s">
        <v>1446</v>
      </c>
      <c r="F13181" s="26">
        <v>5.98</v>
      </c>
      <c r="G13181" s="28" t="s">
        <v>880</v>
      </c>
      <c r="H13181" s="28" t="s">
        <v>277</v>
      </c>
      <c r="J13181" s="28" t="s">
        <v>4911</v>
      </c>
      <c r="K13181" s="29">
        <v>42104</v>
      </c>
      <c r="L13181" s="28" t="s">
        <v>5658</v>
      </c>
      <c r="M13181" s="28" t="s">
        <v>3329</v>
      </c>
    </row>
    <row r="13182" spans="1:13" hidden="1" x14ac:dyDescent="0.2">
      <c r="A13182" s="211">
        <v>97457</v>
      </c>
      <c r="B13182" s="28" t="s">
        <v>4573</v>
      </c>
      <c r="C13182" s="28" t="s">
        <v>5135</v>
      </c>
      <c r="D13182" s="25">
        <v>42103</v>
      </c>
      <c r="F13182" s="26">
        <v>13.59</v>
      </c>
      <c r="G13182" s="28" t="s">
        <v>7050</v>
      </c>
      <c r="H13182" s="28" t="s">
        <v>3488</v>
      </c>
      <c r="J13182" s="28" t="s">
        <v>4911</v>
      </c>
      <c r="K13182" s="29">
        <v>42105</v>
      </c>
      <c r="L13182" s="28" t="s">
        <v>5658</v>
      </c>
      <c r="M13182" s="28" t="s">
        <v>4151</v>
      </c>
    </row>
    <row r="13183" spans="1:13" hidden="1" x14ac:dyDescent="0.2">
      <c r="A13183" s="211">
        <v>97458</v>
      </c>
      <c r="B13183" s="28" t="s">
        <v>4573</v>
      </c>
      <c r="C13183" s="28" t="s">
        <v>5135</v>
      </c>
      <c r="D13183" s="25">
        <v>42103</v>
      </c>
      <c r="F13183" s="26">
        <v>7.14</v>
      </c>
      <c r="G13183" s="28" t="s">
        <v>7050</v>
      </c>
      <c r="H13183" s="28" t="s">
        <v>3488</v>
      </c>
      <c r="J13183" s="28" t="s">
        <v>4911</v>
      </c>
      <c r="K13183" s="29">
        <v>42105</v>
      </c>
      <c r="L13183" s="28" t="s">
        <v>5658</v>
      </c>
      <c r="M13183" s="28" t="s">
        <v>4151</v>
      </c>
    </row>
    <row r="13184" spans="1:13" hidden="1" x14ac:dyDescent="0.2">
      <c r="A13184" s="27">
        <v>97619.1</v>
      </c>
      <c r="B13184" s="28" t="s">
        <v>4573</v>
      </c>
      <c r="C13184" s="28" t="s">
        <v>2008</v>
      </c>
      <c r="D13184" s="25">
        <v>42103</v>
      </c>
      <c r="E13184" s="28" t="s">
        <v>2799</v>
      </c>
      <c r="F13184" s="26">
        <v>10</v>
      </c>
      <c r="G13184" s="28" t="s">
        <v>683</v>
      </c>
      <c r="H13184" s="28" t="s">
        <v>277</v>
      </c>
      <c r="J13184" s="28" t="s">
        <v>4909</v>
      </c>
      <c r="K13184" s="29">
        <v>42281</v>
      </c>
      <c r="L13184" s="28" t="s">
        <v>5658</v>
      </c>
      <c r="M13184" s="28" t="s">
        <v>4836</v>
      </c>
    </row>
    <row r="13185" spans="1:13" hidden="1" x14ac:dyDescent="0.2">
      <c r="A13185" s="27">
        <v>97619.199999999997</v>
      </c>
      <c r="B13185" s="28" t="s">
        <v>4573</v>
      </c>
      <c r="C13185" s="28" t="s">
        <v>2008</v>
      </c>
      <c r="D13185" s="25">
        <v>42103</v>
      </c>
      <c r="E13185" s="28" t="s">
        <v>2670</v>
      </c>
      <c r="F13185" s="26">
        <v>4</v>
      </c>
      <c r="G13185" s="28" t="s">
        <v>683</v>
      </c>
      <c r="H13185" s="28" t="s">
        <v>3488</v>
      </c>
      <c r="J13185" s="28" t="s">
        <v>4909</v>
      </c>
      <c r="K13185" s="29">
        <v>42281</v>
      </c>
      <c r="L13185" s="28" t="s">
        <v>5658</v>
      </c>
      <c r="M13185" s="28" t="s">
        <v>4836</v>
      </c>
    </row>
    <row r="13186" spans="1:13" hidden="1" x14ac:dyDescent="0.2">
      <c r="A13186" s="27">
        <v>97619.3</v>
      </c>
      <c r="B13186" s="28" t="s">
        <v>4573</v>
      </c>
      <c r="C13186" s="28" t="s">
        <v>2008</v>
      </c>
      <c r="D13186" s="25">
        <v>42103</v>
      </c>
      <c r="F13186" s="26">
        <v>27.79</v>
      </c>
      <c r="G13186" s="28" t="s">
        <v>683</v>
      </c>
      <c r="H13186" s="28" t="s">
        <v>3365</v>
      </c>
      <c r="J13186" s="28" t="s">
        <v>4909</v>
      </c>
      <c r="K13186" s="29">
        <v>42281</v>
      </c>
      <c r="L13186" s="28" t="s">
        <v>5658</v>
      </c>
      <c r="M13186" s="28" t="s">
        <v>4836</v>
      </c>
    </row>
    <row r="13187" spans="1:13" hidden="1" x14ac:dyDescent="0.2">
      <c r="A13187" s="211">
        <v>97296</v>
      </c>
      <c r="B13187" s="28" t="s">
        <v>4579</v>
      </c>
      <c r="C13187" s="28" t="s">
        <v>4574</v>
      </c>
      <c r="D13187" s="25">
        <v>42104</v>
      </c>
      <c r="F13187" s="26">
        <v>50</v>
      </c>
      <c r="G13187" s="28" t="s">
        <v>4580</v>
      </c>
      <c r="H13187" s="28" t="s">
        <v>6667</v>
      </c>
      <c r="K13187" s="29">
        <v>42104</v>
      </c>
      <c r="L13187" s="28" t="s">
        <v>3059</v>
      </c>
      <c r="M13187" s="28" t="s">
        <v>137</v>
      </c>
    </row>
    <row r="13188" spans="1:13" hidden="1" x14ac:dyDescent="0.2">
      <c r="A13188" s="211">
        <v>97298</v>
      </c>
      <c r="B13188" s="28" t="s">
        <v>4573</v>
      </c>
      <c r="C13188" s="28" t="s">
        <v>4574</v>
      </c>
      <c r="D13188" s="25">
        <v>42104</v>
      </c>
      <c r="F13188" s="26">
        <v>38</v>
      </c>
      <c r="G13188" s="28" t="s">
        <v>6756</v>
      </c>
      <c r="H13188" s="28" t="s">
        <v>277</v>
      </c>
      <c r="J13188" s="28" t="s">
        <v>4911</v>
      </c>
      <c r="K13188" s="29">
        <v>42104</v>
      </c>
      <c r="L13188" s="28" t="s">
        <v>7174</v>
      </c>
      <c r="M13188" s="28" t="s">
        <v>6785</v>
      </c>
    </row>
    <row r="13189" spans="1:13" hidden="1" x14ac:dyDescent="0.2">
      <c r="A13189" s="211">
        <v>97297</v>
      </c>
      <c r="B13189" s="28" t="s">
        <v>4573</v>
      </c>
      <c r="C13189" s="28" t="s">
        <v>4574</v>
      </c>
      <c r="D13189" s="25">
        <v>42104</v>
      </c>
      <c r="E13189" s="28" t="s">
        <v>2598</v>
      </c>
      <c r="F13189" s="26">
        <v>13.75</v>
      </c>
      <c r="G13189" s="28" t="s">
        <v>681</v>
      </c>
      <c r="H13189" s="28" t="s">
        <v>7165</v>
      </c>
      <c r="J13189" s="28" t="s">
        <v>4907</v>
      </c>
      <c r="K13189" s="29">
        <v>42104</v>
      </c>
      <c r="L13189" s="28" t="s">
        <v>7174</v>
      </c>
      <c r="M13189" s="28" t="s">
        <v>697</v>
      </c>
    </row>
    <row r="13190" spans="1:13" hidden="1" x14ac:dyDescent="0.2">
      <c r="A13190" s="211">
        <v>97459</v>
      </c>
      <c r="B13190" s="28" t="s">
        <v>4573</v>
      </c>
      <c r="C13190" s="28" t="s">
        <v>5135</v>
      </c>
      <c r="D13190" s="25">
        <v>42104</v>
      </c>
      <c r="E13190" s="28" t="s">
        <v>2051</v>
      </c>
      <c r="F13190" s="26">
        <v>7.15</v>
      </c>
      <c r="G13190" s="28" t="s">
        <v>4535</v>
      </c>
      <c r="H13190" s="28" t="s">
        <v>3484</v>
      </c>
      <c r="J13190" s="28" t="s">
        <v>4907</v>
      </c>
      <c r="K13190" s="29">
        <v>42105</v>
      </c>
      <c r="L13190" s="28" t="s">
        <v>5658</v>
      </c>
      <c r="M13190" s="28" t="s">
        <v>6362</v>
      </c>
    </row>
    <row r="13191" spans="1:13" hidden="1" x14ac:dyDescent="0.2">
      <c r="A13191" s="211">
        <v>97460</v>
      </c>
      <c r="B13191" s="28" t="s">
        <v>4573</v>
      </c>
      <c r="C13191" s="28" t="s">
        <v>5135</v>
      </c>
      <c r="D13191" s="25">
        <v>42104</v>
      </c>
      <c r="E13191" s="28" t="s">
        <v>3533</v>
      </c>
      <c r="F13191" s="26">
        <v>64.44</v>
      </c>
      <c r="G13191" s="28" t="s">
        <v>4535</v>
      </c>
      <c r="H13191" s="28" t="s">
        <v>5953</v>
      </c>
      <c r="J13191" s="28" t="s">
        <v>4909</v>
      </c>
      <c r="K13191" s="29">
        <v>42105</v>
      </c>
      <c r="L13191" s="28" t="s">
        <v>5658</v>
      </c>
      <c r="M13191" s="28" t="s">
        <v>6362</v>
      </c>
    </row>
    <row r="13192" spans="1:13" hidden="1" x14ac:dyDescent="0.2">
      <c r="A13192" s="27">
        <v>97461</v>
      </c>
      <c r="B13192" s="28" t="s">
        <v>4573</v>
      </c>
      <c r="C13192" s="28" t="s">
        <v>5135</v>
      </c>
      <c r="D13192" s="25">
        <v>42104</v>
      </c>
      <c r="F13192" s="26">
        <v>6.05</v>
      </c>
      <c r="G13192" s="28" t="s">
        <v>7119</v>
      </c>
      <c r="H13192" s="28" t="s">
        <v>3365</v>
      </c>
      <c r="J13192" s="28" t="s">
        <v>4911</v>
      </c>
      <c r="K13192" s="29">
        <v>42105</v>
      </c>
      <c r="L13192" s="28" t="s">
        <v>5658</v>
      </c>
      <c r="M13192" s="28" t="s">
        <v>6161</v>
      </c>
    </row>
    <row r="13193" spans="1:13" hidden="1" x14ac:dyDescent="0.2">
      <c r="A13193" s="211">
        <v>97462</v>
      </c>
      <c r="B13193" s="28" t="s">
        <v>4573</v>
      </c>
      <c r="C13193" s="28" t="s">
        <v>5135</v>
      </c>
      <c r="D13193" s="25">
        <v>42105</v>
      </c>
      <c r="F13193" s="26">
        <v>4</v>
      </c>
      <c r="G13193" s="28" t="s">
        <v>990</v>
      </c>
      <c r="H13193" s="28" t="s">
        <v>3379</v>
      </c>
      <c r="J13193" s="28" t="s">
        <v>4907</v>
      </c>
      <c r="K13193" s="29">
        <v>42107</v>
      </c>
      <c r="L13193" s="28" t="s">
        <v>5658</v>
      </c>
      <c r="M13193" s="28" t="s">
        <v>1523</v>
      </c>
    </row>
    <row r="13194" spans="1:13" hidden="1" x14ac:dyDescent="0.2">
      <c r="A13194" s="27">
        <v>97620</v>
      </c>
      <c r="B13194" s="28" t="s">
        <v>4573</v>
      </c>
      <c r="C13194" s="28" t="s">
        <v>2008</v>
      </c>
      <c r="D13194" s="25">
        <v>42105</v>
      </c>
      <c r="F13194" s="26">
        <v>33.479999999999997</v>
      </c>
      <c r="G13194" s="28" t="s">
        <v>683</v>
      </c>
      <c r="H13194" s="28" t="s">
        <v>3365</v>
      </c>
      <c r="J13194" s="28" t="s">
        <v>4909</v>
      </c>
      <c r="K13194" s="29" t="s">
        <v>2392</v>
      </c>
      <c r="L13194" s="28" t="s">
        <v>5658</v>
      </c>
      <c r="M13194" s="28" t="s">
        <v>4834</v>
      </c>
    </row>
    <row r="13195" spans="1:13" hidden="1" x14ac:dyDescent="0.2">
      <c r="A13195" s="27">
        <v>97621</v>
      </c>
      <c r="B13195" s="28" t="s">
        <v>4573</v>
      </c>
      <c r="C13195" s="28" t="s">
        <v>2008</v>
      </c>
      <c r="D13195" s="25">
        <v>42105</v>
      </c>
      <c r="F13195" s="26">
        <v>34.32</v>
      </c>
      <c r="G13195" s="28" t="s">
        <v>683</v>
      </c>
      <c r="H13195" s="28" t="s">
        <v>7322</v>
      </c>
      <c r="J13195" s="28" t="s">
        <v>7139</v>
      </c>
      <c r="K13195" s="29" t="s">
        <v>2392</v>
      </c>
      <c r="L13195" s="28" t="s">
        <v>5658</v>
      </c>
      <c r="M13195" s="28" t="s">
        <v>4832</v>
      </c>
    </row>
    <row r="13196" spans="1:13" hidden="1" x14ac:dyDescent="0.2">
      <c r="A13196" s="211">
        <v>97464</v>
      </c>
      <c r="B13196" s="28" t="s">
        <v>4573</v>
      </c>
      <c r="C13196" s="28" t="s">
        <v>5135</v>
      </c>
      <c r="D13196" s="25">
        <v>42106</v>
      </c>
      <c r="F13196" s="26">
        <v>52.32</v>
      </c>
      <c r="G13196" s="28" t="s">
        <v>1157</v>
      </c>
      <c r="H13196" s="28" t="s">
        <v>7322</v>
      </c>
      <c r="J13196" s="28" t="s">
        <v>7139</v>
      </c>
      <c r="K13196" s="29">
        <v>42107</v>
      </c>
      <c r="L13196" s="28" t="s">
        <v>5658</v>
      </c>
      <c r="M13196" s="28" t="s">
        <v>3582</v>
      </c>
    </row>
    <row r="13197" spans="1:13" hidden="1" x14ac:dyDescent="0.2">
      <c r="A13197" s="211">
        <v>97463</v>
      </c>
      <c r="B13197" s="28" t="s">
        <v>4573</v>
      </c>
      <c r="C13197" s="28" t="s">
        <v>5135</v>
      </c>
      <c r="D13197" s="25">
        <v>42106</v>
      </c>
      <c r="F13197" s="26">
        <v>5.99</v>
      </c>
      <c r="G13197" s="28" t="s">
        <v>5710</v>
      </c>
      <c r="H13197" s="28" t="s">
        <v>3381</v>
      </c>
      <c r="J13197" s="28" t="s">
        <v>4909</v>
      </c>
      <c r="K13197" s="29">
        <v>42107</v>
      </c>
      <c r="L13197" s="28" t="s">
        <v>5658</v>
      </c>
      <c r="M13197" s="28" t="s">
        <v>1422</v>
      </c>
    </row>
    <row r="13198" spans="1:13" hidden="1" x14ac:dyDescent="0.2">
      <c r="A13198" s="211">
        <v>97466</v>
      </c>
      <c r="B13198" s="28" t="s">
        <v>4573</v>
      </c>
      <c r="C13198" s="28" t="s">
        <v>5135</v>
      </c>
      <c r="D13198" s="25">
        <v>42107</v>
      </c>
      <c r="F13198" s="26">
        <v>3.59</v>
      </c>
      <c r="G13198" s="28" t="s">
        <v>7120</v>
      </c>
      <c r="H13198" s="28" t="s">
        <v>3484</v>
      </c>
      <c r="J13198" s="28" t="s">
        <v>4911</v>
      </c>
      <c r="K13198" s="29">
        <v>42108</v>
      </c>
      <c r="L13198" s="28" t="s">
        <v>5658</v>
      </c>
      <c r="M13198" s="28" t="s">
        <v>3798</v>
      </c>
    </row>
    <row r="13199" spans="1:13" hidden="1" x14ac:dyDescent="0.2">
      <c r="A13199" s="27">
        <v>97295</v>
      </c>
      <c r="B13199" s="28" t="s">
        <v>4573</v>
      </c>
      <c r="C13199" s="28" t="s">
        <v>4574</v>
      </c>
      <c r="D13199" s="25">
        <v>42107</v>
      </c>
      <c r="F13199" s="26">
        <v>85</v>
      </c>
      <c r="G13199" s="28" t="s">
        <v>5152</v>
      </c>
      <c r="H13199" s="28" t="s">
        <v>7311</v>
      </c>
      <c r="J13199" s="28" t="s">
        <v>4683</v>
      </c>
      <c r="K13199" s="29">
        <v>42107</v>
      </c>
      <c r="L13199" s="28" t="s">
        <v>7182</v>
      </c>
      <c r="M13199" s="28" t="s">
        <v>158</v>
      </c>
    </row>
    <row r="13200" spans="1:13" hidden="1" x14ac:dyDescent="0.2">
      <c r="A13200" s="27">
        <v>97465.1</v>
      </c>
      <c r="B13200" s="28" t="s">
        <v>4573</v>
      </c>
      <c r="C13200" s="28" t="s">
        <v>5135</v>
      </c>
      <c r="D13200" s="25">
        <v>42107</v>
      </c>
      <c r="E13200" s="28" t="s">
        <v>1331</v>
      </c>
      <c r="F13200" s="26">
        <v>39</v>
      </c>
      <c r="G13200" s="28" t="s">
        <v>5137</v>
      </c>
      <c r="H13200" s="28" t="s">
        <v>3488</v>
      </c>
      <c r="J13200" s="28" t="s">
        <v>4909</v>
      </c>
      <c r="K13200" s="29">
        <v>42108</v>
      </c>
      <c r="L13200" s="28" t="s">
        <v>5658</v>
      </c>
      <c r="M13200" s="28" t="s">
        <v>3175</v>
      </c>
    </row>
    <row r="13201" spans="1:13" hidden="1" x14ac:dyDescent="0.2">
      <c r="A13201" s="27">
        <v>97465.2</v>
      </c>
      <c r="B13201" s="28" t="s">
        <v>4573</v>
      </c>
      <c r="C13201" s="28" t="s">
        <v>5135</v>
      </c>
      <c r="D13201" s="25">
        <v>42107</v>
      </c>
      <c r="F13201" s="26">
        <v>71.89</v>
      </c>
      <c r="G13201" s="28" t="s">
        <v>5137</v>
      </c>
      <c r="H13201" s="28" t="s">
        <v>3365</v>
      </c>
      <c r="J13201" s="28" t="s">
        <v>4909</v>
      </c>
      <c r="K13201" s="29">
        <v>42108</v>
      </c>
      <c r="L13201" s="28" t="s">
        <v>5658</v>
      </c>
      <c r="M13201" s="28" t="s">
        <v>3175</v>
      </c>
    </row>
    <row r="13202" spans="1:13" hidden="1" x14ac:dyDescent="0.2">
      <c r="A13202" s="211">
        <v>97469</v>
      </c>
      <c r="B13202" s="28" t="s">
        <v>4573</v>
      </c>
      <c r="C13202" s="28" t="s">
        <v>5135</v>
      </c>
      <c r="D13202" s="25">
        <v>42108</v>
      </c>
      <c r="F13202" s="26">
        <v>4.4000000000000004</v>
      </c>
      <c r="G13202" s="28" t="s">
        <v>7120</v>
      </c>
      <c r="H13202" s="28" t="s">
        <v>3484</v>
      </c>
      <c r="J13202" s="28" t="s">
        <v>4907</v>
      </c>
      <c r="K13202" s="29">
        <v>42109</v>
      </c>
      <c r="L13202" s="28" t="s">
        <v>5658</v>
      </c>
      <c r="M13202" s="28" t="s">
        <v>6210</v>
      </c>
    </row>
    <row r="13203" spans="1:13" x14ac:dyDescent="0.2">
      <c r="A13203" s="211">
        <v>97468</v>
      </c>
      <c r="B13203" s="28" t="s">
        <v>4573</v>
      </c>
      <c r="C13203" s="28" t="s">
        <v>5135</v>
      </c>
      <c r="D13203" s="25">
        <v>42108</v>
      </c>
      <c r="F13203" s="26">
        <v>36</v>
      </c>
      <c r="G13203" s="28" t="s">
        <v>2773</v>
      </c>
      <c r="H13203" s="28" t="s">
        <v>7151</v>
      </c>
      <c r="J13203" s="28" t="s">
        <v>4907</v>
      </c>
      <c r="K13203" s="29">
        <v>42109</v>
      </c>
      <c r="L13203" s="28" t="s">
        <v>5658</v>
      </c>
      <c r="M13203" s="28" t="s">
        <v>3330</v>
      </c>
    </row>
    <row r="13204" spans="1:13" hidden="1" x14ac:dyDescent="0.2">
      <c r="A13204" s="27">
        <v>97467</v>
      </c>
      <c r="B13204" s="28" t="s">
        <v>4573</v>
      </c>
      <c r="C13204" s="28" t="s">
        <v>5135</v>
      </c>
      <c r="D13204" s="25">
        <v>42108</v>
      </c>
      <c r="E13204" s="28" t="s">
        <v>8004</v>
      </c>
      <c r="F13204" s="26">
        <v>34.950000000000003</v>
      </c>
      <c r="G13204" s="28" t="s">
        <v>884</v>
      </c>
      <c r="H13204" s="28" t="s">
        <v>7322</v>
      </c>
      <c r="J13204" s="28" t="s">
        <v>4549</v>
      </c>
      <c r="K13204" s="29">
        <v>42109</v>
      </c>
      <c r="L13204" s="28" t="s">
        <v>5658</v>
      </c>
      <c r="M13204" s="28" t="s">
        <v>1654</v>
      </c>
    </row>
    <row r="13205" spans="1:13" hidden="1" x14ac:dyDescent="0.2">
      <c r="A13205" s="211">
        <v>97294</v>
      </c>
      <c r="B13205" s="28" t="s">
        <v>4573</v>
      </c>
      <c r="C13205" s="28" t="s">
        <v>4574</v>
      </c>
      <c r="D13205" s="25">
        <v>42109</v>
      </c>
      <c r="E13205" s="28" t="s">
        <v>1006</v>
      </c>
      <c r="F13205" s="26">
        <v>200.41</v>
      </c>
      <c r="G13205" s="28" t="s">
        <v>5211</v>
      </c>
      <c r="H13205" s="28" t="s">
        <v>7322</v>
      </c>
      <c r="J13205" s="28" t="s">
        <v>4549</v>
      </c>
      <c r="K13205" s="29">
        <v>42109</v>
      </c>
      <c r="L13205" s="28" t="s">
        <v>7212</v>
      </c>
      <c r="M13205" s="28" t="s">
        <v>157</v>
      </c>
    </row>
    <row r="13206" spans="1:13" hidden="1" x14ac:dyDescent="0.2">
      <c r="A13206" s="211">
        <v>97471</v>
      </c>
      <c r="B13206" s="28" t="s">
        <v>4573</v>
      </c>
      <c r="C13206" s="28" t="s">
        <v>5135</v>
      </c>
      <c r="D13206" s="25">
        <v>42109</v>
      </c>
      <c r="F13206" s="26">
        <v>11.49</v>
      </c>
      <c r="G13206" s="28" t="s">
        <v>4917</v>
      </c>
      <c r="H13206" s="28" t="s">
        <v>3370</v>
      </c>
      <c r="J13206" s="28" t="s">
        <v>4911</v>
      </c>
      <c r="K13206" s="29">
        <v>42110</v>
      </c>
      <c r="L13206" s="28" t="s">
        <v>5658</v>
      </c>
      <c r="M13206" s="28" t="s">
        <v>3331</v>
      </c>
    </row>
    <row r="13207" spans="1:13" hidden="1" x14ac:dyDescent="0.2">
      <c r="A13207" s="211">
        <v>97293</v>
      </c>
      <c r="B13207" s="28" t="s">
        <v>4573</v>
      </c>
      <c r="C13207" s="28" t="s">
        <v>4574</v>
      </c>
      <c r="D13207" s="25">
        <v>42109</v>
      </c>
      <c r="E13207" s="28" t="s">
        <v>543</v>
      </c>
      <c r="F13207" s="26">
        <v>230</v>
      </c>
      <c r="G13207" s="28" t="s">
        <v>685</v>
      </c>
      <c r="H13207" s="28" t="s">
        <v>7322</v>
      </c>
      <c r="J13207" s="28" t="s">
        <v>4549</v>
      </c>
      <c r="K13207" s="29">
        <v>42109</v>
      </c>
      <c r="L13207" s="28" t="s">
        <v>7212</v>
      </c>
      <c r="M13207" s="28" t="s">
        <v>156</v>
      </c>
    </row>
    <row r="13208" spans="1:13" hidden="1" x14ac:dyDescent="0.2">
      <c r="A13208" s="211">
        <v>97470.1</v>
      </c>
      <c r="B13208" s="28" t="s">
        <v>4573</v>
      </c>
      <c r="C13208" s="28" t="s">
        <v>5135</v>
      </c>
      <c r="D13208" s="25">
        <v>42109</v>
      </c>
      <c r="E13208" s="28" t="s">
        <v>3533</v>
      </c>
      <c r="F13208" s="26">
        <v>6.4</v>
      </c>
      <c r="G13208" s="28" t="s">
        <v>2208</v>
      </c>
      <c r="H13208" s="28" t="s">
        <v>5953</v>
      </c>
      <c r="J13208" s="28" t="s">
        <v>4909</v>
      </c>
      <c r="K13208" s="29">
        <v>42110</v>
      </c>
      <c r="L13208" s="28" t="s">
        <v>5658</v>
      </c>
      <c r="M13208" s="28" t="s">
        <v>705</v>
      </c>
    </row>
    <row r="13209" spans="1:13" hidden="1" x14ac:dyDescent="0.2">
      <c r="A13209" s="211">
        <v>97470.2</v>
      </c>
      <c r="B13209" s="28" t="s">
        <v>4573</v>
      </c>
      <c r="C13209" s="28" t="s">
        <v>5135</v>
      </c>
      <c r="D13209" s="25">
        <v>42109</v>
      </c>
      <c r="F13209" s="26">
        <v>20.75</v>
      </c>
      <c r="G13209" s="28" t="s">
        <v>2208</v>
      </c>
      <c r="H13209" s="28" t="s">
        <v>3365</v>
      </c>
      <c r="J13209" s="28" t="s">
        <v>4909</v>
      </c>
      <c r="K13209" s="29">
        <v>42110</v>
      </c>
      <c r="L13209" s="28" t="s">
        <v>5658</v>
      </c>
      <c r="M13209" s="28" t="s">
        <v>705</v>
      </c>
    </row>
    <row r="13210" spans="1:13" hidden="1" x14ac:dyDescent="0.2">
      <c r="A13210" s="27">
        <v>97472</v>
      </c>
      <c r="B13210" s="28" t="s">
        <v>4573</v>
      </c>
      <c r="C13210" s="28" t="s">
        <v>5135</v>
      </c>
      <c r="D13210" s="25">
        <v>42109</v>
      </c>
      <c r="F13210" s="26">
        <v>9.99</v>
      </c>
      <c r="G13210" s="28" t="s">
        <v>4139</v>
      </c>
      <c r="H13210" s="28" t="s">
        <v>3381</v>
      </c>
      <c r="J13210" s="28" t="s">
        <v>4911</v>
      </c>
      <c r="K13210" s="29">
        <v>42111</v>
      </c>
      <c r="L13210" s="28" t="s">
        <v>5658</v>
      </c>
      <c r="M13210" s="28" t="s">
        <v>1614</v>
      </c>
    </row>
    <row r="13211" spans="1:13" hidden="1" x14ac:dyDescent="0.2">
      <c r="A13211" s="211">
        <v>97473</v>
      </c>
      <c r="B13211" s="28" t="s">
        <v>4573</v>
      </c>
      <c r="C13211" s="28" t="s">
        <v>5135</v>
      </c>
      <c r="D13211" s="25">
        <v>42110</v>
      </c>
      <c r="E13211" s="28" t="s">
        <v>2772</v>
      </c>
      <c r="F13211" s="26">
        <v>431</v>
      </c>
      <c r="G13211" s="28" t="s">
        <v>2771</v>
      </c>
      <c r="H13211" s="28" t="s">
        <v>4599</v>
      </c>
      <c r="I13211" s="28" t="s">
        <v>7291</v>
      </c>
      <c r="J13211" s="28" t="s">
        <v>4906</v>
      </c>
      <c r="K13211" s="29">
        <v>42111</v>
      </c>
      <c r="L13211" s="28" t="s">
        <v>5658</v>
      </c>
      <c r="M13211" s="28" t="s">
        <v>920</v>
      </c>
    </row>
    <row r="13212" spans="1:13" hidden="1" x14ac:dyDescent="0.2">
      <c r="A13212" s="211">
        <v>97475</v>
      </c>
      <c r="B13212" s="28" t="s">
        <v>4573</v>
      </c>
      <c r="C13212" s="28" t="s">
        <v>5135</v>
      </c>
      <c r="D13212" s="25">
        <v>42111</v>
      </c>
      <c r="E13212" s="28" t="s">
        <v>2770</v>
      </c>
      <c r="F13212" s="26">
        <v>25</v>
      </c>
      <c r="G13212" s="28" t="s">
        <v>4915</v>
      </c>
      <c r="H13212" s="28" t="s">
        <v>4600</v>
      </c>
      <c r="J13212" s="28" t="s">
        <v>4906</v>
      </c>
      <c r="K13212" s="29">
        <v>42114</v>
      </c>
      <c r="L13212" s="28" t="s">
        <v>5658</v>
      </c>
      <c r="M13212" s="28" t="s">
        <v>3332</v>
      </c>
    </row>
    <row r="13213" spans="1:13" hidden="1" x14ac:dyDescent="0.2">
      <c r="A13213" s="27">
        <v>97595</v>
      </c>
      <c r="B13213" s="28" t="s">
        <v>4573</v>
      </c>
      <c r="C13213" s="28" t="s">
        <v>2008</v>
      </c>
      <c r="D13213" s="25">
        <v>42111</v>
      </c>
      <c r="F13213" s="26">
        <v>3.2</v>
      </c>
      <c r="G13213" s="28" t="s">
        <v>683</v>
      </c>
      <c r="H13213" s="28" t="s">
        <v>3365</v>
      </c>
      <c r="J13213" s="28" t="s">
        <v>4909</v>
      </c>
      <c r="K13213" s="29" t="s">
        <v>2381</v>
      </c>
      <c r="L13213" s="28" t="s">
        <v>5658</v>
      </c>
      <c r="M13213" s="28" t="s">
        <v>4831</v>
      </c>
    </row>
    <row r="13214" spans="1:13" hidden="1" x14ac:dyDescent="0.2">
      <c r="A13214" s="27">
        <v>97474</v>
      </c>
      <c r="B13214" s="28" t="s">
        <v>4573</v>
      </c>
      <c r="C13214" s="28" t="s">
        <v>5135</v>
      </c>
      <c r="D13214" s="25">
        <v>42111</v>
      </c>
      <c r="F13214" s="26">
        <v>31.24</v>
      </c>
      <c r="G13214" s="28" t="s">
        <v>4758</v>
      </c>
      <c r="H13214" s="28" t="s">
        <v>7322</v>
      </c>
      <c r="J13214" s="28" t="s">
        <v>7139</v>
      </c>
      <c r="K13214" s="29">
        <v>42114</v>
      </c>
      <c r="L13214" s="28" t="s">
        <v>5658</v>
      </c>
      <c r="M13214" s="28" t="s">
        <v>3005</v>
      </c>
    </row>
    <row r="13215" spans="1:13" hidden="1" x14ac:dyDescent="0.2">
      <c r="A13215" s="27">
        <v>97292</v>
      </c>
      <c r="B13215" s="28" t="s">
        <v>4585</v>
      </c>
      <c r="C13215" s="28" t="s">
        <v>4574</v>
      </c>
      <c r="D13215" s="25">
        <v>42111</v>
      </c>
      <c r="F13215" s="26">
        <v>79.790000000000006</v>
      </c>
      <c r="G13215" s="28" t="s">
        <v>5142</v>
      </c>
      <c r="H13215" s="28" t="s">
        <v>5948</v>
      </c>
      <c r="K13215" s="29">
        <v>42111</v>
      </c>
      <c r="L13215" s="28" t="s">
        <v>7174</v>
      </c>
      <c r="M13215" s="28" t="s">
        <v>7175</v>
      </c>
    </row>
    <row r="13216" spans="1:13" hidden="1" x14ac:dyDescent="0.2">
      <c r="A13216" s="27">
        <v>97476</v>
      </c>
      <c r="B13216" s="28" t="s">
        <v>4573</v>
      </c>
      <c r="C13216" s="28" t="s">
        <v>5135</v>
      </c>
      <c r="D13216" s="25">
        <v>42111</v>
      </c>
      <c r="F13216" s="26">
        <v>23.97</v>
      </c>
      <c r="G13216" s="28" t="s">
        <v>2211</v>
      </c>
      <c r="H13216" s="28" t="s">
        <v>3370</v>
      </c>
      <c r="J13216" s="28" t="s">
        <v>4909</v>
      </c>
      <c r="K13216" s="29">
        <v>42114</v>
      </c>
      <c r="L13216" s="28" t="s">
        <v>5658</v>
      </c>
      <c r="M13216" s="28" t="s">
        <v>1650</v>
      </c>
    </row>
    <row r="13217" spans="1:13" hidden="1" x14ac:dyDescent="0.2">
      <c r="A13217" s="27">
        <v>97477</v>
      </c>
      <c r="B13217" s="28" t="s">
        <v>4573</v>
      </c>
      <c r="C13217" s="28" t="s">
        <v>5135</v>
      </c>
      <c r="D13217" s="25">
        <v>42111</v>
      </c>
      <c r="F13217" s="26">
        <v>1.45</v>
      </c>
      <c r="G13217" s="28" t="s">
        <v>3697</v>
      </c>
      <c r="H13217" s="28" t="s">
        <v>4595</v>
      </c>
      <c r="J13217" s="28" t="s">
        <v>4909</v>
      </c>
      <c r="K13217" s="29">
        <v>42114</v>
      </c>
      <c r="L13217" s="28" t="s">
        <v>5658</v>
      </c>
      <c r="M13217" s="28" t="s">
        <v>3333</v>
      </c>
    </row>
    <row r="13218" spans="1:13" hidden="1" x14ac:dyDescent="0.2">
      <c r="A13218" s="211">
        <v>97478</v>
      </c>
      <c r="B13218" s="28" t="s">
        <v>4573</v>
      </c>
      <c r="C13218" s="28" t="s">
        <v>5135</v>
      </c>
      <c r="D13218" s="25">
        <v>42112</v>
      </c>
      <c r="E13218" s="28" t="s">
        <v>2769</v>
      </c>
      <c r="F13218" s="26">
        <v>11.77</v>
      </c>
      <c r="G13218" s="28" t="s">
        <v>2203</v>
      </c>
      <c r="H13218" s="28" t="s">
        <v>277</v>
      </c>
      <c r="J13218" s="28" t="s">
        <v>4907</v>
      </c>
      <c r="K13218" s="29">
        <v>42115</v>
      </c>
      <c r="L13218" s="28" t="s">
        <v>5658</v>
      </c>
      <c r="M13218" s="28" t="s">
        <v>3334</v>
      </c>
    </row>
    <row r="13219" spans="1:13" hidden="1" x14ac:dyDescent="0.2">
      <c r="A13219" s="211">
        <v>97480</v>
      </c>
      <c r="B13219" s="28" t="s">
        <v>4573</v>
      </c>
      <c r="C13219" s="28" t="s">
        <v>5135</v>
      </c>
      <c r="D13219" s="25">
        <v>42113</v>
      </c>
      <c r="F13219" s="26">
        <v>10.5</v>
      </c>
      <c r="G13219" s="28" t="s">
        <v>1556</v>
      </c>
      <c r="H13219" s="28" t="s">
        <v>7322</v>
      </c>
      <c r="J13219" s="28" t="s">
        <v>7139</v>
      </c>
      <c r="K13219" s="29">
        <v>42114</v>
      </c>
      <c r="L13219" s="28" t="s">
        <v>5658</v>
      </c>
      <c r="M13219" s="28" t="s">
        <v>3336</v>
      </c>
    </row>
    <row r="13220" spans="1:13" hidden="1" x14ac:dyDescent="0.2">
      <c r="A13220" s="211">
        <v>97479</v>
      </c>
      <c r="B13220" s="28" t="s">
        <v>4573</v>
      </c>
      <c r="C13220" s="28" t="s">
        <v>5135</v>
      </c>
      <c r="D13220" s="25">
        <v>42113</v>
      </c>
      <c r="E13220" s="28" t="s">
        <v>2768</v>
      </c>
      <c r="F13220" s="26">
        <v>23.88</v>
      </c>
      <c r="G13220" s="28" t="s">
        <v>3702</v>
      </c>
      <c r="H13220" s="28" t="s">
        <v>4599</v>
      </c>
      <c r="I13220" s="28" t="s">
        <v>2767</v>
      </c>
      <c r="J13220" s="28" t="s">
        <v>4908</v>
      </c>
      <c r="K13220" s="29">
        <v>42114</v>
      </c>
      <c r="L13220" s="28" t="s">
        <v>5658</v>
      </c>
      <c r="M13220" s="28" t="s">
        <v>3335</v>
      </c>
    </row>
    <row r="13221" spans="1:13" hidden="1" x14ac:dyDescent="0.2">
      <c r="A13221" s="27">
        <v>97291</v>
      </c>
      <c r="B13221" s="28" t="s">
        <v>4573</v>
      </c>
      <c r="C13221" s="28" t="s">
        <v>4574</v>
      </c>
      <c r="D13221" s="25">
        <v>42114</v>
      </c>
      <c r="F13221" s="26">
        <v>85</v>
      </c>
      <c r="G13221" s="28" t="s">
        <v>5152</v>
      </c>
      <c r="H13221" s="28" t="s">
        <v>7311</v>
      </c>
      <c r="J13221" s="28" t="s">
        <v>4683</v>
      </c>
      <c r="K13221" s="29">
        <v>42114</v>
      </c>
      <c r="L13221" s="28" t="s">
        <v>7182</v>
      </c>
      <c r="M13221" s="28" t="s">
        <v>155</v>
      </c>
    </row>
    <row r="13222" spans="1:13" hidden="1" x14ac:dyDescent="0.2">
      <c r="A13222" s="27">
        <v>97483.1</v>
      </c>
      <c r="B13222" s="28" t="s">
        <v>4573</v>
      </c>
      <c r="C13222" s="28" t="s">
        <v>5135</v>
      </c>
      <c r="D13222" s="25">
        <v>42114</v>
      </c>
      <c r="E13222" s="28" t="s">
        <v>2795</v>
      </c>
      <c r="F13222" s="26">
        <v>24.6</v>
      </c>
      <c r="G13222" s="28" t="s">
        <v>683</v>
      </c>
      <c r="H13222" s="28" t="s">
        <v>277</v>
      </c>
      <c r="J13222" s="28" t="s">
        <v>4906</v>
      </c>
      <c r="K13222" s="29">
        <v>42115</v>
      </c>
      <c r="L13222" s="28" t="s">
        <v>5658</v>
      </c>
      <c r="M13222" s="28" t="s">
        <v>7857</v>
      </c>
    </row>
    <row r="13223" spans="1:13" hidden="1" x14ac:dyDescent="0.2">
      <c r="A13223" s="27">
        <v>97483.199999999997</v>
      </c>
      <c r="B13223" s="28" t="s">
        <v>4573</v>
      </c>
      <c r="C13223" s="28" t="s">
        <v>5135</v>
      </c>
      <c r="D13223" s="25">
        <v>42114</v>
      </c>
      <c r="F13223" s="26">
        <v>1.46</v>
      </c>
      <c r="G13223" s="28" t="s">
        <v>683</v>
      </c>
      <c r="H13223" s="28" t="s">
        <v>3365</v>
      </c>
      <c r="J13223" s="28" t="s">
        <v>4909</v>
      </c>
      <c r="K13223" s="29">
        <v>42115</v>
      </c>
      <c r="L13223" s="28" t="s">
        <v>5658</v>
      </c>
      <c r="M13223" s="28" t="s">
        <v>7857</v>
      </c>
    </row>
    <row r="13224" spans="1:13" hidden="1" x14ac:dyDescent="0.2">
      <c r="A13224" s="27">
        <v>97481</v>
      </c>
      <c r="B13224" s="28" t="s">
        <v>4573</v>
      </c>
      <c r="C13224" s="28" t="s">
        <v>5135</v>
      </c>
      <c r="D13224" s="25">
        <v>42114</v>
      </c>
      <c r="F13224" s="26">
        <v>22.93</v>
      </c>
      <c r="G13224" s="28" t="s">
        <v>5137</v>
      </c>
      <c r="H13224" s="28" t="s">
        <v>3365</v>
      </c>
      <c r="J13224" s="28" t="s">
        <v>4909</v>
      </c>
      <c r="K13224" s="29">
        <v>42115</v>
      </c>
      <c r="L13224" s="28" t="s">
        <v>5658</v>
      </c>
      <c r="M13224" s="28" t="s">
        <v>3175</v>
      </c>
    </row>
    <row r="13225" spans="1:13" hidden="1" x14ac:dyDescent="0.2">
      <c r="A13225" s="27">
        <v>97482</v>
      </c>
      <c r="B13225" s="28" t="s">
        <v>4573</v>
      </c>
      <c r="C13225" s="28" t="s">
        <v>5135</v>
      </c>
      <c r="D13225" s="25">
        <v>42114</v>
      </c>
      <c r="E13225" s="28" t="s">
        <v>7164</v>
      </c>
      <c r="F13225" s="26">
        <v>5.63</v>
      </c>
      <c r="G13225" s="28" t="s">
        <v>5137</v>
      </c>
      <c r="H13225" s="28" t="s">
        <v>3365</v>
      </c>
      <c r="J13225" s="28" t="s">
        <v>4911</v>
      </c>
      <c r="K13225" s="29">
        <v>42115</v>
      </c>
      <c r="L13225" s="28" t="s">
        <v>5658</v>
      </c>
      <c r="M13225" s="28" t="s">
        <v>6195</v>
      </c>
    </row>
    <row r="13226" spans="1:13" hidden="1" x14ac:dyDescent="0.2">
      <c r="A13226" s="211">
        <v>97484</v>
      </c>
      <c r="B13226" s="28" t="s">
        <v>4573</v>
      </c>
      <c r="C13226" s="28" t="s">
        <v>5135</v>
      </c>
      <c r="D13226" s="25">
        <v>42115</v>
      </c>
      <c r="E13226" s="28" t="s">
        <v>2766</v>
      </c>
      <c r="F13226" s="26">
        <v>179.95</v>
      </c>
      <c r="G13226" s="28" t="s">
        <v>882</v>
      </c>
      <c r="H13226" s="28" t="s">
        <v>3484</v>
      </c>
      <c r="J13226" s="28" t="s">
        <v>4909</v>
      </c>
      <c r="K13226" s="29">
        <v>42116</v>
      </c>
      <c r="L13226" s="28" t="s">
        <v>5658</v>
      </c>
      <c r="M13226" s="28" t="s">
        <v>6200</v>
      </c>
    </row>
    <row r="13227" spans="1:13" hidden="1" x14ac:dyDescent="0.2">
      <c r="A13227" s="27">
        <v>97485</v>
      </c>
      <c r="B13227" s="28" t="s">
        <v>4573</v>
      </c>
      <c r="C13227" s="28" t="s">
        <v>5135</v>
      </c>
      <c r="D13227" s="25">
        <v>42115</v>
      </c>
      <c r="F13227" s="26">
        <v>5.98</v>
      </c>
      <c r="G13227" s="28" t="s">
        <v>5137</v>
      </c>
      <c r="H13227" s="28" t="s">
        <v>3365</v>
      </c>
      <c r="J13227" s="28" t="s">
        <v>4909</v>
      </c>
      <c r="K13227" s="29">
        <v>42116</v>
      </c>
      <c r="L13227" s="28" t="s">
        <v>5658</v>
      </c>
      <c r="M13227" s="28" t="s">
        <v>6195</v>
      </c>
    </row>
    <row r="13228" spans="1:13" hidden="1" x14ac:dyDescent="0.2">
      <c r="A13228" s="211">
        <v>97290</v>
      </c>
      <c r="B13228" s="28" t="s">
        <v>4579</v>
      </c>
      <c r="C13228" s="28" t="s">
        <v>4574</v>
      </c>
      <c r="D13228" s="25">
        <v>42116</v>
      </c>
      <c r="F13228" s="26">
        <v>200</v>
      </c>
      <c r="G13228" s="28" t="s">
        <v>4580</v>
      </c>
      <c r="H13228" s="28" t="s">
        <v>6667</v>
      </c>
      <c r="K13228" s="29">
        <v>42116</v>
      </c>
      <c r="L13228" s="28" t="s">
        <v>3059</v>
      </c>
      <c r="M13228" s="28" t="s">
        <v>136</v>
      </c>
    </row>
    <row r="13229" spans="1:13" hidden="1" x14ac:dyDescent="0.2">
      <c r="A13229" s="27">
        <v>97486</v>
      </c>
      <c r="B13229" s="28" t="s">
        <v>4573</v>
      </c>
      <c r="C13229" s="28" t="s">
        <v>5135</v>
      </c>
      <c r="D13229" s="25">
        <v>42116</v>
      </c>
      <c r="F13229" s="26">
        <v>4.99</v>
      </c>
      <c r="G13229" s="28" t="s">
        <v>7119</v>
      </c>
      <c r="H13229" s="28" t="s">
        <v>3365</v>
      </c>
      <c r="J13229" s="28" t="s">
        <v>4911</v>
      </c>
      <c r="K13229" s="29">
        <v>42117</v>
      </c>
      <c r="L13229" s="28" t="s">
        <v>5658</v>
      </c>
      <c r="M13229" s="28" t="s">
        <v>6161</v>
      </c>
    </row>
    <row r="13230" spans="1:13" hidden="1" x14ac:dyDescent="0.2">
      <c r="A13230" s="27">
        <v>97677</v>
      </c>
      <c r="B13230" s="28" t="s">
        <v>4573</v>
      </c>
      <c r="C13230" s="28" t="s">
        <v>4580</v>
      </c>
      <c r="D13230" s="25">
        <v>42116</v>
      </c>
      <c r="E13230" s="28" t="s">
        <v>3439</v>
      </c>
      <c r="F13230" s="26">
        <v>110</v>
      </c>
      <c r="G13230" s="28" t="s">
        <v>5152</v>
      </c>
      <c r="H13230" s="28" t="s">
        <v>7311</v>
      </c>
      <c r="J13230" s="28" t="s">
        <v>4683</v>
      </c>
    </row>
    <row r="13231" spans="1:13" hidden="1" x14ac:dyDescent="0.2">
      <c r="A13231" s="27">
        <v>97596.1</v>
      </c>
      <c r="B13231" s="28" t="s">
        <v>4573</v>
      </c>
      <c r="C13231" s="28" t="s">
        <v>2008</v>
      </c>
      <c r="D13231" s="25">
        <v>42116</v>
      </c>
      <c r="E13231" s="28" t="s">
        <v>3533</v>
      </c>
      <c r="F13231" s="26">
        <v>6</v>
      </c>
      <c r="G13231" s="28" t="s">
        <v>683</v>
      </c>
      <c r="H13231" s="28" t="s">
        <v>5953</v>
      </c>
      <c r="J13231" s="28" t="s">
        <v>4909</v>
      </c>
      <c r="K13231" s="29" t="s">
        <v>2382</v>
      </c>
      <c r="L13231" s="28" t="s">
        <v>5658</v>
      </c>
      <c r="M13231" s="28" t="s">
        <v>2383</v>
      </c>
    </row>
    <row r="13232" spans="1:13" hidden="1" x14ac:dyDescent="0.2">
      <c r="A13232" s="27">
        <v>97596.2</v>
      </c>
      <c r="B13232" s="28" t="s">
        <v>4573</v>
      </c>
      <c r="C13232" s="28" t="s">
        <v>2008</v>
      </c>
      <c r="D13232" s="25">
        <v>42116</v>
      </c>
      <c r="F13232" s="26">
        <v>12.01</v>
      </c>
      <c r="G13232" s="28" t="s">
        <v>683</v>
      </c>
      <c r="H13232" s="28" t="s">
        <v>3365</v>
      </c>
      <c r="J13232" s="28" t="s">
        <v>4909</v>
      </c>
      <c r="K13232" s="29" t="s">
        <v>2382</v>
      </c>
      <c r="L13232" s="28" t="s">
        <v>5658</v>
      </c>
      <c r="M13232" s="28" t="s">
        <v>2383</v>
      </c>
    </row>
    <row r="13233" spans="1:13" hidden="1" x14ac:dyDescent="0.2">
      <c r="A13233" s="27">
        <v>97289</v>
      </c>
      <c r="B13233" s="28" t="s">
        <v>4585</v>
      </c>
      <c r="C13233" s="28" t="s">
        <v>4574</v>
      </c>
      <c r="D13233" s="25">
        <v>42116</v>
      </c>
      <c r="F13233" s="26">
        <v>20.8</v>
      </c>
      <c r="G13233" s="28" t="s">
        <v>5141</v>
      </c>
      <c r="H13233" s="28" t="s">
        <v>5948</v>
      </c>
      <c r="J13233" s="28" t="s">
        <v>4907</v>
      </c>
      <c r="K13233" s="29">
        <v>42116</v>
      </c>
      <c r="L13233" s="28" t="s">
        <v>7174</v>
      </c>
      <c r="M13233" s="28" t="s">
        <v>5035</v>
      </c>
    </row>
    <row r="13234" spans="1:13" hidden="1" x14ac:dyDescent="0.2">
      <c r="A13234" s="211">
        <v>97487</v>
      </c>
      <c r="B13234" s="28" t="s">
        <v>4573</v>
      </c>
      <c r="C13234" s="28" t="s">
        <v>5135</v>
      </c>
      <c r="D13234" s="25">
        <v>42117</v>
      </c>
      <c r="F13234" s="26">
        <v>4.3499999999999996</v>
      </c>
      <c r="G13234" s="28" t="s">
        <v>896</v>
      </c>
      <c r="H13234" s="28" t="s">
        <v>3484</v>
      </c>
      <c r="J13234" s="28" t="s">
        <v>4907</v>
      </c>
      <c r="K13234" s="29">
        <v>42118</v>
      </c>
      <c r="L13234" s="28" t="s">
        <v>5658</v>
      </c>
      <c r="M13234" s="28" t="s">
        <v>6234</v>
      </c>
    </row>
    <row r="13235" spans="1:13" hidden="1" x14ac:dyDescent="0.2">
      <c r="A13235" s="211">
        <v>97287</v>
      </c>
      <c r="B13235" s="28" t="s">
        <v>4573</v>
      </c>
      <c r="C13235" s="28" t="s">
        <v>4574</v>
      </c>
      <c r="D13235" s="25">
        <v>42117</v>
      </c>
      <c r="F13235" s="26">
        <v>135</v>
      </c>
      <c r="G13235" s="28" t="s">
        <v>8034</v>
      </c>
      <c r="H13235" s="28" t="s">
        <v>3379</v>
      </c>
      <c r="J13235" s="28" t="s">
        <v>4909</v>
      </c>
      <c r="K13235" s="29">
        <v>42117</v>
      </c>
      <c r="L13235" s="28" t="s">
        <v>5361</v>
      </c>
      <c r="M13235" s="28" t="s">
        <v>154</v>
      </c>
    </row>
    <row r="13236" spans="1:13" hidden="1" x14ac:dyDescent="0.2">
      <c r="A13236" s="211">
        <v>97492</v>
      </c>
      <c r="B13236" s="28" t="s">
        <v>4573</v>
      </c>
      <c r="C13236" s="28" t="s">
        <v>5135</v>
      </c>
      <c r="D13236" s="25">
        <v>42117</v>
      </c>
      <c r="F13236" s="26">
        <v>20</v>
      </c>
      <c r="G13236" s="28" t="s">
        <v>1659</v>
      </c>
      <c r="H13236" s="28" t="s">
        <v>4600</v>
      </c>
      <c r="J13236" s="28" t="s">
        <v>4907</v>
      </c>
      <c r="K13236" s="29">
        <v>42118</v>
      </c>
      <c r="L13236" s="28" t="s">
        <v>5658</v>
      </c>
      <c r="M13236" s="28" t="s">
        <v>3338</v>
      </c>
    </row>
    <row r="13237" spans="1:13" hidden="1" x14ac:dyDescent="0.2">
      <c r="A13237" s="27">
        <v>97288</v>
      </c>
      <c r="B13237" s="28" t="s">
        <v>4573</v>
      </c>
      <c r="C13237" s="28" t="s">
        <v>4574</v>
      </c>
      <c r="D13237" s="25">
        <v>42117</v>
      </c>
      <c r="E13237" s="28" t="s">
        <v>3389</v>
      </c>
      <c r="F13237" s="26">
        <v>48.69</v>
      </c>
      <c r="G13237" s="28" t="s">
        <v>5139</v>
      </c>
      <c r="H13237" s="28" t="s">
        <v>3381</v>
      </c>
      <c r="J13237" s="28" t="s">
        <v>4911</v>
      </c>
      <c r="K13237" s="29">
        <v>42117</v>
      </c>
      <c r="L13237" s="28" t="s">
        <v>7174</v>
      </c>
      <c r="M13237" s="28" t="s">
        <v>7209</v>
      </c>
    </row>
    <row r="13238" spans="1:13" hidden="1" x14ac:dyDescent="0.2">
      <c r="A13238" s="27">
        <v>97488</v>
      </c>
      <c r="B13238" s="28" t="s">
        <v>4573</v>
      </c>
      <c r="C13238" s="28" t="s">
        <v>5135</v>
      </c>
      <c r="D13238" s="25">
        <v>42117</v>
      </c>
      <c r="E13238" s="28" t="s">
        <v>2765</v>
      </c>
      <c r="F13238" s="26">
        <v>21.9</v>
      </c>
      <c r="G13238" s="28" t="s">
        <v>3696</v>
      </c>
      <c r="H13238" s="28" t="s">
        <v>3484</v>
      </c>
      <c r="J13238" s="28" t="s">
        <v>4911</v>
      </c>
      <c r="K13238" s="29">
        <v>42118</v>
      </c>
      <c r="L13238" s="28" t="s">
        <v>5658</v>
      </c>
      <c r="M13238" s="28" t="s">
        <v>3337</v>
      </c>
    </row>
    <row r="13239" spans="1:13" hidden="1" x14ac:dyDescent="0.2">
      <c r="A13239" s="27">
        <v>97489</v>
      </c>
      <c r="B13239" s="28" t="s">
        <v>4573</v>
      </c>
      <c r="C13239" s="28" t="s">
        <v>5135</v>
      </c>
      <c r="D13239" s="25">
        <v>42117</v>
      </c>
      <c r="F13239" s="26">
        <v>46.02</v>
      </c>
      <c r="G13239" s="28" t="s">
        <v>4758</v>
      </c>
      <c r="H13239" s="28" t="s">
        <v>7322</v>
      </c>
      <c r="J13239" s="28" t="s">
        <v>7139</v>
      </c>
      <c r="K13239" s="29">
        <v>42118</v>
      </c>
      <c r="L13239" s="28" t="s">
        <v>5658</v>
      </c>
      <c r="M13239" s="28" t="s">
        <v>3005</v>
      </c>
    </row>
    <row r="13240" spans="1:13" hidden="1" x14ac:dyDescent="0.2">
      <c r="A13240" s="27">
        <v>97490</v>
      </c>
      <c r="B13240" s="28" t="s">
        <v>4573</v>
      </c>
      <c r="C13240" s="28" t="s">
        <v>5135</v>
      </c>
      <c r="D13240" s="25">
        <v>42117</v>
      </c>
      <c r="F13240" s="26">
        <v>2.82</v>
      </c>
      <c r="G13240" s="28" t="s">
        <v>5137</v>
      </c>
      <c r="H13240" s="28" t="s">
        <v>3365</v>
      </c>
      <c r="J13240" s="28" t="s">
        <v>4909</v>
      </c>
      <c r="K13240" s="29">
        <v>42118</v>
      </c>
      <c r="L13240" s="28" t="s">
        <v>5658</v>
      </c>
      <c r="M13240" s="28" t="s">
        <v>6195</v>
      </c>
    </row>
    <row r="13241" spans="1:13" hidden="1" x14ac:dyDescent="0.2">
      <c r="A13241" s="27">
        <v>97491.1</v>
      </c>
      <c r="B13241" s="28" t="s">
        <v>4573</v>
      </c>
      <c r="C13241" s="28" t="s">
        <v>5135</v>
      </c>
      <c r="D13241" s="25">
        <v>42117</v>
      </c>
      <c r="E13241" s="28" t="s">
        <v>2669</v>
      </c>
      <c r="F13241" s="26">
        <v>7</v>
      </c>
      <c r="G13241" s="28" t="s">
        <v>5137</v>
      </c>
      <c r="H13241" s="28" t="s">
        <v>277</v>
      </c>
      <c r="J13241" s="28" t="s">
        <v>4909</v>
      </c>
      <c r="K13241" s="29">
        <v>42118</v>
      </c>
      <c r="L13241" s="28" t="s">
        <v>5658</v>
      </c>
      <c r="M13241" s="28" t="s">
        <v>3175</v>
      </c>
    </row>
    <row r="13242" spans="1:13" hidden="1" x14ac:dyDescent="0.2">
      <c r="A13242" s="27">
        <v>97491.199999999997</v>
      </c>
      <c r="B13242" s="28" t="s">
        <v>4573</v>
      </c>
      <c r="C13242" s="28" t="s">
        <v>5135</v>
      </c>
      <c r="D13242" s="25">
        <v>42117</v>
      </c>
      <c r="E13242" s="28" t="s">
        <v>1331</v>
      </c>
      <c r="F13242" s="26">
        <v>15</v>
      </c>
      <c r="G13242" s="28" t="s">
        <v>5137</v>
      </c>
      <c r="H13242" s="28" t="s">
        <v>3488</v>
      </c>
      <c r="J13242" s="28" t="s">
        <v>4909</v>
      </c>
      <c r="K13242" s="29">
        <v>42118</v>
      </c>
      <c r="L13242" s="28" t="s">
        <v>5658</v>
      </c>
      <c r="M13242" s="28" t="s">
        <v>3175</v>
      </c>
    </row>
    <row r="13243" spans="1:13" hidden="1" x14ac:dyDescent="0.2">
      <c r="A13243" s="27">
        <v>97491.3</v>
      </c>
      <c r="B13243" s="28" t="s">
        <v>4573</v>
      </c>
      <c r="C13243" s="28" t="s">
        <v>5135</v>
      </c>
      <c r="D13243" s="25">
        <v>42117</v>
      </c>
      <c r="F13243" s="26">
        <v>60.51</v>
      </c>
      <c r="G13243" s="28" t="s">
        <v>5137</v>
      </c>
      <c r="H13243" s="28" t="s">
        <v>3365</v>
      </c>
      <c r="J13243" s="28" t="s">
        <v>4909</v>
      </c>
      <c r="K13243" s="29">
        <v>42118</v>
      </c>
      <c r="L13243" s="28" t="s">
        <v>5658</v>
      </c>
      <c r="M13243" s="28" t="s">
        <v>3175</v>
      </c>
    </row>
    <row r="13244" spans="1:13" hidden="1" x14ac:dyDescent="0.2">
      <c r="A13244" s="211">
        <v>97286</v>
      </c>
      <c r="B13244" s="28" t="s">
        <v>4579</v>
      </c>
      <c r="C13244" s="28" t="s">
        <v>4574</v>
      </c>
      <c r="D13244" s="25">
        <v>42118</v>
      </c>
      <c r="F13244" s="26">
        <v>20</v>
      </c>
      <c r="G13244" s="28" t="s">
        <v>4580</v>
      </c>
      <c r="H13244" s="28" t="s">
        <v>6667</v>
      </c>
      <c r="K13244" s="29">
        <v>42118</v>
      </c>
      <c r="L13244" s="28" t="s">
        <v>3059</v>
      </c>
      <c r="M13244" s="28" t="s">
        <v>135</v>
      </c>
    </row>
    <row r="13245" spans="1:13" hidden="1" x14ac:dyDescent="0.2">
      <c r="A13245" s="211">
        <v>97493</v>
      </c>
      <c r="B13245" s="28" t="s">
        <v>4573</v>
      </c>
      <c r="C13245" s="28" t="s">
        <v>5135</v>
      </c>
      <c r="D13245" s="25">
        <v>42118</v>
      </c>
      <c r="F13245" s="26">
        <v>5.0999999999999996</v>
      </c>
      <c r="G13245" s="28" t="s">
        <v>2764</v>
      </c>
      <c r="H13245" s="28" t="s">
        <v>4595</v>
      </c>
      <c r="J13245" s="28" t="s">
        <v>4907</v>
      </c>
      <c r="K13245" s="29">
        <v>42119</v>
      </c>
      <c r="L13245" s="28" t="s">
        <v>5658</v>
      </c>
      <c r="M13245" s="28" t="s">
        <v>5146</v>
      </c>
    </row>
    <row r="13246" spans="1:13" hidden="1" x14ac:dyDescent="0.2">
      <c r="A13246" s="27">
        <v>97494</v>
      </c>
      <c r="B13246" s="28" t="s">
        <v>4573</v>
      </c>
      <c r="C13246" s="28" t="s">
        <v>5135</v>
      </c>
      <c r="D13246" s="25">
        <v>42118</v>
      </c>
      <c r="F13246" s="26">
        <v>4.53</v>
      </c>
      <c r="G13246" s="28" t="s">
        <v>5137</v>
      </c>
      <c r="H13246" s="28" t="s">
        <v>3365</v>
      </c>
      <c r="J13246" s="28" t="s">
        <v>4909</v>
      </c>
      <c r="K13246" s="29">
        <v>42119</v>
      </c>
      <c r="L13246" s="28" t="s">
        <v>5658</v>
      </c>
      <c r="M13246" s="28" t="s">
        <v>6195</v>
      </c>
    </row>
    <row r="13247" spans="1:13" hidden="1" x14ac:dyDescent="0.2">
      <c r="A13247" s="211">
        <v>97496</v>
      </c>
      <c r="B13247" s="28" t="s">
        <v>4573</v>
      </c>
      <c r="C13247" s="28" t="s">
        <v>5135</v>
      </c>
      <c r="D13247" s="25">
        <v>42119</v>
      </c>
      <c r="F13247" s="26">
        <v>6.4</v>
      </c>
      <c r="G13247" s="28" t="s">
        <v>896</v>
      </c>
      <c r="H13247" s="28" t="s">
        <v>3484</v>
      </c>
      <c r="J13247" s="28" t="s">
        <v>4907</v>
      </c>
      <c r="K13247" s="29">
        <v>42121</v>
      </c>
      <c r="L13247" s="28" t="s">
        <v>5658</v>
      </c>
      <c r="M13247" s="28" t="s">
        <v>3391</v>
      </c>
    </row>
    <row r="13248" spans="1:13" hidden="1" x14ac:dyDescent="0.2">
      <c r="A13248" s="211">
        <v>97497</v>
      </c>
      <c r="B13248" s="28" t="s">
        <v>4573</v>
      </c>
      <c r="C13248" s="28" t="s">
        <v>5135</v>
      </c>
      <c r="D13248" s="25">
        <v>42119</v>
      </c>
      <c r="F13248" s="26">
        <v>4</v>
      </c>
      <c r="G13248" s="28" t="s">
        <v>990</v>
      </c>
      <c r="H13248" s="28" t="s">
        <v>3379</v>
      </c>
      <c r="J13248" s="28" t="s">
        <v>4907</v>
      </c>
      <c r="K13248" s="29">
        <v>42121</v>
      </c>
      <c r="L13248" s="28" t="s">
        <v>5658</v>
      </c>
      <c r="M13248" s="28" t="s">
        <v>1523</v>
      </c>
    </row>
    <row r="13249" spans="1:13" hidden="1" x14ac:dyDescent="0.2">
      <c r="A13249" s="27">
        <v>97495</v>
      </c>
      <c r="B13249" s="28" t="s">
        <v>4573</v>
      </c>
      <c r="C13249" s="28" t="s">
        <v>5135</v>
      </c>
      <c r="D13249" s="25">
        <v>42119</v>
      </c>
      <c r="E13249" s="28" t="s">
        <v>2763</v>
      </c>
      <c r="F13249" s="26">
        <v>249</v>
      </c>
      <c r="G13249" s="28" t="s">
        <v>2762</v>
      </c>
      <c r="H13249" s="28" t="s">
        <v>4599</v>
      </c>
      <c r="I13249" s="28" t="s">
        <v>2751</v>
      </c>
      <c r="J13249" s="28" t="s">
        <v>4908</v>
      </c>
      <c r="K13249" s="29">
        <v>42121</v>
      </c>
      <c r="L13249" s="28" t="s">
        <v>5658</v>
      </c>
      <c r="M13249" s="28" t="s">
        <v>5147</v>
      </c>
    </row>
    <row r="13250" spans="1:13" hidden="1" x14ac:dyDescent="0.2">
      <c r="A13250" s="27">
        <v>97450</v>
      </c>
      <c r="B13250" s="28" t="s">
        <v>4573</v>
      </c>
      <c r="C13250" s="28" t="s">
        <v>5135</v>
      </c>
      <c r="D13250" s="25">
        <v>42119</v>
      </c>
      <c r="F13250" s="26">
        <v>19.36</v>
      </c>
      <c r="G13250" s="28" t="s">
        <v>5167</v>
      </c>
      <c r="H13250" s="28" t="s">
        <v>3365</v>
      </c>
      <c r="J13250" s="28" t="s">
        <v>4909</v>
      </c>
      <c r="K13250" s="29">
        <v>42121</v>
      </c>
      <c r="L13250" s="28" t="s">
        <v>5658</v>
      </c>
      <c r="M13250" s="28" t="s">
        <v>748</v>
      </c>
    </row>
    <row r="13251" spans="1:13" hidden="1" x14ac:dyDescent="0.2">
      <c r="A13251" s="27">
        <v>97498</v>
      </c>
      <c r="B13251" s="28" t="s">
        <v>4573</v>
      </c>
      <c r="C13251" s="28" t="s">
        <v>5135</v>
      </c>
      <c r="D13251" s="25">
        <v>42119</v>
      </c>
      <c r="F13251" s="26">
        <v>11.98</v>
      </c>
      <c r="G13251" s="28" t="s">
        <v>3697</v>
      </c>
      <c r="H13251" s="28" t="s">
        <v>4595</v>
      </c>
      <c r="J13251" s="28" t="s">
        <v>4909</v>
      </c>
      <c r="K13251" s="29">
        <v>42121</v>
      </c>
      <c r="L13251" s="28" t="s">
        <v>5658</v>
      </c>
      <c r="M13251" s="28" t="s">
        <v>3967</v>
      </c>
    </row>
    <row r="13252" spans="1:13" hidden="1" x14ac:dyDescent="0.2">
      <c r="A13252" s="27">
        <v>97499</v>
      </c>
      <c r="B13252" s="28" t="s">
        <v>4573</v>
      </c>
      <c r="C13252" s="28" t="s">
        <v>5135</v>
      </c>
      <c r="D13252" s="25">
        <v>42119</v>
      </c>
      <c r="F13252" s="26">
        <v>2.99</v>
      </c>
      <c r="G13252" s="28" t="s">
        <v>3697</v>
      </c>
      <c r="H13252" s="28" t="s">
        <v>4595</v>
      </c>
      <c r="J13252" s="28" t="s">
        <v>4909</v>
      </c>
      <c r="K13252" s="29">
        <v>42121</v>
      </c>
      <c r="L13252" s="28" t="s">
        <v>5658</v>
      </c>
      <c r="M13252" s="28" t="s">
        <v>3967</v>
      </c>
    </row>
    <row r="13253" spans="1:13" hidden="1" x14ac:dyDescent="0.2">
      <c r="A13253" s="211">
        <v>97500</v>
      </c>
      <c r="B13253" s="28" t="s">
        <v>4573</v>
      </c>
      <c r="C13253" s="28" t="s">
        <v>5135</v>
      </c>
      <c r="D13253" s="25">
        <v>42120</v>
      </c>
      <c r="E13253" s="28" t="s">
        <v>438</v>
      </c>
      <c r="F13253" s="26">
        <v>1.62</v>
      </c>
      <c r="G13253" s="28" t="s">
        <v>437</v>
      </c>
      <c r="H13253" s="28" t="s">
        <v>3381</v>
      </c>
      <c r="J13253" s="28" t="s">
        <v>4909</v>
      </c>
      <c r="K13253" s="29">
        <v>42121</v>
      </c>
      <c r="L13253" s="28" t="s">
        <v>5658</v>
      </c>
      <c r="M13253" s="28" t="s">
        <v>5148</v>
      </c>
    </row>
    <row r="13254" spans="1:13" hidden="1" x14ac:dyDescent="0.2">
      <c r="A13254" s="27">
        <v>97597</v>
      </c>
      <c r="B13254" s="28" t="s">
        <v>4573</v>
      </c>
      <c r="C13254" s="28" t="s">
        <v>2008</v>
      </c>
      <c r="D13254" s="25">
        <v>42120</v>
      </c>
      <c r="F13254" s="26">
        <v>35.42</v>
      </c>
      <c r="G13254" s="28" t="s">
        <v>683</v>
      </c>
      <c r="H13254" s="28" t="s">
        <v>7322</v>
      </c>
      <c r="J13254" s="28" t="s">
        <v>7139</v>
      </c>
      <c r="K13254" s="29" t="s">
        <v>2384</v>
      </c>
      <c r="L13254" s="28" t="s">
        <v>5658</v>
      </c>
      <c r="M13254" s="28" t="s">
        <v>4832</v>
      </c>
    </row>
    <row r="13255" spans="1:13" hidden="1" x14ac:dyDescent="0.2">
      <c r="A13255" s="27">
        <v>97284</v>
      </c>
      <c r="B13255" s="28" t="s">
        <v>4573</v>
      </c>
      <c r="C13255" s="28" t="s">
        <v>4574</v>
      </c>
      <c r="D13255" s="25">
        <v>42121</v>
      </c>
      <c r="F13255" s="26">
        <v>85</v>
      </c>
      <c r="G13255" s="28" t="s">
        <v>5152</v>
      </c>
      <c r="H13255" s="28" t="s">
        <v>7311</v>
      </c>
      <c r="J13255" s="28" t="s">
        <v>4683</v>
      </c>
      <c r="K13255" s="29">
        <v>42121</v>
      </c>
      <c r="L13255" s="28" t="s">
        <v>7182</v>
      </c>
      <c r="M13255" s="28" t="s">
        <v>153</v>
      </c>
    </row>
    <row r="13256" spans="1:13" hidden="1" x14ac:dyDescent="0.2">
      <c r="A13256" s="27">
        <v>97598.1</v>
      </c>
      <c r="B13256" s="28" t="s">
        <v>4573</v>
      </c>
      <c r="C13256" s="28" t="s">
        <v>2008</v>
      </c>
      <c r="D13256" s="25">
        <v>42121</v>
      </c>
      <c r="E13256" s="28" t="s">
        <v>3533</v>
      </c>
      <c r="F13256" s="26">
        <v>18</v>
      </c>
      <c r="G13256" s="28" t="s">
        <v>683</v>
      </c>
      <c r="H13256" s="28" t="s">
        <v>5953</v>
      </c>
      <c r="J13256" s="28" t="s">
        <v>4909</v>
      </c>
      <c r="K13256" s="29" t="s">
        <v>2385</v>
      </c>
      <c r="L13256" s="28" t="s">
        <v>5658</v>
      </c>
      <c r="M13256" s="28" t="s">
        <v>4834</v>
      </c>
    </row>
    <row r="13257" spans="1:13" hidden="1" x14ac:dyDescent="0.2">
      <c r="A13257" s="27">
        <v>97598.2</v>
      </c>
      <c r="B13257" s="28" t="s">
        <v>4573</v>
      </c>
      <c r="C13257" s="28" t="s">
        <v>2008</v>
      </c>
      <c r="D13257" s="25">
        <v>42121</v>
      </c>
      <c r="F13257" s="26">
        <v>89.97</v>
      </c>
      <c r="G13257" s="28" t="s">
        <v>683</v>
      </c>
      <c r="H13257" s="28" t="s">
        <v>3365</v>
      </c>
      <c r="J13257" s="28" t="s">
        <v>4909</v>
      </c>
      <c r="K13257" s="29" t="s">
        <v>2385</v>
      </c>
      <c r="L13257" s="28" t="s">
        <v>5658</v>
      </c>
      <c r="M13257" s="28" t="s">
        <v>4834</v>
      </c>
    </row>
    <row r="13258" spans="1:13" hidden="1" x14ac:dyDescent="0.2">
      <c r="A13258" s="27">
        <v>97501</v>
      </c>
      <c r="B13258" s="28" t="s">
        <v>4573</v>
      </c>
      <c r="C13258" s="28" t="s">
        <v>5135</v>
      </c>
      <c r="D13258" s="25">
        <v>42121</v>
      </c>
      <c r="F13258" s="26">
        <v>6.77</v>
      </c>
      <c r="G13258" s="28" t="s">
        <v>5137</v>
      </c>
      <c r="H13258" s="28" t="s">
        <v>3365</v>
      </c>
      <c r="J13258" s="28" t="s">
        <v>4909</v>
      </c>
      <c r="K13258" s="29">
        <v>42122</v>
      </c>
      <c r="L13258" s="28" t="s">
        <v>5658</v>
      </c>
      <c r="M13258" s="28" t="s">
        <v>6195</v>
      </c>
    </row>
    <row r="13259" spans="1:13" hidden="1" x14ac:dyDescent="0.2">
      <c r="A13259" s="27">
        <v>97285</v>
      </c>
      <c r="B13259" s="28" t="s">
        <v>5138</v>
      </c>
      <c r="C13259" s="28" t="s">
        <v>4574</v>
      </c>
      <c r="D13259" s="25">
        <v>42121</v>
      </c>
      <c r="F13259" s="26">
        <v>257.93</v>
      </c>
      <c r="G13259" s="28" t="s">
        <v>4574</v>
      </c>
      <c r="H13259" s="28" t="s">
        <v>3381</v>
      </c>
      <c r="K13259" s="29">
        <v>42121</v>
      </c>
      <c r="L13259" s="28" t="s">
        <v>7206</v>
      </c>
      <c r="M13259" s="28" t="s">
        <v>3911</v>
      </c>
    </row>
    <row r="13260" spans="1:13" hidden="1" x14ac:dyDescent="0.2">
      <c r="A13260" s="211">
        <v>97505</v>
      </c>
      <c r="B13260" s="28" t="s">
        <v>4573</v>
      </c>
      <c r="C13260" s="28" t="s">
        <v>5135</v>
      </c>
      <c r="D13260" s="25">
        <v>42122</v>
      </c>
      <c r="E13260" s="28" t="s">
        <v>2761</v>
      </c>
      <c r="F13260" s="26">
        <v>50</v>
      </c>
      <c r="G13260" s="28" t="s">
        <v>6731</v>
      </c>
      <c r="H13260" s="28" t="s">
        <v>4599</v>
      </c>
      <c r="I13260" s="28" t="s">
        <v>2401</v>
      </c>
      <c r="J13260" s="28" t="s">
        <v>4911</v>
      </c>
      <c r="K13260" s="29">
        <v>42123</v>
      </c>
      <c r="L13260" s="28" t="s">
        <v>5658</v>
      </c>
      <c r="M13260" s="28" t="s">
        <v>6860</v>
      </c>
    </row>
    <row r="13261" spans="1:13" hidden="1" x14ac:dyDescent="0.2">
      <c r="A13261" s="211">
        <v>97504</v>
      </c>
      <c r="B13261" s="28" t="s">
        <v>4573</v>
      </c>
      <c r="C13261" s="28" t="s">
        <v>5135</v>
      </c>
      <c r="D13261" s="25">
        <v>42122</v>
      </c>
      <c r="F13261" s="26">
        <v>3.7</v>
      </c>
      <c r="G13261" s="28" t="s">
        <v>2208</v>
      </c>
      <c r="H13261" s="28" t="s">
        <v>3365</v>
      </c>
      <c r="J13261" s="28" t="s">
        <v>4909</v>
      </c>
      <c r="K13261" s="29">
        <v>42123</v>
      </c>
      <c r="L13261" s="28" t="s">
        <v>5658</v>
      </c>
      <c r="M13261" s="28" t="s">
        <v>5529</v>
      </c>
    </row>
    <row r="13262" spans="1:13" hidden="1" x14ac:dyDescent="0.2">
      <c r="A13262" s="27">
        <v>97283</v>
      </c>
      <c r="B13262" s="28" t="s">
        <v>4592</v>
      </c>
      <c r="C13262" s="28" t="s">
        <v>4574</v>
      </c>
      <c r="D13262" s="25">
        <v>42122</v>
      </c>
      <c r="F13262" s="26">
        <v>-40.69</v>
      </c>
      <c r="G13262" s="28" t="s">
        <v>2601</v>
      </c>
      <c r="H13262" s="28" t="s">
        <v>6666</v>
      </c>
      <c r="J13262" s="28" t="s">
        <v>4907</v>
      </c>
      <c r="K13262" s="29">
        <v>42122</v>
      </c>
      <c r="L13262" s="28" t="s">
        <v>7177</v>
      </c>
      <c r="M13262" s="28" t="s">
        <v>6447</v>
      </c>
    </row>
    <row r="13263" spans="1:13" x14ac:dyDescent="0.2">
      <c r="A13263" s="27">
        <v>97502</v>
      </c>
      <c r="B13263" s="28" t="s">
        <v>4573</v>
      </c>
      <c r="C13263" s="28" t="s">
        <v>5135</v>
      </c>
      <c r="D13263" s="25">
        <v>42122</v>
      </c>
      <c r="F13263" s="26">
        <v>20</v>
      </c>
      <c r="G13263" s="28" t="s">
        <v>2201</v>
      </c>
      <c r="H13263" s="28" t="s">
        <v>7151</v>
      </c>
      <c r="J13263" s="28" t="s">
        <v>4911</v>
      </c>
      <c r="K13263" s="29">
        <v>42123</v>
      </c>
      <c r="L13263" s="28" t="s">
        <v>5658</v>
      </c>
      <c r="M13263" s="28" t="s">
        <v>3808</v>
      </c>
    </row>
    <row r="13264" spans="1:13" hidden="1" x14ac:dyDescent="0.2">
      <c r="A13264" s="27">
        <v>97281</v>
      </c>
      <c r="B13264" s="28" t="s">
        <v>4573</v>
      </c>
      <c r="C13264" s="28" t="s">
        <v>4574</v>
      </c>
      <c r="D13264" s="25">
        <v>42122</v>
      </c>
      <c r="F13264" s="26">
        <v>51.26</v>
      </c>
      <c r="G13264" s="28" t="s">
        <v>6790</v>
      </c>
      <c r="H13264" s="28" t="s">
        <v>3381</v>
      </c>
      <c r="J13264" s="28" t="s">
        <v>4909</v>
      </c>
      <c r="K13264" s="29">
        <v>42122</v>
      </c>
      <c r="L13264" s="28" t="s">
        <v>7174</v>
      </c>
      <c r="M13264" s="28" t="s">
        <v>7220</v>
      </c>
    </row>
    <row r="13265" spans="1:13" hidden="1" x14ac:dyDescent="0.2">
      <c r="A13265" s="27">
        <v>97282</v>
      </c>
      <c r="B13265" s="28" t="s">
        <v>4573</v>
      </c>
      <c r="C13265" s="28" t="s">
        <v>4574</v>
      </c>
      <c r="D13265" s="25">
        <v>42122</v>
      </c>
      <c r="F13265" s="26">
        <v>17.05</v>
      </c>
      <c r="G13265" s="28" t="s">
        <v>5136</v>
      </c>
      <c r="H13265" s="28" t="s">
        <v>3381</v>
      </c>
      <c r="J13265" s="28" t="s">
        <v>4911</v>
      </c>
      <c r="K13265" s="29">
        <v>42122</v>
      </c>
      <c r="L13265" s="28" t="s">
        <v>7174</v>
      </c>
      <c r="M13265" s="28" t="s">
        <v>7221</v>
      </c>
    </row>
    <row r="13266" spans="1:13" x14ac:dyDescent="0.2">
      <c r="A13266" s="27">
        <v>97503</v>
      </c>
      <c r="B13266" s="28" t="s">
        <v>4573</v>
      </c>
      <c r="C13266" s="28" t="s">
        <v>5135</v>
      </c>
      <c r="D13266" s="25">
        <v>42122</v>
      </c>
      <c r="F13266" s="26">
        <v>16.7</v>
      </c>
      <c r="G13266" s="28" t="s">
        <v>2205</v>
      </c>
      <c r="H13266" s="28" t="s">
        <v>7151</v>
      </c>
      <c r="J13266" s="28" t="s">
        <v>4911</v>
      </c>
      <c r="K13266" s="29">
        <v>42123</v>
      </c>
      <c r="L13266" s="28" t="s">
        <v>5658</v>
      </c>
      <c r="M13266" s="28" t="s">
        <v>1584</v>
      </c>
    </row>
    <row r="13267" spans="1:13" hidden="1" x14ac:dyDescent="0.2">
      <c r="A13267" s="27">
        <v>97506</v>
      </c>
      <c r="B13267" s="28" t="s">
        <v>4573</v>
      </c>
      <c r="C13267" s="28" t="s">
        <v>5135</v>
      </c>
      <c r="D13267" s="25">
        <v>42123</v>
      </c>
      <c r="F13267" s="26">
        <v>25.65</v>
      </c>
      <c r="G13267" s="28" t="s">
        <v>5137</v>
      </c>
      <c r="H13267" s="28" t="s">
        <v>3365</v>
      </c>
      <c r="J13267" s="28" t="s">
        <v>4909</v>
      </c>
      <c r="K13267" s="29">
        <v>42124</v>
      </c>
      <c r="L13267" s="28" t="s">
        <v>5658</v>
      </c>
      <c r="M13267" s="28" t="s">
        <v>1832</v>
      </c>
    </row>
    <row r="13268" spans="1:13" hidden="1" x14ac:dyDescent="0.2">
      <c r="A13268" s="211">
        <v>97280</v>
      </c>
      <c r="B13268" s="28" t="s">
        <v>4573</v>
      </c>
      <c r="C13268" s="28" t="s">
        <v>4574</v>
      </c>
      <c r="D13268" s="25">
        <v>42124</v>
      </c>
      <c r="E13268" s="28" t="s">
        <v>4491</v>
      </c>
      <c r="F13268" s="26">
        <v>70</v>
      </c>
      <c r="G13268" s="28" t="s">
        <v>5439</v>
      </c>
      <c r="H13268" s="28" t="s">
        <v>3379</v>
      </c>
      <c r="J13268" s="28" t="s">
        <v>4908</v>
      </c>
      <c r="K13268" s="29">
        <v>42124</v>
      </c>
      <c r="L13268" s="28" t="s">
        <v>7176</v>
      </c>
      <c r="M13268" s="28">
        <v>1514</v>
      </c>
    </row>
    <row r="13269" spans="1:13" hidden="1" x14ac:dyDescent="0.2">
      <c r="A13269" s="27">
        <v>97599</v>
      </c>
      <c r="B13269" s="28" t="s">
        <v>4573</v>
      </c>
      <c r="C13269" s="28" t="s">
        <v>2008</v>
      </c>
      <c r="D13269" s="25">
        <v>42124</v>
      </c>
      <c r="F13269" s="26">
        <v>4.71</v>
      </c>
      <c r="G13269" s="28" t="s">
        <v>683</v>
      </c>
      <c r="H13269" s="28" t="s">
        <v>3365</v>
      </c>
      <c r="J13269" s="28" t="s">
        <v>4909</v>
      </c>
      <c r="K13269" s="29">
        <v>42009</v>
      </c>
      <c r="L13269" s="28" t="s">
        <v>5658</v>
      </c>
      <c r="M13269" s="28" t="s">
        <v>4836</v>
      </c>
    </row>
    <row r="13270" spans="1:13" hidden="1" x14ac:dyDescent="0.2">
      <c r="A13270" s="27">
        <v>97600</v>
      </c>
      <c r="B13270" s="28" t="s">
        <v>4573</v>
      </c>
      <c r="C13270" s="28" t="s">
        <v>2008</v>
      </c>
      <c r="D13270" s="25">
        <v>42124</v>
      </c>
      <c r="F13270" s="26">
        <v>3.29</v>
      </c>
      <c r="G13270" s="28" t="s">
        <v>683</v>
      </c>
      <c r="H13270" s="28" t="s">
        <v>3365</v>
      </c>
      <c r="J13270" s="28" t="s">
        <v>4909</v>
      </c>
      <c r="K13270" s="29">
        <v>42009</v>
      </c>
      <c r="L13270" s="28" t="s">
        <v>5658</v>
      </c>
      <c r="M13270" s="28" t="s">
        <v>4836</v>
      </c>
    </row>
    <row r="13271" spans="1:13" hidden="1" x14ac:dyDescent="0.2">
      <c r="A13271" s="27">
        <v>97635.1</v>
      </c>
      <c r="B13271" s="28" t="s">
        <v>4573</v>
      </c>
      <c r="C13271" s="28" t="s">
        <v>5133</v>
      </c>
      <c r="D13271" s="25">
        <v>42124</v>
      </c>
      <c r="F13271" s="26">
        <v>2</v>
      </c>
      <c r="G13271" s="28" t="s">
        <v>5137</v>
      </c>
      <c r="H13271" s="28" t="s">
        <v>3370</v>
      </c>
      <c r="J13271" s="28" t="s">
        <v>4909</v>
      </c>
      <c r="K13271" s="29">
        <v>42124</v>
      </c>
      <c r="L13271" s="28" t="s">
        <v>5658</v>
      </c>
      <c r="M13271" s="28" t="s">
        <v>2398</v>
      </c>
    </row>
    <row r="13272" spans="1:13" hidden="1" x14ac:dyDescent="0.2">
      <c r="A13272" s="27">
        <v>97635.199999999997</v>
      </c>
      <c r="B13272" s="28" t="s">
        <v>4573</v>
      </c>
      <c r="C13272" s="28" t="s">
        <v>5133</v>
      </c>
      <c r="D13272" s="25">
        <v>42124</v>
      </c>
      <c r="F13272" s="26">
        <v>21.74</v>
      </c>
      <c r="G13272" s="28" t="s">
        <v>5137</v>
      </c>
      <c r="H13272" s="28" t="s">
        <v>3365</v>
      </c>
      <c r="J13272" s="28" t="s">
        <v>4909</v>
      </c>
      <c r="K13272" s="29">
        <v>42124</v>
      </c>
      <c r="L13272" s="28" t="s">
        <v>5658</v>
      </c>
      <c r="M13272" s="28" t="s">
        <v>2398</v>
      </c>
    </row>
    <row r="13273" spans="1:13" hidden="1" x14ac:dyDescent="0.2">
      <c r="A13273" s="211">
        <v>97274</v>
      </c>
      <c r="B13273" s="28" t="s">
        <v>4573</v>
      </c>
      <c r="C13273" s="28" t="s">
        <v>4574</v>
      </c>
      <c r="D13273" s="25">
        <v>42125</v>
      </c>
      <c r="E13273" s="28" t="s">
        <v>6701</v>
      </c>
      <c r="F13273" s="26">
        <v>872</v>
      </c>
      <c r="G13273" s="28" t="s">
        <v>5678</v>
      </c>
      <c r="H13273" s="28" t="s">
        <v>7154</v>
      </c>
      <c r="J13273" s="28" t="s">
        <v>4906</v>
      </c>
      <c r="K13273" s="29">
        <v>42125</v>
      </c>
      <c r="L13273" s="28" t="s">
        <v>7174</v>
      </c>
      <c r="M13273" s="28" t="s">
        <v>8051</v>
      </c>
    </row>
    <row r="13274" spans="1:13" hidden="1" x14ac:dyDescent="0.2">
      <c r="A13274" s="211">
        <v>97270</v>
      </c>
      <c r="B13274" s="28" t="s">
        <v>4573</v>
      </c>
      <c r="C13274" s="28" t="s">
        <v>4574</v>
      </c>
      <c r="D13274" s="25">
        <v>42125</v>
      </c>
      <c r="F13274" s="26">
        <v>5</v>
      </c>
      <c r="G13274" s="28" t="s">
        <v>5134</v>
      </c>
      <c r="H13274" s="28" t="s">
        <v>5954</v>
      </c>
      <c r="J13274" s="28" t="s">
        <v>4912</v>
      </c>
      <c r="K13274" s="29">
        <v>42125</v>
      </c>
      <c r="L13274" s="28" t="s">
        <v>7174</v>
      </c>
      <c r="M13274" s="28" t="s">
        <v>7194</v>
      </c>
    </row>
    <row r="13275" spans="1:13" hidden="1" x14ac:dyDescent="0.2">
      <c r="A13275" s="211">
        <v>97510</v>
      </c>
      <c r="B13275" s="28" t="s">
        <v>4573</v>
      </c>
      <c r="C13275" s="28" t="s">
        <v>5135</v>
      </c>
      <c r="D13275" s="25">
        <v>42125</v>
      </c>
      <c r="E13275" s="28" t="s">
        <v>2759</v>
      </c>
      <c r="F13275" s="26">
        <v>14</v>
      </c>
      <c r="G13275" s="28" t="s">
        <v>8488</v>
      </c>
      <c r="H13275" s="28" t="s">
        <v>3488</v>
      </c>
      <c r="J13275" s="28" t="s">
        <v>4908</v>
      </c>
      <c r="K13275" s="29">
        <v>42126</v>
      </c>
      <c r="L13275" s="28" t="s">
        <v>5658</v>
      </c>
      <c r="M13275" s="28" t="s">
        <v>5645</v>
      </c>
    </row>
    <row r="13276" spans="1:13" hidden="1" x14ac:dyDescent="0.2">
      <c r="A13276" s="211">
        <v>97276</v>
      </c>
      <c r="B13276" s="28" t="s">
        <v>4573</v>
      </c>
      <c r="C13276" s="28" t="s">
        <v>4574</v>
      </c>
      <c r="D13276" s="25">
        <v>42125</v>
      </c>
      <c r="E13276" s="28" t="s">
        <v>3382</v>
      </c>
      <c r="F13276" s="26">
        <v>81</v>
      </c>
      <c r="G13276" s="28" t="s">
        <v>5414</v>
      </c>
      <c r="H13276" s="28" t="s">
        <v>3381</v>
      </c>
      <c r="J13276" s="28" t="s">
        <v>4909</v>
      </c>
      <c r="K13276" s="29">
        <v>42125</v>
      </c>
      <c r="L13276" s="28" t="s">
        <v>7174</v>
      </c>
      <c r="M13276" s="28" t="s">
        <v>7188</v>
      </c>
    </row>
    <row r="13277" spans="1:13" hidden="1" x14ac:dyDescent="0.2">
      <c r="A13277" s="27">
        <v>97271</v>
      </c>
      <c r="B13277" s="28" t="s">
        <v>4579</v>
      </c>
      <c r="C13277" s="28" t="s">
        <v>4574</v>
      </c>
      <c r="D13277" s="25">
        <v>42125</v>
      </c>
      <c r="F13277" s="26">
        <v>2625.48</v>
      </c>
      <c r="G13277" s="28" t="s">
        <v>5135</v>
      </c>
      <c r="H13277" s="28" t="s">
        <v>6667</v>
      </c>
      <c r="K13277" s="29">
        <v>42125</v>
      </c>
      <c r="L13277" s="28" t="s">
        <v>7174</v>
      </c>
      <c r="M13277" s="28" t="s">
        <v>7218</v>
      </c>
    </row>
    <row r="13278" spans="1:13" hidden="1" x14ac:dyDescent="0.2">
      <c r="A13278" s="27">
        <v>97508</v>
      </c>
      <c r="B13278" s="28" t="s">
        <v>4573</v>
      </c>
      <c r="C13278" s="28" t="s">
        <v>5135</v>
      </c>
      <c r="D13278" s="25">
        <v>42125</v>
      </c>
      <c r="E13278" s="28" t="s">
        <v>2760</v>
      </c>
      <c r="F13278" s="26">
        <v>9</v>
      </c>
      <c r="G13278" s="28" t="s">
        <v>3696</v>
      </c>
      <c r="H13278" s="28" t="s">
        <v>3488</v>
      </c>
      <c r="J13278" s="28" t="s">
        <v>4908</v>
      </c>
      <c r="K13278" s="29">
        <v>42126</v>
      </c>
      <c r="L13278" s="28" t="s">
        <v>5658</v>
      </c>
      <c r="M13278" s="28" t="s">
        <v>5149</v>
      </c>
    </row>
    <row r="13279" spans="1:13" hidden="1" x14ac:dyDescent="0.2">
      <c r="A13279" s="27">
        <v>97509</v>
      </c>
      <c r="B13279" s="28" t="s">
        <v>4573</v>
      </c>
      <c r="C13279" s="28" t="s">
        <v>5135</v>
      </c>
      <c r="D13279" s="25">
        <v>42125</v>
      </c>
      <c r="E13279" s="28" t="s">
        <v>2798</v>
      </c>
      <c r="F13279" s="26">
        <v>3.99</v>
      </c>
      <c r="G13279" s="28" t="s">
        <v>683</v>
      </c>
      <c r="H13279" s="28" t="s">
        <v>3370</v>
      </c>
      <c r="J13279" s="28" t="s">
        <v>4907</v>
      </c>
      <c r="K13279" s="29">
        <v>42126</v>
      </c>
      <c r="L13279" s="28" t="s">
        <v>5658</v>
      </c>
      <c r="M13279" s="28" t="s">
        <v>7857</v>
      </c>
    </row>
    <row r="13280" spans="1:13" hidden="1" x14ac:dyDescent="0.2">
      <c r="A13280" s="27">
        <v>97507</v>
      </c>
      <c r="B13280" s="28" t="s">
        <v>4573</v>
      </c>
      <c r="C13280" s="28" t="s">
        <v>5135</v>
      </c>
      <c r="D13280" s="25">
        <v>42125</v>
      </c>
      <c r="F13280" s="26">
        <v>38.58</v>
      </c>
      <c r="G13280" s="28" t="s">
        <v>4758</v>
      </c>
      <c r="H13280" s="28" t="s">
        <v>7322</v>
      </c>
      <c r="J13280" s="28" t="s">
        <v>7139</v>
      </c>
      <c r="K13280" s="29">
        <v>42126</v>
      </c>
      <c r="L13280" s="28" t="s">
        <v>5658</v>
      </c>
      <c r="M13280" s="28" t="s">
        <v>3005</v>
      </c>
    </row>
    <row r="13281" spans="1:13" hidden="1" x14ac:dyDescent="0.2">
      <c r="A13281" s="27">
        <v>97512</v>
      </c>
      <c r="B13281" s="28" t="s">
        <v>4573</v>
      </c>
      <c r="C13281" s="28" t="s">
        <v>5135</v>
      </c>
      <c r="D13281" s="25">
        <v>42125</v>
      </c>
      <c r="F13281" s="26">
        <v>5.44</v>
      </c>
      <c r="G13281" s="28" t="s">
        <v>5137</v>
      </c>
      <c r="H13281" s="28" t="s">
        <v>3365</v>
      </c>
      <c r="J13281" s="28" t="s">
        <v>4909</v>
      </c>
      <c r="K13281" s="29">
        <v>42126</v>
      </c>
      <c r="L13281" s="28" t="s">
        <v>5658</v>
      </c>
      <c r="M13281" s="28" t="s">
        <v>6195</v>
      </c>
    </row>
    <row r="13282" spans="1:13" hidden="1" x14ac:dyDescent="0.2">
      <c r="A13282" s="27">
        <v>97275</v>
      </c>
      <c r="B13282" s="28" t="s">
        <v>4579</v>
      </c>
      <c r="C13282" s="28" t="s">
        <v>4574</v>
      </c>
      <c r="D13282" s="25">
        <v>42125</v>
      </c>
      <c r="F13282" s="26">
        <v>50</v>
      </c>
      <c r="G13282" s="28" t="s">
        <v>5133</v>
      </c>
      <c r="H13282" s="28" t="s">
        <v>6667</v>
      </c>
      <c r="K13282" s="29">
        <v>42125</v>
      </c>
      <c r="L13282" s="28" t="s">
        <v>7174</v>
      </c>
      <c r="M13282" s="28" t="s">
        <v>2972</v>
      </c>
    </row>
    <row r="13283" spans="1:13" hidden="1" x14ac:dyDescent="0.2">
      <c r="A13283" s="27">
        <v>97634</v>
      </c>
      <c r="B13283" s="28" t="s">
        <v>5150</v>
      </c>
      <c r="C13283" s="28" t="s">
        <v>5133</v>
      </c>
      <c r="D13283" s="25">
        <v>42125</v>
      </c>
      <c r="F13283" s="26">
        <v>-50</v>
      </c>
      <c r="G13283" s="28" t="s">
        <v>5133</v>
      </c>
      <c r="H13283" s="28" t="s">
        <v>6667</v>
      </c>
      <c r="K13283" s="29">
        <v>42125</v>
      </c>
      <c r="L13283" s="28" t="s">
        <v>5658</v>
      </c>
      <c r="M13283" s="28" t="s">
        <v>2745</v>
      </c>
    </row>
    <row r="13284" spans="1:13" hidden="1" x14ac:dyDescent="0.2">
      <c r="A13284" s="27">
        <v>97278</v>
      </c>
      <c r="B13284" s="28" t="s">
        <v>4573</v>
      </c>
      <c r="C13284" s="28" t="s">
        <v>4574</v>
      </c>
      <c r="D13284" s="25">
        <v>42125</v>
      </c>
      <c r="F13284" s="26">
        <v>42.78</v>
      </c>
      <c r="G13284" s="28" t="s">
        <v>6021</v>
      </c>
      <c r="H13284" s="28" t="s">
        <v>3381</v>
      </c>
      <c r="J13284" s="28" t="s">
        <v>4909</v>
      </c>
      <c r="K13284" s="29">
        <v>42125</v>
      </c>
      <c r="L13284" s="28" t="s">
        <v>7174</v>
      </c>
      <c r="M13284" s="28" t="s">
        <v>6784</v>
      </c>
    </row>
    <row r="13285" spans="1:13" hidden="1" x14ac:dyDescent="0.2">
      <c r="A13285" s="27">
        <v>97277</v>
      </c>
      <c r="B13285" s="28" t="s">
        <v>4573</v>
      </c>
      <c r="C13285" s="28" t="s">
        <v>4574</v>
      </c>
      <c r="D13285" s="25">
        <v>42125</v>
      </c>
      <c r="F13285" s="26">
        <v>12.12</v>
      </c>
      <c r="G13285" s="28" t="s">
        <v>6022</v>
      </c>
      <c r="H13285" s="28" t="s">
        <v>3381</v>
      </c>
      <c r="J13285" s="28" t="s">
        <v>4909</v>
      </c>
      <c r="K13285" s="29">
        <v>42125</v>
      </c>
      <c r="L13285" s="28" t="s">
        <v>7174</v>
      </c>
      <c r="M13285" s="28" t="s">
        <v>7195</v>
      </c>
    </row>
    <row r="13286" spans="1:13" hidden="1" x14ac:dyDescent="0.2">
      <c r="A13286" s="27">
        <v>97272</v>
      </c>
      <c r="B13286" s="28" t="s">
        <v>4573</v>
      </c>
      <c r="C13286" s="28" t="s">
        <v>4574</v>
      </c>
      <c r="D13286" s="25">
        <v>42125</v>
      </c>
      <c r="E13286" s="28" t="s">
        <v>7163</v>
      </c>
      <c r="F13286" s="26">
        <v>150</v>
      </c>
      <c r="G13286" s="28" t="s">
        <v>4595</v>
      </c>
      <c r="H13286" s="28" t="s">
        <v>3370</v>
      </c>
      <c r="J13286" s="28" t="s">
        <v>4905</v>
      </c>
      <c r="K13286" s="29">
        <v>42125</v>
      </c>
      <c r="L13286" s="28" t="s">
        <v>7182</v>
      </c>
      <c r="M13286" s="28" t="s">
        <v>151</v>
      </c>
    </row>
    <row r="13287" spans="1:13" hidden="1" x14ac:dyDescent="0.2">
      <c r="A13287" s="27">
        <v>97273</v>
      </c>
      <c r="B13287" s="28" t="s">
        <v>4573</v>
      </c>
      <c r="C13287" s="28" t="s">
        <v>4574</v>
      </c>
      <c r="D13287" s="25">
        <v>42125</v>
      </c>
      <c r="E13287" s="28" t="s">
        <v>7162</v>
      </c>
      <c r="F13287" s="26">
        <v>20</v>
      </c>
      <c r="G13287" s="28" t="s">
        <v>4595</v>
      </c>
      <c r="H13287" s="28" t="s">
        <v>3370</v>
      </c>
      <c r="J13287" s="28" t="s">
        <v>4906</v>
      </c>
      <c r="K13287" s="29">
        <v>42125</v>
      </c>
      <c r="L13287" s="28" t="s">
        <v>7182</v>
      </c>
      <c r="M13287" s="28" t="s">
        <v>152</v>
      </c>
    </row>
    <row r="13288" spans="1:13" hidden="1" x14ac:dyDescent="0.2">
      <c r="A13288" s="27">
        <v>97676</v>
      </c>
      <c r="B13288" s="28" t="s">
        <v>4573</v>
      </c>
      <c r="C13288" s="28" t="s">
        <v>4580</v>
      </c>
      <c r="D13288" s="25">
        <v>42125</v>
      </c>
      <c r="E13288" s="28" t="s">
        <v>7333</v>
      </c>
      <c r="F13288" s="26">
        <v>130</v>
      </c>
      <c r="G13288" s="28" t="s">
        <v>4595</v>
      </c>
      <c r="H13288" s="28" t="s">
        <v>3370</v>
      </c>
    </row>
    <row r="13289" spans="1:13" hidden="1" x14ac:dyDescent="0.2">
      <c r="A13289" s="27">
        <v>97675</v>
      </c>
      <c r="B13289" s="28" t="s">
        <v>5150</v>
      </c>
      <c r="C13289" s="28" t="s">
        <v>4580</v>
      </c>
      <c r="D13289" s="25">
        <v>42125</v>
      </c>
      <c r="E13289" s="28" t="s">
        <v>8008</v>
      </c>
      <c r="F13289" s="26">
        <v>-330</v>
      </c>
      <c r="G13289" s="28" t="s">
        <v>4574</v>
      </c>
      <c r="H13289" s="28" t="s">
        <v>6667</v>
      </c>
    </row>
    <row r="13290" spans="1:13" hidden="1" x14ac:dyDescent="0.2">
      <c r="A13290" s="27">
        <v>97511</v>
      </c>
      <c r="B13290" s="28" t="s">
        <v>4573</v>
      </c>
      <c r="C13290" s="28" t="s">
        <v>5135</v>
      </c>
      <c r="D13290" s="25">
        <v>42125</v>
      </c>
      <c r="F13290" s="26">
        <v>12</v>
      </c>
      <c r="G13290" s="28" t="s">
        <v>2205</v>
      </c>
      <c r="H13290" s="28" t="s">
        <v>3484</v>
      </c>
      <c r="J13290" s="28" t="s">
        <v>4907</v>
      </c>
      <c r="K13290" s="29">
        <v>42126</v>
      </c>
      <c r="L13290" s="28" t="s">
        <v>5658</v>
      </c>
      <c r="M13290" s="28" t="s">
        <v>1584</v>
      </c>
    </row>
    <row r="13291" spans="1:13" hidden="1" x14ac:dyDescent="0.2">
      <c r="A13291" s="27">
        <v>97279</v>
      </c>
      <c r="B13291" s="28" t="s">
        <v>4573</v>
      </c>
      <c r="C13291" s="28" t="s">
        <v>4574</v>
      </c>
      <c r="D13291" s="25">
        <v>42125</v>
      </c>
      <c r="E13291" s="28" t="s">
        <v>5365</v>
      </c>
      <c r="F13291" s="26">
        <v>183</v>
      </c>
      <c r="G13291" s="28" t="s">
        <v>4597</v>
      </c>
      <c r="H13291" s="28" t="s">
        <v>3381</v>
      </c>
      <c r="J13291" s="28" t="s">
        <v>4909</v>
      </c>
      <c r="K13291" s="29">
        <v>42125</v>
      </c>
      <c r="L13291" s="28" t="s">
        <v>7174</v>
      </c>
      <c r="M13291" s="28" t="s">
        <v>7192</v>
      </c>
    </row>
    <row r="13292" spans="1:13" hidden="1" x14ac:dyDescent="0.2">
      <c r="A13292" s="211">
        <v>97516</v>
      </c>
      <c r="B13292" s="28" t="s">
        <v>4573</v>
      </c>
      <c r="C13292" s="28" t="s">
        <v>5135</v>
      </c>
      <c r="D13292" s="25">
        <v>42126</v>
      </c>
      <c r="E13292" s="28" t="s">
        <v>2757</v>
      </c>
      <c r="F13292" s="26">
        <v>46</v>
      </c>
      <c r="G13292" s="28" t="s">
        <v>2756</v>
      </c>
      <c r="H13292" s="28" t="s">
        <v>3484</v>
      </c>
      <c r="J13292" s="28" t="s">
        <v>4908</v>
      </c>
      <c r="K13292" s="29">
        <v>42129</v>
      </c>
      <c r="L13292" s="28" t="s">
        <v>5658</v>
      </c>
      <c r="M13292" s="28" t="s">
        <v>2357</v>
      </c>
    </row>
    <row r="13293" spans="1:13" hidden="1" x14ac:dyDescent="0.2">
      <c r="A13293" s="211">
        <v>97514</v>
      </c>
      <c r="B13293" s="28" t="s">
        <v>4573</v>
      </c>
      <c r="C13293" s="28" t="s">
        <v>5135</v>
      </c>
      <c r="D13293" s="25">
        <v>42126</v>
      </c>
      <c r="F13293" s="26">
        <v>4.6500000000000004</v>
      </c>
      <c r="G13293" s="28" t="s">
        <v>896</v>
      </c>
      <c r="H13293" s="28" t="s">
        <v>3484</v>
      </c>
      <c r="J13293" s="28" t="s">
        <v>4907</v>
      </c>
      <c r="K13293" s="29">
        <v>42129</v>
      </c>
      <c r="L13293" s="28" t="s">
        <v>5658</v>
      </c>
      <c r="M13293" s="28" t="s">
        <v>6234</v>
      </c>
    </row>
    <row r="13294" spans="1:13" hidden="1" x14ac:dyDescent="0.2">
      <c r="A13294" s="211">
        <v>97515</v>
      </c>
      <c r="B13294" s="28" t="s">
        <v>4573</v>
      </c>
      <c r="C13294" s="28" t="s">
        <v>5135</v>
      </c>
      <c r="D13294" s="25">
        <v>42126</v>
      </c>
      <c r="F13294" s="26">
        <v>5.4</v>
      </c>
      <c r="G13294" s="28" t="s">
        <v>896</v>
      </c>
      <c r="H13294" s="28" t="s">
        <v>3484</v>
      </c>
      <c r="J13294" s="28" t="s">
        <v>4907</v>
      </c>
      <c r="K13294" s="29">
        <v>42129</v>
      </c>
      <c r="L13294" s="28" t="s">
        <v>5658</v>
      </c>
      <c r="M13294" s="28" t="s">
        <v>6234</v>
      </c>
    </row>
    <row r="13295" spans="1:13" hidden="1" x14ac:dyDescent="0.2">
      <c r="A13295" s="211">
        <v>97517</v>
      </c>
      <c r="B13295" s="28" t="s">
        <v>4573</v>
      </c>
      <c r="C13295" s="28" t="s">
        <v>5135</v>
      </c>
      <c r="D13295" s="25">
        <v>42126</v>
      </c>
      <c r="F13295" s="26">
        <v>4</v>
      </c>
      <c r="G13295" s="28" t="s">
        <v>990</v>
      </c>
      <c r="H13295" s="28" t="s">
        <v>3379</v>
      </c>
      <c r="J13295" s="28" t="s">
        <v>4907</v>
      </c>
      <c r="K13295" s="29">
        <v>42129</v>
      </c>
      <c r="L13295" s="28" t="s">
        <v>5658</v>
      </c>
      <c r="M13295" s="28" t="s">
        <v>1523</v>
      </c>
    </row>
    <row r="13296" spans="1:13" hidden="1" x14ac:dyDescent="0.2">
      <c r="A13296" s="211">
        <v>97513</v>
      </c>
      <c r="B13296" s="28" t="s">
        <v>4573</v>
      </c>
      <c r="C13296" s="28" t="s">
        <v>5135</v>
      </c>
      <c r="D13296" s="25">
        <v>42126</v>
      </c>
      <c r="E13296" s="28" t="s">
        <v>2758</v>
      </c>
      <c r="F13296" s="26">
        <v>215</v>
      </c>
      <c r="G13296" s="28" t="s">
        <v>2203</v>
      </c>
      <c r="H13296" s="28" t="s">
        <v>277</v>
      </c>
      <c r="I13296" s="28" t="s">
        <v>2408</v>
      </c>
      <c r="J13296" s="28" t="s">
        <v>4907</v>
      </c>
      <c r="K13296" s="29">
        <v>42129</v>
      </c>
      <c r="L13296" s="28" t="s">
        <v>5658</v>
      </c>
      <c r="M13296" s="28" t="s">
        <v>2356</v>
      </c>
    </row>
    <row r="13297" spans="1:13" hidden="1" x14ac:dyDescent="0.2">
      <c r="A13297" s="27">
        <v>97518</v>
      </c>
      <c r="B13297" s="28" t="s">
        <v>4573</v>
      </c>
      <c r="C13297" s="28" t="s">
        <v>5135</v>
      </c>
      <c r="D13297" s="25">
        <v>42126</v>
      </c>
      <c r="F13297" s="26">
        <v>2.98</v>
      </c>
      <c r="G13297" s="28" t="s">
        <v>5137</v>
      </c>
      <c r="H13297" s="28" t="s">
        <v>3365</v>
      </c>
      <c r="J13297" s="28" t="s">
        <v>4909</v>
      </c>
      <c r="K13297" s="29">
        <v>42129</v>
      </c>
      <c r="L13297" s="28" t="s">
        <v>5658</v>
      </c>
      <c r="M13297" s="28" t="s">
        <v>8171</v>
      </c>
    </row>
    <row r="13298" spans="1:13" hidden="1" x14ac:dyDescent="0.2">
      <c r="A13298" s="211">
        <v>97520</v>
      </c>
      <c r="B13298" s="28" t="s">
        <v>4573</v>
      </c>
      <c r="C13298" s="28" t="s">
        <v>5135</v>
      </c>
      <c r="D13298" s="25">
        <v>42127</v>
      </c>
      <c r="E13298" s="28" t="s">
        <v>67</v>
      </c>
      <c r="F13298" s="26">
        <v>24.6</v>
      </c>
      <c r="G13298" s="28" t="s">
        <v>1942</v>
      </c>
      <c r="H13298" s="28" t="s">
        <v>3484</v>
      </c>
      <c r="J13298" s="28" t="s">
        <v>4909</v>
      </c>
      <c r="K13298" s="29">
        <v>42129</v>
      </c>
      <c r="L13298" s="28" t="s">
        <v>5658</v>
      </c>
      <c r="M13298" s="28" t="s">
        <v>2358</v>
      </c>
    </row>
    <row r="13299" spans="1:13" hidden="1" x14ac:dyDescent="0.2">
      <c r="A13299" s="27">
        <v>97519</v>
      </c>
      <c r="B13299" s="28" t="s">
        <v>4573</v>
      </c>
      <c r="C13299" s="28" t="s">
        <v>5135</v>
      </c>
      <c r="D13299" s="25">
        <v>42127</v>
      </c>
      <c r="F13299" s="26">
        <v>52.71</v>
      </c>
      <c r="G13299" s="28" t="s">
        <v>4758</v>
      </c>
      <c r="H13299" s="28" t="s">
        <v>7322</v>
      </c>
      <c r="J13299" s="28" t="s">
        <v>7139</v>
      </c>
      <c r="K13299" s="29">
        <v>42129</v>
      </c>
      <c r="L13299" s="28" t="s">
        <v>5658</v>
      </c>
      <c r="M13299" s="28" t="s">
        <v>3005</v>
      </c>
    </row>
    <row r="13300" spans="1:13" hidden="1" x14ac:dyDescent="0.2">
      <c r="A13300" s="27">
        <v>97521</v>
      </c>
      <c r="B13300" s="28" t="s">
        <v>4573</v>
      </c>
      <c r="C13300" s="28" t="s">
        <v>5135</v>
      </c>
      <c r="D13300" s="25">
        <v>42128</v>
      </c>
      <c r="E13300" s="28" t="s">
        <v>2051</v>
      </c>
      <c r="F13300" s="26">
        <v>5</v>
      </c>
      <c r="G13300" s="28" t="s">
        <v>2210</v>
      </c>
      <c r="H13300" s="28" t="s">
        <v>3484</v>
      </c>
      <c r="J13300" s="28" t="s">
        <v>4908</v>
      </c>
      <c r="K13300" s="29">
        <v>42129</v>
      </c>
      <c r="L13300" s="28" t="s">
        <v>5658</v>
      </c>
      <c r="M13300" s="28" t="s">
        <v>1627</v>
      </c>
    </row>
    <row r="13301" spans="1:13" hidden="1" x14ac:dyDescent="0.2">
      <c r="A13301" s="27">
        <v>97451</v>
      </c>
      <c r="B13301" s="28" t="s">
        <v>4573</v>
      </c>
      <c r="C13301" s="28" t="s">
        <v>5135</v>
      </c>
      <c r="D13301" s="25">
        <v>42128</v>
      </c>
      <c r="F13301" s="26">
        <v>29.41</v>
      </c>
      <c r="G13301" s="28" t="s">
        <v>5167</v>
      </c>
      <c r="H13301" s="28" t="s">
        <v>3365</v>
      </c>
      <c r="J13301" s="28" t="s">
        <v>4909</v>
      </c>
      <c r="K13301" s="29">
        <v>42129</v>
      </c>
      <c r="L13301" s="28" t="s">
        <v>5658</v>
      </c>
      <c r="M13301" s="28" t="s">
        <v>748</v>
      </c>
    </row>
    <row r="13302" spans="1:13" hidden="1" x14ac:dyDescent="0.2">
      <c r="A13302" s="211">
        <v>97269</v>
      </c>
      <c r="B13302" s="28" t="s">
        <v>4573</v>
      </c>
      <c r="C13302" s="28" t="s">
        <v>4574</v>
      </c>
      <c r="D13302" s="25">
        <v>42129</v>
      </c>
      <c r="F13302" s="26">
        <v>7.99</v>
      </c>
      <c r="G13302" s="28" t="s">
        <v>2742</v>
      </c>
      <c r="H13302" s="28" t="s">
        <v>3381</v>
      </c>
      <c r="J13302" s="28" t="s">
        <v>4911</v>
      </c>
      <c r="K13302" s="29">
        <v>42129</v>
      </c>
      <c r="L13302" s="28" t="s">
        <v>7174</v>
      </c>
      <c r="M13302" s="28" t="s">
        <v>8111</v>
      </c>
    </row>
    <row r="13303" spans="1:13" hidden="1" x14ac:dyDescent="0.2">
      <c r="A13303" s="211">
        <v>97880</v>
      </c>
      <c r="B13303" s="28" t="s">
        <v>4573</v>
      </c>
      <c r="C13303" s="28" t="s">
        <v>5133</v>
      </c>
      <c r="D13303" s="25">
        <v>42129</v>
      </c>
      <c r="F13303" s="26">
        <v>0.03</v>
      </c>
      <c r="G13303" s="28" t="s">
        <v>681</v>
      </c>
      <c r="H13303" s="28" t="s">
        <v>7165</v>
      </c>
      <c r="K13303" s="29">
        <v>42129</v>
      </c>
      <c r="L13303" s="28" t="s">
        <v>5658</v>
      </c>
      <c r="M13303" s="28" t="s">
        <v>2936</v>
      </c>
    </row>
    <row r="13304" spans="1:13" hidden="1" x14ac:dyDescent="0.2">
      <c r="A13304" s="27">
        <v>97268</v>
      </c>
      <c r="B13304" s="28" t="s">
        <v>4573</v>
      </c>
      <c r="C13304" s="28" t="s">
        <v>4574</v>
      </c>
      <c r="D13304" s="25">
        <v>42129</v>
      </c>
      <c r="E13304" s="28" t="s">
        <v>3389</v>
      </c>
      <c r="F13304" s="26">
        <v>26.95</v>
      </c>
      <c r="G13304" s="28" t="s">
        <v>5139</v>
      </c>
      <c r="H13304" s="28" t="s">
        <v>3381</v>
      </c>
      <c r="J13304" s="28" t="s">
        <v>4911</v>
      </c>
      <c r="K13304" s="29">
        <v>42129</v>
      </c>
      <c r="L13304" s="28" t="s">
        <v>7174</v>
      </c>
      <c r="M13304" s="28" t="s">
        <v>7187</v>
      </c>
    </row>
    <row r="13305" spans="1:13" hidden="1" x14ac:dyDescent="0.2">
      <c r="A13305" s="27">
        <v>97522</v>
      </c>
      <c r="B13305" s="28" t="s">
        <v>4573</v>
      </c>
      <c r="C13305" s="28" t="s">
        <v>5135</v>
      </c>
      <c r="D13305" s="25">
        <v>42129</v>
      </c>
      <c r="F13305" s="26">
        <v>4.75</v>
      </c>
      <c r="G13305" s="28" t="s">
        <v>7119</v>
      </c>
      <c r="H13305" s="28" t="s">
        <v>3365</v>
      </c>
      <c r="J13305" s="28" t="s">
        <v>4911</v>
      </c>
      <c r="K13305" s="29">
        <v>42130</v>
      </c>
      <c r="L13305" s="28" t="s">
        <v>5658</v>
      </c>
      <c r="M13305" s="28" t="s">
        <v>6161</v>
      </c>
    </row>
    <row r="13306" spans="1:13" hidden="1" x14ac:dyDescent="0.2">
      <c r="A13306" s="27">
        <v>97601.1</v>
      </c>
      <c r="B13306" s="28" t="s">
        <v>4573</v>
      </c>
      <c r="C13306" s="28" t="s">
        <v>2008</v>
      </c>
      <c r="D13306" s="25">
        <v>42129</v>
      </c>
      <c r="E13306" s="28" t="s">
        <v>1331</v>
      </c>
      <c r="F13306" s="26">
        <v>30</v>
      </c>
      <c r="G13306" s="28" t="s">
        <v>683</v>
      </c>
      <c r="H13306" s="28" t="s">
        <v>3488</v>
      </c>
      <c r="J13306" s="28" t="s">
        <v>4909</v>
      </c>
      <c r="K13306" s="29">
        <v>42160</v>
      </c>
      <c r="L13306" s="28" t="s">
        <v>5658</v>
      </c>
      <c r="M13306" s="28" t="s">
        <v>4834</v>
      </c>
    </row>
    <row r="13307" spans="1:13" hidden="1" x14ac:dyDescent="0.2">
      <c r="A13307" s="27">
        <v>97601.2</v>
      </c>
      <c r="B13307" s="28" t="s">
        <v>4573</v>
      </c>
      <c r="C13307" s="28" t="s">
        <v>2008</v>
      </c>
      <c r="D13307" s="25">
        <v>42129</v>
      </c>
      <c r="F13307" s="26">
        <v>2.6</v>
      </c>
      <c r="G13307" s="28" t="s">
        <v>683</v>
      </c>
      <c r="H13307" s="28" t="s">
        <v>3370</v>
      </c>
      <c r="J13307" s="28" t="s">
        <v>4909</v>
      </c>
      <c r="K13307" s="29">
        <v>42160</v>
      </c>
      <c r="L13307" s="28" t="s">
        <v>5658</v>
      </c>
      <c r="M13307" s="28" t="s">
        <v>4834</v>
      </c>
    </row>
    <row r="13308" spans="1:13" hidden="1" x14ac:dyDescent="0.2">
      <c r="A13308" s="27">
        <v>97601.3</v>
      </c>
      <c r="B13308" s="28" t="s">
        <v>4573</v>
      </c>
      <c r="C13308" s="28" t="s">
        <v>2008</v>
      </c>
      <c r="D13308" s="25">
        <v>42129</v>
      </c>
      <c r="F13308" s="26">
        <v>75.02</v>
      </c>
      <c r="G13308" s="28" t="s">
        <v>683</v>
      </c>
      <c r="H13308" s="28" t="s">
        <v>3365</v>
      </c>
      <c r="J13308" s="28" t="s">
        <v>4909</v>
      </c>
      <c r="K13308" s="29">
        <v>42160</v>
      </c>
      <c r="L13308" s="28" t="s">
        <v>5658</v>
      </c>
      <c r="M13308" s="28" t="s">
        <v>4834</v>
      </c>
    </row>
    <row r="13309" spans="1:13" hidden="1" x14ac:dyDescent="0.2">
      <c r="A13309" s="27">
        <v>97881</v>
      </c>
      <c r="B13309" s="28" t="s">
        <v>7124</v>
      </c>
      <c r="C13309" s="28" t="s">
        <v>5133</v>
      </c>
      <c r="D13309" s="25">
        <v>42129</v>
      </c>
      <c r="F13309" s="26">
        <v>-0.17</v>
      </c>
      <c r="G13309" s="28" t="s">
        <v>5133</v>
      </c>
      <c r="H13309" s="28" t="s">
        <v>6666</v>
      </c>
      <c r="K13309" s="29">
        <v>42129</v>
      </c>
      <c r="L13309" s="28" t="s">
        <v>5658</v>
      </c>
      <c r="M13309" s="28" t="s">
        <v>2937</v>
      </c>
    </row>
    <row r="13310" spans="1:13" hidden="1" x14ac:dyDescent="0.2">
      <c r="A13310" s="211">
        <v>97266</v>
      </c>
      <c r="B13310" s="28" t="s">
        <v>4592</v>
      </c>
      <c r="C13310" s="28" t="s">
        <v>4574</v>
      </c>
      <c r="D13310" s="25">
        <v>42130</v>
      </c>
      <c r="F13310" s="26">
        <v>-6055.39</v>
      </c>
      <c r="G13310" s="28" t="s">
        <v>4593</v>
      </c>
      <c r="H13310" s="28" t="s">
        <v>6666</v>
      </c>
      <c r="J13310" s="28" t="s">
        <v>4911</v>
      </c>
      <c r="K13310" s="29">
        <v>42130</v>
      </c>
      <c r="L13310" s="28" t="s">
        <v>7177</v>
      </c>
      <c r="M13310" s="28" t="s">
        <v>150</v>
      </c>
    </row>
    <row r="13311" spans="1:13" hidden="1" x14ac:dyDescent="0.2">
      <c r="A13311" s="211">
        <v>97265</v>
      </c>
      <c r="B13311" s="28" t="s">
        <v>4579</v>
      </c>
      <c r="C13311" s="28" t="s">
        <v>4574</v>
      </c>
      <c r="D13311" s="25">
        <v>42130</v>
      </c>
      <c r="F13311" s="26">
        <v>50</v>
      </c>
      <c r="G13311" s="28" t="s">
        <v>4580</v>
      </c>
      <c r="H13311" s="28" t="s">
        <v>6667</v>
      </c>
      <c r="K13311" s="29">
        <v>42130</v>
      </c>
      <c r="L13311" s="28" t="s">
        <v>3059</v>
      </c>
      <c r="M13311" s="28" t="s">
        <v>4750</v>
      </c>
    </row>
    <row r="13312" spans="1:13" hidden="1" x14ac:dyDescent="0.2">
      <c r="A13312" s="211">
        <v>97524</v>
      </c>
      <c r="B13312" s="28" t="s">
        <v>4573</v>
      </c>
      <c r="C13312" s="28" t="s">
        <v>5135</v>
      </c>
      <c r="D13312" s="25">
        <v>42130</v>
      </c>
      <c r="F13312" s="26">
        <v>7.5</v>
      </c>
      <c r="G13312" s="28" t="s">
        <v>7050</v>
      </c>
      <c r="H13312" s="28" t="s">
        <v>3488</v>
      </c>
      <c r="J13312" s="28" t="s">
        <v>4911</v>
      </c>
      <c r="K13312" s="29">
        <v>42132</v>
      </c>
      <c r="L13312" s="28" t="s">
        <v>5658</v>
      </c>
      <c r="M13312" s="28" t="s">
        <v>4151</v>
      </c>
    </row>
    <row r="13313" spans="1:13" hidden="1" x14ac:dyDescent="0.2">
      <c r="A13313" s="211">
        <v>97264</v>
      </c>
      <c r="B13313" s="28" t="s">
        <v>4573</v>
      </c>
      <c r="C13313" s="28" t="s">
        <v>4574</v>
      </c>
      <c r="D13313" s="25">
        <v>42130</v>
      </c>
      <c r="F13313" s="26">
        <v>12.1</v>
      </c>
      <c r="G13313" s="28" t="s">
        <v>5143</v>
      </c>
      <c r="H13313" s="28" t="s">
        <v>3381</v>
      </c>
      <c r="J13313" s="28" t="s">
        <v>4909</v>
      </c>
      <c r="K13313" s="29">
        <v>42130</v>
      </c>
      <c r="L13313" s="28" t="s">
        <v>7174</v>
      </c>
      <c r="M13313" s="28" t="s">
        <v>7217</v>
      </c>
    </row>
    <row r="13314" spans="1:13" hidden="1" x14ac:dyDescent="0.2">
      <c r="A13314" s="211">
        <v>97452</v>
      </c>
      <c r="B13314" s="33" t="s">
        <v>4573</v>
      </c>
      <c r="C13314" s="33" t="s">
        <v>5135</v>
      </c>
      <c r="D13314" s="25">
        <v>42130</v>
      </c>
      <c r="F13314" s="26">
        <v>38</v>
      </c>
      <c r="G13314" s="28" t="s">
        <v>1560</v>
      </c>
      <c r="H13314" s="28" t="s">
        <v>4595</v>
      </c>
      <c r="K13314" s="29">
        <v>42131</v>
      </c>
      <c r="L13314" s="33" t="s">
        <v>5658</v>
      </c>
      <c r="M13314" s="28" t="s">
        <v>2735</v>
      </c>
    </row>
    <row r="13315" spans="1:13" hidden="1" x14ac:dyDescent="0.2">
      <c r="A13315" s="211">
        <v>97267</v>
      </c>
      <c r="B13315" s="28" t="s">
        <v>4573</v>
      </c>
      <c r="C13315" s="28" t="s">
        <v>4574</v>
      </c>
      <c r="D13315" s="25">
        <v>42130</v>
      </c>
      <c r="F13315" s="26">
        <v>12</v>
      </c>
      <c r="G13315" s="28" t="s">
        <v>4596</v>
      </c>
      <c r="H13315" s="28" t="s">
        <v>5954</v>
      </c>
      <c r="J13315" s="28" t="s">
        <v>4912</v>
      </c>
      <c r="K13315" s="29">
        <v>42130</v>
      </c>
      <c r="L13315" s="28" t="s">
        <v>7174</v>
      </c>
      <c r="M13315" s="28" t="s">
        <v>4596</v>
      </c>
    </row>
    <row r="13316" spans="1:13" hidden="1" x14ac:dyDescent="0.2">
      <c r="A13316" s="27">
        <v>97523</v>
      </c>
      <c r="B13316" s="28" t="s">
        <v>4573</v>
      </c>
      <c r="C13316" s="28" t="s">
        <v>5135</v>
      </c>
      <c r="D13316" s="25">
        <v>42130</v>
      </c>
      <c r="F13316" s="26">
        <v>1.68</v>
      </c>
      <c r="G13316" s="28" t="s">
        <v>5137</v>
      </c>
      <c r="H13316" s="28" t="s">
        <v>3365</v>
      </c>
      <c r="J13316" s="28" t="s">
        <v>4909</v>
      </c>
      <c r="K13316" s="29">
        <v>42131</v>
      </c>
      <c r="L13316" s="28" t="s">
        <v>5658</v>
      </c>
      <c r="M13316" s="28" t="s">
        <v>6195</v>
      </c>
    </row>
    <row r="13317" spans="1:13" hidden="1" x14ac:dyDescent="0.2">
      <c r="A13317" s="211">
        <v>97262</v>
      </c>
      <c r="B13317" s="28" t="s">
        <v>4579</v>
      </c>
      <c r="C13317" s="28" t="s">
        <v>4574</v>
      </c>
      <c r="D13317" s="25">
        <v>42131</v>
      </c>
      <c r="F13317" s="26">
        <v>30</v>
      </c>
      <c r="G13317" s="28" t="s">
        <v>4580</v>
      </c>
      <c r="H13317" s="28" t="s">
        <v>6667</v>
      </c>
      <c r="K13317" s="29">
        <v>42131</v>
      </c>
      <c r="L13317" s="28" t="s">
        <v>3059</v>
      </c>
      <c r="M13317" s="28" t="s">
        <v>4750</v>
      </c>
    </row>
    <row r="13318" spans="1:13" hidden="1" x14ac:dyDescent="0.2">
      <c r="A13318" s="211">
        <v>97261</v>
      </c>
      <c r="B13318" s="33" t="s">
        <v>4573</v>
      </c>
      <c r="C13318" s="33" t="s">
        <v>4574</v>
      </c>
      <c r="D13318" s="25">
        <v>42131</v>
      </c>
      <c r="F13318" s="26">
        <v>5</v>
      </c>
      <c r="G13318" s="28" t="s">
        <v>4590</v>
      </c>
      <c r="H13318" s="28" t="s">
        <v>5954</v>
      </c>
      <c r="J13318" s="28" t="s">
        <v>4912</v>
      </c>
      <c r="K13318" s="29">
        <v>42131</v>
      </c>
      <c r="L13318" s="33" t="s">
        <v>7182</v>
      </c>
      <c r="M13318" s="28" t="s">
        <v>149</v>
      </c>
    </row>
    <row r="13319" spans="1:13" hidden="1" x14ac:dyDescent="0.2">
      <c r="A13319" s="211">
        <v>97525</v>
      </c>
      <c r="B13319" s="28" t="s">
        <v>4573</v>
      </c>
      <c r="C13319" s="28" t="s">
        <v>5135</v>
      </c>
      <c r="D13319" s="25">
        <v>42131</v>
      </c>
      <c r="E13319" s="28" t="s">
        <v>2822</v>
      </c>
      <c r="F13319" s="26">
        <v>60.17</v>
      </c>
      <c r="G13319" s="28" t="s">
        <v>7130</v>
      </c>
      <c r="H13319" s="28" t="s">
        <v>3370</v>
      </c>
      <c r="J13319" s="28" t="s">
        <v>4907</v>
      </c>
      <c r="K13319" s="29">
        <v>42132</v>
      </c>
      <c r="L13319" s="28" t="s">
        <v>5658</v>
      </c>
      <c r="M13319" s="28" t="s">
        <v>5769</v>
      </c>
    </row>
    <row r="13320" spans="1:13" hidden="1" x14ac:dyDescent="0.2">
      <c r="A13320" s="27">
        <v>97602.1</v>
      </c>
      <c r="B13320" s="28" t="s">
        <v>4573</v>
      </c>
      <c r="C13320" s="28" t="s">
        <v>2008</v>
      </c>
      <c r="D13320" s="25">
        <v>42131</v>
      </c>
      <c r="E13320" s="28" t="s">
        <v>8358</v>
      </c>
      <c r="F13320" s="26">
        <v>8</v>
      </c>
      <c r="G13320" s="28" t="s">
        <v>683</v>
      </c>
      <c r="H13320" s="28" t="s">
        <v>3370</v>
      </c>
      <c r="J13320" s="28" t="s">
        <v>4909</v>
      </c>
      <c r="K13320" s="29">
        <v>42221</v>
      </c>
      <c r="L13320" s="28" t="s">
        <v>5658</v>
      </c>
      <c r="M13320" s="28" t="s">
        <v>2386</v>
      </c>
    </row>
    <row r="13321" spans="1:13" hidden="1" x14ac:dyDescent="0.2">
      <c r="A13321" s="27">
        <v>97602.2</v>
      </c>
      <c r="B13321" s="28" t="s">
        <v>4573</v>
      </c>
      <c r="C13321" s="28" t="s">
        <v>2008</v>
      </c>
      <c r="D13321" s="25">
        <v>42131</v>
      </c>
      <c r="F13321" s="26">
        <v>12.25</v>
      </c>
      <c r="G13321" s="28" t="s">
        <v>683</v>
      </c>
      <c r="H13321" s="28" t="s">
        <v>3365</v>
      </c>
      <c r="J13321" s="28" t="s">
        <v>4909</v>
      </c>
      <c r="K13321" s="29">
        <v>42221</v>
      </c>
      <c r="L13321" s="28" t="s">
        <v>5658</v>
      </c>
      <c r="M13321" s="28" t="s">
        <v>2386</v>
      </c>
    </row>
    <row r="13322" spans="1:13" hidden="1" x14ac:dyDescent="0.2">
      <c r="A13322" s="27">
        <v>97263</v>
      </c>
      <c r="B13322" s="28" t="s">
        <v>4573</v>
      </c>
      <c r="C13322" s="28" t="s">
        <v>4574</v>
      </c>
      <c r="D13322" s="25">
        <v>42131</v>
      </c>
      <c r="E13322" s="28" t="s">
        <v>3388</v>
      </c>
      <c r="F13322" s="26">
        <v>8.19</v>
      </c>
      <c r="G13322" s="28" t="s">
        <v>4589</v>
      </c>
      <c r="H13322" s="28" t="s">
        <v>3381</v>
      </c>
      <c r="J13322" s="28" t="s">
        <v>4907</v>
      </c>
      <c r="K13322" s="29">
        <v>42131</v>
      </c>
      <c r="L13322" s="28" t="s">
        <v>7174</v>
      </c>
      <c r="M13322" s="28" t="s">
        <v>7186</v>
      </c>
    </row>
    <row r="13323" spans="1:13" x14ac:dyDescent="0.2">
      <c r="A13323" s="27">
        <v>97526</v>
      </c>
      <c r="B13323" s="28" t="s">
        <v>4573</v>
      </c>
      <c r="C13323" s="28" t="s">
        <v>5135</v>
      </c>
      <c r="D13323" s="25">
        <v>42131</v>
      </c>
      <c r="F13323" s="26">
        <v>68.7</v>
      </c>
      <c r="G13323" s="28" t="s">
        <v>2205</v>
      </c>
      <c r="H13323" s="28" t="s">
        <v>7151</v>
      </c>
      <c r="J13323" s="28" t="s">
        <v>4911</v>
      </c>
      <c r="K13323" s="29">
        <v>42132</v>
      </c>
      <c r="L13323" s="28" t="s">
        <v>5658</v>
      </c>
      <c r="M13323" s="28" t="s">
        <v>1584</v>
      </c>
    </row>
    <row r="13324" spans="1:13" hidden="1" x14ac:dyDescent="0.2">
      <c r="A13324" s="211">
        <v>97260</v>
      </c>
      <c r="B13324" s="28" t="s">
        <v>4573</v>
      </c>
      <c r="C13324" s="28" t="s">
        <v>4574</v>
      </c>
      <c r="D13324" s="25">
        <v>42132</v>
      </c>
      <c r="E13324" s="28" t="s">
        <v>2598</v>
      </c>
      <c r="F13324" s="26">
        <v>11</v>
      </c>
      <c r="G13324" s="28" t="s">
        <v>681</v>
      </c>
      <c r="H13324" s="28" t="s">
        <v>7165</v>
      </c>
      <c r="J13324" s="28" t="s">
        <v>4907</v>
      </c>
      <c r="K13324" s="29">
        <v>42132</v>
      </c>
      <c r="L13324" s="28" t="s">
        <v>7174</v>
      </c>
      <c r="M13324" s="28" t="s">
        <v>697</v>
      </c>
    </row>
    <row r="13325" spans="1:13" hidden="1" x14ac:dyDescent="0.2">
      <c r="A13325" s="211">
        <v>97533</v>
      </c>
      <c r="B13325" s="28" t="s">
        <v>4573</v>
      </c>
      <c r="C13325" s="28" t="s">
        <v>5135</v>
      </c>
      <c r="D13325" s="25">
        <v>42132</v>
      </c>
      <c r="F13325" s="26">
        <v>10.6</v>
      </c>
      <c r="G13325" s="28" t="s">
        <v>2208</v>
      </c>
      <c r="H13325" s="28" t="s">
        <v>3365</v>
      </c>
      <c r="J13325" s="28" t="s">
        <v>4909</v>
      </c>
      <c r="K13325" s="29">
        <v>42133</v>
      </c>
      <c r="L13325" s="28" t="s">
        <v>5658</v>
      </c>
      <c r="M13325" s="28" t="s">
        <v>3924</v>
      </c>
    </row>
    <row r="13326" spans="1:13" hidden="1" x14ac:dyDescent="0.2">
      <c r="A13326" s="211">
        <v>97528</v>
      </c>
      <c r="B13326" s="28" t="s">
        <v>4573</v>
      </c>
      <c r="C13326" s="28" t="s">
        <v>5135</v>
      </c>
      <c r="D13326" s="25">
        <v>42132</v>
      </c>
      <c r="F13326" s="26">
        <v>50</v>
      </c>
      <c r="G13326" s="28" t="s">
        <v>6699</v>
      </c>
      <c r="H13326" s="28" t="s">
        <v>4599</v>
      </c>
      <c r="I13326" s="28" t="s">
        <v>8194</v>
      </c>
      <c r="J13326" s="28" t="s">
        <v>4908</v>
      </c>
      <c r="K13326" s="29">
        <v>42133</v>
      </c>
      <c r="L13326" s="28" t="s">
        <v>5658</v>
      </c>
      <c r="M13326" s="28" t="s">
        <v>2359</v>
      </c>
    </row>
    <row r="13327" spans="1:13" hidden="1" x14ac:dyDescent="0.2">
      <c r="A13327" s="27">
        <v>97531</v>
      </c>
      <c r="B13327" s="28" t="s">
        <v>4573</v>
      </c>
      <c r="C13327" s="28" t="s">
        <v>5135</v>
      </c>
      <c r="D13327" s="25">
        <v>42132</v>
      </c>
      <c r="F13327" s="26">
        <v>13.1</v>
      </c>
      <c r="G13327" s="28" t="s">
        <v>3696</v>
      </c>
      <c r="H13327" s="28" t="s">
        <v>3488</v>
      </c>
      <c r="J13327" s="28" t="s">
        <v>4908</v>
      </c>
      <c r="K13327" s="29">
        <v>42133</v>
      </c>
      <c r="L13327" s="28" t="s">
        <v>5658</v>
      </c>
      <c r="M13327" s="28" t="s">
        <v>3889</v>
      </c>
    </row>
    <row r="13328" spans="1:13" hidden="1" x14ac:dyDescent="0.2">
      <c r="A13328" s="27">
        <v>97534</v>
      </c>
      <c r="B13328" s="28" t="s">
        <v>4573</v>
      </c>
      <c r="C13328" s="28" t="s">
        <v>5135</v>
      </c>
      <c r="D13328" s="25">
        <v>42132</v>
      </c>
      <c r="F13328" s="26">
        <v>7.2</v>
      </c>
      <c r="G13328" s="28" t="s">
        <v>3696</v>
      </c>
      <c r="H13328" s="28" t="s">
        <v>3488</v>
      </c>
      <c r="J13328" s="28" t="s">
        <v>4908</v>
      </c>
      <c r="K13328" s="29">
        <v>42133</v>
      </c>
      <c r="L13328" s="28" t="s">
        <v>5658</v>
      </c>
      <c r="M13328" s="28" t="s">
        <v>3889</v>
      </c>
    </row>
    <row r="13329" spans="1:13" hidden="1" x14ac:dyDescent="0.2">
      <c r="A13329" s="27">
        <v>97532</v>
      </c>
      <c r="B13329" s="28" t="s">
        <v>4573</v>
      </c>
      <c r="C13329" s="28" t="s">
        <v>5135</v>
      </c>
      <c r="D13329" s="25">
        <v>42132</v>
      </c>
      <c r="F13329" s="26">
        <v>11.9</v>
      </c>
      <c r="G13329" s="28" t="s">
        <v>683</v>
      </c>
      <c r="H13329" s="28" t="s">
        <v>3365</v>
      </c>
      <c r="J13329" s="28" t="s">
        <v>4909</v>
      </c>
      <c r="K13329" s="29">
        <v>42133</v>
      </c>
      <c r="L13329" s="28" t="s">
        <v>5658</v>
      </c>
      <c r="M13329" s="28" t="s">
        <v>7856</v>
      </c>
    </row>
    <row r="13330" spans="1:13" hidden="1" x14ac:dyDescent="0.2">
      <c r="A13330" s="27">
        <v>97529</v>
      </c>
      <c r="B13330" s="28" t="s">
        <v>4573</v>
      </c>
      <c r="C13330" s="28" t="s">
        <v>5135</v>
      </c>
      <c r="D13330" s="25">
        <v>42132</v>
      </c>
      <c r="F13330" s="26">
        <v>37.049999999999997</v>
      </c>
      <c r="G13330" s="28" t="s">
        <v>7486</v>
      </c>
      <c r="H13330" s="28" t="s">
        <v>3381</v>
      </c>
      <c r="J13330" s="28" t="s">
        <v>4906</v>
      </c>
      <c r="K13330" s="29">
        <v>42133</v>
      </c>
      <c r="L13330" s="28" t="s">
        <v>5658</v>
      </c>
      <c r="M13330" s="28" t="s">
        <v>5565</v>
      </c>
    </row>
    <row r="13331" spans="1:13" hidden="1" x14ac:dyDescent="0.2">
      <c r="A13331" s="27">
        <v>97530.1</v>
      </c>
      <c r="B13331" s="28" t="s">
        <v>4573</v>
      </c>
      <c r="C13331" s="28" t="s">
        <v>5135</v>
      </c>
      <c r="D13331" s="25">
        <v>42132</v>
      </c>
      <c r="E13331" s="28" t="s">
        <v>2823</v>
      </c>
      <c r="F13331" s="26">
        <v>15</v>
      </c>
      <c r="G13331" s="28" t="s">
        <v>3697</v>
      </c>
      <c r="H13331" s="28" t="s">
        <v>4599</v>
      </c>
      <c r="J13331" s="28" t="s">
        <v>4909</v>
      </c>
      <c r="K13331" s="29">
        <v>42133</v>
      </c>
      <c r="L13331" s="28" t="s">
        <v>5658</v>
      </c>
      <c r="M13331" s="28" t="s">
        <v>3967</v>
      </c>
    </row>
    <row r="13332" spans="1:13" hidden="1" x14ac:dyDescent="0.2">
      <c r="A13332" s="27">
        <v>97530.2</v>
      </c>
      <c r="B13332" s="28" t="s">
        <v>4573</v>
      </c>
      <c r="C13332" s="28" t="s">
        <v>5135</v>
      </c>
      <c r="D13332" s="25">
        <v>42132</v>
      </c>
      <c r="E13332" s="28" t="s">
        <v>1323</v>
      </c>
      <c r="F13332" s="26">
        <v>7.56</v>
      </c>
      <c r="G13332" s="28" t="s">
        <v>3697</v>
      </c>
      <c r="H13332" s="28" t="s">
        <v>3370</v>
      </c>
      <c r="J13332" s="28" t="s">
        <v>4907</v>
      </c>
      <c r="K13332" s="29">
        <v>42133</v>
      </c>
      <c r="L13332" s="28" t="s">
        <v>5658</v>
      </c>
      <c r="M13332" s="28" t="s">
        <v>3967</v>
      </c>
    </row>
    <row r="13333" spans="1:13" hidden="1" x14ac:dyDescent="0.2">
      <c r="A13333" s="27">
        <v>97530.3</v>
      </c>
      <c r="B13333" s="28" t="s">
        <v>4573</v>
      </c>
      <c r="C13333" s="28" t="s">
        <v>5135</v>
      </c>
      <c r="D13333" s="25">
        <v>42132</v>
      </c>
      <c r="E13333" s="28" t="s">
        <v>2824</v>
      </c>
      <c r="F13333" s="26">
        <v>2.97</v>
      </c>
      <c r="G13333" s="28" t="s">
        <v>3697</v>
      </c>
      <c r="H13333" s="28" t="s">
        <v>7323</v>
      </c>
      <c r="J13333" s="28" t="s">
        <v>4912</v>
      </c>
      <c r="K13333" s="29">
        <v>42133</v>
      </c>
      <c r="L13333" s="28" t="s">
        <v>5658</v>
      </c>
      <c r="M13333" s="28" t="s">
        <v>3967</v>
      </c>
    </row>
    <row r="13334" spans="1:13" hidden="1" x14ac:dyDescent="0.2">
      <c r="A13334" s="211">
        <v>97535</v>
      </c>
      <c r="B13334" s="28" t="s">
        <v>4573</v>
      </c>
      <c r="C13334" s="28" t="s">
        <v>5135</v>
      </c>
      <c r="D13334" s="25">
        <v>42133</v>
      </c>
      <c r="E13334" s="28" t="s">
        <v>2755</v>
      </c>
      <c r="F13334" s="26">
        <v>56.1</v>
      </c>
      <c r="G13334" s="28" t="s">
        <v>897</v>
      </c>
      <c r="H13334" s="28" t="s">
        <v>4599</v>
      </c>
      <c r="I13334" s="28" t="s">
        <v>2751</v>
      </c>
      <c r="J13334" s="28" t="s">
        <v>4908</v>
      </c>
      <c r="K13334" s="29">
        <v>42135</v>
      </c>
      <c r="L13334" s="28" t="s">
        <v>5658</v>
      </c>
      <c r="M13334" s="28" t="s">
        <v>2360</v>
      </c>
    </row>
    <row r="13335" spans="1:13" hidden="1" x14ac:dyDescent="0.2">
      <c r="A13335" s="211">
        <v>97678</v>
      </c>
      <c r="B13335" s="28" t="s">
        <v>4573</v>
      </c>
      <c r="C13335" s="28" t="s">
        <v>4580</v>
      </c>
      <c r="D13335" s="25">
        <v>42133</v>
      </c>
      <c r="E13335" s="28" t="s">
        <v>3440</v>
      </c>
      <c r="F13335" s="26">
        <v>160</v>
      </c>
      <c r="G13335" s="28" t="s">
        <v>889</v>
      </c>
      <c r="H13335" s="28" t="s">
        <v>4599</v>
      </c>
      <c r="I13335" s="28" t="s">
        <v>2751</v>
      </c>
      <c r="J13335" s="28" t="s">
        <v>4908</v>
      </c>
    </row>
    <row r="13336" spans="1:13" hidden="1" x14ac:dyDescent="0.2">
      <c r="A13336" s="211">
        <v>97540</v>
      </c>
      <c r="B13336" s="28" t="s">
        <v>4573</v>
      </c>
      <c r="C13336" s="28" t="s">
        <v>5135</v>
      </c>
      <c r="D13336" s="25">
        <v>42133</v>
      </c>
      <c r="F13336" s="26">
        <v>6.35</v>
      </c>
      <c r="G13336" s="28" t="s">
        <v>1562</v>
      </c>
      <c r="H13336" s="28" t="s">
        <v>4599</v>
      </c>
      <c r="I13336" s="28" t="s">
        <v>2751</v>
      </c>
      <c r="J13336" s="28" t="s">
        <v>4908</v>
      </c>
      <c r="K13336" s="29">
        <v>42135</v>
      </c>
      <c r="L13336" s="28" t="s">
        <v>5658</v>
      </c>
      <c r="M13336" s="28" t="s">
        <v>2365</v>
      </c>
    </row>
    <row r="13337" spans="1:13" hidden="1" x14ac:dyDescent="0.2">
      <c r="A13337" s="211">
        <v>97536</v>
      </c>
      <c r="B13337" s="28" t="s">
        <v>4573</v>
      </c>
      <c r="C13337" s="28" t="s">
        <v>5135</v>
      </c>
      <c r="D13337" s="25">
        <v>42133</v>
      </c>
      <c r="E13337" s="28" t="s">
        <v>2754</v>
      </c>
      <c r="F13337" s="26">
        <v>36</v>
      </c>
      <c r="G13337" s="28" t="s">
        <v>2203</v>
      </c>
      <c r="H13337" s="28" t="s">
        <v>277</v>
      </c>
      <c r="J13337" s="28" t="s">
        <v>4908</v>
      </c>
      <c r="K13337" s="29">
        <v>42135</v>
      </c>
      <c r="L13337" s="28" t="s">
        <v>5658</v>
      </c>
      <c r="M13337" s="28" t="s">
        <v>2361</v>
      </c>
    </row>
    <row r="13338" spans="1:13" hidden="1" x14ac:dyDescent="0.2">
      <c r="A13338" s="211">
        <v>97539</v>
      </c>
      <c r="B13338" s="28" t="s">
        <v>4573</v>
      </c>
      <c r="C13338" s="28" t="s">
        <v>5135</v>
      </c>
      <c r="D13338" s="25">
        <v>42133</v>
      </c>
      <c r="E13338" s="28" t="s">
        <v>2752</v>
      </c>
      <c r="F13338" s="26">
        <v>9</v>
      </c>
      <c r="G13338" s="28" t="s">
        <v>2203</v>
      </c>
      <c r="H13338" s="28" t="s">
        <v>277</v>
      </c>
      <c r="J13338" s="28" t="s">
        <v>4908</v>
      </c>
      <c r="K13338" s="29">
        <v>42135</v>
      </c>
      <c r="L13338" s="28" t="s">
        <v>5658</v>
      </c>
      <c r="M13338" s="28" t="s">
        <v>2364</v>
      </c>
    </row>
    <row r="13339" spans="1:13" hidden="1" x14ac:dyDescent="0.2">
      <c r="A13339" s="211">
        <v>97538</v>
      </c>
      <c r="B13339" s="28" t="s">
        <v>4573</v>
      </c>
      <c r="C13339" s="28" t="s">
        <v>5135</v>
      </c>
      <c r="D13339" s="25">
        <v>42133</v>
      </c>
      <c r="E13339" s="28" t="s">
        <v>8400</v>
      </c>
      <c r="F13339" s="26">
        <v>10.49</v>
      </c>
      <c r="G13339" s="28" t="s">
        <v>4045</v>
      </c>
      <c r="H13339" s="28" t="s">
        <v>3379</v>
      </c>
      <c r="J13339" s="28" t="s">
        <v>4911</v>
      </c>
      <c r="K13339" s="29">
        <v>42135</v>
      </c>
      <c r="L13339" s="28" t="s">
        <v>5658</v>
      </c>
      <c r="M13339" s="28" t="s">
        <v>2363</v>
      </c>
    </row>
    <row r="13340" spans="1:13" hidden="1" x14ac:dyDescent="0.2">
      <c r="A13340" s="211">
        <v>97541</v>
      </c>
      <c r="B13340" s="28" t="s">
        <v>4573</v>
      </c>
      <c r="C13340" s="28" t="s">
        <v>5135</v>
      </c>
      <c r="D13340" s="25">
        <v>42133</v>
      </c>
      <c r="F13340" s="26">
        <v>5.25</v>
      </c>
      <c r="G13340" s="28" t="s">
        <v>3702</v>
      </c>
      <c r="H13340" s="28" t="s">
        <v>4599</v>
      </c>
      <c r="I13340" s="28" t="s">
        <v>2751</v>
      </c>
      <c r="J13340" s="28" t="s">
        <v>4908</v>
      </c>
      <c r="K13340" s="29">
        <v>42135</v>
      </c>
      <c r="L13340" s="28" t="s">
        <v>5658</v>
      </c>
      <c r="M13340" s="28" t="s">
        <v>2366</v>
      </c>
    </row>
    <row r="13341" spans="1:13" hidden="1" x14ac:dyDescent="0.2">
      <c r="A13341" s="27">
        <v>97537</v>
      </c>
      <c r="B13341" s="28" t="s">
        <v>4573</v>
      </c>
      <c r="C13341" s="28" t="s">
        <v>5135</v>
      </c>
      <c r="D13341" s="25">
        <v>42133</v>
      </c>
      <c r="E13341" s="28" t="s">
        <v>2753</v>
      </c>
      <c r="F13341" s="26">
        <v>26.15</v>
      </c>
      <c r="G13341" s="28" t="s">
        <v>3696</v>
      </c>
      <c r="H13341" s="28" t="s">
        <v>4599</v>
      </c>
      <c r="I13341" s="28" t="s">
        <v>2751</v>
      </c>
      <c r="J13341" s="28" t="s">
        <v>4908</v>
      </c>
      <c r="K13341" s="29">
        <v>42135</v>
      </c>
      <c r="L13341" s="28" t="s">
        <v>5658</v>
      </c>
      <c r="M13341" s="28" t="s">
        <v>2362</v>
      </c>
    </row>
    <row r="13342" spans="1:13" hidden="1" x14ac:dyDescent="0.2">
      <c r="A13342" s="27">
        <v>97542</v>
      </c>
      <c r="B13342" s="28" t="s">
        <v>4573</v>
      </c>
      <c r="C13342" s="28" t="s">
        <v>5135</v>
      </c>
      <c r="D13342" s="25">
        <v>42133</v>
      </c>
      <c r="F13342" s="26">
        <v>4.7</v>
      </c>
      <c r="G13342" s="28" t="s">
        <v>3696</v>
      </c>
      <c r="H13342" s="28" t="s">
        <v>4599</v>
      </c>
      <c r="I13342" s="28" t="s">
        <v>2751</v>
      </c>
      <c r="J13342" s="28" t="s">
        <v>4908</v>
      </c>
      <c r="K13342" s="29">
        <v>42135</v>
      </c>
      <c r="L13342" s="28" t="s">
        <v>5658</v>
      </c>
      <c r="M13342" s="28" t="s">
        <v>2367</v>
      </c>
    </row>
    <row r="13343" spans="1:13" hidden="1" x14ac:dyDescent="0.2">
      <c r="A13343" s="27">
        <v>97679</v>
      </c>
      <c r="B13343" s="28" t="s">
        <v>4573</v>
      </c>
      <c r="C13343" s="28" t="s">
        <v>4580</v>
      </c>
      <c r="D13343" s="25">
        <v>42133</v>
      </c>
      <c r="E13343" s="28" t="s">
        <v>7508</v>
      </c>
      <c r="F13343" s="26">
        <v>40</v>
      </c>
      <c r="G13343" s="28" t="s">
        <v>3696</v>
      </c>
      <c r="H13343" s="28" t="s">
        <v>4599</v>
      </c>
      <c r="I13343" s="28" t="s">
        <v>2751</v>
      </c>
      <c r="J13343" s="28" t="s">
        <v>4908</v>
      </c>
    </row>
    <row r="13344" spans="1:13" hidden="1" x14ac:dyDescent="0.2">
      <c r="A13344" s="27">
        <v>97543</v>
      </c>
      <c r="B13344" s="28" t="s">
        <v>4573</v>
      </c>
      <c r="C13344" s="28" t="s">
        <v>5135</v>
      </c>
      <c r="D13344" s="25">
        <v>42133</v>
      </c>
      <c r="F13344" s="26">
        <v>4.1900000000000004</v>
      </c>
      <c r="G13344" s="28" t="s">
        <v>2211</v>
      </c>
      <c r="H13344" s="28" t="s">
        <v>3370</v>
      </c>
      <c r="J13344" s="28" t="s">
        <v>4909</v>
      </c>
      <c r="K13344" s="29">
        <v>42135</v>
      </c>
      <c r="L13344" s="28" t="s">
        <v>5658</v>
      </c>
      <c r="M13344" s="28" t="s">
        <v>2368</v>
      </c>
    </row>
    <row r="13345" spans="1:13" hidden="1" x14ac:dyDescent="0.2">
      <c r="A13345" s="211">
        <v>97258</v>
      </c>
      <c r="B13345" s="28" t="s">
        <v>4579</v>
      </c>
      <c r="C13345" s="28" t="s">
        <v>4574</v>
      </c>
      <c r="D13345" s="25">
        <v>42135</v>
      </c>
      <c r="F13345" s="26">
        <v>200</v>
      </c>
      <c r="G13345" s="28" t="s">
        <v>4580</v>
      </c>
      <c r="H13345" s="28" t="s">
        <v>6667</v>
      </c>
      <c r="K13345" s="29">
        <v>42135</v>
      </c>
      <c r="L13345" s="28" t="s">
        <v>3059</v>
      </c>
      <c r="M13345" s="28" t="s">
        <v>134</v>
      </c>
    </row>
    <row r="13346" spans="1:13" hidden="1" x14ac:dyDescent="0.2">
      <c r="A13346" s="211">
        <v>97545</v>
      </c>
      <c r="B13346" s="28" t="s">
        <v>4573</v>
      </c>
      <c r="C13346" s="28" t="s">
        <v>5135</v>
      </c>
      <c r="D13346" s="25">
        <v>42135</v>
      </c>
      <c r="E13346" s="28" t="s">
        <v>2750</v>
      </c>
      <c r="F13346" s="26">
        <v>25</v>
      </c>
      <c r="G13346" s="28" t="s">
        <v>5411</v>
      </c>
      <c r="H13346" s="28" t="s">
        <v>5946</v>
      </c>
      <c r="I13346" s="28" t="s">
        <v>2408</v>
      </c>
      <c r="J13346" s="28" t="s">
        <v>4907</v>
      </c>
      <c r="K13346" s="29">
        <v>42136</v>
      </c>
      <c r="L13346" s="28" t="s">
        <v>5658</v>
      </c>
      <c r="M13346" s="28" t="s">
        <v>2369</v>
      </c>
    </row>
    <row r="13347" spans="1:13" hidden="1" x14ac:dyDescent="0.2">
      <c r="A13347" s="27">
        <v>97547</v>
      </c>
      <c r="B13347" s="28" t="s">
        <v>4573</v>
      </c>
      <c r="C13347" s="28" t="s">
        <v>5135</v>
      </c>
      <c r="D13347" s="25">
        <v>42135</v>
      </c>
      <c r="E13347" s="28" t="s">
        <v>2749</v>
      </c>
      <c r="F13347" s="26">
        <v>11.4</v>
      </c>
      <c r="G13347" s="28" t="s">
        <v>3696</v>
      </c>
      <c r="H13347" s="28" t="s">
        <v>3488</v>
      </c>
      <c r="J13347" s="28" t="s">
        <v>4911</v>
      </c>
      <c r="K13347" s="29">
        <v>42136</v>
      </c>
      <c r="L13347" s="28" t="s">
        <v>5658</v>
      </c>
      <c r="M13347" s="28" t="s">
        <v>3337</v>
      </c>
    </row>
    <row r="13348" spans="1:13" hidden="1" x14ac:dyDescent="0.2">
      <c r="A13348" s="27">
        <v>97259</v>
      </c>
      <c r="B13348" s="28" t="s">
        <v>4573</v>
      </c>
      <c r="C13348" s="28" t="s">
        <v>4574</v>
      </c>
      <c r="D13348" s="25">
        <v>42135</v>
      </c>
      <c r="F13348" s="26">
        <v>35</v>
      </c>
      <c r="G13348" s="28" t="s">
        <v>5152</v>
      </c>
      <c r="H13348" s="28" t="s">
        <v>7311</v>
      </c>
      <c r="J13348" s="28" t="s">
        <v>4683</v>
      </c>
      <c r="K13348" s="29">
        <v>42135</v>
      </c>
      <c r="L13348" s="28" t="s">
        <v>7182</v>
      </c>
      <c r="M13348" s="28" t="s">
        <v>148</v>
      </c>
    </row>
    <row r="13349" spans="1:13" hidden="1" x14ac:dyDescent="0.2">
      <c r="A13349" s="27">
        <v>97257</v>
      </c>
      <c r="B13349" s="28" t="s">
        <v>4579</v>
      </c>
      <c r="C13349" s="28" t="s">
        <v>4574</v>
      </c>
      <c r="D13349" s="25">
        <v>42135</v>
      </c>
      <c r="F13349" s="26">
        <v>607.53</v>
      </c>
      <c r="G13349" s="28" t="s">
        <v>2008</v>
      </c>
      <c r="H13349" s="28" t="s">
        <v>6667</v>
      </c>
      <c r="K13349" s="29">
        <v>42135</v>
      </c>
      <c r="L13349" s="28" t="s">
        <v>7174</v>
      </c>
      <c r="M13349" s="28" t="s">
        <v>6451</v>
      </c>
    </row>
    <row r="13350" spans="1:13" hidden="1" x14ac:dyDescent="0.2">
      <c r="A13350" s="27">
        <v>97548</v>
      </c>
      <c r="B13350" s="28" t="s">
        <v>4573</v>
      </c>
      <c r="C13350" s="28" t="s">
        <v>5135</v>
      </c>
      <c r="D13350" s="25">
        <v>42135</v>
      </c>
      <c r="F13350" s="26">
        <v>8</v>
      </c>
      <c r="G13350" s="28" t="s">
        <v>683</v>
      </c>
      <c r="H13350" s="28" t="s">
        <v>3365</v>
      </c>
      <c r="J13350" s="28" t="s">
        <v>4909</v>
      </c>
      <c r="K13350" s="29">
        <v>42136</v>
      </c>
      <c r="L13350" s="28" t="s">
        <v>5658</v>
      </c>
      <c r="M13350" s="28" t="s">
        <v>7857</v>
      </c>
    </row>
    <row r="13351" spans="1:13" hidden="1" x14ac:dyDescent="0.2">
      <c r="A13351" s="27">
        <v>97544</v>
      </c>
      <c r="B13351" s="28" t="s">
        <v>4573</v>
      </c>
      <c r="C13351" s="28" t="s">
        <v>5135</v>
      </c>
      <c r="D13351" s="25">
        <v>42135</v>
      </c>
      <c r="F13351" s="26">
        <v>36.43</v>
      </c>
      <c r="G13351" s="28" t="s">
        <v>5137</v>
      </c>
      <c r="H13351" s="28" t="s">
        <v>3365</v>
      </c>
      <c r="J13351" s="28" t="s">
        <v>4909</v>
      </c>
      <c r="K13351" s="29">
        <v>42136</v>
      </c>
      <c r="L13351" s="28" t="s">
        <v>5658</v>
      </c>
      <c r="M13351" s="28" t="s">
        <v>1839</v>
      </c>
    </row>
    <row r="13352" spans="1:13" hidden="1" x14ac:dyDescent="0.2">
      <c r="A13352" s="27">
        <v>97546.1</v>
      </c>
      <c r="B13352" s="28" t="s">
        <v>4573</v>
      </c>
      <c r="C13352" s="28" t="s">
        <v>5135</v>
      </c>
      <c r="D13352" s="25">
        <v>42135</v>
      </c>
      <c r="F13352" s="26">
        <v>6</v>
      </c>
      <c r="G13352" s="28" t="s">
        <v>5137</v>
      </c>
      <c r="H13352" s="28" t="s">
        <v>3370</v>
      </c>
      <c r="J13352" s="28" t="s">
        <v>4909</v>
      </c>
      <c r="K13352" s="29">
        <v>42136</v>
      </c>
      <c r="L13352" s="28" t="s">
        <v>5658</v>
      </c>
      <c r="M13352" s="28" t="s">
        <v>1839</v>
      </c>
    </row>
    <row r="13353" spans="1:13" hidden="1" x14ac:dyDescent="0.2">
      <c r="A13353" s="27">
        <v>97546.2</v>
      </c>
      <c r="B13353" s="28" t="s">
        <v>4573</v>
      </c>
      <c r="C13353" s="28" t="s">
        <v>5135</v>
      </c>
      <c r="D13353" s="25">
        <v>42135</v>
      </c>
      <c r="F13353" s="26">
        <v>13.83</v>
      </c>
      <c r="G13353" s="28" t="s">
        <v>5137</v>
      </c>
      <c r="H13353" s="28" t="s">
        <v>3365</v>
      </c>
      <c r="J13353" s="28" t="s">
        <v>4909</v>
      </c>
      <c r="K13353" s="29">
        <v>42136</v>
      </c>
      <c r="L13353" s="28" t="s">
        <v>5658</v>
      </c>
      <c r="M13353" s="28" t="s">
        <v>1839</v>
      </c>
    </row>
    <row r="13354" spans="1:13" hidden="1" x14ac:dyDescent="0.2">
      <c r="A13354" s="27">
        <v>97603</v>
      </c>
      <c r="B13354" s="28" t="s">
        <v>5150</v>
      </c>
      <c r="C13354" s="28" t="s">
        <v>2008</v>
      </c>
      <c r="D13354" s="25">
        <v>42135</v>
      </c>
      <c r="F13354" s="26">
        <v>-607.53</v>
      </c>
      <c r="G13354" s="28" t="s">
        <v>4574</v>
      </c>
      <c r="H13354" s="28" t="s">
        <v>6667</v>
      </c>
      <c r="K13354" s="29">
        <v>42313</v>
      </c>
      <c r="L13354" s="28" t="s">
        <v>5658</v>
      </c>
      <c r="M13354" s="28" t="s">
        <v>4840</v>
      </c>
    </row>
    <row r="13355" spans="1:13" hidden="1" x14ac:dyDescent="0.2">
      <c r="A13355" s="27">
        <v>97549</v>
      </c>
      <c r="B13355" s="28" t="s">
        <v>4573</v>
      </c>
      <c r="C13355" s="28" t="s">
        <v>5135</v>
      </c>
      <c r="D13355" s="25">
        <v>42135</v>
      </c>
      <c r="E13355" s="28" t="s">
        <v>3782</v>
      </c>
      <c r="F13355" s="26">
        <v>3.29</v>
      </c>
      <c r="G13355" s="28" t="s">
        <v>3697</v>
      </c>
      <c r="H13355" s="28" t="s">
        <v>277</v>
      </c>
      <c r="I13355" s="28" t="s">
        <v>2408</v>
      </c>
      <c r="J13355" s="28" t="s">
        <v>4907</v>
      </c>
      <c r="K13355" s="29">
        <v>42136</v>
      </c>
      <c r="L13355" s="28" t="s">
        <v>5658</v>
      </c>
      <c r="M13355" s="28" t="s">
        <v>1615</v>
      </c>
    </row>
    <row r="13356" spans="1:13" x14ac:dyDescent="0.2">
      <c r="A13356" s="27">
        <v>97256</v>
      </c>
      <c r="B13356" s="28" t="s">
        <v>4573</v>
      </c>
      <c r="C13356" s="28" t="s">
        <v>4574</v>
      </c>
      <c r="D13356" s="25">
        <v>42135</v>
      </c>
      <c r="F13356" s="26">
        <v>54.78</v>
      </c>
      <c r="G13356" s="28" t="s">
        <v>279</v>
      </c>
      <c r="H13356" s="28" t="s">
        <v>7151</v>
      </c>
      <c r="J13356" s="28" t="s">
        <v>4907</v>
      </c>
      <c r="K13356" s="29">
        <v>42135</v>
      </c>
      <c r="L13356" s="28" t="s">
        <v>7174</v>
      </c>
      <c r="M13356" s="28" t="s">
        <v>1799</v>
      </c>
    </row>
    <row r="13357" spans="1:13" hidden="1" x14ac:dyDescent="0.2">
      <c r="A13357" s="211">
        <v>97551</v>
      </c>
      <c r="B13357" s="28" t="s">
        <v>4573</v>
      </c>
      <c r="C13357" s="28" t="s">
        <v>5135</v>
      </c>
      <c r="D13357" s="25">
        <v>42136</v>
      </c>
      <c r="E13357" s="28" t="s">
        <v>2747</v>
      </c>
      <c r="F13357" s="26">
        <v>51.8</v>
      </c>
      <c r="G13357" s="28" t="s">
        <v>4258</v>
      </c>
      <c r="H13357" s="28" t="s">
        <v>4599</v>
      </c>
      <c r="I13357" s="28" t="s">
        <v>2401</v>
      </c>
      <c r="J13357" s="28" t="s">
        <v>4911</v>
      </c>
      <c r="K13357" s="29">
        <v>42137</v>
      </c>
      <c r="L13357" s="28" t="s">
        <v>5658</v>
      </c>
      <c r="M13357" s="28" t="s">
        <v>5705</v>
      </c>
    </row>
    <row r="13358" spans="1:13" hidden="1" x14ac:dyDescent="0.2">
      <c r="A13358" s="211">
        <v>97550</v>
      </c>
      <c r="B13358" s="28" t="s">
        <v>4573</v>
      </c>
      <c r="C13358" s="28" t="s">
        <v>5135</v>
      </c>
      <c r="D13358" s="25">
        <v>42136</v>
      </c>
      <c r="E13358" s="28" t="s">
        <v>2748</v>
      </c>
      <c r="F13358" s="26">
        <v>80.2</v>
      </c>
      <c r="G13358" s="28" t="s">
        <v>3698</v>
      </c>
      <c r="H13358" s="28" t="s">
        <v>5946</v>
      </c>
      <c r="I13358" s="28" t="s">
        <v>2408</v>
      </c>
      <c r="J13358" s="28" t="s">
        <v>4909</v>
      </c>
      <c r="K13358" s="29">
        <v>42137</v>
      </c>
      <c r="L13358" s="28" t="s">
        <v>5658</v>
      </c>
      <c r="M13358" s="28" t="s">
        <v>1596</v>
      </c>
    </row>
    <row r="13359" spans="1:13" hidden="1" x14ac:dyDescent="0.2">
      <c r="A13359" s="211">
        <v>97554</v>
      </c>
      <c r="B13359" s="28" t="s">
        <v>4573</v>
      </c>
      <c r="C13359" s="28" t="s">
        <v>5135</v>
      </c>
      <c r="D13359" s="25">
        <v>42136</v>
      </c>
      <c r="E13359" s="28" t="s">
        <v>2821</v>
      </c>
      <c r="F13359" s="26">
        <v>8.9499999999999993</v>
      </c>
      <c r="G13359" s="28" t="s">
        <v>7130</v>
      </c>
      <c r="H13359" s="28" t="s">
        <v>3370</v>
      </c>
      <c r="J13359" s="28" t="s">
        <v>4907</v>
      </c>
      <c r="K13359" s="29">
        <v>42137</v>
      </c>
      <c r="L13359" s="28" t="s">
        <v>5658</v>
      </c>
      <c r="M13359" s="28" t="s">
        <v>5769</v>
      </c>
    </row>
    <row r="13360" spans="1:13" hidden="1" x14ac:dyDescent="0.2">
      <c r="A13360" s="211">
        <v>97555</v>
      </c>
      <c r="B13360" s="28" t="s">
        <v>4573</v>
      </c>
      <c r="C13360" s="28" t="s">
        <v>5135</v>
      </c>
      <c r="D13360" s="25">
        <v>42136</v>
      </c>
      <c r="F13360" s="26">
        <v>5.99</v>
      </c>
      <c r="G13360" s="28" t="s">
        <v>5710</v>
      </c>
      <c r="H13360" s="28" t="s">
        <v>3381</v>
      </c>
      <c r="J13360" s="28" t="s">
        <v>4909</v>
      </c>
      <c r="K13360" s="29">
        <v>42137</v>
      </c>
      <c r="L13360" s="28" t="s">
        <v>5658</v>
      </c>
      <c r="M13360" s="28" t="s">
        <v>1422</v>
      </c>
    </row>
    <row r="13361" spans="1:13" hidden="1" x14ac:dyDescent="0.2">
      <c r="A13361" s="27">
        <v>97552</v>
      </c>
      <c r="B13361" s="28" t="s">
        <v>4573</v>
      </c>
      <c r="C13361" s="28" t="s">
        <v>5135</v>
      </c>
      <c r="D13361" s="25">
        <v>42136</v>
      </c>
      <c r="E13361" s="28" t="s">
        <v>2409</v>
      </c>
      <c r="F13361" s="26">
        <v>24.95</v>
      </c>
      <c r="G13361" s="28" t="s">
        <v>2545</v>
      </c>
      <c r="H13361" s="28" t="s">
        <v>5946</v>
      </c>
      <c r="I13361" s="28" t="s">
        <v>2408</v>
      </c>
      <c r="J13361" s="28" t="s">
        <v>4908</v>
      </c>
      <c r="K13361" s="29">
        <v>42137</v>
      </c>
      <c r="L13361" s="28" t="s">
        <v>5658</v>
      </c>
      <c r="M13361" s="28" t="s">
        <v>6907</v>
      </c>
    </row>
    <row r="13362" spans="1:13" hidden="1" x14ac:dyDescent="0.2">
      <c r="A13362" s="27">
        <v>97629</v>
      </c>
      <c r="B13362" s="28" t="s">
        <v>4573</v>
      </c>
      <c r="C13362" s="28" t="s">
        <v>2008</v>
      </c>
      <c r="D13362" s="25">
        <v>42136</v>
      </c>
      <c r="F13362" s="26">
        <v>12.15</v>
      </c>
      <c r="G13362" s="28" t="s">
        <v>683</v>
      </c>
      <c r="H13362" s="28" t="s">
        <v>3365</v>
      </c>
      <c r="J13362" s="28" t="s">
        <v>4909</v>
      </c>
      <c r="K13362" s="29" t="s">
        <v>2393</v>
      </c>
      <c r="L13362" s="28" t="s">
        <v>5658</v>
      </c>
      <c r="M13362" s="28" t="s">
        <v>4836</v>
      </c>
    </row>
    <row r="13363" spans="1:13" hidden="1" x14ac:dyDescent="0.2">
      <c r="A13363" s="27">
        <v>97553</v>
      </c>
      <c r="B13363" s="28" t="s">
        <v>4573</v>
      </c>
      <c r="C13363" s="28" t="s">
        <v>5135</v>
      </c>
      <c r="D13363" s="25">
        <v>42136</v>
      </c>
      <c r="F13363" s="26">
        <v>10.57</v>
      </c>
      <c r="G13363" s="28" t="s">
        <v>5137</v>
      </c>
      <c r="H13363" s="28" t="s">
        <v>3365</v>
      </c>
      <c r="J13363" s="28" t="s">
        <v>4909</v>
      </c>
      <c r="K13363" s="29">
        <v>42137</v>
      </c>
      <c r="L13363" s="28" t="s">
        <v>5658</v>
      </c>
      <c r="M13363" s="28" t="s">
        <v>6195</v>
      </c>
    </row>
    <row r="13364" spans="1:13" hidden="1" x14ac:dyDescent="0.2">
      <c r="A13364" s="211">
        <v>97556</v>
      </c>
      <c r="B13364" s="28" t="s">
        <v>4573</v>
      </c>
      <c r="C13364" s="28" t="s">
        <v>5135</v>
      </c>
      <c r="D13364" s="25">
        <v>42137</v>
      </c>
      <c r="F13364" s="26">
        <v>50.74</v>
      </c>
      <c r="G13364" s="28" t="s">
        <v>1157</v>
      </c>
      <c r="H13364" s="28" t="s">
        <v>7322</v>
      </c>
      <c r="J13364" s="28" t="s">
        <v>7139</v>
      </c>
      <c r="K13364" s="29">
        <v>42138</v>
      </c>
      <c r="L13364" s="28" t="s">
        <v>5658</v>
      </c>
      <c r="M13364" s="28" t="s">
        <v>3582</v>
      </c>
    </row>
    <row r="13365" spans="1:13" hidden="1" x14ac:dyDescent="0.2">
      <c r="A13365" s="27">
        <v>97557</v>
      </c>
      <c r="B13365" s="28" t="s">
        <v>4573</v>
      </c>
      <c r="C13365" s="28" t="s">
        <v>5135</v>
      </c>
      <c r="D13365" s="25">
        <v>42137</v>
      </c>
      <c r="F13365" s="26">
        <v>5.5</v>
      </c>
      <c r="G13365" s="28" t="s">
        <v>5137</v>
      </c>
      <c r="H13365" s="28" t="s">
        <v>3365</v>
      </c>
      <c r="J13365" s="28" t="s">
        <v>4909</v>
      </c>
      <c r="K13365" s="29">
        <v>42138</v>
      </c>
      <c r="L13365" s="28" t="s">
        <v>5658</v>
      </c>
      <c r="M13365" s="28" t="s">
        <v>6195</v>
      </c>
    </row>
    <row r="13366" spans="1:13" hidden="1" x14ac:dyDescent="0.2">
      <c r="A13366" s="27">
        <v>97558</v>
      </c>
      <c r="B13366" s="28" t="s">
        <v>4573</v>
      </c>
      <c r="C13366" s="28" t="s">
        <v>5135</v>
      </c>
      <c r="D13366" s="25">
        <v>42137</v>
      </c>
      <c r="E13366" s="28" t="s">
        <v>2051</v>
      </c>
      <c r="F13366" s="26">
        <v>3.9</v>
      </c>
      <c r="G13366" s="28" t="s">
        <v>5137</v>
      </c>
      <c r="H13366" s="28" t="s">
        <v>3484</v>
      </c>
      <c r="J13366" s="28" t="s">
        <v>4907</v>
      </c>
      <c r="K13366" s="29">
        <v>42138</v>
      </c>
      <c r="L13366" s="28" t="s">
        <v>5658</v>
      </c>
      <c r="M13366" s="28" t="s">
        <v>2370</v>
      </c>
    </row>
    <row r="13367" spans="1:13" hidden="1" x14ac:dyDescent="0.2">
      <c r="A13367" s="211">
        <v>97561</v>
      </c>
      <c r="B13367" s="28" t="s">
        <v>4573</v>
      </c>
      <c r="C13367" s="28" t="s">
        <v>5135</v>
      </c>
      <c r="D13367" s="25">
        <v>42138</v>
      </c>
      <c r="F13367" s="26">
        <v>11.85</v>
      </c>
      <c r="G13367" s="28" t="s">
        <v>7050</v>
      </c>
      <c r="H13367" s="28" t="s">
        <v>3488</v>
      </c>
      <c r="J13367" s="28" t="s">
        <v>4911</v>
      </c>
      <c r="K13367" s="29">
        <v>42140</v>
      </c>
      <c r="L13367" s="28" t="s">
        <v>5658</v>
      </c>
      <c r="M13367" s="28" t="s">
        <v>4151</v>
      </c>
    </row>
    <row r="13368" spans="1:13" hidden="1" x14ac:dyDescent="0.2">
      <c r="A13368" s="211">
        <v>97562</v>
      </c>
      <c r="B13368" s="28" t="s">
        <v>4573</v>
      </c>
      <c r="C13368" s="28" t="s">
        <v>5135</v>
      </c>
      <c r="D13368" s="25">
        <v>42138</v>
      </c>
      <c r="F13368" s="26">
        <v>7.8</v>
      </c>
      <c r="G13368" s="28" t="s">
        <v>7050</v>
      </c>
      <c r="H13368" s="28" t="s">
        <v>3488</v>
      </c>
      <c r="J13368" s="28" t="s">
        <v>4911</v>
      </c>
      <c r="K13368" s="29">
        <v>42140</v>
      </c>
      <c r="L13368" s="28" t="s">
        <v>5658</v>
      </c>
      <c r="M13368" s="28" t="s">
        <v>4151</v>
      </c>
    </row>
    <row r="13369" spans="1:13" hidden="1" x14ac:dyDescent="0.2">
      <c r="A13369" s="211">
        <v>97255</v>
      </c>
      <c r="B13369" s="28" t="s">
        <v>4573</v>
      </c>
      <c r="C13369" s="28" t="s">
        <v>4574</v>
      </c>
      <c r="D13369" s="25">
        <v>42138</v>
      </c>
      <c r="E13369" s="28" t="s">
        <v>2785</v>
      </c>
      <c r="F13369" s="26">
        <v>20</v>
      </c>
      <c r="G13369" s="28" t="s">
        <v>6699</v>
      </c>
      <c r="H13369" s="28" t="s">
        <v>4599</v>
      </c>
      <c r="I13369" s="28" t="s">
        <v>8194</v>
      </c>
      <c r="J13369" s="28" t="s">
        <v>4908</v>
      </c>
      <c r="K13369" s="29">
        <v>42138</v>
      </c>
      <c r="L13369" s="28" t="s">
        <v>7176</v>
      </c>
      <c r="M13369" s="28">
        <v>1517</v>
      </c>
    </row>
    <row r="13370" spans="1:13" hidden="1" x14ac:dyDescent="0.2">
      <c r="A13370" s="27">
        <v>97559.1</v>
      </c>
      <c r="B13370" s="28" t="s">
        <v>4573</v>
      </c>
      <c r="C13370" s="28" t="s">
        <v>5135</v>
      </c>
      <c r="D13370" s="25">
        <v>42138</v>
      </c>
      <c r="E13370" s="28" t="s">
        <v>2796</v>
      </c>
      <c r="F13370" s="26">
        <v>22.2</v>
      </c>
      <c r="G13370" s="28" t="s">
        <v>683</v>
      </c>
      <c r="H13370" s="28" t="s">
        <v>4599</v>
      </c>
      <c r="I13370" s="28" t="s">
        <v>2401</v>
      </c>
      <c r="J13370" s="28" t="s">
        <v>4911</v>
      </c>
      <c r="K13370" s="29">
        <v>42139</v>
      </c>
      <c r="L13370" s="28" t="s">
        <v>5658</v>
      </c>
      <c r="M13370" s="28" t="s">
        <v>7857</v>
      </c>
    </row>
    <row r="13371" spans="1:13" hidden="1" x14ac:dyDescent="0.2">
      <c r="A13371" s="27">
        <v>97559.2</v>
      </c>
      <c r="B13371" s="28" t="s">
        <v>4573</v>
      </c>
      <c r="C13371" s="28" t="s">
        <v>5135</v>
      </c>
      <c r="D13371" s="25">
        <v>42138</v>
      </c>
      <c r="E13371" s="28" t="s">
        <v>2797</v>
      </c>
      <c r="F13371" s="26">
        <v>14.4</v>
      </c>
      <c r="G13371" s="28" t="s">
        <v>683</v>
      </c>
      <c r="H13371" s="28" t="s">
        <v>4599</v>
      </c>
      <c r="I13371" s="28" t="s">
        <v>2401</v>
      </c>
      <c r="J13371" s="28" t="s">
        <v>4911</v>
      </c>
      <c r="K13371" s="29">
        <v>42139</v>
      </c>
      <c r="L13371" s="28" t="s">
        <v>5658</v>
      </c>
      <c r="M13371" s="28" t="s">
        <v>7857</v>
      </c>
    </row>
    <row r="13372" spans="1:13" hidden="1" x14ac:dyDescent="0.2">
      <c r="A13372" s="27">
        <v>97559.3</v>
      </c>
      <c r="B13372" s="28" t="s">
        <v>4573</v>
      </c>
      <c r="C13372" s="28" t="s">
        <v>5135</v>
      </c>
      <c r="D13372" s="25">
        <v>42138</v>
      </c>
      <c r="F13372" s="26">
        <v>9</v>
      </c>
      <c r="G13372" s="28" t="s">
        <v>683</v>
      </c>
      <c r="H13372" s="28" t="s">
        <v>3365</v>
      </c>
      <c r="J13372" s="28" t="s">
        <v>4909</v>
      </c>
      <c r="K13372" s="29">
        <v>42139</v>
      </c>
      <c r="L13372" s="28" t="s">
        <v>5658</v>
      </c>
      <c r="M13372" s="28" t="s">
        <v>7857</v>
      </c>
    </row>
    <row r="13373" spans="1:13" x14ac:dyDescent="0.2">
      <c r="A13373" s="27">
        <v>97560</v>
      </c>
      <c r="B13373" s="28" t="s">
        <v>4573</v>
      </c>
      <c r="C13373" s="28" t="s">
        <v>5135</v>
      </c>
      <c r="D13373" s="25">
        <v>42138</v>
      </c>
      <c r="F13373" s="26">
        <v>13.7</v>
      </c>
      <c r="G13373" s="28" t="s">
        <v>2205</v>
      </c>
      <c r="H13373" s="28" t="s">
        <v>7151</v>
      </c>
      <c r="J13373" s="28" t="s">
        <v>4911</v>
      </c>
      <c r="K13373" s="29">
        <v>42139</v>
      </c>
      <c r="L13373" s="28" t="s">
        <v>5658</v>
      </c>
      <c r="M13373" s="28" t="s">
        <v>1584</v>
      </c>
    </row>
    <row r="13374" spans="1:13" hidden="1" x14ac:dyDescent="0.2">
      <c r="A13374" s="27">
        <v>97254</v>
      </c>
      <c r="B13374" s="28" t="s">
        <v>4592</v>
      </c>
      <c r="C13374" s="28" t="s">
        <v>4574</v>
      </c>
      <c r="D13374" s="25">
        <v>42138</v>
      </c>
      <c r="E13374" s="28" t="s">
        <v>6996</v>
      </c>
      <c r="F13374" s="26">
        <v>-439.51</v>
      </c>
      <c r="G13374" s="28" t="s">
        <v>6995</v>
      </c>
      <c r="H13374" s="28" t="s">
        <v>6666</v>
      </c>
      <c r="J13374" s="28" t="s">
        <v>4907</v>
      </c>
      <c r="K13374" s="29">
        <v>42138</v>
      </c>
      <c r="L13374" s="28" t="s">
        <v>7181</v>
      </c>
      <c r="M13374" s="28">
        <v>166050</v>
      </c>
    </row>
    <row r="13375" spans="1:13" hidden="1" x14ac:dyDescent="0.2">
      <c r="A13375" s="211">
        <v>97253</v>
      </c>
      <c r="B13375" s="28" t="s">
        <v>4582</v>
      </c>
      <c r="C13375" s="28" t="s">
        <v>4574</v>
      </c>
      <c r="D13375" s="25">
        <v>42139</v>
      </c>
      <c r="F13375" s="26">
        <v>-33.69</v>
      </c>
      <c r="G13375" s="28" t="s">
        <v>5171</v>
      </c>
      <c r="H13375" s="28" t="s">
        <v>6666</v>
      </c>
      <c r="J13375" s="28" t="s">
        <v>4907</v>
      </c>
      <c r="K13375" s="29">
        <v>42139</v>
      </c>
      <c r="L13375" s="28" t="s">
        <v>2984</v>
      </c>
      <c r="M13375" s="28" t="s">
        <v>298</v>
      </c>
    </row>
    <row r="13376" spans="1:13" hidden="1" x14ac:dyDescent="0.2">
      <c r="A13376" s="211">
        <v>97565</v>
      </c>
      <c r="B13376" s="28" t="s">
        <v>4573</v>
      </c>
      <c r="C13376" s="28" t="s">
        <v>5135</v>
      </c>
      <c r="D13376" s="25">
        <v>42139</v>
      </c>
      <c r="F13376" s="26">
        <v>12</v>
      </c>
      <c r="G13376" s="28" t="s">
        <v>6760</v>
      </c>
      <c r="H13376" s="28" t="s">
        <v>4600</v>
      </c>
      <c r="J13376" s="28" t="s">
        <v>4907</v>
      </c>
      <c r="K13376" s="29">
        <v>42140</v>
      </c>
      <c r="L13376" s="28" t="s">
        <v>5658</v>
      </c>
      <c r="M13376" s="28" t="s">
        <v>3186</v>
      </c>
    </row>
    <row r="13377" spans="1:13" hidden="1" x14ac:dyDescent="0.2">
      <c r="A13377" s="211">
        <v>97252</v>
      </c>
      <c r="B13377" s="28" t="s">
        <v>4573</v>
      </c>
      <c r="C13377" s="28" t="s">
        <v>4574</v>
      </c>
      <c r="D13377" s="25">
        <v>42139</v>
      </c>
      <c r="E13377" s="28" t="s">
        <v>2786</v>
      </c>
      <c r="F13377" s="26">
        <v>30</v>
      </c>
      <c r="G13377" s="28" t="s">
        <v>4970</v>
      </c>
      <c r="H13377" s="28" t="s">
        <v>4599</v>
      </c>
      <c r="I13377" s="28" t="s">
        <v>8194</v>
      </c>
      <c r="J13377" s="28" t="s">
        <v>4908</v>
      </c>
      <c r="K13377" s="29">
        <v>42139</v>
      </c>
      <c r="L13377" s="28" t="s">
        <v>7176</v>
      </c>
      <c r="M13377" s="28">
        <v>1518</v>
      </c>
    </row>
    <row r="13378" spans="1:13" hidden="1" x14ac:dyDescent="0.2">
      <c r="A13378" s="211">
        <v>97563</v>
      </c>
      <c r="B13378" s="28" t="s">
        <v>4573</v>
      </c>
      <c r="C13378" s="28" t="s">
        <v>5135</v>
      </c>
      <c r="D13378" s="25">
        <v>42139</v>
      </c>
      <c r="E13378" s="28" t="s">
        <v>2407</v>
      </c>
      <c r="F13378" s="26">
        <v>29.95</v>
      </c>
      <c r="G13378" s="28" t="s">
        <v>6731</v>
      </c>
      <c r="H13378" s="28" t="s">
        <v>4599</v>
      </c>
      <c r="I13378" s="28" t="s">
        <v>2401</v>
      </c>
      <c r="J13378" s="28" t="s">
        <v>4911</v>
      </c>
      <c r="K13378" s="29">
        <v>42140</v>
      </c>
      <c r="L13378" s="28" t="s">
        <v>5658</v>
      </c>
      <c r="M13378" s="28" t="s">
        <v>6860</v>
      </c>
    </row>
    <row r="13379" spans="1:13" hidden="1" x14ac:dyDescent="0.2">
      <c r="A13379" s="27">
        <v>97567</v>
      </c>
      <c r="B13379" s="28" t="s">
        <v>4573</v>
      </c>
      <c r="C13379" s="28" t="s">
        <v>5135</v>
      </c>
      <c r="D13379" s="25">
        <v>42139</v>
      </c>
      <c r="F13379" s="26">
        <v>9.99</v>
      </c>
      <c r="G13379" s="28" t="s">
        <v>4139</v>
      </c>
      <c r="H13379" s="28" t="s">
        <v>3381</v>
      </c>
      <c r="J13379" s="28" t="s">
        <v>4911</v>
      </c>
      <c r="K13379" s="29">
        <v>42142</v>
      </c>
      <c r="L13379" s="28" t="s">
        <v>5658</v>
      </c>
      <c r="M13379" s="28" t="s">
        <v>1614</v>
      </c>
    </row>
    <row r="13380" spans="1:13" hidden="1" x14ac:dyDescent="0.2">
      <c r="A13380" s="27">
        <v>97566</v>
      </c>
      <c r="B13380" s="28" t="s">
        <v>4573</v>
      </c>
      <c r="C13380" s="28" t="s">
        <v>5135</v>
      </c>
      <c r="D13380" s="25">
        <v>42139</v>
      </c>
      <c r="E13380" s="28" t="s">
        <v>2406</v>
      </c>
      <c r="F13380" s="26">
        <v>7.99</v>
      </c>
      <c r="G13380" s="28" t="s">
        <v>560</v>
      </c>
      <c r="H13380" s="28" t="s">
        <v>4599</v>
      </c>
      <c r="I13380" s="28" t="s">
        <v>2401</v>
      </c>
      <c r="J13380" s="28" t="s">
        <v>4911</v>
      </c>
      <c r="K13380" s="29">
        <v>42140</v>
      </c>
      <c r="L13380" s="28" t="s">
        <v>5658</v>
      </c>
      <c r="M13380" s="28" t="s">
        <v>3793</v>
      </c>
    </row>
    <row r="13381" spans="1:13" x14ac:dyDescent="0.2">
      <c r="A13381" s="27">
        <v>97564</v>
      </c>
      <c r="B13381" s="28" t="s">
        <v>4573</v>
      </c>
      <c r="C13381" s="28" t="s">
        <v>5135</v>
      </c>
      <c r="D13381" s="25">
        <v>42139</v>
      </c>
      <c r="F13381" s="26">
        <v>16.7</v>
      </c>
      <c r="G13381" s="28" t="s">
        <v>2205</v>
      </c>
      <c r="H13381" s="28" t="s">
        <v>7151</v>
      </c>
      <c r="J13381" s="28" t="s">
        <v>4911</v>
      </c>
      <c r="K13381" s="29">
        <v>42140</v>
      </c>
      <c r="L13381" s="28" t="s">
        <v>5658</v>
      </c>
      <c r="M13381" s="28" t="s">
        <v>1584</v>
      </c>
    </row>
    <row r="13382" spans="1:13" hidden="1" x14ac:dyDescent="0.2">
      <c r="A13382" s="211">
        <v>97571</v>
      </c>
      <c r="B13382" s="28" t="s">
        <v>4573</v>
      </c>
      <c r="C13382" s="28" t="s">
        <v>5135</v>
      </c>
      <c r="D13382" s="25">
        <v>42140</v>
      </c>
      <c r="F13382" s="26">
        <v>4.5999999999999996</v>
      </c>
      <c r="G13382" s="28" t="s">
        <v>7996</v>
      </c>
      <c r="H13382" s="28" t="s">
        <v>3484</v>
      </c>
      <c r="J13382" s="28" t="s">
        <v>4907</v>
      </c>
      <c r="K13382" s="29">
        <v>42142</v>
      </c>
      <c r="L13382" s="28" t="s">
        <v>5658</v>
      </c>
      <c r="M13382" s="28" t="s">
        <v>3394</v>
      </c>
    </row>
    <row r="13383" spans="1:13" hidden="1" x14ac:dyDescent="0.2">
      <c r="A13383" s="211">
        <v>97569</v>
      </c>
      <c r="B13383" s="28" t="s">
        <v>4573</v>
      </c>
      <c r="C13383" s="28" t="s">
        <v>5135</v>
      </c>
      <c r="D13383" s="25">
        <v>42140</v>
      </c>
      <c r="F13383" s="26">
        <v>24.47</v>
      </c>
      <c r="G13383" s="28" t="s">
        <v>2212</v>
      </c>
      <c r="H13383" s="28" t="s">
        <v>7311</v>
      </c>
      <c r="J13383" s="28" t="s">
        <v>4683</v>
      </c>
      <c r="K13383" s="29">
        <v>42142</v>
      </c>
      <c r="L13383" s="28" t="s">
        <v>5658</v>
      </c>
      <c r="M13383" s="28" t="s">
        <v>4090</v>
      </c>
    </row>
    <row r="13384" spans="1:13" hidden="1" x14ac:dyDescent="0.2">
      <c r="A13384" s="211">
        <v>97568</v>
      </c>
      <c r="B13384" s="28" t="s">
        <v>4573</v>
      </c>
      <c r="C13384" s="28" t="s">
        <v>5135</v>
      </c>
      <c r="D13384" s="25">
        <v>42140</v>
      </c>
      <c r="F13384" s="26">
        <v>34.729999999999997</v>
      </c>
      <c r="G13384" s="28" t="s">
        <v>898</v>
      </c>
      <c r="H13384" s="28" t="s">
        <v>4599</v>
      </c>
      <c r="I13384" s="28" t="s">
        <v>2401</v>
      </c>
      <c r="J13384" s="28" t="s">
        <v>7139</v>
      </c>
      <c r="K13384" s="29">
        <v>42142</v>
      </c>
      <c r="L13384" s="28" t="s">
        <v>5658</v>
      </c>
      <c r="M13384" s="28" t="s">
        <v>2371</v>
      </c>
    </row>
    <row r="13385" spans="1:13" hidden="1" x14ac:dyDescent="0.2">
      <c r="A13385" s="27">
        <v>97570</v>
      </c>
      <c r="B13385" s="28" t="s">
        <v>4573</v>
      </c>
      <c r="C13385" s="28" t="s">
        <v>5135</v>
      </c>
      <c r="D13385" s="25">
        <v>42140</v>
      </c>
      <c r="E13385" s="28" t="s">
        <v>2405</v>
      </c>
      <c r="F13385" s="26">
        <v>14.7</v>
      </c>
      <c r="G13385" s="28" t="s">
        <v>3696</v>
      </c>
      <c r="H13385" s="28" t="s">
        <v>4599</v>
      </c>
      <c r="I13385" s="28" t="s">
        <v>2401</v>
      </c>
      <c r="J13385" s="28" t="s">
        <v>4911</v>
      </c>
      <c r="K13385" s="29">
        <v>42142</v>
      </c>
      <c r="L13385" s="28" t="s">
        <v>5658</v>
      </c>
      <c r="M13385" s="28" t="s">
        <v>2372</v>
      </c>
    </row>
    <row r="13386" spans="1:13" hidden="1" x14ac:dyDescent="0.2">
      <c r="A13386" s="27">
        <v>97630.1</v>
      </c>
      <c r="B13386" s="28" t="s">
        <v>4573</v>
      </c>
      <c r="C13386" s="28" t="s">
        <v>2008</v>
      </c>
      <c r="D13386" s="25">
        <v>42140</v>
      </c>
      <c r="E13386" s="28" t="s">
        <v>1331</v>
      </c>
      <c r="F13386" s="26">
        <v>12</v>
      </c>
      <c r="G13386" s="28" t="s">
        <v>683</v>
      </c>
      <c r="H13386" s="28" t="s">
        <v>3488</v>
      </c>
      <c r="J13386" s="28" t="s">
        <v>4909</v>
      </c>
      <c r="K13386" s="29" t="s">
        <v>2394</v>
      </c>
      <c r="L13386" s="28" t="s">
        <v>5658</v>
      </c>
      <c r="M13386" s="28" t="s">
        <v>4836</v>
      </c>
    </row>
    <row r="13387" spans="1:13" hidden="1" x14ac:dyDescent="0.2">
      <c r="A13387" s="27">
        <v>97630.2</v>
      </c>
      <c r="B13387" s="28" t="s">
        <v>4573</v>
      </c>
      <c r="C13387" s="28" t="s">
        <v>2008</v>
      </c>
      <c r="D13387" s="25">
        <v>42140</v>
      </c>
      <c r="F13387" s="26">
        <v>31.45</v>
      </c>
      <c r="G13387" s="28" t="s">
        <v>683</v>
      </c>
      <c r="H13387" s="28" t="s">
        <v>3365</v>
      </c>
      <c r="J13387" s="28" t="s">
        <v>4909</v>
      </c>
      <c r="K13387" s="29" t="s">
        <v>2394</v>
      </c>
      <c r="L13387" s="28" t="s">
        <v>5658</v>
      </c>
      <c r="M13387" s="28" t="s">
        <v>4836</v>
      </c>
    </row>
    <row r="13388" spans="1:13" hidden="1" x14ac:dyDescent="0.2">
      <c r="A13388" s="211">
        <v>97575</v>
      </c>
      <c r="B13388" s="28" t="s">
        <v>4573</v>
      </c>
      <c r="C13388" s="28" t="s">
        <v>5135</v>
      </c>
      <c r="D13388" s="25">
        <v>42141</v>
      </c>
      <c r="F13388" s="26">
        <v>4</v>
      </c>
      <c r="G13388" s="28" t="s">
        <v>990</v>
      </c>
      <c r="H13388" s="28" t="s">
        <v>3379</v>
      </c>
      <c r="J13388" s="28" t="s">
        <v>4907</v>
      </c>
      <c r="K13388" s="29">
        <v>42142</v>
      </c>
      <c r="L13388" s="28" t="s">
        <v>5658</v>
      </c>
      <c r="M13388" s="28" t="s">
        <v>1523</v>
      </c>
    </row>
    <row r="13389" spans="1:13" hidden="1" x14ac:dyDescent="0.2">
      <c r="A13389" s="211">
        <v>97572</v>
      </c>
      <c r="B13389" s="28" t="s">
        <v>4573</v>
      </c>
      <c r="C13389" s="28" t="s">
        <v>5135</v>
      </c>
      <c r="D13389" s="25">
        <v>42141</v>
      </c>
      <c r="F13389" s="26">
        <v>45.05</v>
      </c>
      <c r="G13389" s="28" t="s">
        <v>8193</v>
      </c>
      <c r="H13389" s="28" t="s">
        <v>4600</v>
      </c>
      <c r="J13389" s="28" t="s">
        <v>4907</v>
      </c>
      <c r="K13389" s="29">
        <v>42142</v>
      </c>
      <c r="L13389" s="28" t="s">
        <v>5658</v>
      </c>
      <c r="M13389" s="28" t="s">
        <v>2373</v>
      </c>
    </row>
    <row r="13390" spans="1:13" hidden="1" x14ac:dyDescent="0.2">
      <c r="A13390" s="211">
        <v>97573</v>
      </c>
      <c r="B13390" s="28" t="s">
        <v>4573</v>
      </c>
      <c r="C13390" s="28" t="s">
        <v>5135</v>
      </c>
      <c r="D13390" s="25">
        <v>42141</v>
      </c>
      <c r="E13390" s="28" t="s">
        <v>2404</v>
      </c>
      <c r="F13390" s="26">
        <v>35.9</v>
      </c>
      <c r="G13390" s="28" t="s">
        <v>1562</v>
      </c>
      <c r="H13390" s="28" t="s">
        <v>3484</v>
      </c>
      <c r="J13390" s="28" t="s">
        <v>4907</v>
      </c>
      <c r="K13390" s="29">
        <v>42142</v>
      </c>
      <c r="L13390" s="28" t="s">
        <v>5658</v>
      </c>
      <c r="M13390" s="28" t="s">
        <v>2374</v>
      </c>
    </row>
    <row r="13391" spans="1:13" hidden="1" x14ac:dyDescent="0.2">
      <c r="A13391" s="211">
        <v>97574</v>
      </c>
      <c r="B13391" s="28" t="s">
        <v>4573</v>
      </c>
      <c r="C13391" s="28" t="s">
        <v>5135</v>
      </c>
      <c r="D13391" s="25">
        <v>42141</v>
      </c>
      <c r="E13391" s="28" t="s">
        <v>2403</v>
      </c>
      <c r="F13391" s="26">
        <v>20</v>
      </c>
      <c r="G13391" s="28" t="s">
        <v>1562</v>
      </c>
      <c r="H13391" s="28" t="s">
        <v>3484</v>
      </c>
      <c r="J13391" s="28" t="s">
        <v>4907</v>
      </c>
      <c r="K13391" s="29">
        <v>42142</v>
      </c>
      <c r="L13391" s="28" t="s">
        <v>5658</v>
      </c>
      <c r="M13391" s="28" t="s">
        <v>2375</v>
      </c>
    </row>
    <row r="13392" spans="1:13" hidden="1" x14ac:dyDescent="0.2">
      <c r="A13392" s="211">
        <v>97250</v>
      </c>
      <c r="B13392" s="28" t="s">
        <v>4579</v>
      </c>
      <c r="C13392" s="28" t="s">
        <v>4574</v>
      </c>
      <c r="D13392" s="25">
        <v>42142</v>
      </c>
      <c r="F13392" s="26">
        <v>50</v>
      </c>
      <c r="G13392" s="28" t="s">
        <v>4580</v>
      </c>
      <c r="H13392" s="28" t="s">
        <v>6667</v>
      </c>
      <c r="K13392" s="29">
        <v>42142</v>
      </c>
      <c r="L13392" s="28" t="s">
        <v>3059</v>
      </c>
      <c r="M13392" s="28" t="s">
        <v>133</v>
      </c>
    </row>
    <row r="13393" spans="1:13" hidden="1" x14ac:dyDescent="0.2">
      <c r="A13393" s="27">
        <v>97248</v>
      </c>
      <c r="B13393" s="28" t="s">
        <v>4573</v>
      </c>
      <c r="C13393" s="28" t="s">
        <v>4574</v>
      </c>
      <c r="D13393" s="25">
        <v>42142</v>
      </c>
      <c r="E13393" s="28" t="s">
        <v>2787</v>
      </c>
      <c r="F13393" s="26">
        <v>72.5</v>
      </c>
      <c r="G13393" s="28" t="s">
        <v>3973</v>
      </c>
      <c r="H13393" s="28" t="s">
        <v>3370</v>
      </c>
      <c r="J13393" s="28" t="s">
        <v>4905</v>
      </c>
      <c r="K13393" s="29">
        <v>42142</v>
      </c>
      <c r="L13393" s="28" t="s">
        <v>7176</v>
      </c>
      <c r="M13393" s="28">
        <v>1516</v>
      </c>
    </row>
    <row r="13394" spans="1:13" hidden="1" x14ac:dyDescent="0.2">
      <c r="A13394" s="27">
        <v>97251</v>
      </c>
      <c r="B13394" s="28" t="s">
        <v>4573</v>
      </c>
      <c r="C13394" s="28" t="s">
        <v>4574</v>
      </c>
      <c r="D13394" s="25">
        <v>42142</v>
      </c>
      <c r="F13394" s="26">
        <v>35</v>
      </c>
      <c r="G13394" s="28" t="s">
        <v>5152</v>
      </c>
      <c r="H13394" s="28" t="s">
        <v>7311</v>
      </c>
      <c r="J13394" s="28" t="s">
        <v>4683</v>
      </c>
      <c r="K13394" s="29">
        <v>42142</v>
      </c>
      <c r="L13394" s="28" t="s">
        <v>7182</v>
      </c>
      <c r="M13394" s="28" t="s">
        <v>147</v>
      </c>
    </row>
    <row r="13395" spans="1:13" hidden="1" x14ac:dyDescent="0.2">
      <c r="A13395" s="27">
        <v>97249</v>
      </c>
      <c r="B13395" s="28" t="s">
        <v>4585</v>
      </c>
      <c r="C13395" s="28" t="s">
        <v>4574</v>
      </c>
      <c r="D13395" s="25">
        <v>42142</v>
      </c>
      <c r="F13395" s="26">
        <v>79.790000000000006</v>
      </c>
      <c r="G13395" s="28" t="s">
        <v>5142</v>
      </c>
      <c r="H13395" s="28" t="s">
        <v>5948</v>
      </c>
      <c r="K13395" s="29">
        <v>42142</v>
      </c>
      <c r="L13395" s="28" t="s">
        <v>7174</v>
      </c>
      <c r="M13395" s="28" t="s">
        <v>7175</v>
      </c>
    </row>
    <row r="13396" spans="1:13" hidden="1" x14ac:dyDescent="0.2">
      <c r="A13396" s="211">
        <v>97579</v>
      </c>
      <c r="B13396" s="28" t="s">
        <v>4573</v>
      </c>
      <c r="C13396" s="28" t="s">
        <v>5135</v>
      </c>
      <c r="D13396" s="25">
        <v>42143</v>
      </c>
      <c r="F13396" s="26">
        <v>23.98</v>
      </c>
      <c r="G13396" s="28" t="s">
        <v>6085</v>
      </c>
      <c r="H13396" s="28" t="s">
        <v>5953</v>
      </c>
      <c r="J13396" s="28" t="s">
        <v>4909</v>
      </c>
      <c r="K13396" s="29">
        <v>42144</v>
      </c>
      <c r="L13396" s="28" t="s">
        <v>5658</v>
      </c>
      <c r="M13396" s="28" t="s">
        <v>8169</v>
      </c>
    </row>
    <row r="13397" spans="1:13" hidden="1" x14ac:dyDescent="0.2">
      <c r="A13397" s="211">
        <v>97580</v>
      </c>
      <c r="B13397" s="28" t="s">
        <v>4573</v>
      </c>
      <c r="C13397" s="28" t="s">
        <v>5135</v>
      </c>
      <c r="D13397" s="25">
        <v>42143</v>
      </c>
      <c r="F13397" s="26">
        <v>11.9</v>
      </c>
      <c r="G13397" s="28" t="s">
        <v>6085</v>
      </c>
      <c r="H13397" s="28" t="s">
        <v>5953</v>
      </c>
      <c r="J13397" s="28" t="s">
        <v>4909</v>
      </c>
      <c r="K13397" s="29">
        <v>42144</v>
      </c>
      <c r="L13397" s="28" t="s">
        <v>5658</v>
      </c>
      <c r="M13397" s="28" t="s">
        <v>8169</v>
      </c>
    </row>
    <row r="13398" spans="1:13" hidden="1" x14ac:dyDescent="0.2">
      <c r="A13398" s="27">
        <v>97576</v>
      </c>
      <c r="B13398" s="28" t="s">
        <v>4573</v>
      </c>
      <c r="C13398" s="28" t="s">
        <v>5135</v>
      </c>
      <c r="D13398" s="25">
        <v>42143</v>
      </c>
      <c r="E13398" s="28" t="s">
        <v>2402</v>
      </c>
      <c r="F13398" s="26">
        <v>76.95</v>
      </c>
      <c r="G13398" s="28" t="s">
        <v>3696</v>
      </c>
      <c r="H13398" s="28" t="s">
        <v>4599</v>
      </c>
      <c r="I13398" s="28" t="s">
        <v>2401</v>
      </c>
      <c r="J13398" s="28" t="s">
        <v>4911</v>
      </c>
      <c r="K13398" s="29">
        <v>42144</v>
      </c>
      <c r="L13398" s="28" t="s">
        <v>5658</v>
      </c>
      <c r="M13398" s="28" t="s">
        <v>2376</v>
      </c>
    </row>
    <row r="13399" spans="1:13" hidden="1" x14ac:dyDescent="0.2">
      <c r="A13399" s="27">
        <v>97578</v>
      </c>
      <c r="B13399" s="28" t="s">
        <v>4573</v>
      </c>
      <c r="C13399" s="28" t="s">
        <v>5135</v>
      </c>
      <c r="D13399" s="25">
        <v>42143</v>
      </c>
      <c r="F13399" s="26">
        <v>36.51</v>
      </c>
      <c r="G13399" s="28" t="s">
        <v>4758</v>
      </c>
      <c r="H13399" s="28" t="s">
        <v>7322</v>
      </c>
      <c r="J13399" s="28" t="s">
        <v>7139</v>
      </c>
      <c r="K13399" s="29">
        <v>42144</v>
      </c>
      <c r="L13399" s="28" t="s">
        <v>5658</v>
      </c>
      <c r="M13399" s="28" t="s">
        <v>3005</v>
      </c>
    </row>
    <row r="13400" spans="1:13" hidden="1" x14ac:dyDescent="0.2">
      <c r="A13400" s="27">
        <v>97247</v>
      </c>
      <c r="B13400" s="28" t="s">
        <v>4582</v>
      </c>
      <c r="C13400" s="28" t="s">
        <v>4574</v>
      </c>
      <c r="D13400" s="25">
        <v>42143</v>
      </c>
      <c r="F13400" s="26">
        <v>-74.52</v>
      </c>
      <c r="G13400" s="28" t="s">
        <v>6407</v>
      </c>
      <c r="H13400" s="28" t="s">
        <v>6666</v>
      </c>
      <c r="J13400" s="28" t="s">
        <v>4911</v>
      </c>
      <c r="K13400" s="29">
        <v>42143</v>
      </c>
      <c r="L13400" s="28" t="s">
        <v>2984</v>
      </c>
      <c r="M13400" s="28" t="s">
        <v>132</v>
      </c>
    </row>
    <row r="13401" spans="1:13" hidden="1" x14ac:dyDescent="0.2">
      <c r="A13401" s="27">
        <v>97577.1</v>
      </c>
      <c r="B13401" s="28" t="s">
        <v>4573</v>
      </c>
      <c r="C13401" s="28" t="s">
        <v>5135</v>
      </c>
      <c r="D13401" s="25">
        <v>42143</v>
      </c>
      <c r="F13401" s="26">
        <v>6.66</v>
      </c>
      <c r="G13401" s="28" t="s">
        <v>5137</v>
      </c>
      <c r="H13401" s="28" t="s">
        <v>3370</v>
      </c>
      <c r="J13401" s="28" t="s">
        <v>4909</v>
      </c>
      <c r="K13401" s="29">
        <v>42144</v>
      </c>
      <c r="L13401" s="28" t="s">
        <v>5658</v>
      </c>
      <c r="M13401" s="28" t="s">
        <v>3175</v>
      </c>
    </row>
    <row r="13402" spans="1:13" hidden="1" x14ac:dyDescent="0.2">
      <c r="A13402" s="27">
        <v>97577.2</v>
      </c>
      <c r="B13402" s="28" t="s">
        <v>4573</v>
      </c>
      <c r="C13402" s="28" t="s">
        <v>5135</v>
      </c>
      <c r="D13402" s="25">
        <v>42143</v>
      </c>
      <c r="F13402" s="26">
        <v>62.53</v>
      </c>
      <c r="G13402" s="28" t="s">
        <v>5137</v>
      </c>
      <c r="H13402" s="28" t="s">
        <v>3365</v>
      </c>
      <c r="J13402" s="28" t="s">
        <v>4909</v>
      </c>
      <c r="K13402" s="29">
        <v>42144</v>
      </c>
      <c r="L13402" s="28" t="s">
        <v>5658</v>
      </c>
      <c r="M13402" s="28" t="s">
        <v>3175</v>
      </c>
    </row>
    <row r="13403" spans="1:13" hidden="1" x14ac:dyDescent="0.2">
      <c r="A13403" s="27">
        <v>97631</v>
      </c>
      <c r="B13403" s="28" t="s">
        <v>4573</v>
      </c>
      <c r="C13403" s="28" t="s">
        <v>2008</v>
      </c>
      <c r="D13403" s="25">
        <v>42144</v>
      </c>
      <c r="E13403" s="28" t="s">
        <v>3533</v>
      </c>
      <c r="F13403" s="26">
        <v>11</v>
      </c>
      <c r="G13403" s="28" t="s">
        <v>683</v>
      </c>
      <c r="H13403" s="28" t="s">
        <v>5953</v>
      </c>
      <c r="J13403" s="28" t="s">
        <v>4909</v>
      </c>
      <c r="K13403" s="29" t="s">
        <v>2395</v>
      </c>
      <c r="L13403" s="28" t="s">
        <v>5658</v>
      </c>
      <c r="M13403" s="28" t="s">
        <v>4836</v>
      </c>
    </row>
    <row r="13404" spans="1:13" hidden="1" x14ac:dyDescent="0.2">
      <c r="A13404" s="27">
        <v>97246</v>
      </c>
      <c r="B13404" s="28" t="s">
        <v>4573</v>
      </c>
      <c r="C13404" s="28" t="s">
        <v>4574</v>
      </c>
      <c r="D13404" s="25">
        <v>42144</v>
      </c>
      <c r="F13404" s="26">
        <v>30</v>
      </c>
      <c r="G13404" s="28" t="s">
        <v>4595</v>
      </c>
      <c r="H13404" s="28" t="s">
        <v>4595</v>
      </c>
      <c r="K13404" s="29">
        <v>42144</v>
      </c>
      <c r="L13404" s="28" t="s">
        <v>5361</v>
      </c>
      <c r="M13404" s="28" t="s">
        <v>146</v>
      </c>
    </row>
    <row r="13405" spans="1:13" x14ac:dyDescent="0.2">
      <c r="A13405" s="27">
        <v>97581</v>
      </c>
      <c r="B13405" s="28" t="s">
        <v>4573</v>
      </c>
      <c r="C13405" s="28" t="s">
        <v>5135</v>
      </c>
      <c r="D13405" s="25">
        <v>42144</v>
      </c>
      <c r="F13405" s="26">
        <v>5</v>
      </c>
      <c r="G13405" s="28" t="s">
        <v>2205</v>
      </c>
      <c r="H13405" s="28" t="s">
        <v>7151</v>
      </c>
      <c r="J13405" s="28" t="s">
        <v>4911</v>
      </c>
      <c r="K13405" s="29">
        <v>42145</v>
      </c>
      <c r="L13405" s="28" t="s">
        <v>5658</v>
      </c>
      <c r="M13405" s="28" t="s">
        <v>1584</v>
      </c>
    </row>
    <row r="13406" spans="1:13" hidden="1" x14ac:dyDescent="0.2">
      <c r="A13406" s="27">
        <v>97582</v>
      </c>
      <c r="B13406" s="28" t="s">
        <v>4573</v>
      </c>
      <c r="C13406" s="28" t="s">
        <v>5135</v>
      </c>
      <c r="D13406" s="25">
        <v>42145</v>
      </c>
      <c r="F13406" s="26">
        <v>38.64</v>
      </c>
      <c r="G13406" s="28" t="s">
        <v>5160</v>
      </c>
      <c r="H13406" s="28" t="s">
        <v>7322</v>
      </c>
      <c r="J13406" s="28" t="s">
        <v>7139</v>
      </c>
      <c r="K13406" s="29">
        <v>42146</v>
      </c>
      <c r="L13406" s="28" t="s">
        <v>5658</v>
      </c>
      <c r="M13406" s="28" t="s">
        <v>2377</v>
      </c>
    </row>
    <row r="13407" spans="1:13" hidden="1" x14ac:dyDescent="0.2">
      <c r="A13407" s="27">
        <v>97583</v>
      </c>
      <c r="B13407" s="28" t="s">
        <v>4573</v>
      </c>
      <c r="C13407" s="28" t="s">
        <v>5135</v>
      </c>
      <c r="D13407" s="25">
        <v>42145</v>
      </c>
      <c r="F13407" s="26">
        <v>35.64</v>
      </c>
      <c r="G13407" s="28" t="s">
        <v>1559</v>
      </c>
      <c r="H13407" s="28" t="s">
        <v>7311</v>
      </c>
      <c r="J13407" s="28" t="s">
        <v>4683</v>
      </c>
      <c r="K13407" s="29">
        <v>42146</v>
      </c>
      <c r="L13407" s="28" t="s">
        <v>5658</v>
      </c>
      <c r="M13407" s="28" t="s">
        <v>1652</v>
      </c>
    </row>
    <row r="13408" spans="1:13" hidden="1" x14ac:dyDescent="0.2">
      <c r="A13408" s="27">
        <v>97632</v>
      </c>
      <c r="B13408" s="28" t="s">
        <v>4573</v>
      </c>
      <c r="C13408" s="28" t="s">
        <v>2008</v>
      </c>
      <c r="D13408" s="25">
        <v>42145</v>
      </c>
      <c r="F13408" s="26">
        <v>29.71</v>
      </c>
      <c r="G13408" s="28" t="s">
        <v>683</v>
      </c>
      <c r="H13408" s="28" t="s">
        <v>3365</v>
      </c>
      <c r="J13408" s="28" t="s">
        <v>4909</v>
      </c>
      <c r="K13408" s="29" t="s">
        <v>2396</v>
      </c>
      <c r="L13408" s="28" t="s">
        <v>5658</v>
      </c>
      <c r="M13408" s="28" t="s">
        <v>5958</v>
      </c>
    </row>
    <row r="13409" spans="1:13" hidden="1" x14ac:dyDescent="0.2">
      <c r="A13409" s="211">
        <v>97245</v>
      </c>
      <c r="B13409" s="28" t="s">
        <v>4555</v>
      </c>
      <c r="C13409" s="28" t="s">
        <v>4574</v>
      </c>
      <c r="D13409" s="25">
        <v>42146</v>
      </c>
      <c r="F13409" s="26">
        <v>12.5</v>
      </c>
      <c r="G13409" s="28" t="s">
        <v>7869</v>
      </c>
      <c r="H13409" s="28" t="s">
        <v>3381</v>
      </c>
      <c r="J13409" s="28" t="s">
        <v>4907</v>
      </c>
      <c r="K13409" s="29">
        <v>42146</v>
      </c>
      <c r="L13409" s="28" t="s">
        <v>7212</v>
      </c>
      <c r="M13409" s="28" t="s">
        <v>145</v>
      </c>
    </row>
    <row r="13410" spans="1:13" hidden="1" x14ac:dyDescent="0.2">
      <c r="A13410" s="27">
        <v>97244</v>
      </c>
      <c r="B13410" s="28" t="s">
        <v>4585</v>
      </c>
      <c r="C13410" s="28" t="s">
        <v>4574</v>
      </c>
      <c r="D13410" s="25">
        <v>42146</v>
      </c>
      <c r="F13410" s="26">
        <v>20.8</v>
      </c>
      <c r="G13410" s="28" t="s">
        <v>5141</v>
      </c>
      <c r="H13410" s="28" t="s">
        <v>5948</v>
      </c>
      <c r="J13410" s="28" t="s">
        <v>4907</v>
      </c>
      <c r="K13410" s="29">
        <v>42146</v>
      </c>
      <c r="L13410" s="28" t="s">
        <v>7174</v>
      </c>
      <c r="M13410" s="28" t="s">
        <v>5035</v>
      </c>
    </row>
    <row r="13411" spans="1:13" hidden="1" x14ac:dyDescent="0.2">
      <c r="A13411" s="211">
        <v>97585</v>
      </c>
      <c r="B13411" s="28" t="s">
        <v>4573</v>
      </c>
      <c r="C13411" s="28" t="s">
        <v>5135</v>
      </c>
      <c r="D13411" s="25">
        <v>42147</v>
      </c>
      <c r="F13411" s="26">
        <v>50</v>
      </c>
      <c r="G13411" s="28" t="s">
        <v>1940</v>
      </c>
      <c r="H13411" s="28" t="s">
        <v>4599</v>
      </c>
      <c r="I13411" s="28" t="s">
        <v>2401</v>
      </c>
      <c r="J13411" s="28" t="s">
        <v>4911</v>
      </c>
      <c r="K13411" s="29">
        <v>42150</v>
      </c>
      <c r="L13411" s="28" t="s">
        <v>5658</v>
      </c>
      <c r="M13411" s="28" t="s">
        <v>2378</v>
      </c>
    </row>
    <row r="13412" spans="1:13" hidden="1" x14ac:dyDescent="0.2">
      <c r="A13412" s="211">
        <v>97587</v>
      </c>
      <c r="B13412" s="28" t="s">
        <v>4573</v>
      </c>
      <c r="C13412" s="28" t="s">
        <v>5135</v>
      </c>
      <c r="D13412" s="25">
        <v>42147</v>
      </c>
      <c r="F13412" s="26">
        <v>4</v>
      </c>
      <c r="G13412" s="28" t="s">
        <v>990</v>
      </c>
      <c r="H13412" s="28" t="s">
        <v>3379</v>
      </c>
      <c r="J13412" s="28" t="s">
        <v>4907</v>
      </c>
      <c r="K13412" s="29">
        <v>42150</v>
      </c>
      <c r="L13412" s="28" t="s">
        <v>5658</v>
      </c>
      <c r="M13412" s="28" t="s">
        <v>1523</v>
      </c>
    </row>
    <row r="13413" spans="1:13" hidden="1" x14ac:dyDescent="0.2">
      <c r="A13413" s="27">
        <v>97586</v>
      </c>
      <c r="B13413" s="28" t="s">
        <v>4573</v>
      </c>
      <c r="C13413" s="28" t="s">
        <v>5135</v>
      </c>
      <c r="D13413" s="25">
        <v>42147</v>
      </c>
      <c r="F13413" s="26">
        <v>49.93</v>
      </c>
      <c r="G13413" s="28" t="s">
        <v>5137</v>
      </c>
      <c r="H13413" s="28" t="s">
        <v>7322</v>
      </c>
      <c r="J13413" s="28" t="s">
        <v>7139</v>
      </c>
      <c r="K13413" s="29">
        <v>42150</v>
      </c>
      <c r="L13413" s="28" t="s">
        <v>5658</v>
      </c>
      <c r="M13413" s="28" t="s">
        <v>3909</v>
      </c>
    </row>
    <row r="13414" spans="1:13" hidden="1" x14ac:dyDescent="0.2">
      <c r="A13414" s="27">
        <v>97584</v>
      </c>
      <c r="B13414" s="28" t="s">
        <v>4573</v>
      </c>
      <c r="C13414" s="28" t="s">
        <v>5135</v>
      </c>
      <c r="D13414" s="25">
        <v>42147</v>
      </c>
      <c r="F13414" s="26">
        <v>124.49</v>
      </c>
      <c r="G13414" s="28" t="s">
        <v>7140</v>
      </c>
      <c r="H13414" s="28" t="s">
        <v>7311</v>
      </c>
      <c r="J13414" s="28" t="s">
        <v>4683</v>
      </c>
      <c r="K13414" s="29">
        <v>42150</v>
      </c>
      <c r="L13414" s="28" t="s">
        <v>5658</v>
      </c>
      <c r="M13414" s="28" t="s">
        <v>8170</v>
      </c>
    </row>
    <row r="13415" spans="1:13" hidden="1" x14ac:dyDescent="0.2">
      <c r="A13415" s="27">
        <v>97527</v>
      </c>
      <c r="B13415" s="28" t="s">
        <v>4573</v>
      </c>
      <c r="C13415" s="28" t="s">
        <v>5135</v>
      </c>
      <c r="D13415" s="25">
        <v>42147</v>
      </c>
      <c r="F13415" s="26">
        <v>47.62</v>
      </c>
      <c r="G13415" s="28" t="s">
        <v>5167</v>
      </c>
      <c r="H13415" s="28" t="s">
        <v>3365</v>
      </c>
      <c r="J13415" s="28" t="s">
        <v>4909</v>
      </c>
      <c r="K13415" s="29">
        <v>42150</v>
      </c>
      <c r="L13415" s="28" t="s">
        <v>5658</v>
      </c>
      <c r="M13415" s="28" t="s">
        <v>748</v>
      </c>
    </row>
    <row r="13416" spans="1:13" hidden="1" x14ac:dyDescent="0.2">
      <c r="A13416" s="27">
        <v>97802</v>
      </c>
      <c r="B13416" s="28" t="s">
        <v>4573</v>
      </c>
      <c r="C13416" s="28" t="s">
        <v>5135</v>
      </c>
      <c r="D13416" s="25">
        <v>42147</v>
      </c>
      <c r="F13416" s="26">
        <v>47.62</v>
      </c>
      <c r="G13416" s="28" t="s">
        <v>5167</v>
      </c>
      <c r="H13416" s="28" t="s">
        <v>3365</v>
      </c>
      <c r="J13416" s="28" t="s">
        <v>4909</v>
      </c>
      <c r="K13416" s="29">
        <v>42150</v>
      </c>
      <c r="L13416" s="28" t="s">
        <v>5658</v>
      </c>
      <c r="M13416" s="28" t="s">
        <v>748</v>
      </c>
    </row>
    <row r="13417" spans="1:13" hidden="1" x14ac:dyDescent="0.2">
      <c r="A13417" s="211">
        <v>97588</v>
      </c>
      <c r="B13417" s="28" t="s">
        <v>4573</v>
      </c>
      <c r="C13417" s="28" t="s">
        <v>5135</v>
      </c>
      <c r="D13417" s="25">
        <v>42149</v>
      </c>
      <c r="E13417" s="28" t="s">
        <v>2400</v>
      </c>
      <c r="F13417" s="26">
        <v>35</v>
      </c>
      <c r="G13417" s="28" t="s">
        <v>8182</v>
      </c>
      <c r="H13417" s="28" t="s">
        <v>3484</v>
      </c>
      <c r="J13417" s="28" t="s">
        <v>4908</v>
      </c>
      <c r="K13417" s="29">
        <v>42150</v>
      </c>
      <c r="L13417" s="28" t="s">
        <v>5658</v>
      </c>
      <c r="M13417" s="28" t="s">
        <v>6990</v>
      </c>
    </row>
    <row r="13418" spans="1:13" hidden="1" x14ac:dyDescent="0.2">
      <c r="A13418" s="211">
        <v>97590</v>
      </c>
      <c r="B13418" s="28" t="s">
        <v>4573</v>
      </c>
      <c r="C13418" s="28" t="s">
        <v>5135</v>
      </c>
      <c r="D13418" s="25">
        <v>42149</v>
      </c>
      <c r="F13418" s="26">
        <v>4</v>
      </c>
      <c r="G13418" s="28" t="s">
        <v>990</v>
      </c>
      <c r="H13418" s="28" t="s">
        <v>3379</v>
      </c>
      <c r="J13418" s="28" t="s">
        <v>4907</v>
      </c>
      <c r="K13418" s="29">
        <v>42150</v>
      </c>
      <c r="L13418" s="28" t="s">
        <v>5658</v>
      </c>
      <c r="M13418" s="28" t="s">
        <v>1523</v>
      </c>
    </row>
    <row r="13419" spans="1:13" hidden="1" x14ac:dyDescent="0.2">
      <c r="A13419" s="27">
        <v>97589</v>
      </c>
      <c r="B13419" s="28" t="s">
        <v>4573</v>
      </c>
      <c r="C13419" s="28" t="s">
        <v>5135</v>
      </c>
      <c r="D13419" s="25">
        <v>42149</v>
      </c>
      <c r="E13419" s="28" t="s">
        <v>2399</v>
      </c>
      <c r="F13419" s="26">
        <v>24.99</v>
      </c>
      <c r="G13419" s="28" t="s">
        <v>6480</v>
      </c>
      <c r="H13419" s="28" t="s">
        <v>5953</v>
      </c>
      <c r="J13419" s="28" t="s">
        <v>4909</v>
      </c>
      <c r="K13419" s="29">
        <v>42150</v>
      </c>
      <c r="L13419" s="28" t="s">
        <v>5658</v>
      </c>
      <c r="M13419" s="28" t="s">
        <v>1603</v>
      </c>
    </row>
    <row r="13420" spans="1:13" hidden="1" x14ac:dyDescent="0.2">
      <c r="A13420" s="211">
        <v>97593</v>
      </c>
      <c r="B13420" s="28" t="s">
        <v>4573</v>
      </c>
      <c r="C13420" s="28" t="s">
        <v>5135</v>
      </c>
      <c r="D13420" s="25">
        <v>42150</v>
      </c>
      <c r="E13420" s="28" t="s">
        <v>438</v>
      </c>
      <c r="F13420" s="26">
        <v>1.59</v>
      </c>
      <c r="G13420" s="28" t="s">
        <v>437</v>
      </c>
      <c r="H13420" s="28" t="s">
        <v>3381</v>
      </c>
      <c r="J13420" s="28" t="s">
        <v>4909</v>
      </c>
      <c r="K13420" s="29">
        <v>42151</v>
      </c>
      <c r="L13420" s="28" t="s">
        <v>5658</v>
      </c>
      <c r="M13420" s="28" t="s">
        <v>2379</v>
      </c>
    </row>
    <row r="13421" spans="1:13" x14ac:dyDescent="0.2">
      <c r="A13421" s="27">
        <v>97592</v>
      </c>
      <c r="B13421" s="28" t="s">
        <v>4573</v>
      </c>
      <c r="C13421" s="28" t="s">
        <v>5135</v>
      </c>
      <c r="D13421" s="25">
        <v>42150</v>
      </c>
      <c r="F13421" s="26">
        <v>20</v>
      </c>
      <c r="G13421" s="28" t="s">
        <v>2201</v>
      </c>
      <c r="H13421" s="28" t="s">
        <v>7151</v>
      </c>
      <c r="J13421" s="28" t="s">
        <v>4911</v>
      </c>
      <c r="K13421" s="29">
        <v>42151</v>
      </c>
      <c r="L13421" s="28" t="s">
        <v>5658</v>
      </c>
      <c r="M13421" s="28" t="s">
        <v>3808</v>
      </c>
    </row>
    <row r="13422" spans="1:13" hidden="1" x14ac:dyDescent="0.2">
      <c r="A13422" s="27">
        <v>97242</v>
      </c>
      <c r="B13422" s="28" t="s">
        <v>4573</v>
      </c>
      <c r="C13422" s="28" t="s">
        <v>4574</v>
      </c>
      <c r="D13422" s="25">
        <v>42150</v>
      </c>
      <c r="F13422" s="26">
        <v>35</v>
      </c>
      <c r="G13422" s="28" t="s">
        <v>5152</v>
      </c>
      <c r="H13422" s="28" t="s">
        <v>7311</v>
      </c>
      <c r="J13422" s="28" t="s">
        <v>4683</v>
      </c>
      <c r="K13422" s="29">
        <v>42150</v>
      </c>
      <c r="L13422" s="28" t="s">
        <v>7182</v>
      </c>
      <c r="M13422" s="28" t="s">
        <v>144</v>
      </c>
    </row>
    <row r="13423" spans="1:13" hidden="1" x14ac:dyDescent="0.2">
      <c r="A13423" s="27">
        <v>97633.1</v>
      </c>
      <c r="B13423" s="28" t="s">
        <v>4573</v>
      </c>
      <c r="C13423" s="28" t="s">
        <v>2008</v>
      </c>
      <c r="D13423" s="25">
        <v>42150</v>
      </c>
      <c r="E13423" s="28" t="s">
        <v>1331</v>
      </c>
      <c r="F13423" s="26">
        <v>16</v>
      </c>
      <c r="G13423" s="28" t="s">
        <v>683</v>
      </c>
      <c r="H13423" s="28" t="s">
        <v>3488</v>
      </c>
      <c r="J13423" s="28" t="s">
        <v>4909</v>
      </c>
      <c r="K13423" s="29" t="s">
        <v>2397</v>
      </c>
      <c r="L13423" s="28" t="s">
        <v>5658</v>
      </c>
      <c r="M13423" s="28" t="s">
        <v>4834</v>
      </c>
    </row>
    <row r="13424" spans="1:13" hidden="1" x14ac:dyDescent="0.2">
      <c r="A13424" s="27">
        <v>97633.2</v>
      </c>
      <c r="B13424" s="28" t="s">
        <v>4573</v>
      </c>
      <c r="C13424" s="28" t="s">
        <v>2008</v>
      </c>
      <c r="D13424" s="25">
        <v>42150</v>
      </c>
      <c r="E13424" s="28" t="s">
        <v>7115</v>
      </c>
      <c r="F13424" s="26">
        <v>10</v>
      </c>
      <c r="G13424" s="28" t="s">
        <v>683</v>
      </c>
      <c r="H13424" s="28" t="s">
        <v>5953</v>
      </c>
      <c r="J13424" s="28" t="s">
        <v>4909</v>
      </c>
      <c r="K13424" s="29" t="s">
        <v>2397</v>
      </c>
      <c r="L13424" s="28" t="s">
        <v>5658</v>
      </c>
      <c r="M13424" s="28" t="s">
        <v>4834</v>
      </c>
    </row>
    <row r="13425" spans="1:13" hidden="1" x14ac:dyDescent="0.2">
      <c r="A13425" s="27">
        <v>97633.3</v>
      </c>
      <c r="B13425" s="28" t="s">
        <v>4573</v>
      </c>
      <c r="C13425" s="28" t="s">
        <v>2008</v>
      </c>
      <c r="D13425" s="25">
        <v>42150</v>
      </c>
      <c r="F13425" s="26">
        <v>26.2</v>
      </c>
      <c r="G13425" s="28" t="s">
        <v>683</v>
      </c>
      <c r="H13425" s="28" t="s">
        <v>3365</v>
      </c>
      <c r="J13425" s="28" t="s">
        <v>4909</v>
      </c>
      <c r="K13425" s="29" t="s">
        <v>2397</v>
      </c>
      <c r="L13425" s="28" t="s">
        <v>5658</v>
      </c>
      <c r="M13425" s="28" t="s">
        <v>4834</v>
      </c>
    </row>
    <row r="13426" spans="1:13" hidden="1" x14ac:dyDescent="0.2">
      <c r="A13426" s="27">
        <v>97243</v>
      </c>
      <c r="B13426" s="28" t="s">
        <v>5138</v>
      </c>
      <c r="C13426" s="28" t="s">
        <v>4574</v>
      </c>
      <c r="D13426" s="25">
        <v>42150</v>
      </c>
      <c r="F13426" s="26">
        <v>273.79000000000002</v>
      </c>
      <c r="G13426" s="28" t="s">
        <v>4574</v>
      </c>
      <c r="H13426" s="28" t="s">
        <v>3381</v>
      </c>
      <c r="K13426" s="29">
        <v>42150</v>
      </c>
      <c r="L13426" s="28" t="s">
        <v>7206</v>
      </c>
      <c r="M13426" s="28" t="s">
        <v>5034</v>
      </c>
    </row>
    <row r="13427" spans="1:13" x14ac:dyDescent="0.2">
      <c r="A13427" s="27">
        <v>97591</v>
      </c>
      <c r="B13427" s="28" t="s">
        <v>4573</v>
      </c>
      <c r="C13427" s="28" t="s">
        <v>5135</v>
      </c>
      <c r="D13427" s="25">
        <v>42150</v>
      </c>
      <c r="F13427" s="26">
        <v>263.89999999999998</v>
      </c>
      <c r="G13427" s="28" t="s">
        <v>2205</v>
      </c>
      <c r="H13427" s="28" t="s">
        <v>7151</v>
      </c>
      <c r="J13427" s="28" t="s">
        <v>4911</v>
      </c>
      <c r="K13427" s="29">
        <v>42151</v>
      </c>
      <c r="L13427" s="28" t="s">
        <v>5658</v>
      </c>
      <c r="M13427" s="28" t="s">
        <v>1584</v>
      </c>
    </row>
    <row r="13428" spans="1:13" hidden="1" x14ac:dyDescent="0.2">
      <c r="A13428" s="211">
        <v>97241</v>
      </c>
      <c r="B13428" s="28" t="s">
        <v>4592</v>
      </c>
      <c r="C13428" s="28" t="s">
        <v>4574</v>
      </c>
      <c r="D13428" s="25">
        <v>42151</v>
      </c>
      <c r="F13428" s="26">
        <v>-5087.78</v>
      </c>
      <c r="G13428" s="28" t="s">
        <v>4593</v>
      </c>
      <c r="H13428" s="28" t="s">
        <v>6666</v>
      </c>
      <c r="J13428" s="28" t="s">
        <v>4911</v>
      </c>
      <c r="K13428" s="29">
        <v>42151</v>
      </c>
      <c r="L13428" s="28" t="s">
        <v>7177</v>
      </c>
      <c r="M13428" s="28" t="s">
        <v>143</v>
      </c>
    </row>
    <row r="13429" spans="1:13" hidden="1" x14ac:dyDescent="0.2">
      <c r="A13429" s="27">
        <v>97239</v>
      </c>
      <c r="B13429" s="28" t="s">
        <v>4573</v>
      </c>
      <c r="C13429" s="28" t="s">
        <v>4574</v>
      </c>
      <c r="D13429" s="25">
        <v>42151</v>
      </c>
      <c r="E13429" s="28" t="s">
        <v>3389</v>
      </c>
      <c r="F13429" s="26">
        <v>48.69</v>
      </c>
      <c r="G13429" s="28" t="s">
        <v>5139</v>
      </c>
      <c r="H13429" s="28" t="s">
        <v>3381</v>
      </c>
      <c r="J13429" s="28" t="s">
        <v>4911</v>
      </c>
      <c r="K13429" s="29">
        <v>42151</v>
      </c>
      <c r="L13429" s="28" t="s">
        <v>7174</v>
      </c>
      <c r="M13429" s="28" t="s">
        <v>7209</v>
      </c>
    </row>
    <row r="13430" spans="1:13" hidden="1" x14ac:dyDescent="0.2">
      <c r="A13430" s="27">
        <v>97879.1</v>
      </c>
      <c r="B13430" s="28" t="s">
        <v>4573</v>
      </c>
      <c r="C13430" s="28" t="s">
        <v>5133</v>
      </c>
      <c r="D13430" s="25">
        <v>42151</v>
      </c>
      <c r="E13430" s="28" t="s">
        <v>1331</v>
      </c>
      <c r="F13430" s="26">
        <v>35</v>
      </c>
      <c r="G13430" s="28" t="s">
        <v>5137</v>
      </c>
      <c r="H13430" s="28" t="s">
        <v>3488</v>
      </c>
      <c r="J13430" s="28" t="s">
        <v>4909</v>
      </c>
      <c r="K13430" s="29">
        <v>42151</v>
      </c>
      <c r="L13430" s="28" t="s">
        <v>5658</v>
      </c>
      <c r="M13430" s="28" t="s">
        <v>4938</v>
      </c>
    </row>
    <row r="13431" spans="1:13" hidden="1" x14ac:dyDescent="0.2">
      <c r="A13431" s="27">
        <v>97879.2</v>
      </c>
      <c r="B13431" s="28" t="s">
        <v>4573</v>
      </c>
      <c r="C13431" s="28" t="s">
        <v>5133</v>
      </c>
      <c r="D13431" s="25">
        <v>42151</v>
      </c>
      <c r="F13431" s="26">
        <v>8</v>
      </c>
      <c r="G13431" s="28" t="s">
        <v>5137</v>
      </c>
      <c r="H13431" s="28" t="s">
        <v>3370</v>
      </c>
      <c r="J13431" s="28" t="s">
        <v>4909</v>
      </c>
      <c r="K13431" s="29">
        <v>42151</v>
      </c>
      <c r="L13431" s="28" t="s">
        <v>5658</v>
      </c>
      <c r="M13431" s="28" t="s">
        <v>4938</v>
      </c>
    </row>
    <row r="13432" spans="1:13" hidden="1" x14ac:dyDescent="0.2">
      <c r="A13432" s="27">
        <v>97879.3</v>
      </c>
      <c r="B13432" s="28" t="s">
        <v>4573</v>
      </c>
      <c r="C13432" s="28" t="s">
        <v>5133</v>
      </c>
      <c r="D13432" s="25">
        <v>42151</v>
      </c>
      <c r="E13432" s="28" t="s">
        <v>170</v>
      </c>
      <c r="F13432" s="26">
        <v>9</v>
      </c>
      <c r="G13432" s="28" t="s">
        <v>5137</v>
      </c>
      <c r="H13432" s="28" t="s">
        <v>5953</v>
      </c>
      <c r="J13432" s="28" t="s">
        <v>4909</v>
      </c>
      <c r="K13432" s="29">
        <v>42151</v>
      </c>
      <c r="L13432" s="28" t="s">
        <v>5658</v>
      </c>
      <c r="M13432" s="28" t="s">
        <v>4938</v>
      </c>
    </row>
    <row r="13433" spans="1:13" hidden="1" x14ac:dyDescent="0.2">
      <c r="A13433" s="27">
        <v>97879.4</v>
      </c>
      <c r="B13433" s="28" t="s">
        <v>4573</v>
      </c>
      <c r="C13433" s="28" t="s">
        <v>5133</v>
      </c>
      <c r="D13433" s="25">
        <v>42151</v>
      </c>
      <c r="F13433" s="26">
        <v>86.39</v>
      </c>
      <c r="G13433" s="28" t="s">
        <v>5137</v>
      </c>
      <c r="H13433" s="28" t="s">
        <v>3365</v>
      </c>
      <c r="J13433" s="28" t="s">
        <v>4909</v>
      </c>
      <c r="K13433" s="29">
        <v>42151</v>
      </c>
      <c r="L13433" s="28" t="s">
        <v>5658</v>
      </c>
      <c r="M13433" s="28" t="s">
        <v>4938</v>
      </c>
    </row>
    <row r="13434" spans="1:13" hidden="1" x14ac:dyDescent="0.2">
      <c r="A13434" s="27">
        <v>97240</v>
      </c>
      <c r="B13434" s="28" t="s">
        <v>4573</v>
      </c>
      <c r="C13434" s="28" t="s">
        <v>4574</v>
      </c>
      <c r="D13434" s="25">
        <v>42151</v>
      </c>
      <c r="F13434" s="26">
        <v>17.11</v>
      </c>
      <c r="G13434" s="28" t="s">
        <v>5136</v>
      </c>
      <c r="H13434" s="28" t="s">
        <v>3381</v>
      </c>
      <c r="J13434" s="28" t="s">
        <v>4911</v>
      </c>
      <c r="K13434" s="29">
        <v>42151</v>
      </c>
      <c r="L13434" s="28" t="s">
        <v>7174</v>
      </c>
      <c r="M13434" s="28" t="s">
        <v>7221</v>
      </c>
    </row>
    <row r="13435" spans="1:13" hidden="1" x14ac:dyDescent="0.2">
      <c r="A13435" s="27">
        <v>97594</v>
      </c>
      <c r="B13435" s="28" t="s">
        <v>4573</v>
      </c>
      <c r="C13435" s="28" t="s">
        <v>5135</v>
      </c>
      <c r="D13435" s="25">
        <v>42152</v>
      </c>
      <c r="F13435" s="26">
        <v>0.63</v>
      </c>
      <c r="G13435" s="28" t="s">
        <v>5137</v>
      </c>
      <c r="H13435" s="28" t="s">
        <v>3365</v>
      </c>
      <c r="J13435" s="28" t="s">
        <v>4909</v>
      </c>
      <c r="K13435" s="29">
        <v>42153</v>
      </c>
      <c r="L13435" s="28" t="s">
        <v>5658</v>
      </c>
      <c r="M13435" s="28" t="s">
        <v>2380</v>
      </c>
    </row>
    <row r="13436" spans="1:13" hidden="1" x14ac:dyDescent="0.2">
      <c r="A13436" s="27">
        <v>97238</v>
      </c>
      <c r="B13436" s="28" t="s">
        <v>4573</v>
      </c>
      <c r="C13436" s="28" t="s">
        <v>4574</v>
      </c>
      <c r="D13436" s="25">
        <v>42152</v>
      </c>
      <c r="F13436" s="26">
        <v>54.61</v>
      </c>
      <c r="G13436" s="28" t="s">
        <v>6790</v>
      </c>
      <c r="H13436" s="28" t="s">
        <v>3381</v>
      </c>
      <c r="J13436" s="28" t="s">
        <v>4909</v>
      </c>
      <c r="K13436" s="29">
        <v>42152</v>
      </c>
      <c r="L13436" s="28" t="s">
        <v>7174</v>
      </c>
      <c r="M13436" s="28" t="s">
        <v>7220</v>
      </c>
    </row>
    <row r="13437" spans="1:13" hidden="1" x14ac:dyDescent="0.2">
      <c r="A13437" s="211">
        <v>97776</v>
      </c>
      <c r="B13437" s="28" t="s">
        <v>4573</v>
      </c>
      <c r="C13437" s="28" t="s">
        <v>5135</v>
      </c>
      <c r="D13437" s="25">
        <v>42153</v>
      </c>
      <c r="F13437" s="26">
        <v>7.7</v>
      </c>
      <c r="G13437" s="28" t="s">
        <v>7050</v>
      </c>
      <c r="H13437" s="28" t="s">
        <v>3488</v>
      </c>
      <c r="J13437" s="28" t="s">
        <v>4911</v>
      </c>
      <c r="K13437" s="29">
        <v>42156</v>
      </c>
      <c r="L13437" s="28" t="s">
        <v>5658</v>
      </c>
      <c r="M13437" s="28" t="s">
        <v>4151</v>
      </c>
    </row>
    <row r="13438" spans="1:13" hidden="1" x14ac:dyDescent="0.2">
      <c r="A13438" s="211">
        <v>97777</v>
      </c>
      <c r="B13438" s="28" t="s">
        <v>4573</v>
      </c>
      <c r="C13438" s="28" t="s">
        <v>5135</v>
      </c>
      <c r="D13438" s="25">
        <v>42153</v>
      </c>
      <c r="F13438" s="26">
        <v>7.25</v>
      </c>
      <c r="G13438" s="28" t="s">
        <v>7050</v>
      </c>
      <c r="H13438" s="28" t="s">
        <v>3488</v>
      </c>
      <c r="J13438" s="28" t="s">
        <v>4911</v>
      </c>
      <c r="K13438" s="29">
        <v>42156</v>
      </c>
      <c r="L13438" s="28" t="s">
        <v>5658</v>
      </c>
      <c r="M13438" s="28" t="s">
        <v>4151</v>
      </c>
    </row>
    <row r="13439" spans="1:13" hidden="1" x14ac:dyDescent="0.2">
      <c r="A13439" s="27">
        <v>97774</v>
      </c>
      <c r="B13439" s="28" t="s">
        <v>4573</v>
      </c>
      <c r="C13439" s="28" t="s">
        <v>5135</v>
      </c>
      <c r="D13439" s="25">
        <v>42153</v>
      </c>
      <c r="F13439" s="26">
        <v>25.2</v>
      </c>
      <c r="G13439" s="28" t="s">
        <v>4529</v>
      </c>
      <c r="H13439" s="28" t="s">
        <v>3484</v>
      </c>
      <c r="J13439" s="28" t="s">
        <v>4908</v>
      </c>
      <c r="K13439" s="29">
        <v>42154</v>
      </c>
      <c r="L13439" s="28" t="s">
        <v>5658</v>
      </c>
      <c r="M13439" s="28" t="s">
        <v>7367</v>
      </c>
    </row>
    <row r="13440" spans="1:13" hidden="1" x14ac:dyDescent="0.2">
      <c r="A13440" s="27">
        <v>97864.1</v>
      </c>
      <c r="B13440" s="28" t="s">
        <v>4573</v>
      </c>
      <c r="C13440" s="28" t="s">
        <v>2008</v>
      </c>
      <c r="D13440" s="25">
        <v>42153</v>
      </c>
      <c r="E13440" s="28" t="s">
        <v>1331</v>
      </c>
      <c r="F13440" s="26">
        <v>48</v>
      </c>
      <c r="G13440" s="28" t="s">
        <v>683</v>
      </c>
      <c r="H13440" s="28" t="s">
        <v>3488</v>
      </c>
      <c r="J13440" s="28" t="s">
        <v>4909</v>
      </c>
      <c r="K13440" s="29">
        <v>42010</v>
      </c>
      <c r="L13440" s="28" t="s">
        <v>5658</v>
      </c>
      <c r="M13440" s="28" t="s">
        <v>2614</v>
      </c>
    </row>
    <row r="13441" spans="1:13" hidden="1" x14ac:dyDescent="0.2">
      <c r="A13441" s="27">
        <v>97864.2</v>
      </c>
      <c r="B13441" s="28" t="s">
        <v>4573</v>
      </c>
      <c r="C13441" s="28" t="s">
        <v>2008</v>
      </c>
      <c r="D13441" s="25">
        <v>42153</v>
      </c>
      <c r="F13441" s="26">
        <v>11.41</v>
      </c>
      <c r="G13441" s="28" t="s">
        <v>683</v>
      </c>
      <c r="H13441" s="28" t="s">
        <v>3365</v>
      </c>
      <c r="J13441" s="28" t="s">
        <v>4909</v>
      </c>
      <c r="K13441" s="29">
        <v>42010</v>
      </c>
      <c r="L13441" s="28" t="s">
        <v>5658</v>
      </c>
      <c r="M13441" s="28" t="s">
        <v>2614</v>
      </c>
    </row>
    <row r="13442" spans="1:13" hidden="1" x14ac:dyDescent="0.2">
      <c r="A13442" s="27">
        <v>97775</v>
      </c>
      <c r="B13442" s="28" t="s">
        <v>4573</v>
      </c>
      <c r="C13442" s="28" t="s">
        <v>5135</v>
      </c>
      <c r="D13442" s="25">
        <v>42153</v>
      </c>
      <c r="F13442" s="26">
        <v>45.76</v>
      </c>
      <c r="G13442" s="28" t="s">
        <v>5137</v>
      </c>
      <c r="H13442" s="28" t="s">
        <v>7322</v>
      </c>
      <c r="J13442" s="28" t="s">
        <v>7139</v>
      </c>
      <c r="K13442" s="29">
        <v>42154</v>
      </c>
      <c r="L13442" s="28" t="s">
        <v>5658</v>
      </c>
      <c r="M13442" s="28" t="s">
        <v>6199</v>
      </c>
    </row>
    <row r="13443" spans="1:13" hidden="1" x14ac:dyDescent="0.2">
      <c r="A13443" s="211">
        <v>97779</v>
      </c>
      <c r="B13443" s="28" t="s">
        <v>4573</v>
      </c>
      <c r="C13443" s="28" t="s">
        <v>5135</v>
      </c>
      <c r="D13443" s="25">
        <v>42154</v>
      </c>
      <c r="F13443" s="26">
        <v>4</v>
      </c>
      <c r="G13443" s="28" t="s">
        <v>990</v>
      </c>
      <c r="H13443" s="28" t="s">
        <v>3379</v>
      </c>
      <c r="J13443" s="28" t="s">
        <v>4907</v>
      </c>
      <c r="K13443" s="29">
        <v>42156</v>
      </c>
      <c r="L13443" s="28" t="s">
        <v>5658</v>
      </c>
      <c r="M13443" s="28" t="s">
        <v>1523</v>
      </c>
    </row>
    <row r="13444" spans="1:13" hidden="1" x14ac:dyDescent="0.2">
      <c r="A13444" s="211">
        <v>97780</v>
      </c>
      <c r="B13444" s="28" t="s">
        <v>4573</v>
      </c>
      <c r="C13444" s="28" t="s">
        <v>5135</v>
      </c>
      <c r="D13444" s="25">
        <v>42154</v>
      </c>
      <c r="E13444" s="28" t="s">
        <v>4948</v>
      </c>
      <c r="F13444" s="26">
        <v>41.5</v>
      </c>
      <c r="G13444" s="28" t="s">
        <v>5168</v>
      </c>
      <c r="H13444" s="28" t="s">
        <v>4599</v>
      </c>
      <c r="I13444" s="28" t="s">
        <v>4947</v>
      </c>
      <c r="J13444" s="28" t="s">
        <v>4909</v>
      </c>
      <c r="K13444" s="29">
        <v>42156</v>
      </c>
      <c r="L13444" s="28" t="s">
        <v>5658</v>
      </c>
      <c r="M13444" s="28" t="s">
        <v>6219</v>
      </c>
    </row>
    <row r="13445" spans="1:13" hidden="1" x14ac:dyDescent="0.2">
      <c r="A13445" s="27">
        <v>97778</v>
      </c>
      <c r="B13445" s="28" t="s">
        <v>4573</v>
      </c>
      <c r="C13445" s="28" t="s">
        <v>5135</v>
      </c>
      <c r="D13445" s="25">
        <v>42154</v>
      </c>
      <c r="F13445" s="26">
        <v>8.19</v>
      </c>
      <c r="G13445" s="28" t="s">
        <v>3696</v>
      </c>
      <c r="H13445" s="28" t="s">
        <v>3488</v>
      </c>
      <c r="J13445" s="28" t="s">
        <v>4908</v>
      </c>
      <c r="K13445" s="29">
        <v>42156</v>
      </c>
      <c r="L13445" s="28" t="s">
        <v>5658</v>
      </c>
      <c r="M13445" s="28" t="s">
        <v>4983</v>
      </c>
    </row>
    <row r="13446" spans="1:13" hidden="1" x14ac:dyDescent="0.2">
      <c r="A13446" s="211">
        <v>97781</v>
      </c>
      <c r="B13446" s="28" t="s">
        <v>4573</v>
      </c>
      <c r="C13446" s="28" t="s">
        <v>5135</v>
      </c>
      <c r="D13446" s="25">
        <v>42155</v>
      </c>
      <c r="F13446" s="26">
        <v>13.98</v>
      </c>
      <c r="G13446" s="28" t="s">
        <v>7934</v>
      </c>
      <c r="H13446" s="28" t="s">
        <v>3484</v>
      </c>
      <c r="J13446" s="28" t="s">
        <v>4908</v>
      </c>
      <c r="K13446" s="29">
        <v>42156</v>
      </c>
      <c r="L13446" s="28" t="s">
        <v>5658</v>
      </c>
      <c r="M13446" s="28" t="s">
        <v>1617</v>
      </c>
    </row>
    <row r="13447" spans="1:13" hidden="1" x14ac:dyDescent="0.2">
      <c r="A13447" s="211">
        <v>97767</v>
      </c>
      <c r="B13447" s="28" t="s">
        <v>4579</v>
      </c>
      <c r="C13447" s="28" t="s">
        <v>4574</v>
      </c>
      <c r="D13447" s="25">
        <v>42156</v>
      </c>
      <c r="F13447" s="26">
        <v>200</v>
      </c>
      <c r="G13447" s="28" t="s">
        <v>4580</v>
      </c>
      <c r="H13447" s="28" t="s">
        <v>6667</v>
      </c>
      <c r="K13447" s="29">
        <v>42156</v>
      </c>
      <c r="L13447" s="28" t="s">
        <v>3059</v>
      </c>
      <c r="M13447" s="28" t="s">
        <v>7498</v>
      </c>
    </row>
    <row r="13448" spans="1:13" hidden="1" x14ac:dyDescent="0.2">
      <c r="A13448" s="211">
        <v>97783</v>
      </c>
      <c r="B13448" s="28" t="s">
        <v>4573</v>
      </c>
      <c r="C13448" s="28" t="s">
        <v>5135</v>
      </c>
      <c r="D13448" s="25">
        <v>42156</v>
      </c>
      <c r="F13448" s="26">
        <v>97.5</v>
      </c>
      <c r="G13448" s="28" t="s">
        <v>6760</v>
      </c>
      <c r="H13448" s="28" t="s">
        <v>4600</v>
      </c>
      <c r="J13448" s="28" t="s">
        <v>4907</v>
      </c>
      <c r="K13448" s="29">
        <v>42157</v>
      </c>
      <c r="L13448" s="28" t="s">
        <v>5658</v>
      </c>
      <c r="M13448" s="28" t="s">
        <v>4984</v>
      </c>
    </row>
    <row r="13449" spans="1:13" hidden="1" x14ac:dyDescent="0.2">
      <c r="A13449" s="211">
        <v>97784</v>
      </c>
      <c r="B13449" s="28" t="s">
        <v>4573</v>
      </c>
      <c r="C13449" s="28" t="s">
        <v>5135</v>
      </c>
      <c r="D13449" s="25">
        <v>42156</v>
      </c>
      <c r="F13449" s="26">
        <v>5.5</v>
      </c>
      <c r="G13449" s="28" t="s">
        <v>6760</v>
      </c>
      <c r="H13449" s="28" t="s">
        <v>4600</v>
      </c>
      <c r="J13449" s="28" t="s">
        <v>4907</v>
      </c>
      <c r="K13449" s="29">
        <v>42157</v>
      </c>
      <c r="L13449" s="28" t="s">
        <v>5658</v>
      </c>
      <c r="M13449" s="28" t="s">
        <v>4984</v>
      </c>
    </row>
    <row r="13450" spans="1:13" hidden="1" x14ac:dyDescent="0.2">
      <c r="A13450" s="211">
        <v>97771</v>
      </c>
      <c r="B13450" s="28" t="s">
        <v>4573</v>
      </c>
      <c r="C13450" s="28" t="s">
        <v>4574</v>
      </c>
      <c r="D13450" s="25">
        <v>42156</v>
      </c>
      <c r="F13450" s="26">
        <v>5</v>
      </c>
      <c r="G13450" s="28" t="s">
        <v>5134</v>
      </c>
      <c r="H13450" s="28" t="s">
        <v>5954</v>
      </c>
      <c r="J13450" s="28" t="s">
        <v>4912</v>
      </c>
      <c r="K13450" s="29">
        <v>42156</v>
      </c>
      <c r="L13450" s="28" t="s">
        <v>7174</v>
      </c>
      <c r="M13450" s="28" t="s">
        <v>7194</v>
      </c>
    </row>
    <row r="13451" spans="1:13" hidden="1" x14ac:dyDescent="0.2">
      <c r="A13451" s="211">
        <v>97765</v>
      </c>
      <c r="B13451" s="28" t="s">
        <v>4573</v>
      </c>
      <c r="C13451" s="28" t="s">
        <v>4574</v>
      </c>
      <c r="D13451" s="25">
        <v>42156</v>
      </c>
      <c r="E13451" s="28" t="s">
        <v>4946</v>
      </c>
      <c r="F13451" s="26">
        <v>119</v>
      </c>
      <c r="G13451" s="28" t="s">
        <v>5713</v>
      </c>
      <c r="H13451" s="28" t="s">
        <v>7323</v>
      </c>
      <c r="J13451" s="28" t="s">
        <v>4912</v>
      </c>
      <c r="K13451" s="29">
        <v>42156</v>
      </c>
      <c r="L13451" s="28" t="s">
        <v>7212</v>
      </c>
      <c r="M13451" s="28" t="s">
        <v>4981</v>
      </c>
    </row>
    <row r="13452" spans="1:13" hidden="1" x14ac:dyDescent="0.2">
      <c r="A13452" s="211">
        <v>97769</v>
      </c>
      <c r="B13452" s="28" t="s">
        <v>4573</v>
      </c>
      <c r="C13452" s="28" t="s">
        <v>4574</v>
      </c>
      <c r="D13452" s="25">
        <v>42156</v>
      </c>
      <c r="E13452" s="28" t="s">
        <v>3382</v>
      </c>
      <c r="F13452" s="26">
        <v>164</v>
      </c>
      <c r="G13452" s="28" t="s">
        <v>5414</v>
      </c>
      <c r="H13452" s="28" t="s">
        <v>3381</v>
      </c>
      <c r="J13452" s="28" t="s">
        <v>4909</v>
      </c>
      <c r="K13452" s="29">
        <v>42156</v>
      </c>
      <c r="L13452" s="28" t="s">
        <v>7174</v>
      </c>
      <c r="M13452" s="28" t="s">
        <v>7188</v>
      </c>
    </row>
    <row r="13453" spans="1:13" hidden="1" x14ac:dyDescent="0.2">
      <c r="A13453" s="27">
        <v>97766</v>
      </c>
      <c r="B13453" s="28" t="s">
        <v>4573</v>
      </c>
      <c r="C13453" s="28" t="s">
        <v>4574</v>
      </c>
      <c r="D13453" s="25">
        <v>42156</v>
      </c>
      <c r="F13453" s="26">
        <v>35</v>
      </c>
      <c r="G13453" s="28" t="s">
        <v>5152</v>
      </c>
      <c r="H13453" s="28" t="s">
        <v>7311</v>
      </c>
      <c r="J13453" s="28" t="s">
        <v>4683</v>
      </c>
      <c r="K13453" s="29">
        <v>42156</v>
      </c>
      <c r="L13453" s="28" t="s">
        <v>7182</v>
      </c>
      <c r="M13453" s="28" t="s">
        <v>4982</v>
      </c>
    </row>
    <row r="13454" spans="1:13" hidden="1" x14ac:dyDescent="0.2">
      <c r="A13454" s="27">
        <v>97865.1</v>
      </c>
      <c r="B13454" s="28" t="s">
        <v>4573</v>
      </c>
      <c r="C13454" s="28" t="s">
        <v>2008</v>
      </c>
      <c r="D13454" s="25">
        <v>42156</v>
      </c>
      <c r="F13454" s="26">
        <v>8</v>
      </c>
      <c r="G13454" s="28" t="s">
        <v>683</v>
      </c>
      <c r="H13454" s="28" t="s">
        <v>3370</v>
      </c>
      <c r="J13454" s="28" t="s">
        <v>4909</v>
      </c>
      <c r="K13454" s="29">
        <v>42041</v>
      </c>
      <c r="L13454" s="28" t="s">
        <v>5658</v>
      </c>
      <c r="M13454" s="28" t="s">
        <v>4834</v>
      </c>
    </row>
    <row r="13455" spans="1:13" hidden="1" x14ac:dyDescent="0.2">
      <c r="A13455" s="27">
        <v>97865.2</v>
      </c>
      <c r="B13455" s="28" t="s">
        <v>4573</v>
      </c>
      <c r="C13455" s="28" t="s">
        <v>2008</v>
      </c>
      <c r="D13455" s="25">
        <v>42156</v>
      </c>
      <c r="E13455" s="28" t="s">
        <v>2670</v>
      </c>
      <c r="F13455" s="26">
        <v>6</v>
      </c>
      <c r="G13455" s="28" t="s">
        <v>683</v>
      </c>
      <c r="H13455" s="28" t="s">
        <v>3488</v>
      </c>
      <c r="J13455" s="28" t="s">
        <v>4909</v>
      </c>
      <c r="K13455" s="29">
        <v>42041</v>
      </c>
      <c r="L13455" s="28" t="s">
        <v>5658</v>
      </c>
      <c r="M13455" s="28" t="s">
        <v>4834</v>
      </c>
    </row>
    <row r="13456" spans="1:13" hidden="1" x14ac:dyDescent="0.2">
      <c r="A13456" s="27">
        <v>97865.3</v>
      </c>
      <c r="B13456" s="28" t="s">
        <v>4573</v>
      </c>
      <c r="C13456" s="28" t="s">
        <v>2008</v>
      </c>
      <c r="D13456" s="25">
        <v>42156</v>
      </c>
      <c r="E13456" s="28" t="s">
        <v>726</v>
      </c>
      <c r="F13456" s="26">
        <v>4</v>
      </c>
      <c r="G13456" s="28" t="s">
        <v>683</v>
      </c>
      <c r="H13456" s="28" t="s">
        <v>3370</v>
      </c>
      <c r="J13456" s="28" t="s">
        <v>4909</v>
      </c>
      <c r="K13456" s="29">
        <v>42041</v>
      </c>
      <c r="L13456" s="28" t="s">
        <v>5658</v>
      </c>
      <c r="M13456" s="28" t="s">
        <v>4834</v>
      </c>
    </row>
    <row r="13457" spans="1:13" hidden="1" x14ac:dyDescent="0.2">
      <c r="A13457" s="27">
        <v>97865.4</v>
      </c>
      <c r="B13457" s="28" t="s">
        <v>4573</v>
      </c>
      <c r="C13457" s="28" t="s">
        <v>2008</v>
      </c>
      <c r="D13457" s="25">
        <v>42156</v>
      </c>
      <c r="F13457" s="26">
        <v>64.06</v>
      </c>
      <c r="G13457" s="28" t="s">
        <v>683</v>
      </c>
      <c r="H13457" s="28" t="s">
        <v>3365</v>
      </c>
      <c r="J13457" s="28" t="s">
        <v>4909</v>
      </c>
      <c r="K13457" s="29">
        <v>42041</v>
      </c>
      <c r="L13457" s="28" t="s">
        <v>5658</v>
      </c>
      <c r="M13457" s="28" t="s">
        <v>4834</v>
      </c>
    </row>
    <row r="13458" spans="1:13" hidden="1" x14ac:dyDescent="0.2">
      <c r="A13458" s="27">
        <v>97782</v>
      </c>
      <c r="B13458" s="28" t="s">
        <v>4573</v>
      </c>
      <c r="C13458" s="28" t="s">
        <v>5135</v>
      </c>
      <c r="D13458" s="25">
        <v>42156</v>
      </c>
      <c r="E13458" s="28" t="s">
        <v>7164</v>
      </c>
      <c r="F13458" s="26">
        <v>4</v>
      </c>
      <c r="G13458" s="28" t="s">
        <v>5137</v>
      </c>
      <c r="H13458" s="28" t="s">
        <v>3365</v>
      </c>
      <c r="J13458" s="28" t="s">
        <v>4911</v>
      </c>
      <c r="K13458" s="29">
        <v>42157</v>
      </c>
      <c r="L13458" s="28" t="s">
        <v>5658</v>
      </c>
      <c r="M13458" s="28" t="s">
        <v>6195</v>
      </c>
    </row>
    <row r="13459" spans="1:13" hidden="1" x14ac:dyDescent="0.2">
      <c r="A13459" s="27">
        <v>97768</v>
      </c>
      <c r="B13459" s="28" t="s">
        <v>4579</v>
      </c>
      <c r="C13459" s="28" t="s">
        <v>4574</v>
      </c>
      <c r="D13459" s="25">
        <v>42156</v>
      </c>
      <c r="F13459" s="26">
        <v>50</v>
      </c>
      <c r="G13459" s="28" t="s">
        <v>5133</v>
      </c>
      <c r="H13459" s="28" t="s">
        <v>6667</v>
      </c>
      <c r="K13459" s="29">
        <v>42156</v>
      </c>
      <c r="L13459" s="28" t="s">
        <v>7174</v>
      </c>
      <c r="M13459" s="28" t="s">
        <v>2972</v>
      </c>
    </row>
    <row r="13460" spans="1:13" hidden="1" x14ac:dyDescent="0.2">
      <c r="A13460" s="27">
        <v>97878</v>
      </c>
      <c r="B13460" s="28" t="s">
        <v>5150</v>
      </c>
      <c r="C13460" s="28" t="s">
        <v>5133</v>
      </c>
      <c r="D13460" s="25">
        <v>42156</v>
      </c>
      <c r="F13460" s="26">
        <v>-50</v>
      </c>
      <c r="G13460" s="28" t="s">
        <v>5133</v>
      </c>
      <c r="H13460" s="28" t="s">
        <v>6667</v>
      </c>
      <c r="K13460" s="29">
        <v>42156</v>
      </c>
      <c r="L13460" s="28" t="s">
        <v>5658</v>
      </c>
      <c r="M13460" s="28" t="s">
        <v>2745</v>
      </c>
    </row>
    <row r="13461" spans="1:13" hidden="1" x14ac:dyDescent="0.2">
      <c r="A13461" s="27">
        <v>97770</v>
      </c>
      <c r="B13461" s="28" t="s">
        <v>4573</v>
      </c>
      <c r="C13461" s="28" t="s">
        <v>4574</v>
      </c>
      <c r="D13461" s="25">
        <v>42156</v>
      </c>
      <c r="F13461" s="26">
        <v>42.78</v>
      </c>
      <c r="G13461" s="28" t="s">
        <v>6021</v>
      </c>
      <c r="H13461" s="28" t="s">
        <v>3381</v>
      </c>
      <c r="J13461" s="28" t="s">
        <v>4909</v>
      </c>
      <c r="K13461" s="29">
        <v>42156</v>
      </c>
      <c r="L13461" s="28" t="s">
        <v>7174</v>
      </c>
      <c r="M13461" s="28" t="s">
        <v>6784</v>
      </c>
    </row>
    <row r="13462" spans="1:13" hidden="1" x14ac:dyDescent="0.2">
      <c r="A13462" s="27">
        <v>97773</v>
      </c>
      <c r="B13462" s="28" t="s">
        <v>4573</v>
      </c>
      <c r="C13462" s="28" t="s">
        <v>4574</v>
      </c>
      <c r="D13462" s="25">
        <v>42156</v>
      </c>
      <c r="F13462" s="26">
        <v>12.12</v>
      </c>
      <c r="G13462" s="28" t="s">
        <v>6022</v>
      </c>
      <c r="H13462" s="28" t="s">
        <v>3381</v>
      </c>
      <c r="J13462" s="28" t="s">
        <v>4909</v>
      </c>
      <c r="K13462" s="29">
        <v>42156</v>
      </c>
      <c r="L13462" s="28" t="s">
        <v>7174</v>
      </c>
      <c r="M13462" s="28" t="s">
        <v>7195</v>
      </c>
    </row>
    <row r="13463" spans="1:13" hidden="1" x14ac:dyDescent="0.2">
      <c r="A13463" s="27">
        <v>97763</v>
      </c>
      <c r="B13463" s="28" t="s">
        <v>4573</v>
      </c>
      <c r="C13463" s="28" t="s">
        <v>4574</v>
      </c>
      <c r="D13463" s="25">
        <v>42156</v>
      </c>
      <c r="E13463" s="28" t="s">
        <v>7162</v>
      </c>
      <c r="F13463" s="26">
        <v>20</v>
      </c>
      <c r="G13463" s="28" t="s">
        <v>4595</v>
      </c>
      <c r="H13463" s="28" t="s">
        <v>3370</v>
      </c>
      <c r="J13463" s="28" t="s">
        <v>4906</v>
      </c>
      <c r="K13463" s="29">
        <v>42156</v>
      </c>
      <c r="L13463" s="28" t="s">
        <v>7182</v>
      </c>
      <c r="M13463" s="28" t="s">
        <v>8587</v>
      </c>
    </row>
    <row r="13464" spans="1:13" hidden="1" x14ac:dyDescent="0.2">
      <c r="A13464" s="27">
        <v>97764</v>
      </c>
      <c r="B13464" s="28" t="s">
        <v>4573</v>
      </c>
      <c r="C13464" s="28" t="s">
        <v>4574</v>
      </c>
      <c r="D13464" s="25">
        <v>42156</v>
      </c>
      <c r="E13464" s="28" t="s">
        <v>7163</v>
      </c>
      <c r="F13464" s="26">
        <v>150</v>
      </c>
      <c r="G13464" s="28" t="s">
        <v>4595</v>
      </c>
      <c r="H13464" s="28" t="s">
        <v>3370</v>
      </c>
      <c r="J13464" s="28" t="s">
        <v>4905</v>
      </c>
      <c r="K13464" s="29">
        <v>42156</v>
      </c>
      <c r="L13464" s="28" t="s">
        <v>7182</v>
      </c>
      <c r="M13464" s="28" t="s">
        <v>4980</v>
      </c>
    </row>
    <row r="13465" spans="1:13" hidden="1" x14ac:dyDescent="0.2">
      <c r="A13465" s="27">
        <v>98098</v>
      </c>
      <c r="B13465" s="28" t="s">
        <v>4573</v>
      </c>
      <c r="C13465" s="28" t="s">
        <v>4580</v>
      </c>
      <c r="D13465" s="25">
        <v>42156</v>
      </c>
      <c r="E13465" s="28" t="s">
        <v>3877</v>
      </c>
      <c r="F13465" s="26">
        <v>300</v>
      </c>
      <c r="G13465" s="28" t="s">
        <v>4595</v>
      </c>
      <c r="H13465" s="28" t="s">
        <v>3370</v>
      </c>
    </row>
    <row r="13466" spans="1:13" hidden="1" x14ac:dyDescent="0.2">
      <c r="A13466" s="27">
        <v>98097</v>
      </c>
      <c r="B13466" s="28" t="s">
        <v>5150</v>
      </c>
      <c r="C13466" s="28" t="s">
        <v>4580</v>
      </c>
      <c r="D13466" s="25">
        <v>42156</v>
      </c>
      <c r="E13466" s="28" t="s">
        <v>3876</v>
      </c>
      <c r="F13466" s="26">
        <v>-300</v>
      </c>
      <c r="G13466" s="28" t="s">
        <v>4574</v>
      </c>
      <c r="H13466" s="28" t="s">
        <v>6667</v>
      </c>
    </row>
    <row r="13467" spans="1:13" hidden="1" x14ac:dyDescent="0.2">
      <c r="A13467" s="27">
        <v>97772</v>
      </c>
      <c r="B13467" s="28" t="s">
        <v>4573</v>
      </c>
      <c r="C13467" s="28" t="s">
        <v>4574</v>
      </c>
      <c r="D13467" s="25">
        <v>42156</v>
      </c>
      <c r="E13467" s="28" t="s">
        <v>5365</v>
      </c>
      <c r="F13467" s="26">
        <v>183</v>
      </c>
      <c r="G13467" s="28" t="s">
        <v>4597</v>
      </c>
      <c r="H13467" s="28" t="s">
        <v>3381</v>
      </c>
      <c r="J13467" s="28" t="s">
        <v>4909</v>
      </c>
      <c r="K13467" s="29">
        <v>42156</v>
      </c>
      <c r="L13467" s="28" t="s">
        <v>7174</v>
      </c>
      <c r="M13467" s="28" t="s">
        <v>7192</v>
      </c>
    </row>
    <row r="13468" spans="1:13" hidden="1" x14ac:dyDescent="0.2">
      <c r="A13468" s="27">
        <v>97762</v>
      </c>
      <c r="B13468" s="28" t="s">
        <v>4579</v>
      </c>
      <c r="C13468" s="28" t="s">
        <v>4574</v>
      </c>
      <c r="D13468" s="25">
        <v>42157</v>
      </c>
      <c r="F13468" s="26">
        <v>2521.19</v>
      </c>
      <c r="G13468" s="28" t="s">
        <v>5135</v>
      </c>
      <c r="H13468" s="28" t="s">
        <v>6667</v>
      </c>
      <c r="K13468" s="29">
        <v>42157</v>
      </c>
      <c r="L13468" s="28" t="s">
        <v>7174</v>
      </c>
      <c r="M13468" s="28" t="s">
        <v>7218</v>
      </c>
    </row>
    <row r="13469" spans="1:13" hidden="1" x14ac:dyDescent="0.2">
      <c r="A13469" s="27">
        <v>97761</v>
      </c>
      <c r="B13469" s="28" t="s">
        <v>4573</v>
      </c>
      <c r="C13469" s="28" t="s">
        <v>4574</v>
      </c>
      <c r="D13469" s="25">
        <v>42157</v>
      </c>
      <c r="E13469" s="28" t="s">
        <v>3389</v>
      </c>
      <c r="F13469" s="26">
        <v>26.95</v>
      </c>
      <c r="G13469" s="28" t="s">
        <v>5139</v>
      </c>
      <c r="H13469" s="28" t="s">
        <v>3381</v>
      </c>
      <c r="J13469" s="28" t="s">
        <v>4911</v>
      </c>
      <c r="K13469" s="29">
        <v>42157</v>
      </c>
      <c r="L13469" s="28" t="s">
        <v>7174</v>
      </c>
      <c r="M13469" s="28" t="s">
        <v>7187</v>
      </c>
    </row>
    <row r="13470" spans="1:13" hidden="1" x14ac:dyDescent="0.2">
      <c r="A13470" s="211">
        <v>97760</v>
      </c>
      <c r="B13470" s="28" t="s">
        <v>4573</v>
      </c>
      <c r="C13470" s="28" t="s">
        <v>4574</v>
      </c>
      <c r="D13470" s="25">
        <v>42158</v>
      </c>
      <c r="F13470" s="26">
        <v>12.1</v>
      </c>
      <c r="G13470" s="28" t="s">
        <v>5143</v>
      </c>
      <c r="H13470" s="28" t="s">
        <v>3381</v>
      </c>
      <c r="J13470" s="28" t="s">
        <v>4909</v>
      </c>
      <c r="K13470" s="29">
        <v>42158</v>
      </c>
      <c r="L13470" s="28" t="s">
        <v>7174</v>
      </c>
      <c r="M13470" s="28" t="s">
        <v>7217</v>
      </c>
    </row>
    <row r="13471" spans="1:13" hidden="1" x14ac:dyDescent="0.2">
      <c r="A13471" s="211">
        <v>97759</v>
      </c>
      <c r="B13471" s="28" t="s">
        <v>4573</v>
      </c>
      <c r="C13471" s="28" t="s">
        <v>4574</v>
      </c>
      <c r="D13471" s="25">
        <v>42158</v>
      </c>
      <c r="F13471" s="26">
        <v>7.99</v>
      </c>
      <c r="G13471" s="28" t="s">
        <v>2742</v>
      </c>
      <c r="H13471" s="28" t="s">
        <v>3381</v>
      </c>
      <c r="J13471" s="28" t="s">
        <v>4911</v>
      </c>
      <c r="K13471" s="29">
        <v>42158</v>
      </c>
      <c r="L13471" s="28" t="s">
        <v>7174</v>
      </c>
      <c r="M13471" s="28" t="s">
        <v>8111</v>
      </c>
    </row>
    <row r="13472" spans="1:13" hidden="1" x14ac:dyDescent="0.2">
      <c r="A13472" s="27">
        <v>97785</v>
      </c>
      <c r="B13472" s="28" t="s">
        <v>4573</v>
      </c>
      <c r="C13472" s="28" t="s">
        <v>5135</v>
      </c>
      <c r="D13472" s="25">
        <v>42158</v>
      </c>
      <c r="F13472" s="26">
        <v>41.78</v>
      </c>
      <c r="G13472" s="28" t="s">
        <v>5160</v>
      </c>
      <c r="H13472" s="28" t="s">
        <v>7322</v>
      </c>
      <c r="J13472" s="28" t="s">
        <v>7139</v>
      </c>
      <c r="K13472" s="29">
        <v>42159</v>
      </c>
      <c r="L13472" s="28" t="s">
        <v>5658</v>
      </c>
      <c r="M13472" s="28" t="s">
        <v>4985</v>
      </c>
    </row>
    <row r="13473" spans="1:13" hidden="1" x14ac:dyDescent="0.2">
      <c r="A13473" s="27">
        <v>97866</v>
      </c>
      <c r="B13473" s="28" t="s">
        <v>4573</v>
      </c>
      <c r="C13473" s="28" t="s">
        <v>2008</v>
      </c>
      <c r="D13473" s="25">
        <v>42158</v>
      </c>
      <c r="F13473" s="26">
        <v>3.25</v>
      </c>
      <c r="G13473" s="28" t="s">
        <v>683</v>
      </c>
      <c r="H13473" s="28" t="s">
        <v>3365</v>
      </c>
      <c r="J13473" s="28" t="s">
        <v>4909</v>
      </c>
      <c r="K13473" s="29">
        <v>42100</v>
      </c>
      <c r="L13473" s="28" t="s">
        <v>5658</v>
      </c>
      <c r="M13473" s="28" t="s">
        <v>4836</v>
      </c>
    </row>
    <row r="13474" spans="1:13" hidden="1" x14ac:dyDescent="0.2">
      <c r="A13474" s="211">
        <v>97757</v>
      </c>
      <c r="B13474" s="28" t="s">
        <v>4579</v>
      </c>
      <c r="C13474" s="28" t="s">
        <v>4574</v>
      </c>
      <c r="D13474" s="25">
        <v>42159</v>
      </c>
      <c r="F13474" s="26">
        <v>70</v>
      </c>
      <c r="G13474" s="28" t="s">
        <v>4580</v>
      </c>
      <c r="H13474" s="28" t="s">
        <v>6667</v>
      </c>
      <c r="K13474" s="29">
        <v>42159</v>
      </c>
      <c r="L13474" s="28" t="s">
        <v>3059</v>
      </c>
      <c r="M13474" s="28" t="s">
        <v>7497</v>
      </c>
    </row>
    <row r="13475" spans="1:13" hidden="1" x14ac:dyDescent="0.2">
      <c r="A13475" s="211">
        <v>97758</v>
      </c>
      <c r="B13475" s="28" t="s">
        <v>4573</v>
      </c>
      <c r="C13475" s="28" t="s">
        <v>4574</v>
      </c>
      <c r="D13475" s="25">
        <v>42159</v>
      </c>
      <c r="F13475" s="26">
        <v>12</v>
      </c>
      <c r="G13475" s="28" t="s">
        <v>4596</v>
      </c>
      <c r="H13475" s="28" t="s">
        <v>5954</v>
      </c>
      <c r="J13475" s="28" t="s">
        <v>4912</v>
      </c>
      <c r="K13475" s="29">
        <v>42159</v>
      </c>
      <c r="L13475" s="28" t="s">
        <v>7174</v>
      </c>
      <c r="M13475" s="28" t="s">
        <v>4596</v>
      </c>
    </row>
    <row r="13476" spans="1:13" hidden="1" x14ac:dyDescent="0.2">
      <c r="A13476" s="27">
        <v>97867.1</v>
      </c>
      <c r="B13476" s="28" t="s">
        <v>4573</v>
      </c>
      <c r="C13476" s="28" t="s">
        <v>2008</v>
      </c>
      <c r="D13476" s="25">
        <v>42159</v>
      </c>
      <c r="E13476" s="28" t="s">
        <v>4782</v>
      </c>
      <c r="F13476" s="26">
        <v>15</v>
      </c>
      <c r="G13476" s="28" t="s">
        <v>683</v>
      </c>
      <c r="H13476" s="28" t="s">
        <v>5953</v>
      </c>
      <c r="J13476" s="28" t="s">
        <v>4909</v>
      </c>
      <c r="K13476" s="29">
        <v>42130</v>
      </c>
      <c r="L13476" s="28" t="s">
        <v>5658</v>
      </c>
      <c r="M13476" s="28" t="s">
        <v>4834</v>
      </c>
    </row>
    <row r="13477" spans="1:13" hidden="1" x14ac:dyDescent="0.2">
      <c r="A13477" s="27">
        <v>97867.199999999997</v>
      </c>
      <c r="B13477" s="28" t="s">
        <v>4573</v>
      </c>
      <c r="C13477" s="28" t="s">
        <v>2008</v>
      </c>
      <c r="D13477" s="25">
        <v>42159</v>
      </c>
      <c r="E13477" s="28" t="s">
        <v>8361</v>
      </c>
      <c r="F13477" s="26">
        <v>10</v>
      </c>
      <c r="G13477" s="28" t="s">
        <v>683</v>
      </c>
      <c r="H13477" s="28" t="s">
        <v>277</v>
      </c>
      <c r="J13477" s="28" t="s">
        <v>4909</v>
      </c>
      <c r="K13477" s="29">
        <v>42130</v>
      </c>
      <c r="L13477" s="28" t="s">
        <v>5658</v>
      </c>
      <c r="M13477" s="28" t="s">
        <v>4834</v>
      </c>
    </row>
    <row r="13478" spans="1:13" hidden="1" x14ac:dyDescent="0.2">
      <c r="A13478" s="27">
        <v>97867.3</v>
      </c>
      <c r="B13478" s="28" t="s">
        <v>4573</v>
      </c>
      <c r="C13478" s="28" t="s">
        <v>2008</v>
      </c>
      <c r="D13478" s="25">
        <v>42159</v>
      </c>
      <c r="F13478" s="26">
        <v>4</v>
      </c>
      <c r="G13478" s="28" t="s">
        <v>683</v>
      </c>
      <c r="H13478" s="28" t="s">
        <v>3370</v>
      </c>
      <c r="J13478" s="28" t="s">
        <v>4909</v>
      </c>
      <c r="K13478" s="29">
        <v>42130</v>
      </c>
      <c r="L13478" s="28" t="s">
        <v>5658</v>
      </c>
      <c r="M13478" s="28" t="s">
        <v>4834</v>
      </c>
    </row>
    <row r="13479" spans="1:13" hidden="1" x14ac:dyDescent="0.2">
      <c r="A13479" s="27">
        <v>97867.4</v>
      </c>
      <c r="B13479" s="28" t="s">
        <v>4573</v>
      </c>
      <c r="C13479" s="28" t="s">
        <v>2008</v>
      </c>
      <c r="D13479" s="25">
        <v>42159</v>
      </c>
      <c r="F13479" s="26">
        <v>25.3</v>
      </c>
      <c r="G13479" s="28" t="s">
        <v>683</v>
      </c>
      <c r="H13479" s="28" t="s">
        <v>3365</v>
      </c>
      <c r="J13479" s="28" t="s">
        <v>4909</v>
      </c>
      <c r="K13479" s="29">
        <v>42130</v>
      </c>
      <c r="L13479" s="28" t="s">
        <v>5658</v>
      </c>
      <c r="M13479" s="28" t="s">
        <v>4834</v>
      </c>
    </row>
    <row r="13480" spans="1:13" hidden="1" x14ac:dyDescent="0.2">
      <c r="A13480" s="27">
        <v>97868</v>
      </c>
      <c r="B13480" s="28" t="s">
        <v>4573</v>
      </c>
      <c r="C13480" s="28" t="s">
        <v>2008</v>
      </c>
      <c r="D13480" s="25">
        <v>42159</v>
      </c>
      <c r="F13480" s="26">
        <v>52.05</v>
      </c>
      <c r="G13480" s="28" t="s">
        <v>683</v>
      </c>
      <c r="H13480" s="28" t="s">
        <v>7322</v>
      </c>
      <c r="J13480" s="28" t="s">
        <v>7139</v>
      </c>
      <c r="K13480" s="29">
        <v>42130</v>
      </c>
      <c r="L13480" s="28" t="s">
        <v>5658</v>
      </c>
      <c r="M13480" s="28" t="s">
        <v>4832</v>
      </c>
    </row>
    <row r="13481" spans="1:13" hidden="1" x14ac:dyDescent="0.2">
      <c r="A13481" s="211">
        <v>97788</v>
      </c>
      <c r="B13481" s="28" t="s">
        <v>4573</v>
      </c>
      <c r="C13481" s="28" t="s">
        <v>5135</v>
      </c>
      <c r="D13481" s="25">
        <v>42160</v>
      </c>
      <c r="F13481" s="26">
        <v>4.4000000000000004</v>
      </c>
      <c r="G13481" s="28" t="s">
        <v>896</v>
      </c>
      <c r="H13481" s="28" t="s">
        <v>3484</v>
      </c>
      <c r="J13481" s="28" t="s">
        <v>4907</v>
      </c>
      <c r="K13481" s="29">
        <v>42161</v>
      </c>
      <c r="L13481" s="28" t="s">
        <v>5658</v>
      </c>
      <c r="M13481" s="28" t="s">
        <v>3391</v>
      </c>
    </row>
    <row r="13482" spans="1:13" hidden="1" x14ac:dyDescent="0.2">
      <c r="A13482" s="211">
        <v>97876</v>
      </c>
      <c r="B13482" s="28" t="s">
        <v>4573</v>
      </c>
      <c r="C13482" s="28" t="s">
        <v>5133</v>
      </c>
      <c r="D13482" s="25">
        <v>42160</v>
      </c>
      <c r="F13482" s="26">
        <v>0.03</v>
      </c>
      <c r="G13482" s="28" t="s">
        <v>681</v>
      </c>
      <c r="H13482" s="28" t="s">
        <v>7165</v>
      </c>
      <c r="K13482" s="29">
        <v>42160</v>
      </c>
      <c r="L13482" s="28" t="s">
        <v>5658</v>
      </c>
      <c r="M13482" s="28" t="s">
        <v>2936</v>
      </c>
    </row>
    <row r="13483" spans="1:13" hidden="1" x14ac:dyDescent="0.2">
      <c r="A13483" s="27">
        <v>97756</v>
      </c>
      <c r="B13483" s="28" t="s">
        <v>4582</v>
      </c>
      <c r="C13483" s="28" t="s">
        <v>4574</v>
      </c>
      <c r="D13483" s="25">
        <v>42160</v>
      </c>
      <c r="F13483" s="26">
        <v>-166.44</v>
      </c>
      <c r="G13483" s="28" t="s">
        <v>8021</v>
      </c>
      <c r="H13483" s="28" t="s">
        <v>6666</v>
      </c>
      <c r="J13483" s="28" t="s">
        <v>4911</v>
      </c>
      <c r="K13483" s="29">
        <v>42160</v>
      </c>
      <c r="L13483" s="28" t="s">
        <v>2984</v>
      </c>
      <c r="M13483" s="28" t="s">
        <v>3490</v>
      </c>
    </row>
    <row r="13484" spans="1:13" hidden="1" x14ac:dyDescent="0.2">
      <c r="A13484" s="27">
        <v>97786</v>
      </c>
      <c r="B13484" s="28" t="s">
        <v>4573</v>
      </c>
      <c r="C13484" s="28" t="s">
        <v>5135</v>
      </c>
      <c r="D13484" s="25">
        <v>42160</v>
      </c>
      <c r="F13484" s="26">
        <v>44.96</v>
      </c>
      <c r="G13484" s="28" t="s">
        <v>5160</v>
      </c>
      <c r="H13484" s="28" t="s">
        <v>7322</v>
      </c>
      <c r="J13484" s="28" t="s">
        <v>5209</v>
      </c>
      <c r="K13484" s="29">
        <v>42161</v>
      </c>
      <c r="L13484" s="28" t="s">
        <v>5658</v>
      </c>
      <c r="M13484" s="28" t="s">
        <v>4986</v>
      </c>
    </row>
    <row r="13485" spans="1:13" hidden="1" x14ac:dyDescent="0.2">
      <c r="A13485" s="27">
        <v>97790</v>
      </c>
      <c r="B13485" s="28" t="s">
        <v>4573</v>
      </c>
      <c r="C13485" s="28" t="s">
        <v>5135</v>
      </c>
      <c r="D13485" s="25">
        <v>42160</v>
      </c>
      <c r="E13485" s="28" t="s">
        <v>4949</v>
      </c>
      <c r="F13485" s="26">
        <v>9.9700000000000006</v>
      </c>
      <c r="G13485" s="28" t="s">
        <v>4527</v>
      </c>
      <c r="H13485" s="28" t="s">
        <v>4599</v>
      </c>
      <c r="I13485" s="28" t="s">
        <v>4947</v>
      </c>
      <c r="J13485" s="28" t="s">
        <v>4909</v>
      </c>
      <c r="K13485" s="29">
        <v>42161</v>
      </c>
      <c r="L13485" s="28" t="s">
        <v>5658</v>
      </c>
      <c r="M13485" s="28" t="s">
        <v>4988</v>
      </c>
    </row>
    <row r="13486" spans="1:13" hidden="1" x14ac:dyDescent="0.2">
      <c r="A13486" s="27">
        <v>97789.1</v>
      </c>
      <c r="B13486" s="28" t="s">
        <v>4573</v>
      </c>
      <c r="C13486" s="28" t="s">
        <v>5135</v>
      </c>
      <c r="D13486" s="25">
        <v>42160</v>
      </c>
      <c r="E13486" s="28" t="s">
        <v>4524</v>
      </c>
      <c r="F13486" s="26">
        <v>13.2</v>
      </c>
      <c r="G13486" s="28" t="s">
        <v>683</v>
      </c>
      <c r="H13486" s="28" t="s">
        <v>3488</v>
      </c>
      <c r="J13486" s="28" t="s">
        <v>4909</v>
      </c>
      <c r="K13486" s="29">
        <v>42161</v>
      </c>
      <c r="L13486" s="28" t="s">
        <v>5658</v>
      </c>
      <c r="M13486" s="28" t="s">
        <v>7857</v>
      </c>
    </row>
    <row r="13487" spans="1:13" hidden="1" x14ac:dyDescent="0.2">
      <c r="A13487" s="27">
        <v>97789.2</v>
      </c>
      <c r="B13487" s="28" t="s">
        <v>4573</v>
      </c>
      <c r="C13487" s="28" t="s">
        <v>5135</v>
      </c>
      <c r="D13487" s="25">
        <v>42160</v>
      </c>
      <c r="F13487" s="26">
        <v>40.700000000000003</v>
      </c>
      <c r="G13487" s="28" t="s">
        <v>683</v>
      </c>
      <c r="H13487" s="28" t="s">
        <v>3365</v>
      </c>
      <c r="J13487" s="28" t="s">
        <v>4909</v>
      </c>
      <c r="K13487" s="29">
        <v>42161</v>
      </c>
      <c r="L13487" s="28" t="s">
        <v>5658</v>
      </c>
      <c r="M13487" s="28" t="s">
        <v>7857</v>
      </c>
    </row>
    <row r="13488" spans="1:13" hidden="1" x14ac:dyDescent="0.2">
      <c r="A13488" s="27">
        <v>97787</v>
      </c>
      <c r="B13488" s="28" t="s">
        <v>4573</v>
      </c>
      <c r="C13488" s="28" t="s">
        <v>5135</v>
      </c>
      <c r="D13488" s="25">
        <v>42160</v>
      </c>
      <c r="F13488" s="26">
        <v>243.3</v>
      </c>
      <c r="G13488" s="28" t="s">
        <v>895</v>
      </c>
      <c r="H13488" s="28" t="s">
        <v>3488</v>
      </c>
      <c r="J13488" s="28" t="s">
        <v>4908</v>
      </c>
      <c r="K13488" s="29">
        <v>42161</v>
      </c>
      <c r="L13488" s="28" t="s">
        <v>5658</v>
      </c>
      <c r="M13488" s="28" t="s">
        <v>4987</v>
      </c>
    </row>
    <row r="13489" spans="1:13" hidden="1" x14ac:dyDescent="0.2">
      <c r="A13489" s="27">
        <v>97877</v>
      </c>
      <c r="B13489" s="28" t="s">
        <v>7124</v>
      </c>
      <c r="C13489" s="28" t="s">
        <v>5133</v>
      </c>
      <c r="D13489" s="25">
        <v>42160</v>
      </c>
      <c r="F13489" s="26">
        <v>-0.17</v>
      </c>
      <c r="G13489" s="28" t="s">
        <v>5133</v>
      </c>
      <c r="H13489" s="28" t="s">
        <v>6666</v>
      </c>
      <c r="K13489" s="29">
        <v>42160</v>
      </c>
      <c r="L13489" s="28" t="s">
        <v>5658</v>
      </c>
      <c r="M13489" s="28" t="s">
        <v>2937</v>
      </c>
    </row>
    <row r="13490" spans="1:13" hidden="1" x14ac:dyDescent="0.2">
      <c r="A13490" s="211">
        <v>97792</v>
      </c>
      <c r="B13490" s="28" t="s">
        <v>4573</v>
      </c>
      <c r="C13490" s="28" t="s">
        <v>5135</v>
      </c>
      <c r="D13490" s="25">
        <v>42161</v>
      </c>
      <c r="E13490" s="28" t="s">
        <v>173</v>
      </c>
      <c r="F13490" s="26">
        <v>27.8</v>
      </c>
      <c r="G13490" s="28" t="s">
        <v>3700</v>
      </c>
      <c r="H13490" s="28" t="s">
        <v>5953</v>
      </c>
      <c r="J13490" s="28" t="s">
        <v>4909</v>
      </c>
      <c r="K13490" s="29">
        <v>42163</v>
      </c>
      <c r="L13490" s="28" t="s">
        <v>5658</v>
      </c>
      <c r="M13490" s="28" t="s">
        <v>3821</v>
      </c>
    </row>
    <row r="13491" spans="1:13" hidden="1" x14ac:dyDescent="0.2">
      <c r="A13491" s="211">
        <v>97791</v>
      </c>
      <c r="B13491" s="28" t="s">
        <v>4573</v>
      </c>
      <c r="C13491" s="28" t="s">
        <v>5135</v>
      </c>
      <c r="D13491" s="25">
        <v>42161</v>
      </c>
      <c r="F13491" s="26">
        <v>4.6500000000000004</v>
      </c>
      <c r="G13491" s="28" t="s">
        <v>896</v>
      </c>
      <c r="H13491" s="28" t="s">
        <v>3484</v>
      </c>
      <c r="J13491" s="28" t="s">
        <v>4907</v>
      </c>
      <c r="K13491" s="29">
        <v>42163</v>
      </c>
      <c r="L13491" s="28" t="s">
        <v>5658</v>
      </c>
      <c r="M13491" s="28" t="s">
        <v>6234</v>
      </c>
    </row>
    <row r="13492" spans="1:13" hidden="1" x14ac:dyDescent="0.2">
      <c r="A13492" s="211">
        <v>97796</v>
      </c>
      <c r="B13492" s="28" t="s">
        <v>4573</v>
      </c>
      <c r="C13492" s="28" t="s">
        <v>5135</v>
      </c>
      <c r="D13492" s="25">
        <v>42161</v>
      </c>
      <c r="F13492" s="26">
        <v>55</v>
      </c>
      <c r="G13492" s="28" t="s">
        <v>1162</v>
      </c>
      <c r="H13492" s="28" t="s">
        <v>4600</v>
      </c>
      <c r="J13492" s="28" t="s">
        <v>4907</v>
      </c>
      <c r="K13492" s="29">
        <v>42163</v>
      </c>
      <c r="L13492" s="28" t="s">
        <v>5658</v>
      </c>
      <c r="M13492" s="28" t="s">
        <v>6908</v>
      </c>
    </row>
    <row r="13493" spans="1:13" hidden="1" x14ac:dyDescent="0.2">
      <c r="A13493" s="211">
        <v>97797</v>
      </c>
      <c r="B13493" s="28" t="s">
        <v>4573</v>
      </c>
      <c r="C13493" s="28" t="s">
        <v>5135</v>
      </c>
      <c r="D13493" s="25">
        <v>42161</v>
      </c>
      <c r="F13493" s="26">
        <v>48</v>
      </c>
      <c r="G13493" s="28" t="s">
        <v>1162</v>
      </c>
      <c r="H13493" s="28" t="s">
        <v>4595</v>
      </c>
      <c r="J13493" s="28" t="s">
        <v>4907</v>
      </c>
      <c r="K13493" s="29">
        <v>42163</v>
      </c>
      <c r="L13493" s="28" t="s">
        <v>5658</v>
      </c>
      <c r="M13493" s="28" t="s">
        <v>6908</v>
      </c>
    </row>
    <row r="13494" spans="1:13" hidden="1" x14ac:dyDescent="0.2">
      <c r="A13494" s="211">
        <v>97798</v>
      </c>
      <c r="B13494" s="28" t="s">
        <v>4573</v>
      </c>
      <c r="C13494" s="28" t="s">
        <v>5135</v>
      </c>
      <c r="D13494" s="25">
        <v>42161</v>
      </c>
      <c r="F13494" s="26">
        <v>15.5</v>
      </c>
      <c r="G13494" s="28" t="s">
        <v>1162</v>
      </c>
      <c r="H13494" s="28" t="s">
        <v>4595</v>
      </c>
      <c r="J13494" s="28" t="s">
        <v>4907</v>
      </c>
      <c r="K13494" s="29">
        <v>42163</v>
      </c>
      <c r="L13494" s="28" t="s">
        <v>5658</v>
      </c>
      <c r="M13494" s="28" t="s">
        <v>6908</v>
      </c>
    </row>
    <row r="13495" spans="1:13" hidden="1" x14ac:dyDescent="0.2">
      <c r="A13495" s="211">
        <v>97793</v>
      </c>
      <c r="B13495" s="28" t="s">
        <v>4573</v>
      </c>
      <c r="C13495" s="28" t="s">
        <v>5135</v>
      </c>
      <c r="D13495" s="25">
        <v>42161</v>
      </c>
      <c r="E13495" s="28" t="s">
        <v>3533</v>
      </c>
      <c r="F13495" s="26">
        <v>30</v>
      </c>
      <c r="G13495" s="28" t="s">
        <v>3355</v>
      </c>
      <c r="H13495" s="28" t="s">
        <v>5953</v>
      </c>
      <c r="J13495" s="28" t="s">
        <v>4909</v>
      </c>
      <c r="K13495" s="29">
        <v>42163</v>
      </c>
      <c r="L13495" s="28" t="s">
        <v>5658</v>
      </c>
      <c r="M13495" s="28" t="s">
        <v>5075</v>
      </c>
    </row>
    <row r="13496" spans="1:13" hidden="1" x14ac:dyDescent="0.2">
      <c r="A13496" s="211">
        <v>97799</v>
      </c>
      <c r="B13496" s="28" t="s">
        <v>4573</v>
      </c>
      <c r="C13496" s="28" t="s">
        <v>5135</v>
      </c>
      <c r="D13496" s="25">
        <v>42161</v>
      </c>
      <c r="F13496" s="26">
        <v>17.75</v>
      </c>
      <c r="G13496" s="28" t="s">
        <v>2208</v>
      </c>
      <c r="H13496" s="28" t="s">
        <v>3484</v>
      </c>
      <c r="J13496" s="28" t="s">
        <v>4909</v>
      </c>
      <c r="K13496" s="29">
        <v>42163</v>
      </c>
      <c r="L13496" s="28" t="s">
        <v>5658</v>
      </c>
      <c r="M13496" s="28" t="s">
        <v>4989</v>
      </c>
    </row>
    <row r="13497" spans="1:13" hidden="1" x14ac:dyDescent="0.2">
      <c r="A13497" s="27">
        <v>97795</v>
      </c>
      <c r="B13497" s="28" t="s">
        <v>4573</v>
      </c>
      <c r="C13497" s="28" t="s">
        <v>5135</v>
      </c>
      <c r="D13497" s="25">
        <v>42161</v>
      </c>
      <c r="E13497" s="28" t="s">
        <v>4951</v>
      </c>
      <c r="F13497" s="26">
        <v>26.7</v>
      </c>
      <c r="G13497" s="28" t="s">
        <v>3696</v>
      </c>
      <c r="H13497" s="28" t="s">
        <v>4599</v>
      </c>
      <c r="I13497" s="28" t="s">
        <v>4947</v>
      </c>
      <c r="J13497" s="28" t="s">
        <v>4909</v>
      </c>
      <c r="K13497" s="29">
        <v>42163</v>
      </c>
      <c r="L13497" s="28" t="s">
        <v>5658</v>
      </c>
      <c r="M13497" s="28" t="s">
        <v>6335</v>
      </c>
    </row>
    <row r="13498" spans="1:13" hidden="1" x14ac:dyDescent="0.2">
      <c r="A13498" s="27">
        <v>97794</v>
      </c>
      <c r="B13498" s="28" t="s">
        <v>4573</v>
      </c>
      <c r="C13498" s="28" t="s">
        <v>5135</v>
      </c>
      <c r="D13498" s="25">
        <v>42161</v>
      </c>
      <c r="E13498" s="28" t="s">
        <v>4950</v>
      </c>
      <c r="F13498" s="26">
        <v>24.99</v>
      </c>
      <c r="G13498" s="28" t="s">
        <v>6480</v>
      </c>
      <c r="H13498" s="28" t="s">
        <v>5953</v>
      </c>
      <c r="J13498" s="28" t="s">
        <v>4909</v>
      </c>
      <c r="K13498" s="29">
        <v>42163</v>
      </c>
      <c r="L13498" s="28" t="s">
        <v>5658</v>
      </c>
      <c r="M13498" s="28" t="s">
        <v>1603</v>
      </c>
    </row>
    <row r="13499" spans="1:13" hidden="1" x14ac:dyDescent="0.2">
      <c r="A13499" s="211">
        <v>97800</v>
      </c>
      <c r="B13499" s="28" t="s">
        <v>4573</v>
      </c>
      <c r="C13499" s="28" t="s">
        <v>5135</v>
      </c>
      <c r="D13499" s="25">
        <v>42162</v>
      </c>
      <c r="F13499" s="26">
        <v>23.12</v>
      </c>
      <c r="G13499" s="28" t="s">
        <v>879</v>
      </c>
      <c r="H13499" s="28" t="s">
        <v>3365</v>
      </c>
      <c r="J13499" s="28" t="s">
        <v>4909</v>
      </c>
      <c r="K13499" s="29">
        <v>42163</v>
      </c>
      <c r="L13499" s="28" t="s">
        <v>5658</v>
      </c>
      <c r="M13499" s="28" t="s">
        <v>4990</v>
      </c>
    </row>
    <row r="13500" spans="1:13" hidden="1" x14ac:dyDescent="0.2">
      <c r="A13500" s="211">
        <v>97801</v>
      </c>
      <c r="B13500" s="28" t="s">
        <v>4573</v>
      </c>
      <c r="C13500" s="28" t="s">
        <v>5135</v>
      </c>
      <c r="D13500" s="25">
        <v>42162</v>
      </c>
      <c r="E13500" s="28" t="s">
        <v>4952</v>
      </c>
      <c r="F13500" s="26">
        <v>9.0500000000000007</v>
      </c>
      <c r="G13500" s="28" t="s">
        <v>6085</v>
      </c>
      <c r="H13500" s="28" t="s">
        <v>4599</v>
      </c>
      <c r="I13500" s="28" t="s">
        <v>4947</v>
      </c>
      <c r="J13500" s="28" t="s">
        <v>4909</v>
      </c>
      <c r="K13500" s="29">
        <v>42163</v>
      </c>
      <c r="L13500" s="28" t="s">
        <v>5658</v>
      </c>
      <c r="M13500" s="28" t="s">
        <v>4991</v>
      </c>
    </row>
    <row r="13501" spans="1:13" hidden="1" x14ac:dyDescent="0.2">
      <c r="A13501" s="211">
        <v>97754</v>
      </c>
      <c r="B13501" s="33" t="s">
        <v>4573</v>
      </c>
      <c r="C13501" s="33" t="s">
        <v>4574</v>
      </c>
      <c r="D13501" s="25">
        <v>42163</v>
      </c>
      <c r="F13501" s="26">
        <v>5</v>
      </c>
      <c r="G13501" s="28" t="s">
        <v>4590</v>
      </c>
      <c r="H13501" s="28" t="s">
        <v>5954</v>
      </c>
      <c r="J13501" s="28" t="s">
        <v>4912</v>
      </c>
      <c r="K13501" s="29">
        <v>42163</v>
      </c>
      <c r="L13501" s="33" t="s">
        <v>7182</v>
      </c>
      <c r="M13501" s="28" t="s">
        <v>8586</v>
      </c>
    </row>
    <row r="13502" spans="1:13" hidden="1" x14ac:dyDescent="0.2">
      <c r="A13502" s="27">
        <v>97753</v>
      </c>
      <c r="B13502" s="28" t="s">
        <v>4573</v>
      </c>
      <c r="C13502" s="28" t="s">
        <v>4574</v>
      </c>
      <c r="D13502" s="25">
        <v>42163</v>
      </c>
      <c r="F13502" s="26">
        <v>35</v>
      </c>
      <c r="G13502" s="28" t="s">
        <v>5152</v>
      </c>
      <c r="H13502" s="28" t="s">
        <v>7311</v>
      </c>
      <c r="J13502" s="28" t="s">
        <v>4683</v>
      </c>
      <c r="K13502" s="29">
        <v>42163</v>
      </c>
      <c r="L13502" s="28" t="s">
        <v>7182</v>
      </c>
      <c r="M13502" s="28" t="s">
        <v>8585</v>
      </c>
    </row>
    <row r="13503" spans="1:13" hidden="1" x14ac:dyDescent="0.2">
      <c r="A13503" s="27">
        <v>97752</v>
      </c>
      <c r="B13503" s="28" t="s">
        <v>4579</v>
      </c>
      <c r="C13503" s="28" t="s">
        <v>4574</v>
      </c>
      <c r="D13503" s="25">
        <v>42163</v>
      </c>
      <c r="F13503" s="26">
        <v>300.47000000000003</v>
      </c>
      <c r="G13503" s="28" t="s">
        <v>2008</v>
      </c>
      <c r="H13503" s="28" t="s">
        <v>6667</v>
      </c>
      <c r="K13503" s="29">
        <v>42163</v>
      </c>
      <c r="L13503" s="28" t="s">
        <v>7174</v>
      </c>
      <c r="M13503" s="28" t="s">
        <v>6451</v>
      </c>
    </row>
    <row r="13504" spans="1:13" hidden="1" x14ac:dyDescent="0.2">
      <c r="A13504" s="27">
        <v>97870</v>
      </c>
      <c r="B13504" s="28" t="s">
        <v>4573</v>
      </c>
      <c r="C13504" s="28" t="s">
        <v>2008</v>
      </c>
      <c r="D13504" s="25">
        <v>42163</v>
      </c>
      <c r="F13504" s="26">
        <v>27.94</v>
      </c>
      <c r="G13504" s="28" t="s">
        <v>683</v>
      </c>
      <c r="H13504" s="28" t="s">
        <v>3365</v>
      </c>
      <c r="J13504" s="28" t="s">
        <v>4909</v>
      </c>
      <c r="K13504" s="29">
        <v>42253</v>
      </c>
      <c r="L13504" s="28" t="s">
        <v>5658</v>
      </c>
      <c r="M13504" s="28" t="s">
        <v>4836</v>
      </c>
    </row>
    <row r="13505" spans="1:13" hidden="1" x14ac:dyDescent="0.2">
      <c r="A13505" s="27">
        <v>97755</v>
      </c>
      <c r="B13505" s="28" t="s">
        <v>4573</v>
      </c>
      <c r="C13505" s="28" t="s">
        <v>4574</v>
      </c>
      <c r="D13505" s="25">
        <v>42163</v>
      </c>
      <c r="E13505" s="28" t="s">
        <v>3388</v>
      </c>
      <c r="F13505" s="26">
        <v>8.19</v>
      </c>
      <c r="G13505" s="28" t="s">
        <v>4589</v>
      </c>
      <c r="H13505" s="28" t="s">
        <v>3381</v>
      </c>
      <c r="J13505" s="28" t="s">
        <v>4907</v>
      </c>
      <c r="K13505" s="29">
        <v>42163</v>
      </c>
      <c r="L13505" s="28" t="s">
        <v>7174</v>
      </c>
      <c r="M13505" s="28" t="s">
        <v>7186</v>
      </c>
    </row>
    <row r="13506" spans="1:13" hidden="1" x14ac:dyDescent="0.2">
      <c r="A13506" s="27">
        <v>97869</v>
      </c>
      <c r="B13506" s="28" t="s">
        <v>5150</v>
      </c>
      <c r="C13506" s="28" t="s">
        <v>2008</v>
      </c>
      <c r="D13506" s="25">
        <v>42163</v>
      </c>
      <c r="F13506" s="26">
        <v>-300.47000000000003</v>
      </c>
      <c r="G13506" s="28" t="s">
        <v>4574</v>
      </c>
      <c r="H13506" s="28" t="s">
        <v>6667</v>
      </c>
      <c r="K13506" s="29">
        <v>42222</v>
      </c>
      <c r="L13506" s="28" t="s">
        <v>5658</v>
      </c>
      <c r="M13506" s="28" t="s">
        <v>4840</v>
      </c>
    </row>
    <row r="13507" spans="1:13" hidden="1" x14ac:dyDescent="0.2">
      <c r="A13507" s="27">
        <v>97871</v>
      </c>
      <c r="B13507" s="28" t="s">
        <v>4573</v>
      </c>
      <c r="C13507" s="28" t="s">
        <v>2008</v>
      </c>
      <c r="D13507" s="25">
        <v>42164</v>
      </c>
      <c r="F13507" s="26">
        <v>13.21</v>
      </c>
      <c r="G13507" s="28" t="s">
        <v>683</v>
      </c>
      <c r="H13507" s="28" t="s">
        <v>3365</v>
      </c>
      <c r="J13507" s="28" t="s">
        <v>4909</v>
      </c>
      <c r="K13507" s="29">
        <v>42283</v>
      </c>
      <c r="L13507" s="28" t="s">
        <v>5658</v>
      </c>
      <c r="M13507" s="28" t="s">
        <v>4836</v>
      </c>
    </row>
    <row r="13508" spans="1:13" x14ac:dyDescent="0.2">
      <c r="A13508" s="27">
        <v>97751</v>
      </c>
      <c r="B13508" s="28" t="s">
        <v>4573</v>
      </c>
      <c r="C13508" s="28" t="s">
        <v>4574</v>
      </c>
      <c r="D13508" s="25">
        <v>42164</v>
      </c>
      <c r="F13508" s="26">
        <v>26.25</v>
      </c>
      <c r="G13508" s="28" t="s">
        <v>279</v>
      </c>
      <c r="H13508" s="28" t="s">
        <v>7151</v>
      </c>
      <c r="J13508" s="28" t="s">
        <v>4907</v>
      </c>
      <c r="K13508" s="29">
        <v>42164</v>
      </c>
      <c r="L13508" s="28" t="s">
        <v>7174</v>
      </c>
      <c r="M13508" s="28" t="s">
        <v>2972</v>
      </c>
    </row>
    <row r="13509" spans="1:13" hidden="1" x14ac:dyDescent="0.2">
      <c r="A13509" s="211">
        <v>97750</v>
      </c>
      <c r="B13509" s="28" t="s">
        <v>4573</v>
      </c>
      <c r="C13509" s="28" t="s">
        <v>4574</v>
      </c>
      <c r="D13509" s="25">
        <v>42165</v>
      </c>
      <c r="E13509" s="28" t="s">
        <v>4491</v>
      </c>
      <c r="F13509" s="26">
        <v>98</v>
      </c>
      <c r="G13509" s="28" t="s">
        <v>5439</v>
      </c>
      <c r="H13509" s="28" t="s">
        <v>3379</v>
      </c>
      <c r="J13509" s="28" t="s">
        <v>4908</v>
      </c>
      <c r="K13509" s="29">
        <v>42165</v>
      </c>
      <c r="L13509" s="28" t="s">
        <v>7176</v>
      </c>
      <c r="M13509" s="28">
        <v>1520</v>
      </c>
    </row>
    <row r="13510" spans="1:13" hidden="1" x14ac:dyDescent="0.2">
      <c r="A13510" s="27">
        <v>97829.1</v>
      </c>
      <c r="B13510" s="28" t="s">
        <v>4573</v>
      </c>
      <c r="C13510" s="28" t="s">
        <v>2008</v>
      </c>
      <c r="D13510" s="25">
        <v>42165</v>
      </c>
      <c r="E13510" s="28" t="s">
        <v>5313</v>
      </c>
      <c r="F13510" s="26">
        <v>15</v>
      </c>
      <c r="G13510" s="28" t="s">
        <v>683</v>
      </c>
      <c r="H13510" s="28" t="s">
        <v>3370</v>
      </c>
      <c r="J13510" s="28" t="s">
        <v>4909</v>
      </c>
      <c r="K13510" s="29">
        <v>42314</v>
      </c>
      <c r="L13510" s="28" t="s">
        <v>5658</v>
      </c>
      <c r="M13510" s="28" t="s">
        <v>4834</v>
      </c>
    </row>
    <row r="13511" spans="1:13" hidden="1" x14ac:dyDescent="0.2">
      <c r="A13511" s="27">
        <v>97829.2</v>
      </c>
      <c r="B13511" s="28" t="s">
        <v>4573</v>
      </c>
      <c r="C13511" s="28" t="s">
        <v>2008</v>
      </c>
      <c r="D13511" s="25">
        <v>42165</v>
      </c>
      <c r="E13511" s="28" t="s">
        <v>4525</v>
      </c>
      <c r="F13511" s="26">
        <v>4</v>
      </c>
      <c r="G13511" s="28" t="s">
        <v>683</v>
      </c>
      <c r="H13511" s="28" t="s">
        <v>3370</v>
      </c>
      <c r="J13511" s="28" t="s">
        <v>4909</v>
      </c>
      <c r="K13511" s="29">
        <v>42314</v>
      </c>
      <c r="L13511" s="28" t="s">
        <v>5658</v>
      </c>
      <c r="M13511" s="28" t="s">
        <v>4834</v>
      </c>
    </row>
    <row r="13512" spans="1:13" hidden="1" x14ac:dyDescent="0.2">
      <c r="A13512" s="27">
        <v>97829.3</v>
      </c>
      <c r="B13512" s="28" t="s">
        <v>4573</v>
      </c>
      <c r="C13512" s="28" t="s">
        <v>2008</v>
      </c>
      <c r="D13512" s="25">
        <v>42165</v>
      </c>
      <c r="F13512" s="26">
        <v>66.040000000000006</v>
      </c>
      <c r="G13512" s="28" t="s">
        <v>683</v>
      </c>
      <c r="H13512" s="28" t="s">
        <v>3365</v>
      </c>
      <c r="J13512" s="28" t="s">
        <v>4909</v>
      </c>
      <c r="K13512" s="29">
        <v>42314</v>
      </c>
      <c r="L13512" s="28" t="s">
        <v>5658</v>
      </c>
      <c r="M13512" s="28" t="s">
        <v>4834</v>
      </c>
    </row>
    <row r="13513" spans="1:13" hidden="1" x14ac:dyDescent="0.2">
      <c r="A13513" s="211">
        <v>97749</v>
      </c>
      <c r="B13513" s="28" t="s">
        <v>4573</v>
      </c>
      <c r="C13513" s="28" t="s">
        <v>4574</v>
      </c>
      <c r="D13513" s="25">
        <v>42167</v>
      </c>
      <c r="E13513" s="28" t="s">
        <v>2598</v>
      </c>
      <c r="F13513" s="26">
        <v>11</v>
      </c>
      <c r="G13513" s="28" t="s">
        <v>681</v>
      </c>
      <c r="H13513" s="28" t="s">
        <v>7165</v>
      </c>
      <c r="J13513" s="28" t="s">
        <v>4907</v>
      </c>
      <c r="K13513" s="29">
        <v>42167</v>
      </c>
      <c r="L13513" s="28" t="s">
        <v>7174</v>
      </c>
      <c r="M13513" s="28" t="s">
        <v>697</v>
      </c>
    </row>
    <row r="13514" spans="1:13" hidden="1" x14ac:dyDescent="0.2">
      <c r="A13514" s="27">
        <v>97830</v>
      </c>
      <c r="B13514" s="28" t="s">
        <v>4573</v>
      </c>
      <c r="C13514" s="28" t="s">
        <v>2008</v>
      </c>
      <c r="D13514" s="25">
        <v>42167</v>
      </c>
      <c r="F13514" s="26">
        <v>26.83</v>
      </c>
      <c r="G13514" s="28" t="s">
        <v>683</v>
      </c>
      <c r="H13514" s="28" t="s">
        <v>3365</v>
      </c>
      <c r="J13514" s="28" t="s">
        <v>4909</v>
      </c>
      <c r="K13514" s="29" t="s">
        <v>7909</v>
      </c>
      <c r="L13514" s="28" t="s">
        <v>5658</v>
      </c>
      <c r="M13514" s="28" t="s">
        <v>7910</v>
      </c>
    </row>
    <row r="13515" spans="1:13" hidden="1" x14ac:dyDescent="0.2">
      <c r="A13515" s="27">
        <v>97748</v>
      </c>
      <c r="B13515" s="28" t="s">
        <v>4573</v>
      </c>
      <c r="C13515" s="28" t="s">
        <v>4574</v>
      </c>
      <c r="D13515" s="25">
        <v>42170</v>
      </c>
      <c r="F13515" s="26">
        <v>35</v>
      </c>
      <c r="G13515" s="28" t="s">
        <v>5152</v>
      </c>
      <c r="H13515" s="28" t="s">
        <v>7311</v>
      </c>
      <c r="J13515" s="28" t="s">
        <v>4683</v>
      </c>
      <c r="K13515" s="29">
        <v>42170</v>
      </c>
      <c r="L13515" s="28" t="s">
        <v>7182</v>
      </c>
      <c r="M13515" s="28" t="s">
        <v>8584</v>
      </c>
    </row>
    <row r="13516" spans="1:13" hidden="1" x14ac:dyDescent="0.2">
      <c r="A13516" s="27">
        <v>97831.1</v>
      </c>
      <c r="B13516" s="28" t="s">
        <v>4573</v>
      </c>
      <c r="C13516" s="28" t="s">
        <v>2008</v>
      </c>
      <c r="D13516" s="25">
        <v>42170</v>
      </c>
      <c r="E13516" s="28" t="s">
        <v>8359</v>
      </c>
      <c r="F13516" s="26">
        <v>8.5</v>
      </c>
      <c r="G13516" s="28" t="s">
        <v>683</v>
      </c>
      <c r="H13516" s="28" t="s">
        <v>3370</v>
      </c>
      <c r="J13516" s="28" t="s">
        <v>4909</v>
      </c>
      <c r="K13516" s="29" t="s">
        <v>7911</v>
      </c>
      <c r="L13516" s="28" t="s">
        <v>5658</v>
      </c>
      <c r="M13516" s="28" t="s">
        <v>4834</v>
      </c>
    </row>
    <row r="13517" spans="1:13" hidden="1" x14ac:dyDescent="0.2">
      <c r="A13517" s="27">
        <v>97831.2</v>
      </c>
      <c r="B13517" s="28" t="s">
        <v>4573</v>
      </c>
      <c r="C13517" s="28" t="s">
        <v>2008</v>
      </c>
      <c r="D13517" s="25">
        <v>42170</v>
      </c>
      <c r="F13517" s="26">
        <v>3</v>
      </c>
      <c r="G13517" s="28" t="s">
        <v>683</v>
      </c>
      <c r="H13517" s="28" t="s">
        <v>3370</v>
      </c>
      <c r="J13517" s="28" t="s">
        <v>4909</v>
      </c>
      <c r="K13517" s="29" t="s">
        <v>7911</v>
      </c>
      <c r="L13517" s="28" t="s">
        <v>5658</v>
      </c>
      <c r="M13517" s="28" t="s">
        <v>4834</v>
      </c>
    </row>
    <row r="13518" spans="1:13" hidden="1" x14ac:dyDescent="0.2">
      <c r="A13518" s="27">
        <v>97831.3</v>
      </c>
      <c r="B13518" s="28" t="s">
        <v>4573</v>
      </c>
      <c r="C13518" s="28" t="s">
        <v>2008</v>
      </c>
      <c r="D13518" s="25">
        <v>42170</v>
      </c>
      <c r="E13518" s="28" t="s">
        <v>8360</v>
      </c>
      <c r="F13518" s="26">
        <v>6</v>
      </c>
      <c r="G13518" s="28" t="s">
        <v>683</v>
      </c>
      <c r="H13518" s="28" t="s">
        <v>3370</v>
      </c>
      <c r="J13518" s="28" t="s">
        <v>4909</v>
      </c>
      <c r="K13518" s="29" t="s">
        <v>7911</v>
      </c>
      <c r="L13518" s="28" t="s">
        <v>5658</v>
      </c>
      <c r="M13518" s="28" t="s">
        <v>4834</v>
      </c>
    </row>
    <row r="13519" spans="1:13" hidden="1" x14ac:dyDescent="0.2">
      <c r="A13519" s="27">
        <v>97831.4</v>
      </c>
      <c r="B13519" s="28" t="s">
        <v>4573</v>
      </c>
      <c r="C13519" s="28" t="s">
        <v>2008</v>
      </c>
      <c r="D13519" s="25">
        <v>42170</v>
      </c>
      <c r="F13519" s="26">
        <v>14.19</v>
      </c>
      <c r="G13519" s="28" t="s">
        <v>683</v>
      </c>
      <c r="H13519" s="28" t="s">
        <v>3365</v>
      </c>
      <c r="J13519" s="28" t="s">
        <v>4909</v>
      </c>
      <c r="K13519" s="29" t="s">
        <v>7911</v>
      </c>
      <c r="L13519" s="28" t="s">
        <v>5658</v>
      </c>
      <c r="M13519" s="28" t="s">
        <v>4834</v>
      </c>
    </row>
    <row r="13520" spans="1:13" hidden="1" x14ac:dyDescent="0.2">
      <c r="A13520" s="27">
        <v>97832</v>
      </c>
      <c r="B13520" s="28" t="s">
        <v>4573</v>
      </c>
      <c r="C13520" s="28" t="s">
        <v>2008</v>
      </c>
      <c r="D13520" s="25">
        <v>42171</v>
      </c>
      <c r="F13520" s="26">
        <v>10.49</v>
      </c>
      <c r="G13520" s="28" t="s">
        <v>683</v>
      </c>
      <c r="H13520" s="28" t="s">
        <v>3365</v>
      </c>
      <c r="J13520" s="28" t="s">
        <v>4909</v>
      </c>
      <c r="K13520" s="29" t="s">
        <v>7912</v>
      </c>
      <c r="L13520" s="28" t="s">
        <v>5658</v>
      </c>
      <c r="M13520" s="28" t="s">
        <v>4831</v>
      </c>
    </row>
    <row r="13521" spans="1:13" hidden="1" x14ac:dyDescent="0.2">
      <c r="A13521" s="27">
        <v>97833</v>
      </c>
      <c r="B13521" s="28" t="s">
        <v>4573</v>
      </c>
      <c r="C13521" s="28" t="s">
        <v>2008</v>
      </c>
      <c r="D13521" s="25">
        <v>42171</v>
      </c>
      <c r="F13521" s="26">
        <v>23</v>
      </c>
      <c r="G13521" s="28" t="s">
        <v>683</v>
      </c>
      <c r="H13521" s="28" t="s">
        <v>3365</v>
      </c>
      <c r="J13521" s="28" t="s">
        <v>4909</v>
      </c>
      <c r="K13521" s="29" t="s">
        <v>7912</v>
      </c>
      <c r="L13521" s="28" t="s">
        <v>5658</v>
      </c>
      <c r="M13521" s="28" t="s">
        <v>4836</v>
      </c>
    </row>
    <row r="13522" spans="1:13" hidden="1" x14ac:dyDescent="0.2">
      <c r="A13522" s="27">
        <v>97747</v>
      </c>
      <c r="B13522" s="28" t="s">
        <v>4573</v>
      </c>
      <c r="C13522" s="28" t="s">
        <v>4574</v>
      </c>
      <c r="D13522" s="25">
        <v>42173</v>
      </c>
      <c r="F13522" s="26">
        <v>70.75</v>
      </c>
      <c r="G13522" s="28" t="s">
        <v>3970</v>
      </c>
      <c r="H13522" s="28" t="s">
        <v>3484</v>
      </c>
      <c r="J13522" s="28" t="s">
        <v>4909</v>
      </c>
      <c r="K13522" s="29">
        <v>42173</v>
      </c>
      <c r="L13522" s="28" t="s">
        <v>7212</v>
      </c>
      <c r="M13522" s="28" t="s">
        <v>8583</v>
      </c>
    </row>
    <row r="13523" spans="1:13" hidden="1" x14ac:dyDescent="0.2">
      <c r="A13523" s="211">
        <v>97746</v>
      </c>
      <c r="B13523" s="28" t="s">
        <v>4573</v>
      </c>
      <c r="C13523" s="28" t="s">
        <v>4574</v>
      </c>
      <c r="D13523" s="25">
        <v>42174</v>
      </c>
      <c r="F13523" s="26">
        <v>6.5</v>
      </c>
      <c r="G13523" s="28" t="s">
        <v>1556</v>
      </c>
      <c r="H13523" s="28" t="s">
        <v>7322</v>
      </c>
      <c r="J13523" s="28" t="s">
        <v>7139</v>
      </c>
      <c r="K13523" s="29">
        <v>42174</v>
      </c>
      <c r="L13523" s="28" t="s">
        <v>7212</v>
      </c>
      <c r="M13523" s="28" t="s">
        <v>8582</v>
      </c>
    </row>
    <row r="13524" spans="1:13" hidden="1" x14ac:dyDescent="0.2">
      <c r="A13524" s="211">
        <v>97834</v>
      </c>
      <c r="B13524" s="28" t="s">
        <v>4573</v>
      </c>
      <c r="C13524" s="28" t="s">
        <v>2008</v>
      </c>
      <c r="D13524" s="25">
        <v>42174</v>
      </c>
      <c r="F13524" s="26">
        <v>3.2</v>
      </c>
      <c r="G13524" s="28" t="s">
        <v>1556</v>
      </c>
      <c r="H13524" s="28" t="s">
        <v>7322</v>
      </c>
      <c r="J13524" s="28" t="s">
        <v>4909</v>
      </c>
      <c r="K13524" s="29" t="s">
        <v>7913</v>
      </c>
      <c r="L13524" s="28" t="s">
        <v>5658</v>
      </c>
      <c r="M13524" s="28" t="s">
        <v>7914</v>
      </c>
    </row>
    <row r="13525" spans="1:13" hidden="1" x14ac:dyDescent="0.2">
      <c r="A13525" s="211">
        <v>97740</v>
      </c>
      <c r="B13525" s="28" t="s">
        <v>4573</v>
      </c>
      <c r="C13525" s="28" t="s">
        <v>4574</v>
      </c>
      <c r="D13525" s="25">
        <v>42174</v>
      </c>
      <c r="E13525" s="28" t="s">
        <v>8368</v>
      </c>
      <c r="F13525" s="26">
        <v>5.95</v>
      </c>
      <c r="G13525" s="28" t="s">
        <v>6085</v>
      </c>
      <c r="H13525" s="28" t="s">
        <v>3484</v>
      </c>
      <c r="J13525" s="28" t="s">
        <v>4908</v>
      </c>
      <c r="K13525" s="29">
        <v>42174</v>
      </c>
      <c r="L13525" s="28" t="s">
        <v>7212</v>
      </c>
      <c r="M13525" s="28" t="s">
        <v>8579</v>
      </c>
    </row>
    <row r="13526" spans="1:13" hidden="1" x14ac:dyDescent="0.2">
      <c r="A13526" s="211">
        <v>97742</v>
      </c>
      <c r="B13526" s="28" t="s">
        <v>4573</v>
      </c>
      <c r="C13526" s="28" t="s">
        <v>4574</v>
      </c>
      <c r="D13526" s="25">
        <v>42174</v>
      </c>
      <c r="E13526" s="28" t="s">
        <v>4945</v>
      </c>
      <c r="F13526" s="26">
        <v>53.98</v>
      </c>
      <c r="G13526" s="28" t="s">
        <v>6085</v>
      </c>
      <c r="H13526" s="28" t="s">
        <v>5953</v>
      </c>
      <c r="J13526" s="28" t="s">
        <v>4909</v>
      </c>
      <c r="K13526" s="29">
        <v>42174</v>
      </c>
      <c r="L13526" s="28" t="s">
        <v>7212</v>
      </c>
      <c r="M13526" s="28" t="s">
        <v>8581</v>
      </c>
    </row>
    <row r="13527" spans="1:13" hidden="1" x14ac:dyDescent="0.2">
      <c r="A13527" s="211">
        <v>97744</v>
      </c>
      <c r="B13527" s="28" t="s">
        <v>4573</v>
      </c>
      <c r="C13527" s="28" t="s">
        <v>4574</v>
      </c>
      <c r="D13527" s="25">
        <v>42174</v>
      </c>
      <c r="E13527" s="28" t="s">
        <v>7815</v>
      </c>
      <c r="F13527" s="26">
        <v>120</v>
      </c>
      <c r="G13527" s="28" t="s">
        <v>5412</v>
      </c>
      <c r="H13527" s="28" t="s">
        <v>7311</v>
      </c>
      <c r="J13527" s="28" t="s">
        <v>4683</v>
      </c>
      <c r="K13527" s="29">
        <v>42174</v>
      </c>
      <c r="L13527" s="28" t="s">
        <v>7176</v>
      </c>
      <c r="M13527" s="28">
        <v>1521</v>
      </c>
    </row>
    <row r="13528" spans="1:13" hidden="1" x14ac:dyDescent="0.2">
      <c r="A13528" s="211">
        <v>97745</v>
      </c>
      <c r="B13528" s="28" t="s">
        <v>4573</v>
      </c>
      <c r="C13528" s="28" t="s">
        <v>4574</v>
      </c>
      <c r="D13528" s="25">
        <v>42174</v>
      </c>
      <c r="E13528" s="28" t="s">
        <v>1134</v>
      </c>
      <c r="F13528" s="26">
        <v>37.25</v>
      </c>
      <c r="G13528" s="28" t="s">
        <v>5145</v>
      </c>
      <c r="H13528" s="28" t="s">
        <v>277</v>
      </c>
      <c r="J13528" s="28" t="s">
        <v>4911</v>
      </c>
      <c r="K13528" s="29">
        <v>42174</v>
      </c>
      <c r="L13528" s="28" t="s">
        <v>7174</v>
      </c>
      <c r="M13528" s="28" t="s">
        <v>5372</v>
      </c>
    </row>
    <row r="13529" spans="1:13" hidden="1" x14ac:dyDescent="0.2">
      <c r="A13529" s="27">
        <v>97739</v>
      </c>
      <c r="B13529" s="28" t="s">
        <v>4573</v>
      </c>
      <c r="C13529" s="28" t="s">
        <v>4574</v>
      </c>
      <c r="D13529" s="25">
        <v>42174</v>
      </c>
      <c r="E13529" s="28" t="s">
        <v>7164</v>
      </c>
      <c r="F13529" s="26">
        <v>4.55</v>
      </c>
      <c r="G13529" s="28" t="s">
        <v>7119</v>
      </c>
      <c r="H13529" s="28" t="s">
        <v>3484</v>
      </c>
      <c r="J13529" s="28" t="s">
        <v>4911</v>
      </c>
      <c r="K13529" s="29">
        <v>42174</v>
      </c>
      <c r="L13529" s="28" t="s">
        <v>7212</v>
      </c>
      <c r="M13529" s="28" t="s">
        <v>8578</v>
      </c>
    </row>
    <row r="13530" spans="1:13" hidden="1" x14ac:dyDescent="0.2">
      <c r="A13530" s="27">
        <v>97836</v>
      </c>
      <c r="B13530" s="28" t="s">
        <v>4573</v>
      </c>
      <c r="C13530" s="28" t="s">
        <v>2008</v>
      </c>
      <c r="D13530" s="25">
        <v>42174</v>
      </c>
      <c r="F13530" s="26">
        <v>42.55</v>
      </c>
      <c r="G13530" s="28" t="s">
        <v>683</v>
      </c>
      <c r="H13530" s="28" t="s">
        <v>3365</v>
      </c>
      <c r="J13530" s="28" t="s">
        <v>4909</v>
      </c>
      <c r="K13530" s="29" t="s">
        <v>7913</v>
      </c>
      <c r="L13530" s="28" t="s">
        <v>5658</v>
      </c>
      <c r="M13530" s="28" t="s">
        <v>4836</v>
      </c>
    </row>
    <row r="13531" spans="1:13" hidden="1" x14ac:dyDescent="0.2">
      <c r="A13531" s="27">
        <v>97743</v>
      </c>
      <c r="B13531" s="28" t="s">
        <v>4585</v>
      </c>
      <c r="C13531" s="28" t="s">
        <v>4574</v>
      </c>
      <c r="D13531" s="25">
        <v>42174</v>
      </c>
      <c r="F13531" s="26">
        <v>79.790000000000006</v>
      </c>
      <c r="G13531" s="28" t="s">
        <v>5142</v>
      </c>
      <c r="H13531" s="28" t="s">
        <v>5948</v>
      </c>
      <c r="K13531" s="29">
        <v>42174</v>
      </c>
      <c r="L13531" s="28" t="s">
        <v>7174</v>
      </c>
      <c r="M13531" s="28" t="s">
        <v>7175</v>
      </c>
    </row>
    <row r="13532" spans="1:13" hidden="1" x14ac:dyDescent="0.2">
      <c r="A13532" s="27">
        <v>97741</v>
      </c>
      <c r="B13532" s="28" t="s">
        <v>4573</v>
      </c>
      <c r="C13532" s="28" t="s">
        <v>4574</v>
      </c>
      <c r="D13532" s="25">
        <v>42174</v>
      </c>
      <c r="F13532" s="26">
        <v>41.47</v>
      </c>
      <c r="G13532" s="28" t="s">
        <v>5137</v>
      </c>
      <c r="H13532" s="28" t="s">
        <v>7322</v>
      </c>
      <c r="J13532" s="28" t="s">
        <v>4549</v>
      </c>
      <c r="K13532" s="29">
        <v>42174</v>
      </c>
      <c r="L13532" s="28" t="s">
        <v>7212</v>
      </c>
      <c r="M13532" s="28" t="s">
        <v>8580</v>
      </c>
    </row>
    <row r="13533" spans="1:13" hidden="1" x14ac:dyDescent="0.2">
      <c r="A13533" s="27">
        <v>97837</v>
      </c>
      <c r="B13533" s="28" t="s">
        <v>4573</v>
      </c>
      <c r="C13533" s="28" t="s">
        <v>2008</v>
      </c>
      <c r="D13533" s="25">
        <v>42174</v>
      </c>
      <c r="F13533" s="26">
        <v>3.85</v>
      </c>
      <c r="G13533" s="28" t="s">
        <v>4595</v>
      </c>
      <c r="H13533" s="28" t="s">
        <v>4595</v>
      </c>
      <c r="J13533" s="28" t="s">
        <v>4909</v>
      </c>
      <c r="K13533" s="29" t="s">
        <v>7913</v>
      </c>
      <c r="L13533" s="28" t="s">
        <v>5658</v>
      </c>
      <c r="M13533" s="28" t="s">
        <v>7916</v>
      </c>
    </row>
    <row r="13534" spans="1:13" hidden="1" x14ac:dyDescent="0.2">
      <c r="A13534" s="211">
        <v>97835</v>
      </c>
      <c r="B13534" s="33" t="s">
        <v>4573</v>
      </c>
      <c r="C13534" s="33" t="s">
        <v>2008</v>
      </c>
      <c r="D13534" s="25">
        <v>42175</v>
      </c>
      <c r="F13534" s="26">
        <v>21</v>
      </c>
      <c r="G13534" s="28" t="s">
        <v>1560</v>
      </c>
      <c r="H13534" s="28" t="s">
        <v>4595</v>
      </c>
      <c r="J13534" s="28" t="s">
        <v>4909</v>
      </c>
      <c r="K13534" s="29" t="s">
        <v>7913</v>
      </c>
      <c r="L13534" s="33" t="s">
        <v>5658</v>
      </c>
      <c r="M13534" s="28" t="s">
        <v>7915</v>
      </c>
    </row>
    <row r="13535" spans="1:13" hidden="1" x14ac:dyDescent="0.2">
      <c r="A13535" s="211">
        <v>97738</v>
      </c>
      <c r="B13535" s="28" t="s">
        <v>4579</v>
      </c>
      <c r="C13535" s="28" t="s">
        <v>4574</v>
      </c>
      <c r="D13535" s="25">
        <v>42177</v>
      </c>
      <c r="F13535" s="26">
        <v>30</v>
      </c>
      <c r="G13535" s="28" t="s">
        <v>4580</v>
      </c>
      <c r="H13535" s="28" t="s">
        <v>6667</v>
      </c>
      <c r="K13535" s="29">
        <v>42177</v>
      </c>
      <c r="L13535" s="28" t="s">
        <v>3059</v>
      </c>
      <c r="M13535" s="28" t="s">
        <v>7496</v>
      </c>
    </row>
    <row r="13536" spans="1:13" hidden="1" x14ac:dyDescent="0.2">
      <c r="A13536" s="27">
        <v>97737</v>
      </c>
      <c r="B13536" s="28" t="s">
        <v>4573</v>
      </c>
      <c r="C13536" s="28" t="s">
        <v>4574</v>
      </c>
      <c r="D13536" s="25">
        <v>42177</v>
      </c>
      <c r="F13536" s="26">
        <v>46.99</v>
      </c>
      <c r="G13536" s="28" t="s">
        <v>5160</v>
      </c>
      <c r="H13536" s="28" t="s">
        <v>7322</v>
      </c>
      <c r="J13536" s="28" t="s">
        <v>5209</v>
      </c>
      <c r="K13536" s="29">
        <v>42177</v>
      </c>
      <c r="L13536" s="28" t="s">
        <v>7212</v>
      </c>
      <c r="M13536" s="28" t="s">
        <v>8577</v>
      </c>
    </row>
    <row r="13537" spans="1:13" hidden="1" x14ac:dyDescent="0.2">
      <c r="A13537" s="27">
        <v>97736</v>
      </c>
      <c r="B13537" s="28" t="s">
        <v>4573</v>
      </c>
      <c r="C13537" s="28" t="s">
        <v>4574</v>
      </c>
      <c r="D13537" s="25">
        <v>42177</v>
      </c>
      <c r="F13537" s="26">
        <v>35</v>
      </c>
      <c r="G13537" s="28" t="s">
        <v>5152</v>
      </c>
      <c r="H13537" s="28" t="s">
        <v>7311</v>
      </c>
      <c r="J13537" s="28" t="s">
        <v>4683</v>
      </c>
      <c r="K13537" s="29">
        <v>42177</v>
      </c>
      <c r="L13537" s="28" t="s">
        <v>7182</v>
      </c>
      <c r="M13537" s="28" t="s">
        <v>8576</v>
      </c>
    </row>
    <row r="13538" spans="1:13" hidden="1" x14ac:dyDescent="0.2">
      <c r="A13538" s="27">
        <v>97838.1</v>
      </c>
      <c r="B13538" s="28" t="s">
        <v>4573</v>
      </c>
      <c r="C13538" s="28" t="s">
        <v>2008</v>
      </c>
      <c r="D13538" s="25">
        <v>42177</v>
      </c>
      <c r="E13538" s="28" t="s">
        <v>726</v>
      </c>
      <c r="F13538" s="26">
        <v>9</v>
      </c>
      <c r="G13538" s="28" t="s">
        <v>683</v>
      </c>
      <c r="H13538" s="28" t="s">
        <v>3370</v>
      </c>
      <c r="J13538" s="28" t="s">
        <v>4909</v>
      </c>
      <c r="K13538" s="29" t="s">
        <v>7917</v>
      </c>
      <c r="L13538" s="28" t="s">
        <v>5658</v>
      </c>
      <c r="M13538" s="28" t="s">
        <v>5345</v>
      </c>
    </row>
    <row r="13539" spans="1:13" hidden="1" x14ac:dyDescent="0.2">
      <c r="A13539" s="27">
        <v>97838.2</v>
      </c>
      <c r="B13539" s="28" t="s">
        <v>4573</v>
      </c>
      <c r="C13539" s="28" t="s">
        <v>2008</v>
      </c>
      <c r="D13539" s="25">
        <v>42177</v>
      </c>
      <c r="F13539" s="26">
        <v>57.84</v>
      </c>
      <c r="G13539" s="28" t="s">
        <v>683</v>
      </c>
      <c r="H13539" s="28" t="s">
        <v>3365</v>
      </c>
      <c r="J13539" s="28" t="s">
        <v>4909</v>
      </c>
      <c r="K13539" s="29" t="s">
        <v>7917</v>
      </c>
      <c r="L13539" s="28" t="s">
        <v>5658</v>
      </c>
      <c r="M13539" s="28" t="s">
        <v>5345</v>
      </c>
    </row>
    <row r="13540" spans="1:13" hidden="1" x14ac:dyDescent="0.2">
      <c r="A13540" s="27">
        <v>97734</v>
      </c>
      <c r="B13540" s="28" t="s">
        <v>4573</v>
      </c>
      <c r="C13540" s="28" t="s">
        <v>4574</v>
      </c>
      <c r="D13540" s="25">
        <v>42178</v>
      </c>
      <c r="E13540" s="28" t="s">
        <v>3389</v>
      </c>
      <c r="F13540" s="26">
        <v>48.69</v>
      </c>
      <c r="G13540" s="28" t="s">
        <v>5139</v>
      </c>
      <c r="H13540" s="28" t="s">
        <v>3381</v>
      </c>
      <c r="J13540" s="28" t="s">
        <v>4911</v>
      </c>
      <c r="K13540" s="29">
        <v>42178</v>
      </c>
      <c r="L13540" s="28" t="s">
        <v>7174</v>
      </c>
      <c r="M13540" s="28" t="s">
        <v>7209</v>
      </c>
    </row>
    <row r="13541" spans="1:13" hidden="1" x14ac:dyDescent="0.2">
      <c r="A13541" s="27">
        <v>97735</v>
      </c>
      <c r="B13541" s="28" t="s">
        <v>4585</v>
      </c>
      <c r="C13541" s="28" t="s">
        <v>4574</v>
      </c>
      <c r="D13541" s="25">
        <v>42178</v>
      </c>
      <c r="F13541" s="26">
        <v>20.8</v>
      </c>
      <c r="G13541" s="28" t="s">
        <v>5141</v>
      </c>
      <c r="H13541" s="28" t="s">
        <v>5948</v>
      </c>
      <c r="J13541" s="28" t="s">
        <v>4907</v>
      </c>
      <c r="K13541" s="29">
        <v>42178</v>
      </c>
      <c r="L13541" s="28" t="s">
        <v>7174</v>
      </c>
      <c r="M13541" s="28" t="s">
        <v>5035</v>
      </c>
    </row>
    <row r="13542" spans="1:13" hidden="1" x14ac:dyDescent="0.2">
      <c r="A13542" s="27">
        <v>97733</v>
      </c>
      <c r="B13542" s="28" t="s">
        <v>5138</v>
      </c>
      <c r="C13542" s="28" t="s">
        <v>4574</v>
      </c>
      <c r="D13542" s="25">
        <v>42178</v>
      </c>
      <c r="F13542" s="26">
        <v>283.38</v>
      </c>
      <c r="G13542" s="28" t="s">
        <v>4574</v>
      </c>
      <c r="H13542" s="28" t="s">
        <v>3381</v>
      </c>
      <c r="K13542" s="29">
        <v>42178</v>
      </c>
      <c r="L13542" s="28" t="s">
        <v>7206</v>
      </c>
      <c r="M13542" s="28" t="s">
        <v>6173</v>
      </c>
    </row>
    <row r="13543" spans="1:13" hidden="1" x14ac:dyDescent="0.2">
      <c r="A13543" s="27">
        <v>97839</v>
      </c>
      <c r="B13543" s="28" t="s">
        <v>4573</v>
      </c>
      <c r="C13543" s="28" t="s">
        <v>2008</v>
      </c>
      <c r="D13543" s="25">
        <v>42178</v>
      </c>
      <c r="F13543" s="26">
        <v>14.8</v>
      </c>
      <c r="G13543" s="28" t="s">
        <v>2205</v>
      </c>
      <c r="H13543" s="28" t="s">
        <v>3484</v>
      </c>
      <c r="J13543" s="28" t="s">
        <v>4907</v>
      </c>
      <c r="K13543" s="29" t="s">
        <v>7918</v>
      </c>
      <c r="L13543" s="28" t="s">
        <v>5658</v>
      </c>
      <c r="M13543" s="28" t="s">
        <v>7919</v>
      </c>
    </row>
    <row r="13544" spans="1:13" hidden="1" x14ac:dyDescent="0.2">
      <c r="A13544" s="211">
        <v>97731</v>
      </c>
      <c r="B13544" s="28" t="s">
        <v>4592</v>
      </c>
      <c r="C13544" s="28" t="s">
        <v>4574</v>
      </c>
      <c r="D13544" s="25">
        <v>42179</v>
      </c>
      <c r="F13544" s="26">
        <v>-5087.79</v>
      </c>
      <c r="G13544" s="28" t="s">
        <v>4593</v>
      </c>
      <c r="H13544" s="28" t="s">
        <v>6666</v>
      </c>
      <c r="J13544" s="28" t="s">
        <v>4911</v>
      </c>
      <c r="K13544" s="29">
        <v>42179</v>
      </c>
      <c r="L13544" s="28" t="s">
        <v>7177</v>
      </c>
      <c r="M13544" s="28" t="s">
        <v>8574</v>
      </c>
    </row>
    <row r="13545" spans="1:13" hidden="1" x14ac:dyDescent="0.2">
      <c r="A13545" s="211">
        <v>97842</v>
      </c>
      <c r="B13545" s="28" t="s">
        <v>4573</v>
      </c>
      <c r="C13545" s="28" t="s">
        <v>2008</v>
      </c>
      <c r="D13545" s="25">
        <v>42179</v>
      </c>
      <c r="E13545" s="28" t="s">
        <v>4962</v>
      </c>
      <c r="F13545" s="26">
        <v>20</v>
      </c>
      <c r="G13545" s="28" t="s">
        <v>3746</v>
      </c>
      <c r="H13545" s="28" t="s">
        <v>4599</v>
      </c>
      <c r="I13545" s="28" t="s">
        <v>8194</v>
      </c>
      <c r="J13545" s="28" t="s">
        <v>4911</v>
      </c>
      <c r="K13545" s="29" t="s">
        <v>7920</v>
      </c>
      <c r="L13545" s="28" t="s">
        <v>5658</v>
      </c>
      <c r="M13545" s="28" t="s">
        <v>7921</v>
      </c>
    </row>
    <row r="13546" spans="1:13" hidden="1" x14ac:dyDescent="0.2">
      <c r="A13546" s="211">
        <v>97841</v>
      </c>
      <c r="B13546" s="33" t="s">
        <v>4573</v>
      </c>
      <c r="C13546" s="33" t="s">
        <v>2008</v>
      </c>
      <c r="D13546" s="25">
        <v>42179</v>
      </c>
      <c r="E13546" s="28" t="s">
        <v>165</v>
      </c>
      <c r="F13546" s="26">
        <v>52</v>
      </c>
      <c r="G13546" s="28" t="s">
        <v>1560</v>
      </c>
      <c r="H13546" s="28" t="s">
        <v>4600</v>
      </c>
      <c r="J13546" s="28" t="s">
        <v>4907</v>
      </c>
      <c r="K13546" s="29" t="s">
        <v>7920</v>
      </c>
      <c r="L13546" s="33" t="s">
        <v>5658</v>
      </c>
      <c r="M13546" s="28" t="s">
        <v>7915</v>
      </c>
    </row>
    <row r="13547" spans="1:13" hidden="1" x14ac:dyDescent="0.2">
      <c r="A13547" s="27">
        <v>97840</v>
      </c>
      <c r="B13547" s="28" t="s">
        <v>4573</v>
      </c>
      <c r="C13547" s="28" t="s">
        <v>2008</v>
      </c>
      <c r="D13547" s="25">
        <v>42179</v>
      </c>
      <c r="E13547" s="28" t="s">
        <v>4961</v>
      </c>
      <c r="F13547" s="26">
        <v>550</v>
      </c>
      <c r="G13547" s="28" t="s">
        <v>884</v>
      </c>
      <c r="H13547" s="28" t="s">
        <v>7322</v>
      </c>
      <c r="J13547" s="28" t="s">
        <v>5209</v>
      </c>
      <c r="K13547" s="29" t="s">
        <v>7920</v>
      </c>
      <c r="L13547" s="28" t="s">
        <v>5658</v>
      </c>
      <c r="M13547" s="28" t="s">
        <v>2227</v>
      </c>
    </row>
    <row r="13548" spans="1:13" hidden="1" x14ac:dyDescent="0.2">
      <c r="A13548" s="27">
        <v>97732</v>
      </c>
      <c r="B13548" s="28" t="s">
        <v>4573</v>
      </c>
      <c r="C13548" s="28" t="s">
        <v>4574</v>
      </c>
      <c r="D13548" s="25">
        <v>42179</v>
      </c>
      <c r="E13548" s="28" t="s">
        <v>7164</v>
      </c>
      <c r="F13548" s="26">
        <v>5.13</v>
      </c>
      <c r="G13548" s="28" t="s">
        <v>5137</v>
      </c>
      <c r="H13548" s="28" t="s">
        <v>3365</v>
      </c>
      <c r="J13548" s="28" t="s">
        <v>4911</v>
      </c>
      <c r="K13548" s="29">
        <v>42179</v>
      </c>
      <c r="L13548" s="28" t="s">
        <v>7212</v>
      </c>
      <c r="M13548" s="28" t="s">
        <v>8575</v>
      </c>
    </row>
    <row r="13549" spans="1:13" hidden="1" x14ac:dyDescent="0.2">
      <c r="A13549" s="27">
        <v>97843</v>
      </c>
      <c r="B13549" s="28" t="s">
        <v>4573</v>
      </c>
      <c r="C13549" s="28" t="s">
        <v>2008</v>
      </c>
      <c r="D13549" s="25">
        <v>42179</v>
      </c>
      <c r="F13549" s="26">
        <v>6.1</v>
      </c>
      <c r="G13549" s="28" t="s">
        <v>1563</v>
      </c>
      <c r="H13549" s="28" t="s">
        <v>277</v>
      </c>
      <c r="J13549" s="28" t="s">
        <v>4907</v>
      </c>
      <c r="K13549" s="29" t="s">
        <v>7920</v>
      </c>
      <c r="L13549" s="28" t="s">
        <v>5658</v>
      </c>
      <c r="M13549" s="28" t="s">
        <v>7922</v>
      </c>
    </row>
    <row r="13550" spans="1:13" hidden="1" x14ac:dyDescent="0.2">
      <c r="A13550" s="211">
        <v>97848</v>
      </c>
      <c r="B13550" s="28" t="s">
        <v>4573</v>
      </c>
      <c r="C13550" s="28" t="s">
        <v>2008</v>
      </c>
      <c r="D13550" s="25">
        <v>42180</v>
      </c>
      <c r="E13550" s="28" t="s">
        <v>3415</v>
      </c>
      <c r="F13550" s="26">
        <v>99.96</v>
      </c>
      <c r="G13550" s="28" t="s">
        <v>6085</v>
      </c>
      <c r="H13550" s="28" t="s">
        <v>5953</v>
      </c>
      <c r="J13550" s="28" t="s">
        <v>4909</v>
      </c>
      <c r="K13550" s="29" t="s">
        <v>7923</v>
      </c>
      <c r="L13550" s="28" t="s">
        <v>5658</v>
      </c>
      <c r="M13550" s="28" t="s">
        <v>7925</v>
      </c>
    </row>
    <row r="13551" spans="1:13" hidden="1" x14ac:dyDescent="0.2">
      <c r="A13551" s="27">
        <v>97844</v>
      </c>
      <c r="B13551" s="28" t="s">
        <v>4573</v>
      </c>
      <c r="C13551" s="28" t="s">
        <v>2008</v>
      </c>
      <c r="D13551" s="25">
        <v>42180</v>
      </c>
      <c r="F13551" s="26">
        <v>15.94</v>
      </c>
      <c r="G13551" s="28" t="s">
        <v>683</v>
      </c>
      <c r="H13551" s="28" t="s">
        <v>3365</v>
      </c>
      <c r="J13551" s="28" t="s">
        <v>4909</v>
      </c>
      <c r="K13551" s="29" t="s">
        <v>7923</v>
      </c>
      <c r="L13551" s="28" t="s">
        <v>5658</v>
      </c>
      <c r="M13551" s="28" t="s">
        <v>4834</v>
      </c>
    </row>
    <row r="13552" spans="1:13" hidden="1" x14ac:dyDescent="0.2">
      <c r="A13552" s="27">
        <v>97845</v>
      </c>
      <c r="B13552" s="28" t="s">
        <v>4573</v>
      </c>
      <c r="C13552" s="28" t="s">
        <v>2008</v>
      </c>
      <c r="D13552" s="25">
        <v>42180</v>
      </c>
      <c r="F13552" s="26">
        <v>49.2</v>
      </c>
      <c r="G13552" s="28" t="s">
        <v>683</v>
      </c>
      <c r="H13552" s="28" t="s">
        <v>7322</v>
      </c>
      <c r="J13552" s="28" t="s">
        <v>7139</v>
      </c>
      <c r="K13552" s="29" t="s">
        <v>7923</v>
      </c>
      <c r="L13552" s="28" t="s">
        <v>5658</v>
      </c>
      <c r="M13552" s="28" t="s">
        <v>4832</v>
      </c>
    </row>
    <row r="13553" spans="1:13" hidden="1" x14ac:dyDescent="0.2">
      <c r="A13553" s="27">
        <v>97846</v>
      </c>
      <c r="B13553" s="28" t="s">
        <v>4573</v>
      </c>
      <c r="C13553" s="28" t="s">
        <v>2008</v>
      </c>
      <c r="D13553" s="25">
        <v>42180</v>
      </c>
      <c r="F13553" s="26">
        <v>10.35</v>
      </c>
      <c r="G13553" s="28" t="s">
        <v>7140</v>
      </c>
      <c r="H13553" s="28" t="s">
        <v>7311</v>
      </c>
      <c r="J13553" s="28" t="s">
        <v>4683</v>
      </c>
      <c r="K13553" s="29" t="s">
        <v>7923</v>
      </c>
      <c r="L13553" s="28" t="s">
        <v>5658</v>
      </c>
      <c r="M13553" s="28" t="s">
        <v>7924</v>
      </c>
    </row>
    <row r="13554" spans="1:13" hidden="1" x14ac:dyDescent="0.2">
      <c r="A13554" s="27">
        <v>97847</v>
      </c>
      <c r="B13554" s="28" t="s">
        <v>4573</v>
      </c>
      <c r="C13554" s="28" t="s">
        <v>2008</v>
      </c>
      <c r="D13554" s="25">
        <v>42180</v>
      </c>
      <c r="E13554" s="28" t="s">
        <v>7280</v>
      </c>
      <c r="F13554" s="26">
        <v>4.95</v>
      </c>
      <c r="G13554" s="28" t="s">
        <v>7140</v>
      </c>
      <c r="H13554" s="28" t="s">
        <v>4599</v>
      </c>
      <c r="I13554" s="28" t="s">
        <v>8194</v>
      </c>
      <c r="J13554" s="28" t="s">
        <v>4683</v>
      </c>
      <c r="K13554" s="29" t="s">
        <v>7923</v>
      </c>
      <c r="L13554" s="28" t="s">
        <v>5658</v>
      </c>
      <c r="M13554" s="28" t="s">
        <v>7924</v>
      </c>
    </row>
    <row r="13555" spans="1:13" x14ac:dyDescent="0.2">
      <c r="A13555" s="211">
        <v>97850</v>
      </c>
      <c r="B13555" s="28" t="s">
        <v>4573</v>
      </c>
      <c r="C13555" s="28" t="s">
        <v>2008</v>
      </c>
      <c r="D13555" s="25">
        <v>42181</v>
      </c>
      <c r="E13555" s="28" t="s">
        <v>2701</v>
      </c>
      <c r="F13555" s="26">
        <v>52.68</v>
      </c>
      <c r="G13555" s="28" t="s">
        <v>8854</v>
      </c>
      <c r="H13555" s="28" t="s">
        <v>7151</v>
      </c>
      <c r="J13555" s="28" t="s">
        <v>4907</v>
      </c>
      <c r="K13555" s="29" t="s">
        <v>7926</v>
      </c>
      <c r="L13555" s="28" t="s">
        <v>5658</v>
      </c>
      <c r="M13555" s="28" t="s">
        <v>4929</v>
      </c>
    </row>
    <row r="13556" spans="1:13" hidden="1" x14ac:dyDescent="0.2">
      <c r="A13556" s="27">
        <v>97851</v>
      </c>
      <c r="B13556" s="28" t="s">
        <v>4573</v>
      </c>
      <c r="C13556" s="28" t="s">
        <v>2008</v>
      </c>
      <c r="D13556" s="25">
        <v>42181</v>
      </c>
      <c r="F13556" s="26">
        <v>19.59</v>
      </c>
      <c r="G13556" s="28" t="s">
        <v>683</v>
      </c>
      <c r="H13556" s="28" t="s">
        <v>3365</v>
      </c>
      <c r="J13556" s="28" t="s">
        <v>4909</v>
      </c>
      <c r="K13556" s="29" t="s">
        <v>7926</v>
      </c>
      <c r="L13556" s="28" t="s">
        <v>5658</v>
      </c>
      <c r="M13556" s="28" t="s">
        <v>4831</v>
      </c>
    </row>
    <row r="13557" spans="1:13" hidden="1" x14ac:dyDescent="0.2">
      <c r="A13557" s="211">
        <v>97849</v>
      </c>
      <c r="B13557" s="28" t="s">
        <v>4573</v>
      </c>
      <c r="C13557" s="28" t="s">
        <v>2008</v>
      </c>
      <c r="D13557" s="25">
        <v>42182</v>
      </c>
      <c r="F13557" s="26">
        <v>4</v>
      </c>
      <c r="G13557" s="28" t="s">
        <v>990</v>
      </c>
      <c r="H13557" s="28" t="s">
        <v>3379</v>
      </c>
      <c r="J13557" s="28" t="s">
        <v>4907</v>
      </c>
      <c r="K13557" s="29" t="s">
        <v>7926</v>
      </c>
      <c r="L13557" s="28" t="s">
        <v>5658</v>
      </c>
      <c r="M13557" s="28" t="s">
        <v>4928</v>
      </c>
    </row>
    <row r="13558" spans="1:13" hidden="1" x14ac:dyDescent="0.2">
      <c r="A13558" s="27">
        <v>97852</v>
      </c>
      <c r="B13558" s="28" t="s">
        <v>4573</v>
      </c>
      <c r="C13558" s="28" t="s">
        <v>2008</v>
      </c>
      <c r="D13558" s="25">
        <v>42183</v>
      </c>
      <c r="E13558" s="28" t="s">
        <v>4963</v>
      </c>
      <c r="F13558" s="26">
        <v>34.049999999999997</v>
      </c>
      <c r="G13558" s="28" t="s">
        <v>3696</v>
      </c>
      <c r="H13558" s="28" t="s">
        <v>3484</v>
      </c>
      <c r="J13558" s="28" t="s">
        <v>4908</v>
      </c>
      <c r="K13558" s="29" t="s">
        <v>4930</v>
      </c>
      <c r="L13558" s="28" t="s">
        <v>5658</v>
      </c>
      <c r="M13558" s="28" t="s">
        <v>4931</v>
      </c>
    </row>
    <row r="13559" spans="1:13" hidden="1" x14ac:dyDescent="0.2">
      <c r="A13559" s="211">
        <v>97724</v>
      </c>
      <c r="B13559" s="28" t="s">
        <v>4582</v>
      </c>
      <c r="C13559" s="28" t="s">
        <v>4574</v>
      </c>
      <c r="D13559" s="25">
        <v>42184</v>
      </c>
      <c r="F13559" s="26">
        <v>-13000</v>
      </c>
      <c r="G13559" s="28" t="s">
        <v>6070</v>
      </c>
      <c r="H13559" s="28" t="s">
        <v>5948</v>
      </c>
      <c r="J13559" s="28" t="s">
        <v>4911</v>
      </c>
      <c r="K13559" s="29">
        <v>42184</v>
      </c>
      <c r="L13559" s="28" t="s">
        <v>7177</v>
      </c>
      <c r="M13559" s="28" t="s">
        <v>8569</v>
      </c>
    </row>
    <row r="13560" spans="1:13" hidden="1" x14ac:dyDescent="0.2">
      <c r="A13560" s="211">
        <v>97726</v>
      </c>
      <c r="B13560" s="28" t="s">
        <v>4573</v>
      </c>
      <c r="C13560" s="28" t="s">
        <v>4574</v>
      </c>
      <c r="D13560" s="25">
        <v>42184</v>
      </c>
      <c r="E13560" s="28" t="s">
        <v>4943</v>
      </c>
      <c r="F13560" s="26">
        <v>74.98</v>
      </c>
      <c r="G13560" s="28" t="s">
        <v>3746</v>
      </c>
      <c r="H13560" s="28" t="s">
        <v>4599</v>
      </c>
      <c r="I13560" s="28" t="s">
        <v>8194</v>
      </c>
      <c r="J13560" s="28" t="s">
        <v>4911</v>
      </c>
      <c r="K13560" s="29">
        <v>42184</v>
      </c>
      <c r="L13560" s="28" t="s">
        <v>7212</v>
      </c>
      <c r="M13560" s="28" t="s">
        <v>8571</v>
      </c>
    </row>
    <row r="13561" spans="1:13" hidden="1" x14ac:dyDescent="0.2">
      <c r="A13561" s="27">
        <v>97728</v>
      </c>
      <c r="B13561" s="28" t="s">
        <v>4573</v>
      </c>
      <c r="C13561" s="28" t="s">
        <v>4574</v>
      </c>
      <c r="D13561" s="25">
        <v>42184</v>
      </c>
      <c r="F13561" s="26">
        <v>35</v>
      </c>
      <c r="G13561" s="28" t="s">
        <v>5152</v>
      </c>
      <c r="H13561" s="28" t="s">
        <v>7311</v>
      </c>
      <c r="J13561" s="28" t="s">
        <v>4683</v>
      </c>
      <c r="K13561" s="29">
        <v>42184</v>
      </c>
      <c r="L13561" s="28" t="s">
        <v>7182</v>
      </c>
      <c r="M13561" s="28" t="s">
        <v>8573</v>
      </c>
    </row>
    <row r="13562" spans="1:13" hidden="1" x14ac:dyDescent="0.2">
      <c r="A13562" s="27">
        <v>97727</v>
      </c>
      <c r="B13562" s="28" t="s">
        <v>4573</v>
      </c>
      <c r="C13562" s="28" t="s">
        <v>4574</v>
      </c>
      <c r="D13562" s="25">
        <v>42184</v>
      </c>
      <c r="E13562" s="28" t="s">
        <v>7164</v>
      </c>
      <c r="F13562" s="26">
        <v>2.99</v>
      </c>
      <c r="G13562" s="28" t="s">
        <v>5137</v>
      </c>
      <c r="H13562" s="28" t="s">
        <v>3365</v>
      </c>
      <c r="J13562" s="28" t="s">
        <v>4911</v>
      </c>
      <c r="K13562" s="29">
        <v>42184</v>
      </c>
      <c r="L13562" s="28" t="s">
        <v>7212</v>
      </c>
      <c r="M13562" s="28" t="s">
        <v>8572</v>
      </c>
    </row>
    <row r="13563" spans="1:13" hidden="1" x14ac:dyDescent="0.2">
      <c r="A13563" s="27">
        <v>97730</v>
      </c>
      <c r="B13563" s="28" t="s">
        <v>4573</v>
      </c>
      <c r="C13563" s="28" t="s">
        <v>4574</v>
      </c>
      <c r="D13563" s="25">
        <v>42184</v>
      </c>
      <c r="F13563" s="26">
        <v>49.28</v>
      </c>
      <c r="G13563" s="28" t="s">
        <v>6790</v>
      </c>
      <c r="H13563" s="28" t="s">
        <v>3381</v>
      </c>
      <c r="J13563" s="28" t="s">
        <v>4909</v>
      </c>
      <c r="K13563" s="29">
        <v>42184</v>
      </c>
      <c r="L13563" s="28" t="s">
        <v>7174</v>
      </c>
      <c r="M13563" s="28" t="s">
        <v>7220</v>
      </c>
    </row>
    <row r="13564" spans="1:13" hidden="1" x14ac:dyDescent="0.2">
      <c r="A13564" s="27">
        <v>97729</v>
      </c>
      <c r="B13564" s="28" t="s">
        <v>4573</v>
      </c>
      <c r="C13564" s="28" t="s">
        <v>4574</v>
      </c>
      <c r="D13564" s="25">
        <v>42184</v>
      </c>
      <c r="F13564" s="26">
        <v>17</v>
      </c>
      <c r="G13564" s="28" t="s">
        <v>5136</v>
      </c>
      <c r="H13564" s="28" t="s">
        <v>3381</v>
      </c>
      <c r="J13564" s="28" t="s">
        <v>4911</v>
      </c>
      <c r="K13564" s="29">
        <v>42184</v>
      </c>
      <c r="L13564" s="28" t="s">
        <v>7174</v>
      </c>
      <c r="M13564" s="28" t="s">
        <v>7221</v>
      </c>
    </row>
    <row r="13565" spans="1:13" x14ac:dyDescent="0.2">
      <c r="A13565" s="27">
        <v>97725</v>
      </c>
      <c r="B13565" s="28" t="s">
        <v>4573</v>
      </c>
      <c r="C13565" s="28" t="s">
        <v>4574</v>
      </c>
      <c r="D13565" s="25">
        <v>42184</v>
      </c>
      <c r="F13565" s="26">
        <v>68.7</v>
      </c>
      <c r="G13565" s="28" t="s">
        <v>2205</v>
      </c>
      <c r="H13565" s="28" t="s">
        <v>7151</v>
      </c>
      <c r="J13565" s="28" t="s">
        <v>4911</v>
      </c>
      <c r="K13565" s="29">
        <v>42184</v>
      </c>
      <c r="L13565" s="28" t="s">
        <v>7212</v>
      </c>
      <c r="M13565" s="28" t="s">
        <v>8570</v>
      </c>
    </row>
    <row r="13566" spans="1:13" hidden="1" x14ac:dyDescent="0.2">
      <c r="A13566" s="211">
        <v>97853</v>
      </c>
      <c r="B13566" s="28" t="s">
        <v>4573</v>
      </c>
      <c r="C13566" s="28" t="s">
        <v>2008</v>
      </c>
      <c r="D13566" s="25">
        <v>42185</v>
      </c>
      <c r="F13566" s="26">
        <v>12</v>
      </c>
      <c r="G13566" s="28" t="s">
        <v>7996</v>
      </c>
      <c r="H13566" s="28" t="s">
        <v>3484</v>
      </c>
      <c r="J13566" s="28" t="s">
        <v>4907</v>
      </c>
      <c r="K13566" s="29">
        <v>42011</v>
      </c>
      <c r="L13566" s="28" t="s">
        <v>5658</v>
      </c>
      <c r="M13566" s="28" t="s">
        <v>4932</v>
      </c>
    </row>
    <row r="13567" spans="1:13" hidden="1" x14ac:dyDescent="0.2">
      <c r="A13567" s="211">
        <v>97854</v>
      </c>
      <c r="B13567" s="28" t="s">
        <v>4573</v>
      </c>
      <c r="C13567" s="28" t="s">
        <v>2008</v>
      </c>
      <c r="D13567" s="25">
        <v>42185</v>
      </c>
      <c r="F13567" s="26">
        <v>22</v>
      </c>
      <c r="G13567" s="28" t="s">
        <v>6760</v>
      </c>
      <c r="H13567" s="28" t="s">
        <v>4595</v>
      </c>
      <c r="J13567" s="28" t="s">
        <v>4909</v>
      </c>
      <c r="K13567" s="29">
        <v>42011</v>
      </c>
      <c r="L13567" s="28" t="s">
        <v>5658</v>
      </c>
      <c r="M13567" s="28" t="s">
        <v>2611</v>
      </c>
    </row>
    <row r="13568" spans="1:13" hidden="1" x14ac:dyDescent="0.2">
      <c r="A13568" s="211">
        <v>97855</v>
      </c>
      <c r="B13568" s="28" t="s">
        <v>4573</v>
      </c>
      <c r="C13568" s="28" t="s">
        <v>2008</v>
      </c>
      <c r="D13568" s="25">
        <v>42185</v>
      </c>
      <c r="E13568" s="28" t="s">
        <v>3428</v>
      </c>
      <c r="F13568" s="26">
        <v>6.35</v>
      </c>
      <c r="G13568" s="28" t="s">
        <v>6760</v>
      </c>
      <c r="H13568" s="28" t="s">
        <v>3484</v>
      </c>
      <c r="J13568" s="28" t="s">
        <v>4907</v>
      </c>
      <c r="K13568" s="29">
        <v>42011</v>
      </c>
      <c r="L13568" s="28" t="s">
        <v>5658</v>
      </c>
      <c r="M13568" s="28" t="s">
        <v>2611</v>
      </c>
    </row>
    <row r="13569" spans="1:13" hidden="1" x14ac:dyDescent="0.2">
      <c r="A13569" s="211">
        <v>97723</v>
      </c>
      <c r="B13569" s="28" t="s">
        <v>4573</v>
      </c>
      <c r="C13569" s="28" t="s">
        <v>4574</v>
      </c>
      <c r="D13569" s="25">
        <v>42185</v>
      </c>
      <c r="E13569" s="28" t="s">
        <v>2624</v>
      </c>
      <c r="F13569" s="26">
        <v>88</v>
      </c>
      <c r="G13569" s="28" t="s">
        <v>5965</v>
      </c>
      <c r="H13569" s="28" t="s">
        <v>3379</v>
      </c>
      <c r="J13569" s="28" t="s">
        <v>4909</v>
      </c>
      <c r="K13569" s="29">
        <v>42185</v>
      </c>
      <c r="L13569" s="28" t="s">
        <v>7174</v>
      </c>
      <c r="M13569" s="28" t="s">
        <v>7495</v>
      </c>
    </row>
    <row r="13570" spans="1:13" hidden="1" x14ac:dyDescent="0.2">
      <c r="A13570" s="27">
        <v>97875.1</v>
      </c>
      <c r="B13570" s="28" t="s">
        <v>4573</v>
      </c>
      <c r="C13570" s="28" t="s">
        <v>5133</v>
      </c>
      <c r="D13570" s="25">
        <v>42185</v>
      </c>
      <c r="F13570" s="26">
        <v>20</v>
      </c>
      <c r="G13570" s="28" t="s">
        <v>5137</v>
      </c>
      <c r="H13570" s="28" t="s">
        <v>3370</v>
      </c>
      <c r="J13570" s="28" t="s">
        <v>4909</v>
      </c>
      <c r="K13570" s="29">
        <v>42185</v>
      </c>
      <c r="L13570" s="28" t="s">
        <v>5658</v>
      </c>
      <c r="M13570" s="28" t="s">
        <v>4937</v>
      </c>
    </row>
    <row r="13571" spans="1:13" hidden="1" x14ac:dyDescent="0.2">
      <c r="A13571" s="27">
        <v>97875.199999999997</v>
      </c>
      <c r="B13571" s="28" t="s">
        <v>4573</v>
      </c>
      <c r="C13571" s="28" t="s">
        <v>5133</v>
      </c>
      <c r="D13571" s="25">
        <v>42185</v>
      </c>
      <c r="F13571" s="26">
        <v>65.77</v>
      </c>
      <c r="G13571" s="28" t="s">
        <v>5137</v>
      </c>
      <c r="H13571" s="28" t="s">
        <v>3365</v>
      </c>
      <c r="J13571" s="28" t="s">
        <v>4909</v>
      </c>
      <c r="K13571" s="29">
        <v>42185</v>
      </c>
      <c r="L13571" s="28" t="s">
        <v>5658</v>
      </c>
      <c r="M13571" s="28" t="s">
        <v>4937</v>
      </c>
    </row>
    <row r="13572" spans="1:13" hidden="1" x14ac:dyDescent="0.2">
      <c r="A13572" s="211">
        <v>97860</v>
      </c>
      <c r="B13572" s="28" t="s">
        <v>4573</v>
      </c>
      <c r="C13572" s="28" t="s">
        <v>2008</v>
      </c>
      <c r="D13572" s="25">
        <v>42186</v>
      </c>
      <c r="F13572" s="26">
        <v>2.5</v>
      </c>
      <c r="G13572" s="28" t="s">
        <v>1556</v>
      </c>
      <c r="H13572" s="28" t="s">
        <v>7322</v>
      </c>
      <c r="J13572" s="28" t="s">
        <v>7139</v>
      </c>
      <c r="K13572" s="29">
        <v>42070</v>
      </c>
      <c r="L13572" s="28" t="s">
        <v>5658</v>
      </c>
      <c r="M13572" s="28" t="s">
        <v>7914</v>
      </c>
    </row>
    <row r="13573" spans="1:13" hidden="1" x14ac:dyDescent="0.2">
      <c r="A13573" s="211">
        <v>97712</v>
      </c>
      <c r="B13573" s="28" t="s">
        <v>4579</v>
      </c>
      <c r="C13573" s="28" t="s">
        <v>4574</v>
      </c>
      <c r="D13573" s="25">
        <v>42186</v>
      </c>
      <c r="F13573" s="26">
        <v>200</v>
      </c>
      <c r="G13573" s="28" t="s">
        <v>4580</v>
      </c>
      <c r="H13573" s="28" t="s">
        <v>6667</v>
      </c>
      <c r="K13573" s="29">
        <v>42186</v>
      </c>
      <c r="L13573" s="28" t="s">
        <v>3059</v>
      </c>
      <c r="M13573" s="28" t="s">
        <v>7493</v>
      </c>
    </row>
    <row r="13574" spans="1:13" hidden="1" x14ac:dyDescent="0.2">
      <c r="A13574" s="211">
        <v>97719</v>
      </c>
      <c r="B13574" s="28" t="s">
        <v>4579</v>
      </c>
      <c r="C13574" s="28" t="s">
        <v>4574</v>
      </c>
      <c r="D13574" s="25">
        <v>42186</v>
      </c>
      <c r="F13574" s="26">
        <v>50</v>
      </c>
      <c r="G13574" s="28" t="s">
        <v>4580</v>
      </c>
      <c r="H13574" s="28" t="s">
        <v>6667</v>
      </c>
      <c r="K13574" s="29">
        <v>42186</v>
      </c>
      <c r="L13574" s="28" t="s">
        <v>3059</v>
      </c>
      <c r="M13574" s="28" t="s">
        <v>7494</v>
      </c>
    </row>
    <row r="13575" spans="1:13" hidden="1" x14ac:dyDescent="0.2">
      <c r="A13575" s="211">
        <v>97711</v>
      </c>
      <c r="B13575" s="28" t="s">
        <v>4573</v>
      </c>
      <c r="C13575" s="28" t="s">
        <v>4574</v>
      </c>
      <c r="D13575" s="25">
        <v>42186</v>
      </c>
      <c r="E13575" s="28" t="s">
        <v>4944</v>
      </c>
      <c r="F13575" s="26">
        <v>24.99</v>
      </c>
      <c r="G13575" s="28" t="s">
        <v>3746</v>
      </c>
      <c r="H13575" s="28" t="s">
        <v>4599</v>
      </c>
      <c r="I13575" s="28" t="s">
        <v>8194</v>
      </c>
      <c r="J13575" s="28" t="s">
        <v>4911</v>
      </c>
      <c r="K13575" s="29">
        <v>42186</v>
      </c>
      <c r="L13575" s="28" t="s">
        <v>7212</v>
      </c>
      <c r="M13575" s="28" t="s">
        <v>4926</v>
      </c>
    </row>
    <row r="13576" spans="1:13" hidden="1" x14ac:dyDescent="0.2">
      <c r="A13576" s="211">
        <v>97889</v>
      </c>
      <c r="B13576" s="28" t="s">
        <v>4573</v>
      </c>
      <c r="C13576" s="28" t="s">
        <v>4580</v>
      </c>
      <c r="D13576" s="25">
        <v>42186</v>
      </c>
      <c r="E13576" s="28" t="s">
        <v>3629</v>
      </c>
      <c r="F13576" s="26">
        <v>30</v>
      </c>
      <c r="G13576" s="28" t="s">
        <v>2999</v>
      </c>
      <c r="H13576" s="28" t="s">
        <v>7311</v>
      </c>
      <c r="J13576" s="28" t="s">
        <v>4683</v>
      </c>
    </row>
    <row r="13577" spans="1:13" hidden="1" x14ac:dyDescent="0.2">
      <c r="A13577" s="211">
        <v>97716</v>
      </c>
      <c r="B13577" s="28" t="s">
        <v>4573</v>
      </c>
      <c r="C13577" s="28" t="s">
        <v>4574</v>
      </c>
      <c r="D13577" s="25">
        <v>42186</v>
      </c>
      <c r="F13577" s="26">
        <v>5</v>
      </c>
      <c r="G13577" s="28" t="s">
        <v>5134</v>
      </c>
      <c r="H13577" s="28" t="s">
        <v>5954</v>
      </c>
      <c r="J13577" s="28" t="s">
        <v>4912</v>
      </c>
      <c r="K13577" s="29">
        <v>42186</v>
      </c>
      <c r="L13577" s="28" t="s">
        <v>7174</v>
      </c>
      <c r="M13577" s="28" t="s">
        <v>7194</v>
      </c>
    </row>
    <row r="13578" spans="1:13" hidden="1" x14ac:dyDescent="0.2">
      <c r="A13578" s="211">
        <v>97890</v>
      </c>
      <c r="B13578" s="28" t="s">
        <v>4573</v>
      </c>
      <c r="C13578" s="28" t="s">
        <v>4580</v>
      </c>
      <c r="D13578" s="25">
        <v>42186</v>
      </c>
      <c r="E13578" s="28" t="s">
        <v>4977</v>
      </c>
      <c r="F13578" s="26">
        <v>25</v>
      </c>
      <c r="G13578" s="28" t="s">
        <v>1562</v>
      </c>
      <c r="H13578" s="28" t="s">
        <v>3484</v>
      </c>
      <c r="J13578" s="28" t="s">
        <v>4905</v>
      </c>
    </row>
    <row r="13579" spans="1:13" hidden="1" x14ac:dyDescent="0.2">
      <c r="A13579" s="211">
        <v>97720</v>
      </c>
      <c r="B13579" s="28" t="s">
        <v>4573</v>
      </c>
      <c r="C13579" s="28" t="s">
        <v>4574</v>
      </c>
      <c r="D13579" s="25">
        <v>42186</v>
      </c>
      <c r="E13579" s="28" t="s">
        <v>7946</v>
      </c>
      <c r="F13579" s="26">
        <v>10.85</v>
      </c>
      <c r="G13579" s="28" t="s">
        <v>5151</v>
      </c>
      <c r="H13579" s="28" t="s">
        <v>277</v>
      </c>
      <c r="J13579" s="28" t="s">
        <v>4907</v>
      </c>
      <c r="K13579" s="29">
        <v>42186</v>
      </c>
      <c r="L13579" s="28" t="s">
        <v>7174</v>
      </c>
      <c r="M13579" s="28" t="s">
        <v>6682</v>
      </c>
    </row>
    <row r="13580" spans="1:13" hidden="1" x14ac:dyDescent="0.2">
      <c r="A13580" s="211">
        <v>97721</v>
      </c>
      <c r="B13580" s="28" t="s">
        <v>4573</v>
      </c>
      <c r="C13580" s="28" t="s">
        <v>4574</v>
      </c>
      <c r="D13580" s="25">
        <v>42186</v>
      </c>
      <c r="E13580" s="28" t="s">
        <v>3382</v>
      </c>
      <c r="F13580" s="26">
        <v>164</v>
      </c>
      <c r="G13580" s="28" t="s">
        <v>5414</v>
      </c>
      <c r="H13580" s="28" t="s">
        <v>3381</v>
      </c>
      <c r="J13580" s="28" t="s">
        <v>4909</v>
      </c>
      <c r="K13580" s="29">
        <v>42186</v>
      </c>
      <c r="L13580" s="28" t="s">
        <v>7174</v>
      </c>
      <c r="M13580" s="28" t="s">
        <v>7188</v>
      </c>
    </row>
    <row r="13581" spans="1:13" hidden="1" x14ac:dyDescent="0.2">
      <c r="A13581" s="27">
        <v>97722</v>
      </c>
      <c r="B13581" s="28" t="s">
        <v>4579</v>
      </c>
      <c r="C13581" s="28" t="s">
        <v>4574</v>
      </c>
      <c r="D13581" s="25">
        <v>42186</v>
      </c>
      <c r="F13581" s="26">
        <v>50</v>
      </c>
      <c r="G13581" s="28" t="s">
        <v>5133</v>
      </c>
      <c r="H13581" s="28" t="s">
        <v>6667</v>
      </c>
      <c r="K13581" s="29">
        <v>42186</v>
      </c>
      <c r="L13581" s="28" t="s">
        <v>7174</v>
      </c>
      <c r="M13581" s="28" t="s">
        <v>2972</v>
      </c>
    </row>
    <row r="13582" spans="1:13" hidden="1" x14ac:dyDescent="0.2">
      <c r="A13582" s="27">
        <v>97874</v>
      </c>
      <c r="B13582" s="28" t="s">
        <v>5150</v>
      </c>
      <c r="C13582" s="28" t="s">
        <v>5133</v>
      </c>
      <c r="D13582" s="25">
        <v>42186</v>
      </c>
      <c r="F13582" s="26">
        <v>-50</v>
      </c>
      <c r="G13582" s="28" t="s">
        <v>5133</v>
      </c>
      <c r="H13582" s="28" t="s">
        <v>6667</v>
      </c>
      <c r="K13582" s="29">
        <v>42186</v>
      </c>
      <c r="L13582" s="28" t="s">
        <v>5658</v>
      </c>
      <c r="M13582" s="28" t="s">
        <v>2745</v>
      </c>
    </row>
    <row r="13583" spans="1:13" hidden="1" x14ac:dyDescent="0.2">
      <c r="A13583" s="27">
        <v>97715</v>
      </c>
      <c r="B13583" s="28" t="s">
        <v>4573</v>
      </c>
      <c r="C13583" s="28" t="s">
        <v>4574</v>
      </c>
      <c r="D13583" s="25">
        <v>42186</v>
      </c>
      <c r="F13583" s="26">
        <v>42.78</v>
      </c>
      <c r="G13583" s="28" t="s">
        <v>6021</v>
      </c>
      <c r="H13583" s="28" t="s">
        <v>3381</v>
      </c>
      <c r="J13583" s="28" t="s">
        <v>4909</v>
      </c>
      <c r="K13583" s="29">
        <v>42186</v>
      </c>
      <c r="L13583" s="28" t="s">
        <v>7174</v>
      </c>
      <c r="M13583" s="28" t="s">
        <v>6784</v>
      </c>
    </row>
    <row r="13584" spans="1:13" hidden="1" x14ac:dyDescent="0.2">
      <c r="A13584" s="27">
        <v>97714</v>
      </c>
      <c r="B13584" s="28" t="s">
        <v>4573</v>
      </c>
      <c r="C13584" s="28" t="s">
        <v>4574</v>
      </c>
      <c r="D13584" s="25">
        <v>42186</v>
      </c>
      <c r="F13584" s="26">
        <v>12.12</v>
      </c>
      <c r="G13584" s="28" t="s">
        <v>6022</v>
      </c>
      <c r="H13584" s="28" t="s">
        <v>3381</v>
      </c>
      <c r="J13584" s="28" t="s">
        <v>4909</v>
      </c>
      <c r="K13584" s="29">
        <v>42186</v>
      </c>
      <c r="L13584" s="28" t="s">
        <v>7174</v>
      </c>
      <c r="M13584" s="28" t="s">
        <v>7195</v>
      </c>
    </row>
    <row r="13585" spans="1:13" hidden="1" x14ac:dyDescent="0.2">
      <c r="A13585" s="27">
        <v>97717</v>
      </c>
      <c r="B13585" s="28" t="s">
        <v>4573</v>
      </c>
      <c r="C13585" s="28" t="s">
        <v>4574</v>
      </c>
      <c r="D13585" s="25">
        <v>42186</v>
      </c>
      <c r="E13585" s="28" t="s">
        <v>7163</v>
      </c>
      <c r="F13585" s="26">
        <v>150</v>
      </c>
      <c r="G13585" s="28" t="s">
        <v>4595</v>
      </c>
      <c r="H13585" s="28" t="s">
        <v>3370</v>
      </c>
      <c r="J13585" s="28" t="s">
        <v>4905</v>
      </c>
      <c r="K13585" s="29">
        <v>42186</v>
      </c>
      <c r="L13585" s="28" t="s">
        <v>7182</v>
      </c>
      <c r="M13585" s="28" t="s">
        <v>4927</v>
      </c>
    </row>
    <row r="13586" spans="1:13" hidden="1" x14ac:dyDescent="0.2">
      <c r="A13586" s="27">
        <v>97718</v>
      </c>
      <c r="B13586" s="28" t="s">
        <v>4573</v>
      </c>
      <c r="C13586" s="28" t="s">
        <v>4574</v>
      </c>
      <c r="D13586" s="25">
        <v>42186</v>
      </c>
      <c r="E13586" s="28" t="s">
        <v>7162</v>
      </c>
      <c r="F13586" s="26">
        <v>20</v>
      </c>
      <c r="G13586" s="28" t="s">
        <v>4595</v>
      </c>
      <c r="H13586" s="28" t="s">
        <v>3370</v>
      </c>
      <c r="J13586" s="28" t="s">
        <v>4906</v>
      </c>
      <c r="K13586" s="29">
        <v>42186</v>
      </c>
      <c r="L13586" s="28" t="s">
        <v>7182</v>
      </c>
      <c r="M13586" s="28" t="s">
        <v>8568</v>
      </c>
    </row>
    <row r="13587" spans="1:13" hidden="1" x14ac:dyDescent="0.2">
      <c r="A13587" s="27">
        <v>98100</v>
      </c>
      <c r="B13587" s="28" t="s">
        <v>4573</v>
      </c>
      <c r="C13587" s="28" t="s">
        <v>4580</v>
      </c>
      <c r="D13587" s="25">
        <v>42186</v>
      </c>
      <c r="E13587" s="28" t="s">
        <v>3172</v>
      </c>
      <c r="F13587" s="26">
        <v>335</v>
      </c>
      <c r="G13587" s="28" t="s">
        <v>4595</v>
      </c>
      <c r="H13587" s="28" t="s">
        <v>3370</v>
      </c>
    </row>
    <row r="13588" spans="1:13" hidden="1" x14ac:dyDescent="0.2">
      <c r="A13588" s="27">
        <v>98099</v>
      </c>
      <c r="B13588" s="28" t="s">
        <v>5150</v>
      </c>
      <c r="C13588" s="28" t="s">
        <v>4580</v>
      </c>
      <c r="D13588" s="25">
        <v>42186</v>
      </c>
      <c r="E13588" s="28" t="s">
        <v>3171</v>
      </c>
      <c r="F13588" s="26">
        <v>-930</v>
      </c>
      <c r="G13588" s="28" t="s">
        <v>4574</v>
      </c>
      <c r="H13588" s="28" t="s">
        <v>6667</v>
      </c>
    </row>
    <row r="13589" spans="1:13" hidden="1" x14ac:dyDescent="0.2">
      <c r="A13589" s="27">
        <v>97858</v>
      </c>
      <c r="B13589" s="28" t="s">
        <v>4573</v>
      </c>
      <c r="C13589" s="28" t="s">
        <v>2008</v>
      </c>
      <c r="D13589" s="25">
        <v>42186</v>
      </c>
      <c r="E13589" s="28" t="s">
        <v>4964</v>
      </c>
      <c r="F13589" s="26">
        <v>22.85</v>
      </c>
      <c r="G13589" s="28" t="s">
        <v>2158</v>
      </c>
      <c r="H13589" s="28" t="s">
        <v>3484</v>
      </c>
      <c r="J13589" s="28" t="s">
        <v>4909</v>
      </c>
      <c r="K13589" s="29">
        <v>42070</v>
      </c>
      <c r="L13589" s="28" t="s">
        <v>5658</v>
      </c>
      <c r="M13589" s="28" t="s">
        <v>4934</v>
      </c>
    </row>
    <row r="13590" spans="1:13" hidden="1" x14ac:dyDescent="0.2">
      <c r="A13590" s="27">
        <v>97859</v>
      </c>
      <c r="B13590" s="28" t="s">
        <v>4573</v>
      </c>
      <c r="C13590" s="28" t="s">
        <v>2008</v>
      </c>
      <c r="D13590" s="25">
        <v>42186</v>
      </c>
      <c r="F13590" s="26">
        <v>7.4</v>
      </c>
      <c r="G13590" s="28" t="s">
        <v>2158</v>
      </c>
      <c r="H13590" s="28" t="s">
        <v>3484</v>
      </c>
      <c r="J13590" s="28" t="s">
        <v>4909</v>
      </c>
      <c r="K13590" s="29">
        <v>42070</v>
      </c>
      <c r="L13590" s="28" t="s">
        <v>5658</v>
      </c>
      <c r="M13590" s="28" t="s">
        <v>4934</v>
      </c>
    </row>
    <row r="13591" spans="1:13" hidden="1" x14ac:dyDescent="0.2">
      <c r="A13591" s="27">
        <v>97713</v>
      </c>
      <c r="B13591" s="28" t="s">
        <v>4573</v>
      </c>
      <c r="C13591" s="28" t="s">
        <v>4574</v>
      </c>
      <c r="D13591" s="25">
        <v>42186</v>
      </c>
      <c r="E13591" s="28" t="s">
        <v>5365</v>
      </c>
      <c r="F13591" s="26">
        <v>183</v>
      </c>
      <c r="G13591" s="28" t="s">
        <v>4597</v>
      </c>
      <c r="H13591" s="28" t="s">
        <v>3381</v>
      </c>
      <c r="J13591" s="28" t="s">
        <v>4909</v>
      </c>
      <c r="K13591" s="29">
        <v>42186</v>
      </c>
      <c r="L13591" s="28" t="s">
        <v>7174</v>
      </c>
      <c r="M13591" s="28" t="s">
        <v>7192</v>
      </c>
    </row>
    <row r="13592" spans="1:13" hidden="1" x14ac:dyDescent="0.2">
      <c r="A13592" s="27">
        <v>97856</v>
      </c>
      <c r="B13592" s="28" t="s">
        <v>4573</v>
      </c>
      <c r="C13592" s="28" t="s">
        <v>2008</v>
      </c>
      <c r="D13592" s="25">
        <v>42186</v>
      </c>
      <c r="E13592" s="28" t="s">
        <v>4967</v>
      </c>
      <c r="F13592" s="26">
        <v>10.6</v>
      </c>
      <c r="G13592" s="28" t="s">
        <v>2204</v>
      </c>
      <c r="H13592" s="28" t="s">
        <v>3379</v>
      </c>
      <c r="J13592" s="28" t="s">
        <v>4909</v>
      </c>
      <c r="K13592" s="29">
        <v>42042</v>
      </c>
      <c r="L13592" s="28" t="s">
        <v>5658</v>
      </c>
      <c r="M13592" s="28" t="s">
        <v>4933</v>
      </c>
    </row>
    <row r="13593" spans="1:13" x14ac:dyDescent="0.2">
      <c r="A13593" s="27">
        <v>97710</v>
      </c>
      <c r="B13593" s="28" t="s">
        <v>4573</v>
      </c>
      <c r="C13593" s="28" t="s">
        <v>4574</v>
      </c>
      <c r="D13593" s="25">
        <v>42187</v>
      </c>
      <c r="F13593" s="26">
        <v>20</v>
      </c>
      <c r="G13593" s="28" t="s">
        <v>2201</v>
      </c>
      <c r="H13593" s="28" t="s">
        <v>7151</v>
      </c>
      <c r="J13593" s="28" t="s">
        <v>4911</v>
      </c>
      <c r="K13593" s="29">
        <v>42187</v>
      </c>
      <c r="L13593" s="28" t="s">
        <v>7212</v>
      </c>
      <c r="M13593" s="28" t="s">
        <v>4925</v>
      </c>
    </row>
    <row r="13594" spans="1:13" hidden="1" x14ac:dyDescent="0.2">
      <c r="A13594" s="27">
        <v>97709</v>
      </c>
      <c r="B13594" s="28" t="s">
        <v>4573</v>
      </c>
      <c r="C13594" s="28" t="s">
        <v>4574</v>
      </c>
      <c r="D13594" s="25">
        <v>42187</v>
      </c>
      <c r="E13594" s="28" t="s">
        <v>3389</v>
      </c>
      <c r="F13594" s="26">
        <v>26.95</v>
      </c>
      <c r="G13594" s="28" t="s">
        <v>5139</v>
      </c>
      <c r="H13594" s="28" t="s">
        <v>3381</v>
      </c>
      <c r="J13594" s="28" t="s">
        <v>4911</v>
      </c>
      <c r="K13594" s="29">
        <v>42187</v>
      </c>
      <c r="L13594" s="28" t="s">
        <v>7174</v>
      </c>
      <c r="M13594" s="28" t="s">
        <v>7187</v>
      </c>
    </row>
    <row r="13595" spans="1:13" hidden="1" x14ac:dyDescent="0.2">
      <c r="A13595" s="27">
        <v>97857.1</v>
      </c>
      <c r="B13595" s="28" t="s">
        <v>4573</v>
      </c>
      <c r="C13595" s="28" t="s">
        <v>2008</v>
      </c>
      <c r="D13595" s="25">
        <v>42187</v>
      </c>
      <c r="E13595" s="28" t="s">
        <v>1331</v>
      </c>
      <c r="F13595" s="26">
        <v>23</v>
      </c>
      <c r="G13595" s="28" t="s">
        <v>683</v>
      </c>
      <c r="H13595" s="28" t="s">
        <v>3488</v>
      </c>
      <c r="J13595" s="28" t="s">
        <v>4909</v>
      </c>
      <c r="K13595" s="29">
        <v>42070</v>
      </c>
      <c r="L13595" s="28" t="s">
        <v>5658</v>
      </c>
      <c r="M13595" s="28" t="s">
        <v>4836</v>
      </c>
    </row>
    <row r="13596" spans="1:13" hidden="1" x14ac:dyDescent="0.2">
      <c r="A13596" s="27">
        <v>97857.2</v>
      </c>
      <c r="B13596" s="28" t="s">
        <v>4573</v>
      </c>
      <c r="C13596" s="28" t="s">
        <v>2008</v>
      </c>
      <c r="D13596" s="25">
        <v>42187</v>
      </c>
      <c r="F13596" s="26">
        <v>32.549999999999997</v>
      </c>
      <c r="G13596" s="28" t="s">
        <v>683</v>
      </c>
      <c r="H13596" s="28" t="s">
        <v>3365</v>
      </c>
      <c r="J13596" s="28" t="s">
        <v>4909</v>
      </c>
      <c r="K13596" s="29">
        <v>42070</v>
      </c>
      <c r="L13596" s="28" t="s">
        <v>5658</v>
      </c>
      <c r="M13596" s="28" t="s">
        <v>4836</v>
      </c>
    </row>
    <row r="13597" spans="1:13" hidden="1" x14ac:dyDescent="0.2">
      <c r="A13597" s="211">
        <v>97892</v>
      </c>
      <c r="B13597" s="28" t="s">
        <v>4573</v>
      </c>
      <c r="C13597" s="28" t="s">
        <v>4580</v>
      </c>
      <c r="D13597" s="25">
        <v>42188</v>
      </c>
      <c r="E13597" s="28" t="s">
        <v>4979</v>
      </c>
      <c r="F13597" s="26">
        <v>80</v>
      </c>
      <c r="G13597" s="28" t="s">
        <v>5180</v>
      </c>
      <c r="H13597" s="28" t="s">
        <v>7323</v>
      </c>
      <c r="J13597" s="28" t="s">
        <v>4912</v>
      </c>
    </row>
    <row r="13598" spans="1:13" hidden="1" x14ac:dyDescent="0.2">
      <c r="A13598" s="211">
        <v>97708</v>
      </c>
      <c r="B13598" s="28" t="s">
        <v>4573</v>
      </c>
      <c r="C13598" s="28" t="s">
        <v>4574</v>
      </c>
      <c r="D13598" s="25">
        <v>42188</v>
      </c>
      <c r="F13598" s="26">
        <v>12.1</v>
      </c>
      <c r="G13598" s="28" t="s">
        <v>5143</v>
      </c>
      <c r="H13598" s="28" t="s">
        <v>3381</v>
      </c>
      <c r="J13598" s="28" t="s">
        <v>4909</v>
      </c>
      <c r="K13598" s="29">
        <v>42188</v>
      </c>
      <c r="L13598" s="28" t="s">
        <v>7174</v>
      </c>
      <c r="M13598" s="28" t="s">
        <v>7217</v>
      </c>
    </row>
    <row r="13599" spans="1:13" hidden="1" x14ac:dyDescent="0.2">
      <c r="A13599" s="211">
        <v>97706</v>
      </c>
      <c r="B13599" s="28" t="s">
        <v>4573</v>
      </c>
      <c r="C13599" s="28" t="s">
        <v>4574</v>
      </c>
      <c r="D13599" s="25">
        <v>42188</v>
      </c>
      <c r="F13599" s="26">
        <v>7.99</v>
      </c>
      <c r="G13599" s="28" t="s">
        <v>2742</v>
      </c>
      <c r="H13599" s="28" t="s">
        <v>3381</v>
      </c>
      <c r="J13599" s="28" t="s">
        <v>4911</v>
      </c>
      <c r="K13599" s="29">
        <v>42188</v>
      </c>
      <c r="L13599" s="28" t="s">
        <v>7174</v>
      </c>
      <c r="M13599" s="28" t="s">
        <v>8111</v>
      </c>
    </row>
    <row r="13600" spans="1:13" hidden="1" x14ac:dyDescent="0.2">
      <c r="A13600" s="27">
        <v>97707</v>
      </c>
      <c r="B13600" s="28" t="s">
        <v>4579</v>
      </c>
      <c r="C13600" s="28" t="s">
        <v>4574</v>
      </c>
      <c r="D13600" s="25">
        <v>42188</v>
      </c>
      <c r="F13600" s="26">
        <v>2814.62</v>
      </c>
      <c r="G13600" s="28" t="s">
        <v>5135</v>
      </c>
      <c r="H13600" s="28" t="s">
        <v>6667</v>
      </c>
      <c r="K13600" s="29">
        <v>42188</v>
      </c>
      <c r="L13600" s="28" t="s">
        <v>7174</v>
      </c>
      <c r="M13600" s="28" t="s">
        <v>7218</v>
      </c>
    </row>
    <row r="13601" spans="1:13" hidden="1" x14ac:dyDescent="0.2">
      <c r="A13601" s="211">
        <v>97861</v>
      </c>
      <c r="B13601" s="28" t="s">
        <v>4573</v>
      </c>
      <c r="C13601" s="28" t="s">
        <v>2008</v>
      </c>
      <c r="D13601" s="25">
        <v>42189</v>
      </c>
      <c r="E13601" s="28" t="s">
        <v>4965</v>
      </c>
      <c r="F13601" s="26">
        <v>20</v>
      </c>
      <c r="G13601" s="28" t="s">
        <v>685</v>
      </c>
      <c r="H13601" s="28" t="s">
        <v>7322</v>
      </c>
      <c r="J13601" s="28" t="s">
        <v>4905</v>
      </c>
      <c r="K13601" s="29">
        <v>42162</v>
      </c>
      <c r="L13601" s="28" t="s">
        <v>5658</v>
      </c>
      <c r="M13601" s="28" t="s">
        <v>4935</v>
      </c>
    </row>
    <row r="13602" spans="1:13" hidden="1" x14ac:dyDescent="0.2">
      <c r="A13602" s="211">
        <v>97872</v>
      </c>
      <c r="B13602" s="28" t="s">
        <v>4573</v>
      </c>
      <c r="C13602" s="28" t="s">
        <v>5133</v>
      </c>
      <c r="D13602" s="25">
        <v>42190</v>
      </c>
      <c r="F13602" s="26">
        <v>0.02</v>
      </c>
      <c r="G13602" s="28" t="s">
        <v>681</v>
      </c>
      <c r="H13602" s="28" t="s">
        <v>7165</v>
      </c>
      <c r="K13602" s="29">
        <v>42190</v>
      </c>
      <c r="L13602" s="28" t="s">
        <v>5658</v>
      </c>
      <c r="M13602" s="28" t="s">
        <v>2936</v>
      </c>
    </row>
    <row r="13603" spans="1:13" hidden="1" x14ac:dyDescent="0.2">
      <c r="A13603" s="27">
        <v>97873</v>
      </c>
      <c r="B13603" s="28" t="s">
        <v>7124</v>
      </c>
      <c r="C13603" s="28" t="s">
        <v>5133</v>
      </c>
      <c r="D13603" s="25">
        <v>42190</v>
      </c>
      <c r="F13603" s="26">
        <v>-0.11</v>
      </c>
      <c r="G13603" s="28" t="s">
        <v>5133</v>
      </c>
      <c r="H13603" s="28" t="s">
        <v>6666</v>
      </c>
      <c r="K13603" s="29">
        <v>42190</v>
      </c>
      <c r="L13603" s="28" t="s">
        <v>5658</v>
      </c>
      <c r="M13603" s="28" t="s">
        <v>2937</v>
      </c>
    </row>
    <row r="13604" spans="1:13" hidden="1" x14ac:dyDescent="0.2">
      <c r="A13604" s="211">
        <v>97701</v>
      </c>
      <c r="B13604" s="28" t="s">
        <v>4579</v>
      </c>
      <c r="C13604" s="28" t="s">
        <v>4574</v>
      </c>
      <c r="D13604" s="25">
        <v>42191</v>
      </c>
      <c r="F13604" s="26">
        <v>200</v>
      </c>
      <c r="G13604" s="28" t="s">
        <v>4580</v>
      </c>
      <c r="H13604" s="28" t="s">
        <v>6667</v>
      </c>
      <c r="K13604" s="29">
        <v>42191</v>
      </c>
      <c r="L13604" s="28" t="s">
        <v>3059</v>
      </c>
      <c r="M13604" s="28" t="s">
        <v>7492</v>
      </c>
    </row>
    <row r="13605" spans="1:13" hidden="1" x14ac:dyDescent="0.2">
      <c r="A13605" s="211">
        <v>97703</v>
      </c>
      <c r="B13605" s="28" t="s">
        <v>4573</v>
      </c>
      <c r="C13605" s="28" t="s">
        <v>4574</v>
      </c>
      <c r="D13605" s="25">
        <v>42191</v>
      </c>
      <c r="E13605" s="28" t="s">
        <v>4941</v>
      </c>
      <c r="F13605" s="26">
        <v>46</v>
      </c>
      <c r="G13605" s="28" t="s">
        <v>5180</v>
      </c>
      <c r="H13605" s="28" t="s">
        <v>4599</v>
      </c>
      <c r="I13605" s="28" t="s">
        <v>2401</v>
      </c>
      <c r="J13605" s="28" t="s">
        <v>4911</v>
      </c>
      <c r="K13605" s="29">
        <v>42191</v>
      </c>
      <c r="L13605" s="28" t="s">
        <v>5361</v>
      </c>
      <c r="M13605" s="28" t="s">
        <v>4922</v>
      </c>
    </row>
    <row r="13606" spans="1:13" hidden="1" x14ac:dyDescent="0.2">
      <c r="A13606" s="211">
        <v>97705</v>
      </c>
      <c r="B13606" s="28" t="s">
        <v>4573</v>
      </c>
      <c r="C13606" s="28" t="s">
        <v>4574</v>
      </c>
      <c r="D13606" s="25">
        <v>42191</v>
      </c>
      <c r="E13606" s="28" t="s">
        <v>4942</v>
      </c>
      <c r="F13606" s="26">
        <v>25.5</v>
      </c>
      <c r="G13606" s="28" t="s">
        <v>889</v>
      </c>
      <c r="H13606" s="28" t="s">
        <v>3484</v>
      </c>
      <c r="J13606" s="28" t="s">
        <v>4908</v>
      </c>
      <c r="K13606" s="29">
        <v>42191</v>
      </c>
      <c r="L13606" s="28" t="s">
        <v>7212</v>
      </c>
      <c r="M13606" s="28" t="s">
        <v>4924</v>
      </c>
    </row>
    <row r="13607" spans="1:13" hidden="1" x14ac:dyDescent="0.2">
      <c r="A13607" s="211">
        <v>97698</v>
      </c>
      <c r="B13607" s="33" t="s">
        <v>4573</v>
      </c>
      <c r="C13607" s="33" t="s">
        <v>4574</v>
      </c>
      <c r="D13607" s="25">
        <v>42191</v>
      </c>
      <c r="E13607" s="28" t="s">
        <v>4940</v>
      </c>
      <c r="F13607" s="26">
        <v>80</v>
      </c>
      <c r="G13607" s="28" t="s">
        <v>4939</v>
      </c>
      <c r="H13607" s="28" t="s">
        <v>4600</v>
      </c>
      <c r="J13607" s="28" t="s">
        <v>4911</v>
      </c>
      <c r="K13607" s="29">
        <v>42191</v>
      </c>
      <c r="L13607" s="33" t="s">
        <v>7212</v>
      </c>
      <c r="M13607" s="28" t="s">
        <v>7503</v>
      </c>
    </row>
    <row r="13608" spans="1:13" hidden="1" x14ac:dyDescent="0.2">
      <c r="A13608" s="211">
        <v>97891</v>
      </c>
      <c r="B13608" s="28" t="s">
        <v>4573</v>
      </c>
      <c r="C13608" s="28" t="s">
        <v>4580</v>
      </c>
      <c r="D13608" s="25">
        <v>42191</v>
      </c>
      <c r="E13608" s="28" t="s">
        <v>4978</v>
      </c>
      <c r="F13608" s="26">
        <v>70</v>
      </c>
      <c r="G13608" s="28" t="s">
        <v>6757</v>
      </c>
      <c r="H13608" s="28" t="s">
        <v>4599</v>
      </c>
      <c r="I13608" s="28" t="s">
        <v>8194</v>
      </c>
      <c r="J13608" s="28" t="s">
        <v>4908</v>
      </c>
    </row>
    <row r="13609" spans="1:13" hidden="1" x14ac:dyDescent="0.2">
      <c r="A13609" s="211">
        <v>97699</v>
      </c>
      <c r="B13609" s="28" t="s">
        <v>4573</v>
      </c>
      <c r="C13609" s="28" t="s">
        <v>4574</v>
      </c>
      <c r="D13609" s="25">
        <v>42191</v>
      </c>
      <c r="F13609" s="26">
        <v>12</v>
      </c>
      <c r="G13609" s="28" t="s">
        <v>4596</v>
      </c>
      <c r="H13609" s="28" t="s">
        <v>5954</v>
      </c>
      <c r="J13609" s="28" t="s">
        <v>4912</v>
      </c>
      <c r="K13609" s="29">
        <v>42191</v>
      </c>
      <c r="L13609" s="28" t="s">
        <v>7174</v>
      </c>
      <c r="M13609" s="28" t="s">
        <v>4596</v>
      </c>
    </row>
    <row r="13610" spans="1:13" hidden="1" x14ac:dyDescent="0.2">
      <c r="A13610" s="27">
        <v>97702</v>
      </c>
      <c r="B13610" s="28" t="s">
        <v>4573</v>
      </c>
      <c r="C13610" s="28" t="s">
        <v>4574</v>
      </c>
      <c r="D13610" s="25">
        <v>42191</v>
      </c>
      <c r="F13610" s="26">
        <v>915</v>
      </c>
      <c r="G13610" s="28" t="s">
        <v>8094</v>
      </c>
      <c r="H13610" s="28" t="s">
        <v>4599</v>
      </c>
      <c r="J13610" s="28" t="s">
        <v>4905</v>
      </c>
      <c r="K13610" s="29">
        <v>42191</v>
      </c>
      <c r="L13610" s="28" t="s">
        <v>5361</v>
      </c>
      <c r="M13610" s="28" t="s">
        <v>4921</v>
      </c>
    </row>
    <row r="13611" spans="1:13" hidden="1" x14ac:dyDescent="0.2">
      <c r="A13611" s="27">
        <v>97704</v>
      </c>
      <c r="B13611" s="28" t="s">
        <v>4573</v>
      </c>
      <c r="C13611" s="28" t="s">
        <v>4574</v>
      </c>
      <c r="D13611" s="25">
        <v>42191</v>
      </c>
      <c r="F13611" s="26">
        <v>35</v>
      </c>
      <c r="G13611" s="28" t="s">
        <v>5152</v>
      </c>
      <c r="H13611" s="28" t="s">
        <v>7311</v>
      </c>
      <c r="J13611" s="28" t="s">
        <v>4683</v>
      </c>
      <c r="K13611" s="29">
        <v>42191</v>
      </c>
      <c r="L13611" s="28" t="s">
        <v>7182</v>
      </c>
      <c r="M13611" s="28" t="s">
        <v>4923</v>
      </c>
    </row>
    <row r="13612" spans="1:13" hidden="1" x14ac:dyDescent="0.2">
      <c r="A13612" s="27">
        <v>97884</v>
      </c>
      <c r="B13612" s="28" t="s">
        <v>4573</v>
      </c>
      <c r="C13612" s="28" t="s">
        <v>4580</v>
      </c>
      <c r="D13612" s="25">
        <v>42191</v>
      </c>
      <c r="E13612" s="28" t="s">
        <v>4973</v>
      </c>
      <c r="F13612" s="26">
        <v>20</v>
      </c>
      <c r="G13612" s="28" t="s">
        <v>6615</v>
      </c>
      <c r="H13612" s="28" t="s">
        <v>4599</v>
      </c>
      <c r="I13612" s="28" t="s">
        <v>8194</v>
      </c>
      <c r="J13612" s="28" t="s">
        <v>4908</v>
      </c>
    </row>
    <row r="13613" spans="1:13" hidden="1" x14ac:dyDescent="0.2">
      <c r="A13613" s="27">
        <v>97700</v>
      </c>
      <c r="B13613" s="28" t="s">
        <v>4579</v>
      </c>
      <c r="C13613" s="28" t="s">
        <v>4574</v>
      </c>
      <c r="D13613" s="25">
        <v>42191</v>
      </c>
      <c r="F13613" s="26">
        <v>440.73</v>
      </c>
      <c r="G13613" s="28" t="s">
        <v>2008</v>
      </c>
      <c r="H13613" s="28" t="s">
        <v>6667</v>
      </c>
      <c r="K13613" s="29">
        <v>42191</v>
      </c>
      <c r="L13613" s="28" t="s">
        <v>7174</v>
      </c>
      <c r="M13613" s="28" t="s">
        <v>6451</v>
      </c>
    </row>
    <row r="13614" spans="1:13" hidden="1" x14ac:dyDescent="0.2">
      <c r="A13614" s="27">
        <v>97862</v>
      </c>
      <c r="B13614" s="28" t="s">
        <v>5150</v>
      </c>
      <c r="C13614" s="28" t="s">
        <v>2008</v>
      </c>
      <c r="D13614" s="25">
        <v>42191</v>
      </c>
      <c r="F13614" s="26">
        <v>-440.73</v>
      </c>
      <c r="G13614" s="28" t="s">
        <v>4574</v>
      </c>
      <c r="H13614" s="28" t="s">
        <v>6667</v>
      </c>
      <c r="K13614" s="29">
        <v>42162</v>
      </c>
      <c r="L13614" s="28" t="s">
        <v>5658</v>
      </c>
      <c r="M13614" s="28" t="s">
        <v>4840</v>
      </c>
    </row>
    <row r="13615" spans="1:13" hidden="1" x14ac:dyDescent="0.2">
      <c r="A13615" s="211">
        <v>97697</v>
      </c>
      <c r="B13615" s="33" t="s">
        <v>4573</v>
      </c>
      <c r="C13615" s="33" t="s">
        <v>4574</v>
      </c>
      <c r="D13615" s="25">
        <v>42192</v>
      </c>
      <c r="F13615" s="26">
        <v>5</v>
      </c>
      <c r="G13615" s="28" t="s">
        <v>4590</v>
      </c>
      <c r="H13615" s="28" t="s">
        <v>5954</v>
      </c>
      <c r="J13615" s="28" t="s">
        <v>4912</v>
      </c>
      <c r="K13615" s="29">
        <v>42192</v>
      </c>
      <c r="L13615" s="33" t="s">
        <v>7182</v>
      </c>
      <c r="M13615" s="28" t="s">
        <v>7502</v>
      </c>
    </row>
    <row r="13616" spans="1:13" hidden="1" x14ac:dyDescent="0.2">
      <c r="A13616" s="211">
        <v>97883</v>
      </c>
      <c r="B13616" s="28" t="s">
        <v>4573</v>
      </c>
      <c r="C13616" s="28" t="s">
        <v>4580</v>
      </c>
      <c r="D13616" s="25">
        <v>42192</v>
      </c>
      <c r="E13616" s="28" t="s">
        <v>4972</v>
      </c>
      <c r="F13616" s="26">
        <v>50</v>
      </c>
      <c r="G13616" s="28" t="s">
        <v>6699</v>
      </c>
      <c r="H13616" s="28" t="s">
        <v>4599</v>
      </c>
      <c r="I13616" s="28" t="s">
        <v>8194</v>
      </c>
      <c r="J13616" s="28" t="s">
        <v>4908</v>
      </c>
    </row>
    <row r="13617" spans="1:13" hidden="1" x14ac:dyDescent="0.2">
      <c r="A13617" s="27">
        <v>97696</v>
      </c>
      <c r="B13617" s="28" t="s">
        <v>4573</v>
      </c>
      <c r="C13617" s="28" t="s">
        <v>4574</v>
      </c>
      <c r="D13617" s="25">
        <v>42192</v>
      </c>
      <c r="E13617" s="28" t="s">
        <v>3388</v>
      </c>
      <c r="F13617" s="26">
        <v>8.19</v>
      </c>
      <c r="G13617" s="28" t="s">
        <v>4589</v>
      </c>
      <c r="H13617" s="28" t="s">
        <v>3381</v>
      </c>
      <c r="J13617" s="28" t="s">
        <v>4907</v>
      </c>
      <c r="K13617" s="29">
        <v>42192</v>
      </c>
      <c r="L13617" s="28" t="s">
        <v>7174</v>
      </c>
      <c r="M13617" s="28" t="s">
        <v>7186</v>
      </c>
    </row>
    <row r="13618" spans="1:13" hidden="1" x14ac:dyDescent="0.2">
      <c r="A13618" s="211">
        <v>97694</v>
      </c>
      <c r="B13618" s="28" t="s">
        <v>4579</v>
      </c>
      <c r="C13618" s="28" t="s">
        <v>4574</v>
      </c>
      <c r="D13618" s="25">
        <v>42193</v>
      </c>
      <c r="F13618" s="26">
        <v>200</v>
      </c>
      <c r="G13618" s="28" t="s">
        <v>4580</v>
      </c>
      <c r="H13618" s="28" t="s">
        <v>6667</v>
      </c>
      <c r="K13618" s="29">
        <v>42193</v>
      </c>
      <c r="L13618" s="28" t="s">
        <v>3059</v>
      </c>
      <c r="M13618" s="28" t="s">
        <v>7491</v>
      </c>
    </row>
    <row r="13619" spans="1:13" hidden="1" x14ac:dyDescent="0.2">
      <c r="A13619" s="211">
        <v>97805</v>
      </c>
      <c r="B13619" s="28" t="s">
        <v>4573</v>
      </c>
      <c r="C13619" s="28" t="s">
        <v>5135</v>
      </c>
      <c r="D13619" s="25">
        <v>42193</v>
      </c>
      <c r="E13619" s="28" t="s">
        <v>4953</v>
      </c>
      <c r="F13619" s="26">
        <v>11.85</v>
      </c>
      <c r="G13619" s="28" t="s">
        <v>889</v>
      </c>
      <c r="H13619" s="28" t="s">
        <v>4599</v>
      </c>
      <c r="I13619" s="28" t="s">
        <v>8194</v>
      </c>
      <c r="J13619" s="28" t="s">
        <v>4908</v>
      </c>
      <c r="K13619" s="29">
        <v>42194</v>
      </c>
      <c r="L13619" s="28" t="s">
        <v>5658</v>
      </c>
      <c r="M13619" s="28" t="s">
        <v>4992</v>
      </c>
    </row>
    <row r="13620" spans="1:13" hidden="1" x14ac:dyDescent="0.2">
      <c r="A13620" s="211">
        <v>97695</v>
      </c>
      <c r="B13620" s="28" t="s">
        <v>4573</v>
      </c>
      <c r="C13620" s="28" t="s">
        <v>4574</v>
      </c>
      <c r="D13620" s="25">
        <v>42193</v>
      </c>
      <c r="E13620" s="28" t="s">
        <v>4008</v>
      </c>
      <c r="F13620" s="26">
        <v>99</v>
      </c>
      <c r="G13620" s="28" t="s">
        <v>5168</v>
      </c>
      <c r="H13620" s="28" t="s">
        <v>3379</v>
      </c>
      <c r="J13620" s="28" t="s">
        <v>4909</v>
      </c>
      <c r="K13620" s="29">
        <v>42193</v>
      </c>
      <c r="L13620" s="28" t="s">
        <v>7174</v>
      </c>
      <c r="M13620" s="28" t="s">
        <v>2982</v>
      </c>
    </row>
    <row r="13621" spans="1:13" hidden="1" x14ac:dyDescent="0.2">
      <c r="A13621" s="27">
        <v>97885</v>
      </c>
      <c r="B13621" s="28" t="s">
        <v>4573</v>
      </c>
      <c r="C13621" s="28" t="s">
        <v>4580</v>
      </c>
      <c r="D13621" s="25">
        <v>42193</v>
      </c>
      <c r="E13621" s="28" t="s">
        <v>4974</v>
      </c>
      <c r="F13621" s="26">
        <v>20</v>
      </c>
      <c r="G13621" s="28" t="s">
        <v>6615</v>
      </c>
      <c r="H13621" s="28" t="s">
        <v>4599</v>
      </c>
      <c r="I13621" s="28" t="s">
        <v>8194</v>
      </c>
      <c r="J13621" s="28" t="s">
        <v>4908</v>
      </c>
    </row>
    <row r="13622" spans="1:13" x14ac:dyDescent="0.2">
      <c r="A13622" s="27">
        <v>97804</v>
      </c>
      <c r="B13622" s="28" t="s">
        <v>4573</v>
      </c>
      <c r="C13622" s="28" t="s">
        <v>5135</v>
      </c>
      <c r="D13622" s="25">
        <v>42193</v>
      </c>
      <c r="F13622" s="26">
        <v>15.05</v>
      </c>
      <c r="G13622" s="28" t="s">
        <v>2205</v>
      </c>
      <c r="H13622" s="28" t="s">
        <v>7151</v>
      </c>
      <c r="J13622" s="28" t="s">
        <v>4911</v>
      </c>
      <c r="K13622" s="29">
        <v>42194</v>
      </c>
      <c r="L13622" s="28" t="s">
        <v>5658</v>
      </c>
      <c r="M13622" s="28" t="s">
        <v>1584</v>
      </c>
    </row>
    <row r="13623" spans="1:13" hidden="1" x14ac:dyDescent="0.2">
      <c r="A13623" s="211">
        <v>97863</v>
      </c>
      <c r="B13623" s="28" t="s">
        <v>4573</v>
      </c>
      <c r="C13623" s="28" t="s">
        <v>2008</v>
      </c>
      <c r="D13623" s="25">
        <v>42194</v>
      </c>
      <c r="E13623" s="28" t="s">
        <v>4966</v>
      </c>
      <c r="F13623" s="26">
        <v>189.3</v>
      </c>
      <c r="G13623" s="28" t="s">
        <v>889</v>
      </c>
      <c r="H13623" s="28" t="s">
        <v>4599</v>
      </c>
      <c r="I13623" s="28" t="s">
        <v>8194</v>
      </c>
      <c r="J13623" s="28" t="s">
        <v>4908</v>
      </c>
      <c r="K13623" s="29">
        <v>42284</v>
      </c>
      <c r="L13623" s="28" t="s">
        <v>5658</v>
      </c>
      <c r="M13623" s="28" t="s">
        <v>4936</v>
      </c>
    </row>
    <row r="13624" spans="1:13" hidden="1" x14ac:dyDescent="0.2">
      <c r="A13624" s="27">
        <v>97806</v>
      </c>
      <c r="B13624" s="28" t="s">
        <v>4573</v>
      </c>
      <c r="C13624" s="28" t="s">
        <v>5135</v>
      </c>
      <c r="D13624" s="25">
        <v>42194</v>
      </c>
      <c r="E13624" s="28" t="s">
        <v>4954</v>
      </c>
      <c r="F13624" s="26">
        <v>66.400000000000006</v>
      </c>
      <c r="G13624" s="28" t="s">
        <v>3696</v>
      </c>
      <c r="H13624" s="28" t="s">
        <v>4599</v>
      </c>
      <c r="I13624" s="28" t="s">
        <v>8194</v>
      </c>
      <c r="J13624" s="28" t="s">
        <v>4908</v>
      </c>
      <c r="K13624" s="29">
        <v>42195</v>
      </c>
      <c r="L13624" s="28" t="s">
        <v>5658</v>
      </c>
      <c r="M13624" s="28" t="s">
        <v>4993</v>
      </c>
    </row>
    <row r="13625" spans="1:13" hidden="1" x14ac:dyDescent="0.2">
      <c r="A13625" s="211">
        <v>97692</v>
      </c>
      <c r="B13625" s="28" t="s">
        <v>4573</v>
      </c>
      <c r="C13625" s="28" t="s">
        <v>4574</v>
      </c>
      <c r="D13625" s="25">
        <v>42195</v>
      </c>
      <c r="F13625" s="26">
        <v>38</v>
      </c>
      <c r="G13625" s="28" t="s">
        <v>6756</v>
      </c>
      <c r="H13625" s="28" t="s">
        <v>277</v>
      </c>
      <c r="J13625" s="28" t="s">
        <v>4911</v>
      </c>
      <c r="K13625" s="29">
        <v>42195</v>
      </c>
      <c r="L13625" s="28" t="s">
        <v>7174</v>
      </c>
      <c r="M13625" s="28" t="s">
        <v>6785</v>
      </c>
    </row>
    <row r="13626" spans="1:13" hidden="1" x14ac:dyDescent="0.2">
      <c r="A13626" s="211">
        <v>97691</v>
      </c>
      <c r="B13626" s="28" t="s">
        <v>4573</v>
      </c>
      <c r="C13626" s="28" t="s">
        <v>4574</v>
      </c>
      <c r="D13626" s="25">
        <v>42195</v>
      </c>
      <c r="E13626" s="28" t="s">
        <v>2598</v>
      </c>
      <c r="F13626" s="26">
        <v>13.75</v>
      </c>
      <c r="G13626" s="28" t="s">
        <v>681</v>
      </c>
      <c r="H13626" s="28" t="s">
        <v>7165</v>
      </c>
      <c r="J13626" s="28" t="s">
        <v>4907</v>
      </c>
      <c r="K13626" s="29">
        <v>42195</v>
      </c>
      <c r="L13626" s="28" t="s">
        <v>7174</v>
      </c>
      <c r="M13626" s="28" t="s">
        <v>697</v>
      </c>
    </row>
    <row r="13627" spans="1:13" hidden="1" x14ac:dyDescent="0.2">
      <c r="A13627" s="211">
        <v>97887</v>
      </c>
      <c r="B13627" s="28" t="s">
        <v>4573</v>
      </c>
      <c r="C13627" s="28" t="s">
        <v>4580</v>
      </c>
      <c r="D13627" s="25">
        <v>42195</v>
      </c>
      <c r="E13627" s="28" t="s">
        <v>4976</v>
      </c>
      <c r="F13627" s="26">
        <v>80</v>
      </c>
      <c r="G13627" s="28" t="s">
        <v>6699</v>
      </c>
      <c r="H13627" s="28" t="s">
        <v>4599</v>
      </c>
      <c r="I13627" s="28" t="s">
        <v>8194</v>
      </c>
      <c r="J13627" s="28" t="s">
        <v>4908</v>
      </c>
    </row>
    <row r="13628" spans="1:13" hidden="1" x14ac:dyDescent="0.2">
      <c r="A13628" s="27">
        <v>97807</v>
      </c>
      <c r="B13628" s="28" t="s">
        <v>4573</v>
      </c>
      <c r="C13628" s="28" t="s">
        <v>5135</v>
      </c>
      <c r="D13628" s="25">
        <v>42195</v>
      </c>
      <c r="E13628" s="28" t="s">
        <v>4955</v>
      </c>
      <c r="F13628" s="26">
        <v>43.79</v>
      </c>
      <c r="G13628" s="28" t="s">
        <v>3696</v>
      </c>
      <c r="H13628" s="28" t="s">
        <v>4599</v>
      </c>
      <c r="I13628" s="28" t="s">
        <v>8194</v>
      </c>
      <c r="J13628" s="28" t="s">
        <v>4908</v>
      </c>
      <c r="K13628" s="29">
        <v>42198</v>
      </c>
      <c r="L13628" s="28" t="s">
        <v>5658</v>
      </c>
      <c r="M13628" s="28" t="s">
        <v>4994</v>
      </c>
    </row>
    <row r="13629" spans="1:13" hidden="1" x14ac:dyDescent="0.2">
      <c r="A13629" s="27">
        <v>97886</v>
      </c>
      <c r="B13629" s="28" t="s">
        <v>4573</v>
      </c>
      <c r="C13629" s="28" t="s">
        <v>4580</v>
      </c>
      <c r="D13629" s="25">
        <v>42195</v>
      </c>
      <c r="E13629" s="28" t="s">
        <v>4975</v>
      </c>
      <c r="F13629" s="26">
        <v>10</v>
      </c>
      <c r="G13629" s="28" t="s">
        <v>6615</v>
      </c>
      <c r="H13629" s="28" t="s">
        <v>4599</v>
      </c>
      <c r="I13629" s="28" t="s">
        <v>8194</v>
      </c>
      <c r="J13629" s="28" t="s">
        <v>4908</v>
      </c>
    </row>
    <row r="13630" spans="1:13" x14ac:dyDescent="0.2">
      <c r="A13630" s="27">
        <v>97693</v>
      </c>
      <c r="B13630" s="28" t="s">
        <v>4573</v>
      </c>
      <c r="C13630" s="28" t="s">
        <v>4574</v>
      </c>
      <c r="D13630" s="25">
        <v>42195</v>
      </c>
      <c r="F13630" s="26">
        <v>33.340000000000003</v>
      </c>
      <c r="G13630" s="28" t="s">
        <v>279</v>
      </c>
      <c r="H13630" s="28" t="s">
        <v>7151</v>
      </c>
      <c r="J13630" s="28" t="s">
        <v>4907</v>
      </c>
      <c r="K13630" s="29">
        <v>42195</v>
      </c>
      <c r="L13630" s="28" t="s">
        <v>7174</v>
      </c>
      <c r="M13630" s="28" t="s">
        <v>2972</v>
      </c>
    </row>
    <row r="13631" spans="1:13" hidden="1" x14ac:dyDescent="0.2">
      <c r="A13631" s="211">
        <v>97882</v>
      </c>
      <c r="B13631" s="28" t="s">
        <v>4573</v>
      </c>
      <c r="C13631" s="28" t="s">
        <v>4580</v>
      </c>
      <c r="D13631" s="25">
        <v>42196</v>
      </c>
      <c r="E13631" s="28" t="s">
        <v>4971</v>
      </c>
      <c r="F13631" s="26">
        <v>170</v>
      </c>
      <c r="G13631" s="28" t="s">
        <v>4970</v>
      </c>
      <c r="H13631" s="28" t="s">
        <v>4599</v>
      </c>
      <c r="I13631" s="28" t="s">
        <v>8194</v>
      </c>
      <c r="J13631" s="28" t="s">
        <v>4908</v>
      </c>
    </row>
    <row r="13632" spans="1:13" hidden="1" x14ac:dyDescent="0.2">
      <c r="A13632" s="27">
        <v>97808</v>
      </c>
      <c r="B13632" s="28" t="s">
        <v>4573</v>
      </c>
      <c r="C13632" s="28" t="s">
        <v>5135</v>
      </c>
      <c r="D13632" s="25">
        <v>42196</v>
      </c>
      <c r="E13632" s="28" t="s">
        <v>4956</v>
      </c>
      <c r="F13632" s="26">
        <v>11.2</v>
      </c>
      <c r="G13632" s="28" t="s">
        <v>2210</v>
      </c>
      <c r="H13632" s="28" t="s">
        <v>4599</v>
      </c>
      <c r="I13632" s="28" t="s">
        <v>8194</v>
      </c>
      <c r="J13632" s="28" t="s">
        <v>4908</v>
      </c>
      <c r="K13632" s="29">
        <v>42198</v>
      </c>
      <c r="L13632" s="28" t="s">
        <v>5658</v>
      </c>
      <c r="M13632" s="28" t="s">
        <v>1627</v>
      </c>
    </row>
    <row r="13633" spans="1:13" hidden="1" x14ac:dyDescent="0.2">
      <c r="A13633" s="27">
        <v>97803</v>
      </c>
      <c r="B13633" s="28" t="s">
        <v>4573</v>
      </c>
      <c r="C13633" s="28" t="s">
        <v>5135</v>
      </c>
      <c r="D13633" s="25">
        <v>42196</v>
      </c>
      <c r="F13633" s="26">
        <v>2.4500000000000002</v>
      </c>
      <c r="G13633" s="28" t="s">
        <v>5167</v>
      </c>
      <c r="H13633" s="28" t="s">
        <v>3365</v>
      </c>
      <c r="J13633" s="28" t="s">
        <v>4909</v>
      </c>
      <c r="K13633" s="29">
        <v>42198</v>
      </c>
      <c r="L13633" s="28" t="s">
        <v>5658</v>
      </c>
      <c r="M13633" s="28" t="s">
        <v>6992</v>
      </c>
    </row>
    <row r="13634" spans="1:13" hidden="1" x14ac:dyDescent="0.2">
      <c r="A13634" s="211">
        <v>97809</v>
      </c>
      <c r="B13634" s="28" t="s">
        <v>4573</v>
      </c>
      <c r="C13634" s="28" t="s">
        <v>5135</v>
      </c>
      <c r="D13634" s="25">
        <v>42197</v>
      </c>
      <c r="F13634" s="26">
        <v>5.99</v>
      </c>
      <c r="G13634" s="28" t="s">
        <v>5710</v>
      </c>
      <c r="H13634" s="28" t="s">
        <v>3381</v>
      </c>
      <c r="J13634" s="28" t="s">
        <v>4909</v>
      </c>
      <c r="K13634" s="29">
        <v>42198</v>
      </c>
      <c r="L13634" s="28" t="s">
        <v>5658</v>
      </c>
      <c r="M13634" s="28" t="s">
        <v>1422</v>
      </c>
    </row>
    <row r="13635" spans="1:13" hidden="1" x14ac:dyDescent="0.2">
      <c r="A13635" s="27">
        <v>98055.1</v>
      </c>
      <c r="B13635" s="28" t="s">
        <v>4573</v>
      </c>
      <c r="C13635" s="28" t="s">
        <v>2008</v>
      </c>
      <c r="D13635" s="25">
        <v>42197</v>
      </c>
      <c r="F13635" s="26">
        <v>4</v>
      </c>
      <c r="G13635" s="28" t="s">
        <v>683</v>
      </c>
      <c r="H13635" s="28" t="s">
        <v>3370</v>
      </c>
      <c r="J13635" s="28" t="s">
        <v>4909</v>
      </c>
      <c r="K13635" s="29" t="s">
        <v>2432</v>
      </c>
      <c r="L13635" s="28" t="s">
        <v>5658</v>
      </c>
      <c r="M13635" s="28" t="s">
        <v>4834</v>
      </c>
    </row>
    <row r="13636" spans="1:13" hidden="1" x14ac:dyDescent="0.2">
      <c r="A13636" s="27">
        <v>98055.2</v>
      </c>
      <c r="B13636" s="28" t="s">
        <v>4573</v>
      </c>
      <c r="C13636" s="28" t="s">
        <v>2008</v>
      </c>
      <c r="D13636" s="25">
        <v>42197</v>
      </c>
      <c r="E13636" s="28" t="s">
        <v>726</v>
      </c>
      <c r="F13636" s="26">
        <v>9.5</v>
      </c>
      <c r="G13636" s="28" t="s">
        <v>683</v>
      </c>
      <c r="H13636" s="28" t="s">
        <v>3370</v>
      </c>
      <c r="J13636" s="28" t="s">
        <v>4909</v>
      </c>
      <c r="K13636" s="29" t="s">
        <v>2432</v>
      </c>
      <c r="L13636" s="28" t="s">
        <v>5658</v>
      </c>
      <c r="M13636" s="28" t="s">
        <v>4834</v>
      </c>
    </row>
    <row r="13637" spans="1:13" hidden="1" x14ac:dyDescent="0.2">
      <c r="A13637" s="27">
        <v>98055.3</v>
      </c>
      <c r="B13637" s="28" t="s">
        <v>4573</v>
      </c>
      <c r="C13637" s="28" t="s">
        <v>2008</v>
      </c>
      <c r="D13637" s="25">
        <v>42197</v>
      </c>
      <c r="E13637" s="28" t="s">
        <v>8363</v>
      </c>
      <c r="F13637" s="26">
        <v>10</v>
      </c>
      <c r="G13637" s="28" t="s">
        <v>683</v>
      </c>
      <c r="H13637" s="28" t="s">
        <v>3365</v>
      </c>
      <c r="J13637" s="28" t="s">
        <v>4909</v>
      </c>
      <c r="K13637" s="29" t="s">
        <v>2432</v>
      </c>
      <c r="L13637" s="28" t="s">
        <v>5658</v>
      </c>
      <c r="M13637" s="28" t="s">
        <v>4834</v>
      </c>
    </row>
    <row r="13638" spans="1:13" hidden="1" x14ac:dyDescent="0.2">
      <c r="A13638" s="27">
        <v>98055.4</v>
      </c>
      <c r="B13638" s="28" t="s">
        <v>4573</v>
      </c>
      <c r="C13638" s="28" t="s">
        <v>2008</v>
      </c>
      <c r="D13638" s="25">
        <v>42197</v>
      </c>
      <c r="F13638" s="26">
        <v>73.599999999999994</v>
      </c>
      <c r="G13638" s="28" t="s">
        <v>683</v>
      </c>
      <c r="H13638" s="28" t="s">
        <v>3365</v>
      </c>
      <c r="J13638" s="28" t="s">
        <v>4909</v>
      </c>
      <c r="K13638" s="29" t="s">
        <v>2432</v>
      </c>
      <c r="L13638" s="28" t="s">
        <v>5658</v>
      </c>
      <c r="M13638" s="28" t="s">
        <v>4834</v>
      </c>
    </row>
    <row r="13639" spans="1:13" hidden="1" x14ac:dyDescent="0.2">
      <c r="A13639" s="211">
        <v>97814</v>
      </c>
      <c r="B13639" s="28" t="s">
        <v>4573</v>
      </c>
      <c r="C13639" s="28" t="s">
        <v>5135</v>
      </c>
      <c r="D13639" s="25">
        <v>42198</v>
      </c>
      <c r="F13639" s="26">
        <v>13.37</v>
      </c>
      <c r="G13639" s="28" t="s">
        <v>7934</v>
      </c>
      <c r="H13639" s="28" t="s">
        <v>3484</v>
      </c>
      <c r="J13639" s="28" t="s">
        <v>4907</v>
      </c>
      <c r="K13639" s="29">
        <v>42199</v>
      </c>
      <c r="L13639" s="28" t="s">
        <v>5658</v>
      </c>
      <c r="M13639" s="28" t="s">
        <v>1617</v>
      </c>
    </row>
    <row r="13640" spans="1:13" hidden="1" x14ac:dyDescent="0.2">
      <c r="A13640" s="211">
        <v>97815</v>
      </c>
      <c r="B13640" s="28" t="s">
        <v>4573</v>
      </c>
      <c r="C13640" s="28" t="s">
        <v>5135</v>
      </c>
      <c r="D13640" s="25">
        <v>42198</v>
      </c>
      <c r="E13640" s="28" t="s">
        <v>4959</v>
      </c>
      <c r="F13640" s="26">
        <v>8.3000000000000007</v>
      </c>
      <c r="G13640" s="28" t="s">
        <v>7934</v>
      </c>
      <c r="H13640" s="28" t="s">
        <v>3484</v>
      </c>
      <c r="J13640" s="28" t="s">
        <v>4911</v>
      </c>
      <c r="K13640" s="29">
        <v>42199</v>
      </c>
      <c r="L13640" s="28" t="s">
        <v>5658</v>
      </c>
      <c r="M13640" s="28" t="s">
        <v>4995</v>
      </c>
    </row>
    <row r="13641" spans="1:13" hidden="1" x14ac:dyDescent="0.2">
      <c r="A13641" s="211">
        <v>97689</v>
      </c>
      <c r="B13641" s="28" t="s">
        <v>4579</v>
      </c>
      <c r="C13641" s="28" t="s">
        <v>4574</v>
      </c>
      <c r="D13641" s="25">
        <v>42198</v>
      </c>
      <c r="F13641" s="26">
        <v>40</v>
      </c>
      <c r="G13641" s="28" t="s">
        <v>4580</v>
      </c>
      <c r="H13641" s="28" t="s">
        <v>6667</v>
      </c>
      <c r="K13641" s="29">
        <v>42198</v>
      </c>
      <c r="L13641" s="28" t="s">
        <v>3059</v>
      </c>
      <c r="M13641" s="28" t="s">
        <v>7490</v>
      </c>
    </row>
    <row r="13642" spans="1:13" hidden="1" x14ac:dyDescent="0.2">
      <c r="A13642" s="211">
        <v>97816</v>
      </c>
      <c r="B13642" s="28" t="s">
        <v>4573</v>
      </c>
      <c r="C13642" s="28" t="s">
        <v>5135</v>
      </c>
      <c r="D13642" s="25">
        <v>42198</v>
      </c>
      <c r="F13642" s="26">
        <v>7.9</v>
      </c>
      <c r="G13642" s="28" t="s">
        <v>4408</v>
      </c>
      <c r="H13642" s="28" t="s">
        <v>3365</v>
      </c>
      <c r="J13642" s="28" t="s">
        <v>4909</v>
      </c>
      <c r="K13642" s="29">
        <v>42199</v>
      </c>
      <c r="L13642" s="28" t="s">
        <v>5658</v>
      </c>
      <c r="M13642" s="28" t="s">
        <v>4996</v>
      </c>
    </row>
    <row r="13643" spans="1:13" hidden="1" x14ac:dyDescent="0.2">
      <c r="A13643" s="211">
        <v>97888</v>
      </c>
      <c r="B13643" s="28" t="s">
        <v>4573</v>
      </c>
      <c r="C13643" s="28" t="s">
        <v>4580</v>
      </c>
      <c r="D13643" s="25">
        <v>42198</v>
      </c>
      <c r="E13643" s="28" t="s">
        <v>3629</v>
      </c>
      <c r="F13643" s="26">
        <v>40</v>
      </c>
      <c r="G13643" s="28" t="s">
        <v>2999</v>
      </c>
      <c r="H13643" s="28" t="s">
        <v>7311</v>
      </c>
      <c r="J13643" s="28" t="s">
        <v>4683</v>
      </c>
    </row>
    <row r="13644" spans="1:13" hidden="1" x14ac:dyDescent="0.2">
      <c r="A13644" s="27">
        <v>97812</v>
      </c>
      <c r="B13644" s="28" t="s">
        <v>4573</v>
      </c>
      <c r="C13644" s="28" t="s">
        <v>5135</v>
      </c>
      <c r="D13644" s="25">
        <v>42198</v>
      </c>
      <c r="E13644" s="28" t="s">
        <v>4958</v>
      </c>
      <c r="F13644" s="26">
        <v>44.25</v>
      </c>
      <c r="G13644" s="28" t="s">
        <v>3696</v>
      </c>
      <c r="H13644" s="28" t="s">
        <v>3484</v>
      </c>
      <c r="J13644" s="28" t="s">
        <v>4911</v>
      </c>
      <c r="K13644" s="29">
        <v>42199</v>
      </c>
      <c r="L13644" s="28" t="s">
        <v>5658</v>
      </c>
      <c r="M13644" s="28" t="s">
        <v>4995</v>
      </c>
    </row>
    <row r="13645" spans="1:13" hidden="1" x14ac:dyDescent="0.2">
      <c r="A13645" s="27">
        <v>97690</v>
      </c>
      <c r="B13645" s="28" t="s">
        <v>4573</v>
      </c>
      <c r="C13645" s="28" t="s">
        <v>4574</v>
      </c>
      <c r="D13645" s="25">
        <v>42198</v>
      </c>
      <c r="F13645" s="26">
        <v>35</v>
      </c>
      <c r="G13645" s="28" t="s">
        <v>5152</v>
      </c>
      <c r="H13645" s="28" t="s">
        <v>7311</v>
      </c>
      <c r="J13645" s="28" t="s">
        <v>4683</v>
      </c>
      <c r="K13645" s="29">
        <v>42198</v>
      </c>
      <c r="L13645" s="28" t="s">
        <v>7182</v>
      </c>
      <c r="M13645" s="28" t="s">
        <v>7501</v>
      </c>
    </row>
    <row r="13646" spans="1:13" hidden="1" x14ac:dyDescent="0.2">
      <c r="A13646" s="27">
        <v>98056</v>
      </c>
      <c r="B13646" s="28" t="s">
        <v>4573</v>
      </c>
      <c r="C13646" s="28" t="s">
        <v>2008</v>
      </c>
      <c r="D13646" s="25">
        <v>42198</v>
      </c>
      <c r="F13646" s="26">
        <v>16.3</v>
      </c>
      <c r="G13646" s="28" t="s">
        <v>683</v>
      </c>
      <c r="H13646" s="28" t="s">
        <v>3365</v>
      </c>
      <c r="J13646" s="28" t="s">
        <v>4909</v>
      </c>
      <c r="K13646" s="29" t="s">
        <v>502</v>
      </c>
      <c r="L13646" s="28" t="s">
        <v>5658</v>
      </c>
      <c r="M13646" s="28" t="s">
        <v>4831</v>
      </c>
    </row>
    <row r="13647" spans="1:13" hidden="1" x14ac:dyDescent="0.2">
      <c r="A13647" s="27">
        <v>97813</v>
      </c>
      <c r="B13647" s="28" t="s">
        <v>4573</v>
      </c>
      <c r="C13647" s="28" t="s">
        <v>5135</v>
      </c>
      <c r="D13647" s="25">
        <v>42198</v>
      </c>
      <c r="F13647" s="26">
        <v>22.57</v>
      </c>
      <c r="G13647" s="28" t="s">
        <v>2211</v>
      </c>
      <c r="H13647" s="28" t="s">
        <v>3370</v>
      </c>
      <c r="J13647" s="28" t="s">
        <v>4909</v>
      </c>
      <c r="K13647" s="29">
        <v>42199</v>
      </c>
      <c r="L13647" s="28" t="s">
        <v>5658</v>
      </c>
      <c r="M13647" s="28" t="s">
        <v>1650</v>
      </c>
    </row>
    <row r="13648" spans="1:13" hidden="1" x14ac:dyDescent="0.2">
      <c r="A13648" s="27">
        <v>97817</v>
      </c>
      <c r="B13648" s="28" t="s">
        <v>4573</v>
      </c>
      <c r="C13648" s="28" t="s">
        <v>5135</v>
      </c>
      <c r="D13648" s="25">
        <v>42198</v>
      </c>
      <c r="F13648" s="26">
        <v>3</v>
      </c>
      <c r="G13648" s="28" t="s">
        <v>2211</v>
      </c>
      <c r="H13648" s="28" t="s">
        <v>3370</v>
      </c>
      <c r="J13648" s="28" t="s">
        <v>4909</v>
      </c>
      <c r="K13648" s="29">
        <v>42199</v>
      </c>
      <c r="L13648" s="28" t="s">
        <v>5658</v>
      </c>
      <c r="M13648" s="28" t="s">
        <v>1650</v>
      </c>
    </row>
    <row r="13649" spans="1:13" hidden="1" x14ac:dyDescent="0.2">
      <c r="A13649" s="27">
        <v>97811</v>
      </c>
      <c r="B13649" s="28" t="s">
        <v>4573</v>
      </c>
      <c r="C13649" s="28" t="s">
        <v>5135</v>
      </c>
      <c r="D13649" s="25">
        <v>42198</v>
      </c>
      <c r="F13649" s="26">
        <v>61.74</v>
      </c>
      <c r="G13649" s="28" t="s">
        <v>6789</v>
      </c>
      <c r="H13649" s="28" t="s">
        <v>4599</v>
      </c>
      <c r="I13649" s="28" t="s">
        <v>4957</v>
      </c>
      <c r="J13649" s="28" t="s">
        <v>4905</v>
      </c>
      <c r="K13649" s="29">
        <v>42199</v>
      </c>
      <c r="L13649" s="28" t="s">
        <v>5658</v>
      </c>
      <c r="M13649" s="28" t="s">
        <v>6201</v>
      </c>
    </row>
    <row r="13650" spans="1:13" x14ac:dyDescent="0.2">
      <c r="A13650" s="27">
        <v>97810</v>
      </c>
      <c r="B13650" s="28" t="s">
        <v>4573</v>
      </c>
      <c r="C13650" s="28" t="s">
        <v>5135</v>
      </c>
      <c r="D13650" s="25">
        <v>42198</v>
      </c>
      <c r="F13650" s="26">
        <v>263.89999999999998</v>
      </c>
      <c r="G13650" s="28" t="s">
        <v>2205</v>
      </c>
      <c r="H13650" s="28" t="s">
        <v>7151</v>
      </c>
      <c r="J13650" s="28" t="s">
        <v>4911</v>
      </c>
      <c r="K13650" s="29">
        <v>42199</v>
      </c>
      <c r="L13650" s="28" t="s">
        <v>5658</v>
      </c>
      <c r="M13650" s="28" t="s">
        <v>1584</v>
      </c>
    </row>
    <row r="13651" spans="1:13" hidden="1" x14ac:dyDescent="0.2">
      <c r="A13651" s="211">
        <v>97818</v>
      </c>
      <c r="B13651" s="28" t="s">
        <v>4573</v>
      </c>
      <c r="C13651" s="28" t="s">
        <v>5135</v>
      </c>
      <c r="D13651" s="25">
        <v>42199</v>
      </c>
      <c r="E13651" s="28" t="s">
        <v>4960</v>
      </c>
      <c r="F13651" s="26">
        <v>107.42</v>
      </c>
      <c r="G13651" s="28" t="s">
        <v>889</v>
      </c>
      <c r="H13651" s="28" t="s">
        <v>4599</v>
      </c>
      <c r="I13651" s="28" t="s">
        <v>7291</v>
      </c>
      <c r="J13651" s="28" t="s">
        <v>4906</v>
      </c>
      <c r="K13651" s="29">
        <v>42200</v>
      </c>
      <c r="L13651" s="28" t="s">
        <v>5658</v>
      </c>
      <c r="M13651" s="28" t="s">
        <v>4997</v>
      </c>
    </row>
    <row r="13652" spans="1:13" hidden="1" x14ac:dyDescent="0.2">
      <c r="A13652" s="27">
        <v>97819</v>
      </c>
      <c r="B13652" s="28" t="s">
        <v>4573</v>
      </c>
      <c r="C13652" s="28" t="s">
        <v>5135</v>
      </c>
      <c r="D13652" s="25">
        <v>42199</v>
      </c>
      <c r="F13652" s="26">
        <v>7.69</v>
      </c>
      <c r="G13652" s="28" t="s">
        <v>5137</v>
      </c>
      <c r="H13652" s="28" t="s">
        <v>3365</v>
      </c>
      <c r="J13652" s="28" t="s">
        <v>4909</v>
      </c>
      <c r="K13652" s="29">
        <v>42200</v>
      </c>
      <c r="L13652" s="28" t="s">
        <v>5658</v>
      </c>
      <c r="M13652" s="28" t="s">
        <v>6195</v>
      </c>
    </row>
    <row r="13653" spans="1:13" hidden="1" x14ac:dyDescent="0.2">
      <c r="A13653" s="211">
        <v>97687</v>
      </c>
      <c r="B13653" s="28" t="s">
        <v>4579</v>
      </c>
      <c r="C13653" s="28" t="s">
        <v>4574</v>
      </c>
      <c r="D13653" s="25">
        <v>42200</v>
      </c>
      <c r="F13653" s="26">
        <v>150</v>
      </c>
      <c r="G13653" s="28" t="s">
        <v>4580</v>
      </c>
      <c r="H13653" s="28" t="s">
        <v>6667</v>
      </c>
      <c r="K13653" s="29">
        <v>42200</v>
      </c>
      <c r="L13653" s="28" t="s">
        <v>3059</v>
      </c>
      <c r="M13653" s="28" t="s">
        <v>2979</v>
      </c>
    </row>
    <row r="13654" spans="1:13" hidden="1" x14ac:dyDescent="0.2">
      <c r="A13654" s="211">
        <v>97822</v>
      </c>
      <c r="B13654" s="28" t="s">
        <v>4573</v>
      </c>
      <c r="C13654" s="28" t="s">
        <v>5135</v>
      </c>
      <c r="D13654" s="25">
        <v>42200</v>
      </c>
      <c r="F13654" s="26">
        <v>8.24</v>
      </c>
      <c r="G13654" s="28" t="s">
        <v>7050</v>
      </c>
      <c r="H13654" s="28" t="s">
        <v>3488</v>
      </c>
      <c r="J13654" s="28" t="s">
        <v>4911</v>
      </c>
      <c r="K13654" s="29">
        <v>42202</v>
      </c>
      <c r="L13654" s="28" t="s">
        <v>5658</v>
      </c>
      <c r="M13654" s="28" t="s">
        <v>4151</v>
      </c>
    </row>
    <row r="13655" spans="1:13" hidden="1" x14ac:dyDescent="0.2">
      <c r="A13655" s="27">
        <v>97821</v>
      </c>
      <c r="B13655" s="28" t="s">
        <v>4573</v>
      </c>
      <c r="C13655" s="28" t="s">
        <v>5135</v>
      </c>
      <c r="D13655" s="25">
        <v>42200</v>
      </c>
      <c r="F13655" s="26">
        <v>9.99</v>
      </c>
      <c r="G13655" s="28" t="s">
        <v>4139</v>
      </c>
      <c r="H13655" s="28" t="s">
        <v>3381</v>
      </c>
      <c r="J13655" s="28" t="s">
        <v>4911</v>
      </c>
      <c r="K13655" s="29">
        <v>42202</v>
      </c>
      <c r="L13655" s="28" t="s">
        <v>5658</v>
      </c>
      <c r="M13655" s="28" t="s">
        <v>1614</v>
      </c>
    </row>
    <row r="13656" spans="1:13" hidden="1" x14ac:dyDescent="0.2">
      <c r="A13656" s="27">
        <v>97820</v>
      </c>
      <c r="B13656" s="28" t="s">
        <v>4573</v>
      </c>
      <c r="C13656" s="28" t="s">
        <v>5135</v>
      </c>
      <c r="D13656" s="25">
        <v>42200</v>
      </c>
      <c r="F13656" s="26">
        <v>0.63</v>
      </c>
      <c r="G13656" s="28" t="s">
        <v>5137</v>
      </c>
      <c r="H13656" s="28" t="s">
        <v>3365</v>
      </c>
      <c r="J13656" s="28" t="s">
        <v>4909</v>
      </c>
      <c r="K13656" s="29">
        <v>42201</v>
      </c>
      <c r="L13656" s="28" t="s">
        <v>5658</v>
      </c>
      <c r="M13656" s="28" t="s">
        <v>6195</v>
      </c>
    </row>
    <row r="13657" spans="1:13" hidden="1" x14ac:dyDescent="0.2">
      <c r="A13657" s="27">
        <v>97688</v>
      </c>
      <c r="B13657" s="28" t="s">
        <v>4592</v>
      </c>
      <c r="C13657" s="28" t="s">
        <v>4574</v>
      </c>
      <c r="D13657" s="25">
        <v>42200</v>
      </c>
      <c r="F13657" s="26">
        <v>-252.67</v>
      </c>
      <c r="G13657" s="28" t="s">
        <v>6995</v>
      </c>
      <c r="H13657" s="28" t="s">
        <v>6666</v>
      </c>
      <c r="J13657" s="28" t="s">
        <v>4907</v>
      </c>
      <c r="K13657" s="29">
        <v>42200</v>
      </c>
      <c r="L13657" s="28" t="s">
        <v>7177</v>
      </c>
      <c r="M13657" s="28" t="s">
        <v>7489</v>
      </c>
    </row>
    <row r="13658" spans="1:13" hidden="1" x14ac:dyDescent="0.2">
      <c r="A13658" s="27">
        <v>97824</v>
      </c>
      <c r="B13658" s="28" t="s">
        <v>4573</v>
      </c>
      <c r="C13658" s="28" t="s">
        <v>5135</v>
      </c>
      <c r="D13658" s="25">
        <v>42201</v>
      </c>
      <c r="F13658" s="26">
        <v>5.75</v>
      </c>
      <c r="G13658" s="28" t="s">
        <v>7119</v>
      </c>
      <c r="H13658" s="28" t="s">
        <v>3365</v>
      </c>
      <c r="J13658" s="28" t="s">
        <v>4911</v>
      </c>
      <c r="K13658" s="29">
        <v>42202</v>
      </c>
      <c r="L13658" s="28" t="s">
        <v>5658</v>
      </c>
      <c r="M13658" s="28" t="s">
        <v>6161</v>
      </c>
    </row>
    <row r="13659" spans="1:13" hidden="1" x14ac:dyDescent="0.2">
      <c r="A13659" s="27">
        <v>98057.1</v>
      </c>
      <c r="B13659" s="28" t="s">
        <v>4573</v>
      </c>
      <c r="C13659" s="28" t="s">
        <v>2008</v>
      </c>
      <c r="D13659" s="25">
        <v>42201</v>
      </c>
      <c r="E13659" s="28" t="s">
        <v>8362</v>
      </c>
      <c r="F13659" s="26">
        <v>3</v>
      </c>
      <c r="G13659" s="28" t="s">
        <v>683</v>
      </c>
      <c r="H13659" s="28" t="s">
        <v>277</v>
      </c>
      <c r="J13659" s="28" t="s">
        <v>4909</v>
      </c>
      <c r="K13659" s="29" t="s">
        <v>503</v>
      </c>
      <c r="L13659" s="28" t="s">
        <v>5658</v>
      </c>
      <c r="M13659" s="28" t="s">
        <v>4834</v>
      </c>
    </row>
    <row r="13660" spans="1:13" hidden="1" x14ac:dyDescent="0.2">
      <c r="A13660" s="27">
        <v>98057.2</v>
      </c>
      <c r="B13660" s="28" t="s">
        <v>4573</v>
      </c>
      <c r="C13660" s="28" t="s">
        <v>2008</v>
      </c>
      <c r="D13660" s="25">
        <v>42201</v>
      </c>
      <c r="F13660" s="26">
        <v>34.61</v>
      </c>
      <c r="G13660" s="28" t="s">
        <v>683</v>
      </c>
      <c r="H13660" s="28" t="s">
        <v>3365</v>
      </c>
      <c r="J13660" s="28" t="s">
        <v>4909</v>
      </c>
      <c r="K13660" s="29" t="s">
        <v>503</v>
      </c>
      <c r="L13660" s="28" t="s">
        <v>5658</v>
      </c>
      <c r="M13660" s="28" t="s">
        <v>4834</v>
      </c>
    </row>
    <row r="13661" spans="1:13" hidden="1" x14ac:dyDescent="0.2">
      <c r="A13661" s="27">
        <v>98058</v>
      </c>
      <c r="B13661" s="28" t="s">
        <v>4573</v>
      </c>
      <c r="C13661" s="28" t="s">
        <v>2008</v>
      </c>
      <c r="D13661" s="25">
        <v>42201</v>
      </c>
      <c r="F13661" s="26">
        <v>35.31</v>
      </c>
      <c r="G13661" s="28" t="s">
        <v>683</v>
      </c>
      <c r="H13661" s="28" t="s">
        <v>7322</v>
      </c>
      <c r="J13661" s="28" t="s">
        <v>7139</v>
      </c>
      <c r="K13661" s="29" t="s">
        <v>503</v>
      </c>
      <c r="L13661" s="28" t="s">
        <v>5658</v>
      </c>
      <c r="M13661" s="28" t="s">
        <v>4832</v>
      </c>
    </row>
    <row r="13662" spans="1:13" hidden="1" x14ac:dyDescent="0.2">
      <c r="A13662" s="27">
        <v>97823</v>
      </c>
      <c r="B13662" s="28" t="s">
        <v>4573</v>
      </c>
      <c r="C13662" s="28" t="s">
        <v>5135</v>
      </c>
      <c r="D13662" s="25">
        <v>42201</v>
      </c>
      <c r="F13662" s="26">
        <v>35</v>
      </c>
      <c r="G13662" s="28" t="s">
        <v>7486</v>
      </c>
      <c r="H13662" s="28" t="s">
        <v>3381</v>
      </c>
      <c r="J13662" s="28" t="s">
        <v>4906</v>
      </c>
      <c r="K13662" s="29">
        <v>42202</v>
      </c>
      <c r="L13662" s="28" t="s">
        <v>5658</v>
      </c>
      <c r="M13662" s="28" t="s">
        <v>5565</v>
      </c>
    </row>
    <row r="13663" spans="1:13" hidden="1" x14ac:dyDescent="0.2">
      <c r="A13663" s="27">
        <v>97685</v>
      </c>
      <c r="B13663" s="28" t="s">
        <v>4573</v>
      </c>
      <c r="C13663" s="28" t="s">
        <v>4574</v>
      </c>
      <c r="D13663" s="25">
        <v>42201</v>
      </c>
      <c r="E13663" s="28" t="s">
        <v>4968</v>
      </c>
      <c r="F13663" s="26">
        <v>1496.66</v>
      </c>
      <c r="G13663" s="28" t="s">
        <v>3344</v>
      </c>
      <c r="H13663" s="28" t="s">
        <v>7324</v>
      </c>
      <c r="I13663" s="28" t="s">
        <v>2516</v>
      </c>
      <c r="J13663" s="28" t="s">
        <v>4909</v>
      </c>
      <c r="K13663" s="29">
        <v>42201</v>
      </c>
      <c r="L13663" s="28" t="s">
        <v>5361</v>
      </c>
      <c r="M13663" s="28" t="s">
        <v>7499</v>
      </c>
    </row>
    <row r="13664" spans="1:13" hidden="1" x14ac:dyDescent="0.2">
      <c r="A13664" s="27">
        <v>97686</v>
      </c>
      <c r="B13664" s="28" t="s">
        <v>4573</v>
      </c>
      <c r="C13664" s="28" t="s">
        <v>4574</v>
      </c>
      <c r="D13664" s="25">
        <v>42201</v>
      </c>
      <c r="E13664" s="28" t="s">
        <v>4969</v>
      </c>
      <c r="F13664" s="26">
        <v>1324.76</v>
      </c>
      <c r="G13664" s="28" t="s">
        <v>3344</v>
      </c>
      <c r="H13664" s="28" t="s">
        <v>7324</v>
      </c>
      <c r="I13664" s="28" t="s">
        <v>2516</v>
      </c>
      <c r="J13664" s="28" t="s">
        <v>4909</v>
      </c>
      <c r="K13664" s="29">
        <v>42201</v>
      </c>
      <c r="L13664" s="28" t="s">
        <v>5361</v>
      </c>
      <c r="M13664" s="28" t="s">
        <v>7500</v>
      </c>
    </row>
    <row r="13665" spans="1:13" hidden="1" x14ac:dyDescent="0.2">
      <c r="A13665" s="211">
        <v>97826</v>
      </c>
      <c r="B13665" s="28" t="s">
        <v>4573</v>
      </c>
      <c r="C13665" s="28" t="s">
        <v>5135</v>
      </c>
      <c r="D13665" s="25">
        <v>42202</v>
      </c>
      <c r="F13665" s="26">
        <v>29.99</v>
      </c>
      <c r="G13665" s="28" t="s">
        <v>4915</v>
      </c>
      <c r="H13665" s="28" t="s">
        <v>4595</v>
      </c>
      <c r="J13665" s="28" t="s">
        <v>4907</v>
      </c>
      <c r="K13665" s="29">
        <v>42203</v>
      </c>
      <c r="L13665" s="28" t="s">
        <v>5658</v>
      </c>
      <c r="M13665" s="28" t="s">
        <v>1423</v>
      </c>
    </row>
    <row r="13666" spans="1:13" hidden="1" x14ac:dyDescent="0.2">
      <c r="A13666" s="211">
        <v>97825</v>
      </c>
      <c r="B13666" s="28" t="s">
        <v>4573</v>
      </c>
      <c r="C13666" s="28" t="s">
        <v>5135</v>
      </c>
      <c r="D13666" s="25">
        <v>42202</v>
      </c>
      <c r="E13666" s="28" t="s">
        <v>3533</v>
      </c>
      <c r="F13666" s="26">
        <v>36.229999999999997</v>
      </c>
      <c r="G13666" s="28" t="s">
        <v>6085</v>
      </c>
      <c r="H13666" s="28" t="s">
        <v>5953</v>
      </c>
      <c r="J13666" s="28" t="s">
        <v>4909</v>
      </c>
      <c r="K13666" s="29">
        <v>42203</v>
      </c>
      <c r="L13666" s="28" t="s">
        <v>5658</v>
      </c>
      <c r="M13666" s="28" t="s">
        <v>3409</v>
      </c>
    </row>
    <row r="13667" spans="1:13" hidden="1" x14ac:dyDescent="0.2">
      <c r="A13667" s="27">
        <v>97827</v>
      </c>
      <c r="B13667" s="28" t="s">
        <v>4573</v>
      </c>
      <c r="C13667" s="28" t="s">
        <v>5135</v>
      </c>
      <c r="D13667" s="25">
        <v>42202</v>
      </c>
      <c r="F13667" s="26">
        <v>9.8000000000000007</v>
      </c>
      <c r="G13667" s="28" t="s">
        <v>2545</v>
      </c>
      <c r="H13667" s="28" t="s">
        <v>3488</v>
      </c>
      <c r="J13667" s="28" t="s">
        <v>4908</v>
      </c>
      <c r="K13667" s="29">
        <v>42203</v>
      </c>
      <c r="L13667" s="28" t="s">
        <v>5658</v>
      </c>
      <c r="M13667" s="28" t="s">
        <v>6907</v>
      </c>
    </row>
    <row r="13668" spans="1:13" hidden="1" x14ac:dyDescent="0.2">
      <c r="A13668" s="27">
        <v>97684</v>
      </c>
      <c r="B13668" s="28" t="s">
        <v>4585</v>
      </c>
      <c r="C13668" s="28" t="s">
        <v>4574</v>
      </c>
      <c r="D13668" s="25">
        <v>42202</v>
      </c>
      <c r="F13668" s="26">
        <v>79.790000000000006</v>
      </c>
      <c r="G13668" s="28" t="s">
        <v>5142</v>
      </c>
      <c r="H13668" s="28" t="s">
        <v>5948</v>
      </c>
      <c r="K13668" s="29">
        <v>42202</v>
      </c>
      <c r="L13668" s="28" t="s">
        <v>7174</v>
      </c>
      <c r="M13668" s="28" t="s">
        <v>7175</v>
      </c>
    </row>
    <row r="13669" spans="1:13" hidden="1" x14ac:dyDescent="0.2">
      <c r="A13669" s="27">
        <v>97828</v>
      </c>
      <c r="B13669" s="28" t="s">
        <v>4573</v>
      </c>
      <c r="C13669" s="28" t="s">
        <v>5135</v>
      </c>
      <c r="D13669" s="25">
        <v>42202</v>
      </c>
      <c r="F13669" s="26">
        <v>7.68</v>
      </c>
      <c r="G13669" s="28" t="s">
        <v>5137</v>
      </c>
      <c r="H13669" s="28" t="s">
        <v>3365</v>
      </c>
      <c r="J13669" s="28" t="s">
        <v>4909</v>
      </c>
      <c r="K13669" s="29">
        <v>42203</v>
      </c>
      <c r="L13669" s="28" t="s">
        <v>5658</v>
      </c>
      <c r="M13669" s="28" t="s">
        <v>2380</v>
      </c>
    </row>
    <row r="13670" spans="1:13" hidden="1" x14ac:dyDescent="0.2">
      <c r="A13670" s="211">
        <v>97967</v>
      </c>
      <c r="B13670" s="28" t="s">
        <v>4573</v>
      </c>
      <c r="C13670" s="28" t="s">
        <v>5135</v>
      </c>
      <c r="D13670" s="25">
        <v>42203</v>
      </c>
      <c r="F13670" s="26">
        <v>2.19</v>
      </c>
      <c r="G13670" s="28" t="s">
        <v>1555</v>
      </c>
      <c r="H13670" s="28" t="s">
        <v>3370</v>
      </c>
      <c r="J13670" s="28" t="s">
        <v>4909</v>
      </c>
      <c r="K13670" s="29">
        <v>42205</v>
      </c>
      <c r="L13670" s="28" t="s">
        <v>5658</v>
      </c>
      <c r="M13670" s="28" t="s">
        <v>5076</v>
      </c>
    </row>
    <row r="13671" spans="1:13" hidden="1" x14ac:dyDescent="0.2">
      <c r="A13671" s="211">
        <v>97966</v>
      </c>
      <c r="B13671" s="28" t="s">
        <v>4573</v>
      </c>
      <c r="C13671" s="28" t="s">
        <v>5135</v>
      </c>
      <c r="D13671" s="25">
        <v>42203</v>
      </c>
      <c r="F13671" s="26">
        <v>28.96</v>
      </c>
      <c r="G13671" s="28" t="s">
        <v>1566</v>
      </c>
      <c r="H13671" s="28" t="s">
        <v>3370</v>
      </c>
      <c r="J13671" s="28" t="s">
        <v>4909</v>
      </c>
      <c r="K13671" s="29">
        <v>42205</v>
      </c>
      <c r="L13671" s="28" t="s">
        <v>5658</v>
      </c>
      <c r="M13671" s="28" t="s">
        <v>6894</v>
      </c>
    </row>
    <row r="13672" spans="1:13" hidden="1" x14ac:dyDescent="0.2">
      <c r="A13672" s="211">
        <v>97964</v>
      </c>
      <c r="B13672" s="28" t="s">
        <v>4573</v>
      </c>
      <c r="C13672" s="28" t="s">
        <v>5135</v>
      </c>
      <c r="D13672" s="25">
        <v>42203</v>
      </c>
      <c r="E13672" s="28" t="s">
        <v>4105</v>
      </c>
      <c r="F13672" s="26">
        <v>34.479999999999997</v>
      </c>
      <c r="G13672" s="28" t="s">
        <v>3355</v>
      </c>
      <c r="H13672" s="28" t="s">
        <v>5953</v>
      </c>
      <c r="J13672" s="28" t="s">
        <v>4909</v>
      </c>
      <c r="K13672" s="29">
        <v>42205</v>
      </c>
      <c r="L13672" s="28" t="s">
        <v>5658</v>
      </c>
      <c r="M13672" s="28" t="s">
        <v>5075</v>
      </c>
    </row>
    <row r="13673" spans="1:13" hidden="1" x14ac:dyDescent="0.2">
      <c r="A13673" s="27">
        <v>98059</v>
      </c>
      <c r="B13673" s="28" t="s">
        <v>4573</v>
      </c>
      <c r="C13673" s="28" t="s">
        <v>2008</v>
      </c>
      <c r="D13673" s="25">
        <v>42203</v>
      </c>
      <c r="F13673" s="26">
        <v>26.25</v>
      </c>
      <c r="G13673" s="28" t="s">
        <v>683</v>
      </c>
      <c r="H13673" s="28" t="s">
        <v>3365</v>
      </c>
      <c r="J13673" s="28" t="s">
        <v>4909</v>
      </c>
      <c r="K13673" s="29" t="s">
        <v>504</v>
      </c>
      <c r="L13673" s="28" t="s">
        <v>5658</v>
      </c>
      <c r="M13673" s="28" t="s">
        <v>4831</v>
      </c>
    </row>
    <row r="13674" spans="1:13" hidden="1" x14ac:dyDescent="0.2">
      <c r="A13674" s="27">
        <v>97965</v>
      </c>
      <c r="B13674" s="28" t="s">
        <v>4573</v>
      </c>
      <c r="C13674" s="28" t="s">
        <v>5135</v>
      </c>
      <c r="D13674" s="25">
        <v>42203</v>
      </c>
      <c r="F13674" s="26">
        <v>4.5999999999999996</v>
      </c>
      <c r="G13674" s="28" t="s">
        <v>2210</v>
      </c>
      <c r="H13674" s="28" t="s">
        <v>3484</v>
      </c>
      <c r="J13674" s="28" t="s">
        <v>4907</v>
      </c>
      <c r="K13674" s="29">
        <v>42205</v>
      </c>
      <c r="L13674" s="28" t="s">
        <v>5658</v>
      </c>
      <c r="M13674" s="28" t="s">
        <v>1770</v>
      </c>
    </row>
    <row r="13675" spans="1:13" hidden="1" x14ac:dyDescent="0.2">
      <c r="A13675" s="27">
        <v>97968</v>
      </c>
      <c r="B13675" s="28" t="s">
        <v>4573</v>
      </c>
      <c r="C13675" s="28" t="s">
        <v>5135</v>
      </c>
      <c r="D13675" s="25">
        <v>42204</v>
      </c>
      <c r="F13675" s="26">
        <v>8.8000000000000007</v>
      </c>
      <c r="G13675" s="28" t="s">
        <v>2158</v>
      </c>
      <c r="H13675" s="28" t="s">
        <v>3488</v>
      </c>
      <c r="J13675" s="28" t="s">
        <v>4908</v>
      </c>
      <c r="K13675" s="29">
        <v>42206</v>
      </c>
      <c r="L13675" s="28" t="s">
        <v>5658</v>
      </c>
      <c r="M13675" s="28" t="s">
        <v>6400</v>
      </c>
    </row>
    <row r="13676" spans="1:13" hidden="1" x14ac:dyDescent="0.2">
      <c r="A13676" s="27">
        <v>97969</v>
      </c>
      <c r="B13676" s="28" t="s">
        <v>4573</v>
      </c>
      <c r="C13676" s="28" t="s">
        <v>5135</v>
      </c>
      <c r="D13676" s="25">
        <v>42205</v>
      </c>
      <c r="F13676" s="26">
        <v>4.8899999999999997</v>
      </c>
      <c r="G13676" s="28" t="s">
        <v>7119</v>
      </c>
      <c r="H13676" s="28" t="s">
        <v>3365</v>
      </c>
      <c r="J13676" s="28" t="s">
        <v>4911</v>
      </c>
      <c r="K13676" s="29">
        <v>42206</v>
      </c>
      <c r="L13676" s="28" t="s">
        <v>5658</v>
      </c>
      <c r="M13676" s="28" t="s">
        <v>6161</v>
      </c>
    </row>
    <row r="13677" spans="1:13" hidden="1" x14ac:dyDescent="0.2">
      <c r="A13677" s="27">
        <v>97963</v>
      </c>
      <c r="B13677" s="28" t="s">
        <v>4573</v>
      </c>
      <c r="C13677" s="28" t="s">
        <v>4574</v>
      </c>
      <c r="D13677" s="25">
        <v>42205</v>
      </c>
      <c r="F13677" s="26">
        <v>35</v>
      </c>
      <c r="G13677" s="28" t="s">
        <v>5152</v>
      </c>
      <c r="H13677" s="28" t="s">
        <v>7311</v>
      </c>
      <c r="J13677" s="28" t="s">
        <v>4683</v>
      </c>
      <c r="K13677" s="29">
        <v>42205</v>
      </c>
      <c r="L13677" s="28" t="s">
        <v>7182</v>
      </c>
      <c r="M13677" s="28" t="s">
        <v>1768</v>
      </c>
    </row>
    <row r="13678" spans="1:13" hidden="1" x14ac:dyDescent="0.2">
      <c r="A13678" s="27">
        <v>98060</v>
      </c>
      <c r="B13678" s="28" t="s">
        <v>4573</v>
      </c>
      <c r="C13678" s="28" t="s">
        <v>2008</v>
      </c>
      <c r="D13678" s="25">
        <v>42205</v>
      </c>
      <c r="F13678" s="26">
        <v>24.38</v>
      </c>
      <c r="G13678" s="28" t="s">
        <v>683</v>
      </c>
      <c r="H13678" s="28" t="s">
        <v>3365</v>
      </c>
      <c r="J13678" s="28" t="s">
        <v>4909</v>
      </c>
      <c r="K13678" s="29" t="s">
        <v>505</v>
      </c>
      <c r="L13678" s="28" t="s">
        <v>5658</v>
      </c>
      <c r="M13678" s="28" t="s">
        <v>2614</v>
      </c>
    </row>
    <row r="13679" spans="1:13" hidden="1" x14ac:dyDescent="0.2">
      <c r="A13679" s="27">
        <v>98061</v>
      </c>
      <c r="B13679" s="28" t="s">
        <v>4573</v>
      </c>
      <c r="C13679" s="28" t="s">
        <v>2008</v>
      </c>
      <c r="D13679" s="25">
        <v>42205</v>
      </c>
      <c r="E13679" s="28" t="s">
        <v>8357</v>
      </c>
      <c r="F13679" s="26">
        <v>15</v>
      </c>
      <c r="G13679" s="28" t="s">
        <v>683</v>
      </c>
      <c r="H13679" s="28" t="s">
        <v>7323</v>
      </c>
      <c r="J13679" s="28" t="s">
        <v>4912</v>
      </c>
      <c r="K13679" s="29" t="s">
        <v>505</v>
      </c>
      <c r="L13679" s="28" t="s">
        <v>5658</v>
      </c>
      <c r="M13679" s="28" t="s">
        <v>2614</v>
      </c>
    </row>
    <row r="13680" spans="1:13" hidden="1" x14ac:dyDescent="0.2">
      <c r="A13680" s="211">
        <v>97961</v>
      </c>
      <c r="B13680" s="28" t="s">
        <v>4573</v>
      </c>
      <c r="C13680" s="28" t="s">
        <v>4574</v>
      </c>
      <c r="D13680" s="25">
        <v>42206</v>
      </c>
      <c r="E13680" s="28" t="s">
        <v>4012</v>
      </c>
      <c r="F13680" s="26">
        <v>265</v>
      </c>
      <c r="G13680" s="28" t="s">
        <v>685</v>
      </c>
      <c r="H13680" s="28" t="s">
        <v>7322</v>
      </c>
      <c r="J13680" s="28" t="s">
        <v>7139</v>
      </c>
      <c r="K13680" s="29">
        <v>42206</v>
      </c>
      <c r="L13680" s="28" t="s">
        <v>7212</v>
      </c>
      <c r="M13680" s="28" t="s">
        <v>1766</v>
      </c>
    </row>
    <row r="13681" spans="1:13" hidden="1" x14ac:dyDescent="0.2">
      <c r="A13681" s="211">
        <v>97960</v>
      </c>
      <c r="B13681" s="28" t="s">
        <v>4573</v>
      </c>
      <c r="C13681" s="28" t="s">
        <v>4574</v>
      </c>
      <c r="D13681" s="25">
        <v>42206</v>
      </c>
      <c r="E13681" s="28" t="s">
        <v>529</v>
      </c>
      <c r="F13681" s="26">
        <v>52</v>
      </c>
      <c r="G13681" s="28" t="s">
        <v>4970</v>
      </c>
      <c r="H13681" s="28" t="s">
        <v>4599</v>
      </c>
      <c r="I13681" s="28" t="s">
        <v>8194</v>
      </c>
      <c r="J13681" s="28" t="s">
        <v>4908</v>
      </c>
      <c r="K13681" s="29">
        <v>42206</v>
      </c>
      <c r="L13681" s="28" t="s">
        <v>7176</v>
      </c>
      <c r="M13681" s="28">
        <v>1523</v>
      </c>
    </row>
    <row r="13682" spans="1:13" hidden="1" x14ac:dyDescent="0.2">
      <c r="A13682" s="211">
        <v>97970</v>
      </c>
      <c r="B13682" s="28" t="s">
        <v>4573</v>
      </c>
      <c r="C13682" s="28" t="s">
        <v>5135</v>
      </c>
      <c r="D13682" s="25">
        <v>42206</v>
      </c>
      <c r="E13682" s="28" t="s">
        <v>7810</v>
      </c>
      <c r="F13682" s="26">
        <v>7.65</v>
      </c>
      <c r="G13682" s="28" t="s">
        <v>3702</v>
      </c>
      <c r="H13682" s="28" t="s">
        <v>3484</v>
      </c>
      <c r="J13682" s="28" t="s">
        <v>4907</v>
      </c>
      <c r="K13682" s="29">
        <v>42207</v>
      </c>
      <c r="L13682" s="28" t="s">
        <v>5658</v>
      </c>
      <c r="M13682" s="28" t="s">
        <v>1771</v>
      </c>
    </row>
    <row r="13683" spans="1:13" hidden="1" x14ac:dyDescent="0.2">
      <c r="A13683" s="27">
        <v>97972</v>
      </c>
      <c r="B13683" s="28" t="s">
        <v>4573</v>
      </c>
      <c r="C13683" s="28" t="s">
        <v>5135</v>
      </c>
      <c r="D13683" s="25">
        <v>42206</v>
      </c>
      <c r="F13683" s="26">
        <v>14.09</v>
      </c>
      <c r="G13683" s="28" t="s">
        <v>683</v>
      </c>
      <c r="H13683" s="28" t="s">
        <v>3365</v>
      </c>
      <c r="J13683" s="28" t="s">
        <v>4909</v>
      </c>
      <c r="K13683" s="29">
        <v>42207</v>
      </c>
      <c r="L13683" s="28" t="s">
        <v>5658</v>
      </c>
      <c r="M13683" s="28" t="s">
        <v>7857</v>
      </c>
    </row>
    <row r="13684" spans="1:13" hidden="1" x14ac:dyDescent="0.2">
      <c r="A13684" s="27">
        <v>97971</v>
      </c>
      <c r="B13684" s="28" t="s">
        <v>4573</v>
      </c>
      <c r="C13684" s="28" t="s">
        <v>5135</v>
      </c>
      <c r="D13684" s="25">
        <v>42206</v>
      </c>
      <c r="F13684" s="26">
        <v>3.08</v>
      </c>
      <c r="G13684" s="28" t="s">
        <v>5137</v>
      </c>
      <c r="H13684" s="28" t="s">
        <v>3365</v>
      </c>
      <c r="J13684" s="28" t="s">
        <v>4909</v>
      </c>
      <c r="K13684" s="29">
        <v>42207</v>
      </c>
      <c r="L13684" s="28" t="s">
        <v>5658</v>
      </c>
      <c r="M13684" s="28" t="s">
        <v>6195</v>
      </c>
    </row>
    <row r="13685" spans="1:13" hidden="1" x14ac:dyDescent="0.2">
      <c r="A13685" s="27">
        <v>97962</v>
      </c>
      <c r="B13685" s="28" t="s">
        <v>4592</v>
      </c>
      <c r="C13685" s="28" t="s">
        <v>4574</v>
      </c>
      <c r="D13685" s="25">
        <v>42206</v>
      </c>
      <c r="F13685" s="26">
        <v>-1136.6400000000001</v>
      </c>
      <c r="G13685" s="28" t="s">
        <v>3622</v>
      </c>
      <c r="H13685" s="28" t="s">
        <v>6666</v>
      </c>
      <c r="J13685" s="28" t="s">
        <v>4907</v>
      </c>
      <c r="K13685" s="29">
        <v>42206</v>
      </c>
      <c r="L13685" s="28" t="s">
        <v>7177</v>
      </c>
      <c r="M13685" s="28" t="s">
        <v>1767</v>
      </c>
    </row>
    <row r="13686" spans="1:13" hidden="1" x14ac:dyDescent="0.2">
      <c r="A13686" s="211">
        <v>98063</v>
      </c>
      <c r="B13686" s="28" t="s">
        <v>4573</v>
      </c>
      <c r="C13686" s="28" t="s">
        <v>2008</v>
      </c>
      <c r="D13686" s="25">
        <v>42207</v>
      </c>
      <c r="F13686" s="26">
        <v>4.49</v>
      </c>
      <c r="G13686" s="28" t="s">
        <v>3781</v>
      </c>
      <c r="H13686" s="28" t="s">
        <v>7323</v>
      </c>
      <c r="J13686" s="28" t="s">
        <v>4912</v>
      </c>
      <c r="K13686" s="29" t="s">
        <v>506</v>
      </c>
      <c r="L13686" s="28" t="s">
        <v>5658</v>
      </c>
      <c r="M13686" s="28" t="s">
        <v>507</v>
      </c>
    </row>
    <row r="13687" spans="1:13" hidden="1" x14ac:dyDescent="0.2">
      <c r="A13687" s="27">
        <v>97974</v>
      </c>
      <c r="B13687" s="28" t="s">
        <v>4573</v>
      </c>
      <c r="C13687" s="28" t="s">
        <v>5135</v>
      </c>
      <c r="D13687" s="25">
        <v>42207</v>
      </c>
      <c r="F13687" s="26">
        <v>6</v>
      </c>
      <c r="G13687" s="28" t="s">
        <v>7119</v>
      </c>
      <c r="H13687" s="28" t="s">
        <v>3365</v>
      </c>
      <c r="J13687" s="28" t="s">
        <v>4911</v>
      </c>
      <c r="K13687" s="29">
        <v>42208</v>
      </c>
      <c r="L13687" s="28" t="s">
        <v>5658</v>
      </c>
      <c r="M13687" s="28" t="s">
        <v>6161</v>
      </c>
    </row>
    <row r="13688" spans="1:13" hidden="1" x14ac:dyDescent="0.2">
      <c r="A13688" s="27">
        <v>97973</v>
      </c>
      <c r="B13688" s="28" t="s">
        <v>4573</v>
      </c>
      <c r="C13688" s="28" t="s">
        <v>5135</v>
      </c>
      <c r="D13688" s="25">
        <v>42207</v>
      </c>
      <c r="E13688" s="28" t="s">
        <v>6692</v>
      </c>
      <c r="F13688" s="26">
        <v>31</v>
      </c>
      <c r="G13688" s="28" t="s">
        <v>688</v>
      </c>
      <c r="H13688" s="28" t="s">
        <v>3484</v>
      </c>
      <c r="J13688" s="28" t="s">
        <v>4907</v>
      </c>
      <c r="K13688" s="29">
        <v>42208</v>
      </c>
      <c r="L13688" s="28" t="s">
        <v>5658</v>
      </c>
      <c r="M13688" s="28" t="s">
        <v>1772</v>
      </c>
    </row>
    <row r="13689" spans="1:13" hidden="1" x14ac:dyDescent="0.2">
      <c r="A13689" s="27">
        <v>98062</v>
      </c>
      <c r="B13689" s="28" t="s">
        <v>4573</v>
      </c>
      <c r="C13689" s="28" t="s">
        <v>2008</v>
      </c>
      <c r="D13689" s="25">
        <v>42207</v>
      </c>
      <c r="F13689" s="26">
        <v>54.75</v>
      </c>
      <c r="G13689" s="28" t="s">
        <v>683</v>
      </c>
      <c r="H13689" s="28" t="s">
        <v>7322</v>
      </c>
      <c r="J13689" s="28" t="s">
        <v>7139</v>
      </c>
      <c r="K13689" s="29" t="s">
        <v>506</v>
      </c>
      <c r="L13689" s="28" t="s">
        <v>5658</v>
      </c>
      <c r="M13689" s="28" t="s">
        <v>4832</v>
      </c>
    </row>
    <row r="13690" spans="1:13" hidden="1" x14ac:dyDescent="0.2">
      <c r="A13690" s="27">
        <v>97959</v>
      </c>
      <c r="B13690" s="28" t="s">
        <v>4585</v>
      </c>
      <c r="C13690" s="28" t="s">
        <v>4574</v>
      </c>
      <c r="D13690" s="25">
        <v>42207</v>
      </c>
      <c r="F13690" s="26">
        <v>20.8</v>
      </c>
      <c r="G13690" s="28" t="s">
        <v>5141</v>
      </c>
      <c r="H13690" s="28" t="s">
        <v>5948</v>
      </c>
      <c r="J13690" s="28" t="s">
        <v>4907</v>
      </c>
      <c r="K13690" s="29">
        <v>42207</v>
      </c>
      <c r="L13690" s="28" t="s">
        <v>7174</v>
      </c>
      <c r="M13690" s="28" t="s">
        <v>5035</v>
      </c>
    </row>
    <row r="13691" spans="1:13" hidden="1" x14ac:dyDescent="0.2">
      <c r="A13691" s="27">
        <v>97958</v>
      </c>
      <c r="B13691" s="28" t="s">
        <v>4573</v>
      </c>
      <c r="C13691" s="28" t="s">
        <v>4574</v>
      </c>
      <c r="D13691" s="25">
        <v>42208</v>
      </c>
      <c r="E13691" s="28" t="s">
        <v>3389</v>
      </c>
      <c r="F13691" s="26">
        <v>48.69</v>
      </c>
      <c r="G13691" s="28" t="s">
        <v>5139</v>
      </c>
      <c r="H13691" s="28" t="s">
        <v>3381</v>
      </c>
      <c r="J13691" s="28" t="s">
        <v>4911</v>
      </c>
      <c r="K13691" s="29">
        <v>42208</v>
      </c>
      <c r="L13691" s="28" t="s">
        <v>7174</v>
      </c>
      <c r="M13691" s="28" t="s">
        <v>7209</v>
      </c>
    </row>
    <row r="13692" spans="1:13" hidden="1" x14ac:dyDescent="0.2">
      <c r="A13692" s="27">
        <v>97975</v>
      </c>
      <c r="B13692" s="28" t="s">
        <v>4573</v>
      </c>
      <c r="C13692" s="28" t="s">
        <v>5135</v>
      </c>
      <c r="D13692" s="25">
        <v>42208</v>
      </c>
      <c r="E13692" s="28" t="s">
        <v>7809</v>
      </c>
      <c r="F13692" s="26">
        <v>19.75</v>
      </c>
      <c r="G13692" s="28" t="s">
        <v>3696</v>
      </c>
      <c r="H13692" s="28" t="s">
        <v>3484</v>
      </c>
      <c r="J13692" s="28" t="s">
        <v>4907</v>
      </c>
      <c r="K13692" s="29">
        <v>42209</v>
      </c>
      <c r="L13692" s="28" t="s">
        <v>5658</v>
      </c>
      <c r="M13692" s="28" t="s">
        <v>1773</v>
      </c>
    </row>
    <row r="13693" spans="1:13" hidden="1" x14ac:dyDescent="0.2">
      <c r="A13693" s="27">
        <v>98064</v>
      </c>
      <c r="B13693" s="28" t="s">
        <v>4573</v>
      </c>
      <c r="C13693" s="28" t="s">
        <v>2008</v>
      </c>
      <c r="D13693" s="25">
        <v>42208</v>
      </c>
      <c r="F13693" s="26">
        <v>6.75</v>
      </c>
      <c r="G13693" s="28" t="s">
        <v>683</v>
      </c>
      <c r="H13693" s="28" t="s">
        <v>3365</v>
      </c>
      <c r="J13693" s="28" t="s">
        <v>4909</v>
      </c>
      <c r="K13693" s="29" t="s">
        <v>508</v>
      </c>
      <c r="L13693" s="28" t="s">
        <v>5658</v>
      </c>
      <c r="M13693" s="28" t="s">
        <v>4836</v>
      </c>
    </row>
    <row r="13694" spans="1:13" hidden="1" x14ac:dyDescent="0.2">
      <c r="A13694" s="27">
        <v>97976</v>
      </c>
      <c r="B13694" s="28" t="s">
        <v>4573</v>
      </c>
      <c r="C13694" s="28" t="s">
        <v>5135</v>
      </c>
      <c r="D13694" s="25">
        <v>42209</v>
      </c>
      <c r="F13694" s="26">
        <v>4.99</v>
      </c>
      <c r="G13694" s="28" t="s">
        <v>7119</v>
      </c>
      <c r="H13694" s="28" t="s">
        <v>3365</v>
      </c>
      <c r="J13694" s="28" t="s">
        <v>4911</v>
      </c>
      <c r="K13694" s="29">
        <v>42210</v>
      </c>
      <c r="L13694" s="28" t="s">
        <v>5658</v>
      </c>
      <c r="M13694" s="28" t="s">
        <v>6161</v>
      </c>
    </row>
    <row r="13695" spans="1:13" hidden="1" x14ac:dyDescent="0.2">
      <c r="A13695" s="27">
        <v>97978</v>
      </c>
      <c r="B13695" s="28" t="s">
        <v>4573</v>
      </c>
      <c r="C13695" s="28" t="s">
        <v>5135</v>
      </c>
      <c r="D13695" s="25">
        <v>42209</v>
      </c>
      <c r="F13695" s="26">
        <v>20.2</v>
      </c>
      <c r="G13695" s="28" t="s">
        <v>683</v>
      </c>
      <c r="H13695" s="28" t="s">
        <v>3365</v>
      </c>
      <c r="J13695" s="28" t="s">
        <v>4909</v>
      </c>
      <c r="K13695" s="29">
        <v>42210</v>
      </c>
      <c r="L13695" s="28" t="s">
        <v>5658</v>
      </c>
      <c r="M13695" s="28" t="s">
        <v>7857</v>
      </c>
    </row>
    <row r="13696" spans="1:13" hidden="1" x14ac:dyDescent="0.2">
      <c r="A13696" s="27">
        <v>97977.1</v>
      </c>
      <c r="B13696" s="28" t="s">
        <v>4573</v>
      </c>
      <c r="C13696" s="28" t="s">
        <v>5135</v>
      </c>
      <c r="D13696" s="25">
        <v>42209</v>
      </c>
      <c r="E13696" s="28" t="s">
        <v>1331</v>
      </c>
      <c r="F13696" s="26">
        <v>11</v>
      </c>
      <c r="G13696" s="28" t="s">
        <v>5137</v>
      </c>
      <c r="H13696" s="28" t="s">
        <v>3488</v>
      </c>
      <c r="J13696" s="28" t="s">
        <v>4909</v>
      </c>
      <c r="K13696" s="29">
        <v>42210</v>
      </c>
      <c r="L13696" s="28" t="s">
        <v>5658</v>
      </c>
      <c r="M13696" s="28" t="s">
        <v>420</v>
      </c>
    </row>
    <row r="13697" spans="1:13" hidden="1" x14ac:dyDescent="0.2">
      <c r="A13697" s="27">
        <v>97977.2</v>
      </c>
      <c r="B13697" s="28" t="s">
        <v>4573</v>
      </c>
      <c r="C13697" s="28" t="s">
        <v>5135</v>
      </c>
      <c r="D13697" s="25">
        <v>42209</v>
      </c>
      <c r="F13697" s="26">
        <v>34.479999999999997</v>
      </c>
      <c r="G13697" s="28" t="s">
        <v>5137</v>
      </c>
      <c r="H13697" s="28" t="s">
        <v>3365</v>
      </c>
      <c r="J13697" s="28" t="s">
        <v>4909</v>
      </c>
      <c r="K13697" s="29">
        <v>42210</v>
      </c>
      <c r="L13697" s="28" t="s">
        <v>5658</v>
      </c>
      <c r="M13697" s="28" t="s">
        <v>420</v>
      </c>
    </row>
    <row r="13698" spans="1:13" hidden="1" x14ac:dyDescent="0.2">
      <c r="A13698" s="211">
        <v>98065</v>
      </c>
      <c r="B13698" s="28" t="s">
        <v>4573</v>
      </c>
      <c r="C13698" s="28" t="s">
        <v>2008</v>
      </c>
      <c r="D13698" s="25">
        <v>42211</v>
      </c>
      <c r="F13698" s="26">
        <v>8.9700000000000006</v>
      </c>
      <c r="G13698" s="28" t="s">
        <v>2203</v>
      </c>
      <c r="H13698" s="28" t="s">
        <v>3365</v>
      </c>
      <c r="J13698" s="28" t="s">
        <v>4909</v>
      </c>
      <c r="K13698" s="29" t="s">
        <v>509</v>
      </c>
      <c r="L13698" s="28" t="s">
        <v>5658</v>
      </c>
      <c r="M13698" s="28" t="s">
        <v>510</v>
      </c>
    </row>
    <row r="13699" spans="1:13" hidden="1" x14ac:dyDescent="0.2">
      <c r="A13699" s="211">
        <v>97957</v>
      </c>
      <c r="B13699" s="28" t="s">
        <v>4592</v>
      </c>
      <c r="C13699" s="28" t="s">
        <v>4574</v>
      </c>
      <c r="D13699" s="25">
        <v>42212</v>
      </c>
      <c r="F13699" s="26">
        <v>-5088.18</v>
      </c>
      <c r="G13699" s="28" t="s">
        <v>4593</v>
      </c>
      <c r="H13699" s="28" t="s">
        <v>6666</v>
      </c>
      <c r="J13699" s="28" t="s">
        <v>4911</v>
      </c>
      <c r="K13699" s="29">
        <v>42212</v>
      </c>
      <c r="L13699" s="28" t="s">
        <v>7177</v>
      </c>
      <c r="M13699" s="28" t="s">
        <v>1765</v>
      </c>
    </row>
    <row r="13700" spans="1:13" hidden="1" x14ac:dyDescent="0.2">
      <c r="A13700" s="211">
        <v>97953</v>
      </c>
      <c r="B13700" s="28" t="s">
        <v>4573</v>
      </c>
      <c r="C13700" s="28" t="s">
        <v>4574</v>
      </c>
      <c r="D13700" s="25">
        <v>42212</v>
      </c>
      <c r="E13700" s="28" t="s">
        <v>7808</v>
      </c>
      <c r="F13700" s="26">
        <v>45</v>
      </c>
      <c r="G13700" s="28" t="s">
        <v>5211</v>
      </c>
      <c r="H13700" s="28" t="s">
        <v>7322</v>
      </c>
      <c r="J13700" s="28" t="s">
        <v>4549</v>
      </c>
      <c r="K13700" s="29">
        <v>42212</v>
      </c>
      <c r="L13700" s="28" t="s">
        <v>7212</v>
      </c>
      <c r="M13700" s="28" t="s">
        <v>1762</v>
      </c>
    </row>
    <row r="13701" spans="1:13" hidden="1" x14ac:dyDescent="0.2">
      <c r="A13701" s="211">
        <v>97956</v>
      </c>
      <c r="B13701" s="28" t="s">
        <v>4579</v>
      </c>
      <c r="C13701" s="28" t="s">
        <v>4574</v>
      </c>
      <c r="D13701" s="25">
        <v>42212</v>
      </c>
      <c r="F13701" s="26">
        <v>40</v>
      </c>
      <c r="G13701" s="28" t="s">
        <v>4580</v>
      </c>
      <c r="H13701" s="28" t="s">
        <v>6667</v>
      </c>
      <c r="K13701" s="29">
        <v>42212</v>
      </c>
      <c r="L13701" s="28" t="s">
        <v>3059</v>
      </c>
      <c r="M13701" s="28" t="s">
        <v>1292</v>
      </c>
    </row>
    <row r="13702" spans="1:13" hidden="1" x14ac:dyDescent="0.2">
      <c r="A13702" s="211">
        <v>98066</v>
      </c>
      <c r="B13702" s="28" t="s">
        <v>4573</v>
      </c>
      <c r="C13702" s="28" t="s">
        <v>2008</v>
      </c>
      <c r="D13702" s="25">
        <v>42212</v>
      </c>
      <c r="E13702" s="28" t="s">
        <v>4106</v>
      </c>
      <c r="F13702" s="26">
        <v>5.99</v>
      </c>
      <c r="G13702" s="28" t="s">
        <v>3355</v>
      </c>
      <c r="H13702" s="28" t="s">
        <v>7324</v>
      </c>
      <c r="J13702" s="28" t="s">
        <v>4909</v>
      </c>
      <c r="K13702" s="29" t="s">
        <v>511</v>
      </c>
      <c r="L13702" s="28" t="s">
        <v>5658</v>
      </c>
      <c r="M13702" s="28" t="s">
        <v>512</v>
      </c>
    </row>
    <row r="13703" spans="1:13" hidden="1" x14ac:dyDescent="0.2">
      <c r="A13703" s="27">
        <v>97955</v>
      </c>
      <c r="B13703" s="28" t="s">
        <v>4573</v>
      </c>
      <c r="C13703" s="28" t="s">
        <v>4574</v>
      </c>
      <c r="D13703" s="25">
        <v>42212</v>
      </c>
      <c r="F13703" s="26">
        <v>35</v>
      </c>
      <c r="G13703" s="28" t="s">
        <v>5152</v>
      </c>
      <c r="H13703" s="28" t="s">
        <v>7311</v>
      </c>
      <c r="J13703" s="28" t="s">
        <v>4683</v>
      </c>
      <c r="K13703" s="29">
        <v>42212</v>
      </c>
      <c r="L13703" s="28" t="s">
        <v>7182</v>
      </c>
      <c r="M13703" s="28" t="s">
        <v>1764</v>
      </c>
    </row>
    <row r="13704" spans="1:13" hidden="1" x14ac:dyDescent="0.2">
      <c r="A13704" s="27">
        <v>97954</v>
      </c>
      <c r="B13704" s="28" t="s">
        <v>4573</v>
      </c>
      <c r="C13704" s="28" t="s">
        <v>4574</v>
      </c>
      <c r="D13704" s="25">
        <v>42212</v>
      </c>
      <c r="F13704" s="26">
        <v>20.309999999999999</v>
      </c>
      <c r="G13704" s="28" t="s">
        <v>683</v>
      </c>
      <c r="H13704" s="28" t="s">
        <v>3365</v>
      </c>
      <c r="J13704" s="28" t="s">
        <v>4909</v>
      </c>
      <c r="K13704" s="29">
        <v>42212</v>
      </c>
      <c r="L13704" s="28" t="s">
        <v>7212</v>
      </c>
      <c r="M13704" s="28" t="s">
        <v>1763</v>
      </c>
    </row>
    <row r="13705" spans="1:13" hidden="1" x14ac:dyDescent="0.2">
      <c r="A13705" s="27">
        <v>98067.1</v>
      </c>
      <c r="B13705" s="28" t="s">
        <v>4573</v>
      </c>
      <c r="C13705" s="28" t="s">
        <v>2008</v>
      </c>
      <c r="D13705" s="25">
        <v>42212</v>
      </c>
      <c r="E13705" s="28" t="s">
        <v>7791</v>
      </c>
      <c r="F13705" s="26">
        <v>30.6</v>
      </c>
      <c r="G13705" s="28" t="s">
        <v>5137</v>
      </c>
      <c r="H13705" s="28" t="s">
        <v>3370</v>
      </c>
      <c r="J13705" s="28" t="s">
        <v>4909</v>
      </c>
      <c r="K13705" s="29" t="s">
        <v>511</v>
      </c>
      <c r="L13705" s="28" t="s">
        <v>5658</v>
      </c>
      <c r="M13705" s="28" t="s">
        <v>2417</v>
      </c>
    </row>
    <row r="13706" spans="1:13" hidden="1" x14ac:dyDescent="0.2">
      <c r="A13706" s="27">
        <v>98067.199999999997</v>
      </c>
      <c r="B13706" s="28" t="s">
        <v>4573</v>
      </c>
      <c r="C13706" s="28" t="s">
        <v>2008</v>
      </c>
      <c r="D13706" s="25">
        <v>42212</v>
      </c>
      <c r="F13706" s="26">
        <v>52.16</v>
      </c>
      <c r="G13706" s="28" t="s">
        <v>5137</v>
      </c>
      <c r="H13706" s="28" t="s">
        <v>3365</v>
      </c>
      <c r="J13706" s="28" t="s">
        <v>4909</v>
      </c>
      <c r="K13706" s="29" t="s">
        <v>511</v>
      </c>
      <c r="L13706" s="28" t="s">
        <v>5658</v>
      </c>
      <c r="M13706" s="28" t="s">
        <v>2417</v>
      </c>
    </row>
    <row r="13707" spans="1:13" hidden="1" x14ac:dyDescent="0.2">
      <c r="A13707" s="27">
        <v>98068</v>
      </c>
      <c r="B13707" s="28" t="s">
        <v>4573</v>
      </c>
      <c r="C13707" s="28" t="s">
        <v>2008</v>
      </c>
      <c r="D13707" s="25">
        <v>42212</v>
      </c>
      <c r="F13707" s="26">
        <v>7.5</v>
      </c>
      <c r="G13707" s="28" t="s">
        <v>5137</v>
      </c>
      <c r="H13707" s="28" t="s">
        <v>3365</v>
      </c>
      <c r="J13707" s="28" t="s">
        <v>4909</v>
      </c>
      <c r="K13707" s="29" t="s">
        <v>511</v>
      </c>
      <c r="L13707" s="28" t="s">
        <v>5658</v>
      </c>
      <c r="M13707" s="28" t="s">
        <v>2417</v>
      </c>
    </row>
    <row r="13708" spans="1:13" hidden="1" x14ac:dyDescent="0.2">
      <c r="A13708" s="27">
        <v>97952</v>
      </c>
      <c r="B13708" s="28" t="s">
        <v>5138</v>
      </c>
      <c r="C13708" s="28" t="s">
        <v>4574</v>
      </c>
      <c r="D13708" s="25">
        <v>42212</v>
      </c>
      <c r="F13708" s="26">
        <v>265.73</v>
      </c>
      <c r="G13708" s="28" t="s">
        <v>4574</v>
      </c>
      <c r="H13708" s="28" t="s">
        <v>3381</v>
      </c>
      <c r="K13708" s="29">
        <v>42212</v>
      </c>
      <c r="L13708" s="28" t="s">
        <v>7206</v>
      </c>
      <c r="M13708" s="28" t="s">
        <v>2975</v>
      </c>
    </row>
    <row r="13709" spans="1:13" x14ac:dyDescent="0.2">
      <c r="A13709" s="27">
        <v>97951</v>
      </c>
      <c r="B13709" s="28" t="s">
        <v>4573</v>
      </c>
      <c r="C13709" s="28" t="s">
        <v>4574</v>
      </c>
      <c r="D13709" s="25">
        <v>42213</v>
      </c>
      <c r="F13709" s="26">
        <v>20</v>
      </c>
      <c r="G13709" s="28" t="s">
        <v>2201</v>
      </c>
      <c r="H13709" s="28" t="s">
        <v>7151</v>
      </c>
      <c r="J13709" s="28" t="s">
        <v>4911</v>
      </c>
      <c r="K13709" s="29" t="s">
        <v>511</v>
      </c>
      <c r="L13709" s="28" t="s">
        <v>7212</v>
      </c>
      <c r="M13709" s="28" t="s">
        <v>1308</v>
      </c>
    </row>
    <row r="13710" spans="1:13" hidden="1" x14ac:dyDescent="0.2">
      <c r="A13710" s="27">
        <v>97949</v>
      </c>
      <c r="B13710" s="28" t="s">
        <v>4573</v>
      </c>
      <c r="C13710" s="28" t="s">
        <v>4574</v>
      </c>
      <c r="D13710" s="25">
        <v>42213</v>
      </c>
      <c r="E13710" s="28" t="s">
        <v>7164</v>
      </c>
      <c r="F13710" s="26">
        <v>5.48</v>
      </c>
      <c r="G13710" s="28" t="s">
        <v>5137</v>
      </c>
      <c r="H13710" s="28" t="s">
        <v>3365</v>
      </c>
      <c r="J13710" s="28" t="s">
        <v>4911</v>
      </c>
      <c r="K13710" s="29" t="s">
        <v>511</v>
      </c>
      <c r="L13710" s="28" t="s">
        <v>7212</v>
      </c>
      <c r="M13710" s="28" t="s">
        <v>1307</v>
      </c>
    </row>
    <row r="13711" spans="1:13" hidden="1" x14ac:dyDescent="0.2">
      <c r="A13711" s="27">
        <v>97950</v>
      </c>
      <c r="B13711" s="28" t="s">
        <v>4573</v>
      </c>
      <c r="C13711" s="28" t="s">
        <v>4574</v>
      </c>
      <c r="D13711" s="25">
        <v>42213</v>
      </c>
      <c r="F13711" s="26">
        <v>52.4</v>
      </c>
      <c r="G13711" s="28" t="s">
        <v>6790</v>
      </c>
      <c r="H13711" s="28" t="s">
        <v>3381</v>
      </c>
      <c r="J13711" s="28" t="s">
        <v>4909</v>
      </c>
      <c r="K13711" s="29" t="s">
        <v>511</v>
      </c>
      <c r="L13711" s="28" t="s">
        <v>7174</v>
      </c>
      <c r="M13711" s="28" t="s">
        <v>7220</v>
      </c>
    </row>
    <row r="13712" spans="1:13" hidden="1" x14ac:dyDescent="0.2">
      <c r="A13712" s="27">
        <v>97948</v>
      </c>
      <c r="B13712" s="28" t="s">
        <v>4573</v>
      </c>
      <c r="C13712" s="28" t="s">
        <v>4574</v>
      </c>
      <c r="D13712" s="25">
        <v>42213</v>
      </c>
      <c r="F13712" s="26">
        <v>17</v>
      </c>
      <c r="G13712" s="28" t="s">
        <v>5136</v>
      </c>
      <c r="H13712" s="28" t="s">
        <v>3381</v>
      </c>
      <c r="J13712" s="28" t="s">
        <v>4911</v>
      </c>
      <c r="K13712" s="29" t="s">
        <v>511</v>
      </c>
      <c r="L13712" s="28" t="s">
        <v>7174</v>
      </c>
      <c r="M13712" s="28" t="s">
        <v>7221</v>
      </c>
    </row>
    <row r="13713" spans="1:13" hidden="1" x14ac:dyDescent="0.2">
      <c r="A13713" s="27">
        <v>98069.1</v>
      </c>
      <c r="B13713" s="28" t="s">
        <v>4573</v>
      </c>
      <c r="C13713" s="28" t="s">
        <v>2008</v>
      </c>
      <c r="D13713" s="25">
        <v>42215</v>
      </c>
      <c r="F13713" s="26">
        <v>3.8</v>
      </c>
      <c r="G13713" s="28" t="s">
        <v>683</v>
      </c>
      <c r="H13713" s="28" t="s">
        <v>3370</v>
      </c>
      <c r="J13713" s="28" t="s">
        <v>4909</v>
      </c>
      <c r="K13713" s="29" t="s">
        <v>513</v>
      </c>
      <c r="L13713" s="28" t="s">
        <v>5658</v>
      </c>
      <c r="M13713" s="28" t="s">
        <v>4834</v>
      </c>
    </row>
    <row r="13714" spans="1:13" hidden="1" x14ac:dyDescent="0.2">
      <c r="A13714" s="27">
        <v>98069.2</v>
      </c>
      <c r="B13714" s="28" t="s">
        <v>4573</v>
      </c>
      <c r="C13714" s="28" t="s">
        <v>2008</v>
      </c>
      <c r="D13714" s="25">
        <v>42215</v>
      </c>
      <c r="F13714" s="26">
        <v>8.66</v>
      </c>
      <c r="G13714" s="28" t="s">
        <v>683</v>
      </c>
      <c r="H13714" s="28" t="s">
        <v>3365</v>
      </c>
      <c r="J13714" s="28" t="s">
        <v>4909</v>
      </c>
      <c r="K13714" s="29" t="s">
        <v>513</v>
      </c>
      <c r="L13714" s="28" t="s">
        <v>5658</v>
      </c>
      <c r="M13714" s="28" t="s">
        <v>4834</v>
      </c>
    </row>
    <row r="13715" spans="1:13" hidden="1" x14ac:dyDescent="0.2">
      <c r="A13715" s="211">
        <v>97947</v>
      </c>
      <c r="B13715" s="28" t="s">
        <v>4579</v>
      </c>
      <c r="C13715" s="28" t="s">
        <v>4574</v>
      </c>
      <c r="D13715" s="25">
        <v>42216</v>
      </c>
      <c r="F13715" s="26">
        <v>50</v>
      </c>
      <c r="G13715" s="28" t="s">
        <v>4580</v>
      </c>
      <c r="H13715" s="28" t="s">
        <v>6667</v>
      </c>
      <c r="K13715" s="29">
        <v>42216</v>
      </c>
      <c r="L13715" s="28" t="s">
        <v>3059</v>
      </c>
      <c r="M13715" s="28" t="s">
        <v>1291</v>
      </c>
    </row>
    <row r="13716" spans="1:13" hidden="1" x14ac:dyDescent="0.2">
      <c r="A13716" s="27">
        <v>97946</v>
      </c>
      <c r="B13716" s="28" t="s">
        <v>4579</v>
      </c>
      <c r="C13716" s="28" t="s">
        <v>4574</v>
      </c>
      <c r="D13716" s="25">
        <v>42216</v>
      </c>
      <c r="F13716" s="26">
        <v>4135.6099999999997</v>
      </c>
      <c r="G13716" s="28" t="s">
        <v>5135</v>
      </c>
      <c r="H13716" s="28" t="s">
        <v>6667</v>
      </c>
      <c r="K13716" s="29">
        <v>42216</v>
      </c>
      <c r="L13716" s="28" t="s">
        <v>7174</v>
      </c>
      <c r="M13716" s="28" t="s">
        <v>7218</v>
      </c>
    </row>
    <row r="13717" spans="1:13" hidden="1" x14ac:dyDescent="0.2">
      <c r="A13717" s="27">
        <v>98074</v>
      </c>
      <c r="B13717" s="28" t="s">
        <v>4573</v>
      </c>
      <c r="C13717" s="28" t="s">
        <v>2008</v>
      </c>
      <c r="D13717" s="25">
        <v>42216</v>
      </c>
      <c r="F13717" s="26">
        <v>39.25</v>
      </c>
      <c r="G13717" s="28" t="s">
        <v>683</v>
      </c>
      <c r="H13717" s="28" t="s">
        <v>7322</v>
      </c>
      <c r="J13717" s="28" t="s">
        <v>7139</v>
      </c>
      <c r="K13717" s="29">
        <v>42071</v>
      </c>
      <c r="L13717" s="28" t="s">
        <v>5658</v>
      </c>
      <c r="M13717" s="28" t="s">
        <v>4832</v>
      </c>
    </row>
    <row r="13718" spans="1:13" hidden="1" x14ac:dyDescent="0.2">
      <c r="A13718" s="27">
        <v>97945</v>
      </c>
      <c r="B13718" s="28" t="s">
        <v>4573</v>
      </c>
      <c r="C13718" s="28" t="s">
        <v>4574</v>
      </c>
      <c r="D13718" s="25">
        <v>42216</v>
      </c>
      <c r="E13718" s="28" t="s">
        <v>7164</v>
      </c>
      <c r="F13718" s="26">
        <v>5.38</v>
      </c>
      <c r="G13718" s="28" t="s">
        <v>5137</v>
      </c>
      <c r="H13718" s="28" t="s">
        <v>3365</v>
      </c>
      <c r="J13718" s="28" t="s">
        <v>4911</v>
      </c>
      <c r="K13718" s="29">
        <v>42216</v>
      </c>
      <c r="L13718" s="28" t="s">
        <v>7212</v>
      </c>
      <c r="M13718" s="28" t="s">
        <v>1306</v>
      </c>
    </row>
    <row r="13719" spans="1:13" hidden="1" x14ac:dyDescent="0.2">
      <c r="A13719" s="211">
        <v>98071</v>
      </c>
      <c r="B13719" s="28" t="s">
        <v>4573</v>
      </c>
      <c r="C13719" s="28" t="s">
        <v>2008</v>
      </c>
      <c r="D13719" s="25">
        <v>42217</v>
      </c>
      <c r="F13719" s="26">
        <v>5.3</v>
      </c>
      <c r="G13719" s="28" t="s">
        <v>2208</v>
      </c>
      <c r="H13719" s="28" t="s">
        <v>3365</v>
      </c>
      <c r="J13719" s="28" t="s">
        <v>4909</v>
      </c>
      <c r="K13719" s="29">
        <v>42071</v>
      </c>
      <c r="L13719" s="28" t="s">
        <v>5658</v>
      </c>
      <c r="M13719" s="28" t="s">
        <v>514</v>
      </c>
    </row>
    <row r="13720" spans="1:13" x14ac:dyDescent="0.2">
      <c r="A13720" s="27">
        <v>98072</v>
      </c>
      <c r="B13720" s="28" t="s">
        <v>4573</v>
      </c>
      <c r="C13720" s="28" t="s">
        <v>2008</v>
      </c>
      <c r="D13720" s="25">
        <v>42217</v>
      </c>
      <c r="F13720" s="26">
        <v>20</v>
      </c>
      <c r="G13720" s="28" t="s">
        <v>2201</v>
      </c>
      <c r="H13720" s="28" t="s">
        <v>7151</v>
      </c>
      <c r="J13720" s="28" t="s">
        <v>4911</v>
      </c>
      <c r="K13720" s="29">
        <v>42071</v>
      </c>
      <c r="L13720" s="28" t="s">
        <v>5658</v>
      </c>
      <c r="M13720" s="28" t="s">
        <v>2229</v>
      </c>
    </row>
    <row r="13721" spans="1:13" hidden="1" x14ac:dyDescent="0.2">
      <c r="A13721" s="27">
        <v>98102</v>
      </c>
      <c r="B13721" s="28" t="s">
        <v>4573</v>
      </c>
      <c r="C13721" s="28" t="s">
        <v>4580</v>
      </c>
      <c r="D13721" s="25">
        <v>42217</v>
      </c>
      <c r="E13721" s="28" t="s">
        <v>7286</v>
      </c>
      <c r="F13721" s="26">
        <v>170</v>
      </c>
      <c r="G13721" s="28" t="s">
        <v>4595</v>
      </c>
      <c r="H13721" s="28" t="s">
        <v>3370</v>
      </c>
    </row>
    <row r="13722" spans="1:13" hidden="1" x14ac:dyDescent="0.2">
      <c r="A13722" s="27">
        <v>98101</v>
      </c>
      <c r="B13722" s="28" t="s">
        <v>5150</v>
      </c>
      <c r="C13722" s="28" t="s">
        <v>4580</v>
      </c>
      <c r="D13722" s="25">
        <v>42217</v>
      </c>
      <c r="E13722" s="28" t="s">
        <v>7285</v>
      </c>
      <c r="F13722" s="26">
        <v>-170</v>
      </c>
      <c r="G13722" s="28" t="s">
        <v>4574</v>
      </c>
      <c r="H13722" s="28" t="s">
        <v>6667</v>
      </c>
    </row>
    <row r="13723" spans="1:13" hidden="1" x14ac:dyDescent="0.2">
      <c r="A13723" s="27">
        <v>98073</v>
      </c>
      <c r="B13723" s="28" t="s">
        <v>4573</v>
      </c>
      <c r="C13723" s="28" t="s">
        <v>2008</v>
      </c>
      <c r="D13723" s="25">
        <v>42217</v>
      </c>
      <c r="F13723" s="26">
        <v>8.5</v>
      </c>
      <c r="G13723" s="28" t="s">
        <v>2205</v>
      </c>
      <c r="H13723" s="28" t="s">
        <v>3484</v>
      </c>
      <c r="J13723" s="28" t="s">
        <v>4907</v>
      </c>
      <c r="K13723" s="29">
        <v>42071</v>
      </c>
      <c r="L13723" s="28" t="s">
        <v>5658</v>
      </c>
      <c r="M13723" s="28" t="s">
        <v>7919</v>
      </c>
    </row>
    <row r="13724" spans="1:13" hidden="1" x14ac:dyDescent="0.2">
      <c r="A13724" s="27">
        <v>98070.1</v>
      </c>
      <c r="B13724" s="28" t="s">
        <v>4573</v>
      </c>
      <c r="C13724" s="28" t="s">
        <v>2008</v>
      </c>
      <c r="D13724" s="25">
        <v>42218</v>
      </c>
      <c r="E13724" s="28" t="s">
        <v>726</v>
      </c>
      <c r="F13724" s="26">
        <v>12</v>
      </c>
      <c r="G13724" s="28" t="s">
        <v>683</v>
      </c>
      <c r="H13724" s="28" t="s">
        <v>3370</v>
      </c>
      <c r="J13724" s="28" t="s">
        <v>4909</v>
      </c>
      <c r="K13724" s="29">
        <v>42071</v>
      </c>
      <c r="L13724" s="28" t="s">
        <v>5658</v>
      </c>
      <c r="M13724" s="28" t="s">
        <v>4834</v>
      </c>
    </row>
    <row r="13725" spans="1:13" hidden="1" x14ac:dyDescent="0.2">
      <c r="A13725" s="27">
        <v>98070.2</v>
      </c>
      <c r="B13725" s="28" t="s">
        <v>4573</v>
      </c>
      <c r="C13725" s="28" t="s">
        <v>2008</v>
      </c>
      <c r="D13725" s="25">
        <v>42218</v>
      </c>
      <c r="F13725" s="26">
        <v>45.24</v>
      </c>
      <c r="G13725" s="28" t="s">
        <v>683</v>
      </c>
      <c r="H13725" s="28" t="s">
        <v>3365</v>
      </c>
      <c r="J13725" s="28" t="s">
        <v>4909</v>
      </c>
      <c r="K13725" s="29">
        <v>42071</v>
      </c>
      <c r="L13725" s="28" t="s">
        <v>5658</v>
      </c>
      <c r="M13725" s="28" t="s">
        <v>4834</v>
      </c>
    </row>
    <row r="13726" spans="1:13" hidden="1" x14ac:dyDescent="0.2">
      <c r="A13726" s="211">
        <v>97942</v>
      </c>
      <c r="B13726" s="28" t="s">
        <v>4573</v>
      </c>
      <c r="C13726" s="28" t="s">
        <v>4574</v>
      </c>
      <c r="D13726" s="25">
        <v>42219</v>
      </c>
      <c r="F13726" s="26">
        <v>5</v>
      </c>
      <c r="G13726" s="28" t="s">
        <v>5134</v>
      </c>
      <c r="H13726" s="28" t="s">
        <v>5954</v>
      </c>
      <c r="J13726" s="28" t="s">
        <v>4912</v>
      </c>
      <c r="K13726" s="29">
        <v>42219</v>
      </c>
      <c r="L13726" s="28" t="s">
        <v>7174</v>
      </c>
      <c r="M13726" s="28" t="s">
        <v>7194</v>
      </c>
    </row>
    <row r="13727" spans="1:13" hidden="1" x14ac:dyDescent="0.2">
      <c r="A13727" s="211">
        <v>97941</v>
      </c>
      <c r="B13727" s="28" t="s">
        <v>4573</v>
      </c>
      <c r="C13727" s="28" t="s">
        <v>4574</v>
      </c>
      <c r="D13727" s="25">
        <v>42219</v>
      </c>
      <c r="F13727" s="26">
        <v>7.99</v>
      </c>
      <c r="G13727" s="28" t="s">
        <v>2742</v>
      </c>
      <c r="H13727" s="28" t="s">
        <v>3381</v>
      </c>
      <c r="J13727" s="28" t="s">
        <v>4911</v>
      </c>
      <c r="K13727" s="29">
        <v>42219</v>
      </c>
      <c r="L13727" s="28" t="s">
        <v>7174</v>
      </c>
      <c r="M13727" s="28" t="s">
        <v>8111</v>
      </c>
    </row>
    <row r="13728" spans="1:13" hidden="1" x14ac:dyDescent="0.2">
      <c r="A13728" s="211">
        <v>98076</v>
      </c>
      <c r="B13728" s="28" t="s">
        <v>4573</v>
      </c>
      <c r="C13728" s="28" t="s">
        <v>2008</v>
      </c>
      <c r="D13728" s="25">
        <v>42219</v>
      </c>
      <c r="E13728" s="28" t="s">
        <v>185</v>
      </c>
      <c r="F13728" s="26">
        <v>32.85</v>
      </c>
      <c r="G13728" s="28" t="s">
        <v>2203</v>
      </c>
      <c r="H13728" s="28" t="s">
        <v>277</v>
      </c>
      <c r="J13728" s="28" t="s">
        <v>4911</v>
      </c>
      <c r="K13728" s="29">
        <v>42102</v>
      </c>
      <c r="L13728" s="28" t="s">
        <v>5658</v>
      </c>
      <c r="M13728" s="28" t="s">
        <v>515</v>
      </c>
    </row>
    <row r="13729" spans="1:13" hidden="1" x14ac:dyDescent="0.2">
      <c r="A13729" s="211">
        <v>97934</v>
      </c>
      <c r="B13729" s="28" t="s">
        <v>4573</v>
      </c>
      <c r="C13729" s="28" t="s">
        <v>4574</v>
      </c>
      <c r="D13729" s="25">
        <v>42219</v>
      </c>
      <c r="E13729" s="28" t="s">
        <v>3382</v>
      </c>
      <c r="F13729" s="26">
        <v>164</v>
      </c>
      <c r="G13729" s="28" t="s">
        <v>5414</v>
      </c>
      <c r="H13729" s="28" t="s">
        <v>3381</v>
      </c>
      <c r="J13729" s="28" t="s">
        <v>4909</v>
      </c>
      <c r="K13729" s="29">
        <v>42219</v>
      </c>
      <c r="L13729" s="28" t="s">
        <v>7174</v>
      </c>
      <c r="M13729" s="28" t="s">
        <v>7188</v>
      </c>
    </row>
    <row r="13730" spans="1:13" hidden="1" x14ac:dyDescent="0.2">
      <c r="A13730" s="27">
        <v>97936</v>
      </c>
      <c r="B13730" s="28" t="s">
        <v>4573</v>
      </c>
      <c r="C13730" s="28" t="s">
        <v>4574</v>
      </c>
      <c r="D13730" s="25">
        <v>42219</v>
      </c>
      <c r="E13730" s="28" t="s">
        <v>3389</v>
      </c>
      <c r="F13730" s="26">
        <v>26.95</v>
      </c>
      <c r="G13730" s="28" t="s">
        <v>5139</v>
      </c>
      <c r="H13730" s="28" t="s">
        <v>3381</v>
      </c>
      <c r="J13730" s="28" t="s">
        <v>4911</v>
      </c>
      <c r="K13730" s="29">
        <v>42219</v>
      </c>
      <c r="L13730" s="28" t="s">
        <v>7174</v>
      </c>
      <c r="M13730" s="28" t="s">
        <v>7187</v>
      </c>
    </row>
    <row r="13731" spans="1:13" hidden="1" x14ac:dyDescent="0.2">
      <c r="A13731" s="27">
        <v>97937</v>
      </c>
      <c r="B13731" s="28" t="s">
        <v>4573</v>
      </c>
      <c r="C13731" s="28" t="s">
        <v>4574</v>
      </c>
      <c r="D13731" s="25">
        <v>42219</v>
      </c>
      <c r="F13731" s="26">
        <v>35</v>
      </c>
      <c r="G13731" s="28" t="s">
        <v>5152</v>
      </c>
      <c r="H13731" s="28" t="s">
        <v>7311</v>
      </c>
      <c r="J13731" s="28" t="s">
        <v>4683</v>
      </c>
      <c r="K13731" s="29">
        <v>42219</v>
      </c>
      <c r="L13731" s="28" t="s">
        <v>7182</v>
      </c>
      <c r="M13731" s="28" t="s">
        <v>1303</v>
      </c>
    </row>
    <row r="13732" spans="1:13" hidden="1" x14ac:dyDescent="0.2">
      <c r="A13732" s="27">
        <v>98075.1</v>
      </c>
      <c r="B13732" s="28" t="s">
        <v>4573</v>
      </c>
      <c r="C13732" s="28" t="s">
        <v>2008</v>
      </c>
      <c r="D13732" s="25">
        <v>42219</v>
      </c>
      <c r="E13732" s="28" t="s">
        <v>7676</v>
      </c>
      <c r="F13732" s="26">
        <v>26.93</v>
      </c>
      <c r="G13732" s="28" t="s">
        <v>5137</v>
      </c>
      <c r="H13732" s="28" t="s">
        <v>7323</v>
      </c>
      <c r="J13732" s="28" t="s">
        <v>4912</v>
      </c>
      <c r="K13732" s="29">
        <v>42102</v>
      </c>
      <c r="L13732" s="28" t="s">
        <v>5658</v>
      </c>
      <c r="M13732" s="28" t="s">
        <v>2417</v>
      </c>
    </row>
    <row r="13733" spans="1:13" hidden="1" x14ac:dyDescent="0.2">
      <c r="A13733" s="27">
        <v>98075.199999999997</v>
      </c>
      <c r="B13733" s="28" t="s">
        <v>4573</v>
      </c>
      <c r="C13733" s="28" t="s">
        <v>2008</v>
      </c>
      <c r="D13733" s="25">
        <v>42219</v>
      </c>
      <c r="F13733" s="26">
        <v>0</v>
      </c>
      <c r="G13733" s="28" t="s">
        <v>5137</v>
      </c>
      <c r="H13733" s="28" t="s">
        <v>3365</v>
      </c>
      <c r="J13733" s="28" t="s">
        <v>4909</v>
      </c>
      <c r="K13733" s="29">
        <v>42102</v>
      </c>
      <c r="L13733" s="28" t="s">
        <v>5658</v>
      </c>
      <c r="M13733" s="28" t="s">
        <v>2417</v>
      </c>
    </row>
    <row r="13734" spans="1:13" hidden="1" x14ac:dyDescent="0.2">
      <c r="A13734" s="27">
        <v>97935</v>
      </c>
      <c r="B13734" s="28" t="s">
        <v>4579</v>
      </c>
      <c r="C13734" s="28" t="s">
        <v>4574</v>
      </c>
      <c r="D13734" s="25">
        <v>42219</v>
      </c>
      <c r="F13734" s="26">
        <v>50</v>
      </c>
      <c r="G13734" s="28" t="s">
        <v>5133</v>
      </c>
      <c r="H13734" s="28" t="s">
        <v>6667</v>
      </c>
      <c r="K13734" s="29">
        <v>42219</v>
      </c>
      <c r="L13734" s="28" t="s">
        <v>7174</v>
      </c>
      <c r="M13734" s="28" t="s">
        <v>2972</v>
      </c>
    </row>
    <row r="13735" spans="1:13" hidden="1" x14ac:dyDescent="0.2">
      <c r="A13735" s="27">
        <v>98096</v>
      </c>
      <c r="B13735" s="28" t="s">
        <v>5150</v>
      </c>
      <c r="C13735" s="28" t="s">
        <v>5133</v>
      </c>
      <c r="D13735" s="25">
        <v>42219</v>
      </c>
      <c r="F13735" s="26">
        <v>-50</v>
      </c>
      <c r="G13735" s="28" t="s">
        <v>5133</v>
      </c>
      <c r="H13735" s="28" t="s">
        <v>6667</v>
      </c>
      <c r="K13735" s="29">
        <v>42219</v>
      </c>
      <c r="L13735" s="28" t="s">
        <v>5658</v>
      </c>
      <c r="M13735" s="28" t="s">
        <v>2745</v>
      </c>
    </row>
    <row r="13736" spans="1:13" hidden="1" x14ac:dyDescent="0.2">
      <c r="A13736" s="27">
        <v>97940</v>
      </c>
      <c r="B13736" s="28" t="s">
        <v>4573</v>
      </c>
      <c r="C13736" s="28" t="s">
        <v>4574</v>
      </c>
      <c r="D13736" s="25">
        <v>42219</v>
      </c>
      <c r="F13736" s="26">
        <v>42.78</v>
      </c>
      <c r="G13736" s="28" t="s">
        <v>6021</v>
      </c>
      <c r="H13736" s="28" t="s">
        <v>3381</v>
      </c>
      <c r="J13736" s="28" t="s">
        <v>4909</v>
      </c>
      <c r="K13736" s="29">
        <v>42219</v>
      </c>
      <c r="L13736" s="28" t="s">
        <v>7174</v>
      </c>
      <c r="M13736" s="28" t="s">
        <v>6784</v>
      </c>
    </row>
    <row r="13737" spans="1:13" hidden="1" x14ac:dyDescent="0.2">
      <c r="A13737" s="27">
        <v>97944</v>
      </c>
      <c r="B13737" s="28" t="s">
        <v>4573</v>
      </c>
      <c r="C13737" s="28" t="s">
        <v>4574</v>
      </c>
      <c r="D13737" s="25">
        <v>42219</v>
      </c>
      <c r="F13737" s="26">
        <v>12.12</v>
      </c>
      <c r="G13737" s="28" t="s">
        <v>6022</v>
      </c>
      <c r="H13737" s="28" t="s">
        <v>3381</v>
      </c>
      <c r="J13737" s="28" t="s">
        <v>4909</v>
      </c>
      <c r="K13737" s="29">
        <v>42219</v>
      </c>
      <c r="L13737" s="28" t="s">
        <v>7174</v>
      </c>
      <c r="M13737" s="28" t="s">
        <v>7195</v>
      </c>
    </row>
    <row r="13738" spans="1:13" hidden="1" x14ac:dyDescent="0.2">
      <c r="A13738" s="27">
        <v>97938</v>
      </c>
      <c r="B13738" s="28" t="s">
        <v>4573</v>
      </c>
      <c r="C13738" s="28" t="s">
        <v>4574</v>
      </c>
      <c r="D13738" s="25">
        <v>42219</v>
      </c>
      <c r="E13738" s="28" t="s">
        <v>7162</v>
      </c>
      <c r="F13738" s="26">
        <v>20</v>
      </c>
      <c r="G13738" s="28" t="s">
        <v>4595</v>
      </c>
      <c r="H13738" s="28" t="s">
        <v>3370</v>
      </c>
      <c r="J13738" s="28" t="s">
        <v>4906</v>
      </c>
      <c r="K13738" s="29">
        <v>42219</v>
      </c>
      <c r="L13738" s="28" t="s">
        <v>7182</v>
      </c>
      <c r="M13738" s="28" t="s">
        <v>1304</v>
      </c>
    </row>
    <row r="13739" spans="1:13" hidden="1" x14ac:dyDescent="0.2">
      <c r="A13739" s="27">
        <v>97939</v>
      </c>
      <c r="B13739" s="28" t="s">
        <v>4573</v>
      </c>
      <c r="C13739" s="28" t="s">
        <v>4574</v>
      </c>
      <c r="D13739" s="25">
        <v>42219</v>
      </c>
      <c r="E13739" s="28" t="s">
        <v>7163</v>
      </c>
      <c r="F13739" s="26">
        <v>150</v>
      </c>
      <c r="G13739" s="28" t="s">
        <v>4595</v>
      </c>
      <c r="H13739" s="28" t="s">
        <v>3370</v>
      </c>
      <c r="J13739" s="28" t="s">
        <v>4905</v>
      </c>
      <c r="K13739" s="29">
        <v>42219</v>
      </c>
      <c r="L13739" s="28" t="s">
        <v>7182</v>
      </c>
      <c r="M13739" s="28" t="s">
        <v>1305</v>
      </c>
    </row>
    <row r="13740" spans="1:13" hidden="1" x14ac:dyDescent="0.2">
      <c r="A13740" s="27">
        <v>97943</v>
      </c>
      <c r="B13740" s="28" t="s">
        <v>4573</v>
      </c>
      <c r="C13740" s="28" t="s">
        <v>4574</v>
      </c>
      <c r="D13740" s="25">
        <v>42219</v>
      </c>
      <c r="E13740" s="28" t="s">
        <v>5365</v>
      </c>
      <c r="F13740" s="26">
        <v>183</v>
      </c>
      <c r="G13740" s="28" t="s">
        <v>4597</v>
      </c>
      <c r="H13740" s="28" t="s">
        <v>3381</v>
      </c>
      <c r="J13740" s="28" t="s">
        <v>4909</v>
      </c>
      <c r="K13740" s="29">
        <v>42219</v>
      </c>
      <c r="L13740" s="28" t="s">
        <v>7174</v>
      </c>
      <c r="M13740" s="28" t="s">
        <v>7192</v>
      </c>
    </row>
    <row r="13741" spans="1:13" hidden="1" x14ac:dyDescent="0.2">
      <c r="A13741" s="211">
        <v>98080</v>
      </c>
      <c r="B13741" s="28" t="s">
        <v>4573</v>
      </c>
      <c r="C13741" s="28" t="s">
        <v>2008</v>
      </c>
      <c r="D13741" s="25">
        <v>42220</v>
      </c>
      <c r="F13741" s="26">
        <v>10.4</v>
      </c>
      <c r="G13741" s="28" t="s">
        <v>990</v>
      </c>
      <c r="H13741" s="28" t="s">
        <v>3379</v>
      </c>
      <c r="J13741" s="28" t="s">
        <v>4907</v>
      </c>
      <c r="K13741" s="29">
        <v>42132</v>
      </c>
      <c r="L13741" s="28" t="s">
        <v>5658</v>
      </c>
      <c r="M13741" s="28" t="s">
        <v>4928</v>
      </c>
    </row>
    <row r="13742" spans="1:13" hidden="1" x14ac:dyDescent="0.2">
      <c r="A13742" s="211">
        <v>97931</v>
      </c>
      <c r="B13742" s="28" t="s">
        <v>4573</v>
      </c>
      <c r="C13742" s="28" t="s">
        <v>4574</v>
      </c>
      <c r="D13742" s="25">
        <v>42220</v>
      </c>
      <c r="F13742" s="26">
        <v>12.1</v>
      </c>
      <c r="G13742" s="28" t="s">
        <v>5143</v>
      </c>
      <c r="H13742" s="28" t="s">
        <v>3381</v>
      </c>
      <c r="J13742" s="28" t="s">
        <v>4909</v>
      </c>
      <c r="K13742" s="29">
        <v>42220</v>
      </c>
      <c r="L13742" s="28" t="s">
        <v>7174</v>
      </c>
      <c r="M13742" s="28" t="s">
        <v>7217</v>
      </c>
    </row>
    <row r="13743" spans="1:13" hidden="1" x14ac:dyDescent="0.2">
      <c r="A13743" s="211">
        <v>98079</v>
      </c>
      <c r="B13743" s="28" t="s">
        <v>4573</v>
      </c>
      <c r="C13743" s="28" t="s">
        <v>2008</v>
      </c>
      <c r="D13743" s="25">
        <v>42220</v>
      </c>
      <c r="F13743" s="26">
        <v>4.41</v>
      </c>
      <c r="G13743" s="28" t="s">
        <v>898</v>
      </c>
      <c r="H13743" s="28" t="s">
        <v>3365</v>
      </c>
      <c r="J13743" s="28" t="s">
        <v>4909</v>
      </c>
      <c r="K13743" s="29">
        <v>42132</v>
      </c>
      <c r="L13743" s="28" t="s">
        <v>5658</v>
      </c>
      <c r="M13743" s="28" t="s">
        <v>516</v>
      </c>
    </row>
    <row r="13744" spans="1:13" hidden="1" x14ac:dyDescent="0.2">
      <c r="A13744" s="211">
        <v>97932</v>
      </c>
      <c r="B13744" s="28" t="s">
        <v>4573</v>
      </c>
      <c r="C13744" s="28" t="s">
        <v>4574</v>
      </c>
      <c r="D13744" s="25">
        <v>42220</v>
      </c>
      <c r="F13744" s="26">
        <v>12</v>
      </c>
      <c r="G13744" s="28" t="s">
        <v>4596</v>
      </c>
      <c r="H13744" s="28" t="s">
        <v>5954</v>
      </c>
      <c r="J13744" s="28" t="s">
        <v>4912</v>
      </c>
      <c r="K13744" s="29">
        <v>42220</v>
      </c>
      <c r="L13744" s="28" t="s">
        <v>7174</v>
      </c>
      <c r="M13744" s="28" t="s">
        <v>4596</v>
      </c>
    </row>
    <row r="13745" spans="1:13" hidden="1" x14ac:dyDescent="0.2">
      <c r="A13745" s="27">
        <v>97933</v>
      </c>
      <c r="B13745" s="28" t="s">
        <v>4579</v>
      </c>
      <c r="C13745" s="28" t="s">
        <v>4574</v>
      </c>
      <c r="D13745" s="25">
        <v>42220</v>
      </c>
      <c r="F13745" s="26">
        <v>1596.66</v>
      </c>
      <c r="G13745" s="28" t="s">
        <v>2008</v>
      </c>
      <c r="H13745" s="28" t="s">
        <v>6667</v>
      </c>
      <c r="K13745" s="29">
        <v>42220</v>
      </c>
      <c r="L13745" s="28" t="s">
        <v>7174</v>
      </c>
      <c r="M13745" s="28" t="s">
        <v>6451</v>
      </c>
    </row>
    <row r="13746" spans="1:13" hidden="1" x14ac:dyDescent="0.2">
      <c r="A13746" s="27">
        <v>97930</v>
      </c>
      <c r="B13746" s="28" t="s">
        <v>4573</v>
      </c>
      <c r="C13746" s="28" t="s">
        <v>4574</v>
      </c>
      <c r="D13746" s="25">
        <v>42220</v>
      </c>
      <c r="E13746" s="28" t="s">
        <v>7164</v>
      </c>
      <c r="F13746" s="26">
        <v>3.89</v>
      </c>
      <c r="G13746" s="28" t="s">
        <v>5137</v>
      </c>
      <c r="H13746" s="28" t="s">
        <v>3365</v>
      </c>
      <c r="J13746" s="28" t="s">
        <v>4911</v>
      </c>
      <c r="K13746" s="29">
        <v>42220</v>
      </c>
      <c r="L13746" s="28" t="s">
        <v>7212</v>
      </c>
      <c r="M13746" s="28" t="s">
        <v>1302</v>
      </c>
    </row>
    <row r="13747" spans="1:13" hidden="1" x14ac:dyDescent="0.2">
      <c r="A13747" s="27">
        <v>98078</v>
      </c>
      <c r="B13747" s="28" t="s">
        <v>5150</v>
      </c>
      <c r="C13747" s="28" t="s">
        <v>2008</v>
      </c>
      <c r="D13747" s="25">
        <v>42220</v>
      </c>
      <c r="F13747" s="26">
        <v>-1596.66</v>
      </c>
      <c r="G13747" s="28" t="s">
        <v>4574</v>
      </c>
      <c r="H13747" s="28" t="s">
        <v>6667</v>
      </c>
      <c r="K13747" s="29">
        <v>42102</v>
      </c>
      <c r="L13747" s="28" t="s">
        <v>5658</v>
      </c>
      <c r="M13747" s="28" t="s">
        <v>4840</v>
      </c>
    </row>
    <row r="13748" spans="1:13" hidden="1" x14ac:dyDescent="0.2">
      <c r="A13748" s="211">
        <v>97979</v>
      </c>
      <c r="B13748" s="28" t="s">
        <v>4573</v>
      </c>
      <c r="C13748" s="28" t="s">
        <v>5135</v>
      </c>
      <c r="D13748" s="25">
        <v>42221</v>
      </c>
      <c r="F13748" s="26">
        <v>6.85</v>
      </c>
      <c r="G13748" s="28" t="s">
        <v>7050</v>
      </c>
      <c r="H13748" s="28" t="s">
        <v>3488</v>
      </c>
      <c r="J13748" s="28" t="s">
        <v>4911</v>
      </c>
      <c r="K13748" s="29">
        <v>42223</v>
      </c>
      <c r="L13748" s="28" t="s">
        <v>5658</v>
      </c>
      <c r="M13748" s="28" t="s">
        <v>4151</v>
      </c>
    </row>
    <row r="13749" spans="1:13" hidden="1" x14ac:dyDescent="0.2">
      <c r="A13749" s="211">
        <v>97980</v>
      </c>
      <c r="B13749" s="28" t="s">
        <v>4573</v>
      </c>
      <c r="C13749" s="28" t="s">
        <v>5135</v>
      </c>
      <c r="D13749" s="25">
        <v>42221</v>
      </c>
      <c r="F13749" s="26">
        <v>6.85</v>
      </c>
      <c r="G13749" s="28" t="s">
        <v>7050</v>
      </c>
      <c r="H13749" s="28" t="s">
        <v>3488</v>
      </c>
      <c r="J13749" s="28" t="s">
        <v>4911</v>
      </c>
      <c r="K13749" s="29">
        <v>42223</v>
      </c>
      <c r="L13749" s="28" t="s">
        <v>5658</v>
      </c>
      <c r="M13749" s="28" t="s">
        <v>4151</v>
      </c>
    </row>
    <row r="13750" spans="1:13" hidden="1" x14ac:dyDescent="0.2">
      <c r="A13750" s="211">
        <v>98094</v>
      </c>
      <c r="B13750" s="28" t="s">
        <v>4573</v>
      </c>
      <c r="C13750" s="28" t="s">
        <v>5133</v>
      </c>
      <c r="D13750" s="25">
        <v>42221</v>
      </c>
      <c r="F13750" s="26">
        <v>0.02</v>
      </c>
      <c r="G13750" s="28" t="s">
        <v>681</v>
      </c>
      <c r="H13750" s="28" t="s">
        <v>7165</v>
      </c>
      <c r="K13750" s="29">
        <v>42221</v>
      </c>
      <c r="L13750" s="28" t="s">
        <v>5658</v>
      </c>
      <c r="M13750" s="28" t="s">
        <v>2936</v>
      </c>
    </row>
    <row r="13751" spans="1:13" hidden="1" x14ac:dyDescent="0.2">
      <c r="A13751" s="27">
        <v>98095</v>
      </c>
      <c r="B13751" s="28" t="s">
        <v>7124</v>
      </c>
      <c r="C13751" s="28" t="s">
        <v>5133</v>
      </c>
      <c r="D13751" s="25">
        <v>42221</v>
      </c>
      <c r="F13751" s="26">
        <v>-0.1</v>
      </c>
      <c r="G13751" s="28" t="s">
        <v>5133</v>
      </c>
      <c r="H13751" s="28" t="s">
        <v>6666</v>
      </c>
      <c r="K13751" s="29">
        <v>42221</v>
      </c>
      <c r="L13751" s="28" t="s">
        <v>5658</v>
      </c>
      <c r="M13751" s="28" t="s">
        <v>2937</v>
      </c>
    </row>
    <row r="13752" spans="1:13" hidden="1" x14ac:dyDescent="0.2">
      <c r="A13752" s="211">
        <v>97928</v>
      </c>
      <c r="B13752" s="28" t="s">
        <v>4579</v>
      </c>
      <c r="C13752" s="28" t="s">
        <v>4574</v>
      </c>
      <c r="D13752" s="25">
        <v>42222</v>
      </c>
      <c r="F13752" s="26">
        <v>30</v>
      </c>
      <c r="G13752" s="28" t="s">
        <v>4580</v>
      </c>
      <c r="H13752" s="28" t="s">
        <v>6667</v>
      </c>
      <c r="K13752" s="29">
        <v>42222</v>
      </c>
      <c r="L13752" s="28" t="s">
        <v>3059</v>
      </c>
      <c r="M13752" s="28" t="s">
        <v>1289</v>
      </c>
    </row>
    <row r="13753" spans="1:13" hidden="1" x14ac:dyDescent="0.2">
      <c r="A13753" s="211">
        <v>97929</v>
      </c>
      <c r="B13753" s="28" t="s">
        <v>4579</v>
      </c>
      <c r="C13753" s="28" t="s">
        <v>4574</v>
      </c>
      <c r="D13753" s="25">
        <v>42222</v>
      </c>
      <c r="F13753" s="26">
        <v>50</v>
      </c>
      <c r="G13753" s="28" t="s">
        <v>4580</v>
      </c>
      <c r="H13753" s="28" t="s">
        <v>6667</v>
      </c>
      <c r="K13753" s="29">
        <v>42222</v>
      </c>
      <c r="L13753" s="28" t="s">
        <v>3059</v>
      </c>
      <c r="M13753" s="28" t="s">
        <v>1290</v>
      </c>
    </row>
    <row r="13754" spans="1:13" hidden="1" x14ac:dyDescent="0.2">
      <c r="A13754" s="211">
        <v>98081</v>
      </c>
      <c r="B13754" s="28" t="s">
        <v>4573</v>
      </c>
      <c r="C13754" s="28" t="s">
        <v>2008</v>
      </c>
      <c r="D13754" s="25">
        <v>42222</v>
      </c>
      <c r="F13754" s="26">
        <v>13.83</v>
      </c>
      <c r="G13754" s="28" t="s">
        <v>879</v>
      </c>
      <c r="H13754" s="28" t="s">
        <v>3365</v>
      </c>
      <c r="J13754" s="28" t="s">
        <v>4909</v>
      </c>
      <c r="K13754" s="29">
        <v>42193</v>
      </c>
      <c r="L13754" s="28" t="s">
        <v>5658</v>
      </c>
      <c r="M13754" s="28" t="s">
        <v>517</v>
      </c>
    </row>
    <row r="13755" spans="1:13" hidden="1" x14ac:dyDescent="0.2">
      <c r="A13755" s="27">
        <v>98082</v>
      </c>
      <c r="B13755" s="28" t="s">
        <v>4573</v>
      </c>
      <c r="C13755" s="28" t="s">
        <v>2008</v>
      </c>
      <c r="D13755" s="25">
        <v>42222</v>
      </c>
      <c r="F13755" s="26">
        <v>5.55</v>
      </c>
      <c r="G13755" s="28" t="s">
        <v>683</v>
      </c>
      <c r="H13755" s="28" t="s">
        <v>3365</v>
      </c>
      <c r="J13755" s="28" t="s">
        <v>4909</v>
      </c>
      <c r="K13755" s="29">
        <v>42193</v>
      </c>
      <c r="L13755" s="28" t="s">
        <v>5658</v>
      </c>
      <c r="M13755" s="28" t="s">
        <v>4834</v>
      </c>
    </row>
    <row r="13756" spans="1:13" hidden="1" x14ac:dyDescent="0.2">
      <c r="A13756" s="211">
        <v>97983</v>
      </c>
      <c r="B13756" s="28" t="s">
        <v>4573</v>
      </c>
      <c r="C13756" s="28" t="s">
        <v>5135</v>
      </c>
      <c r="D13756" s="25">
        <v>42223</v>
      </c>
      <c r="E13756" s="28" t="s">
        <v>3533</v>
      </c>
      <c r="F13756" s="26">
        <v>15.97</v>
      </c>
      <c r="G13756" s="28" t="s">
        <v>1176</v>
      </c>
      <c r="H13756" s="28" t="s">
        <v>5953</v>
      </c>
      <c r="J13756" s="28" t="s">
        <v>4909</v>
      </c>
      <c r="K13756" s="29">
        <v>42224</v>
      </c>
      <c r="L13756" s="28" t="s">
        <v>5658</v>
      </c>
      <c r="M13756" s="28" t="s">
        <v>1655</v>
      </c>
    </row>
    <row r="13757" spans="1:13" hidden="1" x14ac:dyDescent="0.2">
      <c r="A13757" s="211">
        <v>97984</v>
      </c>
      <c r="B13757" s="28" t="s">
        <v>4573</v>
      </c>
      <c r="C13757" s="28" t="s">
        <v>5135</v>
      </c>
      <c r="D13757" s="25">
        <v>42223</v>
      </c>
      <c r="E13757" s="28" t="s">
        <v>7164</v>
      </c>
      <c r="F13757" s="26">
        <v>10.98</v>
      </c>
      <c r="G13757" s="28" t="s">
        <v>1176</v>
      </c>
      <c r="H13757" s="28" t="s">
        <v>3484</v>
      </c>
      <c r="J13757" s="28" t="s">
        <v>4909</v>
      </c>
      <c r="K13757" s="29">
        <v>42224</v>
      </c>
      <c r="L13757" s="28" t="s">
        <v>5658</v>
      </c>
      <c r="M13757" s="28" t="s">
        <v>1655</v>
      </c>
    </row>
    <row r="13758" spans="1:13" hidden="1" x14ac:dyDescent="0.2">
      <c r="A13758" s="211">
        <v>97981</v>
      </c>
      <c r="B13758" s="28" t="s">
        <v>4573</v>
      </c>
      <c r="C13758" s="28" t="s">
        <v>5135</v>
      </c>
      <c r="D13758" s="25">
        <v>42223</v>
      </c>
      <c r="E13758" s="28" t="s">
        <v>184</v>
      </c>
      <c r="F13758" s="26">
        <v>49.98</v>
      </c>
      <c r="G13758" s="28" t="s">
        <v>3355</v>
      </c>
      <c r="H13758" s="28" t="s">
        <v>7324</v>
      </c>
      <c r="J13758" s="28" t="s">
        <v>4909</v>
      </c>
      <c r="K13758" s="29">
        <v>42224</v>
      </c>
      <c r="L13758" s="28" t="s">
        <v>5658</v>
      </c>
      <c r="M13758" s="28" t="s">
        <v>5075</v>
      </c>
    </row>
    <row r="13759" spans="1:13" hidden="1" x14ac:dyDescent="0.2">
      <c r="A13759" s="211">
        <v>97926</v>
      </c>
      <c r="B13759" s="28" t="s">
        <v>4573</v>
      </c>
      <c r="C13759" s="33" t="s">
        <v>4574</v>
      </c>
      <c r="D13759" s="25">
        <v>42223</v>
      </c>
      <c r="F13759" s="26">
        <v>5</v>
      </c>
      <c r="G13759" s="28" t="s">
        <v>4590</v>
      </c>
      <c r="H13759" s="28" t="s">
        <v>5954</v>
      </c>
      <c r="J13759" s="28" t="s">
        <v>4912</v>
      </c>
      <c r="K13759" s="29">
        <v>42223</v>
      </c>
      <c r="L13759" s="33" t="s">
        <v>7182</v>
      </c>
      <c r="M13759" s="28" t="s">
        <v>1301</v>
      </c>
    </row>
    <row r="13760" spans="1:13" hidden="1" x14ac:dyDescent="0.2">
      <c r="A13760" s="27">
        <v>97925</v>
      </c>
      <c r="B13760" s="28" t="s">
        <v>4582</v>
      </c>
      <c r="C13760" s="28" t="s">
        <v>4574</v>
      </c>
      <c r="D13760" s="25">
        <v>42223</v>
      </c>
      <c r="F13760" s="26">
        <v>-79.7</v>
      </c>
      <c r="G13760" s="28" t="s">
        <v>8021</v>
      </c>
      <c r="H13760" s="28" t="s">
        <v>6666</v>
      </c>
      <c r="J13760" s="28" t="s">
        <v>4911</v>
      </c>
      <c r="K13760" s="29">
        <v>42223</v>
      </c>
      <c r="L13760" s="28" t="s">
        <v>2984</v>
      </c>
      <c r="M13760" s="28" t="s">
        <v>636</v>
      </c>
    </row>
    <row r="13761" spans="1:13" hidden="1" x14ac:dyDescent="0.2">
      <c r="A13761" s="27">
        <v>97982</v>
      </c>
      <c r="B13761" s="28" t="s">
        <v>4573</v>
      </c>
      <c r="C13761" s="28" t="s">
        <v>5135</v>
      </c>
      <c r="D13761" s="25">
        <v>42223</v>
      </c>
      <c r="F13761" s="26">
        <v>5.59</v>
      </c>
      <c r="G13761" s="28" t="s">
        <v>7119</v>
      </c>
      <c r="H13761" s="28" t="s">
        <v>3365</v>
      </c>
      <c r="J13761" s="28" t="s">
        <v>4911</v>
      </c>
      <c r="K13761" s="29">
        <v>42224</v>
      </c>
      <c r="L13761" s="28" t="s">
        <v>5658</v>
      </c>
      <c r="M13761" s="28" t="s">
        <v>6161</v>
      </c>
    </row>
    <row r="13762" spans="1:13" hidden="1" x14ac:dyDescent="0.2">
      <c r="A13762" s="27">
        <v>98084</v>
      </c>
      <c r="B13762" s="28" t="s">
        <v>4573</v>
      </c>
      <c r="C13762" s="28" t="s">
        <v>2008</v>
      </c>
      <c r="D13762" s="25">
        <v>42223</v>
      </c>
      <c r="F13762" s="26">
        <v>26.85</v>
      </c>
      <c r="G13762" s="28" t="s">
        <v>683</v>
      </c>
      <c r="H13762" s="28" t="s">
        <v>3365</v>
      </c>
      <c r="J13762" s="28" t="s">
        <v>4909</v>
      </c>
      <c r="K13762" s="29">
        <v>42285</v>
      </c>
      <c r="L13762" s="28" t="s">
        <v>5658</v>
      </c>
      <c r="M13762" s="28" t="s">
        <v>4836</v>
      </c>
    </row>
    <row r="13763" spans="1:13" hidden="1" x14ac:dyDescent="0.2">
      <c r="A13763" s="27">
        <v>97927</v>
      </c>
      <c r="B13763" s="28" t="s">
        <v>4573</v>
      </c>
      <c r="C13763" s="28" t="s">
        <v>4574</v>
      </c>
      <c r="D13763" s="25">
        <v>42223</v>
      </c>
      <c r="E13763" s="28" t="s">
        <v>3388</v>
      </c>
      <c r="F13763" s="26">
        <v>8.19</v>
      </c>
      <c r="G13763" s="28" t="s">
        <v>4589</v>
      </c>
      <c r="H13763" s="28" t="s">
        <v>3381</v>
      </c>
      <c r="J13763" s="28" t="s">
        <v>4907</v>
      </c>
      <c r="K13763" s="29">
        <v>42223</v>
      </c>
      <c r="L13763" s="28" t="s">
        <v>7174</v>
      </c>
      <c r="M13763" s="28" t="s">
        <v>7186</v>
      </c>
    </row>
    <row r="13764" spans="1:13" hidden="1" x14ac:dyDescent="0.2">
      <c r="A13764" s="27">
        <v>97990</v>
      </c>
      <c r="B13764" s="28" t="s">
        <v>4573</v>
      </c>
      <c r="C13764" s="28" t="s">
        <v>5135</v>
      </c>
      <c r="D13764" s="25">
        <v>42224</v>
      </c>
      <c r="E13764" s="28" t="s">
        <v>182</v>
      </c>
      <c r="F13764" s="26">
        <v>314.74</v>
      </c>
      <c r="G13764" s="28" t="s">
        <v>3360</v>
      </c>
      <c r="H13764" s="28" t="s">
        <v>3370</v>
      </c>
      <c r="J13764" s="28" t="s">
        <v>3590</v>
      </c>
      <c r="K13764" s="29">
        <v>42226</v>
      </c>
      <c r="L13764" s="28" t="s">
        <v>5658</v>
      </c>
      <c r="M13764" s="28" t="s">
        <v>703</v>
      </c>
    </row>
    <row r="13765" spans="1:13" x14ac:dyDescent="0.2">
      <c r="A13765" s="27">
        <v>97991</v>
      </c>
      <c r="B13765" s="28" t="s">
        <v>4573</v>
      </c>
      <c r="C13765" s="28" t="s">
        <v>5135</v>
      </c>
      <c r="D13765" s="25">
        <v>42224</v>
      </c>
      <c r="F13765" s="26">
        <v>8.5</v>
      </c>
      <c r="G13765" s="28" t="s">
        <v>2205</v>
      </c>
      <c r="H13765" s="28" t="s">
        <v>7151</v>
      </c>
      <c r="J13765" s="28" t="s">
        <v>4911</v>
      </c>
      <c r="K13765" s="29">
        <v>42226</v>
      </c>
      <c r="L13765" s="28" t="s">
        <v>5658</v>
      </c>
      <c r="M13765" s="28" t="s">
        <v>1584</v>
      </c>
    </row>
    <row r="13766" spans="1:13" hidden="1" x14ac:dyDescent="0.2">
      <c r="A13766" s="27">
        <v>98083.1</v>
      </c>
      <c r="B13766" s="28" t="s">
        <v>4573</v>
      </c>
      <c r="C13766" s="28" t="s">
        <v>2008</v>
      </c>
      <c r="D13766" s="25">
        <v>42225</v>
      </c>
      <c r="F13766" s="26">
        <v>3.5</v>
      </c>
      <c r="G13766" s="28" t="s">
        <v>683</v>
      </c>
      <c r="H13766" s="28" t="s">
        <v>3370</v>
      </c>
      <c r="J13766" s="28" t="s">
        <v>4909</v>
      </c>
      <c r="K13766" s="29">
        <v>42285</v>
      </c>
      <c r="L13766" s="28" t="s">
        <v>5658</v>
      </c>
      <c r="M13766" s="28" t="s">
        <v>4836</v>
      </c>
    </row>
    <row r="13767" spans="1:13" hidden="1" x14ac:dyDescent="0.2">
      <c r="A13767" s="27">
        <v>98083.199999999997</v>
      </c>
      <c r="B13767" s="28" t="s">
        <v>4573</v>
      </c>
      <c r="C13767" s="28" t="s">
        <v>2008</v>
      </c>
      <c r="D13767" s="25">
        <v>42225</v>
      </c>
      <c r="E13767" s="28" t="s">
        <v>729</v>
      </c>
      <c r="F13767" s="26">
        <v>5</v>
      </c>
      <c r="G13767" s="28" t="s">
        <v>683</v>
      </c>
      <c r="H13767" s="28" t="s">
        <v>3488</v>
      </c>
      <c r="J13767" s="28" t="s">
        <v>4908</v>
      </c>
      <c r="K13767" s="29">
        <v>42285</v>
      </c>
      <c r="L13767" s="28" t="s">
        <v>5658</v>
      </c>
      <c r="M13767" s="28" t="s">
        <v>4836</v>
      </c>
    </row>
    <row r="13768" spans="1:13" hidden="1" x14ac:dyDescent="0.2">
      <c r="A13768" s="27">
        <v>98083.3</v>
      </c>
      <c r="B13768" s="28" t="s">
        <v>4573</v>
      </c>
      <c r="C13768" s="28" t="s">
        <v>2008</v>
      </c>
      <c r="D13768" s="25">
        <v>42225</v>
      </c>
      <c r="F13768" s="26">
        <v>32.69</v>
      </c>
      <c r="G13768" s="28" t="s">
        <v>683</v>
      </c>
      <c r="H13768" s="28" t="s">
        <v>3365</v>
      </c>
      <c r="J13768" s="28" t="s">
        <v>4909</v>
      </c>
      <c r="K13768" s="29">
        <v>42285</v>
      </c>
      <c r="L13768" s="28" t="s">
        <v>5658</v>
      </c>
      <c r="M13768" s="28" t="s">
        <v>4836</v>
      </c>
    </row>
    <row r="13769" spans="1:13" hidden="1" x14ac:dyDescent="0.2">
      <c r="A13769" s="27">
        <v>97992</v>
      </c>
      <c r="B13769" s="28" t="s">
        <v>4573</v>
      </c>
      <c r="C13769" s="28" t="s">
        <v>5135</v>
      </c>
      <c r="D13769" s="25">
        <v>42225</v>
      </c>
      <c r="F13769" s="26">
        <v>39.4</v>
      </c>
      <c r="G13769" s="28" t="s">
        <v>7486</v>
      </c>
      <c r="H13769" s="28" t="s">
        <v>3381</v>
      </c>
      <c r="J13769" s="28" t="s">
        <v>4906</v>
      </c>
      <c r="K13769" s="29">
        <v>42227</v>
      </c>
      <c r="L13769" s="28" t="s">
        <v>5658</v>
      </c>
      <c r="M13769" s="28" t="s">
        <v>5565</v>
      </c>
    </row>
    <row r="13770" spans="1:13" hidden="1" x14ac:dyDescent="0.2">
      <c r="A13770" s="27">
        <v>97994</v>
      </c>
      <c r="B13770" s="28" t="s">
        <v>4573</v>
      </c>
      <c r="C13770" s="28" t="s">
        <v>5135</v>
      </c>
      <c r="D13770" s="25">
        <v>42226</v>
      </c>
      <c r="F13770" s="26">
        <v>3.25</v>
      </c>
      <c r="G13770" s="28" t="s">
        <v>7119</v>
      </c>
      <c r="H13770" s="28" t="s">
        <v>3365</v>
      </c>
      <c r="J13770" s="28" t="s">
        <v>4911</v>
      </c>
      <c r="K13770" s="29">
        <v>42227</v>
      </c>
      <c r="L13770" s="28" t="s">
        <v>5658</v>
      </c>
      <c r="M13770" s="28" t="s">
        <v>6161</v>
      </c>
    </row>
    <row r="13771" spans="1:13" hidden="1" x14ac:dyDescent="0.2">
      <c r="A13771" s="27">
        <v>97923</v>
      </c>
      <c r="B13771" s="28" t="s">
        <v>4573</v>
      </c>
      <c r="C13771" s="28" t="s">
        <v>4574</v>
      </c>
      <c r="D13771" s="25">
        <v>42226</v>
      </c>
      <c r="F13771" s="26">
        <v>35</v>
      </c>
      <c r="G13771" s="28" t="s">
        <v>5152</v>
      </c>
      <c r="H13771" s="28" t="s">
        <v>7311</v>
      </c>
      <c r="J13771" s="28" t="s">
        <v>4683</v>
      </c>
      <c r="K13771" s="29">
        <v>42226</v>
      </c>
      <c r="L13771" s="28" t="s">
        <v>7182</v>
      </c>
      <c r="M13771" s="28" t="s">
        <v>1300</v>
      </c>
    </row>
    <row r="13772" spans="1:13" hidden="1" x14ac:dyDescent="0.2">
      <c r="A13772" s="27">
        <v>97993.1</v>
      </c>
      <c r="B13772" s="28" t="s">
        <v>4573</v>
      </c>
      <c r="C13772" s="28" t="s">
        <v>5135</v>
      </c>
      <c r="D13772" s="25">
        <v>42226</v>
      </c>
      <c r="E13772" s="28" t="s">
        <v>726</v>
      </c>
      <c r="F13772" s="26">
        <v>15</v>
      </c>
      <c r="G13772" s="28" t="s">
        <v>5137</v>
      </c>
      <c r="H13772" s="28" t="s">
        <v>3370</v>
      </c>
      <c r="J13772" s="28" t="s">
        <v>4909</v>
      </c>
      <c r="K13772" s="29">
        <v>42227</v>
      </c>
      <c r="L13772" s="28" t="s">
        <v>5658</v>
      </c>
      <c r="M13772" s="28" t="s">
        <v>3175</v>
      </c>
    </row>
    <row r="13773" spans="1:13" hidden="1" x14ac:dyDescent="0.2">
      <c r="A13773" s="27">
        <v>97993.2</v>
      </c>
      <c r="B13773" s="28" t="s">
        <v>4573</v>
      </c>
      <c r="C13773" s="28" t="s">
        <v>5135</v>
      </c>
      <c r="D13773" s="25">
        <v>42226</v>
      </c>
      <c r="E13773" s="28" t="s">
        <v>167</v>
      </c>
      <c r="F13773" s="26">
        <v>9</v>
      </c>
      <c r="G13773" s="28" t="s">
        <v>5137</v>
      </c>
      <c r="H13773" s="28" t="s">
        <v>3370</v>
      </c>
      <c r="J13773" s="28" t="s">
        <v>4909</v>
      </c>
      <c r="K13773" s="29">
        <v>42227</v>
      </c>
      <c r="L13773" s="28" t="s">
        <v>5658</v>
      </c>
      <c r="M13773" s="28" t="s">
        <v>3175</v>
      </c>
    </row>
    <row r="13774" spans="1:13" hidden="1" x14ac:dyDescent="0.2">
      <c r="A13774" s="27">
        <v>97993.3</v>
      </c>
      <c r="B13774" s="28" t="s">
        <v>4573</v>
      </c>
      <c r="C13774" s="28" t="s">
        <v>5135</v>
      </c>
      <c r="D13774" s="25">
        <v>42226</v>
      </c>
      <c r="F13774" s="26">
        <v>49.85</v>
      </c>
      <c r="G13774" s="28" t="s">
        <v>5137</v>
      </c>
      <c r="H13774" s="28" t="s">
        <v>3365</v>
      </c>
      <c r="J13774" s="28" t="s">
        <v>4909</v>
      </c>
      <c r="K13774" s="29">
        <v>42227</v>
      </c>
      <c r="L13774" s="28" t="s">
        <v>5658</v>
      </c>
      <c r="M13774" s="28" t="s">
        <v>3175</v>
      </c>
    </row>
    <row r="13775" spans="1:13" hidden="1" x14ac:dyDescent="0.2">
      <c r="A13775" s="27">
        <v>97995</v>
      </c>
      <c r="B13775" s="28" t="s">
        <v>4573</v>
      </c>
      <c r="C13775" s="28" t="s">
        <v>5135</v>
      </c>
      <c r="D13775" s="25">
        <v>42226</v>
      </c>
      <c r="F13775" s="26">
        <v>2.08</v>
      </c>
      <c r="G13775" s="28" t="s">
        <v>5137</v>
      </c>
      <c r="H13775" s="28" t="s">
        <v>3365</v>
      </c>
      <c r="J13775" s="28" t="s">
        <v>4909</v>
      </c>
      <c r="K13775" s="29">
        <v>42227</v>
      </c>
      <c r="L13775" s="28" t="s">
        <v>5658</v>
      </c>
      <c r="M13775" s="28" t="s">
        <v>6195</v>
      </c>
    </row>
    <row r="13776" spans="1:13" x14ac:dyDescent="0.2">
      <c r="A13776" s="27">
        <v>97924</v>
      </c>
      <c r="B13776" s="28" t="s">
        <v>4573</v>
      </c>
      <c r="C13776" s="28" t="s">
        <v>4574</v>
      </c>
      <c r="D13776" s="25">
        <v>42226</v>
      </c>
      <c r="F13776" s="26">
        <v>2.4500000000000002</v>
      </c>
      <c r="G13776" s="28" t="s">
        <v>279</v>
      </c>
      <c r="H13776" s="28" t="s">
        <v>7151</v>
      </c>
      <c r="J13776" s="28" t="s">
        <v>4907</v>
      </c>
      <c r="K13776" s="29">
        <v>42226</v>
      </c>
      <c r="L13776" s="28" t="s">
        <v>7174</v>
      </c>
      <c r="M13776" s="28" t="s">
        <v>2972</v>
      </c>
    </row>
    <row r="13777" spans="1:13" hidden="1" x14ac:dyDescent="0.2">
      <c r="A13777" s="27">
        <v>97997</v>
      </c>
      <c r="B13777" s="28" t="s">
        <v>4573</v>
      </c>
      <c r="C13777" s="28" t="s">
        <v>5135</v>
      </c>
      <c r="D13777" s="25">
        <v>42227</v>
      </c>
      <c r="F13777" s="26">
        <v>48.75</v>
      </c>
      <c r="G13777" s="28" t="s">
        <v>5137</v>
      </c>
      <c r="H13777" s="28" t="s">
        <v>7322</v>
      </c>
      <c r="J13777" s="28" t="s">
        <v>7139</v>
      </c>
      <c r="K13777" s="29">
        <v>42228</v>
      </c>
      <c r="L13777" s="28" t="s">
        <v>5658</v>
      </c>
      <c r="M13777" s="28" t="s">
        <v>1774</v>
      </c>
    </row>
    <row r="13778" spans="1:13" hidden="1" x14ac:dyDescent="0.2">
      <c r="A13778" s="27">
        <v>97999</v>
      </c>
      <c r="B13778" s="28" t="s">
        <v>4573</v>
      </c>
      <c r="C13778" s="28" t="s">
        <v>5135</v>
      </c>
      <c r="D13778" s="25">
        <v>42227</v>
      </c>
      <c r="F13778" s="26">
        <v>2.29</v>
      </c>
      <c r="G13778" s="28" t="s">
        <v>5137</v>
      </c>
      <c r="H13778" s="28" t="s">
        <v>3365</v>
      </c>
      <c r="J13778" s="28" t="s">
        <v>4909</v>
      </c>
      <c r="K13778" s="29">
        <v>42228</v>
      </c>
      <c r="L13778" s="28" t="s">
        <v>5658</v>
      </c>
      <c r="M13778" s="28" t="s">
        <v>6195</v>
      </c>
    </row>
    <row r="13779" spans="1:13" hidden="1" x14ac:dyDescent="0.2">
      <c r="A13779" s="27">
        <v>97998</v>
      </c>
      <c r="B13779" s="28" t="s">
        <v>4573</v>
      </c>
      <c r="C13779" s="28" t="s">
        <v>5135</v>
      </c>
      <c r="D13779" s="25">
        <v>42227</v>
      </c>
      <c r="E13779" s="28" t="s">
        <v>171</v>
      </c>
      <c r="F13779" s="26">
        <v>22.99</v>
      </c>
      <c r="G13779" s="28" t="s">
        <v>7140</v>
      </c>
      <c r="H13779" s="28" t="s">
        <v>3365</v>
      </c>
      <c r="J13779" s="28" t="s">
        <v>4909</v>
      </c>
      <c r="K13779" s="29">
        <v>42228</v>
      </c>
      <c r="L13779" s="28" t="s">
        <v>5658</v>
      </c>
      <c r="M13779" s="28" t="s">
        <v>8170</v>
      </c>
    </row>
    <row r="13780" spans="1:13" hidden="1" x14ac:dyDescent="0.2">
      <c r="A13780" s="27">
        <v>97996</v>
      </c>
      <c r="B13780" s="28" t="s">
        <v>4573</v>
      </c>
      <c r="C13780" s="28" t="s">
        <v>5135</v>
      </c>
      <c r="D13780" s="25">
        <v>42227</v>
      </c>
      <c r="E13780" s="28" t="s">
        <v>183</v>
      </c>
      <c r="F13780" s="26">
        <v>110.37</v>
      </c>
      <c r="G13780" s="28" t="s">
        <v>3360</v>
      </c>
      <c r="H13780" s="28" t="s">
        <v>3370</v>
      </c>
      <c r="J13780" s="28" t="s">
        <v>3590</v>
      </c>
      <c r="K13780" s="29">
        <v>42228</v>
      </c>
      <c r="L13780" s="28" t="s">
        <v>5658</v>
      </c>
      <c r="M13780" s="28" t="s">
        <v>703</v>
      </c>
    </row>
    <row r="13781" spans="1:13" hidden="1" x14ac:dyDescent="0.2">
      <c r="A13781" s="211">
        <v>98002</v>
      </c>
      <c r="B13781" s="28" t="s">
        <v>4573</v>
      </c>
      <c r="C13781" s="28" t="s">
        <v>5135</v>
      </c>
      <c r="D13781" s="25">
        <v>42228</v>
      </c>
      <c r="E13781" s="28" t="s">
        <v>3533</v>
      </c>
      <c r="F13781" s="26">
        <v>9.5</v>
      </c>
      <c r="G13781" s="28" t="s">
        <v>6085</v>
      </c>
      <c r="H13781" s="28" t="s">
        <v>5953</v>
      </c>
      <c r="J13781" s="28" t="s">
        <v>4907</v>
      </c>
      <c r="K13781" s="29" t="s">
        <v>518</v>
      </c>
      <c r="L13781" s="28" t="s">
        <v>5658</v>
      </c>
      <c r="M13781" s="28" t="s">
        <v>1775</v>
      </c>
    </row>
    <row r="13782" spans="1:13" hidden="1" x14ac:dyDescent="0.2">
      <c r="A13782" s="211">
        <v>97922</v>
      </c>
      <c r="B13782" s="28" t="s">
        <v>4573</v>
      </c>
      <c r="C13782" s="28" t="s">
        <v>4574</v>
      </c>
      <c r="D13782" s="25">
        <v>42228</v>
      </c>
      <c r="E13782" s="28" t="s">
        <v>528</v>
      </c>
      <c r="F13782" s="26">
        <v>45</v>
      </c>
      <c r="G13782" s="28" t="s">
        <v>6699</v>
      </c>
      <c r="H13782" s="28" t="s">
        <v>4599</v>
      </c>
      <c r="I13782" s="28" t="s">
        <v>8194</v>
      </c>
      <c r="J13782" s="28" t="s">
        <v>4908</v>
      </c>
      <c r="K13782" s="29">
        <v>42228</v>
      </c>
      <c r="L13782" s="28" t="s">
        <v>7176</v>
      </c>
      <c r="M13782" s="28">
        <v>1522</v>
      </c>
    </row>
    <row r="13783" spans="1:13" hidden="1" x14ac:dyDescent="0.2">
      <c r="A13783" s="211">
        <v>98000</v>
      </c>
      <c r="B13783" s="28" t="s">
        <v>4573</v>
      </c>
      <c r="C13783" s="28" t="s">
        <v>5135</v>
      </c>
      <c r="D13783" s="25">
        <v>42228</v>
      </c>
      <c r="E13783" s="28" t="s">
        <v>181</v>
      </c>
      <c r="F13783" s="26">
        <v>19.149999999999999</v>
      </c>
      <c r="G13783" s="28" t="s">
        <v>1562</v>
      </c>
      <c r="H13783" s="28" t="s">
        <v>3484</v>
      </c>
      <c r="J13783" s="28" t="s">
        <v>4907</v>
      </c>
      <c r="K13783" s="29">
        <v>42229</v>
      </c>
      <c r="L13783" s="28" t="s">
        <v>5658</v>
      </c>
      <c r="M13783" s="28" t="s">
        <v>1775</v>
      </c>
    </row>
    <row r="13784" spans="1:13" hidden="1" x14ac:dyDescent="0.2">
      <c r="A13784" s="211">
        <v>98003</v>
      </c>
      <c r="B13784" s="28" t="s">
        <v>4573</v>
      </c>
      <c r="C13784" s="28" t="s">
        <v>5135</v>
      </c>
      <c r="D13784" s="25">
        <v>42228</v>
      </c>
      <c r="F13784" s="26">
        <v>5.99</v>
      </c>
      <c r="G13784" s="28" t="s">
        <v>5710</v>
      </c>
      <c r="H13784" s="28" t="s">
        <v>3381</v>
      </c>
      <c r="J13784" s="28" t="s">
        <v>4909</v>
      </c>
      <c r="K13784" s="29" t="s">
        <v>518</v>
      </c>
      <c r="L13784" s="28" t="s">
        <v>5658</v>
      </c>
      <c r="M13784" s="28" t="s">
        <v>1422</v>
      </c>
    </row>
    <row r="13785" spans="1:13" hidden="1" x14ac:dyDescent="0.2">
      <c r="A13785" s="27">
        <v>98085</v>
      </c>
      <c r="B13785" s="28" t="s">
        <v>4573</v>
      </c>
      <c r="C13785" s="28" t="s">
        <v>2008</v>
      </c>
      <c r="D13785" s="25">
        <v>42228</v>
      </c>
      <c r="F13785" s="26">
        <v>14.65</v>
      </c>
      <c r="G13785" s="28" t="s">
        <v>683</v>
      </c>
      <c r="H13785" s="28" t="s">
        <v>3365</v>
      </c>
      <c r="J13785" s="28" t="s">
        <v>4909</v>
      </c>
      <c r="K13785" s="29" t="s">
        <v>518</v>
      </c>
      <c r="L13785" s="28" t="s">
        <v>5658</v>
      </c>
      <c r="M13785" s="28" t="s">
        <v>4836</v>
      </c>
    </row>
    <row r="13786" spans="1:13" hidden="1" x14ac:dyDescent="0.2">
      <c r="A13786" s="27">
        <v>98004</v>
      </c>
      <c r="B13786" s="28" t="s">
        <v>4573</v>
      </c>
      <c r="C13786" s="28" t="s">
        <v>5135</v>
      </c>
      <c r="D13786" s="25">
        <v>42228</v>
      </c>
      <c r="F13786" s="26">
        <v>2.14</v>
      </c>
      <c r="G13786" s="28" t="s">
        <v>5137</v>
      </c>
      <c r="H13786" s="28" t="s">
        <v>3365</v>
      </c>
      <c r="J13786" s="28" t="s">
        <v>4909</v>
      </c>
      <c r="K13786" s="29" t="s">
        <v>518</v>
      </c>
      <c r="L13786" s="28" t="s">
        <v>5658</v>
      </c>
      <c r="M13786" s="28" t="s">
        <v>6195</v>
      </c>
    </row>
    <row r="13787" spans="1:13" x14ac:dyDescent="0.2">
      <c r="A13787" s="27">
        <v>98001</v>
      </c>
      <c r="B13787" s="28" t="s">
        <v>4573</v>
      </c>
      <c r="C13787" s="28" t="s">
        <v>5135</v>
      </c>
      <c r="D13787" s="25">
        <v>42228</v>
      </c>
      <c r="F13787" s="26">
        <v>15.8</v>
      </c>
      <c r="G13787" s="28" t="s">
        <v>2205</v>
      </c>
      <c r="H13787" s="28" t="s">
        <v>7151</v>
      </c>
      <c r="J13787" s="28" t="s">
        <v>4911</v>
      </c>
      <c r="K13787" s="29">
        <v>42229</v>
      </c>
      <c r="L13787" s="28" t="s">
        <v>5658</v>
      </c>
      <c r="M13787" s="28" t="s">
        <v>1584</v>
      </c>
    </row>
    <row r="13788" spans="1:13" hidden="1" x14ac:dyDescent="0.2">
      <c r="A13788" s="211">
        <v>98006</v>
      </c>
      <c r="B13788" s="28" t="s">
        <v>4573</v>
      </c>
      <c r="C13788" s="28" t="s">
        <v>5135</v>
      </c>
      <c r="D13788" s="25">
        <v>42229</v>
      </c>
      <c r="E13788" s="28" t="s">
        <v>174</v>
      </c>
      <c r="F13788" s="26">
        <v>16</v>
      </c>
      <c r="G13788" s="28" t="s">
        <v>3700</v>
      </c>
      <c r="H13788" s="28" t="s">
        <v>5953</v>
      </c>
      <c r="J13788" s="28" t="s">
        <v>4909</v>
      </c>
      <c r="K13788" s="29">
        <v>42230</v>
      </c>
      <c r="L13788" s="28" t="s">
        <v>5658</v>
      </c>
      <c r="M13788" s="28" t="s">
        <v>3821</v>
      </c>
    </row>
    <row r="13789" spans="1:13" hidden="1" x14ac:dyDescent="0.2">
      <c r="A13789" s="27">
        <v>98007</v>
      </c>
      <c r="B13789" s="28" t="s">
        <v>4573</v>
      </c>
      <c r="C13789" s="28" t="s">
        <v>5135</v>
      </c>
      <c r="D13789" s="25">
        <v>42229</v>
      </c>
      <c r="F13789" s="26">
        <v>4.1900000000000004</v>
      </c>
      <c r="G13789" s="28" t="s">
        <v>7119</v>
      </c>
      <c r="H13789" s="28" t="s">
        <v>3365</v>
      </c>
      <c r="J13789" s="28" t="s">
        <v>4911</v>
      </c>
      <c r="K13789" s="29">
        <v>42230</v>
      </c>
      <c r="L13789" s="28" t="s">
        <v>5658</v>
      </c>
      <c r="M13789" s="28" t="s">
        <v>6161</v>
      </c>
    </row>
    <row r="13790" spans="1:13" x14ac:dyDescent="0.2">
      <c r="A13790" s="27">
        <v>98005</v>
      </c>
      <c r="B13790" s="28" t="s">
        <v>4573</v>
      </c>
      <c r="C13790" s="28" t="s">
        <v>5135</v>
      </c>
      <c r="D13790" s="25">
        <v>42229</v>
      </c>
      <c r="F13790" s="26">
        <v>263.89999999999998</v>
      </c>
      <c r="G13790" s="28" t="s">
        <v>2205</v>
      </c>
      <c r="H13790" s="28" t="s">
        <v>7151</v>
      </c>
      <c r="J13790" s="28" t="s">
        <v>4911</v>
      </c>
      <c r="K13790" s="29">
        <v>42230</v>
      </c>
      <c r="L13790" s="28" t="s">
        <v>5658</v>
      </c>
      <c r="M13790" s="28" t="s">
        <v>1584</v>
      </c>
    </row>
    <row r="13791" spans="1:13" hidden="1" x14ac:dyDescent="0.2">
      <c r="A13791" s="211">
        <v>98008</v>
      </c>
      <c r="B13791" s="28" t="s">
        <v>4573</v>
      </c>
      <c r="C13791" s="28" t="s">
        <v>5135</v>
      </c>
      <c r="D13791" s="25">
        <v>42230</v>
      </c>
      <c r="E13791" s="28" t="s">
        <v>4950</v>
      </c>
      <c r="F13791" s="26">
        <v>28.9</v>
      </c>
      <c r="G13791" s="28" t="s">
        <v>2203</v>
      </c>
      <c r="H13791" s="28" t="s">
        <v>5953</v>
      </c>
      <c r="J13791" s="28" t="s">
        <v>4909</v>
      </c>
      <c r="K13791" s="29">
        <v>42231</v>
      </c>
      <c r="L13791" s="28" t="s">
        <v>5658</v>
      </c>
      <c r="M13791" s="28" t="s">
        <v>1776</v>
      </c>
    </row>
    <row r="13792" spans="1:13" hidden="1" x14ac:dyDescent="0.2">
      <c r="A13792" s="27">
        <v>98012</v>
      </c>
      <c r="B13792" s="28" t="s">
        <v>4573</v>
      </c>
      <c r="C13792" s="28" t="s">
        <v>5135</v>
      </c>
      <c r="D13792" s="25">
        <v>42230</v>
      </c>
      <c r="E13792" s="28" t="s">
        <v>180</v>
      </c>
      <c r="F13792" s="26">
        <v>7.9</v>
      </c>
      <c r="G13792" s="28" t="s">
        <v>3696</v>
      </c>
      <c r="H13792" s="28" t="s">
        <v>3484</v>
      </c>
      <c r="J13792" s="28" t="s">
        <v>4908</v>
      </c>
      <c r="K13792" s="29" t="s">
        <v>519</v>
      </c>
      <c r="L13792" s="28" t="s">
        <v>5658</v>
      </c>
      <c r="M13792" s="28" t="s">
        <v>1777</v>
      </c>
    </row>
    <row r="13793" spans="1:13" hidden="1" x14ac:dyDescent="0.2">
      <c r="A13793" s="27">
        <v>98013</v>
      </c>
      <c r="B13793" s="28" t="s">
        <v>4573</v>
      </c>
      <c r="C13793" s="28" t="s">
        <v>5135</v>
      </c>
      <c r="D13793" s="25">
        <v>42230</v>
      </c>
      <c r="E13793" s="28" t="s">
        <v>180</v>
      </c>
      <c r="F13793" s="26">
        <v>7.9</v>
      </c>
      <c r="G13793" s="28" t="s">
        <v>3696</v>
      </c>
      <c r="H13793" s="28" t="s">
        <v>3484</v>
      </c>
      <c r="J13793" s="28" t="s">
        <v>4908</v>
      </c>
      <c r="K13793" s="29" t="s">
        <v>519</v>
      </c>
      <c r="L13793" s="28" t="s">
        <v>5658</v>
      </c>
      <c r="M13793" s="28" t="s">
        <v>1777</v>
      </c>
    </row>
    <row r="13794" spans="1:13" hidden="1" x14ac:dyDescent="0.2">
      <c r="A13794" s="27">
        <v>98086</v>
      </c>
      <c r="B13794" s="28" t="s">
        <v>4573</v>
      </c>
      <c r="C13794" s="28" t="s">
        <v>2008</v>
      </c>
      <c r="D13794" s="25">
        <v>42230</v>
      </c>
      <c r="F13794" s="26">
        <v>14.9</v>
      </c>
      <c r="G13794" s="28" t="s">
        <v>683</v>
      </c>
      <c r="H13794" s="28" t="s">
        <v>3365</v>
      </c>
      <c r="J13794" s="28" t="s">
        <v>4909</v>
      </c>
      <c r="K13794" s="29" t="s">
        <v>519</v>
      </c>
      <c r="L13794" s="28" t="s">
        <v>5658</v>
      </c>
      <c r="M13794" s="28" t="s">
        <v>4834</v>
      </c>
    </row>
    <row r="13795" spans="1:13" hidden="1" x14ac:dyDescent="0.2">
      <c r="A13795" s="27">
        <v>98010</v>
      </c>
      <c r="B13795" s="28" t="s">
        <v>4573</v>
      </c>
      <c r="C13795" s="28" t="s">
        <v>5135</v>
      </c>
      <c r="D13795" s="25">
        <v>42230</v>
      </c>
      <c r="F13795" s="26">
        <v>6.9</v>
      </c>
      <c r="G13795" s="28" t="s">
        <v>2210</v>
      </c>
      <c r="H13795" s="28" t="s">
        <v>3484</v>
      </c>
      <c r="J13795" s="28" t="s">
        <v>4907</v>
      </c>
      <c r="K13795" s="29">
        <v>42231</v>
      </c>
      <c r="L13795" s="28" t="s">
        <v>5658</v>
      </c>
      <c r="M13795" s="28" t="s">
        <v>3179</v>
      </c>
    </row>
    <row r="13796" spans="1:13" hidden="1" x14ac:dyDescent="0.2">
      <c r="A13796" s="27">
        <v>98011</v>
      </c>
      <c r="B13796" s="28" t="s">
        <v>4573</v>
      </c>
      <c r="C13796" s="28" t="s">
        <v>5135</v>
      </c>
      <c r="D13796" s="25">
        <v>42230</v>
      </c>
      <c r="E13796" s="28" t="s">
        <v>179</v>
      </c>
      <c r="F13796" s="26">
        <v>182.6</v>
      </c>
      <c r="G13796" s="28" t="s">
        <v>2158</v>
      </c>
      <c r="H13796" s="28" t="s">
        <v>3484</v>
      </c>
      <c r="J13796" s="28" t="s">
        <v>4909</v>
      </c>
      <c r="K13796" s="29" t="s">
        <v>519</v>
      </c>
      <c r="L13796" s="28" t="s">
        <v>5658</v>
      </c>
      <c r="M13796" s="28" t="s">
        <v>6400</v>
      </c>
    </row>
    <row r="13797" spans="1:13" x14ac:dyDescent="0.2">
      <c r="A13797" s="27">
        <v>98009</v>
      </c>
      <c r="B13797" s="28" t="s">
        <v>4573</v>
      </c>
      <c r="C13797" s="28" t="s">
        <v>5135</v>
      </c>
      <c r="D13797" s="25">
        <v>42230</v>
      </c>
      <c r="F13797" s="26">
        <v>12</v>
      </c>
      <c r="G13797" s="28" t="s">
        <v>2205</v>
      </c>
      <c r="H13797" s="28" t="s">
        <v>7151</v>
      </c>
      <c r="J13797" s="28" t="s">
        <v>4911</v>
      </c>
      <c r="K13797" s="29">
        <v>42231</v>
      </c>
      <c r="L13797" s="28" t="s">
        <v>5658</v>
      </c>
      <c r="M13797" s="28" t="s">
        <v>1584</v>
      </c>
    </row>
    <row r="13798" spans="1:13" hidden="1" x14ac:dyDescent="0.2">
      <c r="A13798" s="211">
        <v>98017</v>
      </c>
      <c r="B13798" s="28" t="s">
        <v>4573</v>
      </c>
      <c r="C13798" s="28" t="s">
        <v>5135</v>
      </c>
      <c r="D13798" s="25">
        <v>42231</v>
      </c>
      <c r="F13798" s="26">
        <v>4.9000000000000004</v>
      </c>
      <c r="G13798" s="28" t="s">
        <v>896</v>
      </c>
      <c r="H13798" s="28" t="s">
        <v>3484</v>
      </c>
      <c r="J13798" s="28" t="s">
        <v>4907</v>
      </c>
      <c r="K13798" s="29">
        <v>42233</v>
      </c>
      <c r="L13798" s="28" t="s">
        <v>5658</v>
      </c>
      <c r="M13798" s="28" t="s">
        <v>6234</v>
      </c>
    </row>
    <row r="13799" spans="1:13" hidden="1" x14ac:dyDescent="0.2">
      <c r="A13799" s="211">
        <v>98018</v>
      </c>
      <c r="B13799" s="28" t="s">
        <v>4573</v>
      </c>
      <c r="C13799" s="28" t="s">
        <v>5135</v>
      </c>
      <c r="D13799" s="25">
        <v>42231</v>
      </c>
      <c r="F13799" s="26">
        <v>4</v>
      </c>
      <c r="G13799" s="28" t="s">
        <v>990</v>
      </c>
      <c r="H13799" s="28" t="s">
        <v>3379</v>
      </c>
      <c r="J13799" s="28" t="s">
        <v>4907</v>
      </c>
      <c r="K13799" s="29">
        <v>42233</v>
      </c>
      <c r="L13799" s="28" t="s">
        <v>5658</v>
      </c>
      <c r="M13799" s="28" t="s">
        <v>1523</v>
      </c>
    </row>
    <row r="13800" spans="1:13" hidden="1" x14ac:dyDescent="0.2">
      <c r="A13800" s="27">
        <v>98015</v>
      </c>
      <c r="B13800" s="28" t="s">
        <v>4573</v>
      </c>
      <c r="C13800" s="28" t="s">
        <v>5135</v>
      </c>
      <c r="D13800" s="25">
        <v>42231</v>
      </c>
      <c r="F13800" s="26">
        <v>31.1</v>
      </c>
      <c r="G13800" s="28" t="s">
        <v>683</v>
      </c>
      <c r="H13800" s="28" t="s">
        <v>3365</v>
      </c>
      <c r="J13800" s="28" t="s">
        <v>4909</v>
      </c>
      <c r="K13800" s="29">
        <v>42233</v>
      </c>
      <c r="L13800" s="28" t="s">
        <v>5658</v>
      </c>
      <c r="M13800" s="28" t="s">
        <v>7857</v>
      </c>
    </row>
    <row r="13801" spans="1:13" hidden="1" x14ac:dyDescent="0.2">
      <c r="A13801" s="27">
        <v>98016</v>
      </c>
      <c r="B13801" s="28" t="s">
        <v>4573</v>
      </c>
      <c r="C13801" s="28" t="s">
        <v>5135</v>
      </c>
      <c r="D13801" s="25">
        <v>42231</v>
      </c>
      <c r="F13801" s="26">
        <v>9.99</v>
      </c>
      <c r="G13801" s="28" t="s">
        <v>4139</v>
      </c>
      <c r="H13801" s="28" t="s">
        <v>3381</v>
      </c>
      <c r="J13801" s="28" t="s">
        <v>4911</v>
      </c>
      <c r="K13801" s="29">
        <v>42233</v>
      </c>
      <c r="L13801" s="28" t="s">
        <v>5658</v>
      </c>
      <c r="M13801" s="28" t="s">
        <v>1614</v>
      </c>
    </row>
    <row r="13802" spans="1:13" hidden="1" x14ac:dyDescent="0.2">
      <c r="A13802" s="27">
        <v>98014</v>
      </c>
      <c r="B13802" s="28" t="s">
        <v>4573</v>
      </c>
      <c r="C13802" s="28" t="s">
        <v>5135</v>
      </c>
      <c r="D13802" s="25">
        <v>42231</v>
      </c>
      <c r="F13802" s="26">
        <v>34.83</v>
      </c>
      <c r="G13802" s="28" t="s">
        <v>5137</v>
      </c>
      <c r="H13802" s="28" t="s">
        <v>7322</v>
      </c>
      <c r="J13802" s="28" t="s">
        <v>5209</v>
      </c>
      <c r="K13802" s="29">
        <v>42233</v>
      </c>
      <c r="L13802" s="28" t="s">
        <v>5658</v>
      </c>
      <c r="M13802" s="28" t="s">
        <v>6513</v>
      </c>
    </row>
    <row r="13803" spans="1:13" hidden="1" x14ac:dyDescent="0.2">
      <c r="A13803" s="27">
        <v>97985</v>
      </c>
      <c r="B13803" s="28" t="s">
        <v>4573</v>
      </c>
      <c r="C13803" s="28" t="s">
        <v>5135</v>
      </c>
      <c r="D13803" s="25">
        <v>42232</v>
      </c>
      <c r="F13803" s="26">
        <v>21.78</v>
      </c>
      <c r="G13803" s="28" t="s">
        <v>5167</v>
      </c>
      <c r="H13803" s="28" t="s">
        <v>3365</v>
      </c>
      <c r="J13803" s="28" t="s">
        <v>4909</v>
      </c>
      <c r="K13803" s="29">
        <v>42233</v>
      </c>
      <c r="L13803" s="28" t="s">
        <v>5658</v>
      </c>
      <c r="M13803" s="28" t="s">
        <v>748</v>
      </c>
    </row>
    <row r="13804" spans="1:13" hidden="1" x14ac:dyDescent="0.2">
      <c r="A13804" s="211">
        <v>97921</v>
      </c>
      <c r="B13804" s="28" t="s">
        <v>4579</v>
      </c>
      <c r="C13804" s="28" t="s">
        <v>4574</v>
      </c>
      <c r="D13804" s="25">
        <v>42233</v>
      </c>
      <c r="F13804" s="26">
        <v>40</v>
      </c>
      <c r="G13804" s="28" t="s">
        <v>4580</v>
      </c>
      <c r="H13804" s="28" t="s">
        <v>6667</v>
      </c>
      <c r="K13804" s="29">
        <v>42233</v>
      </c>
      <c r="L13804" s="28" t="s">
        <v>3059</v>
      </c>
      <c r="M13804" s="28" t="s">
        <v>1288</v>
      </c>
    </row>
    <row r="13805" spans="1:13" hidden="1" x14ac:dyDescent="0.2">
      <c r="A13805" s="27">
        <v>98019</v>
      </c>
      <c r="B13805" s="28" t="s">
        <v>4573</v>
      </c>
      <c r="C13805" s="28" t="s">
        <v>5135</v>
      </c>
      <c r="D13805" s="25">
        <v>42233</v>
      </c>
      <c r="F13805" s="26">
        <v>30</v>
      </c>
      <c r="G13805" s="28" t="s">
        <v>688</v>
      </c>
      <c r="H13805" s="28" t="s">
        <v>3484</v>
      </c>
      <c r="J13805" s="28" t="s">
        <v>4907</v>
      </c>
      <c r="K13805" s="29">
        <v>42234</v>
      </c>
      <c r="L13805" s="28" t="s">
        <v>5658</v>
      </c>
      <c r="M13805" s="28" t="s">
        <v>1778</v>
      </c>
    </row>
    <row r="13806" spans="1:13" hidden="1" x14ac:dyDescent="0.2">
      <c r="A13806" s="27">
        <v>97919</v>
      </c>
      <c r="B13806" s="28" t="s">
        <v>4573</v>
      </c>
      <c r="C13806" s="28" t="s">
        <v>4574</v>
      </c>
      <c r="D13806" s="25">
        <v>42233</v>
      </c>
      <c r="F13806" s="26">
        <v>35</v>
      </c>
      <c r="G13806" s="28" t="s">
        <v>5152</v>
      </c>
      <c r="H13806" s="28" t="s">
        <v>7311</v>
      </c>
      <c r="J13806" s="28" t="s">
        <v>4683</v>
      </c>
      <c r="K13806" s="29">
        <v>42233</v>
      </c>
      <c r="L13806" s="28" t="s">
        <v>7182</v>
      </c>
      <c r="M13806" s="28" t="s">
        <v>1299</v>
      </c>
    </row>
    <row r="13807" spans="1:13" hidden="1" x14ac:dyDescent="0.2">
      <c r="A13807" s="27">
        <v>98087</v>
      </c>
      <c r="B13807" s="28" t="s">
        <v>4573</v>
      </c>
      <c r="C13807" s="28" t="s">
        <v>2008</v>
      </c>
      <c r="D13807" s="25">
        <v>42233</v>
      </c>
      <c r="F13807" s="26">
        <v>3.05</v>
      </c>
      <c r="G13807" s="28" t="s">
        <v>683</v>
      </c>
      <c r="H13807" s="28" t="s">
        <v>3365</v>
      </c>
      <c r="J13807" s="28" t="s">
        <v>4909</v>
      </c>
      <c r="K13807" s="29" t="s">
        <v>520</v>
      </c>
      <c r="L13807" s="28" t="s">
        <v>5658</v>
      </c>
      <c r="M13807" s="28" t="s">
        <v>4836</v>
      </c>
    </row>
    <row r="13808" spans="1:13" hidden="1" x14ac:dyDescent="0.2">
      <c r="A13808" s="27">
        <v>97920</v>
      </c>
      <c r="B13808" s="28" t="s">
        <v>4585</v>
      </c>
      <c r="C13808" s="28" t="s">
        <v>4574</v>
      </c>
      <c r="D13808" s="25">
        <v>42233</v>
      </c>
      <c r="F13808" s="26">
        <v>79.790000000000006</v>
      </c>
      <c r="G13808" s="28" t="s">
        <v>5142</v>
      </c>
      <c r="H13808" s="28" t="s">
        <v>5948</v>
      </c>
      <c r="K13808" s="29">
        <v>42233</v>
      </c>
      <c r="L13808" s="28" t="s">
        <v>7174</v>
      </c>
      <c r="M13808" s="28" t="s">
        <v>7175</v>
      </c>
    </row>
    <row r="13809" spans="1:13" hidden="1" x14ac:dyDescent="0.2">
      <c r="A13809" s="27">
        <v>98020</v>
      </c>
      <c r="B13809" s="28" t="s">
        <v>4573</v>
      </c>
      <c r="C13809" s="28" t="s">
        <v>5135</v>
      </c>
      <c r="D13809" s="25">
        <v>42233</v>
      </c>
      <c r="F13809" s="26">
        <v>0.89</v>
      </c>
      <c r="G13809" s="28" t="s">
        <v>5137</v>
      </c>
      <c r="H13809" s="28" t="s">
        <v>3365</v>
      </c>
      <c r="J13809" s="28" t="s">
        <v>4909</v>
      </c>
      <c r="K13809" s="29">
        <v>42234</v>
      </c>
      <c r="L13809" s="28" t="s">
        <v>5658</v>
      </c>
      <c r="M13809" s="28" t="s">
        <v>6195</v>
      </c>
    </row>
    <row r="13810" spans="1:13" hidden="1" x14ac:dyDescent="0.2">
      <c r="A13810" s="27">
        <v>98021.1</v>
      </c>
      <c r="B13810" s="28" t="s">
        <v>4573</v>
      </c>
      <c r="C13810" s="28" t="s">
        <v>5135</v>
      </c>
      <c r="D13810" s="25">
        <v>42234</v>
      </c>
      <c r="E13810" s="28" t="s">
        <v>1331</v>
      </c>
      <c r="F13810" s="26">
        <v>31</v>
      </c>
      <c r="G13810" s="28" t="s">
        <v>683</v>
      </c>
      <c r="H13810" s="28" t="s">
        <v>3488</v>
      </c>
      <c r="J13810" s="28" t="s">
        <v>4909</v>
      </c>
      <c r="K13810" s="29">
        <v>42235</v>
      </c>
      <c r="L13810" s="28" t="s">
        <v>5658</v>
      </c>
      <c r="M13810" s="28" t="s">
        <v>2065</v>
      </c>
    </row>
    <row r="13811" spans="1:13" hidden="1" x14ac:dyDescent="0.2">
      <c r="A13811" s="27">
        <v>98021.2</v>
      </c>
      <c r="B13811" s="28" t="s">
        <v>4573</v>
      </c>
      <c r="C13811" s="28" t="s">
        <v>5135</v>
      </c>
      <c r="D13811" s="25">
        <v>42234</v>
      </c>
      <c r="F13811" s="26">
        <v>34.76</v>
      </c>
      <c r="G13811" s="28" t="s">
        <v>683</v>
      </c>
      <c r="H13811" s="28" t="s">
        <v>3365</v>
      </c>
      <c r="J13811" s="28" t="s">
        <v>4909</v>
      </c>
      <c r="K13811" s="29">
        <v>42235</v>
      </c>
      <c r="L13811" s="28" t="s">
        <v>5658</v>
      </c>
      <c r="M13811" s="28" t="s">
        <v>2065</v>
      </c>
    </row>
    <row r="13812" spans="1:13" hidden="1" x14ac:dyDescent="0.2">
      <c r="A13812" s="27">
        <v>98093</v>
      </c>
      <c r="B13812" s="28" t="s">
        <v>4573</v>
      </c>
      <c r="C13812" s="28" t="s">
        <v>5133</v>
      </c>
      <c r="D13812" s="25">
        <v>42234</v>
      </c>
      <c r="F13812" s="26">
        <v>3.85</v>
      </c>
      <c r="G13812" s="28" t="s">
        <v>5137</v>
      </c>
      <c r="H13812" s="28" t="s">
        <v>3365</v>
      </c>
      <c r="J13812" s="28" t="s">
        <v>4909</v>
      </c>
      <c r="K13812" s="29">
        <v>42234</v>
      </c>
      <c r="L13812" s="28" t="s">
        <v>5658</v>
      </c>
      <c r="M13812" s="28" t="s">
        <v>524</v>
      </c>
    </row>
    <row r="13813" spans="1:13" hidden="1" x14ac:dyDescent="0.2">
      <c r="A13813" s="27">
        <v>98022</v>
      </c>
      <c r="B13813" s="28" t="s">
        <v>4573</v>
      </c>
      <c r="C13813" s="28" t="s">
        <v>5135</v>
      </c>
      <c r="D13813" s="25">
        <v>42234</v>
      </c>
      <c r="F13813" s="26">
        <v>4.78</v>
      </c>
      <c r="G13813" s="28" t="s">
        <v>5137</v>
      </c>
      <c r="H13813" s="28" t="s">
        <v>3365</v>
      </c>
      <c r="J13813" s="28" t="s">
        <v>4909</v>
      </c>
      <c r="K13813" s="29">
        <v>42235</v>
      </c>
      <c r="L13813" s="28" t="s">
        <v>5658</v>
      </c>
      <c r="M13813" s="28" t="s">
        <v>6195</v>
      </c>
    </row>
    <row r="13814" spans="1:13" hidden="1" x14ac:dyDescent="0.2">
      <c r="A13814" s="27">
        <v>98023</v>
      </c>
      <c r="B13814" s="28" t="s">
        <v>4573</v>
      </c>
      <c r="C13814" s="28" t="s">
        <v>5135</v>
      </c>
      <c r="D13814" s="25">
        <v>42235</v>
      </c>
      <c r="F13814" s="26">
        <v>51.39</v>
      </c>
      <c r="G13814" s="28" t="s">
        <v>4758</v>
      </c>
      <c r="H13814" s="28" t="s">
        <v>7322</v>
      </c>
      <c r="J13814" s="28" t="s">
        <v>7139</v>
      </c>
      <c r="K13814" s="29">
        <v>42236</v>
      </c>
      <c r="L13814" s="28" t="s">
        <v>5658</v>
      </c>
      <c r="M13814" s="28" t="s">
        <v>3005</v>
      </c>
    </row>
    <row r="13815" spans="1:13" hidden="1" x14ac:dyDescent="0.2">
      <c r="A13815" s="27">
        <v>97986.1</v>
      </c>
      <c r="B13815" s="28" t="s">
        <v>4573</v>
      </c>
      <c r="C13815" s="28" t="s">
        <v>5135</v>
      </c>
      <c r="D13815" s="25">
        <v>42235</v>
      </c>
      <c r="E13815" s="28" t="s">
        <v>4107</v>
      </c>
      <c r="F13815" s="26">
        <v>21</v>
      </c>
      <c r="G13815" s="28" t="s">
        <v>5167</v>
      </c>
      <c r="H13815" s="28" t="s">
        <v>7323</v>
      </c>
      <c r="J13815" s="28" t="s">
        <v>4912</v>
      </c>
      <c r="K13815" s="29">
        <v>42236</v>
      </c>
      <c r="L13815" s="28" t="s">
        <v>5658</v>
      </c>
      <c r="M13815" s="28" t="s">
        <v>748</v>
      </c>
    </row>
    <row r="13816" spans="1:13" hidden="1" x14ac:dyDescent="0.2">
      <c r="A13816" s="27">
        <v>97986.2</v>
      </c>
      <c r="B13816" s="28" t="s">
        <v>4573</v>
      </c>
      <c r="C13816" s="28" t="s">
        <v>5135</v>
      </c>
      <c r="D13816" s="25">
        <v>42235</v>
      </c>
      <c r="F13816" s="26">
        <v>8.57</v>
      </c>
      <c r="G13816" s="28" t="s">
        <v>5167</v>
      </c>
      <c r="H13816" s="28" t="s">
        <v>3365</v>
      </c>
      <c r="J13816" s="28" t="s">
        <v>4909</v>
      </c>
      <c r="K13816" s="29">
        <v>42236</v>
      </c>
      <c r="L13816" s="28" t="s">
        <v>5658</v>
      </c>
      <c r="M13816" s="28" t="s">
        <v>748</v>
      </c>
    </row>
    <row r="13817" spans="1:13" hidden="1" x14ac:dyDescent="0.2">
      <c r="A13817" s="211">
        <v>97918</v>
      </c>
      <c r="B13817" s="28" t="s">
        <v>4579</v>
      </c>
      <c r="C13817" s="28" t="s">
        <v>4574</v>
      </c>
      <c r="D13817" s="25">
        <v>42236</v>
      </c>
      <c r="F13817" s="26">
        <v>50</v>
      </c>
      <c r="G13817" s="28" t="s">
        <v>4580</v>
      </c>
      <c r="H13817" s="28" t="s">
        <v>6667</v>
      </c>
      <c r="K13817" s="29">
        <v>42236</v>
      </c>
      <c r="L13817" s="28" t="s">
        <v>3059</v>
      </c>
      <c r="M13817" s="28" t="s">
        <v>1287</v>
      </c>
    </row>
    <row r="13818" spans="1:13" hidden="1" x14ac:dyDescent="0.2">
      <c r="A13818" s="211">
        <v>98026</v>
      </c>
      <c r="B13818" s="28" t="s">
        <v>4573</v>
      </c>
      <c r="C13818" s="28" t="s">
        <v>5135</v>
      </c>
      <c r="D13818" s="25">
        <v>42236</v>
      </c>
      <c r="F13818" s="26">
        <v>6</v>
      </c>
      <c r="G13818" s="28" t="s">
        <v>879</v>
      </c>
      <c r="H13818" s="28" t="s">
        <v>3365</v>
      </c>
      <c r="J13818" s="28" t="s">
        <v>4909</v>
      </c>
      <c r="K13818" s="29">
        <v>42237</v>
      </c>
      <c r="L13818" s="28" t="s">
        <v>5658</v>
      </c>
      <c r="M13818" s="28" t="s">
        <v>5531</v>
      </c>
    </row>
    <row r="13819" spans="1:13" hidden="1" x14ac:dyDescent="0.2">
      <c r="A13819" s="211">
        <v>98027</v>
      </c>
      <c r="B13819" s="28" t="s">
        <v>4573</v>
      </c>
      <c r="C13819" s="28" t="s">
        <v>5135</v>
      </c>
      <c r="D13819" s="25">
        <v>42236</v>
      </c>
      <c r="F13819" s="26">
        <v>17.87</v>
      </c>
      <c r="G13819" s="28" t="s">
        <v>7050</v>
      </c>
      <c r="H13819" s="28" t="s">
        <v>3488</v>
      </c>
      <c r="J13819" s="28" t="s">
        <v>4911</v>
      </c>
      <c r="K13819" s="29">
        <v>42238</v>
      </c>
      <c r="L13819" s="28" t="s">
        <v>5658</v>
      </c>
      <c r="M13819" s="28" t="s">
        <v>4151</v>
      </c>
    </row>
    <row r="13820" spans="1:13" hidden="1" x14ac:dyDescent="0.2">
      <c r="A13820" s="211">
        <v>98028</v>
      </c>
      <c r="B13820" s="28" t="s">
        <v>4573</v>
      </c>
      <c r="C13820" s="28" t="s">
        <v>5135</v>
      </c>
      <c r="D13820" s="25">
        <v>42236</v>
      </c>
      <c r="F13820" s="26">
        <v>7.25</v>
      </c>
      <c r="G13820" s="28" t="s">
        <v>7050</v>
      </c>
      <c r="H13820" s="28" t="s">
        <v>3488</v>
      </c>
      <c r="J13820" s="28" t="s">
        <v>4911</v>
      </c>
      <c r="K13820" s="29">
        <v>42238</v>
      </c>
      <c r="L13820" s="28" t="s">
        <v>5658</v>
      </c>
      <c r="M13820" s="28" t="s">
        <v>4151</v>
      </c>
    </row>
    <row r="13821" spans="1:13" hidden="1" x14ac:dyDescent="0.2">
      <c r="A13821" s="211">
        <v>97987</v>
      </c>
      <c r="B13821" s="33" t="s">
        <v>4573</v>
      </c>
      <c r="C13821" s="33" t="s">
        <v>5135</v>
      </c>
      <c r="D13821" s="25">
        <v>42236</v>
      </c>
      <c r="E13821" s="28" t="s">
        <v>4204</v>
      </c>
      <c r="F13821" s="26">
        <v>37</v>
      </c>
      <c r="G13821" s="28" t="s">
        <v>1560</v>
      </c>
      <c r="H13821" s="28" t="s">
        <v>7323</v>
      </c>
      <c r="J13821" s="28" t="s">
        <v>4912</v>
      </c>
      <c r="K13821" s="29">
        <v>42237</v>
      </c>
      <c r="L13821" s="33" t="s">
        <v>5658</v>
      </c>
      <c r="M13821" s="28" t="s">
        <v>2735</v>
      </c>
    </row>
    <row r="13822" spans="1:13" hidden="1" x14ac:dyDescent="0.2">
      <c r="A13822" s="211">
        <v>98024</v>
      </c>
      <c r="B13822" s="28" t="s">
        <v>4573</v>
      </c>
      <c r="C13822" s="28" t="s">
        <v>5135</v>
      </c>
      <c r="D13822" s="25">
        <v>42236</v>
      </c>
      <c r="E13822" s="28" t="s">
        <v>166</v>
      </c>
      <c r="F13822" s="26">
        <v>53.5</v>
      </c>
      <c r="G13822" s="28" t="s">
        <v>2208</v>
      </c>
      <c r="H13822" s="28" t="s">
        <v>7323</v>
      </c>
      <c r="J13822" s="28" t="s">
        <v>4912</v>
      </c>
      <c r="K13822" s="29">
        <v>42237</v>
      </c>
      <c r="L13822" s="28" t="s">
        <v>5658</v>
      </c>
      <c r="M13822" s="28" t="s">
        <v>3966</v>
      </c>
    </row>
    <row r="13823" spans="1:13" x14ac:dyDescent="0.2">
      <c r="A13823" s="211">
        <v>98025</v>
      </c>
      <c r="B13823" s="28" t="s">
        <v>4573</v>
      </c>
      <c r="C13823" s="28" t="s">
        <v>5135</v>
      </c>
      <c r="D13823" s="25">
        <v>42236</v>
      </c>
      <c r="E13823" s="28" t="s">
        <v>178</v>
      </c>
      <c r="F13823" s="26">
        <v>24</v>
      </c>
      <c r="G13823" s="28" t="s">
        <v>5412</v>
      </c>
      <c r="H13823" s="28" t="s">
        <v>7151</v>
      </c>
      <c r="J13823" s="28" t="s">
        <v>4907</v>
      </c>
      <c r="K13823" s="29">
        <v>42237</v>
      </c>
      <c r="L13823" s="28" t="s">
        <v>5658</v>
      </c>
      <c r="M13823" s="28" t="s">
        <v>1779</v>
      </c>
    </row>
    <row r="13824" spans="1:13" hidden="1" x14ac:dyDescent="0.2">
      <c r="A13824" s="211">
        <v>98032</v>
      </c>
      <c r="B13824" s="28" t="s">
        <v>4573</v>
      </c>
      <c r="C13824" s="28" t="s">
        <v>5135</v>
      </c>
      <c r="D13824" s="25">
        <v>42237</v>
      </c>
      <c r="F13824" s="26">
        <v>9.75</v>
      </c>
      <c r="G13824" s="28" t="s">
        <v>7934</v>
      </c>
      <c r="H13824" s="28" t="s">
        <v>3484</v>
      </c>
      <c r="J13824" s="28" t="s">
        <v>4908</v>
      </c>
      <c r="K13824" s="29">
        <v>42238</v>
      </c>
      <c r="L13824" s="28" t="s">
        <v>5658</v>
      </c>
      <c r="M13824" s="28" t="s">
        <v>1617</v>
      </c>
    </row>
    <row r="13825" spans="1:13" hidden="1" x14ac:dyDescent="0.2">
      <c r="A13825" s="27">
        <v>98030</v>
      </c>
      <c r="B13825" s="28" t="s">
        <v>4573</v>
      </c>
      <c r="C13825" s="28" t="s">
        <v>5135</v>
      </c>
      <c r="D13825" s="25">
        <v>42237</v>
      </c>
      <c r="F13825" s="26">
        <v>13.95</v>
      </c>
      <c r="G13825" s="28" t="s">
        <v>2040</v>
      </c>
      <c r="H13825" s="28" t="s">
        <v>3370</v>
      </c>
      <c r="J13825" s="28" t="s">
        <v>4909</v>
      </c>
      <c r="K13825" s="29">
        <v>42238</v>
      </c>
      <c r="L13825" s="28" t="s">
        <v>5658</v>
      </c>
      <c r="M13825" s="28" t="s">
        <v>1425</v>
      </c>
    </row>
    <row r="13826" spans="1:13" hidden="1" x14ac:dyDescent="0.2">
      <c r="A13826" s="27">
        <v>98033</v>
      </c>
      <c r="B13826" s="28" t="s">
        <v>4573</v>
      </c>
      <c r="C13826" s="28" t="s">
        <v>5135</v>
      </c>
      <c r="D13826" s="25">
        <v>42237</v>
      </c>
      <c r="F13826" s="26">
        <v>7.4</v>
      </c>
      <c r="G13826" s="28" t="s">
        <v>2158</v>
      </c>
      <c r="H13826" s="28" t="s">
        <v>3488</v>
      </c>
      <c r="J13826" s="28" t="s">
        <v>4908</v>
      </c>
      <c r="K13826" s="29">
        <v>42240</v>
      </c>
      <c r="L13826" s="28" t="s">
        <v>5658</v>
      </c>
      <c r="M13826" s="28" t="s">
        <v>6400</v>
      </c>
    </row>
    <row r="13827" spans="1:13" hidden="1" x14ac:dyDescent="0.2">
      <c r="A13827" s="27">
        <v>98029</v>
      </c>
      <c r="B13827" s="28" t="s">
        <v>4573</v>
      </c>
      <c r="C13827" s="28" t="s">
        <v>5135</v>
      </c>
      <c r="D13827" s="25">
        <v>42237</v>
      </c>
      <c r="E13827" s="28" t="s">
        <v>175</v>
      </c>
      <c r="F13827" s="26">
        <v>19.98</v>
      </c>
      <c r="G13827" s="28" t="s">
        <v>1563</v>
      </c>
      <c r="H13827" s="28" t="s">
        <v>277</v>
      </c>
      <c r="J13827" s="28" t="s">
        <v>4909</v>
      </c>
      <c r="K13827" s="29">
        <v>42238</v>
      </c>
      <c r="L13827" s="28" t="s">
        <v>5658</v>
      </c>
      <c r="M13827" s="28" t="s">
        <v>3814</v>
      </c>
    </row>
    <row r="13828" spans="1:13" hidden="1" x14ac:dyDescent="0.2">
      <c r="A13828" s="27">
        <v>98031</v>
      </c>
      <c r="B13828" s="28" t="s">
        <v>4573</v>
      </c>
      <c r="C13828" s="28" t="s">
        <v>5135</v>
      </c>
      <c r="D13828" s="25">
        <v>42237</v>
      </c>
      <c r="E13828" s="28" t="s">
        <v>172</v>
      </c>
      <c r="F13828" s="26">
        <v>13.49</v>
      </c>
      <c r="G13828" s="28" t="s">
        <v>3697</v>
      </c>
      <c r="H13828" s="28" t="s">
        <v>7323</v>
      </c>
      <c r="J13828" s="28" t="s">
        <v>4912</v>
      </c>
      <c r="K13828" s="29">
        <v>42238</v>
      </c>
      <c r="L13828" s="28" t="s">
        <v>5658</v>
      </c>
      <c r="M13828" s="28" t="s">
        <v>3967</v>
      </c>
    </row>
    <row r="13829" spans="1:13" hidden="1" x14ac:dyDescent="0.2">
      <c r="A13829" s="211">
        <v>98035</v>
      </c>
      <c r="B13829" s="28" t="s">
        <v>4573</v>
      </c>
      <c r="C13829" s="28" t="s">
        <v>5135</v>
      </c>
      <c r="D13829" s="25">
        <v>42238</v>
      </c>
      <c r="F13829" s="26">
        <v>23</v>
      </c>
      <c r="G13829" s="28" t="s">
        <v>3700</v>
      </c>
      <c r="H13829" s="28" t="s">
        <v>7324</v>
      </c>
      <c r="J13829" s="28" t="s">
        <v>4909</v>
      </c>
      <c r="K13829" s="29">
        <v>42240</v>
      </c>
      <c r="L13829" s="28" t="s">
        <v>5658</v>
      </c>
      <c r="M13829" s="28" t="s">
        <v>3821</v>
      </c>
    </row>
    <row r="13830" spans="1:13" hidden="1" x14ac:dyDescent="0.2">
      <c r="A13830" s="27">
        <v>98034</v>
      </c>
      <c r="B13830" s="28" t="s">
        <v>4573</v>
      </c>
      <c r="C13830" s="28" t="s">
        <v>5135</v>
      </c>
      <c r="D13830" s="25">
        <v>42238</v>
      </c>
      <c r="F13830" s="26">
        <v>38.42</v>
      </c>
      <c r="G13830" s="28" t="s">
        <v>5137</v>
      </c>
      <c r="H13830" s="28" t="s">
        <v>7322</v>
      </c>
      <c r="J13830" s="28" t="s">
        <v>7139</v>
      </c>
      <c r="K13830" s="29">
        <v>42240</v>
      </c>
      <c r="L13830" s="28" t="s">
        <v>5658</v>
      </c>
      <c r="M13830" s="28" t="s">
        <v>6199</v>
      </c>
    </row>
    <row r="13831" spans="1:13" hidden="1" x14ac:dyDescent="0.2">
      <c r="A13831" s="211">
        <v>98036</v>
      </c>
      <c r="B13831" s="28" t="s">
        <v>4573</v>
      </c>
      <c r="C13831" s="28" t="s">
        <v>5135</v>
      </c>
      <c r="D13831" s="25">
        <v>42239</v>
      </c>
      <c r="E13831" s="28" t="s">
        <v>177</v>
      </c>
      <c r="F13831" s="26">
        <v>56.85</v>
      </c>
      <c r="G13831" s="28" t="s">
        <v>7120</v>
      </c>
      <c r="H13831" s="28" t="s">
        <v>3484</v>
      </c>
      <c r="J13831" s="28" t="s">
        <v>4909</v>
      </c>
      <c r="K13831" s="29">
        <v>42240</v>
      </c>
      <c r="L13831" s="28" t="s">
        <v>5658</v>
      </c>
      <c r="M13831" s="28" t="s">
        <v>1780</v>
      </c>
    </row>
    <row r="13832" spans="1:13" hidden="1" x14ac:dyDescent="0.2">
      <c r="A13832" s="27">
        <v>98092.1</v>
      </c>
      <c r="B13832" s="28" t="s">
        <v>4573</v>
      </c>
      <c r="C13832" s="28" t="s">
        <v>5133</v>
      </c>
      <c r="D13832" s="25">
        <v>42239</v>
      </c>
      <c r="E13832" s="28" t="s">
        <v>168</v>
      </c>
      <c r="F13832" s="26">
        <v>44</v>
      </c>
      <c r="G13832" s="28" t="s">
        <v>5137</v>
      </c>
      <c r="H13832" s="28" t="s">
        <v>3488</v>
      </c>
      <c r="J13832" s="28" t="s">
        <v>4909</v>
      </c>
      <c r="K13832" s="29">
        <v>42239</v>
      </c>
      <c r="L13832" s="28" t="s">
        <v>5658</v>
      </c>
      <c r="M13832" s="28" t="s">
        <v>523</v>
      </c>
    </row>
    <row r="13833" spans="1:13" hidden="1" x14ac:dyDescent="0.2">
      <c r="A13833" s="27">
        <v>98092.2</v>
      </c>
      <c r="B13833" s="28" t="s">
        <v>4573</v>
      </c>
      <c r="C13833" s="28" t="s">
        <v>5133</v>
      </c>
      <c r="D13833" s="25">
        <v>42239</v>
      </c>
      <c r="E13833" s="28" t="s">
        <v>4779</v>
      </c>
      <c r="F13833" s="26">
        <v>8</v>
      </c>
      <c r="G13833" s="28" t="s">
        <v>5137</v>
      </c>
      <c r="H13833" s="28" t="s">
        <v>3370</v>
      </c>
      <c r="J13833" s="28" t="s">
        <v>4909</v>
      </c>
      <c r="K13833" s="29">
        <v>42239</v>
      </c>
      <c r="L13833" s="28" t="s">
        <v>5658</v>
      </c>
      <c r="M13833" s="28" t="s">
        <v>523</v>
      </c>
    </row>
    <row r="13834" spans="1:13" hidden="1" x14ac:dyDescent="0.2">
      <c r="A13834" s="27">
        <v>98092.3</v>
      </c>
      <c r="B13834" s="28" t="s">
        <v>4573</v>
      </c>
      <c r="C13834" s="28" t="s">
        <v>5133</v>
      </c>
      <c r="D13834" s="25">
        <v>42239</v>
      </c>
      <c r="F13834" s="26">
        <v>31.91</v>
      </c>
      <c r="G13834" s="28" t="s">
        <v>5137</v>
      </c>
      <c r="H13834" s="28" t="s">
        <v>3365</v>
      </c>
      <c r="J13834" s="28" t="s">
        <v>4909</v>
      </c>
      <c r="K13834" s="29">
        <v>42239</v>
      </c>
      <c r="L13834" s="28" t="s">
        <v>5658</v>
      </c>
      <c r="M13834" s="28" t="s">
        <v>523</v>
      </c>
    </row>
    <row r="13835" spans="1:13" hidden="1" x14ac:dyDescent="0.2">
      <c r="A13835" s="211">
        <v>98041</v>
      </c>
      <c r="B13835" s="28" t="s">
        <v>4573</v>
      </c>
      <c r="C13835" s="28" t="s">
        <v>5135</v>
      </c>
      <c r="D13835" s="25">
        <v>42240</v>
      </c>
      <c r="E13835" s="28" t="s">
        <v>7790</v>
      </c>
      <c r="F13835" s="26">
        <v>7.85</v>
      </c>
      <c r="G13835" s="28" t="s">
        <v>7120</v>
      </c>
      <c r="H13835" s="28" t="s">
        <v>3484</v>
      </c>
      <c r="J13835" s="28" t="s">
        <v>4909</v>
      </c>
      <c r="K13835" s="29">
        <v>42241</v>
      </c>
      <c r="L13835" s="28" t="s">
        <v>5658</v>
      </c>
      <c r="M13835" s="28" t="s">
        <v>1782</v>
      </c>
    </row>
    <row r="13836" spans="1:13" hidden="1" x14ac:dyDescent="0.2">
      <c r="A13836" s="211">
        <v>98040</v>
      </c>
      <c r="B13836" s="28" t="s">
        <v>4573</v>
      </c>
      <c r="C13836" s="28" t="s">
        <v>5135</v>
      </c>
      <c r="D13836" s="25">
        <v>42240</v>
      </c>
      <c r="F13836" s="26">
        <v>9.8000000000000007</v>
      </c>
      <c r="G13836" s="28" t="s">
        <v>896</v>
      </c>
      <c r="H13836" s="28" t="s">
        <v>3484</v>
      </c>
      <c r="J13836" s="28" t="s">
        <v>4907</v>
      </c>
      <c r="K13836" s="29">
        <v>42241</v>
      </c>
      <c r="L13836" s="28" t="s">
        <v>5658</v>
      </c>
      <c r="M13836" s="28" t="s">
        <v>1781</v>
      </c>
    </row>
    <row r="13837" spans="1:13" x14ac:dyDescent="0.2">
      <c r="A13837" s="27">
        <v>98038</v>
      </c>
      <c r="B13837" s="28" t="s">
        <v>4573</v>
      </c>
      <c r="C13837" s="28" t="s">
        <v>5135</v>
      </c>
      <c r="D13837" s="25">
        <v>42240</v>
      </c>
      <c r="F13837" s="26">
        <v>20</v>
      </c>
      <c r="G13837" s="28" t="s">
        <v>2201</v>
      </c>
      <c r="H13837" s="28" t="s">
        <v>7151</v>
      </c>
      <c r="J13837" s="28" t="s">
        <v>4911</v>
      </c>
      <c r="K13837" s="29">
        <v>42241</v>
      </c>
      <c r="L13837" s="28" t="s">
        <v>5658</v>
      </c>
      <c r="M13837" s="28" t="s">
        <v>3808</v>
      </c>
    </row>
    <row r="13838" spans="1:13" hidden="1" x14ac:dyDescent="0.2">
      <c r="A13838" s="27">
        <v>98043</v>
      </c>
      <c r="B13838" s="28" t="s">
        <v>4573</v>
      </c>
      <c r="C13838" s="28" t="s">
        <v>5135</v>
      </c>
      <c r="D13838" s="25">
        <v>42240</v>
      </c>
      <c r="F13838" s="26">
        <v>4.1500000000000004</v>
      </c>
      <c r="G13838" s="28" t="s">
        <v>7119</v>
      </c>
      <c r="H13838" s="28" t="s">
        <v>3365</v>
      </c>
      <c r="J13838" s="28" t="s">
        <v>4911</v>
      </c>
      <c r="K13838" s="29">
        <v>42241</v>
      </c>
      <c r="L13838" s="28" t="s">
        <v>5658</v>
      </c>
      <c r="M13838" s="28" t="s">
        <v>6161</v>
      </c>
    </row>
    <row r="13839" spans="1:13" hidden="1" x14ac:dyDescent="0.2">
      <c r="A13839" s="27">
        <v>97916</v>
      </c>
      <c r="B13839" s="28" t="s">
        <v>4573</v>
      </c>
      <c r="C13839" s="28" t="s">
        <v>4574</v>
      </c>
      <c r="D13839" s="25">
        <v>42240</v>
      </c>
      <c r="F13839" s="26">
        <v>35</v>
      </c>
      <c r="G13839" s="28" t="s">
        <v>5152</v>
      </c>
      <c r="H13839" s="28" t="s">
        <v>7311</v>
      </c>
      <c r="J13839" s="28" t="s">
        <v>4683</v>
      </c>
      <c r="K13839" s="29">
        <v>42240</v>
      </c>
      <c r="L13839" s="28" t="s">
        <v>7182</v>
      </c>
      <c r="M13839" s="28" t="s">
        <v>1298</v>
      </c>
    </row>
    <row r="13840" spans="1:13" hidden="1" x14ac:dyDescent="0.2">
      <c r="A13840" s="27">
        <v>97917</v>
      </c>
      <c r="B13840" s="28" t="s">
        <v>4585</v>
      </c>
      <c r="C13840" s="28" t="s">
        <v>4574</v>
      </c>
      <c r="D13840" s="25">
        <v>42240</v>
      </c>
      <c r="F13840" s="26">
        <v>20.8</v>
      </c>
      <c r="G13840" s="28" t="s">
        <v>5141</v>
      </c>
      <c r="H13840" s="28" t="s">
        <v>5948</v>
      </c>
      <c r="J13840" s="28" t="s">
        <v>4907</v>
      </c>
      <c r="K13840" s="29">
        <v>42240</v>
      </c>
      <c r="L13840" s="28" t="s">
        <v>7174</v>
      </c>
      <c r="M13840" s="28" t="s">
        <v>5035</v>
      </c>
    </row>
    <row r="13841" spans="1:13" hidden="1" x14ac:dyDescent="0.2">
      <c r="A13841" s="27">
        <v>98037.1</v>
      </c>
      <c r="B13841" s="28" t="s">
        <v>4573</v>
      </c>
      <c r="C13841" s="28" t="s">
        <v>5135</v>
      </c>
      <c r="D13841" s="25">
        <v>42240</v>
      </c>
      <c r="E13841" s="28" t="s">
        <v>169</v>
      </c>
      <c r="F13841" s="26">
        <v>14</v>
      </c>
      <c r="G13841" s="28" t="s">
        <v>5137</v>
      </c>
      <c r="H13841" s="28" t="s">
        <v>4600</v>
      </c>
      <c r="J13841" s="28" t="s">
        <v>4909</v>
      </c>
      <c r="K13841" s="29">
        <v>42241</v>
      </c>
      <c r="L13841" s="28" t="s">
        <v>5658</v>
      </c>
      <c r="M13841" s="28" t="s">
        <v>3175</v>
      </c>
    </row>
    <row r="13842" spans="1:13" hidden="1" x14ac:dyDescent="0.2">
      <c r="A13842" s="27">
        <v>98037.2</v>
      </c>
      <c r="B13842" s="28" t="s">
        <v>4573</v>
      </c>
      <c r="C13842" s="28" t="s">
        <v>5135</v>
      </c>
      <c r="D13842" s="25">
        <v>42240</v>
      </c>
      <c r="F13842" s="26">
        <v>24.56</v>
      </c>
      <c r="G13842" s="28" t="s">
        <v>5137</v>
      </c>
      <c r="H13842" s="28" t="s">
        <v>3365</v>
      </c>
      <c r="J13842" s="28" t="s">
        <v>4909</v>
      </c>
      <c r="K13842" s="29">
        <v>42241</v>
      </c>
      <c r="L13842" s="28" t="s">
        <v>5658</v>
      </c>
      <c r="M13842" s="28" t="s">
        <v>3175</v>
      </c>
    </row>
    <row r="13843" spans="1:13" x14ac:dyDescent="0.2">
      <c r="A13843" s="27">
        <v>98039</v>
      </c>
      <c r="B13843" s="28" t="s">
        <v>4573</v>
      </c>
      <c r="C13843" s="28" t="s">
        <v>5135</v>
      </c>
      <c r="D13843" s="25">
        <v>42240</v>
      </c>
      <c r="F13843" s="26">
        <v>16.7</v>
      </c>
      <c r="G13843" s="28" t="s">
        <v>2205</v>
      </c>
      <c r="H13843" s="28" t="s">
        <v>7151</v>
      </c>
      <c r="J13843" s="28" t="s">
        <v>4911</v>
      </c>
      <c r="K13843" s="29">
        <v>42241</v>
      </c>
      <c r="L13843" s="28" t="s">
        <v>5658</v>
      </c>
      <c r="M13843" s="28" t="s">
        <v>1584</v>
      </c>
    </row>
    <row r="13844" spans="1:13" x14ac:dyDescent="0.2">
      <c r="A13844" s="27">
        <v>98042</v>
      </c>
      <c r="B13844" s="28" t="s">
        <v>4573</v>
      </c>
      <c r="C13844" s="28" t="s">
        <v>5135</v>
      </c>
      <c r="D13844" s="25">
        <v>42240</v>
      </c>
      <c r="F13844" s="26">
        <v>7.2</v>
      </c>
      <c r="G13844" s="28" t="s">
        <v>2205</v>
      </c>
      <c r="H13844" s="28" t="s">
        <v>7151</v>
      </c>
      <c r="J13844" s="28" t="s">
        <v>4911</v>
      </c>
      <c r="K13844" s="29">
        <v>42241</v>
      </c>
      <c r="L13844" s="28" t="s">
        <v>5658</v>
      </c>
      <c r="M13844" s="28" t="s">
        <v>1584</v>
      </c>
    </row>
    <row r="13845" spans="1:13" hidden="1" x14ac:dyDescent="0.2">
      <c r="A13845" s="27">
        <v>97915</v>
      </c>
      <c r="B13845" s="28" t="s">
        <v>4573</v>
      </c>
      <c r="C13845" s="28" t="s">
        <v>4574</v>
      </c>
      <c r="D13845" s="25">
        <v>42241</v>
      </c>
      <c r="E13845" s="28" t="s">
        <v>3389</v>
      </c>
      <c r="F13845" s="26">
        <v>48.69</v>
      </c>
      <c r="G13845" s="28" t="s">
        <v>5139</v>
      </c>
      <c r="H13845" s="28" t="s">
        <v>3381</v>
      </c>
      <c r="J13845" s="28" t="s">
        <v>4911</v>
      </c>
      <c r="K13845" s="29">
        <v>42241</v>
      </c>
      <c r="L13845" s="28" t="s">
        <v>7174</v>
      </c>
      <c r="M13845" s="28" t="s">
        <v>7209</v>
      </c>
    </row>
    <row r="13846" spans="1:13" hidden="1" x14ac:dyDescent="0.2">
      <c r="A13846" s="27">
        <v>98044</v>
      </c>
      <c r="B13846" s="28" t="s">
        <v>4573</v>
      </c>
      <c r="C13846" s="28" t="s">
        <v>5135</v>
      </c>
      <c r="D13846" s="25">
        <v>42241</v>
      </c>
      <c r="F13846" s="26">
        <v>5.08</v>
      </c>
      <c r="G13846" s="28" t="s">
        <v>5137</v>
      </c>
      <c r="H13846" s="28" t="s">
        <v>3365</v>
      </c>
      <c r="J13846" s="28" t="s">
        <v>4909</v>
      </c>
      <c r="K13846" s="29">
        <v>42242</v>
      </c>
      <c r="L13846" s="28" t="s">
        <v>5658</v>
      </c>
      <c r="M13846" s="28" t="s">
        <v>6195</v>
      </c>
    </row>
    <row r="13847" spans="1:13" hidden="1" x14ac:dyDescent="0.2">
      <c r="A13847" s="27">
        <v>97914</v>
      </c>
      <c r="B13847" s="28" t="s">
        <v>5138</v>
      </c>
      <c r="C13847" s="28" t="s">
        <v>4574</v>
      </c>
      <c r="D13847" s="25">
        <v>42241</v>
      </c>
      <c r="F13847" s="26">
        <v>261.25</v>
      </c>
      <c r="G13847" s="28" t="s">
        <v>4574</v>
      </c>
      <c r="H13847" s="28" t="s">
        <v>3381</v>
      </c>
      <c r="K13847" s="29">
        <v>42241</v>
      </c>
      <c r="L13847" s="28" t="s">
        <v>7206</v>
      </c>
      <c r="M13847" s="28" t="s">
        <v>6111</v>
      </c>
    </row>
    <row r="13848" spans="1:13" hidden="1" x14ac:dyDescent="0.2">
      <c r="A13848" s="211">
        <v>97988</v>
      </c>
      <c r="B13848" s="33" t="s">
        <v>4573</v>
      </c>
      <c r="C13848" s="33" t="s">
        <v>5135</v>
      </c>
      <c r="D13848" s="25">
        <v>42242</v>
      </c>
      <c r="E13848" s="28" t="s">
        <v>164</v>
      </c>
      <c r="F13848" s="26">
        <v>13</v>
      </c>
      <c r="G13848" s="28" t="s">
        <v>1560</v>
      </c>
      <c r="H13848" s="28" t="s">
        <v>3370</v>
      </c>
      <c r="J13848" s="28" t="s">
        <v>4909</v>
      </c>
      <c r="K13848" s="29">
        <v>42243</v>
      </c>
      <c r="L13848" s="33" t="s">
        <v>5658</v>
      </c>
      <c r="M13848" s="28" t="s">
        <v>2735</v>
      </c>
    </row>
    <row r="13849" spans="1:13" hidden="1" x14ac:dyDescent="0.2">
      <c r="A13849" s="27">
        <v>98045</v>
      </c>
      <c r="B13849" s="28" t="s">
        <v>4573</v>
      </c>
      <c r="C13849" s="28" t="s">
        <v>5135</v>
      </c>
      <c r="D13849" s="25">
        <v>42242</v>
      </c>
      <c r="F13849" s="26">
        <v>2.68</v>
      </c>
      <c r="G13849" s="28" t="s">
        <v>5137</v>
      </c>
      <c r="H13849" s="28" t="s">
        <v>3365</v>
      </c>
      <c r="J13849" s="28" t="s">
        <v>4909</v>
      </c>
      <c r="K13849" s="29">
        <v>42243</v>
      </c>
      <c r="L13849" s="28" t="s">
        <v>5658</v>
      </c>
      <c r="M13849" s="28" t="s">
        <v>6195</v>
      </c>
    </row>
    <row r="13850" spans="1:13" hidden="1" x14ac:dyDescent="0.2">
      <c r="A13850" s="27">
        <v>98088.1</v>
      </c>
      <c r="B13850" s="28" t="s">
        <v>4573</v>
      </c>
      <c r="C13850" s="28" t="s">
        <v>2008</v>
      </c>
      <c r="D13850" s="25">
        <v>42243</v>
      </c>
      <c r="E13850" s="28" t="s">
        <v>1331</v>
      </c>
      <c r="F13850" s="26">
        <v>5</v>
      </c>
      <c r="G13850" s="28" t="s">
        <v>683</v>
      </c>
      <c r="H13850" s="28" t="s">
        <v>3488</v>
      </c>
      <c r="J13850" s="28" t="s">
        <v>4909</v>
      </c>
      <c r="K13850" s="29" t="s">
        <v>521</v>
      </c>
      <c r="L13850" s="28" t="s">
        <v>5658</v>
      </c>
      <c r="M13850" s="28" t="s">
        <v>4836</v>
      </c>
    </row>
    <row r="13851" spans="1:13" hidden="1" x14ac:dyDescent="0.2">
      <c r="A13851" s="27">
        <v>98088.2</v>
      </c>
      <c r="B13851" s="28" t="s">
        <v>4573</v>
      </c>
      <c r="C13851" s="28" t="s">
        <v>2008</v>
      </c>
      <c r="D13851" s="25">
        <v>42243</v>
      </c>
      <c r="F13851" s="26">
        <v>10.5</v>
      </c>
      <c r="G13851" s="28" t="s">
        <v>683</v>
      </c>
      <c r="H13851" s="28" t="s">
        <v>3370</v>
      </c>
      <c r="J13851" s="28" t="s">
        <v>4909</v>
      </c>
      <c r="K13851" s="29" t="s">
        <v>521</v>
      </c>
      <c r="L13851" s="28" t="s">
        <v>5658</v>
      </c>
      <c r="M13851" s="28" t="s">
        <v>4836</v>
      </c>
    </row>
    <row r="13852" spans="1:13" hidden="1" x14ac:dyDescent="0.2">
      <c r="A13852" s="27">
        <v>98088.3</v>
      </c>
      <c r="B13852" s="28" t="s">
        <v>4573</v>
      </c>
      <c r="C13852" s="28" t="s">
        <v>2008</v>
      </c>
      <c r="D13852" s="25">
        <v>42243</v>
      </c>
      <c r="F13852" s="26">
        <v>10.4</v>
      </c>
      <c r="G13852" s="28" t="s">
        <v>683</v>
      </c>
      <c r="H13852" s="28" t="s">
        <v>3365</v>
      </c>
      <c r="J13852" s="28" t="s">
        <v>4909</v>
      </c>
      <c r="K13852" s="29" t="s">
        <v>521</v>
      </c>
      <c r="L13852" s="28" t="s">
        <v>5658</v>
      </c>
      <c r="M13852" s="28" t="s">
        <v>4836</v>
      </c>
    </row>
    <row r="13853" spans="1:13" hidden="1" x14ac:dyDescent="0.2">
      <c r="A13853" s="27">
        <v>97913</v>
      </c>
      <c r="B13853" s="28" t="s">
        <v>4573</v>
      </c>
      <c r="C13853" s="28" t="s">
        <v>4574</v>
      </c>
      <c r="D13853" s="25">
        <v>42243</v>
      </c>
      <c r="F13853" s="26">
        <v>17</v>
      </c>
      <c r="G13853" s="28" t="s">
        <v>5136</v>
      </c>
      <c r="H13853" s="28" t="s">
        <v>3381</v>
      </c>
      <c r="J13853" s="28" t="s">
        <v>4911</v>
      </c>
      <c r="K13853" s="29">
        <v>42243</v>
      </c>
      <c r="L13853" s="28" t="s">
        <v>7174</v>
      </c>
      <c r="M13853" s="28" t="s">
        <v>7221</v>
      </c>
    </row>
    <row r="13854" spans="1:13" hidden="1" x14ac:dyDescent="0.2">
      <c r="A13854" s="27">
        <v>98046</v>
      </c>
      <c r="B13854" s="28" t="s">
        <v>4573</v>
      </c>
      <c r="C13854" s="28" t="s">
        <v>5135</v>
      </c>
      <c r="D13854" s="25">
        <v>42244</v>
      </c>
      <c r="F13854" s="26">
        <v>50.09</v>
      </c>
      <c r="G13854" s="28" t="s">
        <v>5160</v>
      </c>
      <c r="H13854" s="28" t="s">
        <v>7322</v>
      </c>
      <c r="J13854" s="28" t="s">
        <v>7139</v>
      </c>
      <c r="K13854" s="29">
        <v>42245</v>
      </c>
      <c r="L13854" s="28" t="s">
        <v>5658</v>
      </c>
      <c r="M13854" s="28" t="s">
        <v>6472</v>
      </c>
    </row>
    <row r="13855" spans="1:13" hidden="1" x14ac:dyDescent="0.2">
      <c r="A13855" s="27">
        <v>98090.1</v>
      </c>
      <c r="B13855" s="28" t="s">
        <v>4573</v>
      </c>
      <c r="C13855" s="28" t="s">
        <v>2008</v>
      </c>
      <c r="D13855" s="25">
        <v>42244</v>
      </c>
      <c r="F13855" s="26">
        <v>7.5</v>
      </c>
      <c r="G13855" s="28" t="s">
        <v>683</v>
      </c>
      <c r="H13855" s="28" t="s">
        <v>3370</v>
      </c>
      <c r="J13855" s="28" t="s">
        <v>4909</v>
      </c>
      <c r="K13855" s="29">
        <v>42013</v>
      </c>
      <c r="L13855" s="28" t="s">
        <v>5658</v>
      </c>
      <c r="M13855" s="28" t="s">
        <v>4834</v>
      </c>
    </row>
    <row r="13856" spans="1:13" hidden="1" x14ac:dyDescent="0.2">
      <c r="A13856" s="27">
        <v>98090.2</v>
      </c>
      <c r="B13856" s="28" t="s">
        <v>4573</v>
      </c>
      <c r="C13856" s="28" t="s">
        <v>2008</v>
      </c>
      <c r="D13856" s="25">
        <v>42244</v>
      </c>
      <c r="F13856" s="26">
        <v>15.5</v>
      </c>
      <c r="G13856" s="28" t="s">
        <v>683</v>
      </c>
      <c r="H13856" s="28" t="s">
        <v>3365</v>
      </c>
      <c r="J13856" s="28" t="s">
        <v>4909</v>
      </c>
      <c r="K13856" s="29">
        <v>42013</v>
      </c>
      <c r="L13856" s="28" t="s">
        <v>5658</v>
      </c>
      <c r="M13856" s="28" t="s">
        <v>4834</v>
      </c>
    </row>
    <row r="13857" spans="1:13" hidden="1" x14ac:dyDescent="0.2">
      <c r="A13857" s="27">
        <v>98049</v>
      </c>
      <c r="B13857" s="28" t="s">
        <v>4573</v>
      </c>
      <c r="C13857" s="28" t="s">
        <v>5135</v>
      </c>
      <c r="D13857" s="25">
        <v>42244</v>
      </c>
      <c r="F13857" s="26">
        <v>6.9</v>
      </c>
      <c r="G13857" s="28" t="s">
        <v>2210</v>
      </c>
      <c r="H13857" s="28" t="s">
        <v>3484</v>
      </c>
      <c r="J13857" s="28" t="s">
        <v>4907</v>
      </c>
      <c r="K13857" s="29">
        <v>42245</v>
      </c>
      <c r="L13857" s="28" t="s">
        <v>5658</v>
      </c>
      <c r="M13857" s="28" t="s">
        <v>3179</v>
      </c>
    </row>
    <row r="13858" spans="1:13" hidden="1" x14ac:dyDescent="0.2">
      <c r="A13858" s="27">
        <v>98048</v>
      </c>
      <c r="B13858" s="28" t="s">
        <v>4573</v>
      </c>
      <c r="C13858" s="28" t="s">
        <v>5135</v>
      </c>
      <c r="D13858" s="25">
        <v>42244</v>
      </c>
      <c r="F13858" s="26">
        <v>13.48</v>
      </c>
      <c r="G13858" s="28" t="s">
        <v>2211</v>
      </c>
      <c r="H13858" s="28" t="s">
        <v>3370</v>
      </c>
      <c r="J13858" s="28" t="s">
        <v>4909</v>
      </c>
      <c r="K13858" s="29">
        <v>42245</v>
      </c>
      <c r="L13858" s="28" t="s">
        <v>5658</v>
      </c>
      <c r="M13858" s="28" t="s">
        <v>1783</v>
      </c>
    </row>
    <row r="13859" spans="1:13" hidden="1" x14ac:dyDescent="0.2">
      <c r="A13859" s="27">
        <v>98047</v>
      </c>
      <c r="B13859" s="28" t="s">
        <v>4573</v>
      </c>
      <c r="C13859" s="28" t="s">
        <v>5135</v>
      </c>
      <c r="D13859" s="25">
        <v>42244</v>
      </c>
      <c r="F13859" s="26">
        <v>39.92</v>
      </c>
      <c r="G13859" s="28" t="s">
        <v>3358</v>
      </c>
      <c r="H13859" s="28" t="s">
        <v>4600</v>
      </c>
      <c r="J13859" s="28" t="s">
        <v>4907</v>
      </c>
      <c r="K13859" s="29">
        <v>42245</v>
      </c>
      <c r="L13859" s="28" t="s">
        <v>5658</v>
      </c>
      <c r="M13859" s="28" t="s">
        <v>5571</v>
      </c>
    </row>
    <row r="13860" spans="1:13" hidden="1" x14ac:dyDescent="0.2">
      <c r="A13860" s="27">
        <v>97912</v>
      </c>
      <c r="B13860" s="28" t="s">
        <v>4573</v>
      </c>
      <c r="C13860" s="28" t="s">
        <v>4574</v>
      </c>
      <c r="D13860" s="25">
        <v>42244</v>
      </c>
      <c r="F13860" s="26">
        <v>49.66</v>
      </c>
      <c r="G13860" s="28" t="s">
        <v>6790</v>
      </c>
      <c r="H13860" s="28" t="s">
        <v>3381</v>
      </c>
      <c r="J13860" s="28" t="s">
        <v>4909</v>
      </c>
      <c r="K13860" s="29">
        <v>42244</v>
      </c>
      <c r="L13860" s="28" t="s">
        <v>7174</v>
      </c>
      <c r="M13860" s="28" t="s">
        <v>7220</v>
      </c>
    </row>
    <row r="13861" spans="1:13" hidden="1" x14ac:dyDescent="0.2">
      <c r="A13861" s="211">
        <v>98050</v>
      </c>
      <c r="B13861" s="28" t="s">
        <v>4573</v>
      </c>
      <c r="C13861" s="28" t="s">
        <v>5135</v>
      </c>
      <c r="D13861" s="25">
        <v>42246</v>
      </c>
      <c r="E13861" s="28" t="s">
        <v>176</v>
      </c>
      <c r="F13861" s="26">
        <v>23.2</v>
      </c>
      <c r="G13861" s="28" t="s">
        <v>7120</v>
      </c>
      <c r="H13861" s="28" t="s">
        <v>3484</v>
      </c>
      <c r="J13861" s="28" t="s">
        <v>4909</v>
      </c>
      <c r="K13861" s="29">
        <v>42248</v>
      </c>
      <c r="L13861" s="28" t="s">
        <v>5658</v>
      </c>
      <c r="M13861" s="28" t="s">
        <v>1784</v>
      </c>
    </row>
    <row r="13862" spans="1:13" hidden="1" x14ac:dyDescent="0.2">
      <c r="A13862" s="27">
        <v>98089.1</v>
      </c>
      <c r="B13862" s="28" t="s">
        <v>4573</v>
      </c>
      <c r="C13862" s="28" t="s">
        <v>2008</v>
      </c>
      <c r="D13862" s="25">
        <v>42246</v>
      </c>
      <c r="F13862" s="26">
        <v>3.75</v>
      </c>
      <c r="G13862" s="28" t="s">
        <v>683</v>
      </c>
      <c r="H13862" s="28" t="s">
        <v>3370</v>
      </c>
      <c r="J13862" s="28" t="s">
        <v>4909</v>
      </c>
      <c r="K13862" s="29">
        <v>42013</v>
      </c>
      <c r="L13862" s="28" t="s">
        <v>5658</v>
      </c>
      <c r="M13862" s="28" t="s">
        <v>522</v>
      </c>
    </row>
    <row r="13863" spans="1:13" hidden="1" x14ac:dyDescent="0.2">
      <c r="A13863" s="27">
        <v>98089.2</v>
      </c>
      <c r="B13863" s="28" t="s">
        <v>4573</v>
      </c>
      <c r="C13863" s="28" t="s">
        <v>2008</v>
      </c>
      <c r="D13863" s="25">
        <v>42246</v>
      </c>
      <c r="F13863" s="26">
        <v>33.31</v>
      </c>
      <c r="G13863" s="28" t="s">
        <v>683</v>
      </c>
      <c r="H13863" s="28" t="s">
        <v>3365</v>
      </c>
      <c r="J13863" s="28" t="s">
        <v>4909</v>
      </c>
      <c r="K13863" s="29">
        <v>42013</v>
      </c>
      <c r="L13863" s="28" t="s">
        <v>5658</v>
      </c>
      <c r="M13863" s="28" t="s">
        <v>522</v>
      </c>
    </row>
    <row r="13864" spans="1:13" hidden="1" x14ac:dyDescent="0.2">
      <c r="A13864" s="27">
        <v>98051</v>
      </c>
      <c r="B13864" s="28" t="s">
        <v>4573</v>
      </c>
      <c r="C13864" s="28" t="s">
        <v>5135</v>
      </c>
      <c r="D13864" s="25">
        <v>42247</v>
      </c>
      <c r="F13864" s="26">
        <v>24.4</v>
      </c>
      <c r="G13864" s="28" t="s">
        <v>3970</v>
      </c>
      <c r="H13864" s="28" t="s">
        <v>3484</v>
      </c>
      <c r="J13864" s="28" t="s">
        <v>4909</v>
      </c>
      <c r="K13864" s="29">
        <v>42249</v>
      </c>
      <c r="L13864" s="28" t="s">
        <v>5658</v>
      </c>
      <c r="M13864" s="28" t="s">
        <v>1927</v>
      </c>
    </row>
    <row r="13865" spans="1:13" hidden="1" x14ac:dyDescent="0.2">
      <c r="A13865" s="211">
        <v>97900</v>
      </c>
      <c r="B13865" s="28" t="s">
        <v>4592</v>
      </c>
      <c r="C13865" s="28" t="s">
        <v>4574</v>
      </c>
      <c r="D13865" s="25">
        <v>42248</v>
      </c>
      <c r="F13865" s="26">
        <v>-5252.27</v>
      </c>
      <c r="G13865" s="28" t="s">
        <v>4593</v>
      </c>
      <c r="H13865" s="28" t="s">
        <v>6666</v>
      </c>
      <c r="J13865" s="28" t="s">
        <v>4911</v>
      </c>
      <c r="K13865" s="29">
        <v>42248</v>
      </c>
      <c r="L13865" s="28" t="s">
        <v>7177</v>
      </c>
      <c r="M13865" s="28" t="s">
        <v>1293</v>
      </c>
    </row>
    <row r="13866" spans="1:13" hidden="1" x14ac:dyDescent="0.2">
      <c r="A13866" s="211">
        <v>97907</v>
      </c>
      <c r="B13866" s="28" t="s">
        <v>4579</v>
      </c>
      <c r="C13866" s="28" t="s">
        <v>4574</v>
      </c>
      <c r="D13866" s="25">
        <v>42248</v>
      </c>
      <c r="F13866" s="26">
        <v>50</v>
      </c>
      <c r="G13866" s="28" t="s">
        <v>4580</v>
      </c>
      <c r="H13866" s="28" t="s">
        <v>6667</v>
      </c>
      <c r="K13866" s="29">
        <v>42248</v>
      </c>
      <c r="L13866" s="28" t="s">
        <v>3059</v>
      </c>
      <c r="M13866" s="28" t="s">
        <v>7954</v>
      </c>
    </row>
    <row r="13867" spans="1:13" hidden="1" x14ac:dyDescent="0.2">
      <c r="A13867" s="211">
        <v>98941</v>
      </c>
      <c r="B13867" s="28" t="s">
        <v>4573</v>
      </c>
      <c r="C13867" s="28" t="s">
        <v>4580</v>
      </c>
      <c r="D13867" s="25">
        <v>42248</v>
      </c>
      <c r="E13867" s="28" t="s">
        <v>7830</v>
      </c>
      <c r="F13867" s="26">
        <v>30</v>
      </c>
      <c r="G13867" s="28" t="s">
        <v>7120</v>
      </c>
      <c r="H13867" s="28" t="s">
        <v>3484</v>
      </c>
      <c r="J13867" s="28" t="s">
        <v>4908</v>
      </c>
    </row>
    <row r="13868" spans="1:13" hidden="1" x14ac:dyDescent="0.2">
      <c r="A13868" s="211">
        <v>98943</v>
      </c>
      <c r="B13868" s="28" t="s">
        <v>4573</v>
      </c>
      <c r="C13868" s="28" t="s">
        <v>4580</v>
      </c>
      <c r="D13868" s="25">
        <v>42248</v>
      </c>
      <c r="F13868" s="26">
        <v>60</v>
      </c>
      <c r="G13868" s="28" t="s">
        <v>2999</v>
      </c>
      <c r="H13868" s="28" t="s">
        <v>7311</v>
      </c>
      <c r="J13868" s="28" t="s">
        <v>4683</v>
      </c>
    </row>
    <row r="13869" spans="1:13" hidden="1" x14ac:dyDescent="0.2">
      <c r="A13869" s="211">
        <v>97902</v>
      </c>
      <c r="B13869" s="28" t="s">
        <v>4573</v>
      </c>
      <c r="C13869" s="28" t="s">
        <v>4574</v>
      </c>
      <c r="D13869" s="25">
        <v>42248</v>
      </c>
      <c r="F13869" s="26">
        <v>5</v>
      </c>
      <c r="G13869" s="28" t="s">
        <v>5134</v>
      </c>
      <c r="H13869" s="28" t="s">
        <v>5954</v>
      </c>
      <c r="J13869" s="28" t="s">
        <v>4912</v>
      </c>
      <c r="K13869" s="29">
        <v>42248</v>
      </c>
      <c r="L13869" s="28" t="s">
        <v>7174</v>
      </c>
      <c r="M13869" s="28" t="s">
        <v>7194</v>
      </c>
    </row>
    <row r="13870" spans="1:13" x14ac:dyDescent="0.2">
      <c r="A13870" s="211">
        <v>98052</v>
      </c>
      <c r="B13870" s="28" t="s">
        <v>4573</v>
      </c>
      <c r="C13870" s="28" t="s">
        <v>5135</v>
      </c>
      <c r="D13870" s="25">
        <v>42248</v>
      </c>
      <c r="E13870" s="28" t="s">
        <v>7794</v>
      </c>
      <c r="F13870" s="26">
        <v>10.8</v>
      </c>
      <c r="G13870" s="28" t="s">
        <v>5412</v>
      </c>
      <c r="H13870" s="28" t="s">
        <v>7151</v>
      </c>
      <c r="J13870" s="28" t="s">
        <v>4907</v>
      </c>
      <c r="K13870" s="29">
        <v>42249</v>
      </c>
      <c r="L13870" s="28" t="s">
        <v>5658</v>
      </c>
      <c r="M13870" s="28" t="s">
        <v>1785</v>
      </c>
    </row>
    <row r="13871" spans="1:13" hidden="1" x14ac:dyDescent="0.2">
      <c r="A13871" s="211">
        <v>98942</v>
      </c>
      <c r="B13871" s="28" t="s">
        <v>4573</v>
      </c>
      <c r="C13871" s="28" t="s">
        <v>4580</v>
      </c>
      <c r="D13871" s="25">
        <v>42248</v>
      </c>
      <c r="E13871" s="28" t="s">
        <v>7831</v>
      </c>
      <c r="F13871" s="26">
        <v>40</v>
      </c>
      <c r="G13871" s="28" t="s">
        <v>2203</v>
      </c>
      <c r="H13871" s="28" t="s">
        <v>3370</v>
      </c>
      <c r="J13871" s="28" t="s">
        <v>4909</v>
      </c>
    </row>
    <row r="13872" spans="1:13" hidden="1" x14ac:dyDescent="0.2">
      <c r="A13872" s="211">
        <v>97905</v>
      </c>
      <c r="B13872" s="28" t="s">
        <v>4573</v>
      </c>
      <c r="C13872" s="28" t="s">
        <v>4574</v>
      </c>
      <c r="D13872" s="25">
        <v>42248</v>
      </c>
      <c r="E13872" s="28" t="s">
        <v>3382</v>
      </c>
      <c r="F13872" s="26">
        <v>164</v>
      </c>
      <c r="G13872" s="28" t="s">
        <v>5414</v>
      </c>
      <c r="H13872" s="28" t="s">
        <v>3381</v>
      </c>
      <c r="J13872" s="28" t="s">
        <v>4909</v>
      </c>
      <c r="K13872" s="29">
        <v>42248</v>
      </c>
      <c r="L13872" s="28" t="s">
        <v>7174</v>
      </c>
      <c r="M13872" s="28" t="s">
        <v>7188</v>
      </c>
    </row>
    <row r="13873" spans="1:13" hidden="1" x14ac:dyDescent="0.2">
      <c r="A13873" s="27">
        <v>98940</v>
      </c>
      <c r="B13873" s="28" t="s">
        <v>4573</v>
      </c>
      <c r="C13873" s="28" t="s">
        <v>4580</v>
      </c>
      <c r="D13873" s="25">
        <v>42248</v>
      </c>
      <c r="E13873" s="28" t="s">
        <v>7829</v>
      </c>
      <c r="F13873" s="26">
        <v>60</v>
      </c>
      <c r="G13873" s="28" t="s">
        <v>3696</v>
      </c>
      <c r="H13873" s="28" t="s">
        <v>3488</v>
      </c>
      <c r="J13873" s="28" t="s">
        <v>4908</v>
      </c>
    </row>
    <row r="13874" spans="1:13" hidden="1" x14ac:dyDescent="0.2">
      <c r="A13874" s="27">
        <v>97908</v>
      </c>
      <c r="B13874" s="28" t="s">
        <v>4573</v>
      </c>
      <c r="C13874" s="28" t="s">
        <v>4574</v>
      </c>
      <c r="D13874" s="25">
        <v>42248</v>
      </c>
      <c r="F13874" s="26">
        <v>35</v>
      </c>
      <c r="G13874" s="28" t="s">
        <v>5152</v>
      </c>
      <c r="H13874" s="28" t="s">
        <v>7311</v>
      </c>
      <c r="J13874" s="28" t="s">
        <v>4683</v>
      </c>
      <c r="K13874" s="29">
        <v>42248</v>
      </c>
      <c r="L13874" s="28" t="s">
        <v>7182</v>
      </c>
      <c r="M13874" s="28" t="s">
        <v>1294</v>
      </c>
    </row>
    <row r="13875" spans="1:13" hidden="1" x14ac:dyDescent="0.2">
      <c r="A13875" s="27">
        <v>98053</v>
      </c>
      <c r="B13875" s="28" t="s">
        <v>4573</v>
      </c>
      <c r="C13875" s="28" t="s">
        <v>5135</v>
      </c>
      <c r="D13875" s="25">
        <v>42248</v>
      </c>
      <c r="F13875" s="26">
        <v>8.94</v>
      </c>
      <c r="G13875" s="28" t="s">
        <v>5137</v>
      </c>
      <c r="H13875" s="28" t="s">
        <v>3365</v>
      </c>
      <c r="J13875" s="28" t="s">
        <v>4909</v>
      </c>
      <c r="K13875" s="29">
        <v>42249</v>
      </c>
      <c r="L13875" s="28" t="s">
        <v>5658</v>
      </c>
      <c r="M13875" s="28" t="s">
        <v>6195</v>
      </c>
    </row>
    <row r="13876" spans="1:13" hidden="1" x14ac:dyDescent="0.2">
      <c r="A13876" s="27">
        <v>97906</v>
      </c>
      <c r="B13876" s="28" t="s">
        <v>4579</v>
      </c>
      <c r="C13876" s="28" t="s">
        <v>4574</v>
      </c>
      <c r="D13876" s="25">
        <v>42248</v>
      </c>
      <c r="F13876" s="26">
        <v>50</v>
      </c>
      <c r="G13876" s="28" t="s">
        <v>5133</v>
      </c>
      <c r="H13876" s="28" t="s">
        <v>6667</v>
      </c>
      <c r="K13876" s="29">
        <v>42248</v>
      </c>
      <c r="L13876" s="28" t="s">
        <v>7174</v>
      </c>
      <c r="M13876" s="28" t="s">
        <v>2972</v>
      </c>
    </row>
    <row r="13877" spans="1:13" hidden="1" x14ac:dyDescent="0.2">
      <c r="A13877" s="27">
        <v>98091</v>
      </c>
      <c r="B13877" s="28" t="s">
        <v>5150</v>
      </c>
      <c r="C13877" s="28" t="s">
        <v>5133</v>
      </c>
      <c r="D13877" s="25">
        <v>42248</v>
      </c>
      <c r="F13877" s="26">
        <v>-50</v>
      </c>
      <c r="G13877" s="28" t="s">
        <v>5133</v>
      </c>
      <c r="H13877" s="28" t="s">
        <v>6667</v>
      </c>
      <c r="K13877" s="29">
        <v>42248</v>
      </c>
      <c r="L13877" s="28" t="s">
        <v>5658</v>
      </c>
      <c r="M13877" s="28" t="s">
        <v>2745</v>
      </c>
    </row>
    <row r="13878" spans="1:13" hidden="1" x14ac:dyDescent="0.2">
      <c r="A13878" s="27">
        <v>98939</v>
      </c>
      <c r="B13878" s="28" t="s">
        <v>5150</v>
      </c>
      <c r="C13878" s="28" t="s">
        <v>5133</v>
      </c>
      <c r="D13878" s="25">
        <v>42248</v>
      </c>
      <c r="F13878" s="26">
        <v>-50</v>
      </c>
      <c r="G13878" s="28" t="s">
        <v>5133</v>
      </c>
      <c r="H13878" s="28" t="s">
        <v>6667</v>
      </c>
      <c r="K13878" s="29">
        <v>42248</v>
      </c>
      <c r="L13878" s="28" t="s">
        <v>5658</v>
      </c>
      <c r="M13878" s="28" t="s">
        <v>2745</v>
      </c>
    </row>
    <row r="13879" spans="1:13" hidden="1" x14ac:dyDescent="0.2">
      <c r="A13879" s="27">
        <v>97903</v>
      </c>
      <c r="B13879" s="28" t="s">
        <v>4573</v>
      </c>
      <c r="C13879" s="28" t="s">
        <v>4574</v>
      </c>
      <c r="D13879" s="25">
        <v>42248</v>
      </c>
      <c r="F13879" s="26">
        <v>42.78</v>
      </c>
      <c r="G13879" s="28" t="s">
        <v>6021</v>
      </c>
      <c r="H13879" s="28" t="s">
        <v>3381</v>
      </c>
      <c r="J13879" s="28" t="s">
        <v>4909</v>
      </c>
      <c r="K13879" s="29">
        <v>42248</v>
      </c>
      <c r="L13879" s="28" t="s">
        <v>7174</v>
      </c>
      <c r="M13879" s="28" t="s">
        <v>6784</v>
      </c>
    </row>
    <row r="13880" spans="1:13" hidden="1" x14ac:dyDescent="0.2">
      <c r="A13880" s="27">
        <v>97904</v>
      </c>
      <c r="B13880" s="28" t="s">
        <v>4573</v>
      </c>
      <c r="C13880" s="28" t="s">
        <v>4574</v>
      </c>
      <c r="D13880" s="25">
        <v>42248</v>
      </c>
      <c r="F13880" s="26">
        <v>12.12</v>
      </c>
      <c r="G13880" s="28" t="s">
        <v>6022</v>
      </c>
      <c r="H13880" s="28" t="s">
        <v>3381</v>
      </c>
      <c r="J13880" s="28" t="s">
        <v>4909</v>
      </c>
      <c r="K13880" s="29">
        <v>42248</v>
      </c>
      <c r="L13880" s="28" t="s">
        <v>7174</v>
      </c>
      <c r="M13880" s="28" t="s">
        <v>7195</v>
      </c>
    </row>
    <row r="13881" spans="1:13" hidden="1" x14ac:dyDescent="0.2">
      <c r="A13881" s="27">
        <v>97909</v>
      </c>
      <c r="B13881" s="28" t="s">
        <v>4573</v>
      </c>
      <c r="C13881" s="28" t="s">
        <v>4574</v>
      </c>
      <c r="D13881" s="25">
        <v>42248</v>
      </c>
      <c r="E13881" s="28" t="s">
        <v>7162</v>
      </c>
      <c r="F13881" s="26">
        <v>20</v>
      </c>
      <c r="G13881" s="28" t="s">
        <v>4595</v>
      </c>
      <c r="H13881" s="28" t="s">
        <v>3370</v>
      </c>
      <c r="J13881" s="28" t="s">
        <v>4906</v>
      </c>
      <c r="K13881" s="29">
        <v>42248</v>
      </c>
      <c r="L13881" s="28" t="s">
        <v>7182</v>
      </c>
      <c r="M13881" s="28" t="s">
        <v>1295</v>
      </c>
    </row>
    <row r="13882" spans="1:13" hidden="1" x14ac:dyDescent="0.2">
      <c r="A13882" s="27">
        <v>97910</v>
      </c>
      <c r="B13882" s="28" t="s">
        <v>4573</v>
      </c>
      <c r="C13882" s="28" t="s">
        <v>4574</v>
      </c>
      <c r="D13882" s="25">
        <v>42248</v>
      </c>
      <c r="E13882" s="28" t="s">
        <v>7163</v>
      </c>
      <c r="F13882" s="26">
        <v>150</v>
      </c>
      <c r="G13882" s="28" t="s">
        <v>4595</v>
      </c>
      <c r="H13882" s="28" t="s">
        <v>3370</v>
      </c>
      <c r="J13882" s="28" t="s">
        <v>4905</v>
      </c>
      <c r="K13882" s="29">
        <v>42248</v>
      </c>
      <c r="L13882" s="28" t="s">
        <v>7182</v>
      </c>
      <c r="M13882" s="28" t="s">
        <v>1296</v>
      </c>
    </row>
    <row r="13883" spans="1:13" hidden="1" x14ac:dyDescent="0.2">
      <c r="A13883" s="27">
        <v>98945</v>
      </c>
      <c r="B13883" s="28" t="s">
        <v>4573</v>
      </c>
      <c r="C13883" s="28" t="s">
        <v>4580</v>
      </c>
      <c r="D13883" s="25">
        <v>42248</v>
      </c>
      <c r="E13883" s="28" t="s">
        <v>8563</v>
      </c>
      <c r="F13883" s="26">
        <v>250</v>
      </c>
      <c r="G13883" s="28" t="s">
        <v>4595</v>
      </c>
      <c r="H13883" s="28" t="s">
        <v>4595</v>
      </c>
    </row>
    <row r="13884" spans="1:13" hidden="1" x14ac:dyDescent="0.2">
      <c r="A13884" s="27">
        <v>98944</v>
      </c>
      <c r="B13884" s="28" t="s">
        <v>5150</v>
      </c>
      <c r="C13884" s="28" t="s">
        <v>4580</v>
      </c>
      <c r="D13884" s="25">
        <v>42248</v>
      </c>
      <c r="E13884" s="28" t="s">
        <v>8562</v>
      </c>
      <c r="F13884" s="26">
        <v>-540</v>
      </c>
      <c r="G13884" s="28" t="s">
        <v>4574</v>
      </c>
      <c r="H13884" s="28" t="s">
        <v>6667</v>
      </c>
    </row>
    <row r="13885" spans="1:13" hidden="1" x14ac:dyDescent="0.2">
      <c r="A13885" s="27">
        <v>97901</v>
      </c>
      <c r="B13885" s="28" t="s">
        <v>4573</v>
      </c>
      <c r="C13885" s="28" t="s">
        <v>4574</v>
      </c>
      <c r="D13885" s="25">
        <v>42248</v>
      </c>
      <c r="E13885" s="28" t="s">
        <v>5365</v>
      </c>
      <c r="F13885" s="26">
        <v>183</v>
      </c>
      <c r="G13885" s="28" t="s">
        <v>4597</v>
      </c>
      <c r="H13885" s="28" t="s">
        <v>3381</v>
      </c>
      <c r="J13885" s="28" t="s">
        <v>4909</v>
      </c>
      <c r="K13885" s="29">
        <v>42248</v>
      </c>
      <c r="L13885" s="28" t="s">
        <v>7174</v>
      </c>
      <c r="M13885" s="28" t="s">
        <v>7192</v>
      </c>
    </row>
    <row r="13886" spans="1:13" hidden="1" x14ac:dyDescent="0.2">
      <c r="A13886" s="27">
        <v>97911</v>
      </c>
      <c r="B13886" s="28" t="s">
        <v>4592</v>
      </c>
      <c r="C13886" s="28" t="s">
        <v>4574</v>
      </c>
      <c r="D13886" s="25">
        <v>42248</v>
      </c>
      <c r="F13886" s="26">
        <v>-1136.6400000000001</v>
      </c>
      <c r="G13886" s="28" t="s">
        <v>3622</v>
      </c>
      <c r="H13886" s="28" t="s">
        <v>6666</v>
      </c>
      <c r="J13886" s="28" t="s">
        <v>4907</v>
      </c>
      <c r="K13886" s="29">
        <v>42248</v>
      </c>
      <c r="L13886" s="28" t="s">
        <v>7177</v>
      </c>
      <c r="M13886" s="28" t="s">
        <v>1297</v>
      </c>
    </row>
    <row r="13887" spans="1:13" hidden="1" x14ac:dyDescent="0.2">
      <c r="A13887" s="211">
        <v>98054</v>
      </c>
      <c r="B13887" s="28" t="s">
        <v>4573</v>
      </c>
      <c r="C13887" s="28" t="s">
        <v>5135</v>
      </c>
      <c r="D13887" s="25">
        <v>42249</v>
      </c>
      <c r="F13887" s="26">
        <v>26.47</v>
      </c>
      <c r="G13887" s="28" t="s">
        <v>1566</v>
      </c>
      <c r="H13887" s="28" t="s">
        <v>3370</v>
      </c>
      <c r="J13887" s="28" t="s">
        <v>4909</v>
      </c>
      <c r="K13887" s="29">
        <v>42250</v>
      </c>
      <c r="L13887" s="28" t="s">
        <v>5658</v>
      </c>
      <c r="M13887" s="28" t="s">
        <v>1786</v>
      </c>
    </row>
    <row r="13888" spans="1:13" hidden="1" x14ac:dyDescent="0.2">
      <c r="A13888" s="211">
        <v>97899</v>
      </c>
      <c r="B13888" s="28" t="s">
        <v>4573</v>
      </c>
      <c r="C13888" s="28" t="s">
        <v>4574</v>
      </c>
      <c r="D13888" s="25">
        <v>42249</v>
      </c>
      <c r="F13888" s="26">
        <v>7.99</v>
      </c>
      <c r="G13888" s="28" t="s">
        <v>2742</v>
      </c>
      <c r="H13888" s="28" t="s">
        <v>3381</v>
      </c>
      <c r="J13888" s="28" t="s">
        <v>4911</v>
      </c>
      <c r="K13888" s="29">
        <v>42249</v>
      </c>
      <c r="L13888" s="28" t="s">
        <v>7174</v>
      </c>
      <c r="M13888" s="28" t="s">
        <v>8111</v>
      </c>
    </row>
    <row r="13889" spans="1:13" hidden="1" x14ac:dyDescent="0.2">
      <c r="A13889" s="27">
        <v>97989</v>
      </c>
      <c r="B13889" s="28" t="s">
        <v>4573</v>
      </c>
      <c r="C13889" s="28" t="s">
        <v>5135</v>
      </c>
      <c r="D13889" s="25">
        <v>42249</v>
      </c>
      <c r="F13889" s="26">
        <v>24.9</v>
      </c>
      <c r="G13889" s="28" t="s">
        <v>5167</v>
      </c>
      <c r="H13889" s="28" t="s">
        <v>3365</v>
      </c>
      <c r="J13889" s="28" t="s">
        <v>4909</v>
      </c>
      <c r="K13889" s="29">
        <v>42250</v>
      </c>
      <c r="L13889" s="28" t="s">
        <v>5658</v>
      </c>
      <c r="M13889" s="28" t="s">
        <v>748</v>
      </c>
    </row>
    <row r="13890" spans="1:13" hidden="1" x14ac:dyDescent="0.2">
      <c r="A13890" s="211">
        <v>97897</v>
      </c>
      <c r="B13890" s="28" t="s">
        <v>4579</v>
      </c>
      <c r="C13890" s="28" t="s">
        <v>4574</v>
      </c>
      <c r="D13890" s="25">
        <v>42250</v>
      </c>
      <c r="F13890" s="26">
        <v>30</v>
      </c>
      <c r="G13890" s="28" t="s">
        <v>4580</v>
      </c>
      <c r="H13890" s="28" t="s">
        <v>6667</v>
      </c>
      <c r="K13890" s="29">
        <v>42250</v>
      </c>
      <c r="L13890" s="28" t="s">
        <v>3059</v>
      </c>
      <c r="M13890" s="28" t="s">
        <v>1286</v>
      </c>
    </row>
    <row r="13891" spans="1:13" hidden="1" x14ac:dyDescent="0.2">
      <c r="A13891" s="211">
        <v>97895</v>
      </c>
      <c r="B13891" s="28" t="s">
        <v>4573</v>
      </c>
      <c r="C13891" s="28" t="s">
        <v>4574</v>
      </c>
      <c r="D13891" s="25">
        <v>42250</v>
      </c>
      <c r="E13891" s="28" t="s">
        <v>527</v>
      </c>
      <c r="F13891" s="26">
        <v>250</v>
      </c>
      <c r="G13891" s="28" t="s">
        <v>525</v>
      </c>
      <c r="H13891" s="28" t="s">
        <v>7324</v>
      </c>
      <c r="I13891" s="28" t="s">
        <v>526</v>
      </c>
      <c r="J13891" s="28" t="s">
        <v>4909</v>
      </c>
      <c r="K13891" s="29">
        <v>42250</v>
      </c>
      <c r="L13891" s="28" t="s">
        <v>7176</v>
      </c>
      <c r="M13891" s="28">
        <v>1526</v>
      </c>
    </row>
    <row r="13892" spans="1:13" hidden="1" x14ac:dyDescent="0.2">
      <c r="A13892" s="211">
        <v>97896</v>
      </c>
      <c r="B13892" s="28" t="s">
        <v>4573</v>
      </c>
      <c r="C13892" s="28" t="s">
        <v>4574</v>
      </c>
      <c r="D13892" s="25">
        <v>42250</v>
      </c>
      <c r="F13892" s="26">
        <v>12.1</v>
      </c>
      <c r="G13892" s="28" t="s">
        <v>5143</v>
      </c>
      <c r="H13892" s="28" t="s">
        <v>3381</v>
      </c>
      <c r="J13892" s="28" t="s">
        <v>4909</v>
      </c>
      <c r="K13892" s="29">
        <v>42250</v>
      </c>
      <c r="L13892" s="28" t="s">
        <v>7174</v>
      </c>
      <c r="M13892" s="28" t="s">
        <v>7217</v>
      </c>
    </row>
    <row r="13893" spans="1:13" hidden="1" x14ac:dyDescent="0.2">
      <c r="A13893" s="27">
        <v>97894</v>
      </c>
      <c r="B13893" s="28" t="s">
        <v>4579</v>
      </c>
      <c r="C13893" s="28" t="s">
        <v>4574</v>
      </c>
      <c r="D13893" s="25">
        <v>42250</v>
      </c>
      <c r="F13893" s="26">
        <v>1172.56</v>
      </c>
      <c r="G13893" s="28" t="s">
        <v>5135</v>
      </c>
      <c r="H13893" s="28" t="s">
        <v>6667</v>
      </c>
      <c r="K13893" s="29">
        <v>42250</v>
      </c>
      <c r="L13893" s="28" t="s">
        <v>7174</v>
      </c>
      <c r="M13893" s="28" t="s">
        <v>7218</v>
      </c>
    </row>
    <row r="13894" spans="1:13" hidden="1" x14ac:dyDescent="0.2">
      <c r="A13894" s="27">
        <v>97898</v>
      </c>
      <c r="B13894" s="28" t="s">
        <v>4573</v>
      </c>
      <c r="C13894" s="28" t="s">
        <v>4574</v>
      </c>
      <c r="D13894" s="25">
        <v>42250</v>
      </c>
      <c r="E13894" s="28" t="s">
        <v>3389</v>
      </c>
      <c r="F13894" s="26">
        <v>26.95</v>
      </c>
      <c r="G13894" s="28" t="s">
        <v>5139</v>
      </c>
      <c r="H13894" s="28" t="s">
        <v>3381</v>
      </c>
      <c r="J13894" s="28" t="s">
        <v>4911</v>
      </c>
      <c r="K13894" s="29">
        <v>42250</v>
      </c>
      <c r="L13894" s="28" t="s">
        <v>7174</v>
      </c>
      <c r="M13894" s="28" t="s">
        <v>7187</v>
      </c>
    </row>
    <row r="13895" spans="1:13" hidden="1" x14ac:dyDescent="0.2">
      <c r="A13895" s="27">
        <v>98551</v>
      </c>
      <c r="B13895" s="28" t="s">
        <v>4573</v>
      </c>
      <c r="C13895" s="28" t="s">
        <v>2008</v>
      </c>
      <c r="D13895" s="25">
        <v>42250</v>
      </c>
      <c r="F13895" s="26">
        <v>4.05</v>
      </c>
      <c r="G13895" s="28" t="s">
        <v>683</v>
      </c>
      <c r="H13895" s="28" t="s">
        <v>3365</v>
      </c>
      <c r="J13895" s="28" t="s">
        <v>4909</v>
      </c>
      <c r="K13895" s="29">
        <v>42103</v>
      </c>
      <c r="L13895" s="28" t="s">
        <v>5658</v>
      </c>
      <c r="M13895" s="28" t="s">
        <v>4836</v>
      </c>
    </row>
    <row r="13896" spans="1:13" hidden="1" x14ac:dyDescent="0.2">
      <c r="A13896" s="211">
        <v>97893</v>
      </c>
      <c r="B13896" s="28" t="s">
        <v>4573</v>
      </c>
      <c r="C13896" s="28" t="s">
        <v>4574</v>
      </c>
      <c r="D13896" s="25">
        <v>42251</v>
      </c>
      <c r="F13896" s="26">
        <v>12</v>
      </c>
      <c r="G13896" s="28" t="s">
        <v>4596</v>
      </c>
      <c r="H13896" s="28" t="s">
        <v>5954</v>
      </c>
      <c r="J13896" s="28" t="s">
        <v>4912</v>
      </c>
      <c r="K13896" s="29">
        <v>42251</v>
      </c>
      <c r="L13896" s="28" t="s">
        <v>7174</v>
      </c>
      <c r="M13896" s="28" t="s">
        <v>4596</v>
      </c>
    </row>
    <row r="13897" spans="1:13" hidden="1" x14ac:dyDescent="0.2">
      <c r="A13897" s="27">
        <v>98253</v>
      </c>
      <c r="B13897" s="28" t="s">
        <v>4573</v>
      </c>
      <c r="C13897" s="28" t="s">
        <v>5135</v>
      </c>
      <c r="D13897" s="25">
        <v>42251</v>
      </c>
      <c r="F13897" s="26">
        <v>50.05</v>
      </c>
      <c r="G13897" s="28" t="s">
        <v>4529</v>
      </c>
      <c r="H13897" s="28" t="s">
        <v>3484</v>
      </c>
      <c r="J13897" s="28" t="s">
        <v>4908</v>
      </c>
      <c r="K13897" s="29">
        <v>42252</v>
      </c>
      <c r="L13897" s="28" t="s">
        <v>5658</v>
      </c>
      <c r="M13897" s="28" t="s">
        <v>7367</v>
      </c>
    </row>
    <row r="13898" spans="1:13" hidden="1" x14ac:dyDescent="0.2">
      <c r="A13898" s="27">
        <v>98553</v>
      </c>
      <c r="B13898" s="28" t="s">
        <v>4573</v>
      </c>
      <c r="C13898" s="28" t="s">
        <v>2008</v>
      </c>
      <c r="D13898" s="25">
        <v>42251</v>
      </c>
      <c r="F13898" s="26">
        <v>2.15</v>
      </c>
      <c r="G13898" s="28" t="s">
        <v>683</v>
      </c>
      <c r="H13898" s="28" t="s">
        <v>3365</v>
      </c>
      <c r="J13898" s="28" t="s">
        <v>4909</v>
      </c>
      <c r="K13898" s="29">
        <v>42194</v>
      </c>
      <c r="L13898" s="28" t="s">
        <v>5658</v>
      </c>
      <c r="M13898" s="28" t="s">
        <v>4836</v>
      </c>
    </row>
    <row r="13899" spans="1:13" hidden="1" x14ac:dyDescent="0.2">
      <c r="A13899" s="211">
        <v>98256</v>
      </c>
      <c r="B13899" s="28" t="s">
        <v>4573</v>
      </c>
      <c r="C13899" s="28" t="s">
        <v>5135</v>
      </c>
      <c r="D13899" s="25">
        <v>42252</v>
      </c>
      <c r="F13899" s="26">
        <v>6.6</v>
      </c>
      <c r="G13899" s="28" t="s">
        <v>896</v>
      </c>
      <c r="H13899" s="28" t="s">
        <v>3484</v>
      </c>
      <c r="J13899" s="28" t="s">
        <v>4907</v>
      </c>
      <c r="K13899" s="29">
        <v>42254</v>
      </c>
      <c r="L13899" s="28" t="s">
        <v>5658</v>
      </c>
      <c r="M13899" s="28" t="s">
        <v>6234</v>
      </c>
    </row>
    <row r="13900" spans="1:13" hidden="1" x14ac:dyDescent="0.2">
      <c r="A13900" s="211">
        <v>98257</v>
      </c>
      <c r="B13900" s="28" t="s">
        <v>4573</v>
      </c>
      <c r="C13900" s="28" t="s">
        <v>5135</v>
      </c>
      <c r="D13900" s="25">
        <v>42252</v>
      </c>
      <c r="F13900" s="26">
        <v>4</v>
      </c>
      <c r="G13900" s="28" t="s">
        <v>990</v>
      </c>
      <c r="H13900" s="28" t="s">
        <v>3379</v>
      </c>
      <c r="J13900" s="28" t="s">
        <v>4907</v>
      </c>
      <c r="K13900" s="29">
        <v>42254</v>
      </c>
      <c r="L13900" s="28" t="s">
        <v>5658</v>
      </c>
      <c r="M13900" s="28" t="s">
        <v>1523</v>
      </c>
    </row>
    <row r="13901" spans="1:13" hidden="1" x14ac:dyDescent="0.2">
      <c r="A13901" s="211">
        <v>98937</v>
      </c>
      <c r="B13901" s="28" t="s">
        <v>4573</v>
      </c>
      <c r="C13901" s="28" t="s">
        <v>5133</v>
      </c>
      <c r="D13901" s="25">
        <v>42252</v>
      </c>
      <c r="F13901" s="26">
        <v>0.02</v>
      </c>
      <c r="G13901" s="28" t="s">
        <v>681</v>
      </c>
      <c r="H13901" s="28" t="s">
        <v>7165</v>
      </c>
      <c r="K13901" s="29">
        <v>42252</v>
      </c>
      <c r="L13901" s="28" t="s">
        <v>5658</v>
      </c>
      <c r="M13901" s="28" t="s">
        <v>2936</v>
      </c>
    </row>
    <row r="13902" spans="1:13" x14ac:dyDescent="0.2">
      <c r="A13902" s="27">
        <v>98255</v>
      </c>
      <c r="B13902" s="28" t="s">
        <v>4573</v>
      </c>
      <c r="C13902" s="28" t="s">
        <v>5135</v>
      </c>
      <c r="D13902" s="25">
        <v>42252</v>
      </c>
      <c r="F13902" s="26">
        <v>22.5</v>
      </c>
      <c r="G13902" s="28" t="s">
        <v>804</v>
      </c>
      <c r="H13902" s="28" t="s">
        <v>7151</v>
      </c>
      <c r="J13902" s="28" t="s">
        <v>4907</v>
      </c>
      <c r="K13902" s="29">
        <v>42254</v>
      </c>
      <c r="L13902" s="28" t="s">
        <v>5658</v>
      </c>
      <c r="M13902" s="28" t="s">
        <v>4883</v>
      </c>
    </row>
    <row r="13903" spans="1:13" hidden="1" x14ac:dyDescent="0.2">
      <c r="A13903" s="27">
        <v>98938</v>
      </c>
      <c r="B13903" s="28" t="s">
        <v>7124</v>
      </c>
      <c r="C13903" s="28" t="s">
        <v>5133</v>
      </c>
      <c r="D13903" s="25">
        <v>42252</v>
      </c>
      <c r="F13903" s="26">
        <v>-0.11</v>
      </c>
      <c r="G13903" s="28" t="s">
        <v>5133</v>
      </c>
      <c r="H13903" s="28" t="s">
        <v>6666</v>
      </c>
      <c r="K13903" s="29">
        <v>42252</v>
      </c>
      <c r="L13903" s="28" t="s">
        <v>5658</v>
      </c>
      <c r="M13903" s="28" t="s">
        <v>2937</v>
      </c>
    </row>
    <row r="13904" spans="1:13" hidden="1" x14ac:dyDescent="0.2">
      <c r="A13904" s="27">
        <v>98254</v>
      </c>
      <c r="B13904" s="28" t="s">
        <v>4573</v>
      </c>
      <c r="C13904" s="28" t="s">
        <v>5135</v>
      </c>
      <c r="D13904" s="25">
        <v>42252</v>
      </c>
      <c r="F13904" s="26">
        <v>5.6</v>
      </c>
      <c r="G13904" s="28" t="s">
        <v>4595</v>
      </c>
      <c r="H13904" s="28" t="s">
        <v>4595</v>
      </c>
      <c r="K13904" s="29">
        <v>42254</v>
      </c>
      <c r="L13904" s="28" t="s">
        <v>5658</v>
      </c>
      <c r="M13904" s="28" t="s">
        <v>4156</v>
      </c>
    </row>
    <row r="13905" spans="1:13" hidden="1" x14ac:dyDescent="0.2">
      <c r="A13905" s="211">
        <v>98261</v>
      </c>
      <c r="B13905" s="28" t="s">
        <v>4573</v>
      </c>
      <c r="C13905" s="28" t="s">
        <v>5135</v>
      </c>
      <c r="D13905" s="25">
        <v>42253</v>
      </c>
      <c r="E13905" s="28" t="s">
        <v>2051</v>
      </c>
      <c r="F13905" s="26">
        <v>8.1999999999999993</v>
      </c>
      <c r="G13905" s="28" t="s">
        <v>7120</v>
      </c>
      <c r="H13905" s="28" t="s">
        <v>3484</v>
      </c>
      <c r="J13905" s="28" t="s">
        <v>4911</v>
      </c>
      <c r="K13905" s="29">
        <v>42254</v>
      </c>
      <c r="L13905" s="28" t="s">
        <v>5658</v>
      </c>
      <c r="M13905" s="28" t="s">
        <v>4159</v>
      </c>
    </row>
    <row r="13906" spans="1:13" hidden="1" x14ac:dyDescent="0.2">
      <c r="A13906" s="211">
        <v>98260</v>
      </c>
      <c r="B13906" s="28" t="s">
        <v>4573</v>
      </c>
      <c r="C13906" s="28" t="s">
        <v>5135</v>
      </c>
      <c r="D13906" s="25">
        <v>42253</v>
      </c>
      <c r="F13906" s="26">
        <v>44.69</v>
      </c>
      <c r="G13906" s="28" t="s">
        <v>1157</v>
      </c>
      <c r="H13906" s="28" t="s">
        <v>7322</v>
      </c>
      <c r="J13906" s="28" t="s">
        <v>7139</v>
      </c>
      <c r="K13906" s="29">
        <v>42254</v>
      </c>
      <c r="L13906" s="28" t="s">
        <v>5658</v>
      </c>
      <c r="M13906" s="28" t="s">
        <v>4158</v>
      </c>
    </row>
    <row r="13907" spans="1:13" hidden="1" x14ac:dyDescent="0.2">
      <c r="A13907" s="27">
        <v>98258</v>
      </c>
      <c r="B13907" s="28" t="s">
        <v>4573</v>
      </c>
      <c r="C13907" s="28" t="s">
        <v>5135</v>
      </c>
      <c r="D13907" s="25">
        <v>42253</v>
      </c>
      <c r="E13907" s="28" t="s">
        <v>7605</v>
      </c>
      <c r="F13907" s="26">
        <v>30</v>
      </c>
      <c r="G13907" s="28" t="s">
        <v>3696</v>
      </c>
      <c r="H13907" s="28" t="s">
        <v>3484</v>
      </c>
      <c r="J13907" s="28" t="s">
        <v>4911</v>
      </c>
      <c r="K13907" s="29">
        <v>42254</v>
      </c>
      <c r="L13907" s="28" t="s">
        <v>5658</v>
      </c>
      <c r="M13907" s="28" t="s">
        <v>4157</v>
      </c>
    </row>
    <row r="13908" spans="1:13" hidden="1" x14ac:dyDescent="0.2">
      <c r="A13908" s="27">
        <v>98552.1</v>
      </c>
      <c r="B13908" s="28" t="s">
        <v>4573</v>
      </c>
      <c r="C13908" s="28" t="s">
        <v>2008</v>
      </c>
      <c r="D13908" s="25">
        <v>42253</v>
      </c>
      <c r="E13908" s="28" t="s">
        <v>1344</v>
      </c>
      <c r="F13908" s="26">
        <v>17</v>
      </c>
      <c r="G13908" s="28" t="s">
        <v>683</v>
      </c>
      <c r="H13908" s="28" t="s">
        <v>3488</v>
      </c>
      <c r="J13908" s="28" t="s">
        <v>4907</v>
      </c>
      <c r="K13908" s="29">
        <v>42194</v>
      </c>
      <c r="L13908" s="28" t="s">
        <v>5658</v>
      </c>
      <c r="M13908" s="28" t="s">
        <v>4834</v>
      </c>
    </row>
    <row r="13909" spans="1:13" hidden="1" x14ac:dyDescent="0.2">
      <c r="A13909" s="27">
        <v>98552.2</v>
      </c>
      <c r="B13909" s="28" t="s">
        <v>4573</v>
      </c>
      <c r="C13909" s="28" t="s">
        <v>2008</v>
      </c>
      <c r="D13909" s="25">
        <v>42253</v>
      </c>
      <c r="F13909" s="26">
        <v>39.450000000000003</v>
      </c>
      <c r="G13909" s="28" t="s">
        <v>683</v>
      </c>
      <c r="H13909" s="28" t="s">
        <v>3365</v>
      </c>
      <c r="J13909" s="28" t="s">
        <v>4909</v>
      </c>
      <c r="K13909" s="29">
        <v>42194</v>
      </c>
      <c r="L13909" s="28" t="s">
        <v>5658</v>
      </c>
      <c r="M13909" s="28" t="s">
        <v>4834</v>
      </c>
    </row>
    <row r="13910" spans="1:13" hidden="1" x14ac:dyDescent="0.2">
      <c r="A13910" s="27">
        <v>98259</v>
      </c>
      <c r="B13910" s="28" t="s">
        <v>4573</v>
      </c>
      <c r="C13910" s="28" t="s">
        <v>5135</v>
      </c>
      <c r="D13910" s="25">
        <v>42253</v>
      </c>
      <c r="F13910" s="26">
        <v>6.5</v>
      </c>
      <c r="G13910" s="28" t="s">
        <v>2210</v>
      </c>
      <c r="H13910" s="28" t="s">
        <v>3484</v>
      </c>
      <c r="J13910" s="28" t="s">
        <v>4907</v>
      </c>
      <c r="K13910" s="29">
        <v>42254</v>
      </c>
      <c r="L13910" s="28" t="s">
        <v>5658</v>
      </c>
      <c r="M13910" s="28" t="s">
        <v>3179</v>
      </c>
    </row>
    <row r="13911" spans="1:13" hidden="1" x14ac:dyDescent="0.2">
      <c r="A13911" s="211">
        <v>98160</v>
      </c>
      <c r="B13911" s="28" t="s">
        <v>4579</v>
      </c>
      <c r="C13911" s="28" t="s">
        <v>4574</v>
      </c>
      <c r="D13911" s="25">
        <v>42254</v>
      </c>
      <c r="F13911" s="26">
        <v>100</v>
      </c>
      <c r="G13911" s="28" t="s">
        <v>4580</v>
      </c>
      <c r="H13911" s="28" t="s">
        <v>6667</v>
      </c>
      <c r="K13911" s="29">
        <v>42254</v>
      </c>
      <c r="L13911" s="28" t="s">
        <v>3059</v>
      </c>
      <c r="M13911" s="28" t="s">
        <v>3060</v>
      </c>
    </row>
    <row r="13912" spans="1:13" hidden="1" x14ac:dyDescent="0.2">
      <c r="A13912" s="211">
        <v>98157</v>
      </c>
      <c r="B13912" s="28" t="s">
        <v>4573</v>
      </c>
      <c r="C13912" s="33" t="s">
        <v>4574</v>
      </c>
      <c r="D13912" s="25">
        <v>42254</v>
      </c>
      <c r="F13912" s="26">
        <v>5</v>
      </c>
      <c r="G13912" s="28" t="s">
        <v>4590</v>
      </c>
      <c r="H13912" s="28" t="s">
        <v>5954</v>
      </c>
      <c r="J13912" s="28" t="s">
        <v>4912</v>
      </c>
      <c r="K13912" s="29">
        <v>42254</v>
      </c>
      <c r="L13912" s="28" t="s">
        <v>7182</v>
      </c>
      <c r="M13912" s="28" t="s">
        <v>7018</v>
      </c>
    </row>
    <row r="13913" spans="1:13" hidden="1" x14ac:dyDescent="0.2">
      <c r="A13913" s="211">
        <v>98159</v>
      </c>
      <c r="B13913" s="28" t="s">
        <v>4573</v>
      </c>
      <c r="C13913" s="28" t="s">
        <v>4574</v>
      </c>
      <c r="D13913" s="25">
        <v>42254</v>
      </c>
      <c r="E13913" s="28" t="s">
        <v>99</v>
      </c>
      <c r="F13913" s="26">
        <v>500</v>
      </c>
      <c r="G13913" s="28" t="s">
        <v>6757</v>
      </c>
      <c r="H13913" s="28" t="s">
        <v>4599</v>
      </c>
      <c r="I13913" s="28" t="s">
        <v>8095</v>
      </c>
      <c r="J13913" s="28" t="s">
        <v>4905</v>
      </c>
      <c r="K13913" s="29">
        <v>42254</v>
      </c>
      <c r="L13913" s="28" t="s">
        <v>5361</v>
      </c>
      <c r="M13913" s="28" t="s">
        <v>7020</v>
      </c>
    </row>
    <row r="13914" spans="1:13" hidden="1" x14ac:dyDescent="0.2">
      <c r="A13914" s="27">
        <v>98158</v>
      </c>
      <c r="B13914" s="28" t="s">
        <v>4573</v>
      </c>
      <c r="C13914" s="28" t="s">
        <v>4574</v>
      </c>
      <c r="D13914" s="25">
        <v>42254</v>
      </c>
      <c r="F13914" s="26">
        <v>35</v>
      </c>
      <c r="G13914" s="28" t="s">
        <v>5152</v>
      </c>
      <c r="H13914" s="28" t="s">
        <v>7311</v>
      </c>
      <c r="J13914" s="28" t="s">
        <v>4683</v>
      </c>
      <c r="K13914" s="29">
        <v>42254</v>
      </c>
      <c r="L13914" s="28" t="s">
        <v>7182</v>
      </c>
      <c r="M13914" s="28" t="s">
        <v>7019</v>
      </c>
    </row>
    <row r="13915" spans="1:13" hidden="1" x14ac:dyDescent="0.2">
      <c r="A13915" s="27">
        <v>98161</v>
      </c>
      <c r="B13915" s="28" t="s">
        <v>4579</v>
      </c>
      <c r="C13915" s="28" t="s">
        <v>4574</v>
      </c>
      <c r="D13915" s="25">
        <v>42254</v>
      </c>
      <c r="F13915" s="26">
        <v>727.92</v>
      </c>
      <c r="G13915" s="28" t="s">
        <v>2008</v>
      </c>
      <c r="H13915" s="28" t="s">
        <v>6667</v>
      </c>
      <c r="K13915" s="29">
        <v>42254</v>
      </c>
      <c r="L13915" s="28" t="s">
        <v>7174</v>
      </c>
      <c r="M13915" s="28" t="s">
        <v>6451</v>
      </c>
    </row>
    <row r="13916" spans="1:13" hidden="1" x14ac:dyDescent="0.2">
      <c r="A13916" s="27">
        <v>98156</v>
      </c>
      <c r="B13916" s="28" t="s">
        <v>4573</v>
      </c>
      <c r="C13916" s="28" t="s">
        <v>4574</v>
      </c>
      <c r="D13916" s="25">
        <v>42254</v>
      </c>
      <c r="E13916" s="28" t="s">
        <v>3388</v>
      </c>
      <c r="F13916" s="26">
        <v>8.19</v>
      </c>
      <c r="G13916" s="28" t="s">
        <v>4589</v>
      </c>
      <c r="H13916" s="28" t="s">
        <v>3381</v>
      </c>
      <c r="J13916" s="28" t="s">
        <v>4907</v>
      </c>
      <c r="K13916" s="29">
        <v>42254</v>
      </c>
      <c r="L13916" s="28" t="s">
        <v>7174</v>
      </c>
      <c r="M13916" s="28" t="s">
        <v>7186</v>
      </c>
    </row>
    <row r="13917" spans="1:13" hidden="1" x14ac:dyDescent="0.2">
      <c r="A13917" s="27">
        <v>98262</v>
      </c>
      <c r="B13917" s="28" t="s">
        <v>4573</v>
      </c>
      <c r="C13917" s="28" t="s">
        <v>5135</v>
      </c>
      <c r="D13917" s="25">
        <v>42254</v>
      </c>
      <c r="F13917" s="26">
        <v>4.7300000000000004</v>
      </c>
      <c r="G13917" s="28" t="s">
        <v>5137</v>
      </c>
      <c r="H13917" s="28" t="s">
        <v>3365</v>
      </c>
      <c r="J13917" s="28" t="s">
        <v>4909</v>
      </c>
      <c r="K13917" s="29">
        <v>42255</v>
      </c>
      <c r="L13917" s="28" t="s">
        <v>5658</v>
      </c>
      <c r="M13917" s="28" t="s">
        <v>6195</v>
      </c>
    </row>
    <row r="13918" spans="1:13" hidden="1" x14ac:dyDescent="0.2">
      <c r="A13918" s="27">
        <v>98554</v>
      </c>
      <c r="B13918" s="28" t="s">
        <v>5150</v>
      </c>
      <c r="C13918" s="28" t="s">
        <v>2008</v>
      </c>
      <c r="D13918" s="25">
        <v>42254</v>
      </c>
      <c r="F13918" s="26">
        <v>-727.92</v>
      </c>
      <c r="G13918" s="28" t="s">
        <v>4574</v>
      </c>
      <c r="H13918" s="28" t="s">
        <v>6667</v>
      </c>
      <c r="K13918" s="29">
        <v>42194</v>
      </c>
      <c r="L13918" s="28" t="s">
        <v>5658</v>
      </c>
      <c r="M13918" s="28" t="s">
        <v>4840</v>
      </c>
    </row>
    <row r="13919" spans="1:13" hidden="1" x14ac:dyDescent="0.2">
      <c r="A13919" s="27">
        <v>98264.1</v>
      </c>
      <c r="B13919" s="28" t="s">
        <v>4573</v>
      </c>
      <c r="C13919" s="28" t="s">
        <v>5135</v>
      </c>
      <c r="D13919" s="25">
        <v>42255</v>
      </c>
      <c r="F13919" s="26">
        <v>6.6</v>
      </c>
      <c r="G13919" s="28" t="s">
        <v>5137</v>
      </c>
      <c r="H13919" s="28" t="s">
        <v>3370</v>
      </c>
      <c r="J13919" s="28" t="s">
        <v>4909</v>
      </c>
      <c r="K13919" s="29">
        <v>42256</v>
      </c>
      <c r="L13919" s="28" t="s">
        <v>5658</v>
      </c>
      <c r="M13919" s="28" t="s">
        <v>3175</v>
      </c>
    </row>
    <row r="13920" spans="1:13" hidden="1" x14ac:dyDescent="0.2">
      <c r="A13920" s="27">
        <v>98264.2</v>
      </c>
      <c r="B13920" s="28" t="s">
        <v>4573</v>
      </c>
      <c r="C13920" s="28" t="s">
        <v>5135</v>
      </c>
      <c r="D13920" s="25">
        <v>42255</v>
      </c>
      <c r="F13920" s="26">
        <v>9.7899999999999991</v>
      </c>
      <c r="G13920" s="28" t="s">
        <v>5137</v>
      </c>
      <c r="H13920" s="28" t="s">
        <v>3365</v>
      </c>
      <c r="J13920" s="28" t="s">
        <v>4909</v>
      </c>
      <c r="K13920" s="29">
        <v>42256</v>
      </c>
      <c r="L13920" s="28" t="s">
        <v>5658</v>
      </c>
      <c r="M13920" s="28" t="s">
        <v>3175</v>
      </c>
    </row>
    <row r="13921" spans="1:13" hidden="1" x14ac:dyDescent="0.2">
      <c r="A13921" s="27">
        <v>98265</v>
      </c>
      <c r="B13921" s="28" t="s">
        <v>4573</v>
      </c>
      <c r="C13921" s="28" t="s">
        <v>5135</v>
      </c>
      <c r="D13921" s="25">
        <v>42255</v>
      </c>
      <c r="F13921" s="26">
        <v>34.71</v>
      </c>
      <c r="G13921" s="28" t="s">
        <v>5137</v>
      </c>
      <c r="H13921" s="28" t="s">
        <v>7322</v>
      </c>
      <c r="J13921" s="28" t="s">
        <v>7139</v>
      </c>
      <c r="K13921" s="29">
        <v>42256</v>
      </c>
      <c r="L13921" s="28" t="s">
        <v>5658</v>
      </c>
      <c r="M13921" s="28" t="s">
        <v>1774</v>
      </c>
    </row>
    <row r="13922" spans="1:13" hidden="1" x14ac:dyDescent="0.2">
      <c r="A13922" s="27">
        <v>98263</v>
      </c>
      <c r="B13922" s="28" t="s">
        <v>4573</v>
      </c>
      <c r="C13922" s="28" t="s">
        <v>5135</v>
      </c>
      <c r="D13922" s="25">
        <v>42255</v>
      </c>
      <c r="F13922" s="26">
        <v>40.6</v>
      </c>
      <c r="G13922" s="28" t="s">
        <v>7486</v>
      </c>
      <c r="H13922" s="28" t="s">
        <v>3381</v>
      </c>
      <c r="J13922" s="28" t="s">
        <v>4906</v>
      </c>
      <c r="K13922" s="29">
        <v>42256</v>
      </c>
      <c r="L13922" s="28" t="s">
        <v>5658</v>
      </c>
      <c r="M13922" s="28" t="s">
        <v>5565</v>
      </c>
    </row>
    <row r="13923" spans="1:13" hidden="1" x14ac:dyDescent="0.2">
      <c r="A13923" s="211">
        <v>98266</v>
      </c>
      <c r="B13923" s="28" t="s">
        <v>4573</v>
      </c>
      <c r="C13923" s="28" t="s">
        <v>5135</v>
      </c>
      <c r="D13923" s="25">
        <v>42256</v>
      </c>
      <c r="F13923" s="26">
        <v>128.5</v>
      </c>
      <c r="G13923" s="28" t="s">
        <v>6378</v>
      </c>
      <c r="H13923" s="28" t="s">
        <v>4600</v>
      </c>
      <c r="J13923" s="28" t="s">
        <v>4911</v>
      </c>
      <c r="K13923" s="29">
        <v>42257</v>
      </c>
      <c r="L13923" s="28" t="s">
        <v>5658</v>
      </c>
      <c r="M13923" s="28" t="s">
        <v>4160</v>
      </c>
    </row>
    <row r="13924" spans="1:13" hidden="1" x14ac:dyDescent="0.2">
      <c r="A13924" s="27">
        <v>98267</v>
      </c>
      <c r="B13924" s="28" t="s">
        <v>4573</v>
      </c>
      <c r="C13924" s="28" t="s">
        <v>5135</v>
      </c>
      <c r="D13924" s="25">
        <v>42256</v>
      </c>
      <c r="F13924" s="26">
        <v>1.68</v>
      </c>
      <c r="G13924" s="28" t="s">
        <v>5137</v>
      </c>
      <c r="H13924" s="28" t="s">
        <v>3365</v>
      </c>
      <c r="J13924" s="28" t="s">
        <v>4909</v>
      </c>
      <c r="K13924" s="29">
        <v>42257</v>
      </c>
      <c r="L13924" s="28" t="s">
        <v>5658</v>
      </c>
      <c r="M13924" s="28" t="s">
        <v>6195</v>
      </c>
    </row>
    <row r="13925" spans="1:13" x14ac:dyDescent="0.2">
      <c r="A13925" s="27">
        <v>98155</v>
      </c>
      <c r="B13925" s="28" t="s">
        <v>4573</v>
      </c>
      <c r="C13925" s="28" t="s">
        <v>4574</v>
      </c>
      <c r="D13925" s="25">
        <v>42256</v>
      </c>
      <c r="F13925" s="26">
        <v>311.93</v>
      </c>
      <c r="G13925" s="28" t="s">
        <v>279</v>
      </c>
      <c r="H13925" s="28" t="s">
        <v>7151</v>
      </c>
      <c r="J13925" s="28" t="s">
        <v>4907</v>
      </c>
      <c r="K13925" s="29">
        <v>42256</v>
      </c>
      <c r="L13925" s="28" t="s">
        <v>7174</v>
      </c>
      <c r="M13925" s="28" t="s">
        <v>2972</v>
      </c>
    </row>
    <row r="13926" spans="1:13" hidden="1" x14ac:dyDescent="0.2">
      <c r="A13926" s="211">
        <v>98268</v>
      </c>
      <c r="B13926" s="28" t="s">
        <v>4573</v>
      </c>
      <c r="C13926" s="28" t="s">
        <v>5135</v>
      </c>
      <c r="D13926" s="25">
        <v>42257</v>
      </c>
      <c r="F13926" s="26">
        <v>34.99</v>
      </c>
      <c r="G13926" s="28" t="s">
        <v>7606</v>
      </c>
      <c r="H13926" s="28" t="s">
        <v>7311</v>
      </c>
      <c r="J13926" s="28" t="s">
        <v>4683</v>
      </c>
      <c r="K13926" s="29">
        <v>42258</v>
      </c>
      <c r="L13926" s="28" t="s">
        <v>5658</v>
      </c>
      <c r="M13926" s="28" t="s">
        <v>1638</v>
      </c>
    </row>
    <row r="13927" spans="1:13" hidden="1" x14ac:dyDescent="0.2">
      <c r="A13927" s="27">
        <v>98269</v>
      </c>
      <c r="B13927" s="28" t="s">
        <v>4573</v>
      </c>
      <c r="C13927" s="28" t="s">
        <v>5135</v>
      </c>
      <c r="D13927" s="25">
        <v>42257</v>
      </c>
      <c r="F13927" s="26">
        <v>3.45</v>
      </c>
      <c r="G13927" s="28" t="s">
        <v>5137</v>
      </c>
      <c r="H13927" s="28" t="s">
        <v>3365</v>
      </c>
      <c r="J13927" s="28" t="s">
        <v>4909</v>
      </c>
      <c r="K13927" s="29">
        <v>42258</v>
      </c>
      <c r="L13927" s="28" t="s">
        <v>5658</v>
      </c>
      <c r="M13927" s="28" t="s">
        <v>6195</v>
      </c>
    </row>
    <row r="13928" spans="1:13" hidden="1" x14ac:dyDescent="0.2">
      <c r="A13928" s="27">
        <v>98270</v>
      </c>
      <c r="B13928" s="28" t="s">
        <v>4573</v>
      </c>
      <c r="C13928" s="28" t="s">
        <v>5135</v>
      </c>
      <c r="D13928" s="25">
        <v>42258</v>
      </c>
      <c r="E13928" s="28" t="s">
        <v>7607</v>
      </c>
      <c r="F13928" s="26">
        <v>57.35</v>
      </c>
      <c r="G13928" s="28" t="s">
        <v>3696</v>
      </c>
      <c r="H13928" s="28" t="s">
        <v>3484</v>
      </c>
      <c r="J13928" s="28" t="s">
        <v>4908</v>
      </c>
      <c r="K13928" s="29">
        <v>42259</v>
      </c>
      <c r="L13928" s="28" t="s">
        <v>5658</v>
      </c>
      <c r="M13928" s="28" t="s">
        <v>4161</v>
      </c>
    </row>
    <row r="13929" spans="1:13" hidden="1" x14ac:dyDescent="0.2">
      <c r="A13929" s="27">
        <v>98272</v>
      </c>
      <c r="B13929" s="28" t="s">
        <v>4573</v>
      </c>
      <c r="C13929" s="28" t="s">
        <v>5135</v>
      </c>
      <c r="D13929" s="25">
        <v>42258</v>
      </c>
      <c r="E13929" s="28" t="s">
        <v>7609</v>
      </c>
      <c r="F13929" s="26">
        <v>27.99</v>
      </c>
      <c r="G13929" s="28" t="s">
        <v>6614</v>
      </c>
      <c r="H13929" s="28" t="s">
        <v>7311</v>
      </c>
      <c r="J13929" s="28" t="s">
        <v>4683</v>
      </c>
      <c r="K13929" s="29">
        <v>42259</v>
      </c>
      <c r="L13929" s="28" t="s">
        <v>5658</v>
      </c>
      <c r="M13929" s="28" t="s">
        <v>4162</v>
      </c>
    </row>
    <row r="13930" spans="1:13" hidden="1" x14ac:dyDescent="0.2">
      <c r="A13930" s="27">
        <v>98539</v>
      </c>
      <c r="B13930" s="28" t="s">
        <v>4573</v>
      </c>
      <c r="C13930" s="28" t="s">
        <v>2008</v>
      </c>
      <c r="D13930" s="25">
        <v>42258</v>
      </c>
      <c r="F13930" s="26">
        <v>15.76</v>
      </c>
      <c r="G13930" s="28" t="s">
        <v>683</v>
      </c>
      <c r="H13930" s="28" t="s">
        <v>3365</v>
      </c>
      <c r="J13930" s="28" t="s">
        <v>4909</v>
      </c>
      <c r="K13930" s="29" t="s">
        <v>7651</v>
      </c>
      <c r="L13930" s="28" t="s">
        <v>5658</v>
      </c>
      <c r="M13930" s="28" t="s">
        <v>4836</v>
      </c>
    </row>
    <row r="13931" spans="1:13" x14ac:dyDescent="0.2">
      <c r="A13931" s="27">
        <v>98271</v>
      </c>
      <c r="B13931" s="28" t="s">
        <v>4573</v>
      </c>
      <c r="C13931" s="28" t="s">
        <v>5135</v>
      </c>
      <c r="D13931" s="25">
        <v>42258</v>
      </c>
      <c r="F13931" s="26">
        <v>263.89999999999998</v>
      </c>
      <c r="G13931" s="28" t="s">
        <v>2205</v>
      </c>
      <c r="H13931" s="28" t="s">
        <v>7151</v>
      </c>
      <c r="J13931" s="28" t="s">
        <v>4911</v>
      </c>
      <c r="K13931" s="29">
        <v>42259</v>
      </c>
      <c r="L13931" s="28" t="s">
        <v>5658</v>
      </c>
      <c r="M13931" s="28" t="s">
        <v>1584</v>
      </c>
    </row>
    <row r="13932" spans="1:13" hidden="1" x14ac:dyDescent="0.2">
      <c r="A13932" s="211">
        <v>98273</v>
      </c>
      <c r="B13932" s="28" t="s">
        <v>4573</v>
      </c>
      <c r="C13932" s="28" t="s">
        <v>5135</v>
      </c>
      <c r="D13932" s="25">
        <v>42259</v>
      </c>
      <c r="F13932" s="26">
        <v>10.5</v>
      </c>
      <c r="G13932" s="28" t="s">
        <v>1556</v>
      </c>
      <c r="H13932" s="28" t="s">
        <v>7322</v>
      </c>
      <c r="J13932" s="28" t="s">
        <v>4909</v>
      </c>
      <c r="K13932" s="29">
        <v>42261</v>
      </c>
      <c r="L13932" s="28" t="s">
        <v>5658</v>
      </c>
      <c r="M13932" s="28" t="s">
        <v>4163</v>
      </c>
    </row>
    <row r="13933" spans="1:13" hidden="1" x14ac:dyDescent="0.2">
      <c r="A13933" s="211">
        <v>98274</v>
      </c>
      <c r="B13933" s="28" t="s">
        <v>4573</v>
      </c>
      <c r="C13933" s="28" t="s">
        <v>5135</v>
      </c>
      <c r="D13933" s="25">
        <v>42260</v>
      </c>
      <c r="F13933" s="26">
        <v>4</v>
      </c>
      <c r="G13933" s="28" t="s">
        <v>990</v>
      </c>
      <c r="H13933" s="28" t="s">
        <v>3379</v>
      </c>
      <c r="J13933" s="28" t="s">
        <v>4907</v>
      </c>
      <c r="K13933" s="29">
        <v>42261</v>
      </c>
      <c r="L13933" s="28" t="s">
        <v>5658</v>
      </c>
      <c r="M13933" s="28" t="s">
        <v>1523</v>
      </c>
    </row>
    <row r="13934" spans="1:13" hidden="1" x14ac:dyDescent="0.2">
      <c r="A13934" s="211">
        <v>98275</v>
      </c>
      <c r="B13934" s="28" t="s">
        <v>4573</v>
      </c>
      <c r="C13934" s="28" t="s">
        <v>5135</v>
      </c>
      <c r="D13934" s="25">
        <v>42260</v>
      </c>
      <c r="F13934" s="26">
        <v>5.99</v>
      </c>
      <c r="G13934" s="28" t="s">
        <v>5710</v>
      </c>
      <c r="H13934" s="28" t="s">
        <v>3381</v>
      </c>
      <c r="J13934" s="28" t="s">
        <v>4909</v>
      </c>
      <c r="K13934" s="29">
        <v>42261</v>
      </c>
      <c r="L13934" s="28" t="s">
        <v>5658</v>
      </c>
      <c r="M13934" s="28" t="s">
        <v>1422</v>
      </c>
    </row>
    <row r="13935" spans="1:13" hidden="1" x14ac:dyDescent="0.2">
      <c r="A13935" s="27">
        <v>98538</v>
      </c>
      <c r="B13935" s="28" t="s">
        <v>4573</v>
      </c>
      <c r="C13935" s="28" t="s">
        <v>2008</v>
      </c>
      <c r="D13935" s="25">
        <v>42260</v>
      </c>
      <c r="F13935" s="26">
        <v>73.38</v>
      </c>
      <c r="G13935" s="28" t="s">
        <v>683</v>
      </c>
      <c r="H13935" s="28" t="s">
        <v>3365</v>
      </c>
      <c r="J13935" s="28" t="s">
        <v>4909</v>
      </c>
      <c r="K13935" s="29" t="s">
        <v>7651</v>
      </c>
      <c r="L13935" s="28" t="s">
        <v>5658</v>
      </c>
      <c r="M13935" s="28" t="s">
        <v>4834</v>
      </c>
    </row>
    <row r="13936" spans="1:13" hidden="1" x14ac:dyDescent="0.2">
      <c r="A13936" s="211">
        <v>98277</v>
      </c>
      <c r="B13936" s="28" t="s">
        <v>4573</v>
      </c>
      <c r="C13936" s="28" t="s">
        <v>5135</v>
      </c>
      <c r="D13936" s="25">
        <v>42261</v>
      </c>
      <c r="F13936" s="26">
        <v>5.3</v>
      </c>
      <c r="G13936" s="28" t="s">
        <v>4917</v>
      </c>
      <c r="H13936" s="28" t="s">
        <v>3370</v>
      </c>
      <c r="J13936" s="28" t="s">
        <v>4911</v>
      </c>
      <c r="K13936" s="29">
        <v>42262</v>
      </c>
      <c r="L13936" s="28" t="s">
        <v>5658</v>
      </c>
      <c r="M13936" s="28" t="s">
        <v>4165</v>
      </c>
    </row>
    <row r="13937" spans="1:13" hidden="1" x14ac:dyDescent="0.2">
      <c r="A13937" s="211">
        <v>98276</v>
      </c>
      <c r="B13937" s="28" t="s">
        <v>4573</v>
      </c>
      <c r="C13937" s="28" t="s">
        <v>5135</v>
      </c>
      <c r="D13937" s="25">
        <v>42261</v>
      </c>
      <c r="E13937" s="28" t="s">
        <v>7617</v>
      </c>
      <c r="F13937" s="26">
        <v>18.809999999999999</v>
      </c>
      <c r="G13937" s="28" t="s">
        <v>1168</v>
      </c>
      <c r="H13937" s="28" t="s">
        <v>7323</v>
      </c>
      <c r="J13937" s="28" t="s">
        <v>4912</v>
      </c>
      <c r="K13937" s="29">
        <v>42262</v>
      </c>
      <c r="L13937" s="28" t="s">
        <v>5658</v>
      </c>
      <c r="M13937" s="28" t="s">
        <v>4164</v>
      </c>
    </row>
    <row r="13938" spans="1:13" hidden="1" x14ac:dyDescent="0.2">
      <c r="A13938" s="27">
        <v>98154</v>
      </c>
      <c r="B13938" s="28" t="s">
        <v>4573</v>
      </c>
      <c r="C13938" s="28" t="s">
        <v>4574</v>
      </c>
      <c r="D13938" s="25">
        <v>42261</v>
      </c>
      <c r="F13938" s="26">
        <v>35</v>
      </c>
      <c r="G13938" s="28" t="s">
        <v>5152</v>
      </c>
      <c r="H13938" s="28" t="s">
        <v>7311</v>
      </c>
      <c r="J13938" s="28" t="s">
        <v>4683</v>
      </c>
      <c r="K13938" s="29">
        <v>42261</v>
      </c>
      <c r="L13938" s="28" t="s">
        <v>7182</v>
      </c>
      <c r="M13938" s="28" t="s">
        <v>7017</v>
      </c>
    </row>
    <row r="13939" spans="1:13" hidden="1" x14ac:dyDescent="0.2">
      <c r="A13939" s="27">
        <v>98540</v>
      </c>
      <c r="B13939" s="28" t="s">
        <v>4573</v>
      </c>
      <c r="C13939" s="28" t="s">
        <v>2008</v>
      </c>
      <c r="D13939" s="25">
        <v>42261</v>
      </c>
      <c r="F13939" s="26">
        <v>10.85</v>
      </c>
      <c r="G13939" s="28" t="s">
        <v>683</v>
      </c>
      <c r="H13939" s="28" t="s">
        <v>3365</v>
      </c>
      <c r="J13939" s="28" t="s">
        <v>4909</v>
      </c>
      <c r="K13939" s="29" t="s">
        <v>7652</v>
      </c>
      <c r="L13939" s="28" t="s">
        <v>5658</v>
      </c>
      <c r="M13939" s="28" t="s">
        <v>7653</v>
      </c>
    </row>
    <row r="13940" spans="1:13" hidden="1" x14ac:dyDescent="0.2">
      <c r="A13940" s="27">
        <v>98278</v>
      </c>
      <c r="B13940" s="28" t="s">
        <v>4573</v>
      </c>
      <c r="C13940" s="28" t="s">
        <v>5135</v>
      </c>
      <c r="D13940" s="25">
        <v>42261</v>
      </c>
      <c r="F13940" s="26">
        <v>10.17</v>
      </c>
      <c r="G13940" s="28" t="s">
        <v>5137</v>
      </c>
      <c r="H13940" s="28" t="s">
        <v>3365</v>
      </c>
      <c r="J13940" s="28" t="s">
        <v>4909</v>
      </c>
      <c r="K13940" s="29">
        <v>42262</v>
      </c>
      <c r="L13940" s="28" t="s">
        <v>5658</v>
      </c>
      <c r="M13940" s="28" t="s">
        <v>6195</v>
      </c>
    </row>
    <row r="13941" spans="1:13" hidden="1" x14ac:dyDescent="0.2">
      <c r="A13941" s="27">
        <v>98279.1</v>
      </c>
      <c r="B13941" s="28" t="s">
        <v>4573</v>
      </c>
      <c r="C13941" s="28" t="s">
        <v>5135</v>
      </c>
      <c r="D13941" s="25">
        <v>42261</v>
      </c>
      <c r="E13941" s="28" t="s">
        <v>4524</v>
      </c>
      <c r="F13941" s="26">
        <v>22</v>
      </c>
      <c r="G13941" s="28" t="s">
        <v>5137</v>
      </c>
      <c r="H13941" s="28" t="s">
        <v>3488</v>
      </c>
      <c r="J13941" s="28" t="s">
        <v>4909</v>
      </c>
      <c r="K13941" s="29">
        <v>42262</v>
      </c>
      <c r="L13941" s="28" t="s">
        <v>5658</v>
      </c>
      <c r="M13941" s="28" t="s">
        <v>3175</v>
      </c>
    </row>
    <row r="13942" spans="1:13" hidden="1" x14ac:dyDescent="0.2">
      <c r="A13942" s="27">
        <v>98279.2</v>
      </c>
      <c r="B13942" s="28" t="s">
        <v>4573</v>
      </c>
      <c r="C13942" s="28" t="s">
        <v>5135</v>
      </c>
      <c r="D13942" s="25">
        <v>42261</v>
      </c>
      <c r="E13942" s="28" t="s">
        <v>7673</v>
      </c>
      <c r="F13942" s="26">
        <v>10</v>
      </c>
      <c r="G13942" s="28" t="s">
        <v>5137</v>
      </c>
      <c r="H13942" s="28" t="s">
        <v>3370</v>
      </c>
      <c r="J13942" s="28" t="s">
        <v>4906</v>
      </c>
      <c r="K13942" s="29">
        <v>42262</v>
      </c>
      <c r="L13942" s="28" t="s">
        <v>5658</v>
      </c>
      <c r="M13942" s="28" t="s">
        <v>3175</v>
      </c>
    </row>
    <row r="13943" spans="1:13" hidden="1" x14ac:dyDescent="0.2">
      <c r="A13943" s="27">
        <v>98279.3</v>
      </c>
      <c r="B13943" s="28" t="s">
        <v>4573</v>
      </c>
      <c r="C13943" s="28" t="s">
        <v>5135</v>
      </c>
      <c r="D13943" s="25">
        <v>42261</v>
      </c>
      <c r="E13943" s="28" t="s">
        <v>4719</v>
      </c>
      <c r="F13943" s="26">
        <v>10</v>
      </c>
      <c r="G13943" s="28" t="s">
        <v>5137</v>
      </c>
      <c r="H13943" s="28" t="s">
        <v>7321</v>
      </c>
      <c r="J13943" s="28" t="s">
        <v>4906</v>
      </c>
      <c r="K13943" s="29">
        <v>42262</v>
      </c>
      <c r="L13943" s="28" t="s">
        <v>5658</v>
      </c>
      <c r="M13943" s="28" t="s">
        <v>3175</v>
      </c>
    </row>
    <row r="13944" spans="1:13" hidden="1" x14ac:dyDescent="0.2">
      <c r="A13944" s="27">
        <v>98279.4</v>
      </c>
      <c r="B13944" s="28" t="s">
        <v>4573</v>
      </c>
      <c r="C13944" s="28" t="s">
        <v>5135</v>
      </c>
      <c r="D13944" s="25">
        <v>42261</v>
      </c>
      <c r="E13944" s="28" t="s">
        <v>7674</v>
      </c>
      <c r="F13944" s="26">
        <v>25.61</v>
      </c>
      <c r="G13944" s="28" t="s">
        <v>5137</v>
      </c>
      <c r="H13944" s="28" t="s">
        <v>3365</v>
      </c>
      <c r="J13944" s="28" t="s">
        <v>4906</v>
      </c>
      <c r="K13944" s="29">
        <v>42262</v>
      </c>
      <c r="L13944" s="28" t="s">
        <v>5658</v>
      </c>
      <c r="M13944" s="28" t="s">
        <v>3175</v>
      </c>
    </row>
    <row r="13945" spans="1:13" hidden="1" x14ac:dyDescent="0.2">
      <c r="A13945" s="211">
        <v>98281</v>
      </c>
      <c r="B13945" s="28" t="s">
        <v>4573</v>
      </c>
      <c r="C13945" s="28" t="s">
        <v>5135</v>
      </c>
      <c r="D13945" s="25">
        <v>42262</v>
      </c>
      <c r="E13945" s="28" t="s">
        <v>7618</v>
      </c>
      <c r="F13945" s="26">
        <v>8.99</v>
      </c>
      <c r="G13945" s="28" t="s">
        <v>7608</v>
      </c>
      <c r="H13945" s="28" t="s">
        <v>4600</v>
      </c>
      <c r="J13945" s="28" t="s">
        <v>4907</v>
      </c>
      <c r="K13945" s="29">
        <v>42263</v>
      </c>
      <c r="L13945" s="28" t="s">
        <v>5658</v>
      </c>
      <c r="M13945" s="28" t="s">
        <v>4166</v>
      </c>
    </row>
    <row r="13946" spans="1:13" hidden="1" x14ac:dyDescent="0.2">
      <c r="A13946" s="211">
        <v>98946</v>
      </c>
      <c r="B13946" s="28" t="s">
        <v>4573</v>
      </c>
      <c r="C13946" s="28" t="s">
        <v>4580</v>
      </c>
      <c r="D13946" s="25">
        <v>42262</v>
      </c>
      <c r="E13946" s="28" t="s">
        <v>7828</v>
      </c>
      <c r="F13946" s="26">
        <v>100</v>
      </c>
      <c r="G13946" s="28" t="s">
        <v>6699</v>
      </c>
      <c r="H13946" s="28" t="s">
        <v>3484</v>
      </c>
      <c r="J13946" s="28" t="s">
        <v>4908</v>
      </c>
    </row>
    <row r="13947" spans="1:13" hidden="1" x14ac:dyDescent="0.2">
      <c r="A13947" s="27">
        <v>98282</v>
      </c>
      <c r="B13947" s="28" t="s">
        <v>4573</v>
      </c>
      <c r="C13947" s="28" t="s">
        <v>5135</v>
      </c>
      <c r="D13947" s="25">
        <v>42262</v>
      </c>
      <c r="F13947" s="26">
        <v>9.99</v>
      </c>
      <c r="G13947" s="28" t="s">
        <v>4139</v>
      </c>
      <c r="H13947" s="28" t="s">
        <v>3381</v>
      </c>
      <c r="J13947" s="28" t="s">
        <v>4911</v>
      </c>
      <c r="K13947" s="29">
        <v>42264</v>
      </c>
      <c r="L13947" s="28" t="s">
        <v>5658</v>
      </c>
      <c r="M13947" s="28" t="s">
        <v>1614</v>
      </c>
    </row>
    <row r="13948" spans="1:13" hidden="1" x14ac:dyDescent="0.2">
      <c r="A13948" s="27">
        <v>98936</v>
      </c>
      <c r="B13948" s="28" t="s">
        <v>4573</v>
      </c>
      <c r="C13948" s="28" t="s">
        <v>5133</v>
      </c>
      <c r="D13948" s="25">
        <v>42262</v>
      </c>
      <c r="F13948" s="26">
        <v>100</v>
      </c>
      <c r="G13948" s="28" t="s">
        <v>5137</v>
      </c>
      <c r="H13948" s="28" t="s">
        <v>3365</v>
      </c>
      <c r="J13948" s="28" t="s">
        <v>4909</v>
      </c>
      <c r="K13948" s="29">
        <v>42262</v>
      </c>
      <c r="L13948" s="28" t="s">
        <v>5658</v>
      </c>
      <c r="M13948" s="28" t="s">
        <v>7756</v>
      </c>
    </row>
    <row r="13949" spans="1:13" hidden="1" x14ac:dyDescent="0.2">
      <c r="A13949" s="27">
        <v>98280</v>
      </c>
      <c r="B13949" s="28" t="s">
        <v>4573</v>
      </c>
      <c r="C13949" s="28" t="s">
        <v>5135</v>
      </c>
      <c r="D13949" s="25">
        <v>42262</v>
      </c>
      <c r="F13949" s="26">
        <v>1.75</v>
      </c>
      <c r="G13949" s="28" t="s">
        <v>5137</v>
      </c>
      <c r="H13949" s="28" t="s">
        <v>3365</v>
      </c>
      <c r="J13949" s="28" t="s">
        <v>4909</v>
      </c>
      <c r="K13949" s="29">
        <v>42263</v>
      </c>
      <c r="L13949" s="28" t="s">
        <v>5658</v>
      </c>
      <c r="M13949" s="28" t="s">
        <v>3175</v>
      </c>
    </row>
    <row r="13950" spans="1:13" hidden="1" x14ac:dyDescent="0.2">
      <c r="A13950" s="211">
        <v>98542</v>
      </c>
      <c r="B13950" s="28" t="s">
        <v>4573</v>
      </c>
      <c r="C13950" s="28" t="s">
        <v>2008</v>
      </c>
      <c r="D13950" s="25">
        <v>42263</v>
      </c>
      <c r="F13950" s="26">
        <v>49.62</v>
      </c>
      <c r="G13950" s="28" t="s">
        <v>1940</v>
      </c>
      <c r="H13950" s="28" t="s">
        <v>7322</v>
      </c>
      <c r="J13950" s="28" t="s">
        <v>7139</v>
      </c>
      <c r="K13950" s="29" t="s">
        <v>7655</v>
      </c>
      <c r="L13950" s="28" t="s">
        <v>5658</v>
      </c>
      <c r="M13950" s="28" t="s">
        <v>7656</v>
      </c>
    </row>
    <row r="13951" spans="1:13" hidden="1" x14ac:dyDescent="0.2">
      <c r="A13951" s="211">
        <v>98285</v>
      </c>
      <c r="B13951" s="28" t="s">
        <v>4573</v>
      </c>
      <c r="C13951" s="28" t="s">
        <v>5135</v>
      </c>
      <c r="D13951" s="25">
        <v>42263</v>
      </c>
      <c r="F13951" s="26">
        <v>2</v>
      </c>
      <c r="G13951" s="28" t="s">
        <v>1556</v>
      </c>
      <c r="H13951" s="28" t="s">
        <v>7322</v>
      </c>
      <c r="J13951" s="28" t="s">
        <v>7139</v>
      </c>
      <c r="K13951" s="29">
        <v>42264</v>
      </c>
      <c r="L13951" s="28" t="s">
        <v>5658</v>
      </c>
      <c r="M13951" s="28" t="s">
        <v>4168</v>
      </c>
    </row>
    <row r="13952" spans="1:13" hidden="1" x14ac:dyDescent="0.2">
      <c r="A13952" s="211">
        <v>98153</v>
      </c>
      <c r="B13952" s="28" t="s">
        <v>4579</v>
      </c>
      <c r="C13952" s="28" t="s">
        <v>4574</v>
      </c>
      <c r="D13952" s="25">
        <v>42263</v>
      </c>
      <c r="F13952" s="26">
        <v>80</v>
      </c>
      <c r="G13952" s="28" t="s">
        <v>4580</v>
      </c>
      <c r="H13952" s="28" t="s">
        <v>6667</v>
      </c>
      <c r="K13952" s="29">
        <v>42263</v>
      </c>
      <c r="L13952" s="28" t="s">
        <v>3059</v>
      </c>
      <c r="M13952" s="28" t="s">
        <v>7004</v>
      </c>
    </row>
    <row r="13953" spans="1:13" hidden="1" x14ac:dyDescent="0.2">
      <c r="A13953" s="211">
        <v>98284</v>
      </c>
      <c r="B13953" s="28" t="s">
        <v>4573</v>
      </c>
      <c r="C13953" s="28" t="s">
        <v>5135</v>
      </c>
      <c r="D13953" s="25">
        <v>42263</v>
      </c>
      <c r="E13953" s="28" t="s">
        <v>7619</v>
      </c>
      <c r="F13953" s="26">
        <v>11.5</v>
      </c>
      <c r="G13953" s="28" t="s">
        <v>2203</v>
      </c>
      <c r="H13953" s="28" t="s">
        <v>7321</v>
      </c>
      <c r="J13953" s="28" t="s">
        <v>4909</v>
      </c>
      <c r="K13953" s="29">
        <v>42264</v>
      </c>
      <c r="L13953" s="28" t="s">
        <v>5658</v>
      </c>
      <c r="M13953" s="28" t="s">
        <v>4167</v>
      </c>
    </row>
    <row r="13954" spans="1:13" x14ac:dyDescent="0.2">
      <c r="A13954" s="27">
        <v>98283</v>
      </c>
      <c r="B13954" s="28" t="s">
        <v>4573</v>
      </c>
      <c r="C13954" s="28" t="s">
        <v>5135</v>
      </c>
      <c r="D13954" s="25">
        <v>42263</v>
      </c>
      <c r="F13954" s="26">
        <v>20</v>
      </c>
      <c r="G13954" s="28" t="s">
        <v>2201</v>
      </c>
      <c r="H13954" s="28" t="s">
        <v>7151</v>
      </c>
      <c r="J13954" s="28" t="s">
        <v>4911</v>
      </c>
      <c r="K13954" s="29">
        <v>42264</v>
      </c>
      <c r="L13954" s="28" t="s">
        <v>5658</v>
      </c>
      <c r="M13954" s="28" t="s">
        <v>3808</v>
      </c>
    </row>
    <row r="13955" spans="1:13" hidden="1" x14ac:dyDescent="0.2">
      <c r="A13955" s="27">
        <v>98541.1</v>
      </c>
      <c r="B13955" s="28" t="s">
        <v>4573</v>
      </c>
      <c r="C13955" s="28" t="s">
        <v>2008</v>
      </c>
      <c r="D13955" s="25">
        <v>42263</v>
      </c>
      <c r="E13955" s="28" t="s">
        <v>6349</v>
      </c>
      <c r="F13955" s="26">
        <v>11</v>
      </c>
      <c r="G13955" s="28" t="s">
        <v>683</v>
      </c>
      <c r="H13955" s="28" t="s">
        <v>7323</v>
      </c>
      <c r="J13955" s="28" t="s">
        <v>4912</v>
      </c>
      <c r="K13955" s="29" t="s">
        <v>7654</v>
      </c>
      <c r="L13955" s="28" t="s">
        <v>5658</v>
      </c>
      <c r="M13955" s="28" t="s">
        <v>2614</v>
      </c>
    </row>
    <row r="13956" spans="1:13" hidden="1" x14ac:dyDescent="0.2">
      <c r="A13956" s="27">
        <v>98541.2</v>
      </c>
      <c r="B13956" s="28" t="s">
        <v>4573</v>
      </c>
      <c r="C13956" s="28" t="s">
        <v>2008</v>
      </c>
      <c r="D13956" s="25">
        <v>42263</v>
      </c>
      <c r="F13956" s="26">
        <v>18.93</v>
      </c>
      <c r="G13956" s="28" t="s">
        <v>683</v>
      </c>
      <c r="H13956" s="28" t="s">
        <v>3365</v>
      </c>
      <c r="J13956" s="28" t="s">
        <v>4909</v>
      </c>
      <c r="K13956" s="29" t="s">
        <v>7654</v>
      </c>
      <c r="L13956" s="28" t="s">
        <v>5658</v>
      </c>
      <c r="M13956" s="28" t="s">
        <v>2614</v>
      </c>
    </row>
    <row r="13957" spans="1:13" hidden="1" x14ac:dyDescent="0.2">
      <c r="A13957" s="211">
        <v>98291</v>
      </c>
      <c r="B13957" s="28" t="s">
        <v>4573</v>
      </c>
      <c r="C13957" s="28" t="s">
        <v>5135</v>
      </c>
      <c r="D13957" s="25">
        <v>42264</v>
      </c>
      <c r="F13957" s="26">
        <v>40</v>
      </c>
      <c r="G13957" s="28" t="s">
        <v>1943</v>
      </c>
      <c r="H13957" s="28" t="s">
        <v>7321</v>
      </c>
      <c r="J13957" s="28" t="s">
        <v>4907</v>
      </c>
      <c r="K13957" s="29">
        <v>42265</v>
      </c>
      <c r="L13957" s="28" t="s">
        <v>5658</v>
      </c>
      <c r="M13957" s="28" t="s">
        <v>4811</v>
      </c>
    </row>
    <row r="13958" spans="1:13" hidden="1" x14ac:dyDescent="0.2">
      <c r="A13958" s="211">
        <v>98289</v>
      </c>
      <c r="B13958" s="28" t="s">
        <v>4573</v>
      </c>
      <c r="C13958" s="28" t="s">
        <v>5135</v>
      </c>
      <c r="D13958" s="25">
        <v>42264</v>
      </c>
      <c r="F13958" s="26">
        <v>71</v>
      </c>
      <c r="G13958" s="28" t="s">
        <v>6760</v>
      </c>
      <c r="H13958" s="28" t="s">
        <v>4600</v>
      </c>
      <c r="J13958" s="28" t="s">
        <v>4907</v>
      </c>
      <c r="K13958" s="29">
        <v>42265</v>
      </c>
      <c r="L13958" s="28" t="s">
        <v>5658</v>
      </c>
      <c r="M13958" s="28" t="s">
        <v>3186</v>
      </c>
    </row>
    <row r="13959" spans="1:13" hidden="1" x14ac:dyDescent="0.2">
      <c r="A13959" s="211">
        <v>98290</v>
      </c>
      <c r="B13959" s="28" t="s">
        <v>4573</v>
      </c>
      <c r="C13959" s="28" t="s">
        <v>5135</v>
      </c>
      <c r="D13959" s="25">
        <v>42264</v>
      </c>
      <c r="E13959" s="28" t="s">
        <v>7799</v>
      </c>
      <c r="F13959" s="26">
        <v>39</v>
      </c>
      <c r="G13959" s="28" t="s">
        <v>2203</v>
      </c>
      <c r="H13959" s="28" t="s">
        <v>7321</v>
      </c>
      <c r="J13959" s="28" t="s">
        <v>4909</v>
      </c>
      <c r="K13959" s="29">
        <v>42265</v>
      </c>
      <c r="L13959" s="28" t="s">
        <v>5658</v>
      </c>
      <c r="M13959" s="28" t="s">
        <v>4169</v>
      </c>
    </row>
    <row r="13960" spans="1:13" hidden="1" x14ac:dyDescent="0.2">
      <c r="A13960" s="27">
        <v>98288</v>
      </c>
      <c r="B13960" s="28" t="s">
        <v>4573</v>
      </c>
      <c r="C13960" s="28" t="s">
        <v>5135</v>
      </c>
      <c r="D13960" s="25">
        <v>42264</v>
      </c>
      <c r="F13960" s="26">
        <v>4.8</v>
      </c>
      <c r="G13960" s="28" t="s">
        <v>7119</v>
      </c>
      <c r="H13960" s="28" t="s">
        <v>3365</v>
      </c>
      <c r="J13960" s="28" t="s">
        <v>4911</v>
      </c>
      <c r="K13960" s="29">
        <v>42265</v>
      </c>
      <c r="L13960" s="28" t="s">
        <v>5658</v>
      </c>
      <c r="M13960" s="28" t="s">
        <v>6161</v>
      </c>
    </row>
    <row r="13961" spans="1:13" hidden="1" x14ac:dyDescent="0.2">
      <c r="A13961" s="27">
        <v>98286</v>
      </c>
      <c r="B13961" s="28" t="s">
        <v>4573</v>
      </c>
      <c r="C13961" s="28" t="s">
        <v>5135</v>
      </c>
      <c r="D13961" s="25">
        <v>42264</v>
      </c>
      <c r="F13961" s="26">
        <v>8.1</v>
      </c>
      <c r="G13961" s="28" t="s">
        <v>3696</v>
      </c>
      <c r="H13961" s="28" t="s">
        <v>3488</v>
      </c>
      <c r="J13961" s="28" t="s">
        <v>4911</v>
      </c>
      <c r="K13961" s="29">
        <v>42265</v>
      </c>
      <c r="L13961" s="28" t="s">
        <v>5658</v>
      </c>
      <c r="M13961" s="28" t="s">
        <v>3890</v>
      </c>
    </row>
    <row r="13962" spans="1:13" hidden="1" x14ac:dyDescent="0.2">
      <c r="A13962" s="27">
        <v>98287</v>
      </c>
      <c r="B13962" s="28" t="s">
        <v>4573</v>
      </c>
      <c r="C13962" s="28" t="s">
        <v>5135</v>
      </c>
      <c r="D13962" s="25">
        <v>42264</v>
      </c>
      <c r="E13962" s="28" t="s">
        <v>7621</v>
      </c>
      <c r="F13962" s="26">
        <v>31</v>
      </c>
      <c r="G13962" s="28" t="s">
        <v>7620</v>
      </c>
      <c r="H13962" s="28" t="s">
        <v>3484</v>
      </c>
      <c r="J13962" s="28" t="s">
        <v>4907</v>
      </c>
      <c r="K13962" s="29">
        <v>42265</v>
      </c>
      <c r="L13962" s="28" t="s">
        <v>5658</v>
      </c>
      <c r="M13962" s="28" t="s">
        <v>3902</v>
      </c>
    </row>
    <row r="13963" spans="1:13" hidden="1" x14ac:dyDescent="0.2">
      <c r="A13963" s="27">
        <v>98152</v>
      </c>
      <c r="B13963" s="28" t="s">
        <v>4585</v>
      </c>
      <c r="C13963" s="28" t="s">
        <v>4574</v>
      </c>
      <c r="D13963" s="25">
        <v>42264</v>
      </c>
      <c r="F13963" s="26">
        <v>79.790000000000006</v>
      </c>
      <c r="G13963" s="28" t="s">
        <v>5142</v>
      </c>
      <c r="H13963" s="28" t="s">
        <v>5948</v>
      </c>
      <c r="K13963" s="29">
        <v>42264</v>
      </c>
      <c r="L13963" s="28" t="s">
        <v>7174</v>
      </c>
      <c r="M13963" s="28" t="s">
        <v>7175</v>
      </c>
    </row>
    <row r="13964" spans="1:13" hidden="1" x14ac:dyDescent="0.2">
      <c r="A13964" s="211">
        <v>98292</v>
      </c>
      <c r="B13964" s="28" t="s">
        <v>4573</v>
      </c>
      <c r="C13964" s="28" t="s">
        <v>5135</v>
      </c>
      <c r="D13964" s="25">
        <v>42265</v>
      </c>
      <c r="E13964" s="28" t="s">
        <v>7789</v>
      </c>
      <c r="F13964" s="26">
        <v>123.22</v>
      </c>
      <c r="G13964" s="28" t="s">
        <v>1943</v>
      </c>
      <c r="H13964" s="28" t="s">
        <v>7321</v>
      </c>
      <c r="J13964" s="28" t="s">
        <v>4906</v>
      </c>
      <c r="K13964" s="29">
        <v>42266</v>
      </c>
      <c r="L13964" s="28" t="s">
        <v>5658</v>
      </c>
      <c r="M13964" s="28" t="s">
        <v>4170</v>
      </c>
    </row>
    <row r="13965" spans="1:13" hidden="1" x14ac:dyDescent="0.2">
      <c r="A13965" s="211">
        <v>98295</v>
      </c>
      <c r="B13965" s="28" t="s">
        <v>4573</v>
      </c>
      <c r="C13965" s="28" t="s">
        <v>5135</v>
      </c>
      <c r="D13965" s="25">
        <v>42265</v>
      </c>
      <c r="E13965" s="28" t="s">
        <v>7789</v>
      </c>
      <c r="F13965" s="26">
        <v>207.21</v>
      </c>
      <c r="G13965" s="28" t="s">
        <v>1943</v>
      </c>
      <c r="H13965" s="28" t="s">
        <v>7321</v>
      </c>
      <c r="J13965" s="28" t="s">
        <v>4906</v>
      </c>
      <c r="K13965" s="29">
        <v>42266</v>
      </c>
      <c r="L13965" s="28" t="s">
        <v>5658</v>
      </c>
      <c r="M13965" s="28" t="s">
        <v>4170</v>
      </c>
    </row>
    <row r="13966" spans="1:13" hidden="1" x14ac:dyDescent="0.2">
      <c r="A13966" s="211">
        <v>98296</v>
      </c>
      <c r="B13966" s="28" t="s">
        <v>4573</v>
      </c>
      <c r="C13966" s="28" t="s">
        <v>5135</v>
      </c>
      <c r="D13966" s="25">
        <v>42265</v>
      </c>
      <c r="F13966" s="26">
        <v>37.49</v>
      </c>
      <c r="G13966" s="28" t="s">
        <v>1943</v>
      </c>
      <c r="H13966" s="28" t="s">
        <v>277</v>
      </c>
      <c r="J13966" s="28" t="s">
        <v>4907</v>
      </c>
      <c r="K13966" s="29">
        <v>42266</v>
      </c>
      <c r="L13966" s="28" t="s">
        <v>5658</v>
      </c>
      <c r="M13966" s="28" t="s">
        <v>4811</v>
      </c>
    </row>
    <row r="13967" spans="1:13" hidden="1" x14ac:dyDescent="0.2">
      <c r="A13967" s="211">
        <v>98293</v>
      </c>
      <c r="B13967" s="28" t="s">
        <v>4573</v>
      </c>
      <c r="C13967" s="28" t="s">
        <v>5135</v>
      </c>
      <c r="D13967" s="25">
        <v>42265</v>
      </c>
      <c r="E13967" s="28" t="s">
        <v>7622</v>
      </c>
      <c r="F13967" s="26">
        <v>7</v>
      </c>
      <c r="G13967" s="28" t="s">
        <v>5678</v>
      </c>
      <c r="H13967" s="28" t="s">
        <v>3379</v>
      </c>
      <c r="J13967" s="28" t="s">
        <v>4906</v>
      </c>
      <c r="K13967" s="29">
        <v>42266</v>
      </c>
      <c r="L13967" s="28" t="s">
        <v>5658</v>
      </c>
      <c r="M13967" s="28" t="s">
        <v>4171</v>
      </c>
    </row>
    <row r="13968" spans="1:13" hidden="1" x14ac:dyDescent="0.2">
      <c r="A13968" s="211">
        <v>98150</v>
      </c>
      <c r="B13968" s="28" t="s">
        <v>4573</v>
      </c>
      <c r="C13968" s="28" t="s">
        <v>4574</v>
      </c>
      <c r="D13968" s="25">
        <v>42265</v>
      </c>
      <c r="E13968" s="28" t="s">
        <v>4491</v>
      </c>
      <c r="F13968" s="26">
        <v>112</v>
      </c>
      <c r="G13968" s="28" t="s">
        <v>5439</v>
      </c>
      <c r="H13968" s="28" t="s">
        <v>3379</v>
      </c>
      <c r="J13968" s="28" t="s">
        <v>4908</v>
      </c>
      <c r="K13968" s="29">
        <v>42265</v>
      </c>
      <c r="L13968" s="28" t="s">
        <v>7176</v>
      </c>
      <c r="M13968" s="28">
        <v>1524</v>
      </c>
    </row>
    <row r="13969" spans="1:13" hidden="1" x14ac:dyDescent="0.2">
      <c r="A13969" s="211">
        <v>98151</v>
      </c>
      <c r="B13969" s="28" t="s">
        <v>4573</v>
      </c>
      <c r="C13969" s="28" t="s">
        <v>4574</v>
      </c>
      <c r="D13969" s="25">
        <v>42265</v>
      </c>
      <c r="E13969" s="28" t="s">
        <v>1134</v>
      </c>
      <c r="F13969" s="26">
        <v>37.25</v>
      </c>
      <c r="G13969" s="28" t="s">
        <v>5145</v>
      </c>
      <c r="H13969" s="28" t="s">
        <v>277</v>
      </c>
      <c r="J13969" s="28" t="s">
        <v>4911</v>
      </c>
      <c r="K13969" s="29">
        <v>42265</v>
      </c>
      <c r="L13969" s="28" t="s">
        <v>7174</v>
      </c>
      <c r="M13969" s="28" t="s">
        <v>5372</v>
      </c>
    </row>
    <row r="13970" spans="1:13" hidden="1" x14ac:dyDescent="0.2">
      <c r="A13970" s="211">
        <v>98297</v>
      </c>
      <c r="B13970" s="28" t="s">
        <v>4573</v>
      </c>
      <c r="C13970" s="28" t="s">
        <v>5135</v>
      </c>
      <c r="D13970" s="25">
        <v>42265</v>
      </c>
      <c r="F13970" s="26">
        <v>76</v>
      </c>
      <c r="G13970" s="28" t="s">
        <v>1659</v>
      </c>
      <c r="H13970" s="28" t="s">
        <v>4600</v>
      </c>
      <c r="J13970" s="28" t="s">
        <v>4907</v>
      </c>
      <c r="K13970" s="29">
        <v>42266</v>
      </c>
      <c r="L13970" s="28" t="s">
        <v>5658</v>
      </c>
      <c r="M13970" s="28" t="s">
        <v>5073</v>
      </c>
    </row>
    <row r="13971" spans="1:13" hidden="1" x14ac:dyDescent="0.2">
      <c r="A13971" s="27">
        <v>98149</v>
      </c>
      <c r="B13971" s="28" t="s">
        <v>4573</v>
      </c>
      <c r="C13971" s="28" t="s">
        <v>4574</v>
      </c>
      <c r="D13971" s="25">
        <v>42265</v>
      </c>
      <c r="F13971" s="26">
        <v>56</v>
      </c>
      <c r="G13971" s="28" t="s">
        <v>8094</v>
      </c>
      <c r="H13971" s="28" t="s">
        <v>4599</v>
      </c>
      <c r="I13971" s="28" t="s">
        <v>8095</v>
      </c>
      <c r="J13971" s="28" t="s">
        <v>4905</v>
      </c>
      <c r="K13971" s="29">
        <v>42265</v>
      </c>
      <c r="L13971" s="28" t="s">
        <v>5361</v>
      </c>
      <c r="M13971" s="28" t="s">
        <v>7016</v>
      </c>
    </row>
    <row r="13972" spans="1:13" hidden="1" x14ac:dyDescent="0.2">
      <c r="A13972" s="27">
        <v>98543.1</v>
      </c>
      <c r="B13972" s="28" t="s">
        <v>4573</v>
      </c>
      <c r="C13972" s="28" t="s">
        <v>2008</v>
      </c>
      <c r="D13972" s="25">
        <v>42265</v>
      </c>
      <c r="E13972" s="28" t="s">
        <v>7663</v>
      </c>
      <c r="F13972" s="26">
        <v>7.25</v>
      </c>
      <c r="G13972" s="28" t="s">
        <v>683</v>
      </c>
      <c r="H13972" s="28" t="s">
        <v>3488</v>
      </c>
      <c r="J13972" s="28" t="s">
        <v>4908</v>
      </c>
      <c r="K13972" s="29" t="s">
        <v>7657</v>
      </c>
      <c r="L13972" s="28" t="s">
        <v>5658</v>
      </c>
      <c r="M13972" s="28" t="s">
        <v>4836</v>
      </c>
    </row>
    <row r="13973" spans="1:13" hidden="1" x14ac:dyDescent="0.2">
      <c r="A13973" s="27">
        <v>98543.2</v>
      </c>
      <c r="B13973" s="28" t="s">
        <v>4573</v>
      </c>
      <c r="C13973" s="28" t="s">
        <v>2008</v>
      </c>
      <c r="D13973" s="25">
        <v>42265</v>
      </c>
      <c r="E13973" s="28" t="s">
        <v>7664</v>
      </c>
      <c r="F13973" s="26">
        <v>10</v>
      </c>
      <c r="G13973" s="28" t="s">
        <v>683</v>
      </c>
      <c r="H13973" s="28" t="s">
        <v>3370</v>
      </c>
      <c r="J13973" s="28" t="s">
        <v>4909</v>
      </c>
      <c r="K13973" s="29" t="s">
        <v>7657</v>
      </c>
      <c r="L13973" s="28" t="s">
        <v>5658</v>
      </c>
      <c r="M13973" s="28" t="s">
        <v>4836</v>
      </c>
    </row>
    <row r="13974" spans="1:13" hidden="1" x14ac:dyDescent="0.2">
      <c r="A13974" s="27">
        <v>98543.3</v>
      </c>
      <c r="B13974" s="28" t="s">
        <v>4573</v>
      </c>
      <c r="C13974" s="28" t="s">
        <v>2008</v>
      </c>
      <c r="D13974" s="25">
        <v>42265</v>
      </c>
      <c r="F13974" s="26">
        <v>57.67</v>
      </c>
      <c r="G13974" s="28" t="s">
        <v>683</v>
      </c>
      <c r="H13974" s="28" t="s">
        <v>3365</v>
      </c>
      <c r="J13974" s="28" t="s">
        <v>4909</v>
      </c>
      <c r="K13974" s="29" t="s">
        <v>7657</v>
      </c>
      <c r="L13974" s="28" t="s">
        <v>5658</v>
      </c>
      <c r="M13974" s="28" t="s">
        <v>4836</v>
      </c>
    </row>
    <row r="13975" spans="1:13" hidden="1" x14ac:dyDescent="0.2">
      <c r="A13975" s="27">
        <v>98294</v>
      </c>
      <c r="B13975" s="28" t="s">
        <v>4573</v>
      </c>
      <c r="C13975" s="28" t="s">
        <v>5135</v>
      </c>
      <c r="D13975" s="25">
        <v>42265</v>
      </c>
      <c r="F13975" s="26">
        <v>2.97</v>
      </c>
      <c r="G13975" s="28" t="s">
        <v>5137</v>
      </c>
      <c r="H13975" s="28" t="s">
        <v>3365</v>
      </c>
      <c r="J13975" s="28" t="s">
        <v>4909</v>
      </c>
      <c r="K13975" s="29">
        <v>42266</v>
      </c>
      <c r="L13975" s="28" t="s">
        <v>5658</v>
      </c>
      <c r="M13975" s="28" t="s">
        <v>6195</v>
      </c>
    </row>
    <row r="13976" spans="1:13" hidden="1" x14ac:dyDescent="0.2">
      <c r="A13976" s="211">
        <v>98298</v>
      </c>
      <c r="B13976" s="28" t="s">
        <v>4573</v>
      </c>
      <c r="C13976" s="28" t="s">
        <v>5135</v>
      </c>
      <c r="D13976" s="25">
        <v>42266</v>
      </c>
      <c r="F13976" s="26">
        <v>12.85</v>
      </c>
      <c r="G13976" s="28" t="s">
        <v>1562</v>
      </c>
      <c r="H13976" s="28" t="s">
        <v>3484</v>
      </c>
      <c r="J13976" s="28" t="s">
        <v>4908</v>
      </c>
      <c r="K13976" s="29">
        <v>42268</v>
      </c>
      <c r="L13976" s="28" t="s">
        <v>5658</v>
      </c>
      <c r="M13976" s="28" t="s">
        <v>4172</v>
      </c>
    </row>
    <row r="13977" spans="1:13" hidden="1" x14ac:dyDescent="0.2">
      <c r="A13977" s="211">
        <v>98299</v>
      </c>
      <c r="B13977" s="28" t="s">
        <v>4573</v>
      </c>
      <c r="C13977" s="28" t="s">
        <v>5135</v>
      </c>
      <c r="D13977" s="25">
        <v>42266</v>
      </c>
      <c r="F13977" s="26">
        <v>10.199999999999999</v>
      </c>
      <c r="G13977" s="28" t="s">
        <v>1562</v>
      </c>
      <c r="H13977" s="28" t="s">
        <v>3484</v>
      </c>
      <c r="J13977" s="28" t="s">
        <v>4908</v>
      </c>
      <c r="K13977" s="29">
        <v>42268</v>
      </c>
      <c r="L13977" s="28" t="s">
        <v>5658</v>
      </c>
      <c r="M13977" s="28" t="s">
        <v>4172</v>
      </c>
    </row>
    <row r="13978" spans="1:13" hidden="1" x14ac:dyDescent="0.2">
      <c r="A13978" s="211">
        <v>98300</v>
      </c>
      <c r="B13978" s="28" t="s">
        <v>4573</v>
      </c>
      <c r="C13978" s="28" t="s">
        <v>5135</v>
      </c>
      <c r="D13978" s="25">
        <v>42266</v>
      </c>
      <c r="F13978" s="26">
        <v>12.2</v>
      </c>
      <c r="G13978" s="28" t="s">
        <v>1562</v>
      </c>
      <c r="H13978" s="28" t="s">
        <v>3484</v>
      </c>
      <c r="J13978" s="28" t="s">
        <v>4908</v>
      </c>
      <c r="K13978" s="29">
        <v>42268</v>
      </c>
      <c r="L13978" s="28" t="s">
        <v>5658</v>
      </c>
      <c r="M13978" s="28" t="s">
        <v>4173</v>
      </c>
    </row>
    <row r="13979" spans="1:13" hidden="1" x14ac:dyDescent="0.2">
      <c r="A13979" s="211">
        <v>98303</v>
      </c>
      <c r="B13979" s="28" t="s">
        <v>4573</v>
      </c>
      <c r="C13979" s="28" t="s">
        <v>5135</v>
      </c>
      <c r="D13979" s="25">
        <v>42266</v>
      </c>
      <c r="E13979" s="28" t="s">
        <v>7623</v>
      </c>
      <c r="F13979" s="26">
        <v>22.3</v>
      </c>
      <c r="G13979" s="28" t="s">
        <v>6757</v>
      </c>
      <c r="H13979" s="28" t="s">
        <v>3484</v>
      </c>
      <c r="J13979" s="28" t="s">
        <v>4909</v>
      </c>
      <c r="K13979" s="29">
        <v>42268</v>
      </c>
      <c r="L13979" s="28" t="s">
        <v>5658</v>
      </c>
      <c r="M13979" s="28" t="s">
        <v>6898</v>
      </c>
    </row>
    <row r="13980" spans="1:13" hidden="1" x14ac:dyDescent="0.2">
      <c r="A13980" s="211">
        <v>98301.1</v>
      </c>
      <c r="B13980" s="28" t="s">
        <v>4573</v>
      </c>
      <c r="C13980" s="28" t="s">
        <v>5135</v>
      </c>
      <c r="D13980" s="25">
        <v>42266</v>
      </c>
      <c r="E13980" s="28" t="s">
        <v>4108</v>
      </c>
      <c r="F13980" s="26">
        <v>26</v>
      </c>
      <c r="G13980" s="28" t="s">
        <v>898</v>
      </c>
      <c r="H13980" s="28" t="s">
        <v>7154</v>
      </c>
      <c r="J13980" s="28" t="s">
        <v>4906</v>
      </c>
      <c r="K13980" s="29">
        <v>42268</v>
      </c>
      <c r="L13980" s="28" t="s">
        <v>5658</v>
      </c>
      <c r="M13980" s="28" t="s">
        <v>4174</v>
      </c>
    </row>
    <row r="13981" spans="1:13" hidden="1" x14ac:dyDescent="0.2">
      <c r="A13981" s="211">
        <v>98301.2</v>
      </c>
      <c r="B13981" s="28" t="s">
        <v>4573</v>
      </c>
      <c r="C13981" s="28" t="s">
        <v>5135</v>
      </c>
      <c r="D13981" s="25">
        <v>42266</v>
      </c>
      <c r="F13981" s="26">
        <v>37.11</v>
      </c>
      <c r="G13981" s="28" t="s">
        <v>898</v>
      </c>
      <c r="H13981" s="28" t="s">
        <v>3365</v>
      </c>
      <c r="J13981" s="28" t="s">
        <v>4906</v>
      </c>
      <c r="K13981" s="29">
        <v>42268</v>
      </c>
      <c r="L13981" s="28" t="s">
        <v>5658</v>
      </c>
      <c r="M13981" s="28" t="s">
        <v>4174</v>
      </c>
    </row>
    <row r="13982" spans="1:13" hidden="1" x14ac:dyDescent="0.2">
      <c r="A13982" s="27">
        <v>98302</v>
      </c>
      <c r="B13982" s="28" t="s">
        <v>4573</v>
      </c>
      <c r="C13982" s="28" t="s">
        <v>5135</v>
      </c>
      <c r="D13982" s="25">
        <v>42266</v>
      </c>
      <c r="F13982" s="26">
        <v>55.26</v>
      </c>
      <c r="G13982" s="28" t="s">
        <v>5160</v>
      </c>
      <c r="H13982" s="28" t="s">
        <v>7322</v>
      </c>
      <c r="J13982" s="28" t="s">
        <v>7139</v>
      </c>
      <c r="K13982" s="29">
        <v>42268</v>
      </c>
      <c r="L13982" s="28" t="s">
        <v>5658</v>
      </c>
      <c r="M13982" s="28" t="s">
        <v>4175</v>
      </c>
    </row>
    <row r="13983" spans="1:13" hidden="1" x14ac:dyDescent="0.2">
      <c r="A13983" s="211">
        <v>98307</v>
      </c>
      <c r="B13983" s="28" t="s">
        <v>4573</v>
      </c>
      <c r="C13983" s="28" t="s">
        <v>5135</v>
      </c>
      <c r="D13983" s="25">
        <v>42268</v>
      </c>
      <c r="F13983" s="26">
        <v>40</v>
      </c>
      <c r="G13983" s="28" t="s">
        <v>1943</v>
      </c>
      <c r="H13983" s="28" t="s">
        <v>277</v>
      </c>
      <c r="J13983" s="28" t="s">
        <v>4907</v>
      </c>
      <c r="K13983" s="29">
        <v>42269</v>
      </c>
      <c r="L13983" s="28" t="s">
        <v>5658</v>
      </c>
      <c r="M13983" s="28" t="s">
        <v>4811</v>
      </c>
    </row>
    <row r="13984" spans="1:13" hidden="1" x14ac:dyDescent="0.2">
      <c r="A13984" s="211">
        <v>98304</v>
      </c>
      <c r="B13984" s="28" t="s">
        <v>4573</v>
      </c>
      <c r="C13984" s="28" t="s">
        <v>5135</v>
      </c>
      <c r="D13984" s="25">
        <v>42268</v>
      </c>
      <c r="F13984" s="26">
        <v>3.78</v>
      </c>
      <c r="G13984" s="28" t="s">
        <v>879</v>
      </c>
      <c r="H13984" s="28" t="s">
        <v>3365</v>
      </c>
      <c r="J13984" s="28" t="s">
        <v>4909</v>
      </c>
      <c r="K13984" s="29">
        <v>42269</v>
      </c>
      <c r="L13984" s="28" t="s">
        <v>5658</v>
      </c>
      <c r="M13984" s="28" t="s">
        <v>5531</v>
      </c>
    </row>
    <row r="13985" spans="1:13" hidden="1" x14ac:dyDescent="0.2">
      <c r="A13985" s="211">
        <v>98306</v>
      </c>
      <c r="B13985" s="28" t="s">
        <v>4573</v>
      </c>
      <c r="C13985" s="28" t="s">
        <v>5135</v>
      </c>
      <c r="D13985" s="25">
        <v>42268</v>
      </c>
      <c r="E13985" s="28" t="s">
        <v>1555</v>
      </c>
      <c r="F13985" s="26">
        <v>109.99</v>
      </c>
      <c r="G13985" s="28" t="s">
        <v>2212</v>
      </c>
      <c r="H13985" s="28" t="s">
        <v>4600</v>
      </c>
      <c r="J13985" s="28" t="s">
        <v>4907</v>
      </c>
      <c r="K13985" s="29">
        <v>42269</v>
      </c>
      <c r="L13985" s="28" t="s">
        <v>5658</v>
      </c>
      <c r="M13985" s="28" t="s">
        <v>4090</v>
      </c>
    </row>
    <row r="13986" spans="1:13" hidden="1" x14ac:dyDescent="0.2">
      <c r="A13986" s="27">
        <v>98148</v>
      </c>
      <c r="B13986" s="28" t="s">
        <v>4573</v>
      </c>
      <c r="C13986" s="28" t="s">
        <v>4574</v>
      </c>
      <c r="D13986" s="25">
        <v>42268</v>
      </c>
      <c r="F13986" s="26">
        <v>35</v>
      </c>
      <c r="G13986" s="28" t="s">
        <v>5152</v>
      </c>
      <c r="H13986" s="28" t="s">
        <v>7311</v>
      </c>
      <c r="J13986" s="28" t="s">
        <v>4683</v>
      </c>
      <c r="K13986" s="29">
        <v>42268</v>
      </c>
      <c r="L13986" s="28" t="s">
        <v>7182</v>
      </c>
      <c r="M13986" s="28" t="s">
        <v>7015</v>
      </c>
    </row>
    <row r="13987" spans="1:13" hidden="1" x14ac:dyDescent="0.2">
      <c r="A13987" s="27">
        <v>98305</v>
      </c>
      <c r="B13987" s="28" t="s">
        <v>4573</v>
      </c>
      <c r="C13987" s="28" t="s">
        <v>5135</v>
      </c>
      <c r="D13987" s="25">
        <v>42268</v>
      </c>
      <c r="F13987" s="26">
        <v>9.23</v>
      </c>
      <c r="G13987" s="28" t="s">
        <v>5137</v>
      </c>
      <c r="H13987" s="28" t="s">
        <v>3365</v>
      </c>
      <c r="J13987" s="28" t="s">
        <v>4909</v>
      </c>
      <c r="K13987" s="29">
        <v>42269</v>
      </c>
      <c r="L13987" s="28" t="s">
        <v>5658</v>
      </c>
      <c r="M13987" s="28" t="s">
        <v>6195</v>
      </c>
    </row>
    <row r="13988" spans="1:13" hidden="1" x14ac:dyDescent="0.2">
      <c r="A13988" s="27">
        <v>98147</v>
      </c>
      <c r="B13988" s="28" t="s">
        <v>4573</v>
      </c>
      <c r="C13988" s="28" t="s">
        <v>4574</v>
      </c>
      <c r="D13988" s="25">
        <v>42268</v>
      </c>
      <c r="E13988" s="28" t="s">
        <v>7024</v>
      </c>
      <c r="F13988" s="26">
        <v>587.52</v>
      </c>
      <c r="G13988" s="28" t="s">
        <v>4597</v>
      </c>
      <c r="H13988" s="28" t="s">
        <v>7324</v>
      </c>
      <c r="I13988" s="28" t="s">
        <v>2516</v>
      </c>
      <c r="J13988" s="28" t="s">
        <v>4909</v>
      </c>
      <c r="K13988" s="29">
        <v>42268</v>
      </c>
      <c r="L13988" s="28" t="s">
        <v>7176</v>
      </c>
      <c r="M13988" s="28">
        <v>1527</v>
      </c>
    </row>
    <row r="13989" spans="1:13" hidden="1" x14ac:dyDescent="0.2">
      <c r="A13989" s="27">
        <v>98145</v>
      </c>
      <c r="B13989" s="28" t="s">
        <v>4585</v>
      </c>
      <c r="C13989" s="28" t="s">
        <v>4574</v>
      </c>
      <c r="D13989" s="25">
        <v>42269</v>
      </c>
      <c r="F13989" s="26">
        <v>20.8</v>
      </c>
      <c r="G13989" s="28" t="s">
        <v>5141</v>
      </c>
      <c r="H13989" s="28" t="s">
        <v>5948</v>
      </c>
      <c r="J13989" s="28" t="s">
        <v>4907</v>
      </c>
      <c r="K13989" s="29">
        <v>42269</v>
      </c>
      <c r="L13989" s="28" t="s">
        <v>7174</v>
      </c>
      <c r="M13989" s="28" t="s">
        <v>5035</v>
      </c>
    </row>
    <row r="13990" spans="1:13" hidden="1" x14ac:dyDescent="0.2">
      <c r="A13990" s="27">
        <v>98308.1</v>
      </c>
      <c r="B13990" s="28" t="s">
        <v>4573</v>
      </c>
      <c r="C13990" s="28" t="s">
        <v>5135</v>
      </c>
      <c r="D13990" s="25">
        <v>42269</v>
      </c>
      <c r="E13990" s="28" t="s">
        <v>1331</v>
      </c>
      <c r="F13990" s="26">
        <v>10</v>
      </c>
      <c r="G13990" s="28" t="s">
        <v>5137</v>
      </c>
      <c r="H13990" s="28" t="s">
        <v>3488</v>
      </c>
      <c r="J13990" s="28" t="s">
        <v>4909</v>
      </c>
      <c r="K13990" s="29">
        <v>42270</v>
      </c>
      <c r="L13990" s="28" t="s">
        <v>5658</v>
      </c>
      <c r="M13990" s="28" t="s">
        <v>3175</v>
      </c>
    </row>
    <row r="13991" spans="1:13" hidden="1" x14ac:dyDescent="0.2">
      <c r="A13991" s="27">
        <v>98308.2</v>
      </c>
      <c r="B13991" s="28" t="s">
        <v>4573</v>
      </c>
      <c r="C13991" s="28" t="s">
        <v>5135</v>
      </c>
      <c r="D13991" s="25">
        <v>42269</v>
      </c>
      <c r="E13991" s="28" t="s">
        <v>7672</v>
      </c>
      <c r="F13991" s="26">
        <v>5.5</v>
      </c>
      <c r="G13991" s="28" t="s">
        <v>5137</v>
      </c>
      <c r="H13991" s="28" t="s">
        <v>7323</v>
      </c>
      <c r="J13991" s="28" t="s">
        <v>4912</v>
      </c>
      <c r="K13991" s="29">
        <v>42270</v>
      </c>
      <c r="L13991" s="28" t="s">
        <v>5658</v>
      </c>
      <c r="M13991" s="28" t="s">
        <v>3175</v>
      </c>
    </row>
    <row r="13992" spans="1:13" hidden="1" x14ac:dyDescent="0.2">
      <c r="A13992" s="27">
        <v>98308.3</v>
      </c>
      <c r="B13992" s="28" t="s">
        <v>4573</v>
      </c>
      <c r="C13992" s="28" t="s">
        <v>5135</v>
      </c>
      <c r="D13992" s="25">
        <v>42269</v>
      </c>
      <c r="F13992" s="26">
        <v>3</v>
      </c>
      <c r="G13992" s="28" t="s">
        <v>5137</v>
      </c>
      <c r="H13992" s="28" t="s">
        <v>3370</v>
      </c>
      <c r="J13992" s="28" t="s">
        <v>4909</v>
      </c>
      <c r="K13992" s="29">
        <v>42270</v>
      </c>
      <c r="L13992" s="28" t="s">
        <v>5658</v>
      </c>
      <c r="M13992" s="28" t="s">
        <v>3175</v>
      </c>
    </row>
    <row r="13993" spans="1:13" hidden="1" x14ac:dyDescent="0.2">
      <c r="A13993" s="27">
        <v>98308.4</v>
      </c>
      <c r="B13993" s="28" t="s">
        <v>4573</v>
      </c>
      <c r="C13993" s="28" t="s">
        <v>5135</v>
      </c>
      <c r="D13993" s="25">
        <v>42269</v>
      </c>
      <c r="F13993" s="26">
        <v>73.39</v>
      </c>
      <c r="G13993" s="28" t="s">
        <v>5137</v>
      </c>
      <c r="H13993" s="28" t="s">
        <v>3365</v>
      </c>
      <c r="J13993" s="28" t="s">
        <v>4909</v>
      </c>
      <c r="K13993" s="29">
        <v>42270</v>
      </c>
      <c r="L13993" s="28" t="s">
        <v>5658</v>
      </c>
      <c r="M13993" s="28" t="s">
        <v>3175</v>
      </c>
    </row>
    <row r="13994" spans="1:13" hidden="1" x14ac:dyDescent="0.2">
      <c r="A13994" s="27">
        <v>98146</v>
      </c>
      <c r="B13994" s="28" t="s">
        <v>5138</v>
      </c>
      <c r="C13994" s="28" t="s">
        <v>4574</v>
      </c>
      <c r="D13994" s="25">
        <v>42269</v>
      </c>
      <c r="F13994" s="26">
        <v>242.37</v>
      </c>
      <c r="G13994" s="28" t="s">
        <v>4574</v>
      </c>
      <c r="H13994" s="28" t="s">
        <v>3381</v>
      </c>
      <c r="K13994" s="29">
        <v>42269</v>
      </c>
      <c r="L13994" s="28" t="s">
        <v>7206</v>
      </c>
      <c r="M13994" s="28" t="s">
        <v>5059</v>
      </c>
    </row>
    <row r="13995" spans="1:13" hidden="1" x14ac:dyDescent="0.2">
      <c r="A13995" s="211">
        <v>98309</v>
      </c>
      <c r="B13995" s="28" t="s">
        <v>4573</v>
      </c>
      <c r="C13995" s="28" t="s">
        <v>5135</v>
      </c>
      <c r="D13995" s="25">
        <v>42270</v>
      </c>
      <c r="F13995" s="26">
        <v>5.5</v>
      </c>
      <c r="G13995" s="28" t="s">
        <v>2203</v>
      </c>
      <c r="H13995" s="28" t="s">
        <v>3484</v>
      </c>
      <c r="J13995" s="28" t="s">
        <v>4907</v>
      </c>
      <c r="K13995" s="29">
        <v>42271</v>
      </c>
      <c r="L13995" s="28" t="s">
        <v>5658</v>
      </c>
      <c r="M13995" s="28" t="s">
        <v>4176</v>
      </c>
    </row>
    <row r="13996" spans="1:13" hidden="1" x14ac:dyDescent="0.2">
      <c r="A13996" s="27">
        <v>98144</v>
      </c>
      <c r="B13996" s="28" t="s">
        <v>4573</v>
      </c>
      <c r="C13996" s="28" t="s">
        <v>4574</v>
      </c>
      <c r="D13996" s="25">
        <v>42270</v>
      </c>
      <c r="E13996" s="28" t="s">
        <v>3389</v>
      </c>
      <c r="F13996" s="26">
        <v>48.69</v>
      </c>
      <c r="G13996" s="28" t="s">
        <v>5139</v>
      </c>
      <c r="H13996" s="28" t="s">
        <v>3381</v>
      </c>
      <c r="J13996" s="28" t="s">
        <v>4911</v>
      </c>
      <c r="K13996" s="29">
        <v>42270</v>
      </c>
      <c r="L13996" s="28" t="s">
        <v>7174</v>
      </c>
      <c r="M13996" s="28" t="s">
        <v>7209</v>
      </c>
    </row>
    <row r="13997" spans="1:13" hidden="1" x14ac:dyDescent="0.2">
      <c r="A13997" s="211">
        <v>98142</v>
      </c>
      <c r="B13997" s="28" t="s">
        <v>4579</v>
      </c>
      <c r="C13997" s="28" t="s">
        <v>4574</v>
      </c>
      <c r="D13997" s="25">
        <v>42271</v>
      </c>
      <c r="F13997" s="26">
        <v>30</v>
      </c>
      <c r="G13997" s="28" t="s">
        <v>4580</v>
      </c>
      <c r="H13997" s="28" t="s">
        <v>6667</v>
      </c>
      <c r="K13997" s="29">
        <v>42271</v>
      </c>
      <c r="L13997" s="28" t="s">
        <v>3059</v>
      </c>
      <c r="M13997" s="28" t="s">
        <v>7002</v>
      </c>
    </row>
    <row r="13998" spans="1:13" hidden="1" x14ac:dyDescent="0.2">
      <c r="A13998" s="211">
        <v>98143</v>
      </c>
      <c r="B13998" s="28" t="s">
        <v>4579</v>
      </c>
      <c r="C13998" s="28" t="s">
        <v>4574</v>
      </c>
      <c r="D13998" s="25">
        <v>42271</v>
      </c>
      <c r="F13998" s="26">
        <v>50</v>
      </c>
      <c r="G13998" s="28" t="s">
        <v>4580</v>
      </c>
      <c r="H13998" s="28" t="s">
        <v>6667</v>
      </c>
      <c r="K13998" s="29">
        <v>42271</v>
      </c>
      <c r="L13998" s="28" t="s">
        <v>3059</v>
      </c>
      <c r="M13998" s="28" t="s">
        <v>7003</v>
      </c>
    </row>
    <row r="13999" spans="1:13" hidden="1" x14ac:dyDescent="0.2">
      <c r="A13999" s="27">
        <v>98310</v>
      </c>
      <c r="B13999" s="28" t="s">
        <v>4573</v>
      </c>
      <c r="C13999" s="28" t="s">
        <v>5135</v>
      </c>
      <c r="D13999" s="25">
        <v>42271</v>
      </c>
      <c r="F13999" s="26">
        <v>15.5</v>
      </c>
      <c r="G13999" s="28" t="s">
        <v>683</v>
      </c>
      <c r="H13999" s="28" t="s">
        <v>3365</v>
      </c>
      <c r="J13999" s="28" t="s">
        <v>4909</v>
      </c>
      <c r="K13999" s="29">
        <v>42272</v>
      </c>
      <c r="L13999" s="28" t="s">
        <v>5658</v>
      </c>
      <c r="M13999" s="28" t="s">
        <v>7856</v>
      </c>
    </row>
    <row r="14000" spans="1:13" hidden="1" x14ac:dyDescent="0.2">
      <c r="A14000" s="27">
        <v>98544.1</v>
      </c>
      <c r="B14000" s="28" t="s">
        <v>4573</v>
      </c>
      <c r="C14000" s="28" t="s">
        <v>2008</v>
      </c>
      <c r="D14000" s="25">
        <v>42271</v>
      </c>
      <c r="E14000" s="28" t="s">
        <v>2945</v>
      </c>
      <c r="F14000" s="26">
        <v>46</v>
      </c>
      <c r="G14000" s="28" t="s">
        <v>683</v>
      </c>
      <c r="H14000" s="28" t="s">
        <v>3488</v>
      </c>
      <c r="J14000" s="28" t="s">
        <v>4909</v>
      </c>
      <c r="K14000" s="29" t="s">
        <v>7658</v>
      </c>
      <c r="L14000" s="28" t="s">
        <v>5658</v>
      </c>
      <c r="M14000" s="28" t="s">
        <v>4834</v>
      </c>
    </row>
    <row r="14001" spans="1:13" hidden="1" x14ac:dyDescent="0.2">
      <c r="A14001" s="27">
        <v>98544.2</v>
      </c>
      <c r="B14001" s="28" t="s">
        <v>4573</v>
      </c>
      <c r="C14001" s="28" t="s">
        <v>2008</v>
      </c>
      <c r="D14001" s="25">
        <v>42271</v>
      </c>
      <c r="F14001" s="26">
        <v>29.8</v>
      </c>
      <c r="G14001" s="28" t="s">
        <v>683</v>
      </c>
      <c r="H14001" s="28" t="s">
        <v>3365</v>
      </c>
      <c r="J14001" s="28" t="s">
        <v>4909</v>
      </c>
      <c r="K14001" s="29" t="s">
        <v>7658</v>
      </c>
      <c r="L14001" s="28" t="s">
        <v>5658</v>
      </c>
      <c r="M14001" s="28" t="s">
        <v>4834</v>
      </c>
    </row>
    <row r="14002" spans="1:13" hidden="1" x14ac:dyDescent="0.2">
      <c r="A14002" s="211">
        <v>98141</v>
      </c>
      <c r="B14002" s="28" t="s">
        <v>4579</v>
      </c>
      <c r="C14002" s="28" t="s">
        <v>4574</v>
      </c>
      <c r="D14002" s="25">
        <v>42272</v>
      </c>
      <c r="F14002" s="26">
        <v>200</v>
      </c>
      <c r="G14002" s="28" t="s">
        <v>4580</v>
      </c>
      <c r="H14002" s="28" t="s">
        <v>6667</v>
      </c>
      <c r="K14002" s="29">
        <v>42272</v>
      </c>
      <c r="L14002" s="28" t="s">
        <v>3059</v>
      </c>
      <c r="M14002" s="28" t="s">
        <v>7001</v>
      </c>
    </row>
    <row r="14003" spans="1:13" hidden="1" x14ac:dyDescent="0.2">
      <c r="A14003" s="211">
        <v>98313</v>
      </c>
      <c r="B14003" s="28" t="s">
        <v>4573</v>
      </c>
      <c r="C14003" s="28" t="s">
        <v>5135</v>
      </c>
      <c r="D14003" s="25">
        <v>42272</v>
      </c>
      <c r="E14003" s="28" t="s">
        <v>7624</v>
      </c>
      <c r="F14003" s="26">
        <v>12.45</v>
      </c>
      <c r="G14003" s="28" t="s">
        <v>7120</v>
      </c>
      <c r="H14003" s="28" t="s">
        <v>3484</v>
      </c>
      <c r="J14003" s="28" t="s">
        <v>4908</v>
      </c>
      <c r="K14003" s="29">
        <v>42273</v>
      </c>
      <c r="L14003" s="28" t="s">
        <v>5658</v>
      </c>
      <c r="M14003" s="28" t="s">
        <v>4179</v>
      </c>
    </row>
    <row r="14004" spans="1:13" hidden="1" x14ac:dyDescent="0.2">
      <c r="A14004" s="211">
        <v>98314</v>
      </c>
      <c r="B14004" s="28" t="s">
        <v>4573</v>
      </c>
      <c r="C14004" s="28" t="s">
        <v>5135</v>
      </c>
      <c r="D14004" s="25">
        <v>42272</v>
      </c>
      <c r="F14004" s="26">
        <v>7.77</v>
      </c>
      <c r="G14004" s="28" t="s">
        <v>7120</v>
      </c>
      <c r="H14004" s="28" t="s">
        <v>3484</v>
      </c>
      <c r="J14004" s="28" t="s">
        <v>4908</v>
      </c>
      <c r="K14004" s="29">
        <v>42273</v>
      </c>
      <c r="L14004" s="28" t="s">
        <v>5658</v>
      </c>
      <c r="M14004" s="28" t="s">
        <v>4180</v>
      </c>
    </row>
    <row r="14005" spans="1:13" hidden="1" x14ac:dyDescent="0.2">
      <c r="A14005" s="211">
        <v>98312</v>
      </c>
      <c r="B14005" s="28" t="s">
        <v>4573</v>
      </c>
      <c r="C14005" s="28" t="s">
        <v>5135</v>
      </c>
      <c r="D14005" s="25">
        <v>42272</v>
      </c>
      <c r="E14005" s="28" t="s">
        <v>4110</v>
      </c>
      <c r="F14005" s="26">
        <v>9.98</v>
      </c>
      <c r="G14005" s="28" t="s">
        <v>6747</v>
      </c>
      <c r="H14005" s="28" t="s">
        <v>7321</v>
      </c>
      <c r="J14005" s="28" t="s">
        <v>4908</v>
      </c>
      <c r="K14005" s="29">
        <v>42273</v>
      </c>
      <c r="L14005" s="28" t="s">
        <v>5658</v>
      </c>
      <c r="M14005" s="28" t="s">
        <v>4178</v>
      </c>
    </row>
    <row r="14006" spans="1:13" hidden="1" x14ac:dyDescent="0.2">
      <c r="A14006" s="27">
        <v>98315</v>
      </c>
      <c r="B14006" s="28" t="s">
        <v>4573</v>
      </c>
      <c r="C14006" s="28" t="s">
        <v>5135</v>
      </c>
      <c r="D14006" s="25">
        <v>42272</v>
      </c>
      <c r="F14006" s="26">
        <v>36.590000000000003</v>
      </c>
      <c r="G14006" s="28" t="s">
        <v>4758</v>
      </c>
      <c r="H14006" s="28" t="s">
        <v>7322</v>
      </c>
      <c r="J14006" s="28" t="s">
        <v>7139</v>
      </c>
      <c r="K14006" s="29">
        <v>42275</v>
      </c>
      <c r="L14006" s="28" t="s">
        <v>5658</v>
      </c>
      <c r="M14006" s="28" t="s">
        <v>3005</v>
      </c>
    </row>
    <row r="14007" spans="1:13" hidden="1" x14ac:dyDescent="0.2">
      <c r="A14007" s="27">
        <v>98311</v>
      </c>
      <c r="B14007" s="28" t="s">
        <v>4573</v>
      </c>
      <c r="C14007" s="28" t="s">
        <v>5135</v>
      </c>
      <c r="D14007" s="25">
        <v>42272</v>
      </c>
      <c r="F14007" s="26">
        <v>14.98</v>
      </c>
      <c r="G14007" s="28" t="s">
        <v>3697</v>
      </c>
      <c r="H14007" s="28" t="s">
        <v>4595</v>
      </c>
      <c r="J14007" s="28" t="s">
        <v>4909</v>
      </c>
      <c r="K14007" s="29">
        <v>42273</v>
      </c>
      <c r="L14007" s="28" t="s">
        <v>5658</v>
      </c>
      <c r="M14007" s="28" t="s">
        <v>4177</v>
      </c>
    </row>
    <row r="14008" spans="1:13" hidden="1" x14ac:dyDescent="0.2">
      <c r="A14008" s="211">
        <v>98316</v>
      </c>
      <c r="B14008" s="28" t="s">
        <v>4573</v>
      </c>
      <c r="C14008" s="28" t="s">
        <v>5135</v>
      </c>
      <c r="D14008" s="25">
        <v>42273</v>
      </c>
      <c r="E14008" s="28" t="s">
        <v>7625</v>
      </c>
      <c r="F14008" s="26">
        <v>15.05</v>
      </c>
      <c r="G14008" s="28" t="s">
        <v>2203</v>
      </c>
      <c r="H14008" s="28" t="s">
        <v>3365</v>
      </c>
      <c r="J14008" s="28" t="s">
        <v>4908</v>
      </c>
      <c r="K14008" s="29">
        <v>42275</v>
      </c>
      <c r="L14008" s="28" t="s">
        <v>5658</v>
      </c>
      <c r="M14008" s="28" t="s">
        <v>4181</v>
      </c>
    </row>
    <row r="14009" spans="1:13" hidden="1" x14ac:dyDescent="0.2">
      <c r="A14009" s="27">
        <v>98317</v>
      </c>
      <c r="B14009" s="28" t="s">
        <v>4573</v>
      </c>
      <c r="C14009" s="28" t="s">
        <v>5135</v>
      </c>
      <c r="D14009" s="25">
        <v>42274</v>
      </c>
      <c r="F14009" s="26">
        <v>43.07</v>
      </c>
      <c r="G14009" s="28" t="s">
        <v>5160</v>
      </c>
      <c r="H14009" s="28" t="s">
        <v>7322</v>
      </c>
      <c r="J14009" s="28" t="s">
        <v>7139</v>
      </c>
      <c r="K14009" s="29">
        <v>42275</v>
      </c>
      <c r="L14009" s="28" t="s">
        <v>5658</v>
      </c>
      <c r="M14009" s="28" t="s">
        <v>4182</v>
      </c>
    </row>
    <row r="14010" spans="1:13" hidden="1" x14ac:dyDescent="0.2">
      <c r="A14010" s="27">
        <v>98139</v>
      </c>
      <c r="B14010" s="28" t="s">
        <v>4573</v>
      </c>
      <c r="C14010" s="28" t="s">
        <v>4574</v>
      </c>
      <c r="D14010" s="25">
        <v>42275</v>
      </c>
      <c r="F14010" s="26">
        <v>35</v>
      </c>
      <c r="G14010" s="28" t="s">
        <v>5152</v>
      </c>
      <c r="H14010" s="28" t="s">
        <v>7311</v>
      </c>
      <c r="J14010" s="28" t="s">
        <v>4683</v>
      </c>
      <c r="K14010" s="29">
        <v>42275</v>
      </c>
      <c r="L14010" s="28" t="s">
        <v>7182</v>
      </c>
      <c r="M14010" s="28" t="s">
        <v>7014</v>
      </c>
    </row>
    <row r="14011" spans="1:13" hidden="1" x14ac:dyDescent="0.2">
      <c r="A14011" s="27">
        <v>98545.1</v>
      </c>
      <c r="B14011" s="28" t="s">
        <v>4573</v>
      </c>
      <c r="C14011" s="28" t="s">
        <v>2008</v>
      </c>
      <c r="D14011" s="25">
        <v>42275</v>
      </c>
      <c r="F14011" s="26">
        <v>6.5</v>
      </c>
      <c r="G14011" s="28" t="s">
        <v>683</v>
      </c>
      <c r="H14011" s="28" t="s">
        <v>3370</v>
      </c>
      <c r="J14011" s="28" t="s">
        <v>4909</v>
      </c>
      <c r="K14011" s="29" t="s">
        <v>7659</v>
      </c>
      <c r="L14011" s="28" t="s">
        <v>5658</v>
      </c>
      <c r="M14011" s="28" t="s">
        <v>4834</v>
      </c>
    </row>
    <row r="14012" spans="1:13" hidden="1" x14ac:dyDescent="0.2">
      <c r="A14012" s="27">
        <v>98545.2</v>
      </c>
      <c r="B14012" s="28" t="s">
        <v>4573</v>
      </c>
      <c r="C14012" s="28" t="s">
        <v>2008</v>
      </c>
      <c r="D14012" s="25">
        <v>42275</v>
      </c>
      <c r="F14012" s="26">
        <v>27.8</v>
      </c>
      <c r="G14012" s="28" t="s">
        <v>683</v>
      </c>
      <c r="H14012" s="28" t="s">
        <v>3365</v>
      </c>
      <c r="J14012" s="28" t="s">
        <v>4909</v>
      </c>
      <c r="K14012" s="29" t="s">
        <v>7659</v>
      </c>
      <c r="L14012" s="28" t="s">
        <v>5658</v>
      </c>
      <c r="M14012" s="28" t="s">
        <v>4834</v>
      </c>
    </row>
    <row r="14013" spans="1:13" hidden="1" x14ac:dyDescent="0.2">
      <c r="A14013" s="27">
        <v>98318</v>
      </c>
      <c r="B14013" s="28" t="s">
        <v>4573</v>
      </c>
      <c r="C14013" s="28" t="s">
        <v>5135</v>
      </c>
      <c r="D14013" s="25">
        <v>42275</v>
      </c>
      <c r="F14013" s="26">
        <v>9.7100000000000009</v>
      </c>
      <c r="G14013" s="28" t="s">
        <v>5137</v>
      </c>
      <c r="H14013" s="28" t="s">
        <v>3365</v>
      </c>
      <c r="J14013" s="28" t="s">
        <v>4909</v>
      </c>
      <c r="K14013" s="29">
        <v>42276</v>
      </c>
      <c r="L14013" s="28" t="s">
        <v>5658</v>
      </c>
      <c r="M14013" s="28" t="s">
        <v>6195</v>
      </c>
    </row>
    <row r="14014" spans="1:13" hidden="1" x14ac:dyDescent="0.2">
      <c r="A14014" s="27">
        <v>98140</v>
      </c>
      <c r="B14014" s="28" t="s">
        <v>4573</v>
      </c>
      <c r="C14014" s="28" t="s">
        <v>4574</v>
      </c>
      <c r="D14014" s="25">
        <v>42275</v>
      </c>
      <c r="F14014" s="26">
        <v>51.93</v>
      </c>
      <c r="G14014" s="28" t="s">
        <v>6790</v>
      </c>
      <c r="H14014" s="28" t="s">
        <v>3381</v>
      </c>
      <c r="J14014" s="28" t="s">
        <v>4909</v>
      </c>
      <c r="K14014" s="29">
        <v>42275</v>
      </c>
      <c r="L14014" s="28" t="s">
        <v>7174</v>
      </c>
      <c r="M14014" s="28" t="s">
        <v>7220</v>
      </c>
    </row>
    <row r="14015" spans="1:13" x14ac:dyDescent="0.2">
      <c r="A14015" s="27">
        <v>98319</v>
      </c>
      <c r="B14015" s="28" t="s">
        <v>4573</v>
      </c>
      <c r="C14015" s="28" t="s">
        <v>5135</v>
      </c>
      <c r="D14015" s="25">
        <v>42276</v>
      </c>
      <c r="F14015" s="26">
        <v>20</v>
      </c>
      <c r="G14015" s="28" t="s">
        <v>2201</v>
      </c>
      <c r="H14015" s="28" t="s">
        <v>7151</v>
      </c>
      <c r="J14015" s="28" t="s">
        <v>4911</v>
      </c>
      <c r="K14015" s="29">
        <v>42277</v>
      </c>
      <c r="L14015" s="28" t="s">
        <v>5658</v>
      </c>
      <c r="M14015" s="28" t="s">
        <v>5530</v>
      </c>
    </row>
    <row r="14016" spans="1:13" hidden="1" x14ac:dyDescent="0.2">
      <c r="A14016" s="27">
        <v>98546.1</v>
      </c>
      <c r="B14016" s="28" t="s">
        <v>4573</v>
      </c>
      <c r="C14016" s="28" t="s">
        <v>2008</v>
      </c>
      <c r="D14016" s="25">
        <v>42276</v>
      </c>
      <c r="F14016" s="26">
        <v>4.2</v>
      </c>
      <c r="G14016" s="28" t="s">
        <v>683</v>
      </c>
      <c r="H14016" s="28" t="s">
        <v>3370</v>
      </c>
      <c r="J14016" s="28" t="s">
        <v>4909</v>
      </c>
      <c r="K14016" s="29" t="s">
        <v>7660</v>
      </c>
      <c r="L14016" s="28" t="s">
        <v>5658</v>
      </c>
      <c r="M14016" s="28" t="s">
        <v>2614</v>
      </c>
    </row>
    <row r="14017" spans="1:13" hidden="1" x14ac:dyDescent="0.2">
      <c r="A14017" s="27">
        <v>98546.2</v>
      </c>
      <c r="B14017" s="28" t="s">
        <v>4573</v>
      </c>
      <c r="C14017" s="28" t="s">
        <v>2008</v>
      </c>
      <c r="D14017" s="25">
        <v>42276</v>
      </c>
      <c r="F14017" s="26">
        <v>13.3</v>
      </c>
      <c r="G14017" s="28" t="s">
        <v>683</v>
      </c>
      <c r="H14017" s="28" t="s">
        <v>3365</v>
      </c>
      <c r="J14017" s="28" t="s">
        <v>4909</v>
      </c>
      <c r="K14017" s="29" t="s">
        <v>7660</v>
      </c>
      <c r="L14017" s="28" t="s">
        <v>5658</v>
      </c>
      <c r="M14017" s="28" t="s">
        <v>2614</v>
      </c>
    </row>
    <row r="14018" spans="1:13" hidden="1" x14ac:dyDescent="0.2">
      <c r="A14018" s="211">
        <v>98135</v>
      </c>
      <c r="B14018" s="28" t="s">
        <v>4592</v>
      </c>
      <c r="C14018" s="28" t="s">
        <v>4574</v>
      </c>
      <c r="D14018" s="25">
        <v>42277</v>
      </c>
      <c r="F14018" s="26">
        <v>-5968.38</v>
      </c>
      <c r="G14018" s="28" t="s">
        <v>4593</v>
      </c>
      <c r="H14018" s="28" t="s">
        <v>6666</v>
      </c>
      <c r="J14018" s="28" t="s">
        <v>4911</v>
      </c>
      <c r="K14018" s="29">
        <v>42277</v>
      </c>
      <c r="L14018" s="28" t="s">
        <v>7177</v>
      </c>
      <c r="M14018" s="28" t="s">
        <v>7012</v>
      </c>
    </row>
    <row r="14019" spans="1:13" hidden="1" x14ac:dyDescent="0.2">
      <c r="A14019" s="211">
        <v>98326</v>
      </c>
      <c r="B14019" s="28" t="s">
        <v>4573</v>
      </c>
      <c r="C14019" s="28" t="s">
        <v>5135</v>
      </c>
      <c r="D14019" s="25">
        <v>42277</v>
      </c>
      <c r="F14019" s="26">
        <v>8.75</v>
      </c>
      <c r="G14019" s="28" t="s">
        <v>7120</v>
      </c>
      <c r="H14019" s="28" t="s">
        <v>3484</v>
      </c>
      <c r="J14019" s="28" t="s">
        <v>4907</v>
      </c>
      <c r="K14019" s="29">
        <v>42278</v>
      </c>
      <c r="L14019" s="28" t="s">
        <v>5658</v>
      </c>
      <c r="M14019" s="28" t="s">
        <v>6232</v>
      </c>
    </row>
    <row r="14020" spans="1:13" hidden="1" x14ac:dyDescent="0.2">
      <c r="A14020" s="211">
        <v>98322</v>
      </c>
      <c r="B14020" s="28" t="s">
        <v>4573</v>
      </c>
      <c r="C14020" s="28" t="s">
        <v>5135</v>
      </c>
      <c r="D14020" s="25">
        <v>42277</v>
      </c>
      <c r="E14020" s="28" t="s">
        <v>369</v>
      </c>
      <c r="F14020" s="26">
        <v>10.95</v>
      </c>
      <c r="G14020" s="28" t="s">
        <v>3731</v>
      </c>
      <c r="H14020" s="28" t="s">
        <v>7323</v>
      </c>
      <c r="I14020" s="28" t="s">
        <v>4128</v>
      </c>
      <c r="J14020" s="28" t="s">
        <v>4912</v>
      </c>
      <c r="K14020" s="29">
        <v>42278</v>
      </c>
      <c r="L14020" s="28" t="s">
        <v>5658</v>
      </c>
      <c r="M14020" s="28" t="s">
        <v>4185</v>
      </c>
    </row>
    <row r="14021" spans="1:13" hidden="1" x14ac:dyDescent="0.2">
      <c r="A14021" s="211">
        <v>98323</v>
      </c>
      <c r="B14021" s="28" t="s">
        <v>4573</v>
      </c>
      <c r="C14021" s="28" t="s">
        <v>5135</v>
      </c>
      <c r="D14021" s="25">
        <v>42277</v>
      </c>
      <c r="E14021" s="28" t="s">
        <v>4100</v>
      </c>
      <c r="F14021" s="26">
        <v>79</v>
      </c>
      <c r="G14021" s="28" t="s">
        <v>2200</v>
      </c>
      <c r="H14021" s="28" t="s">
        <v>4600</v>
      </c>
      <c r="J14021" s="28" t="s">
        <v>4907</v>
      </c>
      <c r="K14021" s="29">
        <v>42278</v>
      </c>
      <c r="L14021" s="28" t="s">
        <v>5658</v>
      </c>
      <c r="M14021" s="28" t="s">
        <v>6230</v>
      </c>
    </row>
    <row r="14022" spans="1:13" hidden="1" x14ac:dyDescent="0.2">
      <c r="A14022" s="211">
        <v>98324</v>
      </c>
      <c r="B14022" s="28" t="s">
        <v>4573</v>
      </c>
      <c r="C14022" s="28" t="s">
        <v>5135</v>
      </c>
      <c r="D14022" s="25">
        <v>42277</v>
      </c>
      <c r="E14022" s="28" t="s">
        <v>7807</v>
      </c>
      <c r="F14022" s="26">
        <v>118</v>
      </c>
      <c r="G14022" s="28" t="s">
        <v>2200</v>
      </c>
      <c r="H14022" s="28" t="s">
        <v>4600</v>
      </c>
      <c r="J14022" s="28" t="s">
        <v>4905</v>
      </c>
      <c r="K14022" s="29">
        <v>42278</v>
      </c>
      <c r="L14022" s="28" t="s">
        <v>5658</v>
      </c>
      <c r="M14022" s="28" t="s">
        <v>6230</v>
      </c>
    </row>
    <row r="14023" spans="1:13" hidden="1" x14ac:dyDescent="0.2">
      <c r="A14023" s="211">
        <v>98327</v>
      </c>
      <c r="B14023" s="28" t="s">
        <v>4573</v>
      </c>
      <c r="C14023" s="28" t="s">
        <v>5135</v>
      </c>
      <c r="D14023" s="25">
        <v>42277</v>
      </c>
      <c r="E14023" s="28" t="s">
        <v>2051</v>
      </c>
      <c r="F14023" s="26">
        <v>4.4000000000000004</v>
      </c>
      <c r="G14023" s="28" t="s">
        <v>2208</v>
      </c>
      <c r="H14023" s="28" t="s">
        <v>3484</v>
      </c>
      <c r="J14023" s="28" t="s">
        <v>4909</v>
      </c>
      <c r="K14023" s="29">
        <v>42278</v>
      </c>
      <c r="L14023" s="28" t="s">
        <v>5658</v>
      </c>
      <c r="M14023" s="28" t="s">
        <v>5529</v>
      </c>
    </row>
    <row r="14024" spans="1:13" hidden="1" x14ac:dyDescent="0.2">
      <c r="A14024" s="211">
        <v>98325</v>
      </c>
      <c r="B14024" s="28" t="s">
        <v>4573</v>
      </c>
      <c r="C14024" s="28" t="s">
        <v>5135</v>
      </c>
      <c r="D14024" s="25">
        <v>42277</v>
      </c>
      <c r="E14024" s="28" t="s">
        <v>4015</v>
      </c>
      <c r="F14024" s="26">
        <v>59</v>
      </c>
      <c r="G14024" s="28" t="s">
        <v>2207</v>
      </c>
      <c r="H14024" s="28" t="s">
        <v>4600</v>
      </c>
      <c r="J14024" s="28" t="s">
        <v>4907</v>
      </c>
      <c r="K14024" s="29">
        <v>42278</v>
      </c>
      <c r="L14024" s="28" t="s">
        <v>5658</v>
      </c>
      <c r="M14024" s="28" t="s">
        <v>4186</v>
      </c>
    </row>
    <row r="14025" spans="1:13" hidden="1" x14ac:dyDescent="0.2">
      <c r="A14025" s="27">
        <v>98320</v>
      </c>
      <c r="B14025" s="28" t="s">
        <v>4573</v>
      </c>
      <c r="C14025" s="28" t="s">
        <v>5135</v>
      </c>
      <c r="D14025" s="25">
        <v>42277</v>
      </c>
      <c r="E14025" s="28" t="s">
        <v>7626</v>
      </c>
      <c r="F14025" s="26">
        <v>80</v>
      </c>
      <c r="G14025" s="28" t="s">
        <v>688</v>
      </c>
      <c r="H14025" s="28" t="s">
        <v>3484</v>
      </c>
      <c r="J14025" s="28" t="s">
        <v>4908</v>
      </c>
      <c r="K14025" s="29">
        <v>42278</v>
      </c>
      <c r="L14025" s="28" t="s">
        <v>5658</v>
      </c>
      <c r="M14025" s="28" t="s">
        <v>4183</v>
      </c>
    </row>
    <row r="14026" spans="1:13" hidden="1" x14ac:dyDescent="0.2">
      <c r="A14026" s="27">
        <v>98137</v>
      </c>
      <c r="B14026" s="28" t="s">
        <v>4573</v>
      </c>
      <c r="C14026" s="28" t="s">
        <v>4574</v>
      </c>
      <c r="D14026" s="25">
        <v>42277</v>
      </c>
      <c r="F14026" s="26">
        <v>5.27</v>
      </c>
      <c r="G14026" s="28" t="s">
        <v>6849</v>
      </c>
      <c r="H14026" s="28" t="s">
        <v>3488</v>
      </c>
      <c r="J14026" s="28" t="s">
        <v>7139</v>
      </c>
      <c r="K14026" s="29">
        <v>42277</v>
      </c>
      <c r="L14026" s="28" t="s">
        <v>7174</v>
      </c>
      <c r="M14026" s="28" t="s">
        <v>6637</v>
      </c>
    </row>
    <row r="14027" spans="1:13" hidden="1" x14ac:dyDescent="0.2">
      <c r="A14027" s="27">
        <v>98321</v>
      </c>
      <c r="B14027" s="28" t="s">
        <v>4573</v>
      </c>
      <c r="C14027" s="28" t="s">
        <v>5135</v>
      </c>
      <c r="D14027" s="25">
        <v>42277</v>
      </c>
      <c r="E14027" s="28" t="s">
        <v>4104</v>
      </c>
      <c r="F14027" s="26">
        <v>22</v>
      </c>
      <c r="G14027" s="28" t="s">
        <v>4095</v>
      </c>
      <c r="H14027" s="28" t="s">
        <v>4600</v>
      </c>
      <c r="J14027" s="28" t="s">
        <v>4907</v>
      </c>
      <c r="K14027" s="29">
        <v>42278</v>
      </c>
      <c r="L14027" s="28" t="s">
        <v>5658</v>
      </c>
      <c r="M14027" s="28" t="s">
        <v>4184</v>
      </c>
    </row>
    <row r="14028" spans="1:13" hidden="1" x14ac:dyDescent="0.2">
      <c r="A14028" s="27">
        <v>98138</v>
      </c>
      <c r="B14028" s="28" t="s">
        <v>4573</v>
      </c>
      <c r="C14028" s="28" t="s">
        <v>4574</v>
      </c>
      <c r="D14028" s="25">
        <v>42277</v>
      </c>
      <c r="F14028" s="26">
        <v>17</v>
      </c>
      <c r="G14028" s="28" t="s">
        <v>5136</v>
      </c>
      <c r="H14028" s="28" t="s">
        <v>3381</v>
      </c>
      <c r="J14028" s="28" t="s">
        <v>4911</v>
      </c>
      <c r="K14028" s="29">
        <v>42277</v>
      </c>
      <c r="L14028" s="28" t="s">
        <v>7174</v>
      </c>
      <c r="M14028" s="28" t="s">
        <v>7000</v>
      </c>
    </row>
    <row r="14029" spans="1:13" hidden="1" x14ac:dyDescent="0.2">
      <c r="A14029" s="27">
        <v>98136</v>
      </c>
      <c r="B14029" s="28" t="s">
        <v>4592</v>
      </c>
      <c r="C14029" s="28" t="s">
        <v>4574</v>
      </c>
      <c r="D14029" s="25">
        <v>42277</v>
      </c>
      <c r="F14029" s="26">
        <v>-1136.6400000000001</v>
      </c>
      <c r="G14029" s="28" t="s">
        <v>3622</v>
      </c>
      <c r="H14029" s="28" t="s">
        <v>6666</v>
      </c>
      <c r="J14029" s="28" t="s">
        <v>4907</v>
      </c>
      <c r="K14029" s="29">
        <v>42277</v>
      </c>
      <c r="L14029" s="28" t="s">
        <v>7177</v>
      </c>
      <c r="M14029" s="28" t="s">
        <v>7013</v>
      </c>
    </row>
    <row r="14030" spans="1:13" hidden="1" x14ac:dyDescent="0.2">
      <c r="A14030" s="211">
        <v>98133</v>
      </c>
      <c r="B14030" s="28" t="s">
        <v>4573</v>
      </c>
      <c r="C14030" s="28" t="s">
        <v>4574</v>
      </c>
      <c r="D14030" s="25">
        <v>42278</v>
      </c>
      <c r="E14030" s="28" t="s">
        <v>6701</v>
      </c>
      <c r="F14030" s="26">
        <v>381</v>
      </c>
      <c r="G14030" s="28" t="s">
        <v>5678</v>
      </c>
      <c r="H14030" s="28" t="s">
        <v>7154</v>
      </c>
      <c r="J14030" s="28" t="s">
        <v>4906</v>
      </c>
      <c r="K14030" s="29">
        <v>42278</v>
      </c>
      <c r="L14030" s="28" t="s">
        <v>7174</v>
      </c>
      <c r="M14030" s="28" t="s">
        <v>8051</v>
      </c>
    </row>
    <row r="14031" spans="1:13" hidden="1" x14ac:dyDescent="0.2">
      <c r="A14031" s="211">
        <v>98547</v>
      </c>
      <c r="B14031" s="28" t="s">
        <v>4573</v>
      </c>
      <c r="C14031" s="28" t="s">
        <v>2008</v>
      </c>
      <c r="D14031" s="25">
        <v>42278</v>
      </c>
      <c r="E14031" s="28" t="s">
        <v>7662</v>
      </c>
      <c r="F14031" s="26">
        <v>1043.21</v>
      </c>
      <c r="G14031" s="28" t="s">
        <v>6389</v>
      </c>
      <c r="H14031" s="28" t="s">
        <v>7322</v>
      </c>
      <c r="J14031" s="28" t="s">
        <v>7139</v>
      </c>
      <c r="K14031" s="29">
        <v>42045</v>
      </c>
      <c r="L14031" s="28" t="s">
        <v>5658</v>
      </c>
      <c r="M14031" s="28" t="s">
        <v>7661</v>
      </c>
    </row>
    <row r="14032" spans="1:13" hidden="1" x14ac:dyDescent="0.2">
      <c r="A14032" s="211">
        <v>98948</v>
      </c>
      <c r="B14032" s="28" t="s">
        <v>4573</v>
      </c>
      <c r="C14032" s="28" t="s">
        <v>4580</v>
      </c>
      <c r="D14032" s="25">
        <v>42278</v>
      </c>
      <c r="E14032" s="28" t="s">
        <v>7830</v>
      </c>
      <c r="F14032" s="26">
        <v>40</v>
      </c>
      <c r="G14032" s="28" t="s">
        <v>7120</v>
      </c>
      <c r="H14032" s="28" t="s">
        <v>3484</v>
      </c>
      <c r="J14032" s="28" t="s">
        <v>4908</v>
      </c>
    </row>
    <row r="14033" spans="1:13" hidden="1" x14ac:dyDescent="0.2">
      <c r="A14033" s="211">
        <v>98950</v>
      </c>
      <c r="B14033" s="28" t="s">
        <v>4573</v>
      </c>
      <c r="C14033" s="28" t="s">
        <v>4580</v>
      </c>
      <c r="D14033" s="25">
        <v>42278</v>
      </c>
      <c r="E14033" s="28" t="s">
        <v>7832</v>
      </c>
      <c r="F14033" s="26">
        <v>40</v>
      </c>
      <c r="G14033" s="28" t="s">
        <v>2999</v>
      </c>
      <c r="H14033" s="28" t="s">
        <v>7311</v>
      </c>
      <c r="J14033" s="28" t="s">
        <v>4683</v>
      </c>
    </row>
    <row r="14034" spans="1:13" hidden="1" x14ac:dyDescent="0.2">
      <c r="A14034" s="211">
        <v>98128</v>
      </c>
      <c r="B14034" s="28" t="s">
        <v>4573</v>
      </c>
      <c r="C14034" s="28" t="s">
        <v>4574</v>
      </c>
      <c r="D14034" s="25">
        <v>42278</v>
      </c>
      <c r="F14034" s="26">
        <v>5</v>
      </c>
      <c r="G14034" s="28" t="s">
        <v>5134</v>
      </c>
      <c r="H14034" s="28" t="s">
        <v>5954</v>
      </c>
      <c r="J14034" s="28" t="s">
        <v>4912</v>
      </c>
      <c r="K14034" s="29">
        <v>42278</v>
      </c>
      <c r="L14034" s="28" t="s">
        <v>7174</v>
      </c>
      <c r="M14034" s="28" t="s">
        <v>7194</v>
      </c>
    </row>
    <row r="14035" spans="1:13" hidden="1" x14ac:dyDescent="0.2">
      <c r="A14035" s="211">
        <v>98949</v>
      </c>
      <c r="B14035" s="28" t="s">
        <v>4573</v>
      </c>
      <c r="C14035" s="28" t="s">
        <v>4580</v>
      </c>
      <c r="D14035" s="25">
        <v>42278</v>
      </c>
      <c r="E14035" s="28" t="s">
        <v>7831</v>
      </c>
      <c r="F14035" s="26">
        <v>40</v>
      </c>
      <c r="G14035" s="28" t="s">
        <v>2203</v>
      </c>
      <c r="H14035" s="28" t="s">
        <v>3370</v>
      </c>
      <c r="J14035" s="28" t="s">
        <v>4909</v>
      </c>
    </row>
    <row r="14036" spans="1:13" hidden="1" x14ac:dyDescent="0.2">
      <c r="A14036" s="211">
        <v>98132</v>
      </c>
      <c r="B14036" s="28" t="s">
        <v>4573</v>
      </c>
      <c r="C14036" s="28" t="s">
        <v>4574</v>
      </c>
      <c r="D14036" s="25">
        <v>42278</v>
      </c>
      <c r="E14036" s="28" t="s">
        <v>7946</v>
      </c>
      <c r="F14036" s="26">
        <v>10.85</v>
      </c>
      <c r="G14036" s="28" t="s">
        <v>5151</v>
      </c>
      <c r="H14036" s="28" t="s">
        <v>277</v>
      </c>
      <c r="J14036" s="28" t="s">
        <v>4907</v>
      </c>
      <c r="K14036" s="29">
        <v>42278</v>
      </c>
      <c r="L14036" s="28" t="s">
        <v>7174</v>
      </c>
      <c r="M14036" s="28" t="s">
        <v>6682</v>
      </c>
    </row>
    <row r="14037" spans="1:13" hidden="1" x14ac:dyDescent="0.2">
      <c r="A14037" s="27">
        <v>98947</v>
      </c>
      <c r="B14037" s="28" t="s">
        <v>4573</v>
      </c>
      <c r="C14037" s="28" t="s">
        <v>4580</v>
      </c>
      <c r="D14037" s="25">
        <v>42278</v>
      </c>
      <c r="E14037" s="28" t="s">
        <v>7829</v>
      </c>
      <c r="F14037" s="26">
        <v>20</v>
      </c>
      <c r="G14037" s="28" t="s">
        <v>3696</v>
      </c>
      <c r="H14037" s="28" t="s">
        <v>3488</v>
      </c>
      <c r="J14037" s="28" t="s">
        <v>4908</v>
      </c>
    </row>
    <row r="14038" spans="1:13" hidden="1" x14ac:dyDescent="0.2">
      <c r="A14038" s="27">
        <v>98328</v>
      </c>
      <c r="B14038" s="28" t="s">
        <v>4573</v>
      </c>
      <c r="C14038" s="28" t="s">
        <v>5135</v>
      </c>
      <c r="D14038" s="25">
        <v>42278</v>
      </c>
      <c r="F14038" s="26">
        <v>8.5</v>
      </c>
      <c r="G14038" s="28" t="s">
        <v>5137</v>
      </c>
      <c r="H14038" s="28" t="s">
        <v>3365</v>
      </c>
      <c r="J14038" s="28" t="s">
        <v>4909</v>
      </c>
      <c r="K14038" s="29">
        <v>42279</v>
      </c>
      <c r="L14038" s="28" t="s">
        <v>5658</v>
      </c>
      <c r="M14038" s="28" t="s">
        <v>3175</v>
      </c>
    </row>
    <row r="14039" spans="1:13" hidden="1" x14ac:dyDescent="0.2">
      <c r="A14039" s="27">
        <v>98131</v>
      </c>
      <c r="B14039" s="28" t="s">
        <v>4579</v>
      </c>
      <c r="C14039" s="28" t="s">
        <v>4574</v>
      </c>
      <c r="D14039" s="25">
        <v>42278</v>
      </c>
      <c r="F14039" s="26">
        <v>50</v>
      </c>
      <c r="G14039" s="28" t="s">
        <v>5133</v>
      </c>
      <c r="H14039" s="28" t="s">
        <v>6667</v>
      </c>
      <c r="K14039" s="29">
        <v>42278</v>
      </c>
      <c r="L14039" s="28" t="s">
        <v>7174</v>
      </c>
      <c r="M14039" s="28" t="s">
        <v>2972</v>
      </c>
    </row>
    <row r="14040" spans="1:13" hidden="1" x14ac:dyDescent="0.2">
      <c r="A14040" s="27">
        <v>98935</v>
      </c>
      <c r="B14040" s="28" t="s">
        <v>5150</v>
      </c>
      <c r="C14040" s="28" t="s">
        <v>5133</v>
      </c>
      <c r="D14040" s="25">
        <v>42278</v>
      </c>
      <c r="F14040" s="26">
        <v>-50</v>
      </c>
      <c r="G14040" s="28" t="s">
        <v>5133</v>
      </c>
      <c r="H14040" s="28" t="s">
        <v>6667</v>
      </c>
      <c r="K14040" s="29">
        <v>42278</v>
      </c>
      <c r="L14040" s="28" t="s">
        <v>5658</v>
      </c>
      <c r="M14040" s="28" t="s">
        <v>2745</v>
      </c>
    </row>
    <row r="14041" spans="1:13" hidden="1" x14ac:dyDescent="0.2">
      <c r="A14041" s="27">
        <v>98129</v>
      </c>
      <c r="B14041" s="28" t="s">
        <v>4573</v>
      </c>
      <c r="C14041" s="28" t="s">
        <v>4574</v>
      </c>
      <c r="D14041" s="25">
        <v>42278</v>
      </c>
      <c r="F14041" s="26">
        <v>42.78</v>
      </c>
      <c r="G14041" s="28" t="s">
        <v>6021</v>
      </c>
      <c r="H14041" s="28" t="s">
        <v>3381</v>
      </c>
      <c r="J14041" s="28" t="s">
        <v>4909</v>
      </c>
      <c r="K14041" s="29">
        <v>42278</v>
      </c>
      <c r="L14041" s="28" t="s">
        <v>7174</v>
      </c>
      <c r="M14041" s="28" t="s">
        <v>6784</v>
      </c>
    </row>
    <row r="14042" spans="1:13" hidden="1" x14ac:dyDescent="0.2">
      <c r="A14042" s="27">
        <v>98130</v>
      </c>
      <c r="B14042" s="28" t="s">
        <v>4573</v>
      </c>
      <c r="C14042" s="28" t="s">
        <v>4574</v>
      </c>
      <c r="D14042" s="25">
        <v>42278</v>
      </c>
      <c r="F14042" s="26">
        <v>12.12</v>
      </c>
      <c r="G14042" s="28" t="s">
        <v>6022</v>
      </c>
      <c r="H14042" s="28" t="s">
        <v>3381</v>
      </c>
      <c r="J14042" s="28" t="s">
        <v>4909</v>
      </c>
      <c r="K14042" s="29">
        <v>42278</v>
      </c>
      <c r="L14042" s="28" t="s">
        <v>7174</v>
      </c>
      <c r="M14042" s="28" t="s">
        <v>7195</v>
      </c>
    </row>
    <row r="14043" spans="1:13" hidden="1" x14ac:dyDescent="0.2">
      <c r="A14043" s="27">
        <v>98126</v>
      </c>
      <c r="B14043" s="28" t="s">
        <v>4573</v>
      </c>
      <c r="C14043" s="28" t="s">
        <v>4574</v>
      </c>
      <c r="D14043" s="25">
        <v>42278</v>
      </c>
      <c r="E14043" s="28" t="s">
        <v>7163</v>
      </c>
      <c r="F14043" s="26">
        <v>150</v>
      </c>
      <c r="G14043" s="28" t="s">
        <v>4595</v>
      </c>
      <c r="H14043" s="28" t="s">
        <v>3370</v>
      </c>
      <c r="J14043" s="28" t="s">
        <v>4905</v>
      </c>
      <c r="K14043" s="29">
        <v>42278</v>
      </c>
      <c r="L14043" s="28" t="s">
        <v>7182</v>
      </c>
      <c r="M14043" s="28" t="s">
        <v>7010</v>
      </c>
    </row>
    <row r="14044" spans="1:13" hidden="1" x14ac:dyDescent="0.2">
      <c r="A14044" s="27">
        <v>98134</v>
      </c>
      <c r="B14044" s="28" t="s">
        <v>4573</v>
      </c>
      <c r="C14044" s="28" t="s">
        <v>4574</v>
      </c>
      <c r="D14044" s="25">
        <v>42278</v>
      </c>
      <c r="E14044" s="28" t="s">
        <v>7162</v>
      </c>
      <c r="F14044" s="26">
        <v>220</v>
      </c>
      <c r="G14044" s="28" t="s">
        <v>4595</v>
      </c>
      <c r="H14044" s="28" t="s">
        <v>3370</v>
      </c>
      <c r="J14044" s="28" t="s">
        <v>4906</v>
      </c>
      <c r="K14044" s="29">
        <v>42278</v>
      </c>
      <c r="L14044" s="28" t="s">
        <v>7182</v>
      </c>
      <c r="M14044" s="28" t="s">
        <v>7011</v>
      </c>
    </row>
    <row r="14045" spans="1:13" hidden="1" x14ac:dyDescent="0.2">
      <c r="A14045" s="27">
        <v>98952</v>
      </c>
      <c r="B14045" s="28" t="s">
        <v>4573</v>
      </c>
      <c r="C14045" s="28" t="s">
        <v>4580</v>
      </c>
      <c r="D14045" s="25">
        <v>42278</v>
      </c>
      <c r="E14045" s="28" t="s">
        <v>8565</v>
      </c>
      <c r="F14045" s="26">
        <v>92.35</v>
      </c>
      <c r="G14045" s="28" t="s">
        <v>4595</v>
      </c>
      <c r="H14045" s="28" t="s">
        <v>4595</v>
      </c>
    </row>
    <row r="14046" spans="1:13" hidden="1" x14ac:dyDescent="0.2">
      <c r="A14046" s="27">
        <v>98951</v>
      </c>
      <c r="B14046" s="28" t="s">
        <v>5150</v>
      </c>
      <c r="C14046" s="28" t="s">
        <v>4580</v>
      </c>
      <c r="D14046" s="25">
        <v>42278</v>
      </c>
      <c r="E14046" s="28" t="s">
        <v>8564</v>
      </c>
      <c r="F14046" s="26">
        <v>-250</v>
      </c>
      <c r="G14046" s="28" t="s">
        <v>4574</v>
      </c>
      <c r="H14046" s="28" t="s">
        <v>6667</v>
      </c>
    </row>
    <row r="14047" spans="1:13" hidden="1" x14ac:dyDescent="0.2">
      <c r="A14047" s="27">
        <v>98127</v>
      </c>
      <c r="B14047" s="28" t="s">
        <v>4573</v>
      </c>
      <c r="C14047" s="28" t="s">
        <v>4574</v>
      </c>
      <c r="D14047" s="25">
        <v>42278</v>
      </c>
      <c r="E14047" s="28" t="s">
        <v>5365</v>
      </c>
      <c r="F14047" s="26">
        <v>183</v>
      </c>
      <c r="G14047" s="28" t="s">
        <v>4597</v>
      </c>
      <c r="H14047" s="28" t="s">
        <v>3381</v>
      </c>
      <c r="J14047" s="28" t="s">
        <v>4909</v>
      </c>
      <c r="K14047" s="29">
        <v>42278</v>
      </c>
      <c r="L14047" s="28" t="s">
        <v>7174</v>
      </c>
      <c r="M14047" s="28" t="s">
        <v>7192</v>
      </c>
    </row>
    <row r="14048" spans="1:13" hidden="1" x14ac:dyDescent="0.2">
      <c r="A14048" s="211">
        <v>98123</v>
      </c>
      <c r="B14048" s="28" t="s">
        <v>4573</v>
      </c>
      <c r="C14048" s="28" t="s">
        <v>4574</v>
      </c>
      <c r="D14048" s="25">
        <v>42279</v>
      </c>
      <c r="E14048" s="28" t="s">
        <v>3382</v>
      </c>
      <c r="F14048" s="26">
        <v>164</v>
      </c>
      <c r="G14048" s="28" t="s">
        <v>5414</v>
      </c>
      <c r="H14048" s="28" t="s">
        <v>3381</v>
      </c>
      <c r="J14048" s="28" t="s">
        <v>4909</v>
      </c>
      <c r="K14048" s="29">
        <v>42279</v>
      </c>
      <c r="L14048" s="28" t="s">
        <v>7174</v>
      </c>
      <c r="M14048" s="28" t="s">
        <v>7188</v>
      </c>
    </row>
    <row r="14049" spans="1:13" hidden="1" x14ac:dyDescent="0.2">
      <c r="A14049" s="27">
        <v>98125</v>
      </c>
      <c r="B14049" s="28" t="s">
        <v>4579</v>
      </c>
      <c r="C14049" s="28" t="s">
        <v>4574</v>
      </c>
      <c r="D14049" s="25">
        <v>42279</v>
      </c>
      <c r="F14049" s="26">
        <v>2363.5300000000002</v>
      </c>
      <c r="G14049" s="28" t="s">
        <v>5135</v>
      </c>
      <c r="H14049" s="28" t="s">
        <v>6667</v>
      </c>
      <c r="K14049" s="29">
        <v>42279</v>
      </c>
      <c r="L14049" s="28" t="s">
        <v>7174</v>
      </c>
      <c r="M14049" s="28" t="s">
        <v>7218</v>
      </c>
    </row>
    <row r="14050" spans="1:13" hidden="1" x14ac:dyDescent="0.2">
      <c r="A14050" s="27">
        <v>98124</v>
      </c>
      <c r="B14050" s="28" t="s">
        <v>4573</v>
      </c>
      <c r="C14050" s="28" t="s">
        <v>4574</v>
      </c>
      <c r="D14050" s="25">
        <v>42279</v>
      </c>
      <c r="E14050" s="28" t="s">
        <v>3389</v>
      </c>
      <c r="F14050" s="26">
        <v>26.95</v>
      </c>
      <c r="G14050" s="28" t="s">
        <v>5139</v>
      </c>
      <c r="H14050" s="28" t="s">
        <v>3381</v>
      </c>
      <c r="J14050" s="28" t="s">
        <v>4911</v>
      </c>
      <c r="K14050" s="29">
        <v>42279</v>
      </c>
      <c r="L14050" s="28" t="s">
        <v>7174</v>
      </c>
      <c r="M14050" s="28" t="s">
        <v>7187</v>
      </c>
    </row>
    <row r="14051" spans="1:13" hidden="1" x14ac:dyDescent="0.2">
      <c r="A14051" s="27">
        <v>98329</v>
      </c>
      <c r="B14051" s="28" t="s">
        <v>4573</v>
      </c>
      <c r="C14051" s="28" t="s">
        <v>5135</v>
      </c>
      <c r="D14051" s="25">
        <v>42279</v>
      </c>
      <c r="F14051" s="26">
        <v>6.3</v>
      </c>
      <c r="G14051" s="28" t="s">
        <v>7119</v>
      </c>
      <c r="H14051" s="28" t="s">
        <v>3365</v>
      </c>
      <c r="J14051" s="28" t="s">
        <v>4911</v>
      </c>
      <c r="K14051" s="29">
        <v>42280</v>
      </c>
      <c r="L14051" s="28" t="s">
        <v>5658</v>
      </c>
      <c r="M14051" s="28" t="s">
        <v>6161</v>
      </c>
    </row>
    <row r="14052" spans="1:13" hidden="1" x14ac:dyDescent="0.2">
      <c r="A14052" s="211">
        <v>98330</v>
      </c>
      <c r="B14052" s="28" t="s">
        <v>4573</v>
      </c>
      <c r="C14052" s="28" t="s">
        <v>5135</v>
      </c>
      <c r="D14052" s="25">
        <v>42280</v>
      </c>
      <c r="F14052" s="26">
        <v>4.6500000000000004</v>
      </c>
      <c r="G14052" s="28" t="s">
        <v>896</v>
      </c>
      <c r="H14052" s="28" t="s">
        <v>3484</v>
      </c>
      <c r="J14052" s="28" t="s">
        <v>4907</v>
      </c>
      <c r="K14052" s="29">
        <v>42282</v>
      </c>
      <c r="L14052" s="28" t="s">
        <v>5658</v>
      </c>
      <c r="M14052" s="28" t="s">
        <v>6234</v>
      </c>
    </row>
    <row r="14053" spans="1:13" hidden="1" x14ac:dyDescent="0.2">
      <c r="A14053" s="27">
        <v>98331</v>
      </c>
      <c r="B14053" s="28" t="s">
        <v>4573</v>
      </c>
      <c r="C14053" s="28" t="s">
        <v>5135</v>
      </c>
      <c r="D14053" s="25">
        <v>42280</v>
      </c>
      <c r="F14053" s="26">
        <v>15.33</v>
      </c>
      <c r="G14053" s="28" t="s">
        <v>5160</v>
      </c>
      <c r="H14053" s="28" t="s">
        <v>7322</v>
      </c>
      <c r="J14053" s="28" t="s">
        <v>7139</v>
      </c>
      <c r="K14053" s="29">
        <v>42282</v>
      </c>
      <c r="L14053" s="28" t="s">
        <v>5658</v>
      </c>
      <c r="M14053" s="28" t="s">
        <v>3390</v>
      </c>
    </row>
    <row r="14054" spans="1:13" hidden="1" x14ac:dyDescent="0.2">
      <c r="A14054" s="211">
        <v>98335</v>
      </c>
      <c r="B14054" s="28" t="s">
        <v>4573</v>
      </c>
      <c r="C14054" s="28" t="s">
        <v>5135</v>
      </c>
      <c r="D14054" s="25">
        <v>42281</v>
      </c>
      <c r="F14054" s="26">
        <v>1</v>
      </c>
      <c r="G14054" s="28" t="s">
        <v>1556</v>
      </c>
      <c r="H14054" s="28" t="s">
        <v>7322</v>
      </c>
      <c r="J14054" s="28" t="s">
        <v>7139</v>
      </c>
      <c r="K14054" s="29">
        <v>42283</v>
      </c>
      <c r="L14054" s="28" t="s">
        <v>5658</v>
      </c>
      <c r="M14054" s="28" t="s">
        <v>4771</v>
      </c>
    </row>
    <row r="14055" spans="1:13" hidden="1" x14ac:dyDescent="0.2">
      <c r="A14055" s="211">
        <v>98332</v>
      </c>
      <c r="B14055" s="33" t="s">
        <v>4573</v>
      </c>
      <c r="C14055" s="33" t="s">
        <v>5135</v>
      </c>
      <c r="D14055" s="25">
        <v>42281</v>
      </c>
      <c r="E14055" s="28" t="s">
        <v>7627</v>
      </c>
      <c r="F14055" s="26">
        <v>20.94</v>
      </c>
      <c r="G14055" s="28" t="s">
        <v>4406</v>
      </c>
      <c r="H14055" s="28" t="s">
        <v>3379</v>
      </c>
      <c r="J14055" s="28" t="s">
        <v>4911</v>
      </c>
      <c r="K14055" s="29">
        <v>42282</v>
      </c>
      <c r="L14055" s="28" t="s">
        <v>5658</v>
      </c>
      <c r="M14055" s="28" t="s">
        <v>4187</v>
      </c>
    </row>
    <row r="14056" spans="1:13" hidden="1" x14ac:dyDescent="0.2">
      <c r="A14056" s="211">
        <v>98333</v>
      </c>
      <c r="B14056" s="28" t="s">
        <v>4573</v>
      </c>
      <c r="C14056" s="28" t="s">
        <v>5135</v>
      </c>
      <c r="D14056" s="25">
        <v>42281</v>
      </c>
      <c r="F14056" s="26">
        <v>50.51</v>
      </c>
      <c r="G14056" s="28" t="s">
        <v>898</v>
      </c>
      <c r="H14056" s="28" t="s">
        <v>3365</v>
      </c>
      <c r="J14056" s="28" t="s">
        <v>4909</v>
      </c>
      <c r="K14056" s="29">
        <v>42282</v>
      </c>
      <c r="L14056" s="28" t="s">
        <v>5658</v>
      </c>
      <c r="M14056" s="28" t="s">
        <v>7231</v>
      </c>
    </row>
    <row r="14057" spans="1:13" hidden="1" x14ac:dyDescent="0.2">
      <c r="A14057" s="27">
        <v>98334</v>
      </c>
      <c r="B14057" s="28" t="s">
        <v>4573</v>
      </c>
      <c r="C14057" s="28" t="s">
        <v>5135</v>
      </c>
      <c r="D14057" s="25">
        <v>42281</v>
      </c>
      <c r="E14057" s="28" t="s">
        <v>7627</v>
      </c>
      <c r="F14057" s="26">
        <v>17</v>
      </c>
      <c r="G14057" s="28" t="s">
        <v>1949</v>
      </c>
      <c r="H14057" s="28" t="s">
        <v>3379</v>
      </c>
      <c r="J14057" s="28" t="s">
        <v>4911</v>
      </c>
      <c r="K14057" s="29">
        <v>42282</v>
      </c>
      <c r="L14057" s="28" t="s">
        <v>5658</v>
      </c>
      <c r="M14057" s="28" t="s">
        <v>7232</v>
      </c>
    </row>
    <row r="14058" spans="1:13" hidden="1" x14ac:dyDescent="0.2">
      <c r="A14058" s="211">
        <v>98121</v>
      </c>
      <c r="B14058" s="28" t="s">
        <v>4573</v>
      </c>
      <c r="C14058" s="28" t="s">
        <v>4574</v>
      </c>
      <c r="D14058" s="25">
        <v>42282</v>
      </c>
      <c r="E14058" s="28" t="s">
        <v>3751</v>
      </c>
      <c r="F14058" s="26">
        <v>111</v>
      </c>
      <c r="G14058" s="28" t="s">
        <v>3751</v>
      </c>
      <c r="H14058" s="28" t="s">
        <v>7311</v>
      </c>
      <c r="J14058" s="28" t="s">
        <v>4907</v>
      </c>
      <c r="K14058" s="29">
        <v>42282</v>
      </c>
      <c r="L14058" s="28" t="s">
        <v>7174</v>
      </c>
      <c r="M14058" s="28" t="s">
        <v>2874</v>
      </c>
    </row>
    <row r="14059" spans="1:13" hidden="1" x14ac:dyDescent="0.2">
      <c r="A14059" s="211">
        <v>98122</v>
      </c>
      <c r="B14059" s="28" t="s">
        <v>4573</v>
      </c>
      <c r="C14059" s="28" t="s">
        <v>4574</v>
      </c>
      <c r="D14059" s="25">
        <v>42282</v>
      </c>
      <c r="F14059" s="26">
        <v>12.1</v>
      </c>
      <c r="G14059" s="28" t="s">
        <v>5143</v>
      </c>
      <c r="H14059" s="28" t="s">
        <v>3381</v>
      </c>
      <c r="J14059" s="28" t="s">
        <v>4909</v>
      </c>
      <c r="K14059" s="29">
        <v>42282</v>
      </c>
      <c r="L14059" s="28" t="s">
        <v>7174</v>
      </c>
      <c r="M14059" s="28" t="s">
        <v>7217</v>
      </c>
    </row>
    <row r="14060" spans="1:13" hidden="1" x14ac:dyDescent="0.2">
      <c r="A14060" s="211">
        <v>98933</v>
      </c>
      <c r="B14060" s="28" t="s">
        <v>4573</v>
      </c>
      <c r="C14060" s="28" t="s">
        <v>5133</v>
      </c>
      <c r="D14060" s="25">
        <v>42282</v>
      </c>
      <c r="F14060" s="26">
        <v>0.01</v>
      </c>
      <c r="G14060" s="28" t="s">
        <v>681</v>
      </c>
      <c r="H14060" s="28" t="s">
        <v>7165</v>
      </c>
      <c r="K14060" s="29">
        <v>42282</v>
      </c>
      <c r="L14060" s="28" t="s">
        <v>5658</v>
      </c>
      <c r="M14060" s="28" t="s">
        <v>2936</v>
      </c>
    </row>
    <row r="14061" spans="1:13" hidden="1" x14ac:dyDescent="0.2">
      <c r="A14061" s="27">
        <v>98120</v>
      </c>
      <c r="B14061" s="28" t="s">
        <v>4573</v>
      </c>
      <c r="C14061" s="28" t="s">
        <v>4574</v>
      </c>
      <c r="D14061" s="25">
        <v>42282</v>
      </c>
      <c r="F14061" s="26">
        <v>35</v>
      </c>
      <c r="G14061" s="28" t="s">
        <v>5152</v>
      </c>
      <c r="H14061" s="28" t="s">
        <v>7311</v>
      </c>
      <c r="J14061" s="28" t="s">
        <v>4683</v>
      </c>
      <c r="K14061" s="29">
        <v>42282</v>
      </c>
      <c r="L14061" s="28" t="s">
        <v>7182</v>
      </c>
      <c r="M14061" s="28" t="s">
        <v>7009</v>
      </c>
    </row>
    <row r="14062" spans="1:13" hidden="1" x14ac:dyDescent="0.2">
      <c r="A14062" s="27">
        <v>98548</v>
      </c>
      <c r="B14062" s="28" t="s">
        <v>4573</v>
      </c>
      <c r="C14062" s="28" t="s">
        <v>2008</v>
      </c>
      <c r="D14062" s="25">
        <v>42282</v>
      </c>
      <c r="F14062" s="26">
        <v>16.25</v>
      </c>
      <c r="G14062" s="28" t="s">
        <v>683</v>
      </c>
      <c r="H14062" s="28" t="s">
        <v>3365</v>
      </c>
      <c r="J14062" s="28" t="s">
        <v>4909</v>
      </c>
      <c r="K14062" s="29">
        <v>42165</v>
      </c>
      <c r="L14062" s="28" t="s">
        <v>5658</v>
      </c>
      <c r="M14062" s="28" t="s">
        <v>4831</v>
      </c>
    </row>
    <row r="14063" spans="1:13" hidden="1" x14ac:dyDescent="0.2">
      <c r="A14063" s="27">
        <v>98337</v>
      </c>
      <c r="B14063" s="28" t="s">
        <v>4573</v>
      </c>
      <c r="C14063" s="28" t="s">
        <v>5135</v>
      </c>
      <c r="D14063" s="25">
        <v>42282</v>
      </c>
      <c r="F14063" s="26">
        <v>5.92</v>
      </c>
      <c r="G14063" s="28" t="s">
        <v>5137</v>
      </c>
      <c r="H14063" s="28" t="s">
        <v>3365</v>
      </c>
      <c r="J14063" s="28" t="s">
        <v>4909</v>
      </c>
      <c r="K14063" s="29">
        <v>42283</v>
      </c>
      <c r="L14063" s="28" t="s">
        <v>5658</v>
      </c>
      <c r="M14063" s="28" t="s">
        <v>6195</v>
      </c>
    </row>
    <row r="14064" spans="1:13" hidden="1" x14ac:dyDescent="0.2">
      <c r="A14064" s="27">
        <v>98338</v>
      </c>
      <c r="B14064" s="28" t="s">
        <v>4573</v>
      </c>
      <c r="C14064" s="28" t="s">
        <v>5135</v>
      </c>
      <c r="D14064" s="25">
        <v>42282</v>
      </c>
      <c r="F14064" s="26">
        <v>34.76</v>
      </c>
      <c r="G14064" s="28" t="s">
        <v>5137</v>
      </c>
      <c r="H14064" s="28" t="s">
        <v>7322</v>
      </c>
      <c r="J14064" s="28" t="s">
        <v>7139</v>
      </c>
      <c r="K14064" s="29">
        <v>42283</v>
      </c>
      <c r="L14064" s="28" t="s">
        <v>5658</v>
      </c>
      <c r="M14064" s="28" t="s">
        <v>6199</v>
      </c>
    </row>
    <row r="14065" spans="1:13" hidden="1" x14ac:dyDescent="0.2">
      <c r="A14065" s="27">
        <v>98934</v>
      </c>
      <c r="B14065" s="28" t="s">
        <v>7124</v>
      </c>
      <c r="C14065" s="28" t="s">
        <v>5133</v>
      </c>
      <c r="D14065" s="25">
        <v>42282</v>
      </c>
      <c r="F14065" s="26">
        <v>-0.05</v>
      </c>
      <c r="G14065" s="28" t="s">
        <v>5133</v>
      </c>
      <c r="H14065" s="28" t="s">
        <v>6666</v>
      </c>
      <c r="K14065" s="29">
        <v>42282</v>
      </c>
      <c r="L14065" s="28" t="s">
        <v>5658</v>
      </c>
      <c r="M14065" s="28" t="s">
        <v>2937</v>
      </c>
    </row>
    <row r="14066" spans="1:13" hidden="1" x14ac:dyDescent="0.2">
      <c r="A14066" s="27">
        <v>98336</v>
      </c>
      <c r="B14066" s="28" t="s">
        <v>4573</v>
      </c>
      <c r="C14066" s="28" t="s">
        <v>5135</v>
      </c>
      <c r="D14066" s="25">
        <v>42282</v>
      </c>
      <c r="F14066" s="26">
        <v>36.5</v>
      </c>
      <c r="G14066" s="28" t="s">
        <v>2204</v>
      </c>
      <c r="H14066" s="28" t="s">
        <v>3379</v>
      </c>
      <c r="J14066" s="28" t="s">
        <v>4907</v>
      </c>
      <c r="K14066" s="29">
        <v>42283</v>
      </c>
      <c r="L14066" s="28" t="s">
        <v>5658</v>
      </c>
      <c r="M14066" s="28" t="s">
        <v>7233</v>
      </c>
    </row>
    <row r="14067" spans="1:13" hidden="1" x14ac:dyDescent="0.2">
      <c r="A14067" s="211">
        <v>98118</v>
      </c>
      <c r="B14067" s="28" t="s">
        <v>5150</v>
      </c>
      <c r="C14067" s="28" t="s">
        <v>4574</v>
      </c>
      <c r="D14067" s="25">
        <v>42283</v>
      </c>
      <c r="E14067" s="28" t="s">
        <v>8008</v>
      </c>
      <c r="F14067" s="26">
        <v>-77064.38</v>
      </c>
      <c r="G14067" s="28" t="s">
        <v>7022</v>
      </c>
      <c r="H14067" s="28" t="s">
        <v>6667</v>
      </c>
      <c r="K14067" s="29">
        <v>42283</v>
      </c>
      <c r="M14067" s="28" t="s">
        <v>6999</v>
      </c>
    </row>
    <row r="14068" spans="1:13" hidden="1" x14ac:dyDescent="0.2">
      <c r="A14068" s="211">
        <v>98119</v>
      </c>
      <c r="B14068" s="28" t="s">
        <v>4573</v>
      </c>
      <c r="C14068" s="28" t="s">
        <v>4574</v>
      </c>
      <c r="D14068" s="25">
        <v>42283</v>
      </c>
      <c r="E14068" s="28" t="s">
        <v>7023</v>
      </c>
      <c r="F14068" s="26">
        <v>150</v>
      </c>
      <c r="G14068" s="28" t="s">
        <v>6757</v>
      </c>
      <c r="H14068" s="28" t="s">
        <v>4599</v>
      </c>
      <c r="I14068" s="28" t="s">
        <v>8095</v>
      </c>
      <c r="J14068" s="28" t="s">
        <v>4905</v>
      </c>
      <c r="K14068" s="29">
        <v>42283</v>
      </c>
      <c r="L14068" s="28" t="s">
        <v>7176</v>
      </c>
      <c r="M14068" s="28">
        <v>1525</v>
      </c>
    </row>
    <row r="14069" spans="1:13" x14ac:dyDescent="0.2">
      <c r="A14069" s="27">
        <v>98339</v>
      </c>
      <c r="B14069" s="28" t="s">
        <v>4573</v>
      </c>
      <c r="C14069" s="28" t="s">
        <v>5135</v>
      </c>
      <c r="D14069" s="25">
        <v>42283</v>
      </c>
      <c r="F14069" s="26">
        <v>20</v>
      </c>
      <c r="G14069" s="28" t="s">
        <v>2201</v>
      </c>
      <c r="H14069" s="28" t="s">
        <v>7151</v>
      </c>
      <c r="J14069" s="28" t="s">
        <v>4911</v>
      </c>
      <c r="K14069" s="29">
        <v>42284</v>
      </c>
      <c r="L14069" s="28" t="s">
        <v>5658</v>
      </c>
      <c r="M14069" s="28" t="s">
        <v>5530</v>
      </c>
    </row>
    <row r="14070" spans="1:13" hidden="1" x14ac:dyDescent="0.2">
      <c r="A14070" s="27">
        <v>98117</v>
      </c>
      <c r="B14070" s="28" t="s">
        <v>4579</v>
      </c>
      <c r="C14070" s="28" t="s">
        <v>4574</v>
      </c>
      <c r="D14070" s="25">
        <v>42283</v>
      </c>
      <c r="F14070" s="26">
        <v>181.21</v>
      </c>
      <c r="G14070" s="28" t="s">
        <v>2008</v>
      </c>
      <c r="H14070" s="28" t="s">
        <v>6667</v>
      </c>
      <c r="K14070" s="29">
        <v>42283</v>
      </c>
      <c r="L14070" s="28" t="s">
        <v>7174</v>
      </c>
      <c r="M14070" s="28" t="s">
        <v>6451</v>
      </c>
    </row>
    <row r="14071" spans="1:13" hidden="1" x14ac:dyDescent="0.2">
      <c r="A14071" s="27">
        <v>98550</v>
      </c>
      <c r="B14071" s="28" t="s">
        <v>4573</v>
      </c>
      <c r="C14071" s="28" t="s">
        <v>2008</v>
      </c>
      <c r="D14071" s="25">
        <v>42283</v>
      </c>
      <c r="F14071" s="26">
        <v>3.85</v>
      </c>
      <c r="G14071" s="28" t="s">
        <v>683</v>
      </c>
      <c r="H14071" s="28" t="s">
        <v>3365</v>
      </c>
      <c r="J14071" s="28" t="s">
        <v>4909</v>
      </c>
      <c r="K14071" s="29">
        <v>42195</v>
      </c>
      <c r="L14071" s="28" t="s">
        <v>5658</v>
      </c>
      <c r="M14071" s="28" t="s">
        <v>4831</v>
      </c>
    </row>
    <row r="14072" spans="1:13" hidden="1" x14ac:dyDescent="0.2">
      <c r="A14072" s="27">
        <v>98340</v>
      </c>
      <c r="B14072" s="28" t="s">
        <v>4573</v>
      </c>
      <c r="C14072" s="28" t="s">
        <v>5135</v>
      </c>
      <c r="D14072" s="25">
        <v>42283</v>
      </c>
      <c r="F14072" s="26">
        <v>1.42</v>
      </c>
      <c r="G14072" s="28" t="s">
        <v>5137</v>
      </c>
      <c r="H14072" s="28" t="s">
        <v>3365</v>
      </c>
      <c r="J14072" s="28" t="s">
        <v>4909</v>
      </c>
      <c r="K14072" s="29">
        <v>42284</v>
      </c>
      <c r="L14072" s="28" t="s">
        <v>5658</v>
      </c>
      <c r="M14072" s="28" t="s">
        <v>6195</v>
      </c>
    </row>
    <row r="14073" spans="1:13" hidden="1" x14ac:dyDescent="0.2">
      <c r="A14073" s="27">
        <v>98549</v>
      </c>
      <c r="B14073" s="28" t="s">
        <v>5150</v>
      </c>
      <c r="C14073" s="28" t="s">
        <v>2008</v>
      </c>
      <c r="D14073" s="25">
        <v>42283</v>
      </c>
      <c r="F14073" s="26">
        <v>-181.21</v>
      </c>
      <c r="G14073" s="28" t="s">
        <v>4574</v>
      </c>
      <c r="H14073" s="28" t="s">
        <v>6667</v>
      </c>
      <c r="K14073" s="29">
        <v>42165</v>
      </c>
      <c r="L14073" s="28" t="s">
        <v>5658</v>
      </c>
      <c r="M14073" s="28" t="s">
        <v>4840</v>
      </c>
    </row>
    <row r="14074" spans="1:13" hidden="1" x14ac:dyDescent="0.2">
      <c r="A14074" s="27">
        <v>98116</v>
      </c>
      <c r="B14074" s="28" t="s">
        <v>5138</v>
      </c>
      <c r="C14074" s="28" t="s">
        <v>4574</v>
      </c>
      <c r="D14074" s="25">
        <v>42283</v>
      </c>
      <c r="F14074" s="26">
        <v>283.32</v>
      </c>
      <c r="G14074" s="28" t="s">
        <v>4574</v>
      </c>
      <c r="H14074" s="28" t="s">
        <v>3381</v>
      </c>
      <c r="K14074" s="29">
        <v>42283</v>
      </c>
      <c r="L14074" s="28" t="s">
        <v>7206</v>
      </c>
      <c r="M14074" s="28" t="s">
        <v>6998</v>
      </c>
    </row>
    <row r="14075" spans="1:13" hidden="1" x14ac:dyDescent="0.2">
      <c r="A14075" s="211">
        <v>98342</v>
      </c>
      <c r="B14075" s="28" t="s">
        <v>4573</v>
      </c>
      <c r="C14075" s="28" t="s">
        <v>5135</v>
      </c>
      <c r="D14075" s="25">
        <v>42284</v>
      </c>
      <c r="F14075" s="26">
        <v>15.98</v>
      </c>
      <c r="G14075" s="28" t="s">
        <v>6733</v>
      </c>
      <c r="H14075" s="28" t="s">
        <v>3379</v>
      </c>
      <c r="J14075" s="28" t="s">
        <v>4907</v>
      </c>
      <c r="K14075" s="29">
        <v>42285</v>
      </c>
      <c r="L14075" s="28" t="s">
        <v>5658</v>
      </c>
      <c r="M14075" s="28" t="s">
        <v>1863</v>
      </c>
    </row>
    <row r="14076" spans="1:13" hidden="1" x14ac:dyDescent="0.2">
      <c r="A14076" s="211">
        <v>98115</v>
      </c>
      <c r="B14076" s="28" t="s">
        <v>4573</v>
      </c>
      <c r="C14076" s="33" t="s">
        <v>4574</v>
      </c>
      <c r="D14076" s="25">
        <v>42284</v>
      </c>
      <c r="F14076" s="26">
        <v>5</v>
      </c>
      <c r="G14076" s="28" t="s">
        <v>4590</v>
      </c>
      <c r="H14076" s="28" t="s">
        <v>5954</v>
      </c>
      <c r="J14076" s="28" t="s">
        <v>4912</v>
      </c>
      <c r="K14076" s="29">
        <v>42284</v>
      </c>
      <c r="L14076" s="28" t="s">
        <v>7182</v>
      </c>
      <c r="M14076" s="28" t="s">
        <v>7008</v>
      </c>
    </row>
    <row r="14077" spans="1:13" hidden="1" x14ac:dyDescent="0.2">
      <c r="A14077" s="211">
        <v>98113</v>
      </c>
      <c r="B14077" s="28" t="s">
        <v>4573</v>
      </c>
      <c r="C14077" s="28" t="s">
        <v>4574</v>
      </c>
      <c r="D14077" s="25">
        <v>42284</v>
      </c>
      <c r="E14077" s="28" t="s">
        <v>8014</v>
      </c>
      <c r="F14077" s="26">
        <v>444</v>
      </c>
      <c r="G14077" s="28" t="s">
        <v>2203</v>
      </c>
      <c r="H14077" s="28" t="s">
        <v>7324</v>
      </c>
      <c r="I14077" s="28" t="s">
        <v>526</v>
      </c>
      <c r="J14077" s="28" t="s">
        <v>4909</v>
      </c>
      <c r="K14077" s="29">
        <v>42284</v>
      </c>
      <c r="L14077" s="28" t="s">
        <v>7176</v>
      </c>
      <c r="M14077" s="28">
        <v>1489</v>
      </c>
    </row>
    <row r="14078" spans="1:13" hidden="1" x14ac:dyDescent="0.2">
      <c r="A14078" s="27">
        <v>98114</v>
      </c>
      <c r="B14078" s="28" t="s">
        <v>4573</v>
      </c>
      <c r="C14078" s="28" t="s">
        <v>4574</v>
      </c>
      <c r="D14078" s="25">
        <v>42284</v>
      </c>
      <c r="E14078" s="28" t="s">
        <v>3388</v>
      </c>
      <c r="F14078" s="26">
        <v>8.19</v>
      </c>
      <c r="G14078" s="28" t="s">
        <v>4589</v>
      </c>
      <c r="H14078" s="28" t="s">
        <v>3381</v>
      </c>
      <c r="J14078" s="28" t="s">
        <v>4907</v>
      </c>
      <c r="K14078" s="29">
        <v>42284</v>
      </c>
      <c r="L14078" s="28" t="s">
        <v>7174</v>
      </c>
      <c r="M14078" s="28" t="s">
        <v>7186</v>
      </c>
    </row>
    <row r="14079" spans="1:13" hidden="1" x14ac:dyDescent="0.2">
      <c r="A14079" s="27">
        <v>98343</v>
      </c>
      <c r="B14079" s="28" t="s">
        <v>4573</v>
      </c>
      <c r="C14079" s="28" t="s">
        <v>5135</v>
      </c>
      <c r="D14079" s="25">
        <v>42284</v>
      </c>
      <c r="F14079" s="26">
        <v>0.63</v>
      </c>
      <c r="G14079" s="28" t="s">
        <v>5137</v>
      </c>
      <c r="H14079" s="28" t="s">
        <v>3365</v>
      </c>
      <c r="J14079" s="28" t="s">
        <v>4909</v>
      </c>
      <c r="K14079" s="29">
        <v>42285</v>
      </c>
      <c r="L14079" s="28" t="s">
        <v>5658</v>
      </c>
      <c r="M14079" s="28" t="s">
        <v>6195</v>
      </c>
    </row>
    <row r="14080" spans="1:13" hidden="1" x14ac:dyDescent="0.2">
      <c r="A14080" s="27">
        <v>98341</v>
      </c>
      <c r="B14080" s="28" t="s">
        <v>4573</v>
      </c>
      <c r="C14080" s="28" t="s">
        <v>5135</v>
      </c>
      <c r="D14080" s="25">
        <v>42284</v>
      </c>
      <c r="E14080" s="28" t="s">
        <v>8398</v>
      </c>
      <c r="F14080" s="26">
        <v>23</v>
      </c>
      <c r="G14080" s="28" t="s">
        <v>191</v>
      </c>
      <c r="H14080" s="28" t="s">
        <v>7154</v>
      </c>
      <c r="J14080" s="28" t="s">
        <v>4905</v>
      </c>
      <c r="K14080" s="29">
        <v>42285</v>
      </c>
      <c r="L14080" s="28" t="s">
        <v>5658</v>
      </c>
      <c r="M14080" s="28" t="s">
        <v>650</v>
      </c>
    </row>
    <row r="14081" spans="1:13" hidden="1" x14ac:dyDescent="0.2">
      <c r="A14081" s="211">
        <v>98351</v>
      </c>
      <c r="B14081" s="28" t="s">
        <v>4573</v>
      </c>
      <c r="C14081" s="28" t="s">
        <v>5135</v>
      </c>
      <c r="D14081" s="25">
        <v>42285</v>
      </c>
      <c r="E14081" s="28" t="s">
        <v>7628</v>
      </c>
      <c r="F14081" s="26">
        <v>212.6</v>
      </c>
      <c r="G14081" s="28" t="s">
        <v>6699</v>
      </c>
      <c r="H14081" s="28" t="s">
        <v>4599</v>
      </c>
      <c r="I14081" s="28" t="s">
        <v>41</v>
      </c>
      <c r="J14081" s="28" t="s">
        <v>4909</v>
      </c>
      <c r="K14081" s="29">
        <v>42286</v>
      </c>
      <c r="L14081" s="28" t="s">
        <v>5658</v>
      </c>
      <c r="M14081" s="28" t="s">
        <v>7234</v>
      </c>
    </row>
    <row r="14082" spans="1:13" hidden="1" x14ac:dyDescent="0.2">
      <c r="A14082" s="27">
        <v>98352</v>
      </c>
      <c r="B14082" s="28" t="s">
        <v>4573</v>
      </c>
      <c r="C14082" s="28" t="s">
        <v>5135</v>
      </c>
      <c r="D14082" s="25">
        <v>42285</v>
      </c>
      <c r="F14082" s="26">
        <v>37.51</v>
      </c>
      <c r="G14082" s="28" t="s">
        <v>7486</v>
      </c>
      <c r="H14082" s="28" t="s">
        <v>3381</v>
      </c>
      <c r="J14082" s="28" t="s">
        <v>4906</v>
      </c>
      <c r="K14082" s="29">
        <v>42286</v>
      </c>
      <c r="L14082" s="28" t="s">
        <v>5658</v>
      </c>
      <c r="M14082" s="28" t="s">
        <v>5565</v>
      </c>
    </row>
    <row r="14083" spans="1:13" hidden="1" x14ac:dyDescent="0.2">
      <c r="A14083" s="211">
        <v>98112</v>
      </c>
      <c r="B14083" s="28" t="s">
        <v>4573</v>
      </c>
      <c r="C14083" s="28" t="s">
        <v>4574</v>
      </c>
      <c r="D14083" s="25">
        <v>42286</v>
      </c>
      <c r="F14083" s="26">
        <v>38</v>
      </c>
      <c r="G14083" s="28" t="s">
        <v>6756</v>
      </c>
      <c r="H14083" s="28" t="s">
        <v>277</v>
      </c>
      <c r="J14083" s="28" t="s">
        <v>4911</v>
      </c>
      <c r="K14083" s="29">
        <v>42286</v>
      </c>
      <c r="L14083" s="28" t="s">
        <v>7174</v>
      </c>
      <c r="M14083" s="28" t="s">
        <v>6785</v>
      </c>
    </row>
    <row r="14084" spans="1:13" hidden="1" x14ac:dyDescent="0.2">
      <c r="A14084" s="211">
        <v>98354</v>
      </c>
      <c r="B14084" s="28" t="s">
        <v>4573</v>
      </c>
      <c r="C14084" s="28" t="s">
        <v>5135</v>
      </c>
      <c r="D14084" s="25">
        <v>42286</v>
      </c>
      <c r="F14084" s="26">
        <v>4.99</v>
      </c>
      <c r="G14084" s="28" t="s">
        <v>566</v>
      </c>
      <c r="H14084" s="28" t="s">
        <v>3484</v>
      </c>
      <c r="J14084" s="28" t="s">
        <v>4911</v>
      </c>
      <c r="K14084" s="29">
        <v>42287</v>
      </c>
      <c r="L14084" s="28" t="s">
        <v>5658</v>
      </c>
      <c r="M14084" s="28" t="s">
        <v>6205</v>
      </c>
    </row>
    <row r="14085" spans="1:13" hidden="1" x14ac:dyDescent="0.2">
      <c r="A14085" s="211">
        <v>98344</v>
      </c>
      <c r="B14085" s="33" t="s">
        <v>4573</v>
      </c>
      <c r="C14085" s="33" t="s">
        <v>5135</v>
      </c>
      <c r="D14085" s="25">
        <v>42286</v>
      </c>
      <c r="E14085" s="28" t="s">
        <v>2570</v>
      </c>
      <c r="F14085" s="26">
        <v>5</v>
      </c>
      <c r="G14085" s="28" t="s">
        <v>1560</v>
      </c>
      <c r="H14085" s="28" t="s">
        <v>4600</v>
      </c>
      <c r="J14085" s="28" t="s">
        <v>4907</v>
      </c>
      <c r="K14085" s="29">
        <v>42289</v>
      </c>
      <c r="L14085" s="33" t="s">
        <v>5658</v>
      </c>
      <c r="M14085" s="28" t="s">
        <v>2735</v>
      </c>
    </row>
    <row r="14086" spans="1:13" hidden="1" x14ac:dyDescent="0.2">
      <c r="A14086" s="27">
        <v>98353</v>
      </c>
      <c r="B14086" s="28" t="s">
        <v>4573</v>
      </c>
      <c r="C14086" s="28" t="s">
        <v>5135</v>
      </c>
      <c r="D14086" s="25">
        <v>42286</v>
      </c>
      <c r="F14086" s="26">
        <v>19</v>
      </c>
      <c r="G14086" s="28" t="s">
        <v>688</v>
      </c>
      <c r="H14086" s="28" t="s">
        <v>4599</v>
      </c>
      <c r="I14086" s="28" t="s">
        <v>7629</v>
      </c>
      <c r="J14086" s="28" t="s">
        <v>4907</v>
      </c>
      <c r="K14086" s="29">
        <v>42287</v>
      </c>
      <c r="L14086" s="28" t="s">
        <v>5658</v>
      </c>
      <c r="M14086" s="28" t="s">
        <v>7553</v>
      </c>
    </row>
    <row r="14087" spans="1:13" hidden="1" x14ac:dyDescent="0.2">
      <c r="A14087" s="27">
        <v>98355</v>
      </c>
      <c r="B14087" s="28" t="s">
        <v>4573</v>
      </c>
      <c r="C14087" s="28" t="s">
        <v>5135</v>
      </c>
      <c r="D14087" s="25">
        <v>42286</v>
      </c>
      <c r="F14087" s="26">
        <v>6.55</v>
      </c>
      <c r="G14087" s="28" t="s">
        <v>683</v>
      </c>
      <c r="H14087" s="28" t="s">
        <v>3365</v>
      </c>
      <c r="J14087" s="28" t="s">
        <v>4909</v>
      </c>
      <c r="K14087" s="29">
        <v>42287</v>
      </c>
      <c r="L14087" s="28" t="s">
        <v>5658</v>
      </c>
      <c r="M14087" s="28" t="s">
        <v>7856</v>
      </c>
    </row>
    <row r="14088" spans="1:13" hidden="1" x14ac:dyDescent="0.2">
      <c r="A14088" s="27">
        <v>98356</v>
      </c>
      <c r="B14088" s="28" t="s">
        <v>4573</v>
      </c>
      <c r="C14088" s="28" t="s">
        <v>5135</v>
      </c>
      <c r="D14088" s="25">
        <v>42286</v>
      </c>
      <c r="F14088" s="26">
        <v>10.45</v>
      </c>
      <c r="G14088" s="28" t="s">
        <v>2210</v>
      </c>
      <c r="H14088" s="28" t="s">
        <v>3484</v>
      </c>
      <c r="J14088" s="28" t="s">
        <v>4907</v>
      </c>
      <c r="K14088" s="29">
        <v>42287</v>
      </c>
      <c r="L14088" s="28" t="s">
        <v>5658</v>
      </c>
      <c r="M14088" s="28" t="s">
        <v>7554</v>
      </c>
    </row>
    <row r="14089" spans="1:13" hidden="1" x14ac:dyDescent="0.2">
      <c r="A14089" s="27">
        <v>98357</v>
      </c>
      <c r="B14089" s="28" t="s">
        <v>4573</v>
      </c>
      <c r="C14089" s="28" t="s">
        <v>5135</v>
      </c>
      <c r="D14089" s="25">
        <v>42286</v>
      </c>
      <c r="E14089" s="28" t="s">
        <v>4101</v>
      </c>
      <c r="F14089" s="26">
        <v>15.36</v>
      </c>
      <c r="G14089" s="28" t="s">
        <v>3697</v>
      </c>
      <c r="H14089" s="28" t="s">
        <v>4599</v>
      </c>
      <c r="I14089" s="28" t="s">
        <v>7629</v>
      </c>
      <c r="J14089" s="28" t="s">
        <v>4907</v>
      </c>
      <c r="K14089" s="29">
        <v>42287</v>
      </c>
      <c r="L14089" s="28" t="s">
        <v>5658</v>
      </c>
      <c r="M14089" s="28" t="s">
        <v>7555</v>
      </c>
    </row>
    <row r="14090" spans="1:13" hidden="1" x14ac:dyDescent="0.2">
      <c r="A14090" s="211">
        <v>98362</v>
      </c>
      <c r="B14090" s="28" t="s">
        <v>4573</v>
      </c>
      <c r="C14090" s="28" t="s">
        <v>5135</v>
      </c>
      <c r="D14090" s="25">
        <v>42287</v>
      </c>
      <c r="E14090" s="28" t="s">
        <v>7631</v>
      </c>
      <c r="F14090" s="26">
        <v>6</v>
      </c>
      <c r="G14090" s="28" t="s">
        <v>7630</v>
      </c>
      <c r="H14090" s="28" t="s">
        <v>3379</v>
      </c>
      <c r="J14090" s="28" t="s">
        <v>4911</v>
      </c>
      <c r="K14090" s="29">
        <v>42289</v>
      </c>
      <c r="L14090" s="28" t="s">
        <v>5658</v>
      </c>
      <c r="M14090" s="28" t="s">
        <v>7560</v>
      </c>
    </row>
    <row r="14091" spans="1:13" hidden="1" x14ac:dyDescent="0.2">
      <c r="A14091" s="211">
        <v>98345</v>
      </c>
      <c r="B14091" s="33" t="s">
        <v>4573</v>
      </c>
      <c r="C14091" s="33" t="s">
        <v>5135</v>
      </c>
      <c r="D14091" s="25">
        <v>42287</v>
      </c>
      <c r="F14091" s="26">
        <v>4.5</v>
      </c>
      <c r="G14091" s="28" t="s">
        <v>1560</v>
      </c>
      <c r="H14091" s="28" t="s">
        <v>4595</v>
      </c>
      <c r="K14091" s="29">
        <v>42289</v>
      </c>
      <c r="L14091" s="33" t="s">
        <v>5658</v>
      </c>
      <c r="M14091" s="28" t="s">
        <v>2735</v>
      </c>
    </row>
    <row r="14092" spans="1:13" hidden="1" x14ac:dyDescent="0.2">
      <c r="A14092" s="211">
        <v>98358</v>
      </c>
      <c r="B14092" s="28" t="s">
        <v>4573</v>
      </c>
      <c r="C14092" s="28" t="s">
        <v>5135</v>
      </c>
      <c r="D14092" s="25">
        <v>42287</v>
      </c>
      <c r="F14092" s="26">
        <v>38</v>
      </c>
      <c r="G14092" s="28" t="s">
        <v>2203</v>
      </c>
      <c r="H14092" s="28" t="s">
        <v>4600</v>
      </c>
      <c r="J14092" s="28" t="s">
        <v>4907</v>
      </c>
      <c r="K14092" s="29">
        <v>42289</v>
      </c>
      <c r="L14092" s="28" t="s">
        <v>5658</v>
      </c>
      <c r="M14092" s="28" t="s">
        <v>7556</v>
      </c>
    </row>
    <row r="14093" spans="1:13" hidden="1" x14ac:dyDescent="0.2">
      <c r="A14093" s="211">
        <v>98359</v>
      </c>
      <c r="B14093" s="28" t="s">
        <v>4573</v>
      </c>
      <c r="C14093" s="28" t="s">
        <v>5135</v>
      </c>
      <c r="D14093" s="25">
        <v>42287</v>
      </c>
      <c r="F14093" s="26">
        <v>83.56</v>
      </c>
      <c r="G14093" s="28" t="s">
        <v>2203</v>
      </c>
      <c r="H14093" s="28" t="s">
        <v>4600</v>
      </c>
      <c r="J14093" s="28" t="s">
        <v>4907</v>
      </c>
      <c r="K14093" s="29">
        <v>42289</v>
      </c>
      <c r="L14093" s="28" t="s">
        <v>5658</v>
      </c>
      <c r="M14093" s="28" t="s">
        <v>7557</v>
      </c>
    </row>
    <row r="14094" spans="1:13" hidden="1" x14ac:dyDescent="0.2">
      <c r="A14094" s="211">
        <v>98360</v>
      </c>
      <c r="B14094" s="28" t="s">
        <v>4573</v>
      </c>
      <c r="C14094" s="28" t="s">
        <v>5135</v>
      </c>
      <c r="D14094" s="25">
        <v>42287</v>
      </c>
      <c r="F14094" s="26">
        <v>45.57</v>
      </c>
      <c r="G14094" s="28" t="s">
        <v>2203</v>
      </c>
      <c r="H14094" s="28" t="s">
        <v>4600</v>
      </c>
      <c r="J14094" s="28" t="s">
        <v>4907</v>
      </c>
      <c r="K14094" s="29">
        <v>42289</v>
      </c>
      <c r="L14094" s="28" t="s">
        <v>5658</v>
      </c>
      <c r="M14094" s="28" t="s">
        <v>7558</v>
      </c>
    </row>
    <row r="14095" spans="1:13" hidden="1" x14ac:dyDescent="0.2">
      <c r="A14095" s="27">
        <v>98361</v>
      </c>
      <c r="B14095" s="28" t="s">
        <v>4573</v>
      </c>
      <c r="C14095" s="28" t="s">
        <v>5135</v>
      </c>
      <c r="D14095" s="25">
        <v>42287</v>
      </c>
      <c r="F14095" s="26">
        <v>30.41</v>
      </c>
      <c r="G14095" s="28" t="s">
        <v>688</v>
      </c>
      <c r="H14095" s="28" t="s">
        <v>4599</v>
      </c>
      <c r="I14095" s="28" t="s">
        <v>7629</v>
      </c>
      <c r="J14095" s="28" t="s">
        <v>4907</v>
      </c>
      <c r="K14095" s="29">
        <v>42289</v>
      </c>
      <c r="L14095" s="28" t="s">
        <v>5658</v>
      </c>
      <c r="M14095" s="28" t="s">
        <v>7559</v>
      </c>
    </row>
    <row r="14096" spans="1:13" hidden="1" x14ac:dyDescent="0.2">
      <c r="A14096" s="27">
        <v>98363</v>
      </c>
      <c r="B14096" s="28" t="s">
        <v>4573</v>
      </c>
      <c r="C14096" s="28" t="s">
        <v>5135</v>
      </c>
      <c r="D14096" s="25">
        <v>42288</v>
      </c>
      <c r="F14096" s="26">
        <v>12.65</v>
      </c>
      <c r="G14096" s="28" t="s">
        <v>683</v>
      </c>
      <c r="H14096" s="28" t="s">
        <v>3365</v>
      </c>
      <c r="J14096" s="28" t="s">
        <v>4909</v>
      </c>
      <c r="K14096" s="29">
        <v>42289</v>
      </c>
      <c r="L14096" s="28" t="s">
        <v>5658</v>
      </c>
      <c r="M14096" s="28" t="s">
        <v>7856</v>
      </c>
    </row>
    <row r="14097" spans="1:13" hidden="1" x14ac:dyDescent="0.2">
      <c r="A14097" s="211">
        <v>98365</v>
      </c>
      <c r="B14097" s="28" t="s">
        <v>4573</v>
      </c>
      <c r="C14097" s="28" t="s">
        <v>5135</v>
      </c>
      <c r="D14097" s="25">
        <v>42289</v>
      </c>
      <c r="F14097" s="26">
        <v>4.75</v>
      </c>
      <c r="G14097" s="28" t="s">
        <v>7996</v>
      </c>
      <c r="H14097" s="28" t="s">
        <v>3484</v>
      </c>
      <c r="J14097" s="28" t="s">
        <v>4907</v>
      </c>
      <c r="K14097" s="29">
        <v>42290</v>
      </c>
      <c r="L14097" s="28" t="s">
        <v>5658</v>
      </c>
      <c r="M14097" s="28" t="s">
        <v>3394</v>
      </c>
    </row>
    <row r="14098" spans="1:13" hidden="1" x14ac:dyDescent="0.2">
      <c r="A14098" s="211">
        <v>98667</v>
      </c>
      <c r="B14098" s="28" t="s">
        <v>4579</v>
      </c>
      <c r="C14098" s="28" t="s">
        <v>7022</v>
      </c>
      <c r="D14098" s="25">
        <v>42289</v>
      </c>
      <c r="F14098" s="26">
        <v>200</v>
      </c>
      <c r="G14098" s="28" t="s">
        <v>4580</v>
      </c>
      <c r="H14098" s="28" t="s">
        <v>6667</v>
      </c>
      <c r="K14098" s="29">
        <v>42289</v>
      </c>
      <c r="L14098" s="28" t="s">
        <v>5540</v>
      </c>
      <c r="M14098" s="28" t="s">
        <v>5897</v>
      </c>
    </row>
    <row r="14099" spans="1:13" hidden="1" x14ac:dyDescent="0.2">
      <c r="A14099" s="211">
        <v>98364</v>
      </c>
      <c r="B14099" s="28" t="s">
        <v>4573</v>
      </c>
      <c r="C14099" s="28" t="s">
        <v>5135</v>
      </c>
      <c r="D14099" s="25">
        <v>42289</v>
      </c>
      <c r="F14099" s="26">
        <v>26.22</v>
      </c>
      <c r="G14099" s="28" t="s">
        <v>898</v>
      </c>
      <c r="H14099" s="28" t="s">
        <v>3365</v>
      </c>
      <c r="J14099" s="28" t="s">
        <v>4909</v>
      </c>
      <c r="K14099" s="29">
        <v>42290</v>
      </c>
      <c r="L14099" s="28" t="s">
        <v>5658</v>
      </c>
      <c r="M14099" s="28" t="s">
        <v>7561</v>
      </c>
    </row>
    <row r="14100" spans="1:13" hidden="1" x14ac:dyDescent="0.2">
      <c r="A14100" s="211">
        <v>98369</v>
      </c>
      <c r="B14100" s="28" t="s">
        <v>4573</v>
      </c>
      <c r="C14100" s="28" t="s">
        <v>5135</v>
      </c>
      <c r="D14100" s="25">
        <v>42289</v>
      </c>
      <c r="F14100" s="26">
        <v>5.99</v>
      </c>
      <c r="G14100" s="28" t="s">
        <v>5710</v>
      </c>
      <c r="H14100" s="28" t="s">
        <v>3381</v>
      </c>
      <c r="J14100" s="28" t="s">
        <v>4909</v>
      </c>
      <c r="K14100" s="29">
        <v>42290</v>
      </c>
      <c r="L14100" s="28" t="s">
        <v>5658</v>
      </c>
      <c r="M14100" s="28" t="s">
        <v>1422</v>
      </c>
    </row>
    <row r="14101" spans="1:13" hidden="1" x14ac:dyDescent="0.2">
      <c r="A14101" s="27">
        <v>98111</v>
      </c>
      <c r="B14101" s="28" t="s">
        <v>4573</v>
      </c>
      <c r="C14101" s="28" t="s">
        <v>4574</v>
      </c>
      <c r="D14101" s="25">
        <v>42289</v>
      </c>
      <c r="F14101" s="26">
        <v>35</v>
      </c>
      <c r="G14101" s="28" t="s">
        <v>5152</v>
      </c>
      <c r="H14101" s="28" t="s">
        <v>7311</v>
      </c>
      <c r="J14101" s="28" t="s">
        <v>4683</v>
      </c>
      <c r="K14101" s="29">
        <v>42289</v>
      </c>
      <c r="L14101" s="28" t="s">
        <v>7182</v>
      </c>
      <c r="M14101" s="28" t="s">
        <v>7007</v>
      </c>
    </row>
    <row r="14102" spans="1:13" hidden="1" x14ac:dyDescent="0.2">
      <c r="A14102" s="27">
        <v>98368</v>
      </c>
      <c r="B14102" s="28" t="s">
        <v>4573</v>
      </c>
      <c r="C14102" s="28" t="s">
        <v>5135</v>
      </c>
      <c r="D14102" s="25">
        <v>42289</v>
      </c>
      <c r="F14102" s="26">
        <v>21.85</v>
      </c>
      <c r="G14102" s="28" t="s">
        <v>683</v>
      </c>
      <c r="H14102" s="28" t="s">
        <v>3365</v>
      </c>
      <c r="J14102" s="28" t="s">
        <v>4909</v>
      </c>
      <c r="K14102" s="29">
        <v>42290</v>
      </c>
      <c r="L14102" s="28" t="s">
        <v>5658</v>
      </c>
      <c r="M14102" s="28" t="s">
        <v>7856</v>
      </c>
    </row>
    <row r="14103" spans="1:13" hidden="1" x14ac:dyDescent="0.2">
      <c r="A14103" s="27">
        <v>98367</v>
      </c>
      <c r="B14103" s="28" t="s">
        <v>4573</v>
      </c>
      <c r="C14103" s="28" t="s">
        <v>5135</v>
      </c>
      <c r="D14103" s="25">
        <v>42289</v>
      </c>
      <c r="F14103" s="26">
        <v>8.67</v>
      </c>
      <c r="G14103" s="28" t="s">
        <v>5137</v>
      </c>
      <c r="H14103" s="28" t="s">
        <v>3365</v>
      </c>
      <c r="J14103" s="28" t="s">
        <v>4909</v>
      </c>
      <c r="K14103" s="29">
        <v>42290</v>
      </c>
      <c r="L14103" s="28" t="s">
        <v>5658</v>
      </c>
      <c r="M14103" s="28" t="s">
        <v>6195</v>
      </c>
    </row>
    <row r="14104" spans="1:13" hidden="1" x14ac:dyDescent="0.2">
      <c r="A14104" s="27">
        <v>98366</v>
      </c>
      <c r="B14104" s="28" t="s">
        <v>4573</v>
      </c>
      <c r="C14104" s="28" t="s">
        <v>5135</v>
      </c>
      <c r="D14104" s="25">
        <v>42289</v>
      </c>
      <c r="F14104" s="26">
        <v>8.5</v>
      </c>
      <c r="G14104" s="28" t="s">
        <v>2204</v>
      </c>
      <c r="H14104" s="28" t="s">
        <v>3379</v>
      </c>
      <c r="J14104" s="28" t="s">
        <v>4907</v>
      </c>
      <c r="K14104" s="29">
        <v>42290</v>
      </c>
      <c r="L14104" s="28" t="s">
        <v>5658</v>
      </c>
      <c r="M14104" s="28" t="s">
        <v>7233</v>
      </c>
    </row>
    <row r="14105" spans="1:13" x14ac:dyDescent="0.2">
      <c r="A14105" s="27">
        <v>98110</v>
      </c>
      <c r="B14105" s="28" t="s">
        <v>4573</v>
      </c>
      <c r="C14105" s="28" t="s">
        <v>4574</v>
      </c>
      <c r="D14105" s="25">
        <v>42289</v>
      </c>
      <c r="F14105" s="26">
        <v>233.99</v>
      </c>
      <c r="G14105" s="28" t="s">
        <v>279</v>
      </c>
      <c r="H14105" s="28" t="s">
        <v>7151</v>
      </c>
      <c r="J14105" s="28" t="s">
        <v>4907</v>
      </c>
      <c r="K14105" s="29">
        <v>42289</v>
      </c>
      <c r="L14105" s="28" t="s">
        <v>7174</v>
      </c>
      <c r="M14105" s="28" t="s">
        <v>2972</v>
      </c>
    </row>
    <row r="14106" spans="1:13" hidden="1" x14ac:dyDescent="0.2">
      <c r="A14106" s="27">
        <v>98371</v>
      </c>
      <c r="B14106" s="28" t="s">
        <v>4573</v>
      </c>
      <c r="C14106" s="28" t="s">
        <v>5135</v>
      </c>
      <c r="D14106" s="25">
        <v>42290</v>
      </c>
      <c r="F14106" s="26">
        <v>32</v>
      </c>
      <c r="G14106" s="28" t="s">
        <v>5137</v>
      </c>
      <c r="H14106" s="28" t="s">
        <v>3365</v>
      </c>
      <c r="J14106" s="28" t="s">
        <v>4909</v>
      </c>
      <c r="K14106" s="29">
        <v>42291</v>
      </c>
      <c r="L14106" s="28" t="s">
        <v>5658</v>
      </c>
      <c r="M14106" s="28" t="s">
        <v>3175</v>
      </c>
    </row>
    <row r="14107" spans="1:13" hidden="1" x14ac:dyDescent="0.2">
      <c r="A14107" s="27">
        <v>98372</v>
      </c>
      <c r="B14107" s="28" t="s">
        <v>4573</v>
      </c>
      <c r="C14107" s="28" t="s">
        <v>5135</v>
      </c>
      <c r="D14107" s="25">
        <v>42290</v>
      </c>
      <c r="F14107" s="26">
        <v>4.09</v>
      </c>
      <c r="G14107" s="28" t="s">
        <v>5137</v>
      </c>
      <c r="H14107" s="28" t="s">
        <v>3365</v>
      </c>
      <c r="J14107" s="28" t="s">
        <v>4909</v>
      </c>
      <c r="K14107" s="29">
        <v>42291</v>
      </c>
      <c r="L14107" s="28" t="s">
        <v>5658</v>
      </c>
      <c r="M14107" s="28" t="s">
        <v>3175</v>
      </c>
    </row>
    <row r="14108" spans="1:13" hidden="1" x14ac:dyDescent="0.2">
      <c r="A14108" s="27">
        <v>98373</v>
      </c>
      <c r="B14108" s="28" t="s">
        <v>4573</v>
      </c>
      <c r="C14108" s="28" t="s">
        <v>5135</v>
      </c>
      <c r="D14108" s="25">
        <v>42290</v>
      </c>
      <c r="F14108" s="26">
        <v>45.87</v>
      </c>
      <c r="G14108" s="28" t="s">
        <v>5137</v>
      </c>
      <c r="H14108" s="28" t="s">
        <v>7322</v>
      </c>
      <c r="J14108" s="28" t="s">
        <v>7139</v>
      </c>
      <c r="K14108" s="29">
        <v>42291</v>
      </c>
      <c r="L14108" s="28" t="s">
        <v>5658</v>
      </c>
      <c r="M14108" s="28" t="s">
        <v>6199</v>
      </c>
    </row>
    <row r="14109" spans="1:13" hidden="1" x14ac:dyDescent="0.2">
      <c r="A14109" s="27">
        <v>98370</v>
      </c>
      <c r="B14109" s="28" t="s">
        <v>4573</v>
      </c>
      <c r="C14109" s="28" t="s">
        <v>5135</v>
      </c>
      <c r="D14109" s="25">
        <v>42290</v>
      </c>
      <c r="E14109" s="28" t="s">
        <v>7627</v>
      </c>
      <c r="F14109" s="26">
        <v>19.350000000000001</v>
      </c>
      <c r="G14109" s="28" t="s">
        <v>1949</v>
      </c>
      <c r="H14109" s="28" t="s">
        <v>3379</v>
      </c>
      <c r="J14109" s="28" t="s">
        <v>4911</v>
      </c>
      <c r="K14109" s="29">
        <v>42291</v>
      </c>
      <c r="L14109" s="28" t="s">
        <v>5658</v>
      </c>
      <c r="M14109" s="28" t="s">
        <v>7232</v>
      </c>
    </row>
    <row r="14110" spans="1:13" hidden="1" x14ac:dyDescent="0.2">
      <c r="A14110" s="27">
        <v>98377</v>
      </c>
      <c r="B14110" s="28" t="s">
        <v>4573</v>
      </c>
      <c r="C14110" s="28" t="s">
        <v>5135</v>
      </c>
      <c r="D14110" s="25">
        <v>42291</v>
      </c>
      <c r="F14110" s="26">
        <v>19.8</v>
      </c>
      <c r="G14110" s="28" t="s">
        <v>7632</v>
      </c>
      <c r="H14110" s="28" t="s">
        <v>3484</v>
      </c>
      <c r="J14110" s="28" t="s">
        <v>4905</v>
      </c>
      <c r="K14110" s="29">
        <v>42292</v>
      </c>
      <c r="L14110" s="28" t="s">
        <v>5658</v>
      </c>
      <c r="M14110" s="28" t="s">
        <v>5728</v>
      </c>
    </row>
    <row r="14111" spans="1:13" hidden="1" x14ac:dyDescent="0.2">
      <c r="A14111" s="27">
        <v>98376.1</v>
      </c>
      <c r="B14111" s="28" t="s">
        <v>4573</v>
      </c>
      <c r="C14111" s="28" t="s">
        <v>5135</v>
      </c>
      <c r="D14111" s="25">
        <v>42291</v>
      </c>
      <c r="E14111" s="28" t="s">
        <v>1331</v>
      </c>
      <c r="F14111" s="26">
        <v>5</v>
      </c>
      <c r="G14111" s="28" t="s">
        <v>5137</v>
      </c>
      <c r="H14111" s="28" t="s">
        <v>3488</v>
      </c>
      <c r="J14111" s="28" t="s">
        <v>4909</v>
      </c>
      <c r="K14111" s="29">
        <v>42292</v>
      </c>
      <c r="L14111" s="28" t="s">
        <v>5658</v>
      </c>
      <c r="M14111" s="28" t="s">
        <v>3175</v>
      </c>
    </row>
    <row r="14112" spans="1:13" hidden="1" x14ac:dyDescent="0.2">
      <c r="A14112" s="27">
        <v>98376.2</v>
      </c>
      <c r="B14112" s="28" t="s">
        <v>4573</v>
      </c>
      <c r="C14112" s="28" t="s">
        <v>5135</v>
      </c>
      <c r="D14112" s="25">
        <v>42291</v>
      </c>
      <c r="F14112" s="26">
        <v>26.51</v>
      </c>
      <c r="G14112" s="28" t="s">
        <v>5137</v>
      </c>
      <c r="H14112" s="28" t="s">
        <v>3365</v>
      </c>
      <c r="J14112" s="28" t="s">
        <v>4909</v>
      </c>
      <c r="K14112" s="29">
        <v>42292</v>
      </c>
      <c r="L14112" s="28" t="s">
        <v>5658</v>
      </c>
      <c r="M14112" s="28" t="s">
        <v>3175</v>
      </c>
    </row>
    <row r="14113" spans="1:13" hidden="1" x14ac:dyDescent="0.2">
      <c r="A14113" s="27">
        <v>98375.1</v>
      </c>
      <c r="B14113" s="28" t="s">
        <v>4573</v>
      </c>
      <c r="C14113" s="28" t="s">
        <v>5135</v>
      </c>
      <c r="D14113" s="25">
        <v>42291</v>
      </c>
      <c r="E14113" s="28" t="s">
        <v>930</v>
      </c>
      <c r="F14113" s="26">
        <v>60</v>
      </c>
      <c r="G14113" s="28" t="s">
        <v>3358</v>
      </c>
      <c r="H14113" s="28" t="s">
        <v>4600</v>
      </c>
      <c r="J14113" s="28" t="s">
        <v>4907</v>
      </c>
      <c r="K14113" s="29">
        <v>42292</v>
      </c>
      <c r="L14113" s="28" t="s">
        <v>5658</v>
      </c>
      <c r="M14113" s="28" t="s">
        <v>5019</v>
      </c>
    </row>
    <row r="14114" spans="1:13" hidden="1" x14ac:dyDescent="0.2">
      <c r="A14114" s="27">
        <v>98375.2</v>
      </c>
      <c r="B14114" s="28" t="s">
        <v>4573</v>
      </c>
      <c r="C14114" s="28" t="s">
        <v>5135</v>
      </c>
      <c r="D14114" s="25">
        <v>42291</v>
      </c>
      <c r="E14114" s="28" t="s">
        <v>4103</v>
      </c>
      <c r="F14114" s="26">
        <v>59.98</v>
      </c>
      <c r="G14114" s="28" t="s">
        <v>3358</v>
      </c>
      <c r="H14114" s="28" t="s">
        <v>4599</v>
      </c>
      <c r="I14114" s="28" t="s">
        <v>8095</v>
      </c>
      <c r="J14114" s="28" t="s">
        <v>4905</v>
      </c>
      <c r="K14114" s="29">
        <v>42292</v>
      </c>
      <c r="L14114" s="28" t="s">
        <v>5658</v>
      </c>
      <c r="M14114" s="28" t="s">
        <v>5019</v>
      </c>
    </row>
    <row r="14115" spans="1:13" x14ac:dyDescent="0.2">
      <c r="A14115" s="27">
        <v>98374</v>
      </c>
      <c r="B14115" s="28" t="s">
        <v>4573</v>
      </c>
      <c r="C14115" s="28" t="s">
        <v>5135</v>
      </c>
      <c r="D14115" s="25">
        <v>42291</v>
      </c>
      <c r="F14115" s="26">
        <v>263.89999999999998</v>
      </c>
      <c r="G14115" s="28" t="s">
        <v>2205</v>
      </c>
      <c r="H14115" s="28" t="s">
        <v>7151</v>
      </c>
      <c r="J14115" s="28" t="s">
        <v>4911</v>
      </c>
      <c r="K14115" s="29">
        <v>42292</v>
      </c>
      <c r="L14115" s="28" t="s">
        <v>5658</v>
      </c>
      <c r="M14115" s="28" t="s">
        <v>1584</v>
      </c>
    </row>
    <row r="14116" spans="1:13" hidden="1" x14ac:dyDescent="0.2">
      <c r="A14116" s="211">
        <v>98378</v>
      </c>
      <c r="B14116" s="28" t="s">
        <v>4573</v>
      </c>
      <c r="C14116" s="28" t="s">
        <v>5135</v>
      </c>
      <c r="D14116" s="25">
        <v>42292</v>
      </c>
      <c r="F14116" s="26">
        <v>10.4</v>
      </c>
      <c r="G14116" s="28" t="s">
        <v>990</v>
      </c>
      <c r="H14116" s="28" t="s">
        <v>3379</v>
      </c>
      <c r="J14116" s="28" t="s">
        <v>4907</v>
      </c>
      <c r="K14116" s="29">
        <v>42293</v>
      </c>
      <c r="L14116" s="28" t="s">
        <v>5658</v>
      </c>
      <c r="M14116" s="28" t="s">
        <v>1523</v>
      </c>
    </row>
    <row r="14117" spans="1:13" hidden="1" x14ac:dyDescent="0.2">
      <c r="A14117" s="27">
        <v>98379</v>
      </c>
      <c r="B14117" s="28" t="s">
        <v>4573</v>
      </c>
      <c r="C14117" s="28" t="s">
        <v>5135</v>
      </c>
      <c r="D14117" s="25">
        <v>42292</v>
      </c>
      <c r="F14117" s="26">
        <v>9.99</v>
      </c>
      <c r="G14117" s="28" t="s">
        <v>4139</v>
      </c>
      <c r="H14117" s="28" t="s">
        <v>3381</v>
      </c>
      <c r="J14117" s="28" t="s">
        <v>4911</v>
      </c>
      <c r="K14117" s="29">
        <v>42294</v>
      </c>
      <c r="L14117" s="28" t="s">
        <v>5658</v>
      </c>
      <c r="M14117" s="28" t="s">
        <v>1614</v>
      </c>
    </row>
    <row r="14118" spans="1:13" hidden="1" x14ac:dyDescent="0.2">
      <c r="A14118" s="211">
        <v>98382</v>
      </c>
      <c r="B14118" s="28" t="s">
        <v>4573</v>
      </c>
      <c r="C14118" s="28" t="s">
        <v>5135</v>
      </c>
      <c r="D14118" s="25">
        <v>42293</v>
      </c>
      <c r="F14118" s="26">
        <v>12.35</v>
      </c>
      <c r="G14118" s="28" t="s">
        <v>7996</v>
      </c>
      <c r="H14118" s="28" t="s">
        <v>3484</v>
      </c>
      <c r="J14118" s="28" t="s">
        <v>4907</v>
      </c>
      <c r="K14118" s="29">
        <v>42294</v>
      </c>
      <c r="L14118" s="28" t="s">
        <v>5658</v>
      </c>
      <c r="M14118" s="28" t="s">
        <v>704</v>
      </c>
    </row>
    <row r="14119" spans="1:13" hidden="1" x14ac:dyDescent="0.2">
      <c r="A14119" s="27">
        <v>98109</v>
      </c>
      <c r="B14119" s="28" t="s">
        <v>4582</v>
      </c>
      <c r="C14119" s="28" t="s">
        <v>4574</v>
      </c>
      <c r="D14119" s="25">
        <v>42293</v>
      </c>
      <c r="F14119" s="26">
        <v>-83.22</v>
      </c>
      <c r="G14119" s="28" t="s">
        <v>8021</v>
      </c>
      <c r="H14119" s="28" t="s">
        <v>6666</v>
      </c>
      <c r="J14119" s="28" t="s">
        <v>4911</v>
      </c>
      <c r="K14119" s="29">
        <v>42293</v>
      </c>
      <c r="L14119" s="28" t="s">
        <v>2984</v>
      </c>
      <c r="M14119" s="28" t="s">
        <v>3490</v>
      </c>
    </row>
    <row r="14120" spans="1:13" hidden="1" x14ac:dyDescent="0.2">
      <c r="A14120" s="27">
        <v>98383</v>
      </c>
      <c r="B14120" s="28" t="s">
        <v>4573</v>
      </c>
      <c r="C14120" s="28" t="s">
        <v>5135</v>
      </c>
      <c r="D14120" s="25">
        <v>42293</v>
      </c>
      <c r="F14120" s="26">
        <v>5.8</v>
      </c>
      <c r="G14120" s="28" t="s">
        <v>7119</v>
      </c>
      <c r="H14120" s="28" t="s">
        <v>3365</v>
      </c>
      <c r="J14120" s="28" t="s">
        <v>4911</v>
      </c>
      <c r="K14120" s="29">
        <v>42294</v>
      </c>
      <c r="L14120" s="28" t="s">
        <v>5658</v>
      </c>
      <c r="M14120" s="28" t="s">
        <v>6161</v>
      </c>
    </row>
    <row r="14121" spans="1:13" hidden="1" x14ac:dyDescent="0.2">
      <c r="A14121" s="27">
        <v>98381</v>
      </c>
      <c r="B14121" s="28" t="s">
        <v>4573</v>
      </c>
      <c r="C14121" s="28" t="s">
        <v>5135</v>
      </c>
      <c r="D14121" s="25">
        <v>42293</v>
      </c>
      <c r="E14121" s="28" t="s">
        <v>7627</v>
      </c>
      <c r="F14121" s="26">
        <v>7.75</v>
      </c>
      <c r="G14121" s="28" t="s">
        <v>1949</v>
      </c>
      <c r="H14121" s="28" t="s">
        <v>3379</v>
      </c>
      <c r="J14121" s="28" t="s">
        <v>4911</v>
      </c>
      <c r="K14121" s="29">
        <v>42294</v>
      </c>
      <c r="L14121" s="28" t="s">
        <v>5658</v>
      </c>
      <c r="M14121" s="28" t="s">
        <v>7232</v>
      </c>
    </row>
    <row r="14122" spans="1:13" hidden="1" x14ac:dyDescent="0.2">
      <c r="A14122" s="27">
        <v>98380</v>
      </c>
      <c r="B14122" s="28" t="s">
        <v>4573</v>
      </c>
      <c r="C14122" s="28" t="s">
        <v>5135</v>
      </c>
      <c r="D14122" s="25">
        <v>42293</v>
      </c>
      <c r="E14122" s="28" t="s">
        <v>1203</v>
      </c>
      <c r="F14122" s="26">
        <v>17.98</v>
      </c>
      <c r="G14122" s="28" t="s">
        <v>1142</v>
      </c>
      <c r="H14122" s="28" t="s">
        <v>5953</v>
      </c>
      <c r="J14122" s="28" t="s">
        <v>4907</v>
      </c>
      <c r="K14122" s="29">
        <v>42294</v>
      </c>
      <c r="L14122" s="28" t="s">
        <v>5658</v>
      </c>
      <c r="M14122" s="28" t="s">
        <v>7562</v>
      </c>
    </row>
    <row r="14123" spans="1:13" hidden="1" x14ac:dyDescent="0.2">
      <c r="A14123" s="211">
        <v>98384</v>
      </c>
      <c r="B14123" s="28" t="s">
        <v>4573</v>
      </c>
      <c r="C14123" s="28" t="s">
        <v>5135</v>
      </c>
      <c r="D14123" s="25">
        <v>42294</v>
      </c>
      <c r="E14123" s="28" t="s">
        <v>7633</v>
      </c>
      <c r="F14123" s="26">
        <v>110</v>
      </c>
      <c r="G14123" s="28" t="s">
        <v>899</v>
      </c>
      <c r="H14123" s="28" t="s">
        <v>4599</v>
      </c>
      <c r="I14123" s="28" t="s">
        <v>8095</v>
      </c>
      <c r="J14123" s="28" t="s">
        <v>4905</v>
      </c>
      <c r="K14123" s="29">
        <v>42296</v>
      </c>
      <c r="L14123" s="28" t="s">
        <v>5658</v>
      </c>
      <c r="M14123" s="28" t="s">
        <v>2591</v>
      </c>
    </row>
    <row r="14124" spans="1:13" hidden="1" x14ac:dyDescent="0.2">
      <c r="A14124" s="211">
        <v>98386</v>
      </c>
      <c r="B14124" s="28" t="s">
        <v>4573</v>
      </c>
      <c r="C14124" s="28" t="s">
        <v>5135</v>
      </c>
      <c r="D14124" s="25">
        <v>42294</v>
      </c>
      <c r="F14124" s="26">
        <v>4</v>
      </c>
      <c r="G14124" s="28" t="s">
        <v>990</v>
      </c>
      <c r="H14124" s="28" t="s">
        <v>3379</v>
      </c>
      <c r="J14124" s="28" t="s">
        <v>4907</v>
      </c>
      <c r="K14124" s="29">
        <v>42296</v>
      </c>
      <c r="L14124" s="28" t="s">
        <v>5658</v>
      </c>
      <c r="M14124" s="28" t="s">
        <v>1523</v>
      </c>
    </row>
    <row r="14125" spans="1:13" hidden="1" x14ac:dyDescent="0.2">
      <c r="A14125" s="211">
        <v>98346</v>
      </c>
      <c r="B14125" s="33" t="s">
        <v>4573</v>
      </c>
      <c r="C14125" s="33" t="s">
        <v>5135</v>
      </c>
      <c r="D14125" s="25">
        <v>42294</v>
      </c>
      <c r="E14125" s="28" t="s">
        <v>4097</v>
      </c>
      <c r="F14125" s="26">
        <v>17.3</v>
      </c>
      <c r="G14125" s="28" t="s">
        <v>1560</v>
      </c>
      <c r="H14125" s="28" t="s">
        <v>7323</v>
      </c>
      <c r="J14125" s="28" t="s">
        <v>4912</v>
      </c>
      <c r="K14125" s="29">
        <v>42296</v>
      </c>
      <c r="L14125" s="33" t="s">
        <v>5658</v>
      </c>
      <c r="M14125" s="28" t="s">
        <v>2735</v>
      </c>
    </row>
    <row r="14126" spans="1:13" hidden="1" x14ac:dyDescent="0.2">
      <c r="A14126" s="27">
        <v>98385</v>
      </c>
      <c r="B14126" s="28" t="s">
        <v>4573</v>
      </c>
      <c r="C14126" s="28" t="s">
        <v>5135</v>
      </c>
      <c r="D14126" s="25">
        <v>42294</v>
      </c>
      <c r="E14126" s="28" t="s">
        <v>7634</v>
      </c>
      <c r="F14126" s="26">
        <v>67.400000000000006</v>
      </c>
      <c r="G14126" s="28" t="s">
        <v>688</v>
      </c>
      <c r="H14126" s="28" t="s">
        <v>3484</v>
      </c>
      <c r="J14126" s="28" t="s">
        <v>4911</v>
      </c>
      <c r="K14126" s="29">
        <v>42296</v>
      </c>
      <c r="L14126" s="28" t="s">
        <v>5658</v>
      </c>
      <c r="M14126" s="28" t="s">
        <v>7563</v>
      </c>
    </row>
    <row r="14127" spans="1:13" hidden="1" x14ac:dyDescent="0.2">
      <c r="A14127" s="27">
        <v>98528</v>
      </c>
      <c r="B14127" s="28" t="s">
        <v>4573</v>
      </c>
      <c r="C14127" s="28" t="s">
        <v>2008</v>
      </c>
      <c r="D14127" s="25">
        <v>42294</v>
      </c>
      <c r="F14127" s="26">
        <v>48.1</v>
      </c>
      <c r="G14127" s="28" t="s">
        <v>683</v>
      </c>
      <c r="H14127" s="28" t="s">
        <v>3365</v>
      </c>
      <c r="J14127" s="28" t="s">
        <v>4909</v>
      </c>
      <c r="K14127" s="29" t="s">
        <v>7645</v>
      </c>
      <c r="L14127" s="28" t="s">
        <v>5658</v>
      </c>
      <c r="M14127" s="28" t="s">
        <v>4836</v>
      </c>
    </row>
    <row r="14128" spans="1:13" hidden="1" x14ac:dyDescent="0.2">
      <c r="A14128" s="27">
        <v>98529</v>
      </c>
      <c r="B14128" s="28" t="s">
        <v>4573</v>
      </c>
      <c r="C14128" s="28" t="s">
        <v>2008</v>
      </c>
      <c r="D14128" s="25">
        <v>42294</v>
      </c>
      <c r="F14128" s="26">
        <v>18.899999999999999</v>
      </c>
      <c r="G14128" s="28" t="s">
        <v>683</v>
      </c>
      <c r="H14128" s="28" t="s">
        <v>3365</v>
      </c>
      <c r="J14128" s="28" t="s">
        <v>4909</v>
      </c>
      <c r="K14128" s="29" t="s">
        <v>7645</v>
      </c>
      <c r="L14128" s="28" t="s">
        <v>5658</v>
      </c>
      <c r="M14128" s="28" t="s">
        <v>4836</v>
      </c>
    </row>
    <row r="14129" spans="1:13" hidden="1" x14ac:dyDescent="0.2">
      <c r="A14129" s="211">
        <v>98387</v>
      </c>
      <c r="B14129" s="28" t="s">
        <v>4573</v>
      </c>
      <c r="C14129" s="28" t="s">
        <v>5135</v>
      </c>
      <c r="D14129" s="25">
        <v>42295</v>
      </c>
      <c r="F14129" s="26">
        <v>4.4000000000000004</v>
      </c>
      <c r="G14129" s="28" t="s">
        <v>896</v>
      </c>
      <c r="H14129" s="28" t="s">
        <v>3484</v>
      </c>
      <c r="J14129" s="28" t="s">
        <v>4907</v>
      </c>
      <c r="K14129" s="29">
        <v>42296</v>
      </c>
      <c r="L14129" s="28" t="s">
        <v>5658</v>
      </c>
      <c r="M14129" s="28" t="s">
        <v>3391</v>
      </c>
    </row>
    <row r="14130" spans="1:13" hidden="1" x14ac:dyDescent="0.2">
      <c r="A14130" s="27">
        <v>98527.1</v>
      </c>
      <c r="B14130" s="28" t="s">
        <v>4573</v>
      </c>
      <c r="C14130" s="28" t="s">
        <v>2008</v>
      </c>
      <c r="D14130" s="25">
        <v>42295</v>
      </c>
      <c r="E14130" s="28" t="s">
        <v>5431</v>
      </c>
      <c r="F14130" s="26">
        <v>11</v>
      </c>
      <c r="G14130" s="28" t="s">
        <v>683</v>
      </c>
      <c r="H14130" s="28" t="s">
        <v>3488</v>
      </c>
      <c r="J14130" s="28" t="s">
        <v>4909</v>
      </c>
      <c r="K14130" s="29" t="s">
        <v>7645</v>
      </c>
      <c r="L14130" s="28" t="s">
        <v>5658</v>
      </c>
      <c r="M14130" s="28" t="s">
        <v>4836</v>
      </c>
    </row>
    <row r="14131" spans="1:13" hidden="1" x14ac:dyDescent="0.2">
      <c r="A14131" s="27">
        <v>98527.2</v>
      </c>
      <c r="B14131" s="28" t="s">
        <v>4573</v>
      </c>
      <c r="C14131" s="28" t="s">
        <v>2008</v>
      </c>
      <c r="D14131" s="25">
        <v>42295</v>
      </c>
      <c r="E14131" s="28" t="s">
        <v>979</v>
      </c>
      <c r="F14131" s="26">
        <v>10</v>
      </c>
      <c r="G14131" s="28" t="s">
        <v>683</v>
      </c>
      <c r="H14131" s="28" t="s">
        <v>3370</v>
      </c>
      <c r="J14131" s="28" t="s">
        <v>4909</v>
      </c>
      <c r="K14131" s="29" t="s">
        <v>7645</v>
      </c>
      <c r="L14131" s="28" t="s">
        <v>5658</v>
      </c>
      <c r="M14131" s="28" t="s">
        <v>4836</v>
      </c>
    </row>
    <row r="14132" spans="1:13" hidden="1" x14ac:dyDescent="0.2">
      <c r="A14132" s="211">
        <v>98390</v>
      </c>
      <c r="B14132" s="28" t="s">
        <v>4573</v>
      </c>
      <c r="C14132" s="28" t="s">
        <v>5135</v>
      </c>
      <c r="D14132" s="25">
        <v>42296</v>
      </c>
      <c r="E14132" s="28" t="s">
        <v>7610</v>
      </c>
      <c r="F14132" s="26">
        <v>5.98</v>
      </c>
      <c r="G14132" s="28" t="s">
        <v>2203</v>
      </c>
      <c r="H14132" s="28" t="s">
        <v>3484</v>
      </c>
      <c r="J14132" s="28" t="s">
        <v>4905</v>
      </c>
      <c r="K14132" s="29">
        <v>42297</v>
      </c>
      <c r="L14132" s="28" t="s">
        <v>5658</v>
      </c>
      <c r="M14132" s="28" t="s">
        <v>7564</v>
      </c>
    </row>
    <row r="14133" spans="1:13" hidden="1" x14ac:dyDescent="0.2">
      <c r="A14133" s="27">
        <v>98665</v>
      </c>
      <c r="B14133" s="28" t="s">
        <v>4573</v>
      </c>
      <c r="C14133" s="28" t="s">
        <v>7022</v>
      </c>
      <c r="D14133" s="25">
        <v>42296</v>
      </c>
      <c r="F14133" s="26">
        <v>35</v>
      </c>
      <c r="G14133" s="28" t="s">
        <v>5152</v>
      </c>
      <c r="H14133" s="28" t="s">
        <v>7311</v>
      </c>
      <c r="J14133" s="28" t="s">
        <v>4683</v>
      </c>
      <c r="K14133" s="29">
        <v>42296</v>
      </c>
      <c r="L14133" s="28" t="s">
        <v>8326</v>
      </c>
      <c r="M14133" s="28" t="s">
        <v>8327</v>
      </c>
    </row>
    <row r="14134" spans="1:13" hidden="1" x14ac:dyDescent="0.2">
      <c r="A14134" s="27">
        <v>98530</v>
      </c>
      <c r="B14134" s="28" t="s">
        <v>4573</v>
      </c>
      <c r="C14134" s="28" t="s">
        <v>2008</v>
      </c>
      <c r="D14134" s="25">
        <v>42296</v>
      </c>
      <c r="F14134" s="26">
        <v>5.0999999999999996</v>
      </c>
      <c r="G14134" s="28" t="s">
        <v>683</v>
      </c>
      <c r="H14134" s="28" t="s">
        <v>3365</v>
      </c>
      <c r="J14134" s="28" t="s">
        <v>4909</v>
      </c>
      <c r="K14134" s="29" t="s">
        <v>7646</v>
      </c>
      <c r="L14134" s="28" t="s">
        <v>5658</v>
      </c>
      <c r="M14134" s="28" t="s">
        <v>4836</v>
      </c>
    </row>
    <row r="14135" spans="1:13" hidden="1" x14ac:dyDescent="0.2">
      <c r="A14135" s="27">
        <v>98666</v>
      </c>
      <c r="B14135" s="28" t="s">
        <v>4585</v>
      </c>
      <c r="C14135" s="28" t="s">
        <v>7022</v>
      </c>
      <c r="D14135" s="25">
        <v>42296</v>
      </c>
      <c r="F14135" s="26">
        <v>79.790000000000006</v>
      </c>
      <c r="G14135" s="28" t="s">
        <v>5142</v>
      </c>
      <c r="H14135" s="28" t="s">
        <v>5948</v>
      </c>
      <c r="K14135" s="29">
        <v>42296</v>
      </c>
      <c r="L14135" s="28" t="s">
        <v>5538</v>
      </c>
      <c r="M14135" s="28" t="s">
        <v>5896</v>
      </c>
    </row>
    <row r="14136" spans="1:13" hidden="1" x14ac:dyDescent="0.2">
      <c r="A14136" s="27">
        <v>98389</v>
      </c>
      <c r="B14136" s="28" t="s">
        <v>4573</v>
      </c>
      <c r="C14136" s="28" t="s">
        <v>5135</v>
      </c>
      <c r="D14136" s="25">
        <v>42296</v>
      </c>
      <c r="F14136" s="26">
        <v>5.43</v>
      </c>
      <c r="G14136" s="28" t="s">
        <v>5137</v>
      </c>
      <c r="H14136" s="28" t="s">
        <v>3365</v>
      </c>
      <c r="J14136" s="28" t="s">
        <v>4909</v>
      </c>
      <c r="K14136" s="29">
        <v>42297</v>
      </c>
      <c r="L14136" s="28" t="s">
        <v>5658</v>
      </c>
      <c r="M14136" s="28" t="s">
        <v>6195</v>
      </c>
    </row>
    <row r="14137" spans="1:13" hidden="1" x14ac:dyDescent="0.2">
      <c r="A14137" s="27">
        <v>98388</v>
      </c>
      <c r="B14137" s="28" t="s">
        <v>4573</v>
      </c>
      <c r="C14137" s="28" t="s">
        <v>5135</v>
      </c>
      <c r="D14137" s="25">
        <v>42296</v>
      </c>
      <c r="F14137" s="26">
        <v>8.5</v>
      </c>
      <c r="G14137" s="28" t="s">
        <v>2204</v>
      </c>
      <c r="H14137" s="28" t="s">
        <v>3379</v>
      </c>
      <c r="J14137" s="28" t="s">
        <v>4907</v>
      </c>
      <c r="K14137" s="29">
        <v>42297</v>
      </c>
      <c r="L14137" s="28" t="s">
        <v>5658</v>
      </c>
      <c r="M14137" s="28" t="s">
        <v>7233</v>
      </c>
    </row>
    <row r="14138" spans="1:13" hidden="1" x14ac:dyDescent="0.2">
      <c r="A14138" s="211">
        <v>98555</v>
      </c>
      <c r="B14138" s="28" t="s">
        <v>4573</v>
      </c>
      <c r="C14138" s="28" t="s">
        <v>4580</v>
      </c>
      <c r="D14138" s="25">
        <v>42297</v>
      </c>
      <c r="F14138" s="26">
        <v>17.649999999999999</v>
      </c>
      <c r="G14138" s="28" t="s">
        <v>7301</v>
      </c>
      <c r="H14138" s="28" t="s">
        <v>3365</v>
      </c>
      <c r="J14138" s="28" t="s">
        <v>4909</v>
      </c>
    </row>
    <row r="14139" spans="1:13" hidden="1" x14ac:dyDescent="0.2">
      <c r="A14139" s="27">
        <v>98108</v>
      </c>
      <c r="B14139" s="28" t="s">
        <v>4582</v>
      </c>
      <c r="C14139" s="28" t="s">
        <v>4574</v>
      </c>
      <c r="D14139" s="25">
        <v>42297</v>
      </c>
      <c r="F14139" s="26">
        <v>-39.25</v>
      </c>
      <c r="G14139" s="28" t="s">
        <v>6407</v>
      </c>
      <c r="H14139" s="28" t="s">
        <v>6666</v>
      </c>
      <c r="J14139" s="28" t="s">
        <v>4911</v>
      </c>
      <c r="K14139" s="29">
        <v>42297</v>
      </c>
      <c r="L14139" s="28" t="s">
        <v>2984</v>
      </c>
      <c r="M14139" s="28" t="s">
        <v>132</v>
      </c>
    </row>
    <row r="14140" spans="1:13" hidden="1" x14ac:dyDescent="0.2">
      <c r="A14140" s="27">
        <v>98391</v>
      </c>
      <c r="B14140" s="28" t="s">
        <v>4573</v>
      </c>
      <c r="C14140" s="28" t="s">
        <v>5135</v>
      </c>
      <c r="D14140" s="25">
        <v>42297</v>
      </c>
      <c r="F14140" s="26">
        <v>11.57</v>
      </c>
      <c r="G14140" s="28" t="s">
        <v>5137</v>
      </c>
      <c r="H14140" s="28" t="s">
        <v>3365</v>
      </c>
      <c r="J14140" s="28" t="s">
        <v>4909</v>
      </c>
      <c r="K14140" s="29">
        <v>42298</v>
      </c>
      <c r="L14140" s="28" t="s">
        <v>5658</v>
      </c>
      <c r="M14140" s="28" t="s">
        <v>3175</v>
      </c>
    </row>
    <row r="14141" spans="1:13" hidden="1" x14ac:dyDescent="0.2">
      <c r="A14141" s="27">
        <v>98664</v>
      </c>
      <c r="B14141" s="28" t="s">
        <v>4573</v>
      </c>
      <c r="C14141" s="28" t="s">
        <v>7022</v>
      </c>
      <c r="D14141" s="25">
        <v>42297</v>
      </c>
      <c r="F14141" s="26">
        <v>5000</v>
      </c>
      <c r="G14141" s="28" t="s">
        <v>3344</v>
      </c>
      <c r="H14141" s="28" t="s">
        <v>7324</v>
      </c>
      <c r="I14141" s="28" t="s">
        <v>2516</v>
      </c>
      <c r="J14141" s="28" t="s">
        <v>4909</v>
      </c>
      <c r="K14141" s="29">
        <v>42297</v>
      </c>
      <c r="L14141" s="28" t="s">
        <v>5361</v>
      </c>
      <c r="M14141" s="28" t="s">
        <v>8328</v>
      </c>
    </row>
    <row r="14142" spans="1:13" hidden="1" x14ac:dyDescent="0.2">
      <c r="A14142" s="211">
        <v>98392</v>
      </c>
      <c r="B14142" s="28" t="s">
        <v>4573</v>
      </c>
      <c r="C14142" s="28" t="s">
        <v>5135</v>
      </c>
      <c r="D14142" s="25">
        <v>42298</v>
      </c>
      <c r="E14142" s="28" t="s">
        <v>369</v>
      </c>
      <c r="F14142" s="26">
        <v>36.42</v>
      </c>
      <c r="G14142" s="28" t="s">
        <v>6085</v>
      </c>
      <c r="H14142" s="28" t="s">
        <v>277</v>
      </c>
      <c r="I14142" s="28" t="s">
        <v>4128</v>
      </c>
      <c r="J14142" s="28" t="s">
        <v>4909</v>
      </c>
      <c r="K14142" s="29">
        <v>42299</v>
      </c>
      <c r="L14142" s="28" t="s">
        <v>5658</v>
      </c>
      <c r="M14142" s="28" t="s">
        <v>8169</v>
      </c>
    </row>
    <row r="14143" spans="1:13" hidden="1" x14ac:dyDescent="0.2">
      <c r="A14143" s="27">
        <v>98393</v>
      </c>
      <c r="B14143" s="28" t="s">
        <v>4573</v>
      </c>
      <c r="C14143" s="28" t="s">
        <v>5135</v>
      </c>
      <c r="D14143" s="25">
        <v>42298</v>
      </c>
      <c r="E14143" s="28" t="s">
        <v>4109</v>
      </c>
      <c r="F14143" s="26">
        <v>33.409999999999997</v>
      </c>
      <c r="G14143" s="28" t="s">
        <v>688</v>
      </c>
      <c r="H14143" s="28" t="s">
        <v>3484</v>
      </c>
      <c r="J14143" s="28" t="s">
        <v>4911</v>
      </c>
      <c r="K14143" s="29">
        <v>42300</v>
      </c>
      <c r="L14143" s="28" t="s">
        <v>5658</v>
      </c>
      <c r="M14143" s="28" t="s">
        <v>7565</v>
      </c>
    </row>
    <row r="14144" spans="1:13" hidden="1" x14ac:dyDescent="0.2">
      <c r="A14144" s="27">
        <v>98531.1</v>
      </c>
      <c r="B14144" s="28" t="s">
        <v>4573</v>
      </c>
      <c r="C14144" s="28" t="s">
        <v>2008</v>
      </c>
      <c r="D14144" s="25">
        <v>42298</v>
      </c>
      <c r="E14144" s="28" t="s">
        <v>7665</v>
      </c>
      <c r="F14144" s="26">
        <v>30</v>
      </c>
      <c r="G14144" s="28" t="s">
        <v>683</v>
      </c>
      <c r="H14144" s="28" t="s">
        <v>7321</v>
      </c>
      <c r="J14144" s="28" t="s">
        <v>4905</v>
      </c>
      <c r="K14144" s="29" t="s">
        <v>7647</v>
      </c>
      <c r="L14144" s="28" t="s">
        <v>5658</v>
      </c>
      <c r="M14144" s="28" t="s">
        <v>4831</v>
      </c>
    </row>
    <row r="14145" spans="1:13" hidden="1" x14ac:dyDescent="0.2">
      <c r="A14145" s="27">
        <v>98531.199999999997</v>
      </c>
      <c r="B14145" s="28" t="s">
        <v>4573</v>
      </c>
      <c r="C14145" s="28" t="s">
        <v>2008</v>
      </c>
      <c r="D14145" s="25">
        <v>42298</v>
      </c>
      <c r="E14145" s="28" t="s">
        <v>1331</v>
      </c>
      <c r="F14145" s="26">
        <v>6.5</v>
      </c>
      <c r="G14145" s="28" t="s">
        <v>683</v>
      </c>
      <c r="H14145" s="28" t="s">
        <v>3488</v>
      </c>
      <c r="J14145" s="28" t="s">
        <v>4909</v>
      </c>
      <c r="K14145" s="29" t="s">
        <v>7647</v>
      </c>
      <c r="L14145" s="28" t="s">
        <v>5658</v>
      </c>
      <c r="M14145" s="28" t="s">
        <v>4831</v>
      </c>
    </row>
    <row r="14146" spans="1:13" hidden="1" x14ac:dyDescent="0.2">
      <c r="A14146" s="27">
        <v>98531.3</v>
      </c>
      <c r="B14146" s="28" t="s">
        <v>4573</v>
      </c>
      <c r="C14146" s="28" t="s">
        <v>2008</v>
      </c>
      <c r="D14146" s="25">
        <v>42298</v>
      </c>
      <c r="F14146" s="26">
        <v>9.25</v>
      </c>
      <c r="G14146" s="28" t="s">
        <v>683</v>
      </c>
      <c r="H14146" s="28" t="s">
        <v>3365</v>
      </c>
      <c r="J14146" s="28" t="s">
        <v>4909</v>
      </c>
      <c r="K14146" s="29" t="s">
        <v>7647</v>
      </c>
      <c r="L14146" s="28" t="s">
        <v>5658</v>
      </c>
      <c r="M14146" s="28" t="s">
        <v>4831</v>
      </c>
    </row>
    <row r="14147" spans="1:13" hidden="1" x14ac:dyDescent="0.2">
      <c r="A14147" s="211">
        <v>98663</v>
      </c>
      <c r="B14147" s="28" t="s">
        <v>4579</v>
      </c>
      <c r="C14147" s="28" t="s">
        <v>7022</v>
      </c>
      <c r="D14147" s="25">
        <v>42299</v>
      </c>
      <c r="F14147" s="26">
        <v>50</v>
      </c>
      <c r="G14147" s="28" t="s">
        <v>4580</v>
      </c>
      <c r="H14147" s="28" t="s">
        <v>6667</v>
      </c>
      <c r="K14147" s="29">
        <v>42299</v>
      </c>
      <c r="L14147" s="28" t="s">
        <v>5540</v>
      </c>
      <c r="M14147" s="28" t="s">
        <v>8325</v>
      </c>
    </row>
    <row r="14148" spans="1:13" hidden="1" x14ac:dyDescent="0.2">
      <c r="A14148" s="211">
        <v>98396</v>
      </c>
      <c r="B14148" s="28" t="s">
        <v>4573</v>
      </c>
      <c r="C14148" s="28" t="s">
        <v>5135</v>
      </c>
      <c r="D14148" s="25">
        <v>42299</v>
      </c>
      <c r="F14148" s="26">
        <v>4.04</v>
      </c>
      <c r="G14148" s="28" t="s">
        <v>6733</v>
      </c>
      <c r="H14148" s="28" t="s">
        <v>3379</v>
      </c>
      <c r="J14148" s="28" t="s">
        <v>4907</v>
      </c>
      <c r="K14148" s="29">
        <v>42300</v>
      </c>
      <c r="L14148" s="28" t="s">
        <v>5658</v>
      </c>
      <c r="M14148" s="28" t="s">
        <v>1863</v>
      </c>
    </row>
    <row r="14149" spans="1:13" hidden="1" x14ac:dyDescent="0.2">
      <c r="A14149" s="27">
        <v>98394</v>
      </c>
      <c r="B14149" s="28" t="s">
        <v>4573</v>
      </c>
      <c r="C14149" s="28" t="s">
        <v>5135</v>
      </c>
      <c r="D14149" s="25">
        <v>42299</v>
      </c>
      <c r="F14149" s="26">
        <v>8.59</v>
      </c>
      <c r="G14149" s="28" t="s">
        <v>7119</v>
      </c>
      <c r="H14149" s="28" t="s">
        <v>3365</v>
      </c>
      <c r="J14149" s="28" t="s">
        <v>4911</v>
      </c>
      <c r="K14149" s="29">
        <v>42300</v>
      </c>
      <c r="L14149" s="28" t="s">
        <v>5658</v>
      </c>
      <c r="M14149" s="28" t="s">
        <v>7566</v>
      </c>
    </row>
    <row r="14150" spans="1:13" hidden="1" x14ac:dyDescent="0.2">
      <c r="A14150" s="27">
        <v>98397</v>
      </c>
      <c r="B14150" s="28" t="s">
        <v>4573</v>
      </c>
      <c r="C14150" s="28" t="s">
        <v>5135</v>
      </c>
      <c r="D14150" s="25">
        <v>42299</v>
      </c>
      <c r="F14150" s="26">
        <v>2.63</v>
      </c>
      <c r="G14150" s="28" t="s">
        <v>5137</v>
      </c>
      <c r="H14150" s="28" t="s">
        <v>3365</v>
      </c>
      <c r="J14150" s="28" t="s">
        <v>4909</v>
      </c>
      <c r="K14150" s="29">
        <v>42300</v>
      </c>
      <c r="L14150" s="28" t="s">
        <v>5658</v>
      </c>
      <c r="M14150" s="28" t="s">
        <v>6195</v>
      </c>
    </row>
    <row r="14151" spans="1:13" x14ac:dyDescent="0.2">
      <c r="A14151" s="27">
        <v>98395</v>
      </c>
      <c r="B14151" s="28" t="s">
        <v>4573</v>
      </c>
      <c r="C14151" s="28" t="s">
        <v>5135</v>
      </c>
      <c r="D14151" s="25">
        <v>42299</v>
      </c>
      <c r="F14151" s="26">
        <v>12</v>
      </c>
      <c r="G14151" s="28" t="s">
        <v>2205</v>
      </c>
      <c r="H14151" s="28" t="s">
        <v>7151</v>
      </c>
      <c r="J14151" s="28" t="s">
        <v>4911</v>
      </c>
      <c r="K14151" s="29">
        <v>42300</v>
      </c>
      <c r="L14151" s="28" t="s">
        <v>5658</v>
      </c>
      <c r="M14151" s="28" t="s">
        <v>1584</v>
      </c>
    </row>
    <row r="14152" spans="1:13" hidden="1" x14ac:dyDescent="0.2">
      <c r="A14152" s="211">
        <v>98399</v>
      </c>
      <c r="B14152" s="28" t="s">
        <v>4573</v>
      </c>
      <c r="C14152" s="28" t="s">
        <v>5135</v>
      </c>
      <c r="D14152" s="25">
        <v>42300</v>
      </c>
      <c r="F14152" s="26">
        <v>50.1</v>
      </c>
      <c r="G14152" s="28" t="s">
        <v>897</v>
      </c>
      <c r="H14152" s="28" t="s">
        <v>3484</v>
      </c>
      <c r="J14152" s="28" t="s">
        <v>4909</v>
      </c>
      <c r="K14152" s="29">
        <v>42301</v>
      </c>
      <c r="L14152" s="28" t="s">
        <v>5658</v>
      </c>
      <c r="M14152" s="28" t="s">
        <v>7568</v>
      </c>
    </row>
    <row r="14153" spans="1:13" hidden="1" x14ac:dyDescent="0.2">
      <c r="A14153" s="27">
        <v>98400</v>
      </c>
      <c r="B14153" s="28" t="s">
        <v>4573</v>
      </c>
      <c r="C14153" s="28" t="s">
        <v>5135</v>
      </c>
      <c r="D14153" s="25">
        <v>42300</v>
      </c>
      <c r="F14153" s="26">
        <v>7</v>
      </c>
      <c r="G14153" s="28" t="s">
        <v>7119</v>
      </c>
      <c r="H14153" s="28" t="s">
        <v>3365</v>
      </c>
      <c r="J14153" s="28" t="s">
        <v>4911</v>
      </c>
      <c r="K14153" s="29">
        <v>42301</v>
      </c>
      <c r="L14153" s="28" t="s">
        <v>5658</v>
      </c>
      <c r="M14153" s="28" t="s">
        <v>6161</v>
      </c>
    </row>
    <row r="14154" spans="1:13" hidden="1" x14ac:dyDescent="0.2">
      <c r="A14154" s="27">
        <v>98398</v>
      </c>
      <c r="B14154" s="28" t="s">
        <v>4573</v>
      </c>
      <c r="C14154" s="28" t="s">
        <v>5135</v>
      </c>
      <c r="D14154" s="25">
        <v>42300</v>
      </c>
      <c r="E14154" s="28" t="s">
        <v>2051</v>
      </c>
      <c r="F14154" s="26">
        <v>2.2000000000000002</v>
      </c>
      <c r="G14154" s="28" t="s">
        <v>7788</v>
      </c>
      <c r="H14154" s="28" t="s">
        <v>3484</v>
      </c>
      <c r="J14154" s="28" t="s">
        <v>4911</v>
      </c>
      <c r="K14154" s="29">
        <v>42301</v>
      </c>
      <c r="L14154" s="28" t="s">
        <v>5658</v>
      </c>
      <c r="M14154" s="28" t="s">
        <v>7567</v>
      </c>
    </row>
    <row r="14155" spans="1:13" hidden="1" x14ac:dyDescent="0.2">
      <c r="A14155" s="27">
        <v>98532</v>
      </c>
      <c r="B14155" s="28" t="s">
        <v>4573</v>
      </c>
      <c r="C14155" s="28" t="s">
        <v>2008</v>
      </c>
      <c r="D14155" s="25">
        <v>42300</v>
      </c>
      <c r="F14155" s="26">
        <v>27.4</v>
      </c>
      <c r="G14155" s="28" t="s">
        <v>683</v>
      </c>
      <c r="H14155" s="28" t="s">
        <v>3365</v>
      </c>
      <c r="J14155" s="28" t="s">
        <v>4909</v>
      </c>
      <c r="K14155" s="29" t="s">
        <v>7648</v>
      </c>
      <c r="L14155" s="28" t="s">
        <v>5658</v>
      </c>
      <c r="M14155" s="28" t="s">
        <v>2614</v>
      </c>
    </row>
    <row r="14156" spans="1:13" hidden="1" x14ac:dyDescent="0.2">
      <c r="A14156" s="27">
        <v>98533</v>
      </c>
      <c r="B14156" s="28" t="s">
        <v>4573</v>
      </c>
      <c r="C14156" s="28" t="s">
        <v>2008</v>
      </c>
      <c r="D14156" s="25">
        <v>42300</v>
      </c>
      <c r="F14156" s="26">
        <v>48.94</v>
      </c>
      <c r="G14156" s="28" t="s">
        <v>683</v>
      </c>
      <c r="H14156" s="28" t="s">
        <v>7322</v>
      </c>
      <c r="J14156" s="28" t="s">
        <v>7139</v>
      </c>
      <c r="K14156" s="29" t="s">
        <v>7648</v>
      </c>
      <c r="L14156" s="28" t="s">
        <v>5658</v>
      </c>
      <c r="M14156" s="28" t="s">
        <v>4832</v>
      </c>
    </row>
    <row r="14157" spans="1:13" hidden="1" x14ac:dyDescent="0.2">
      <c r="A14157" s="211">
        <v>98401</v>
      </c>
      <c r="B14157" s="28" t="s">
        <v>4573</v>
      </c>
      <c r="C14157" s="28" t="s">
        <v>5135</v>
      </c>
      <c r="D14157" s="25">
        <v>42302</v>
      </c>
      <c r="E14157" s="28" t="s">
        <v>7787</v>
      </c>
      <c r="F14157" s="26">
        <v>10.15</v>
      </c>
      <c r="G14157" s="28" t="s">
        <v>1562</v>
      </c>
      <c r="H14157" s="28" t="s">
        <v>3484</v>
      </c>
      <c r="J14157" s="28" t="s">
        <v>4908</v>
      </c>
      <c r="K14157" s="29">
        <v>42303</v>
      </c>
      <c r="L14157" s="28" t="s">
        <v>5658</v>
      </c>
      <c r="M14157" s="28" t="s">
        <v>7569</v>
      </c>
    </row>
    <row r="14158" spans="1:13" hidden="1" x14ac:dyDescent="0.2">
      <c r="A14158" s="27">
        <v>98347</v>
      </c>
      <c r="B14158" s="28" t="s">
        <v>4573</v>
      </c>
      <c r="C14158" s="28" t="s">
        <v>5135</v>
      </c>
      <c r="D14158" s="25">
        <v>42302</v>
      </c>
      <c r="F14158" s="26">
        <v>31.24</v>
      </c>
      <c r="G14158" s="28" t="s">
        <v>5167</v>
      </c>
      <c r="H14158" s="28" t="s">
        <v>3365</v>
      </c>
      <c r="J14158" s="28" t="s">
        <v>4909</v>
      </c>
      <c r="K14158" s="29">
        <v>42303</v>
      </c>
      <c r="L14158" s="28" t="s">
        <v>5658</v>
      </c>
      <c r="M14158" s="28" t="s">
        <v>748</v>
      </c>
    </row>
    <row r="14159" spans="1:13" hidden="1" x14ac:dyDescent="0.2">
      <c r="A14159" s="211">
        <v>98403</v>
      </c>
      <c r="B14159" s="28" t="s">
        <v>4573</v>
      </c>
      <c r="C14159" s="28" t="s">
        <v>5135</v>
      </c>
      <c r="D14159" s="25">
        <v>42303</v>
      </c>
      <c r="F14159" s="26">
        <v>15.55</v>
      </c>
      <c r="G14159" s="28" t="s">
        <v>7996</v>
      </c>
      <c r="H14159" s="28" t="s">
        <v>3484</v>
      </c>
      <c r="J14159" s="28" t="s">
        <v>4907</v>
      </c>
      <c r="K14159" s="29">
        <v>42304</v>
      </c>
      <c r="L14159" s="28" t="s">
        <v>5658</v>
      </c>
      <c r="M14159" s="28" t="s">
        <v>704</v>
      </c>
    </row>
    <row r="14160" spans="1:13" hidden="1" x14ac:dyDescent="0.2">
      <c r="A14160" s="211">
        <v>98402.1</v>
      </c>
      <c r="B14160" s="28" t="s">
        <v>4573</v>
      </c>
      <c r="C14160" s="28" t="s">
        <v>5135</v>
      </c>
      <c r="D14160" s="25">
        <v>42303</v>
      </c>
      <c r="F14160" s="26">
        <v>9</v>
      </c>
      <c r="G14160" s="28" t="s">
        <v>898</v>
      </c>
      <c r="H14160" s="28" t="s">
        <v>3370</v>
      </c>
      <c r="J14160" s="28" t="s">
        <v>4909</v>
      </c>
      <c r="K14160" s="29">
        <v>42304</v>
      </c>
      <c r="L14160" s="28" t="s">
        <v>5658</v>
      </c>
      <c r="M14160" s="28" t="s">
        <v>3050</v>
      </c>
    </row>
    <row r="14161" spans="1:13" hidden="1" x14ac:dyDescent="0.2">
      <c r="A14161" s="211">
        <v>98402.2</v>
      </c>
      <c r="B14161" s="28" t="s">
        <v>4573</v>
      </c>
      <c r="C14161" s="28" t="s">
        <v>5135</v>
      </c>
      <c r="D14161" s="25">
        <v>42303</v>
      </c>
      <c r="F14161" s="26">
        <v>25.95</v>
      </c>
      <c r="G14161" s="28" t="s">
        <v>898</v>
      </c>
      <c r="H14161" s="28" t="s">
        <v>3365</v>
      </c>
      <c r="J14161" s="28" t="s">
        <v>4909</v>
      </c>
      <c r="K14161" s="29">
        <v>42304</v>
      </c>
      <c r="L14161" s="28" t="s">
        <v>5658</v>
      </c>
      <c r="M14161" s="28" t="s">
        <v>3050</v>
      </c>
    </row>
    <row r="14162" spans="1:13" x14ac:dyDescent="0.2">
      <c r="A14162" s="27">
        <v>98661</v>
      </c>
      <c r="B14162" s="28" t="s">
        <v>4573</v>
      </c>
      <c r="C14162" s="28" t="s">
        <v>7022</v>
      </c>
      <c r="D14162" s="25">
        <v>42303</v>
      </c>
      <c r="F14162" s="26">
        <v>2.2999999999999998</v>
      </c>
      <c r="G14162" s="28" t="s">
        <v>2201</v>
      </c>
      <c r="H14162" s="28" t="s">
        <v>7151</v>
      </c>
      <c r="J14162" s="28" t="s">
        <v>4911</v>
      </c>
      <c r="K14162" s="29">
        <v>42303</v>
      </c>
      <c r="L14162" s="28" t="s">
        <v>5361</v>
      </c>
      <c r="M14162" s="28" t="s">
        <v>5895</v>
      </c>
    </row>
    <row r="14163" spans="1:13" hidden="1" x14ac:dyDescent="0.2">
      <c r="A14163" s="27">
        <v>98662</v>
      </c>
      <c r="B14163" s="28" t="s">
        <v>4573</v>
      </c>
      <c r="C14163" s="28" t="s">
        <v>7022</v>
      </c>
      <c r="D14163" s="25">
        <v>42303</v>
      </c>
      <c r="F14163" s="26">
        <v>35</v>
      </c>
      <c r="G14163" s="28" t="s">
        <v>5152</v>
      </c>
      <c r="H14163" s="28" t="s">
        <v>7311</v>
      </c>
      <c r="J14163" s="28" t="s">
        <v>4683</v>
      </c>
      <c r="K14163" s="29">
        <v>42303</v>
      </c>
      <c r="L14163" s="28" t="s">
        <v>8326</v>
      </c>
      <c r="M14163" s="28" t="s">
        <v>8327</v>
      </c>
    </row>
    <row r="14164" spans="1:13" hidden="1" x14ac:dyDescent="0.2">
      <c r="A14164" s="27">
        <v>98405</v>
      </c>
      <c r="B14164" s="28" t="s">
        <v>4573</v>
      </c>
      <c r="C14164" s="28" t="s">
        <v>5135</v>
      </c>
      <c r="D14164" s="25">
        <v>42303</v>
      </c>
      <c r="F14164" s="26">
        <v>8.18</v>
      </c>
      <c r="G14164" s="28" t="s">
        <v>5137</v>
      </c>
      <c r="H14164" s="28" t="s">
        <v>3365</v>
      </c>
      <c r="J14164" s="28" t="s">
        <v>4909</v>
      </c>
      <c r="K14164" s="29">
        <v>42304</v>
      </c>
      <c r="L14164" s="28" t="s">
        <v>5658</v>
      </c>
      <c r="M14164" s="28" t="s">
        <v>6195</v>
      </c>
    </row>
    <row r="14165" spans="1:13" hidden="1" x14ac:dyDescent="0.2">
      <c r="A14165" s="27">
        <v>98404</v>
      </c>
      <c r="B14165" s="28" t="s">
        <v>4573</v>
      </c>
      <c r="C14165" s="28" t="s">
        <v>5135</v>
      </c>
      <c r="D14165" s="25">
        <v>42303</v>
      </c>
      <c r="F14165" s="26">
        <v>8.5</v>
      </c>
      <c r="G14165" s="28" t="s">
        <v>2204</v>
      </c>
      <c r="H14165" s="28" t="s">
        <v>3379</v>
      </c>
      <c r="J14165" s="28" t="s">
        <v>4907</v>
      </c>
      <c r="K14165" s="29">
        <v>42304</v>
      </c>
      <c r="L14165" s="28" t="s">
        <v>5658</v>
      </c>
      <c r="M14165" s="28" t="s">
        <v>7233</v>
      </c>
    </row>
    <row r="14166" spans="1:13" x14ac:dyDescent="0.2">
      <c r="A14166" s="27">
        <v>98659</v>
      </c>
      <c r="B14166" s="28" t="s">
        <v>4573</v>
      </c>
      <c r="C14166" s="28" t="s">
        <v>7022</v>
      </c>
      <c r="D14166" s="25">
        <v>42304</v>
      </c>
      <c r="F14166" s="26">
        <v>2.2999999999999998</v>
      </c>
      <c r="G14166" s="28" t="s">
        <v>2201</v>
      </c>
      <c r="H14166" s="28" t="s">
        <v>7151</v>
      </c>
      <c r="J14166" s="28" t="s">
        <v>4911</v>
      </c>
      <c r="K14166" s="29">
        <v>42304</v>
      </c>
      <c r="L14166" s="28" t="s">
        <v>5361</v>
      </c>
      <c r="M14166" s="28" t="s">
        <v>5893</v>
      </c>
    </row>
    <row r="14167" spans="1:13" hidden="1" x14ac:dyDescent="0.2">
      <c r="A14167" s="27">
        <v>98660</v>
      </c>
      <c r="B14167" s="28" t="s">
        <v>4585</v>
      </c>
      <c r="C14167" s="28" t="s">
        <v>7022</v>
      </c>
      <c r="D14167" s="25">
        <v>42304</v>
      </c>
      <c r="F14167" s="26">
        <v>20.8</v>
      </c>
      <c r="G14167" s="28" t="s">
        <v>5141</v>
      </c>
      <c r="H14167" s="28" t="s">
        <v>5948</v>
      </c>
      <c r="J14167" s="28" t="s">
        <v>4907</v>
      </c>
      <c r="K14167" s="29">
        <v>42304</v>
      </c>
      <c r="L14167" s="28" t="s">
        <v>5538</v>
      </c>
      <c r="M14167" s="28" t="s">
        <v>5894</v>
      </c>
    </row>
    <row r="14168" spans="1:13" hidden="1" x14ac:dyDescent="0.2">
      <c r="A14168" s="211">
        <v>98407</v>
      </c>
      <c r="B14168" s="28" t="s">
        <v>4573</v>
      </c>
      <c r="C14168" s="28" t="s">
        <v>5135</v>
      </c>
      <c r="D14168" s="25">
        <v>42305</v>
      </c>
      <c r="E14168" s="28" t="s">
        <v>8506</v>
      </c>
      <c r="F14168" s="26">
        <v>326.48</v>
      </c>
      <c r="G14168" s="28" t="s">
        <v>4258</v>
      </c>
      <c r="H14168" s="28" t="s">
        <v>7322</v>
      </c>
      <c r="J14168" s="28" t="s">
        <v>7139</v>
      </c>
      <c r="K14168" s="29">
        <v>42306</v>
      </c>
      <c r="L14168" s="28" t="s">
        <v>5658</v>
      </c>
      <c r="M14168" s="28" t="s">
        <v>5705</v>
      </c>
    </row>
    <row r="14169" spans="1:13" hidden="1" x14ac:dyDescent="0.2">
      <c r="A14169" s="211">
        <v>98410</v>
      </c>
      <c r="B14169" s="28" t="s">
        <v>4573</v>
      </c>
      <c r="C14169" s="28" t="s">
        <v>5135</v>
      </c>
      <c r="D14169" s="25">
        <v>42305</v>
      </c>
      <c r="F14169" s="26">
        <v>14.8</v>
      </c>
      <c r="G14169" s="28" t="s">
        <v>6733</v>
      </c>
      <c r="H14169" s="28" t="s">
        <v>3379</v>
      </c>
      <c r="J14169" s="28" t="s">
        <v>4907</v>
      </c>
      <c r="K14169" s="29">
        <v>42306</v>
      </c>
      <c r="L14169" s="28" t="s">
        <v>5658</v>
      </c>
      <c r="M14169" s="28" t="s">
        <v>1863</v>
      </c>
    </row>
    <row r="14170" spans="1:13" hidden="1" x14ac:dyDescent="0.2">
      <c r="A14170" s="27">
        <v>98408</v>
      </c>
      <c r="B14170" s="28" t="s">
        <v>4573</v>
      </c>
      <c r="C14170" s="28" t="s">
        <v>5135</v>
      </c>
      <c r="D14170" s="25">
        <v>42305</v>
      </c>
      <c r="E14170" s="28" t="s">
        <v>7898</v>
      </c>
      <c r="F14170" s="26">
        <v>22.5</v>
      </c>
      <c r="G14170" s="28" t="s">
        <v>688</v>
      </c>
      <c r="H14170" s="28" t="s">
        <v>3365</v>
      </c>
      <c r="J14170" s="28" t="s">
        <v>4909</v>
      </c>
      <c r="K14170" s="29">
        <v>42306</v>
      </c>
      <c r="L14170" s="28" t="s">
        <v>5658</v>
      </c>
      <c r="M14170" s="28" t="s">
        <v>1626</v>
      </c>
    </row>
    <row r="14171" spans="1:13" hidden="1" x14ac:dyDescent="0.2">
      <c r="A14171" s="27">
        <v>98534</v>
      </c>
      <c r="B14171" s="28" t="s">
        <v>4573</v>
      </c>
      <c r="C14171" s="28" t="s">
        <v>2008</v>
      </c>
      <c r="D14171" s="25">
        <v>42305</v>
      </c>
      <c r="F14171" s="26">
        <v>35.85</v>
      </c>
      <c r="G14171" s="28" t="s">
        <v>683</v>
      </c>
      <c r="H14171" s="28" t="s">
        <v>7322</v>
      </c>
      <c r="J14171" s="28" t="s">
        <v>7139</v>
      </c>
      <c r="K14171" s="29" t="s">
        <v>7649</v>
      </c>
      <c r="L14171" s="28" t="s">
        <v>5658</v>
      </c>
      <c r="M14171" s="28" t="s">
        <v>4832</v>
      </c>
    </row>
    <row r="14172" spans="1:13" hidden="1" x14ac:dyDescent="0.2">
      <c r="A14172" s="27">
        <v>98406</v>
      </c>
      <c r="B14172" s="28" t="s">
        <v>4573</v>
      </c>
      <c r="C14172" s="28" t="s">
        <v>5135</v>
      </c>
      <c r="D14172" s="25">
        <v>42305</v>
      </c>
      <c r="E14172" s="28" t="s">
        <v>7786</v>
      </c>
      <c r="F14172" s="26">
        <v>197.84</v>
      </c>
      <c r="G14172" s="28" t="s">
        <v>895</v>
      </c>
      <c r="H14172" s="28" t="s">
        <v>3488</v>
      </c>
      <c r="J14172" s="28" t="s">
        <v>4909</v>
      </c>
      <c r="K14172" s="29">
        <v>42306</v>
      </c>
      <c r="L14172" s="28" t="s">
        <v>5658</v>
      </c>
      <c r="M14172" s="28" t="s">
        <v>4987</v>
      </c>
    </row>
    <row r="14173" spans="1:13" hidden="1" x14ac:dyDescent="0.2">
      <c r="A14173" s="27">
        <v>98658</v>
      </c>
      <c r="B14173" s="28" t="s">
        <v>4573</v>
      </c>
      <c r="C14173" s="28" t="s">
        <v>7022</v>
      </c>
      <c r="D14173" s="25">
        <v>42305</v>
      </c>
      <c r="F14173" s="26">
        <v>49.64</v>
      </c>
      <c r="G14173" s="28" t="s">
        <v>6790</v>
      </c>
      <c r="H14173" s="28" t="s">
        <v>3381</v>
      </c>
      <c r="J14173" s="28" t="s">
        <v>4909</v>
      </c>
      <c r="K14173" s="29">
        <v>42305</v>
      </c>
      <c r="L14173" s="28" t="s">
        <v>5538</v>
      </c>
      <c r="M14173" s="28" t="s">
        <v>5892</v>
      </c>
    </row>
    <row r="14174" spans="1:13" hidden="1" x14ac:dyDescent="0.2">
      <c r="A14174" s="27">
        <v>98657</v>
      </c>
      <c r="B14174" s="28" t="s">
        <v>4573</v>
      </c>
      <c r="C14174" s="28" t="s">
        <v>7022</v>
      </c>
      <c r="D14174" s="25">
        <v>42305</v>
      </c>
      <c r="F14174" s="26">
        <v>22.19</v>
      </c>
      <c r="G14174" s="28" t="s">
        <v>5136</v>
      </c>
      <c r="H14174" s="28" t="s">
        <v>3381</v>
      </c>
      <c r="J14174" s="28" t="s">
        <v>4911</v>
      </c>
      <c r="K14174" s="29">
        <v>42305</v>
      </c>
      <c r="L14174" s="28" t="s">
        <v>5538</v>
      </c>
      <c r="M14174" s="28" t="s">
        <v>5848</v>
      </c>
    </row>
    <row r="14175" spans="1:13" hidden="1" x14ac:dyDescent="0.2">
      <c r="A14175" s="27">
        <v>98409</v>
      </c>
      <c r="B14175" s="28" t="s">
        <v>4573</v>
      </c>
      <c r="C14175" s="28" t="s">
        <v>5135</v>
      </c>
      <c r="D14175" s="25">
        <v>42305</v>
      </c>
      <c r="F14175" s="26">
        <v>8.6</v>
      </c>
      <c r="G14175" s="28" t="s">
        <v>2204</v>
      </c>
      <c r="H14175" s="28" t="s">
        <v>3379</v>
      </c>
      <c r="J14175" s="28" t="s">
        <v>4907</v>
      </c>
      <c r="K14175" s="29">
        <v>42306</v>
      </c>
      <c r="L14175" s="28" t="s">
        <v>5658</v>
      </c>
      <c r="M14175" s="28" t="s">
        <v>698</v>
      </c>
    </row>
    <row r="14176" spans="1:13" hidden="1" x14ac:dyDescent="0.2">
      <c r="A14176" s="211">
        <v>98654</v>
      </c>
      <c r="B14176" s="28" t="s">
        <v>4592</v>
      </c>
      <c r="C14176" s="28" t="s">
        <v>7022</v>
      </c>
      <c r="D14176" s="25">
        <v>42306</v>
      </c>
      <c r="F14176" s="26">
        <v>-5968.78</v>
      </c>
      <c r="G14176" s="28" t="s">
        <v>4593</v>
      </c>
      <c r="H14176" s="28" t="s">
        <v>6666</v>
      </c>
      <c r="J14176" s="28" t="s">
        <v>4911</v>
      </c>
      <c r="K14176" s="29">
        <v>42306</v>
      </c>
      <c r="L14176" s="28" t="s">
        <v>5544</v>
      </c>
      <c r="M14176" s="28" t="s">
        <v>5854</v>
      </c>
    </row>
    <row r="14177" spans="1:13" hidden="1" x14ac:dyDescent="0.2">
      <c r="A14177" s="211">
        <v>98656</v>
      </c>
      <c r="B14177" s="28" t="s">
        <v>4573</v>
      </c>
      <c r="C14177" s="28" t="s">
        <v>7022</v>
      </c>
      <c r="D14177" s="25">
        <v>42306</v>
      </c>
      <c r="F14177" s="26">
        <v>6.26</v>
      </c>
      <c r="G14177" s="28" t="s">
        <v>5164</v>
      </c>
      <c r="H14177" s="28" t="s">
        <v>3365</v>
      </c>
      <c r="J14177" s="28" t="s">
        <v>4909</v>
      </c>
      <c r="K14177" s="29">
        <v>42306</v>
      </c>
      <c r="L14177" s="28" t="s">
        <v>5361</v>
      </c>
      <c r="M14177" s="28" t="s">
        <v>5891</v>
      </c>
    </row>
    <row r="14178" spans="1:13" hidden="1" x14ac:dyDescent="0.2">
      <c r="A14178" s="211">
        <v>98411</v>
      </c>
      <c r="B14178" s="28" t="s">
        <v>4573</v>
      </c>
      <c r="C14178" s="28" t="s">
        <v>5135</v>
      </c>
      <c r="D14178" s="25">
        <v>42306</v>
      </c>
      <c r="F14178" s="26">
        <v>26.82</v>
      </c>
      <c r="G14178" s="28" t="s">
        <v>7050</v>
      </c>
      <c r="H14178" s="28" t="s">
        <v>3488</v>
      </c>
      <c r="J14178" s="28" t="s">
        <v>4911</v>
      </c>
      <c r="K14178" s="29">
        <v>42308</v>
      </c>
      <c r="L14178" s="28" t="s">
        <v>5658</v>
      </c>
      <c r="M14178" s="28" t="s">
        <v>4151</v>
      </c>
    </row>
    <row r="14179" spans="1:13" hidden="1" x14ac:dyDescent="0.2">
      <c r="A14179" s="211">
        <v>98412</v>
      </c>
      <c r="B14179" s="28" t="s">
        <v>4573</v>
      </c>
      <c r="C14179" s="28" t="s">
        <v>5135</v>
      </c>
      <c r="D14179" s="25">
        <v>42306</v>
      </c>
      <c r="F14179" s="26">
        <v>12.7</v>
      </c>
      <c r="G14179" s="28" t="s">
        <v>7050</v>
      </c>
      <c r="H14179" s="28" t="s">
        <v>3488</v>
      </c>
      <c r="J14179" s="28" t="s">
        <v>4911</v>
      </c>
      <c r="K14179" s="29">
        <v>42308</v>
      </c>
      <c r="L14179" s="28" t="s">
        <v>5658</v>
      </c>
      <c r="M14179" s="28" t="s">
        <v>4151</v>
      </c>
    </row>
    <row r="14180" spans="1:13" hidden="1" x14ac:dyDescent="0.2">
      <c r="A14180" s="211">
        <v>98413</v>
      </c>
      <c r="B14180" s="28" t="s">
        <v>4573</v>
      </c>
      <c r="C14180" s="28" t="s">
        <v>5135</v>
      </c>
      <c r="D14180" s="25">
        <v>42306</v>
      </c>
      <c r="F14180" s="26">
        <v>10.75</v>
      </c>
      <c r="G14180" s="28" t="s">
        <v>7050</v>
      </c>
      <c r="H14180" s="28" t="s">
        <v>3488</v>
      </c>
      <c r="J14180" s="28" t="s">
        <v>4911</v>
      </c>
      <c r="K14180" s="29">
        <v>42308</v>
      </c>
      <c r="L14180" s="28" t="s">
        <v>5658</v>
      </c>
      <c r="M14180" s="28" t="s">
        <v>4151</v>
      </c>
    </row>
    <row r="14181" spans="1:13" hidden="1" x14ac:dyDescent="0.2">
      <c r="A14181" s="211">
        <v>98414</v>
      </c>
      <c r="B14181" s="28" t="s">
        <v>4573</v>
      </c>
      <c r="C14181" s="28" t="s">
        <v>5135</v>
      </c>
      <c r="D14181" s="25">
        <v>42306</v>
      </c>
      <c r="F14181" s="26">
        <v>8.8000000000000007</v>
      </c>
      <c r="G14181" s="28" t="s">
        <v>7050</v>
      </c>
      <c r="H14181" s="28" t="s">
        <v>3488</v>
      </c>
      <c r="J14181" s="28" t="s">
        <v>4911</v>
      </c>
      <c r="K14181" s="29">
        <v>42308</v>
      </c>
      <c r="L14181" s="28" t="s">
        <v>5658</v>
      </c>
      <c r="M14181" s="28" t="s">
        <v>4151</v>
      </c>
    </row>
    <row r="14182" spans="1:13" x14ac:dyDescent="0.2">
      <c r="A14182" s="27">
        <v>98655</v>
      </c>
      <c r="B14182" s="28" t="s">
        <v>4573</v>
      </c>
      <c r="C14182" s="28" t="s">
        <v>7022</v>
      </c>
      <c r="D14182" s="25">
        <v>42306</v>
      </c>
      <c r="F14182" s="26">
        <v>2.2999999999999998</v>
      </c>
      <c r="G14182" s="28" t="s">
        <v>2201</v>
      </c>
      <c r="H14182" s="28" t="s">
        <v>7151</v>
      </c>
      <c r="J14182" s="28" t="s">
        <v>4911</v>
      </c>
      <c r="K14182" s="29">
        <v>42306</v>
      </c>
      <c r="L14182" s="28" t="s">
        <v>5361</v>
      </c>
      <c r="M14182" s="28" t="s">
        <v>5890</v>
      </c>
    </row>
    <row r="14183" spans="1:13" hidden="1" x14ac:dyDescent="0.2">
      <c r="A14183" s="27">
        <v>98535.1</v>
      </c>
      <c r="B14183" s="28" t="s">
        <v>4573</v>
      </c>
      <c r="C14183" s="28" t="s">
        <v>2008</v>
      </c>
      <c r="D14183" s="25">
        <v>42306</v>
      </c>
      <c r="F14183" s="26">
        <v>7</v>
      </c>
      <c r="G14183" s="28" t="s">
        <v>683</v>
      </c>
      <c r="H14183" s="28" t="s">
        <v>3370</v>
      </c>
      <c r="J14183" s="28" t="s">
        <v>4909</v>
      </c>
      <c r="K14183" s="29" t="s">
        <v>7650</v>
      </c>
      <c r="L14183" s="28" t="s">
        <v>5658</v>
      </c>
      <c r="M14183" s="28" t="s">
        <v>4834</v>
      </c>
    </row>
    <row r="14184" spans="1:13" hidden="1" x14ac:dyDescent="0.2">
      <c r="A14184" s="27">
        <v>98535.2</v>
      </c>
      <c r="B14184" s="28" t="s">
        <v>4573</v>
      </c>
      <c r="C14184" s="28" t="s">
        <v>2008</v>
      </c>
      <c r="D14184" s="25">
        <v>42306</v>
      </c>
      <c r="F14184" s="26">
        <v>23.8</v>
      </c>
      <c r="G14184" s="28" t="s">
        <v>683</v>
      </c>
      <c r="H14184" s="28" t="s">
        <v>3365</v>
      </c>
      <c r="J14184" s="28" t="s">
        <v>4909</v>
      </c>
      <c r="K14184" s="29" t="s">
        <v>7650</v>
      </c>
      <c r="L14184" s="28" t="s">
        <v>5658</v>
      </c>
      <c r="M14184" s="28" t="s">
        <v>4834</v>
      </c>
    </row>
    <row r="14185" spans="1:13" hidden="1" x14ac:dyDescent="0.2">
      <c r="A14185" s="211">
        <v>98415</v>
      </c>
      <c r="B14185" s="28" t="s">
        <v>4573</v>
      </c>
      <c r="C14185" s="28" t="s">
        <v>5135</v>
      </c>
      <c r="D14185" s="25">
        <v>42307</v>
      </c>
      <c r="F14185" s="26">
        <v>30.6</v>
      </c>
      <c r="G14185" s="28" t="s">
        <v>2636</v>
      </c>
      <c r="H14185" s="28" t="s">
        <v>4599</v>
      </c>
      <c r="I14185" s="28" t="s">
        <v>7778</v>
      </c>
      <c r="J14185" s="28" t="s">
        <v>4905</v>
      </c>
      <c r="K14185" s="29">
        <v>42308</v>
      </c>
      <c r="L14185" s="28" t="s">
        <v>5658</v>
      </c>
      <c r="M14185" s="28" t="s">
        <v>7570</v>
      </c>
    </row>
    <row r="14186" spans="1:13" hidden="1" x14ac:dyDescent="0.2">
      <c r="A14186" s="211">
        <v>98416</v>
      </c>
      <c r="B14186" s="28" t="s">
        <v>4573</v>
      </c>
      <c r="C14186" s="28" t="s">
        <v>5135</v>
      </c>
      <c r="D14186" s="25">
        <v>42307</v>
      </c>
      <c r="E14186" s="28" t="s">
        <v>33</v>
      </c>
      <c r="F14186" s="26">
        <v>15</v>
      </c>
      <c r="G14186" s="28" t="s">
        <v>2593</v>
      </c>
      <c r="H14186" s="28" t="s">
        <v>7324</v>
      </c>
      <c r="I14186" s="28" t="s">
        <v>2516</v>
      </c>
      <c r="K14186" s="29">
        <v>42308</v>
      </c>
      <c r="L14186" s="28" t="s">
        <v>5658</v>
      </c>
      <c r="M14186" s="28" t="s">
        <v>7571</v>
      </c>
    </row>
    <row r="14187" spans="1:13" hidden="1" x14ac:dyDescent="0.2">
      <c r="A14187" s="211">
        <v>98418</v>
      </c>
      <c r="B14187" s="28" t="s">
        <v>4573</v>
      </c>
      <c r="C14187" s="28" t="s">
        <v>5135</v>
      </c>
      <c r="D14187" s="25">
        <v>42307</v>
      </c>
      <c r="E14187" s="28" t="s">
        <v>4102</v>
      </c>
      <c r="F14187" s="26">
        <v>59.99</v>
      </c>
      <c r="G14187" s="28" t="s">
        <v>6747</v>
      </c>
      <c r="H14187" s="28" t="s">
        <v>4599</v>
      </c>
      <c r="I14187" s="28" t="s">
        <v>8095</v>
      </c>
      <c r="J14187" s="28" t="s">
        <v>4905</v>
      </c>
      <c r="K14187" s="29">
        <v>42308</v>
      </c>
      <c r="L14187" s="28" t="s">
        <v>5658</v>
      </c>
      <c r="M14187" s="28" t="s">
        <v>2588</v>
      </c>
    </row>
    <row r="14188" spans="1:13" x14ac:dyDescent="0.2">
      <c r="A14188" s="27">
        <v>98653</v>
      </c>
      <c r="B14188" s="28" t="s">
        <v>4573</v>
      </c>
      <c r="C14188" s="28" t="s">
        <v>7022</v>
      </c>
      <c r="D14188" s="25">
        <v>42307</v>
      </c>
      <c r="F14188" s="26">
        <v>2.2999999999999998</v>
      </c>
      <c r="G14188" s="28" t="s">
        <v>2201</v>
      </c>
      <c r="H14188" s="28" t="s">
        <v>7151</v>
      </c>
      <c r="J14188" s="28" t="s">
        <v>4911</v>
      </c>
      <c r="K14188" s="29">
        <v>42307</v>
      </c>
      <c r="L14188" s="28" t="s">
        <v>5361</v>
      </c>
      <c r="M14188" s="28" t="s">
        <v>5889</v>
      </c>
    </row>
    <row r="14189" spans="1:13" hidden="1" x14ac:dyDescent="0.2">
      <c r="A14189" s="27">
        <v>98417</v>
      </c>
      <c r="B14189" s="28" t="s">
        <v>4573</v>
      </c>
      <c r="C14189" s="28" t="s">
        <v>5135</v>
      </c>
      <c r="D14189" s="25">
        <v>42307</v>
      </c>
      <c r="F14189" s="26">
        <v>2.96</v>
      </c>
      <c r="G14189" s="28" t="s">
        <v>5137</v>
      </c>
      <c r="H14189" s="28" t="s">
        <v>3365</v>
      </c>
      <c r="J14189" s="28" t="s">
        <v>4909</v>
      </c>
      <c r="K14189" s="29">
        <v>42308</v>
      </c>
      <c r="L14189" s="28" t="s">
        <v>5658</v>
      </c>
      <c r="M14189" s="28" t="s">
        <v>6195</v>
      </c>
    </row>
    <row r="14190" spans="1:13" hidden="1" x14ac:dyDescent="0.2">
      <c r="A14190" s="27">
        <v>98419</v>
      </c>
      <c r="B14190" s="28" t="s">
        <v>4573</v>
      </c>
      <c r="C14190" s="28" t="s">
        <v>5135</v>
      </c>
      <c r="D14190" s="25">
        <v>42307</v>
      </c>
      <c r="F14190" s="26">
        <v>7.5</v>
      </c>
      <c r="G14190" s="28" t="s">
        <v>2204</v>
      </c>
      <c r="H14190" s="28" t="s">
        <v>3379</v>
      </c>
      <c r="J14190" s="28" t="s">
        <v>4907</v>
      </c>
      <c r="K14190" s="29">
        <v>42308</v>
      </c>
      <c r="L14190" s="28" t="s">
        <v>5658</v>
      </c>
      <c r="M14190" s="28" t="s">
        <v>698</v>
      </c>
    </row>
    <row r="14191" spans="1:13" hidden="1" x14ac:dyDescent="0.2">
      <c r="A14191" s="27">
        <v>98652</v>
      </c>
      <c r="B14191" s="28" t="s">
        <v>4592</v>
      </c>
      <c r="C14191" s="28" t="s">
        <v>7022</v>
      </c>
      <c r="D14191" s="25">
        <v>42307</v>
      </c>
      <c r="F14191" s="26">
        <v>-1136.6400000000001</v>
      </c>
      <c r="G14191" s="28" t="s">
        <v>3622</v>
      </c>
      <c r="H14191" s="28" t="s">
        <v>6666</v>
      </c>
      <c r="J14191" s="28" t="s">
        <v>4907</v>
      </c>
      <c r="K14191" s="29">
        <v>42307</v>
      </c>
      <c r="L14191" s="28" t="s">
        <v>5544</v>
      </c>
      <c r="M14191" s="28" t="s">
        <v>5888</v>
      </c>
    </row>
    <row r="14192" spans="1:13" x14ac:dyDescent="0.2">
      <c r="A14192" s="211">
        <v>98420</v>
      </c>
      <c r="B14192" s="28" t="s">
        <v>4573</v>
      </c>
      <c r="C14192" s="28" t="s">
        <v>5135</v>
      </c>
      <c r="D14192" s="25">
        <v>42308</v>
      </c>
      <c r="E14192" s="28" t="s">
        <v>7612</v>
      </c>
      <c r="F14192" s="26">
        <v>13</v>
      </c>
      <c r="G14192" s="28" t="s">
        <v>7611</v>
      </c>
      <c r="H14192" s="28" t="s">
        <v>7151</v>
      </c>
      <c r="J14192" s="28" t="s">
        <v>4907</v>
      </c>
      <c r="K14192" s="29">
        <v>42310</v>
      </c>
      <c r="L14192" s="28" t="s">
        <v>5658</v>
      </c>
      <c r="M14192" s="28" t="s">
        <v>7572</v>
      </c>
    </row>
    <row r="14193" spans="1:13" hidden="1" x14ac:dyDescent="0.2">
      <c r="A14193" s="211">
        <v>98421</v>
      </c>
      <c r="B14193" s="28" t="s">
        <v>4573</v>
      </c>
      <c r="C14193" s="28" t="s">
        <v>5135</v>
      </c>
      <c r="D14193" s="25">
        <v>42308</v>
      </c>
      <c r="F14193" s="26">
        <v>4</v>
      </c>
      <c r="G14193" s="28" t="s">
        <v>990</v>
      </c>
      <c r="H14193" s="28" t="s">
        <v>3379</v>
      </c>
      <c r="J14193" s="28" t="s">
        <v>4907</v>
      </c>
      <c r="K14193" s="29">
        <v>42310</v>
      </c>
      <c r="L14193" s="28" t="s">
        <v>5658</v>
      </c>
      <c r="M14193" s="28" t="s">
        <v>1523</v>
      </c>
    </row>
    <row r="14194" spans="1:13" hidden="1" x14ac:dyDescent="0.2">
      <c r="A14194" s="211">
        <v>98954</v>
      </c>
      <c r="B14194" s="28" t="s">
        <v>4573</v>
      </c>
      <c r="C14194" s="28" t="s">
        <v>4580</v>
      </c>
      <c r="D14194" s="25">
        <v>42309</v>
      </c>
      <c r="E14194" s="28" t="s">
        <v>7830</v>
      </c>
      <c r="F14194" s="26">
        <v>40</v>
      </c>
      <c r="G14194" s="28" t="s">
        <v>7120</v>
      </c>
      <c r="H14194" s="28" t="s">
        <v>3484</v>
      </c>
      <c r="J14194" s="28" t="s">
        <v>4908</v>
      </c>
    </row>
    <row r="14195" spans="1:13" hidden="1" x14ac:dyDescent="0.2">
      <c r="A14195" s="211">
        <v>98956</v>
      </c>
      <c r="B14195" s="28" t="s">
        <v>4573</v>
      </c>
      <c r="C14195" s="28" t="s">
        <v>4580</v>
      </c>
      <c r="D14195" s="25">
        <v>42309</v>
      </c>
      <c r="E14195" s="28" t="s">
        <v>7832</v>
      </c>
      <c r="F14195" s="26">
        <v>40</v>
      </c>
      <c r="G14195" s="28" t="s">
        <v>2999</v>
      </c>
      <c r="H14195" s="28" t="s">
        <v>7311</v>
      </c>
      <c r="J14195" s="28" t="s">
        <v>4683</v>
      </c>
    </row>
    <row r="14196" spans="1:13" hidden="1" x14ac:dyDescent="0.2">
      <c r="A14196" s="211">
        <v>98955</v>
      </c>
      <c r="B14196" s="28" t="s">
        <v>4573</v>
      </c>
      <c r="C14196" s="28" t="s">
        <v>4580</v>
      </c>
      <c r="D14196" s="25">
        <v>42309</v>
      </c>
      <c r="E14196" s="28" t="s">
        <v>7831</v>
      </c>
      <c r="F14196" s="26">
        <v>40</v>
      </c>
      <c r="G14196" s="28" t="s">
        <v>2203</v>
      </c>
      <c r="H14196" s="28" t="s">
        <v>3370</v>
      </c>
      <c r="J14196" s="28" t="s">
        <v>4909</v>
      </c>
    </row>
    <row r="14197" spans="1:13" hidden="1" x14ac:dyDescent="0.2">
      <c r="A14197" s="27">
        <v>98953</v>
      </c>
      <c r="B14197" s="28" t="s">
        <v>4573</v>
      </c>
      <c r="C14197" s="28" t="s">
        <v>4580</v>
      </c>
      <c r="D14197" s="25">
        <v>42309</v>
      </c>
      <c r="E14197" s="28" t="s">
        <v>7829</v>
      </c>
      <c r="F14197" s="26">
        <v>60</v>
      </c>
      <c r="G14197" s="28" t="s">
        <v>3696</v>
      </c>
      <c r="H14197" s="28" t="s">
        <v>3488</v>
      </c>
      <c r="J14197" s="28" t="s">
        <v>4908</v>
      </c>
    </row>
    <row r="14198" spans="1:13" hidden="1" x14ac:dyDescent="0.2">
      <c r="A14198" s="27">
        <v>98958</v>
      </c>
      <c r="B14198" s="28" t="s">
        <v>4573</v>
      </c>
      <c r="C14198" s="28" t="s">
        <v>4580</v>
      </c>
      <c r="D14198" s="25">
        <v>42309</v>
      </c>
      <c r="E14198" s="28" t="s">
        <v>2987</v>
      </c>
      <c r="F14198" s="26">
        <v>270</v>
      </c>
      <c r="G14198" s="28" t="s">
        <v>4595</v>
      </c>
      <c r="H14198" s="28" t="s">
        <v>4595</v>
      </c>
    </row>
    <row r="14199" spans="1:13" hidden="1" x14ac:dyDescent="0.2">
      <c r="A14199" s="27">
        <v>98957</v>
      </c>
      <c r="B14199" s="28" t="s">
        <v>5150</v>
      </c>
      <c r="C14199" s="28" t="s">
        <v>4580</v>
      </c>
      <c r="D14199" s="25">
        <v>42309</v>
      </c>
      <c r="E14199" s="28" t="s">
        <v>2986</v>
      </c>
      <c r="F14199" s="26">
        <v>-450</v>
      </c>
      <c r="G14199" s="28" t="s">
        <v>4574</v>
      </c>
      <c r="H14199" s="28" t="s">
        <v>6667</v>
      </c>
    </row>
    <row r="14200" spans="1:13" hidden="1" x14ac:dyDescent="0.2">
      <c r="A14200" s="27">
        <v>98348</v>
      </c>
      <c r="B14200" s="28" t="s">
        <v>4573</v>
      </c>
      <c r="C14200" s="28" t="s">
        <v>5135</v>
      </c>
      <c r="D14200" s="25">
        <v>42309</v>
      </c>
      <c r="F14200" s="26">
        <v>44.13</v>
      </c>
      <c r="G14200" s="28" t="s">
        <v>5167</v>
      </c>
      <c r="H14200" s="28" t="s">
        <v>3365</v>
      </c>
      <c r="J14200" s="28" t="s">
        <v>4909</v>
      </c>
      <c r="K14200" s="29">
        <v>42310</v>
      </c>
      <c r="L14200" s="28" t="s">
        <v>5658</v>
      </c>
      <c r="M14200" s="28" t="s">
        <v>748</v>
      </c>
    </row>
    <row r="14201" spans="1:13" hidden="1" x14ac:dyDescent="0.2">
      <c r="A14201" s="211">
        <v>98932</v>
      </c>
      <c r="B14201" s="28" t="s">
        <v>4573</v>
      </c>
      <c r="C14201" s="28" t="s">
        <v>5133</v>
      </c>
      <c r="D14201" s="25">
        <v>42310</v>
      </c>
      <c r="F14201" s="26">
        <v>-50</v>
      </c>
      <c r="G14201" s="28" t="s">
        <v>7022</v>
      </c>
      <c r="H14201" s="28" t="s">
        <v>6667</v>
      </c>
      <c r="K14201" s="29">
        <v>42310</v>
      </c>
      <c r="L14201" s="28" t="s">
        <v>5658</v>
      </c>
      <c r="M14201" s="28" t="s">
        <v>7752</v>
      </c>
    </row>
    <row r="14202" spans="1:13" hidden="1" x14ac:dyDescent="0.2">
      <c r="A14202" s="211">
        <v>98651</v>
      </c>
      <c r="B14202" s="28" t="s">
        <v>4573</v>
      </c>
      <c r="C14202" s="28" t="s">
        <v>7022</v>
      </c>
      <c r="D14202" s="25">
        <v>42310</v>
      </c>
      <c r="E14202" s="28" t="s">
        <v>6701</v>
      </c>
      <c r="F14202" s="26">
        <v>375.56</v>
      </c>
      <c r="G14202" s="28" t="s">
        <v>5678</v>
      </c>
      <c r="H14202" s="28" t="s">
        <v>7154</v>
      </c>
      <c r="J14202" s="28" t="s">
        <v>4906</v>
      </c>
      <c r="K14202" s="29">
        <v>42310</v>
      </c>
      <c r="L14202" s="28" t="s">
        <v>5538</v>
      </c>
      <c r="M14202" s="28" t="s">
        <v>5887</v>
      </c>
    </row>
    <row r="14203" spans="1:13" hidden="1" x14ac:dyDescent="0.2">
      <c r="A14203" s="211">
        <v>98644</v>
      </c>
      <c r="B14203" s="28" t="s">
        <v>4573</v>
      </c>
      <c r="C14203" s="28" t="s">
        <v>7022</v>
      </c>
      <c r="D14203" s="25">
        <v>42310</v>
      </c>
      <c r="F14203" s="26">
        <v>5</v>
      </c>
      <c r="G14203" s="28" t="s">
        <v>5134</v>
      </c>
      <c r="H14203" s="28" t="s">
        <v>5954</v>
      </c>
      <c r="J14203" s="28" t="s">
        <v>4912</v>
      </c>
      <c r="K14203" s="29">
        <v>42310</v>
      </c>
      <c r="L14203" s="28" t="s">
        <v>5538</v>
      </c>
      <c r="M14203" s="28" t="s">
        <v>5881</v>
      </c>
    </row>
    <row r="14204" spans="1:13" hidden="1" x14ac:dyDescent="0.2">
      <c r="A14204" s="211">
        <v>98649</v>
      </c>
      <c r="B14204" s="28" t="s">
        <v>4573</v>
      </c>
      <c r="C14204" s="28" t="s">
        <v>7022</v>
      </c>
      <c r="D14204" s="25">
        <v>42310</v>
      </c>
      <c r="E14204" s="28" t="s">
        <v>3382</v>
      </c>
      <c r="F14204" s="26">
        <v>125</v>
      </c>
      <c r="G14204" s="28" t="s">
        <v>5414</v>
      </c>
      <c r="H14204" s="28" t="s">
        <v>3381</v>
      </c>
      <c r="J14204" s="28" t="s">
        <v>4909</v>
      </c>
      <c r="K14204" s="29">
        <v>42310</v>
      </c>
      <c r="L14204" s="28" t="s">
        <v>5538</v>
      </c>
      <c r="M14204" s="28" t="s">
        <v>5885</v>
      </c>
    </row>
    <row r="14205" spans="1:13" x14ac:dyDescent="0.2">
      <c r="A14205" s="27">
        <v>98639</v>
      </c>
      <c r="B14205" s="28" t="s">
        <v>4573</v>
      </c>
      <c r="C14205" s="28" t="s">
        <v>7022</v>
      </c>
      <c r="D14205" s="25">
        <v>42310</v>
      </c>
      <c r="F14205" s="26">
        <v>2.2999999999999998</v>
      </c>
      <c r="G14205" s="28" t="s">
        <v>2201</v>
      </c>
      <c r="H14205" s="28" t="s">
        <v>7151</v>
      </c>
      <c r="J14205" s="28" t="s">
        <v>4911</v>
      </c>
      <c r="K14205" s="29">
        <v>42310</v>
      </c>
      <c r="L14205" s="28" t="s">
        <v>5361</v>
      </c>
      <c r="M14205" s="28" t="s">
        <v>5879</v>
      </c>
    </row>
    <row r="14206" spans="1:13" hidden="1" x14ac:dyDescent="0.2">
      <c r="A14206" s="27">
        <v>98643</v>
      </c>
      <c r="B14206" s="28" t="s">
        <v>4579</v>
      </c>
      <c r="C14206" s="28" t="s">
        <v>7022</v>
      </c>
      <c r="D14206" s="25">
        <v>42310</v>
      </c>
      <c r="F14206" s="26">
        <v>2619.91</v>
      </c>
      <c r="G14206" s="28" t="s">
        <v>5135</v>
      </c>
      <c r="H14206" s="28" t="s">
        <v>6667</v>
      </c>
      <c r="K14206" s="29">
        <v>42310</v>
      </c>
      <c r="L14206" s="28" t="s">
        <v>5538</v>
      </c>
      <c r="M14206" s="28" t="s">
        <v>8343</v>
      </c>
    </row>
    <row r="14207" spans="1:13" hidden="1" x14ac:dyDescent="0.2">
      <c r="A14207" s="27">
        <v>98647</v>
      </c>
      <c r="B14207" s="28" t="s">
        <v>4573</v>
      </c>
      <c r="C14207" s="28" t="s">
        <v>7022</v>
      </c>
      <c r="D14207" s="25">
        <v>42310</v>
      </c>
      <c r="E14207" s="28" t="s">
        <v>3389</v>
      </c>
      <c r="F14207" s="26">
        <v>26.95</v>
      </c>
      <c r="G14207" s="28" t="s">
        <v>5139</v>
      </c>
      <c r="H14207" s="28" t="s">
        <v>3381</v>
      </c>
      <c r="J14207" s="28" t="s">
        <v>4911</v>
      </c>
      <c r="K14207" s="29">
        <v>42310</v>
      </c>
      <c r="L14207" s="28" t="s">
        <v>5538</v>
      </c>
      <c r="M14207" s="28" t="s">
        <v>5883</v>
      </c>
    </row>
    <row r="14208" spans="1:13" hidden="1" x14ac:dyDescent="0.2">
      <c r="A14208" s="27">
        <v>98422</v>
      </c>
      <c r="B14208" s="28" t="s">
        <v>4573</v>
      </c>
      <c r="C14208" s="28" t="s">
        <v>5135</v>
      </c>
      <c r="D14208" s="25">
        <v>42310</v>
      </c>
      <c r="F14208" s="26">
        <v>4.04</v>
      </c>
      <c r="G14208" s="28" t="s">
        <v>7119</v>
      </c>
      <c r="H14208" s="28" t="s">
        <v>3365</v>
      </c>
      <c r="J14208" s="28" t="s">
        <v>4911</v>
      </c>
      <c r="K14208" s="29">
        <v>42311</v>
      </c>
      <c r="L14208" s="28" t="s">
        <v>5658</v>
      </c>
      <c r="M14208" s="28" t="s">
        <v>6161</v>
      </c>
    </row>
    <row r="14209" spans="1:13" hidden="1" x14ac:dyDescent="0.2">
      <c r="A14209" s="27">
        <v>98642</v>
      </c>
      <c r="B14209" s="28" t="s">
        <v>4573</v>
      </c>
      <c r="C14209" s="28" t="s">
        <v>7022</v>
      </c>
      <c r="D14209" s="25">
        <v>42310</v>
      </c>
      <c r="F14209" s="26">
        <v>35</v>
      </c>
      <c r="G14209" s="28" t="s">
        <v>5152</v>
      </c>
      <c r="H14209" s="28" t="s">
        <v>7311</v>
      </c>
      <c r="J14209" s="28" t="s">
        <v>4683</v>
      </c>
      <c r="K14209" s="29">
        <v>42310</v>
      </c>
      <c r="L14209" s="28" t="s">
        <v>8326</v>
      </c>
      <c r="M14209" s="28" t="s">
        <v>8327</v>
      </c>
    </row>
    <row r="14210" spans="1:13" hidden="1" x14ac:dyDescent="0.2">
      <c r="A14210" s="27">
        <v>98650</v>
      </c>
      <c r="B14210" s="28" t="s">
        <v>4579</v>
      </c>
      <c r="C14210" s="28" t="s">
        <v>7022</v>
      </c>
      <c r="D14210" s="25">
        <v>42310</v>
      </c>
      <c r="F14210" s="26">
        <v>50</v>
      </c>
      <c r="G14210" s="28" t="s">
        <v>5133</v>
      </c>
      <c r="H14210" s="28" t="s">
        <v>6667</v>
      </c>
      <c r="K14210" s="29">
        <v>42310</v>
      </c>
      <c r="L14210" s="28" t="s">
        <v>5538</v>
      </c>
      <c r="M14210" s="28" t="s">
        <v>5886</v>
      </c>
    </row>
    <row r="14211" spans="1:13" hidden="1" x14ac:dyDescent="0.2">
      <c r="A14211" s="27">
        <v>98648</v>
      </c>
      <c r="B14211" s="28" t="s">
        <v>4573</v>
      </c>
      <c r="C14211" s="28" t="s">
        <v>7022</v>
      </c>
      <c r="D14211" s="25">
        <v>42310</v>
      </c>
      <c r="F14211" s="26">
        <v>42.78</v>
      </c>
      <c r="G14211" s="28" t="s">
        <v>6021</v>
      </c>
      <c r="H14211" s="28" t="s">
        <v>3381</v>
      </c>
      <c r="J14211" s="28" t="s">
        <v>4909</v>
      </c>
      <c r="K14211" s="29">
        <v>42310</v>
      </c>
      <c r="L14211" s="28" t="s">
        <v>5538</v>
      </c>
      <c r="M14211" s="28" t="s">
        <v>5884</v>
      </c>
    </row>
    <row r="14212" spans="1:13" hidden="1" x14ac:dyDescent="0.2">
      <c r="A14212" s="27">
        <v>98645</v>
      </c>
      <c r="B14212" s="28" t="s">
        <v>4573</v>
      </c>
      <c r="C14212" s="28" t="s">
        <v>7022</v>
      </c>
      <c r="D14212" s="25">
        <v>42310</v>
      </c>
      <c r="F14212" s="26">
        <v>12.12</v>
      </c>
      <c r="G14212" s="28" t="s">
        <v>6022</v>
      </c>
      <c r="H14212" s="28" t="s">
        <v>3381</v>
      </c>
      <c r="J14212" s="28" t="s">
        <v>4909</v>
      </c>
      <c r="K14212" s="29">
        <v>42310</v>
      </c>
      <c r="L14212" s="28" t="s">
        <v>5538</v>
      </c>
      <c r="M14212" s="28" t="s">
        <v>5844</v>
      </c>
    </row>
    <row r="14213" spans="1:13" hidden="1" x14ac:dyDescent="0.2">
      <c r="A14213" s="27">
        <v>98640</v>
      </c>
      <c r="B14213" s="28" t="s">
        <v>4573</v>
      </c>
      <c r="C14213" s="28" t="s">
        <v>7022</v>
      </c>
      <c r="D14213" s="25">
        <v>42310</v>
      </c>
      <c r="E14213" s="28" t="s">
        <v>7162</v>
      </c>
      <c r="F14213" s="26">
        <v>220</v>
      </c>
      <c r="G14213" s="28" t="s">
        <v>4595</v>
      </c>
      <c r="H14213" s="28" t="s">
        <v>3370</v>
      </c>
      <c r="J14213" s="28" t="s">
        <v>4906</v>
      </c>
      <c r="K14213" s="29">
        <v>42310</v>
      </c>
      <c r="L14213" s="28" t="s">
        <v>8326</v>
      </c>
      <c r="M14213" s="28" t="s">
        <v>5880</v>
      </c>
    </row>
    <row r="14214" spans="1:13" hidden="1" x14ac:dyDescent="0.2">
      <c r="A14214" s="27">
        <v>98641</v>
      </c>
      <c r="B14214" s="28" t="s">
        <v>4573</v>
      </c>
      <c r="C14214" s="28" t="s">
        <v>7022</v>
      </c>
      <c r="D14214" s="25">
        <v>42310</v>
      </c>
      <c r="E14214" s="28" t="s">
        <v>7163</v>
      </c>
      <c r="F14214" s="26">
        <v>150</v>
      </c>
      <c r="G14214" s="28" t="s">
        <v>4595</v>
      </c>
      <c r="H14214" s="28" t="s">
        <v>3370</v>
      </c>
      <c r="J14214" s="28" t="s">
        <v>4905</v>
      </c>
      <c r="K14214" s="29">
        <v>42310</v>
      </c>
      <c r="L14214" s="28" t="s">
        <v>8326</v>
      </c>
      <c r="M14214" s="28" t="s">
        <v>5838</v>
      </c>
    </row>
    <row r="14215" spans="1:13" hidden="1" x14ac:dyDescent="0.2">
      <c r="A14215" s="27">
        <v>98646</v>
      </c>
      <c r="B14215" s="28" t="s">
        <v>4573</v>
      </c>
      <c r="C14215" s="28" t="s">
        <v>7022</v>
      </c>
      <c r="D14215" s="25">
        <v>42310</v>
      </c>
      <c r="E14215" s="28" t="s">
        <v>5365</v>
      </c>
      <c r="F14215" s="26">
        <v>183</v>
      </c>
      <c r="G14215" s="28" t="s">
        <v>4597</v>
      </c>
      <c r="H14215" s="28" t="s">
        <v>3381</v>
      </c>
      <c r="J14215" s="28" t="s">
        <v>4909</v>
      </c>
      <c r="K14215" s="29">
        <v>42310</v>
      </c>
      <c r="L14215" s="28" t="s">
        <v>5538</v>
      </c>
      <c r="M14215" s="28" t="s">
        <v>5882</v>
      </c>
    </row>
    <row r="14216" spans="1:13" hidden="1" x14ac:dyDescent="0.2">
      <c r="A14216" s="27">
        <v>98423</v>
      </c>
      <c r="B14216" s="28" t="s">
        <v>4573</v>
      </c>
      <c r="C14216" s="28" t="s">
        <v>5135</v>
      </c>
      <c r="D14216" s="25">
        <v>42310</v>
      </c>
      <c r="F14216" s="26">
        <v>8.5</v>
      </c>
      <c r="G14216" s="28" t="s">
        <v>2204</v>
      </c>
      <c r="H14216" s="28" t="s">
        <v>3379</v>
      </c>
      <c r="J14216" s="28" t="s">
        <v>4907</v>
      </c>
      <c r="K14216" s="29">
        <v>42311</v>
      </c>
      <c r="L14216" s="28" t="s">
        <v>5658</v>
      </c>
      <c r="M14216" s="28" t="s">
        <v>7233</v>
      </c>
    </row>
    <row r="14217" spans="1:13" hidden="1" x14ac:dyDescent="0.2">
      <c r="A14217" s="211">
        <v>98426</v>
      </c>
      <c r="B14217" s="28" t="s">
        <v>4573</v>
      </c>
      <c r="C14217" s="28" t="s">
        <v>5135</v>
      </c>
      <c r="D14217" s="25">
        <v>42311</v>
      </c>
      <c r="F14217" s="26">
        <v>5.2</v>
      </c>
      <c r="G14217" s="28" t="s">
        <v>1555</v>
      </c>
      <c r="H14217" s="28" t="s">
        <v>3370</v>
      </c>
      <c r="J14217" s="28" t="s">
        <v>4909</v>
      </c>
      <c r="K14217" s="29">
        <v>42312</v>
      </c>
      <c r="L14217" s="28" t="s">
        <v>5658</v>
      </c>
      <c r="M14217" s="28" t="s">
        <v>3794</v>
      </c>
    </row>
    <row r="14218" spans="1:13" hidden="1" x14ac:dyDescent="0.2">
      <c r="A14218" s="211">
        <v>98638</v>
      </c>
      <c r="B14218" s="28" t="s">
        <v>4573</v>
      </c>
      <c r="C14218" s="28" t="s">
        <v>7022</v>
      </c>
      <c r="D14218" s="25">
        <v>42311</v>
      </c>
      <c r="F14218" s="26">
        <v>12.1</v>
      </c>
      <c r="G14218" s="28" t="s">
        <v>5143</v>
      </c>
      <c r="H14218" s="28" t="s">
        <v>3381</v>
      </c>
      <c r="J14218" s="28" t="s">
        <v>4909</v>
      </c>
      <c r="K14218" s="29">
        <v>42311</v>
      </c>
      <c r="L14218" s="28" t="s">
        <v>5538</v>
      </c>
      <c r="M14218" s="28" t="s">
        <v>5878</v>
      </c>
    </row>
    <row r="14219" spans="1:13" hidden="1" x14ac:dyDescent="0.2">
      <c r="A14219" s="211">
        <v>98349</v>
      </c>
      <c r="B14219" s="33" t="s">
        <v>4573</v>
      </c>
      <c r="C14219" s="33" t="s">
        <v>5135</v>
      </c>
      <c r="D14219" s="25">
        <v>42311</v>
      </c>
      <c r="E14219" s="28" t="s">
        <v>2051</v>
      </c>
      <c r="F14219" s="26">
        <v>2.2999999999999998</v>
      </c>
      <c r="G14219" s="28" t="s">
        <v>1560</v>
      </c>
      <c r="H14219" s="28" t="s">
        <v>3484</v>
      </c>
      <c r="J14219" s="28" t="s">
        <v>4907</v>
      </c>
      <c r="K14219" s="29">
        <v>42312</v>
      </c>
      <c r="L14219" s="33" t="s">
        <v>5658</v>
      </c>
      <c r="M14219" s="28" t="s">
        <v>2735</v>
      </c>
    </row>
    <row r="14220" spans="1:13" hidden="1" x14ac:dyDescent="0.2">
      <c r="A14220" s="211">
        <v>98350.1</v>
      </c>
      <c r="B14220" s="33" t="s">
        <v>4573</v>
      </c>
      <c r="C14220" s="33" t="s">
        <v>5135</v>
      </c>
      <c r="D14220" s="25">
        <v>42311</v>
      </c>
      <c r="E14220" s="28" t="s">
        <v>4099</v>
      </c>
      <c r="F14220" s="26">
        <v>22</v>
      </c>
      <c r="G14220" s="28" t="s">
        <v>1560</v>
      </c>
      <c r="H14220" s="28" t="s">
        <v>4599</v>
      </c>
      <c r="I14220" s="28" t="s">
        <v>8095</v>
      </c>
      <c r="J14220" s="28" t="s">
        <v>4905</v>
      </c>
      <c r="K14220" s="29">
        <v>42312</v>
      </c>
      <c r="L14220" s="33" t="s">
        <v>5658</v>
      </c>
      <c r="M14220" s="28" t="s">
        <v>2735</v>
      </c>
    </row>
    <row r="14221" spans="1:13" hidden="1" x14ac:dyDescent="0.2">
      <c r="A14221" s="211">
        <v>98350.2</v>
      </c>
      <c r="B14221" s="33" t="s">
        <v>4573</v>
      </c>
      <c r="C14221" s="33" t="s">
        <v>5135</v>
      </c>
      <c r="D14221" s="25">
        <v>42311</v>
      </c>
      <c r="E14221" s="28" t="s">
        <v>7076</v>
      </c>
      <c r="F14221" s="26">
        <v>30</v>
      </c>
      <c r="G14221" s="28" t="s">
        <v>1560</v>
      </c>
      <c r="H14221" s="28" t="s">
        <v>3370</v>
      </c>
      <c r="J14221" s="28" t="s">
        <v>4909</v>
      </c>
      <c r="K14221" s="29">
        <v>42312</v>
      </c>
      <c r="L14221" s="33" t="s">
        <v>5658</v>
      </c>
      <c r="M14221" s="28" t="s">
        <v>2735</v>
      </c>
    </row>
    <row r="14222" spans="1:13" x14ac:dyDescent="0.2">
      <c r="A14222" s="27">
        <v>98636</v>
      </c>
      <c r="B14222" s="28" t="s">
        <v>4573</v>
      </c>
      <c r="C14222" s="28" t="s">
        <v>7022</v>
      </c>
      <c r="D14222" s="25">
        <v>42311</v>
      </c>
      <c r="F14222" s="26">
        <v>2.2999999999999998</v>
      </c>
      <c r="G14222" s="28" t="s">
        <v>2201</v>
      </c>
      <c r="H14222" s="28" t="s">
        <v>7151</v>
      </c>
      <c r="J14222" s="28" t="s">
        <v>4911</v>
      </c>
      <c r="K14222" s="29">
        <v>42311</v>
      </c>
      <c r="L14222" s="28" t="s">
        <v>5361</v>
      </c>
      <c r="M14222" s="28" t="s">
        <v>5876</v>
      </c>
    </row>
    <row r="14223" spans="1:13" hidden="1" x14ac:dyDescent="0.2">
      <c r="A14223" s="27">
        <v>98637</v>
      </c>
      <c r="B14223" s="28" t="s">
        <v>4573</v>
      </c>
      <c r="C14223" s="28" t="s">
        <v>7022</v>
      </c>
      <c r="D14223" s="25">
        <v>42311</v>
      </c>
      <c r="E14223" s="28" t="s">
        <v>3389</v>
      </c>
      <c r="F14223" s="26">
        <v>49.15</v>
      </c>
      <c r="G14223" s="28" t="s">
        <v>5139</v>
      </c>
      <c r="H14223" s="28" t="s">
        <v>3381</v>
      </c>
      <c r="J14223" s="28" t="s">
        <v>4911</v>
      </c>
      <c r="K14223" s="29">
        <v>42311</v>
      </c>
      <c r="L14223" s="28" t="s">
        <v>5538</v>
      </c>
      <c r="M14223" s="28" t="s">
        <v>5877</v>
      </c>
    </row>
    <row r="14224" spans="1:13" hidden="1" x14ac:dyDescent="0.2">
      <c r="A14224" s="27">
        <v>98424</v>
      </c>
      <c r="B14224" s="28" t="s">
        <v>4573</v>
      </c>
      <c r="C14224" s="28" t="s">
        <v>5135</v>
      </c>
      <c r="D14224" s="25">
        <v>42311</v>
      </c>
      <c r="F14224" s="26">
        <v>64.23</v>
      </c>
      <c r="G14224" s="28" t="s">
        <v>5137</v>
      </c>
      <c r="H14224" s="28" t="s">
        <v>3365</v>
      </c>
      <c r="J14224" s="28" t="s">
        <v>4909</v>
      </c>
      <c r="K14224" s="29">
        <v>42312</v>
      </c>
      <c r="L14224" s="28" t="s">
        <v>5658</v>
      </c>
      <c r="M14224" s="28" t="s">
        <v>7573</v>
      </c>
    </row>
    <row r="14225" spans="1:13" hidden="1" x14ac:dyDescent="0.2">
      <c r="A14225" s="27">
        <v>98425</v>
      </c>
      <c r="B14225" s="28" t="s">
        <v>4573</v>
      </c>
      <c r="C14225" s="28" t="s">
        <v>5135</v>
      </c>
      <c r="D14225" s="25">
        <v>42311</v>
      </c>
      <c r="F14225" s="26">
        <v>10.94</v>
      </c>
      <c r="G14225" s="28" t="s">
        <v>5137</v>
      </c>
      <c r="H14225" s="28" t="s">
        <v>3365</v>
      </c>
      <c r="J14225" s="28" t="s">
        <v>4909</v>
      </c>
      <c r="K14225" s="29">
        <v>42312</v>
      </c>
      <c r="L14225" s="28" t="s">
        <v>5658</v>
      </c>
      <c r="M14225" s="28" t="s">
        <v>6195</v>
      </c>
    </row>
    <row r="14226" spans="1:13" hidden="1" x14ac:dyDescent="0.2">
      <c r="A14226" s="211">
        <v>98429</v>
      </c>
      <c r="B14226" s="28" t="s">
        <v>4573</v>
      </c>
      <c r="C14226" s="28" t="s">
        <v>5135</v>
      </c>
      <c r="D14226" s="25">
        <v>42312</v>
      </c>
      <c r="F14226" s="26">
        <v>18</v>
      </c>
      <c r="G14226" s="28" t="s">
        <v>6675</v>
      </c>
      <c r="H14226" s="28" t="s">
        <v>5954</v>
      </c>
      <c r="J14226" s="28" t="s">
        <v>4912</v>
      </c>
      <c r="K14226" s="29">
        <v>42313</v>
      </c>
      <c r="L14226" s="28" t="s">
        <v>5658</v>
      </c>
      <c r="M14226" s="28" t="s">
        <v>7574</v>
      </c>
    </row>
    <row r="14227" spans="1:13" hidden="1" x14ac:dyDescent="0.2">
      <c r="A14227" s="211">
        <v>98427</v>
      </c>
      <c r="B14227" s="28" t="s">
        <v>4573</v>
      </c>
      <c r="C14227" s="28" t="s">
        <v>5135</v>
      </c>
      <c r="D14227" s="25">
        <v>42312</v>
      </c>
      <c r="F14227" s="26">
        <v>5.33</v>
      </c>
      <c r="G14227" s="28" t="s">
        <v>879</v>
      </c>
      <c r="H14227" s="28" t="s">
        <v>3365</v>
      </c>
      <c r="J14227" s="28" t="s">
        <v>4909</v>
      </c>
      <c r="K14227" s="29">
        <v>42313</v>
      </c>
      <c r="L14227" s="28" t="s">
        <v>5658</v>
      </c>
      <c r="M14227" s="28" t="s">
        <v>5531</v>
      </c>
    </row>
    <row r="14228" spans="1:13" hidden="1" x14ac:dyDescent="0.2">
      <c r="A14228" s="211">
        <v>98430</v>
      </c>
      <c r="B14228" s="28" t="s">
        <v>4573</v>
      </c>
      <c r="C14228" s="28" t="s">
        <v>5135</v>
      </c>
      <c r="D14228" s="25">
        <v>42312</v>
      </c>
      <c r="F14228" s="26">
        <v>6.6</v>
      </c>
      <c r="G14228" s="28" t="s">
        <v>7050</v>
      </c>
      <c r="H14228" s="28" t="s">
        <v>3488</v>
      </c>
      <c r="J14228" s="28" t="s">
        <v>4911</v>
      </c>
      <c r="K14228" s="29">
        <v>42314</v>
      </c>
      <c r="L14228" s="28" t="s">
        <v>5658</v>
      </c>
      <c r="M14228" s="28" t="s">
        <v>4151</v>
      </c>
    </row>
    <row r="14229" spans="1:13" x14ac:dyDescent="0.2">
      <c r="A14229" s="27">
        <v>98635</v>
      </c>
      <c r="B14229" s="28" t="s">
        <v>4573</v>
      </c>
      <c r="C14229" s="28" t="s">
        <v>7022</v>
      </c>
      <c r="D14229" s="25">
        <v>42312</v>
      </c>
      <c r="F14229" s="26">
        <v>2.2999999999999998</v>
      </c>
      <c r="G14229" s="28" t="s">
        <v>2201</v>
      </c>
      <c r="H14229" s="28" t="s">
        <v>7151</v>
      </c>
      <c r="J14229" s="28" t="s">
        <v>4911</v>
      </c>
      <c r="K14229" s="29">
        <v>42312</v>
      </c>
      <c r="L14229" s="28" t="s">
        <v>5361</v>
      </c>
      <c r="M14229" s="28" t="s">
        <v>5875</v>
      </c>
    </row>
    <row r="14230" spans="1:13" hidden="1" x14ac:dyDescent="0.2">
      <c r="A14230" s="27">
        <v>98428</v>
      </c>
      <c r="B14230" s="28" t="s">
        <v>4573</v>
      </c>
      <c r="C14230" s="28" t="s">
        <v>5135</v>
      </c>
      <c r="D14230" s="25">
        <v>42312</v>
      </c>
      <c r="E14230" s="28" t="s">
        <v>7779</v>
      </c>
      <c r="F14230" s="26">
        <v>374.16</v>
      </c>
      <c r="G14230" s="28" t="s">
        <v>884</v>
      </c>
      <c r="H14230" s="28" t="s">
        <v>7322</v>
      </c>
      <c r="J14230" s="28" t="s">
        <v>5209</v>
      </c>
      <c r="K14230" s="29">
        <v>42313</v>
      </c>
      <c r="L14230" s="28" t="s">
        <v>5658</v>
      </c>
      <c r="M14230" s="28" t="s">
        <v>1654</v>
      </c>
    </row>
    <row r="14231" spans="1:13" hidden="1" x14ac:dyDescent="0.2">
      <c r="A14231" s="211">
        <v>98634</v>
      </c>
      <c r="B14231" s="28" t="s">
        <v>4579</v>
      </c>
      <c r="C14231" s="28" t="s">
        <v>7022</v>
      </c>
      <c r="D14231" s="25">
        <v>42313</v>
      </c>
      <c r="F14231" s="26">
        <v>50</v>
      </c>
      <c r="G14231" s="28" t="s">
        <v>4580</v>
      </c>
      <c r="H14231" s="28" t="s">
        <v>6667</v>
      </c>
      <c r="K14231" s="29">
        <v>42313</v>
      </c>
      <c r="L14231" s="28" t="s">
        <v>5540</v>
      </c>
      <c r="M14231" s="28" t="s">
        <v>8342</v>
      </c>
    </row>
    <row r="14232" spans="1:13" hidden="1" x14ac:dyDescent="0.2">
      <c r="A14232" s="211">
        <v>98930</v>
      </c>
      <c r="B14232" s="28" t="s">
        <v>4573</v>
      </c>
      <c r="C14232" s="28" t="s">
        <v>5133</v>
      </c>
      <c r="D14232" s="25">
        <v>42313</v>
      </c>
      <c r="F14232" s="26">
        <v>0.01</v>
      </c>
      <c r="G14232" s="28" t="s">
        <v>681</v>
      </c>
      <c r="H14232" s="28" t="s">
        <v>7165</v>
      </c>
      <c r="K14232" s="29">
        <v>42313</v>
      </c>
      <c r="L14232" s="28" t="s">
        <v>5658</v>
      </c>
      <c r="M14232" s="28" t="s">
        <v>2936</v>
      </c>
    </row>
    <row r="14233" spans="1:13" hidden="1" x14ac:dyDescent="0.2">
      <c r="A14233" s="27">
        <v>98931</v>
      </c>
      <c r="B14233" s="28" t="s">
        <v>7124</v>
      </c>
      <c r="C14233" s="28" t="s">
        <v>5133</v>
      </c>
      <c r="D14233" s="25">
        <v>42313</v>
      </c>
      <c r="F14233" s="26">
        <v>-7.0000000000000007E-2</v>
      </c>
      <c r="G14233" s="28" t="s">
        <v>5133</v>
      </c>
      <c r="H14233" s="28" t="s">
        <v>6666</v>
      </c>
      <c r="K14233" s="29">
        <v>42313</v>
      </c>
      <c r="L14233" s="28" t="s">
        <v>5658</v>
      </c>
      <c r="M14233" s="28" t="s">
        <v>2937</v>
      </c>
    </row>
    <row r="14234" spans="1:13" hidden="1" x14ac:dyDescent="0.2">
      <c r="A14234" s="211">
        <v>98632</v>
      </c>
      <c r="B14234" s="28" t="s">
        <v>4579</v>
      </c>
      <c r="C14234" s="28" t="s">
        <v>7022</v>
      </c>
      <c r="D14234" s="25">
        <v>42314</v>
      </c>
      <c r="F14234" s="26">
        <v>200</v>
      </c>
      <c r="G14234" s="28" t="s">
        <v>4580</v>
      </c>
      <c r="H14234" s="28" t="s">
        <v>6667</v>
      </c>
      <c r="K14234" s="29">
        <v>42314</v>
      </c>
      <c r="L14234" s="28" t="s">
        <v>5540</v>
      </c>
      <c r="M14234" s="28" t="s">
        <v>5874</v>
      </c>
    </row>
    <row r="14235" spans="1:13" hidden="1" x14ac:dyDescent="0.2">
      <c r="A14235" s="211">
        <v>98432</v>
      </c>
      <c r="B14235" s="28" t="s">
        <v>4573</v>
      </c>
      <c r="C14235" s="28" t="s">
        <v>5135</v>
      </c>
      <c r="D14235" s="25">
        <v>42314</v>
      </c>
      <c r="E14235" s="28" t="s">
        <v>33</v>
      </c>
      <c r="F14235" s="26">
        <v>15</v>
      </c>
      <c r="G14235" s="28" t="s">
        <v>2593</v>
      </c>
      <c r="H14235" s="28" t="s">
        <v>7324</v>
      </c>
      <c r="I14235" s="28" t="s">
        <v>2516</v>
      </c>
      <c r="K14235" s="29">
        <v>42315</v>
      </c>
      <c r="L14235" s="28" t="s">
        <v>5658</v>
      </c>
      <c r="M14235" s="28" t="s">
        <v>7571</v>
      </c>
    </row>
    <row r="14236" spans="1:13" x14ac:dyDescent="0.2">
      <c r="A14236" s="27">
        <v>98631</v>
      </c>
      <c r="B14236" s="28" t="s">
        <v>4573</v>
      </c>
      <c r="C14236" s="28" t="s">
        <v>7022</v>
      </c>
      <c r="D14236" s="25">
        <v>42314</v>
      </c>
      <c r="F14236" s="26">
        <v>2.2999999999999998</v>
      </c>
      <c r="G14236" s="28" t="s">
        <v>2201</v>
      </c>
      <c r="H14236" s="28" t="s">
        <v>7151</v>
      </c>
      <c r="J14236" s="28" t="s">
        <v>4911</v>
      </c>
      <c r="K14236" s="29">
        <v>42314</v>
      </c>
      <c r="L14236" s="28" t="s">
        <v>5361</v>
      </c>
      <c r="M14236" s="28" t="s">
        <v>5873</v>
      </c>
    </row>
    <row r="14237" spans="1:13" hidden="1" x14ac:dyDescent="0.2">
      <c r="A14237" s="27">
        <v>98431</v>
      </c>
      <c r="B14237" s="28" t="s">
        <v>4573</v>
      </c>
      <c r="C14237" s="28" t="s">
        <v>5135</v>
      </c>
      <c r="D14237" s="25">
        <v>42314</v>
      </c>
      <c r="F14237" s="26">
        <v>18.25</v>
      </c>
      <c r="G14237" s="28" t="s">
        <v>3970</v>
      </c>
      <c r="H14237" s="28" t="s">
        <v>3484</v>
      </c>
      <c r="J14237" s="28" t="s">
        <v>4909</v>
      </c>
      <c r="K14237" s="29">
        <v>42315</v>
      </c>
      <c r="L14237" s="28" t="s">
        <v>5658</v>
      </c>
      <c r="M14237" s="28" t="s">
        <v>1927</v>
      </c>
    </row>
    <row r="14238" spans="1:13" hidden="1" x14ac:dyDescent="0.2">
      <c r="A14238" s="27">
        <v>98433</v>
      </c>
      <c r="B14238" s="28" t="s">
        <v>4573</v>
      </c>
      <c r="C14238" s="28" t="s">
        <v>5135</v>
      </c>
      <c r="D14238" s="25">
        <v>42314</v>
      </c>
      <c r="F14238" s="26">
        <v>10.5</v>
      </c>
      <c r="G14238" s="28" t="s">
        <v>3696</v>
      </c>
      <c r="H14238" s="28" t="s">
        <v>3488</v>
      </c>
      <c r="J14238" s="28" t="s">
        <v>4911</v>
      </c>
      <c r="K14238" s="29">
        <v>42315</v>
      </c>
      <c r="L14238" s="28" t="s">
        <v>5658</v>
      </c>
      <c r="M14238" s="28" t="s">
        <v>6198</v>
      </c>
    </row>
    <row r="14239" spans="1:13" hidden="1" x14ac:dyDescent="0.2">
      <c r="A14239" s="27">
        <v>98633</v>
      </c>
      <c r="B14239" s="28" t="s">
        <v>4579</v>
      </c>
      <c r="C14239" s="28" t="s">
        <v>7022</v>
      </c>
      <c r="D14239" s="25">
        <v>42314</v>
      </c>
      <c r="F14239" s="26">
        <v>1445.37</v>
      </c>
      <c r="G14239" s="28" t="s">
        <v>2008</v>
      </c>
      <c r="H14239" s="28" t="s">
        <v>6667</v>
      </c>
      <c r="K14239" s="29">
        <v>42314</v>
      </c>
      <c r="L14239" s="28" t="s">
        <v>5538</v>
      </c>
      <c r="M14239" s="28" t="s">
        <v>8335</v>
      </c>
    </row>
    <row r="14240" spans="1:13" hidden="1" x14ac:dyDescent="0.2">
      <c r="A14240" s="27">
        <v>98440</v>
      </c>
      <c r="B14240" s="28" t="s">
        <v>4573</v>
      </c>
      <c r="C14240" s="28" t="s">
        <v>5135</v>
      </c>
      <c r="D14240" s="25">
        <v>42314</v>
      </c>
      <c r="F14240" s="26">
        <v>6.95</v>
      </c>
      <c r="G14240" s="28" t="s">
        <v>2210</v>
      </c>
      <c r="H14240" s="28" t="s">
        <v>3484</v>
      </c>
      <c r="J14240" s="28" t="s">
        <v>4907</v>
      </c>
      <c r="K14240" s="29">
        <v>42317</v>
      </c>
      <c r="L14240" s="28" t="s">
        <v>5658</v>
      </c>
      <c r="M14240" s="28" t="s">
        <v>3179</v>
      </c>
    </row>
    <row r="14241" spans="1:13" hidden="1" x14ac:dyDescent="0.2">
      <c r="A14241" s="27">
        <v>98434</v>
      </c>
      <c r="B14241" s="28" t="s">
        <v>4573</v>
      </c>
      <c r="C14241" s="28" t="s">
        <v>5135</v>
      </c>
      <c r="D14241" s="25">
        <v>42314</v>
      </c>
      <c r="F14241" s="26">
        <v>49.33</v>
      </c>
      <c r="G14241" s="28" t="s">
        <v>5137</v>
      </c>
      <c r="H14241" s="28" t="s">
        <v>7322</v>
      </c>
      <c r="J14241" s="28" t="s">
        <v>7139</v>
      </c>
      <c r="K14241" s="29">
        <v>42315</v>
      </c>
      <c r="L14241" s="28" t="s">
        <v>5658</v>
      </c>
      <c r="M14241" s="28" t="s">
        <v>6199</v>
      </c>
    </row>
    <row r="14242" spans="1:13" hidden="1" x14ac:dyDescent="0.2">
      <c r="A14242" s="27">
        <v>98536</v>
      </c>
      <c r="B14242" s="28" t="s">
        <v>5150</v>
      </c>
      <c r="C14242" s="28" t="s">
        <v>2008</v>
      </c>
      <c r="D14242" s="25">
        <v>42314</v>
      </c>
      <c r="F14242" s="26">
        <v>-1445.37</v>
      </c>
      <c r="G14242" s="28" t="s">
        <v>4574</v>
      </c>
      <c r="H14242" s="28" t="s">
        <v>6667</v>
      </c>
      <c r="K14242" s="29">
        <v>42166</v>
      </c>
      <c r="L14242" s="28" t="s">
        <v>5658</v>
      </c>
      <c r="M14242" s="28" t="s">
        <v>4840</v>
      </c>
    </row>
    <row r="14243" spans="1:13" hidden="1" x14ac:dyDescent="0.2">
      <c r="A14243" s="211">
        <v>98442</v>
      </c>
      <c r="B14243" s="28" t="s">
        <v>4573</v>
      </c>
      <c r="C14243" s="28" t="s">
        <v>5135</v>
      </c>
      <c r="D14243" s="25">
        <v>42315</v>
      </c>
      <c r="F14243" s="26">
        <v>4.4000000000000004</v>
      </c>
      <c r="G14243" s="28" t="s">
        <v>896</v>
      </c>
      <c r="H14243" s="28" t="s">
        <v>3484</v>
      </c>
      <c r="J14243" s="28" t="s">
        <v>4907</v>
      </c>
      <c r="K14243" s="29">
        <v>42317</v>
      </c>
      <c r="L14243" s="28" t="s">
        <v>5658</v>
      </c>
      <c r="M14243" s="28" t="s">
        <v>6234</v>
      </c>
    </row>
    <row r="14244" spans="1:13" hidden="1" x14ac:dyDescent="0.2">
      <c r="A14244" s="211">
        <v>98443</v>
      </c>
      <c r="B14244" s="28" t="s">
        <v>4573</v>
      </c>
      <c r="C14244" s="28" t="s">
        <v>5135</v>
      </c>
      <c r="D14244" s="25">
        <v>42315</v>
      </c>
      <c r="F14244" s="26">
        <v>4</v>
      </c>
      <c r="G14244" s="28" t="s">
        <v>990</v>
      </c>
      <c r="H14244" s="28" t="s">
        <v>3379</v>
      </c>
      <c r="J14244" s="28" t="s">
        <v>4907</v>
      </c>
      <c r="K14244" s="29">
        <v>42317</v>
      </c>
      <c r="L14244" s="28" t="s">
        <v>5658</v>
      </c>
      <c r="M14244" s="28" t="s">
        <v>1523</v>
      </c>
    </row>
    <row r="14245" spans="1:13" hidden="1" x14ac:dyDescent="0.2">
      <c r="A14245" s="211">
        <v>98441</v>
      </c>
      <c r="B14245" s="28" t="s">
        <v>4573</v>
      </c>
      <c r="C14245" s="28" t="s">
        <v>5135</v>
      </c>
      <c r="D14245" s="25">
        <v>42315</v>
      </c>
      <c r="E14245" s="28" t="s">
        <v>7782</v>
      </c>
      <c r="F14245" s="26">
        <v>66</v>
      </c>
      <c r="G14245" s="28" t="s">
        <v>1562</v>
      </c>
      <c r="H14245" s="28" t="s">
        <v>3484</v>
      </c>
      <c r="J14245" s="28" t="s">
        <v>4908</v>
      </c>
      <c r="K14245" s="29">
        <v>42317</v>
      </c>
      <c r="L14245" s="28" t="s">
        <v>5658</v>
      </c>
      <c r="M14245" s="28" t="s">
        <v>7577</v>
      </c>
    </row>
    <row r="14246" spans="1:13" hidden="1" x14ac:dyDescent="0.2">
      <c r="A14246" s="211">
        <v>98444</v>
      </c>
      <c r="B14246" s="28" t="s">
        <v>4573</v>
      </c>
      <c r="C14246" s="28" t="s">
        <v>5135</v>
      </c>
      <c r="D14246" s="25">
        <v>42316</v>
      </c>
      <c r="F14246" s="26">
        <v>43</v>
      </c>
      <c r="G14246" s="28" t="s">
        <v>897</v>
      </c>
      <c r="H14246" s="28" t="s">
        <v>3484</v>
      </c>
      <c r="J14246" s="28" t="s">
        <v>4909</v>
      </c>
      <c r="K14246" s="29">
        <v>42317</v>
      </c>
      <c r="L14246" s="28" t="s">
        <v>5658</v>
      </c>
      <c r="M14246" s="28" t="s">
        <v>7568</v>
      </c>
    </row>
    <row r="14247" spans="1:13" hidden="1" x14ac:dyDescent="0.2">
      <c r="A14247" s="211">
        <v>98625</v>
      </c>
      <c r="B14247" s="28" t="s">
        <v>4573</v>
      </c>
      <c r="C14247" s="28" t="s">
        <v>7022</v>
      </c>
      <c r="D14247" s="25">
        <v>42317</v>
      </c>
      <c r="E14247" s="28" t="s">
        <v>2894</v>
      </c>
      <c r="F14247" s="26">
        <v>230</v>
      </c>
      <c r="G14247" s="28" t="s">
        <v>5180</v>
      </c>
      <c r="H14247" s="28" t="s">
        <v>4599</v>
      </c>
      <c r="I14247" s="28" t="s">
        <v>7629</v>
      </c>
      <c r="J14247" s="28" t="s">
        <v>4907</v>
      </c>
      <c r="K14247" s="29">
        <v>42317</v>
      </c>
      <c r="L14247" s="28" t="s">
        <v>5361</v>
      </c>
      <c r="M14247" s="28" t="s">
        <v>5870</v>
      </c>
    </row>
    <row r="14248" spans="1:13" hidden="1" x14ac:dyDescent="0.2">
      <c r="A14248" s="211">
        <v>98628</v>
      </c>
      <c r="B14248" s="28" t="s">
        <v>4573</v>
      </c>
      <c r="C14248" s="33" t="s">
        <v>7022</v>
      </c>
      <c r="D14248" s="25">
        <v>42317</v>
      </c>
      <c r="F14248" s="26">
        <v>5</v>
      </c>
      <c r="G14248" s="28" t="s">
        <v>4590</v>
      </c>
      <c r="H14248" s="28" t="s">
        <v>5954</v>
      </c>
      <c r="J14248" s="28" t="s">
        <v>4912</v>
      </c>
      <c r="K14248" s="29">
        <v>42317</v>
      </c>
      <c r="L14248" s="28" t="s">
        <v>8326</v>
      </c>
      <c r="M14248" s="28" t="s">
        <v>8334</v>
      </c>
    </row>
    <row r="14249" spans="1:13" x14ac:dyDescent="0.2">
      <c r="A14249" s="27">
        <v>98626</v>
      </c>
      <c r="B14249" s="28" t="s">
        <v>4573</v>
      </c>
      <c r="C14249" s="28" t="s">
        <v>7022</v>
      </c>
      <c r="D14249" s="25">
        <v>42317</v>
      </c>
      <c r="F14249" s="26">
        <v>2.2999999999999998</v>
      </c>
      <c r="G14249" s="28" t="s">
        <v>2201</v>
      </c>
      <c r="H14249" s="28" t="s">
        <v>7151</v>
      </c>
      <c r="J14249" s="28" t="s">
        <v>4911</v>
      </c>
      <c r="K14249" s="29">
        <v>42317</v>
      </c>
      <c r="L14249" s="28" t="s">
        <v>5361</v>
      </c>
      <c r="M14249" s="28" t="s">
        <v>5871</v>
      </c>
    </row>
    <row r="14250" spans="1:13" hidden="1" x14ac:dyDescent="0.2">
      <c r="A14250" s="27">
        <v>98627</v>
      </c>
      <c r="B14250" s="28" t="s">
        <v>4573</v>
      </c>
      <c r="C14250" s="28" t="s">
        <v>7022</v>
      </c>
      <c r="D14250" s="25">
        <v>42317</v>
      </c>
      <c r="F14250" s="26">
        <v>35</v>
      </c>
      <c r="G14250" s="28" t="s">
        <v>5152</v>
      </c>
      <c r="H14250" s="28" t="s">
        <v>7311</v>
      </c>
      <c r="J14250" s="28" t="s">
        <v>4683</v>
      </c>
      <c r="K14250" s="29">
        <v>42317</v>
      </c>
      <c r="L14250" s="28" t="s">
        <v>8326</v>
      </c>
      <c r="M14250" s="28" t="s">
        <v>8327</v>
      </c>
    </row>
    <row r="14251" spans="1:13" hidden="1" x14ac:dyDescent="0.2">
      <c r="A14251" s="27">
        <v>98537</v>
      </c>
      <c r="B14251" s="28" t="s">
        <v>4573</v>
      </c>
      <c r="C14251" s="28" t="s">
        <v>2008</v>
      </c>
      <c r="D14251" s="25">
        <v>42317</v>
      </c>
      <c r="F14251" s="26">
        <v>15.1</v>
      </c>
      <c r="G14251" s="28" t="s">
        <v>683</v>
      </c>
      <c r="H14251" s="28" t="s">
        <v>3365</v>
      </c>
      <c r="J14251" s="28" t="s">
        <v>4909</v>
      </c>
      <c r="K14251" s="29">
        <v>42288</v>
      </c>
      <c r="L14251" s="28" t="s">
        <v>5658</v>
      </c>
      <c r="M14251" s="28" t="s">
        <v>4836</v>
      </c>
    </row>
    <row r="14252" spans="1:13" hidden="1" x14ac:dyDescent="0.2">
      <c r="A14252" s="27">
        <v>98629</v>
      </c>
      <c r="B14252" s="28" t="s">
        <v>4573</v>
      </c>
      <c r="C14252" s="28" t="s">
        <v>7022</v>
      </c>
      <c r="D14252" s="25">
        <v>42317</v>
      </c>
      <c r="E14252" s="28" t="s">
        <v>3388</v>
      </c>
      <c r="F14252" s="26">
        <v>8.19</v>
      </c>
      <c r="G14252" s="28" t="s">
        <v>4589</v>
      </c>
      <c r="H14252" s="28" t="s">
        <v>3381</v>
      </c>
      <c r="J14252" s="28" t="s">
        <v>4907</v>
      </c>
      <c r="K14252" s="29">
        <v>42317</v>
      </c>
      <c r="L14252" s="28" t="s">
        <v>5538</v>
      </c>
      <c r="M14252" s="28" t="s">
        <v>8336</v>
      </c>
    </row>
    <row r="14253" spans="1:13" hidden="1" x14ac:dyDescent="0.2">
      <c r="A14253" s="27">
        <v>98445.1</v>
      </c>
      <c r="B14253" s="28" t="s">
        <v>4573</v>
      </c>
      <c r="C14253" s="28" t="s">
        <v>5135</v>
      </c>
      <c r="D14253" s="25">
        <v>42317</v>
      </c>
      <c r="F14253" s="26">
        <v>12</v>
      </c>
      <c r="G14253" s="28" t="s">
        <v>5137</v>
      </c>
      <c r="H14253" s="28" t="s">
        <v>3370</v>
      </c>
      <c r="J14253" s="28" t="s">
        <v>4909</v>
      </c>
      <c r="K14253" s="29">
        <v>42318</v>
      </c>
      <c r="L14253" s="28" t="s">
        <v>5658</v>
      </c>
      <c r="M14253" s="28" t="s">
        <v>3175</v>
      </c>
    </row>
    <row r="14254" spans="1:13" hidden="1" x14ac:dyDescent="0.2">
      <c r="A14254" s="27">
        <v>98445.2</v>
      </c>
      <c r="B14254" s="28" t="s">
        <v>4573</v>
      </c>
      <c r="C14254" s="28" t="s">
        <v>5135</v>
      </c>
      <c r="D14254" s="25">
        <v>42317</v>
      </c>
      <c r="F14254" s="26">
        <v>31.4</v>
      </c>
      <c r="G14254" s="28" t="s">
        <v>5137</v>
      </c>
      <c r="H14254" s="28" t="s">
        <v>3365</v>
      </c>
      <c r="J14254" s="28" t="s">
        <v>4909</v>
      </c>
      <c r="K14254" s="29">
        <v>42318</v>
      </c>
      <c r="L14254" s="28" t="s">
        <v>5658</v>
      </c>
      <c r="M14254" s="28" t="s">
        <v>3175</v>
      </c>
    </row>
    <row r="14255" spans="1:13" hidden="1" x14ac:dyDescent="0.2">
      <c r="A14255" s="27">
        <v>98447</v>
      </c>
      <c r="B14255" s="28" t="s">
        <v>4573</v>
      </c>
      <c r="C14255" s="28" t="s">
        <v>5135</v>
      </c>
      <c r="D14255" s="25">
        <v>42317</v>
      </c>
      <c r="F14255" s="26">
        <v>4.01</v>
      </c>
      <c r="G14255" s="28" t="s">
        <v>5137</v>
      </c>
      <c r="H14255" s="28" t="s">
        <v>3365</v>
      </c>
      <c r="J14255" s="28" t="s">
        <v>4909</v>
      </c>
      <c r="K14255" s="29">
        <v>42318</v>
      </c>
      <c r="L14255" s="28" t="s">
        <v>5658</v>
      </c>
      <c r="M14255" s="28" t="s">
        <v>6195</v>
      </c>
    </row>
    <row r="14256" spans="1:13" hidden="1" x14ac:dyDescent="0.2">
      <c r="A14256" s="27">
        <v>98446</v>
      </c>
      <c r="B14256" s="28" t="s">
        <v>4573</v>
      </c>
      <c r="C14256" s="28" t="s">
        <v>5135</v>
      </c>
      <c r="D14256" s="25">
        <v>42317</v>
      </c>
      <c r="F14256" s="26">
        <v>39.97</v>
      </c>
      <c r="G14256" s="28" t="s">
        <v>7486</v>
      </c>
      <c r="H14256" s="28" t="s">
        <v>3381</v>
      </c>
      <c r="J14256" s="28" t="s">
        <v>4906</v>
      </c>
      <c r="K14256" s="29">
        <v>42318</v>
      </c>
      <c r="L14256" s="28" t="s">
        <v>5658</v>
      </c>
      <c r="M14256" s="28" t="s">
        <v>5565</v>
      </c>
    </row>
    <row r="14257" spans="1:13" hidden="1" x14ac:dyDescent="0.2">
      <c r="A14257" s="27">
        <v>98624</v>
      </c>
      <c r="B14257" s="28" t="s">
        <v>4573</v>
      </c>
      <c r="C14257" s="28" t="s">
        <v>7022</v>
      </c>
      <c r="D14257" s="25">
        <v>42317</v>
      </c>
      <c r="F14257" s="26">
        <v>5000</v>
      </c>
      <c r="G14257" s="28" t="s">
        <v>3344</v>
      </c>
      <c r="H14257" s="28" t="s">
        <v>7324</v>
      </c>
      <c r="I14257" s="28" t="s">
        <v>2516</v>
      </c>
      <c r="J14257" s="28" t="s">
        <v>4909</v>
      </c>
      <c r="K14257" s="29">
        <v>42317</v>
      </c>
      <c r="L14257" s="28" t="s">
        <v>5361</v>
      </c>
      <c r="M14257" s="28" t="s">
        <v>5869</v>
      </c>
    </row>
    <row r="14258" spans="1:13" x14ac:dyDescent="0.2">
      <c r="A14258" s="27">
        <v>98630</v>
      </c>
      <c r="B14258" s="28" t="s">
        <v>4573</v>
      </c>
      <c r="C14258" s="28" t="s">
        <v>7022</v>
      </c>
      <c r="D14258" s="25">
        <v>42317</v>
      </c>
      <c r="F14258" s="26">
        <v>129.53</v>
      </c>
      <c r="G14258" s="28" t="s">
        <v>279</v>
      </c>
      <c r="H14258" s="28" t="s">
        <v>7151</v>
      </c>
      <c r="J14258" s="28" t="s">
        <v>4907</v>
      </c>
      <c r="K14258" s="29">
        <v>42317</v>
      </c>
      <c r="L14258" s="28" t="s">
        <v>5538</v>
      </c>
      <c r="M14258" s="28" t="s">
        <v>5872</v>
      </c>
    </row>
    <row r="14259" spans="1:13" hidden="1" x14ac:dyDescent="0.2">
      <c r="A14259" s="211">
        <v>98450</v>
      </c>
      <c r="B14259" s="28" t="s">
        <v>4573</v>
      </c>
      <c r="C14259" s="28" t="s">
        <v>5135</v>
      </c>
      <c r="D14259" s="25">
        <v>42318</v>
      </c>
      <c r="E14259" s="28" t="s">
        <v>7616</v>
      </c>
      <c r="F14259" s="26">
        <v>13.99</v>
      </c>
      <c r="G14259" s="28" t="s">
        <v>1943</v>
      </c>
      <c r="H14259" s="28" t="s">
        <v>277</v>
      </c>
      <c r="J14259" s="28" t="s">
        <v>4907</v>
      </c>
      <c r="K14259" s="29">
        <v>42319</v>
      </c>
      <c r="L14259" s="28" t="s">
        <v>5658</v>
      </c>
      <c r="M14259" s="28" t="s">
        <v>4170</v>
      </c>
    </row>
    <row r="14260" spans="1:13" hidden="1" x14ac:dyDescent="0.2">
      <c r="A14260" s="211">
        <v>98435</v>
      </c>
      <c r="B14260" s="33" t="s">
        <v>4573</v>
      </c>
      <c r="C14260" s="33" t="s">
        <v>5135</v>
      </c>
      <c r="D14260" s="25">
        <v>42318</v>
      </c>
      <c r="E14260" s="28" t="s">
        <v>4098</v>
      </c>
      <c r="F14260" s="26">
        <v>106.24</v>
      </c>
      <c r="G14260" s="28" t="s">
        <v>1560</v>
      </c>
      <c r="H14260" s="28" t="s">
        <v>4600</v>
      </c>
      <c r="J14260" s="28" t="s">
        <v>4907</v>
      </c>
      <c r="K14260" s="29">
        <v>42319</v>
      </c>
      <c r="L14260" s="33" t="s">
        <v>5658</v>
      </c>
      <c r="M14260" s="28" t="s">
        <v>2735</v>
      </c>
    </row>
    <row r="14261" spans="1:13" hidden="1" x14ac:dyDescent="0.2">
      <c r="A14261" s="211">
        <v>98436</v>
      </c>
      <c r="B14261" s="33" t="s">
        <v>4573</v>
      </c>
      <c r="C14261" s="33" t="s">
        <v>5135</v>
      </c>
      <c r="D14261" s="25">
        <v>42318</v>
      </c>
      <c r="F14261" s="26">
        <v>4.7</v>
      </c>
      <c r="G14261" s="28" t="s">
        <v>1560</v>
      </c>
      <c r="H14261" s="28" t="s">
        <v>4595</v>
      </c>
      <c r="K14261" s="29">
        <v>42319</v>
      </c>
      <c r="L14261" s="33" t="s">
        <v>5658</v>
      </c>
      <c r="M14261" s="28" t="s">
        <v>2735</v>
      </c>
    </row>
    <row r="14262" spans="1:13" hidden="1" x14ac:dyDescent="0.2">
      <c r="A14262" s="211">
        <v>98623</v>
      </c>
      <c r="B14262" s="28" t="s">
        <v>4573</v>
      </c>
      <c r="C14262" s="28" t="s">
        <v>7022</v>
      </c>
      <c r="D14262" s="25">
        <v>42318</v>
      </c>
      <c r="E14262" s="28" t="s">
        <v>7628</v>
      </c>
      <c r="F14262" s="26">
        <v>414.4</v>
      </c>
      <c r="G14262" s="28" t="s">
        <v>6699</v>
      </c>
      <c r="H14262" s="28" t="s">
        <v>4599</v>
      </c>
      <c r="I14262" s="28" t="s">
        <v>41</v>
      </c>
      <c r="J14262" s="28" t="s">
        <v>4909</v>
      </c>
      <c r="K14262" s="29">
        <v>42318</v>
      </c>
      <c r="L14262" s="28" t="s">
        <v>5361</v>
      </c>
      <c r="M14262" s="28" t="s">
        <v>5868</v>
      </c>
    </row>
    <row r="14263" spans="1:13" hidden="1" x14ac:dyDescent="0.2">
      <c r="A14263" s="211">
        <v>98448</v>
      </c>
      <c r="B14263" s="28" t="s">
        <v>4573</v>
      </c>
      <c r="C14263" s="28" t="s">
        <v>5135</v>
      </c>
      <c r="D14263" s="25">
        <v>42318</v>
      </c>
      <c r="E14263" s="28" t="s">
        <v>7806</v>
      </c>
      <c r="F14263" s="26">
        <v>143.99</v>
      </c>
      <c r="G14263" s="28" t="s">
        <v>2203</v>
      </c>
      <c r="H14263" s="28" t="s">
        <v>7321</v>
      </c>
      <c r="J14263" s="28" t="s">
        <v>4905</v>
      </c>
      <c r="K14263" s="29">
        <v>42319</v>
      </c>
      <c r="L14263" s="28" t="s">
        <v>5658</v>
      </c>
      <c r="M14263" s="28" t="s">
        <v>7578</v>
      </c>
    </row>
    <row r="14264" spans="1:13" hidden="1" x14ac:dyDescent="0.2">
      <c r="A14264" s="211">
        <v>98449</v>
      </c>
      <c r="B14264" s="28" t="s">
        <v>4573</v>
      </c>
      <c r="C14264" s="28" t="s">
        <v>5135</v>
      </c>
      <c r="D14264" s="25">
        <v>42318</v>
      </c>
      <c r="E14264" s="28" t="s">
        <v>7793</v>
      </c>
      <c r="F14264" s="26">
        <v>19.989999999999998</v>
      </c>
      <c r="G14264" s="28" t="s">
        <v>2203</v>
      </c>
      <c r="H14264" s="28" t="s">
        <v>4599</v>
      </c>
      <c r="I14264" s="28" t="s">
        <v>8095</v>
      </c>
      <c r="J14264" s="28" t="s">
        <v>4905</v>
      </c>
      <c r="K14264" s="29">
        <v>42319</v>
      </c>
      <c r="L14264" s="28" t="s">
        <v>5658</v>
      </c>
      <c r="M14264" s="28" t="s">
        <v>7579</v>
      </c>
    </row>
    <row r="14265" spans="1:13" x14ac:dyDescent="0.2">
      <c r="A14265" s="27">
        <v>98622</v>
      </c>
      <c r="B14265" s="28" t="s">
        <v>4573</v>
      </c>
      <c r="C14265" s="28" t="s">
        <v>7022</v>
      </c>
      <c r="D14265" s="25">
        <v>42318</v>
      </c>
      <c r="F14265" s="26">
        <v>2.2999999999999998</v>
      </c>
      <c r="G14265" s="28" t="s">
        <v>2201</v>
      </c>
      <c r="H14265" s="28" t="s">
        <v>7151</v>
      </c>
      <c r="J14265" s="28" t="s">
        <v>4911</v>
      </c>
      <c r="K14265" s="29">
        <v>42318</v>
      </c>
      <c r="L14265" s="28" t="s">
        <v>5361</v>
      </c>
      <c r="M14265" s="28" t="s">
        <v>5867</v>
      </c>
    </row>
    <row r="14266" spans="1:13" hidden="1" x14ac:dyDescent="0.2">
      <c r="A14266" s="211">
        <v>98451</v>
      </c>
      <c r="B14266" s="28" t="s">
        <v>4573</v>
      </c>
      <c r="C14266" s="28" t="s">
        <v>5135</v>
      </c>
      <c r="D14266" s="25">
        <v>42319</v>
      </c>
      <c r="E14266" s="28" t="s">
        <v>7615</v>
      </c>
      <c r="F14266" s="26">
        <v>2.89</v>
      </c>
      <c r="G14266" s="28" t="s">
        <v>1943</v>
      </c>
      <c r="H14266" s="28" t="s">
        <v>277</v>
      </c>
      <c r="J14266" s="28" t="s">
        <v>4907</v>
      </c>
      <c r="K14266" s="29">
        <v>42319</v>
      </c>
      <c r="L14266" s="28" t="s">
        <v>5658</v>
      </c>
      <c r="M14266" s="28" t="s">
        <v>4170</v>
      </c>
    </row>
    <row r="14267" spans="1:13" hidden="1" x14ac:dyDescent="0.2">
      <c r="A14267" s="211">
        <v>98452</v>
      </c>
      <c r="B14267" s="28" t="s">
        <v>4573</v>
      </c>
      <c r="C14267" s="28" t="s">
        <v>5135</v>
      </c>
      <c r="D14267" s="25">
        <v>42319</v>
      </c>
      <c r="E14267" s="28" t="s">
        <v>7805</v>
      </c>
      <c r="F14267" s="26">
        <v>43.2</v>
      </c>
      <c r="G14267" s="28" t="s">
        <v>1942</v>
      </c>
      <c r="H14267" s="28" t="s">
        <v>3484</v>
      </c>
      <c r="J14267" s="28" t="s">
        <v>4908</v>
      </c>
      <c r="K14267" s="29">
        <v>42320</v>
      </c>
      <c r="L14267" s="28" t="s">
        <v>5658</v>
      </c>
      <c r="M14267" s="28" t="s">
        <v>7580</v>
      </c>
    </row>
    <row r="14268" spans="1:13" x14ac:dyDescent="0.2">
      <c r="A14268" s="27">
        <v>98621</v>
      </c>
      <c r="B14268" s="28" t="s">
        <v>4573</v>
      </c>
      <c r="C14268" s="28" t="s">
        <v>7022</v>
      </c>
      <c r="D14268" s="25">
        <v>42319</v>
      </c>
      <c r="F14268" s="26">
        <v>4.5999999999999996</v>
      </c>
      <c r="G14268" s="28" t="s">
        <v>2201</v>
      </c>
      <c r="H14268" s="28" t="s">
        <v>7151</v>
      </c>
      <c r="J14268" s="28" t="s">
        <v>4911</v>
      </c>
      <c r="K14268" s="29">
        <v>42319</v>
      </c>
      <c r="L14268" s="28" t="s">
        <v>5361</v>
      </c>
      <c r="M14268" s="28" t="s">
        <v>5866</v>
      </c>
    </row>
    <row r="14269" spans="1:13" hidden="1" x14ac:dyDescent="0.2">
      <c r="A14269" s="27">
        <v>98453</v>
      </c>
      <c r="B14269" s="28" t="s">
        <v>4573</v>
      </c>
      <c r="C14269" s="28" t="s">
        <v>5135</v>
      </c>
      <c r="D14269" s="25">
        <v>42319</v>
      </c>
      <c r="F14269" s="26">
        <v>30.01</v>
      </c>
      <c r="G14269" s="28" t="s">
        <v>5137</v>
      </c>
      <c r="H14269" s="28" t="s">
        <v>7322</v>
      </c>
      <c r="J14269" s="28" t="s">
        <v>7139</v>
      </c>
      <c r="K14269" s="29">
        <v>42320</v>
      </c>
      <c r="L14269" s="28" t="s">
        <v>5658</v>
      </c>
      <c r="M14269" s="28" t="s">
        <v>6199</v>
      </c>
    </row>
    <row r="14270" spans="1:13" hidden="1" x14ac:dyDescent="0.2">
      <c r="A14270" s="211">
        <v>98454</v>
      </c>
      <c r="B14270" s="28" t="s">
        <v>4573</v>
      </c>
      <c r="C14270" s="28" t="s">
        <v>5135</v>
      </c>
      <c r="D14270" s="25">
        <v>42320</v>
      </c>
      <c r="F14270" s="26">
        <v>5.99</v>
      </c>
      <c r="G14270" s="28" t="s">
        <v>5710</v>
      </c>
      <c r="H14270" s="28" t="s">
        <v>3381</v>
      </c>
      <c r="J14270" s="28" t="s">
        <v>4909</v>
      </c>
      <c r="K14270" s="29">
        <v>42321</v>
      </c>
      <c r="L14270" s="28" t="s">
        <v>5658</v>
      </c>
      <c r="M14270" s="28" t="s">
        <v>1422</v>
      </c>
    </row>
    <row r="14271" spans="1:13" hidden="1" x14ac:dyDescent="0.2">
      <c r="A14271" s="211">
        <v>98619</v>
      </c>
      <c r="B14271" s="28" t="s">
        <v>4579</v>
      </c>
      <c r="C14271" s="28" t="s">
        <v>7022</v>
      </c>
      <c r="D14271" s="25">
        <v>42321</v>
      </c>
      <c r="F14271" s="26">
        <v>50</v>
      </c>
      <c r="G14271" s="28" t="s">
        <v>4580</v>
      </c>
      <c r="H14271" s="28" t="s">
        <v>6667</v>
      </c>
      <c r="K14271" s="29">
        <v>42321</v>
      </c>
      <c r="L14271" s="28" t="s">
        <v>5540</v>
      </c>
      <c r="M14271" s="28" t="s">
        <v>5865</v>
      </c>
    </row>
    <row r="14272" spans="1:13" hidden="1" x14ac:dyDescent="0.2">
      <c r="A14272" s="211">
        <v>98620</v>
      </c>
      <c r="B14272" s="28" t="s">
        <v>4579</v>
      </c>
      <c r="C14272" s="28" t="s">
        <v>7022</v>
      </c>
      <c r="D14272" s="25">
        <v>42321</v>
      </c>
      <c r="F14272" s="26">
        <v>50</v>
      </c>
      <c r="G14272" s="28" t="s">
        <v>4580</v>
      </c>
      <c r="H14272" s="28" t="s">
        <v>6667</v>
      </c>
      <c r="K14272" s="29">
        <v>42321</v>
      </c>
      <c r="L14272" s="28" t="s">
        <v>5540</v>
      </c>
      <c r="M14272" s="28" t="s">
        <v>8325</v>
      </c>
    </row>
    <row r="14273" spans="1:13" hidden="1" x14ac:dyDescent="0.2">
      <c r="A14273" s="211">
        <v>98455</v>
      </c>
      <c r="B14273" s="28" t="s">
        <v>4573</v>
      </c>
      <c r="C14273" s="28" t="s">
        <v>5135</v>
      </c>
      <c r="D14273" s="25">
        <v>42321</v>
      </c>
      <c r="E14273" s="28" t="s">
        <v>7780</v>
      </c>
      <c r="F14273" s="26">
        <v>75</v>
      </c>
      <c r="G14273" s="28" t="s">
        <v>4404</v>
      </c>
      <c r="H14273" s="28" t="s">
        <v>3484</v>
      </c>
      <c r="J14273" s="28" t="s">
        <v>4908</v>
      </c>
      <c r="K14273" s="29">
        <v>42322</v>
      </c>
      <c r="L14273" s="28" t="s">
        <v>5658</v>
      </c>
      <c r="M14273" s="28" t="s">
        <v>3619</v>
      </c>
    </row>
    <row r="14274" spans="1:13" hidden="1" x14ac:dyDescent="0.2">
      <c r="A14274" s="27">
        <v>98456</v>
      </c>
      <c r="B14274" s="28" t="s">
        <v>4573</v>
      </c>
      <c r="C14274" s="28" t="s">
        <v>5135</v>
      </c>
      <c r="D14274" s="25">
        <v>42321</v>
      </c>
      <c r="F14274" s="26">
        <v>4.9400000000000004</v>
      </c>
      <c r="G14274" s="28" t="s">
        <v>7119</v>
      </c>
      <c r="H14274" s="28" t="s">
        <v>3365</v>
      </c>
      <c r="J14274" s="28" t="s">
        <v>4911</v>
      </c>
      <c r="K14274" s="29">
        <v>42322</v>
      </c>
      <c r="L14274" s="28" t="s">
        <v>5658</v>
      </c>
      <c r="M14274" s="28" t="s">
        <v>6161</v>
      </c>
    </row>
    <row r="14275" spans="1:13" hidden="1" x14ac:dyDescent="0.2">
      <c r="A14275" s="27">
        <v>98510</v>
      </c>
      <c r="B14275" s="28" t="s">
        <v>4573</v>
      </c>
      <c r="C14275" s="28" t="s">
        <v>2008</v>
      </c>
      <c r="D14275" s="25">
        <v>42321</v>
      </c>
      <c r="F14275" s="26">
        <v>13.85</v>
      </c>
      <c r="G14275" s="28" t="s">
        <v>683</v>
      </c>
      <c r="H14275" s="28" t="s">
        <v>3365</v>
      </c>
      <c r="J14275" s="28" t="s">
        <v>4909</v>
      </c>
      <c r="K14275" s="29" t="s">
        <v>7635</v>
      </c>
      <c r="L14275" s="28" t="s">
        <v>5658</v>
      </c>
      <c r="M14275" s="28" t="s">
        <v>4831</v>
      </c>
    </row>
    <row r="14276" spans="1:13" hidden="1" x14ac:dyDescent="0.2">
      <c r="A14276" s="27">
        <v>98107</v>
      </c>
      <c r="B14276" s="28" t="s">
        <v>4592</v>
      </c>
      <c r="C14276" s="28" t="s">
        <v>4574</v>
      </c>
      <c r="D14276" s="25">
        <v>42321</v>
      </c>
      <c r="F14276" s="26">
        <v>-47.46</v>
      </c>
      <c r="G14276" s="28" t="s">
        <v>6995</v>
      </c>
      <c r="H14276" s="28" t="s">
        <v>6666</v>
      </c>
      <c r="J14276" s="28" t="s">
        <v>4907</v>
      </c>
      <c r="K14276" s="29">
        <v>42321</v>
      </c>
      <c r="L14276" s="28" t="s">
        <v>7177</v>
      </c>
      <c r="M14276" s="28" t="s">
        <v>7489</v>
      </c>
    </row>
    <row r="14277" spans="1:13" hidden="1" x14ac:dyDescent="0.2">
      <c r="A14277" s="211">
        <v>98460</v>
      </c>
      <c r="B14277" s="28" t="s">
        <v>4573</v>
      </c>
      <c r="C14277" s="28" t="s">
        <v>5135</v>
      </c>
      <c r="D14277" s="25">
        <v>42322</v>
      </c>
      <c r="E14277" s="28" t="s">
        <v>7614</v>
      </c>
      <c r="F14277" s="26">
        <v>16.59</v>
      </c>
      <c r="G14277" s="28" t="s">
        <v>1943</v>
      </c>
      <c r="H14277" s="28" t="s">
        <v>7323</v>
      </c>
      <c r="J14277" s="28" t="s">
        <v>4912</v>
      </c>
      <c r="K14277" s="29">
        <v>42324</v>
      </c>
      <c r="L14277" s="28" t="s">
        <v>5658</v>
      </c>
      <c r="M14277" s="28" t="s">
        <v>4811</v>
      </c>
    </row>
    <row r="14278" spans="1:13" hidden="1" x14ac:dyDescent="0.2">
      <c r="A14278" s="211">
        <v>98458</v>
      </c>
      <c r="B14278" s="28" t="s">
        <v>4573</v>
      </c>
      <c r="C14278" s="28" t="s">
        <v>5135</v>
      </c>
      <c r="D14278" s="25">
        <v>42322</v>
      </c>
      <c r="F14278" s="26">
        <v>148</v>
      </c>
      <c r="G14278" s="28" t="s">
        <v>6760</v>
      </c>
      <c r="H14278" s="28" t="s">
        <v>4600</v>
      </c>
      <c r="J14278" s="28" t="s">
        <v>4907</v>
      </c>
      <c r="K14278" s="29">
        <v>42324</v>
      </c>
      <c r="L14278" s="28" t="s">
        <v>5658</v>
      </c>
      <c r="M14278" s="28" t="s">
        <v>3186</v>
      </c>
    </row>
    <row r="14279" spans="1:13" hidden="1" x14ac:dyDescent="0.2">
      <c r="A14279" s="211">
        <v>98437</v>
      </c>
      <c r="B14279" s="33" t="s">
        <v>4573</v>
      </c>
      <c r="C14279" s="33" t="s">
        <v>5135</v>
      </c>
      <c r="D14279" s="25">
        <v>42322</v>
      </c>
      <c r="F14279" s="26">
        <v>12.55</v>
      </c>
      <c r="G14279" s="28" t="s">
        <v>1560</v>
      </c>
      <c r="H14279" s="28" t="s">
        <v>4595</v>
      </c>
      <c r="K14279" s="29">
        <v>42324</v>
      </c>
      <c r="L14279" s="33" t="s">
        <v>5658</v>
      </c>
      <c r="M14279" s="28" t="s">
        <v>2735</v>
      </c>
    </row>
    <row r="14280" spans="1:13" hidden="1" x14ac:dyDescent="0.2">
      <c r="A14280" s="27">
        <v>98459</v>
      </c>
      <c r="B14280" s="28" t="s">
        <v>4573</v>
      </c>
      <c r="C14280" s="28" t="s">
        <v>5135</v>
      </c>
      <c r="D14280" s="25">
        <v>42322</v>
      </c>
      <c r="F14280" s="26">
        <v>30</v>
      </c>
      <c r="G14280" s="28" t="s">
        <v>683</v>
      </c>
      <c r="H14280" s="28" t="s">
        <v>3365</v>
      </c>
      <c r="J14280" s="28" t="s">
        <v>4909</v>
      </c>
      <c r="K14280" s="29">
        <v>42324</v>
      </c>
      <c r="L14280" s="28" t="s">
        <v>5658</v>
      </c>
      <c r="M14280" s="28" t="s">
        <v>7857</v>
      </c>
    </row>
    <row r="14281" spans="1:13" x14ac:dyDescent="0.2">
      <c r="A14281" s="27">
        <v>98457</v>
      </c>
      <c r="B14281" s="28" t="s">
        <v>4573</v>
      </c>
      <c r="C14281" s="28" t="s">
        <v>5135</v>
      </c>
      <c r="D14281" s="25">
        <v>42322</v>
      </c>
      <c r="F14281" s="26">
        <v>263.89999999999998</v>
      </c>
      <c r="G14281" s="28" t="s">
        <v>2205</v>
      </c>
      <c r="H14281" s="28" t="s">
        <v>7151</v>
      </c>
      <c r="J14281" s="28" t="s">
        <v>4911</v>
      </c>
      <c r="K14281" s="29">
        <v>42324</v>
      </c>
      <c r="L14281" s="28" t="s">
        <v>5658</v>
      </c>
      <c r="M14281" s="28" t="s">
        <v>1584</v>
      </c>
    </row>
    <row r="14282" spans="1:13" hidden="1" x14ac:dyDescent="0.2">
      <c r="A14282" s="27">
        <v>98461</v>
      </c>
      <c r="B14282" s="28" t="s">
        <v>4573</v>
      </c>
      <c r="C14282" s="28" t="s">
        <v>5135</v>
      </c>
      <c r="D14282" s="25">
        <v>42323</v>
      </c>
      <c r="F14282" s="26">
        <v>9.99</v>
      </c>
      <c r="G14282" s="28" t="s">
        <v>4139</v>
      </c>
      <c r="H14282" s="28" t="s">
        <v>3381</v>
      </c>
      <c r="J14282" s="28" t="s">
        <v>4911</v>
      </c>
      <c r="K14282" s="29">
        <v>42324</v>
      </c>
      <c r="L14282" s="28" t="s">
        <v>5658</v>
      </c>
      <c r="M14282" s="28" t="s">
        <v>1614</v>
      </c>
    </row>
    <row r="14283" spans="1:13" hidden="1" x14ac:dyDescent="0.2">
      <c r="A14283" s="211">
        <v>98618</v>
      </c>
      <c r="B14283" s="28" t="s">
        <v>4573</v>
      </c>
      <c r="C14283" s="28" t="s">
        <v>7022</v>
      </c>
      <c r="D14283" s="25">
        <v>42324</v>
      </c>
      <c r="F14283" s="26">
        <v>84</v>
      </c>
      <c r="G14283" s="28" t="s">
        <v>5439</v>
      </c>
      <c r="H14283" s="28" t="s">
        <v>3379</v>
      </c>
      <c r="J14283" s="28" t="s">
        <v>4908</v>
      </c>
      <c r="K14283" s="29">
        <v>42324</v>
      </c>
      <c r="L14283" s="28" t="s">
        <v>5864</v>
      </c>
      <c r="M14283" s="28">
        <v>100001</v>
      </c>
    </row>
    <row r="14284" spans="1:13" x14ac:dyDescent="0.2">
      <c r="A14284" s="211">
        <v>98462</v>
      </c>
      <c r="B14284" s="28" t="s">
        <v>4573</v>
      </c>
      <c r="C14284" s="28" t="s">
        <v>5135</v>
      </c>
      <c r="D14284" s="25">
        <v>42324</v>
      </c>
      <c r="E14284" s="28" t="s">
        <v>7038</v>
      </c>
      <c r="F14284" s="26">
        <v>64</v>
      </c>
      <c r="G14284" s="28" t="s">
        <v>7613</v>
      </c>
      <c r="H14284" s="28" t="s">
        <v>7151</v>
      </c>
      <c r="J14284" s="28" t="s">
        <v>4907</v>
      </c>
      <c r="K14284" s="29">
        <v>42325</v>
      </c>
      <c r="L14284" s="28" t="s">
        <v>5658</v>
      </c>
      <c r="M14284" s="28" t="s">
        <v>7581</v>
      </c>
    </row>
    <row r="14285" spans="1:13" x14ac:dyDescent="0.2">
      <c r="A14285" s="27">
        <v>98616</v>
      </c>
      <c r="B14285" s="28" t="s">
        <v>4573</v>
      </c>
      <c r="C14285" s="28" t="s">
        <v>7022</v>
      </c>
      <c r="D14285" s="25">
        <v>42324</v>
      </c>
      <c r="F14285" s="26">
        <v>2.2999999999999998</v>
      </c>
      <c r="G14285" s="28" t="s">
        <v>2201</v>
      </c>
      <c r="H14285" s="28" t="s">
        <v>7151</v>
      </c>
      <c r="J14285" s="28" t="s">
        <v>4911</v>
      </c>
      <c r="K14285" s="29">
        <v>42324</v>
      </c>
      <c r="L14285" s="28" t="s">
        <v>5361</v>
      </c>
      <c r="M14285" s="28" t="s">
        <v>5863</v>
      </c>
    </row>
    <row r="14286" spans="1:13" hidden="1" x14ac:dyDescent="0.2">
      <c r="A14286" s="27">
        <v>98617</v>
      </c>
      <c r="B14286" s="28" t="s">
        <v>4573</v>
      </c>
      <c r="C14286" s="28" t="s">
        <v>7022</v>
      </c>
      <c r="D14286" s="25">
        <v>42324</v>
      </c>
      <c r="F14286" s="26">
        <v>35</v>
      </c>
      <c r="G14286" s="28" t="s">
        <v>5152</v>
      </c>
      <c r="H14286" s="28" t="s">
        <v>7311</v>
      </c>
      <c r="J14286" s="28" t="s">
        <v>4683</v>
      </c>
      <c r="K14286" s="29">
        <v>42324</v>
      </c>
      <c r="L14286" s="28" t="s">
        <v>8326</v>
      </c>
      <c r="M14286" s="28" t="s">
        <v>8327</v>
      </c>
    </row>
    <row r="14287" spans="1:13" hidden="1" x14ac:dyDescent="0.2">
      <c r="A14287" s="27">
        <v>98463</v>
      </c>
      <c r="B14287" s="28" t="s">
        <v>4573</v>
      </c>
      <c r="C14287" s="28" t="s">
        <v>5135</v>
      </c>
      <c r="D14287" s="25">
        <v>42324</v>
      </c>
      <c r="F14287" s="26">
        <v>50.5</v>
      </c>
      <c r="G14287" s="28" t="s">
        <v>5137</v>
      </c>
      <c r="H14287" s="28" t="s">
        <v>7322</v>
      </c>
      <c r="J14287" s="28" t="s">
        <v>7139</v>
      </c>
      <c r="K14287" s="29">
        <v>42325</v>
      </c>
      <c r="L14287" s="28" t="s">
        <v>5658</v>
      </c>
      <c r="M14287" s="28" t="s">
        <v>6199</v>
      </c>
    </row>
    <row r="14288" spans="1:13" hidden="1" x14ac:dyDescent="0.2">
      <c r="A14288" s="27">
        <v>98464</v>
      </c>
      <c r="B14288" s="28" t="s">
        <v>4573</v>
      </c>
      <c r="C14288" s="28" t="s">
        <v>5135</v>
      </c>
      <c r="D14288" s="25">
        <v>42324</v>
      </c>
      <c r="F14288" s="26">
        <v>9.0299999999999994</v>
      </c>
      <c r="G14288" s="28" t="s">
        <v>5137</v>
      </c>
      <c r="H14288" s="28" t="s">
        <v>3365</v>
      </c>
      <c r="J14288" s="28" t="s">
        <v>4909</v>
      </c>
      <c r="K14288" s="29">
        <v>42325</v>
      </c>
      <c r="L14288" s="28" t="s">
        <v>5658</v>
      </c>
      <c r="M14288" s="28" t="s">
        <v>6195</v>
      </c>
    </row>
    <row r="14289" spans="1:13" hidden="1" x14ac:dyDescent="0.2">
      <c r="A14289" s="27">
        <v>98465</v>
      </c>
      <c r="B14289" s="28" t="s">
        <v>4573</v>
      </c>
      <c r="C14289" s="28" t="s">
        <v>5135</v>
      </c>
      <c r="D14289" s="25">
        <v>42324</v>
      </c>
      <c r="F14289" s="26">
        <v>8.5</v>
      </c>
      <c r="G14289" s="28" t="s">
        <v>2204</v>
      </c>
      <c r="H14289" s="28" t="s">
        <v>3379</v>
      </c>
      <c r="J14289" s="28" t="s">
        <v>4907</v>
      </c>
      <c r="K14289" s="29">
        <v>42325</v>
      </c>
      <c r="L14289" s="28" t="s">
        <v>5658</v>
      </c>
      <c r="M14289" s="28" t="s">
        <v>7233</v>
      </c>
    </row>
    <row r="14290" spans="1:13" hidden="1" x14ac:dyDescent="0.2">
      <c r="A14290" s="211">
        <v>98106</v>
      </c>
      <c r="B14290" s="28" t="s">
        <v>4582</v>
      </c>
      <c r="C14290" s="28" t="s">
        <v>4574</v>
      </c>
      <c r="D14290" s="25">
        <v>42325</v>
      </c>
      <c r="F14290" s="26">
        <v>-18.559999999999999</v>
      </c>
      <c r="G14290" s="28" t="s">
        <v>5171</v>
      </c>
      <c r="H14290" s="28" t="s">
        <v>6666</v>
      </c>
      <c r="J14290" s="28" t="s">
        <v>4907</v>
      </c>
      <c r="K14290" s="29">
        <v>42325</v>
      </c>
      <c r="L14290" s="28" t="s">
        <v>2984</v>
      </c>
      <c r="M14290" s="28" t="s">
        <v>298</v>
      </c>
    </row>
    <row r="14291" spans="1:13" x14ac:dyDescent="0.2">
      <c r="A14291" s="27">
        <v>98614</v>
      </c>
      <c r="B14291" s="28" t="s">
        <v>4573</v>
      </c>
      <c r="C14291" s="28" t="s">
        <v>7022</v>
      </c>
      <c r="D14291" s="25">
        <v>42325</v>
      </c>
      <c r="F14291" s="26">
        <v>2.2999999999999998</v>
      </c>
      <c r="G14291" s="28" t="s">
        <v>2201</v>
      </c>
      <c r="H14291" s="28" t="s">
        <v>7151</v>
      </c>
      <c r="J14291" s="28" t="s">
        <v>4911</v>
      </c>
      <c r="K14291" s="29">
        <v>42325</v>
      </c>
      <c r="L14291" s="28" t="s">
        <v>5361</v>
      </c>
      <c r="M14291" s="28" t="s">
        <v>5862</v>
      </c>
    </row>
    <row r="14292" spans="1:13" hidden="1" x14ac:dyDescent="0.2">
      <c r="A14292" s="27">
        <v>98511</v>
      </c>
      <c r="B14292" s="28" t="s">
        <v>4573</v>
      </c>
      <c r="C14292" s="28" t="s">
        <v>2008</v>
      </c>
      <c r="D14292" s="25">
        <v>42325</v>
      </c>
      <c r="F14292" s="26">
        <v>56.91</v>
      </c>
      <c r="G14292" s="28" t="s">
        <v>683</v>
      </c>
      <c r="H14292" s="28" t="s">
        <v>3365</v>
      </c>
      <c r="J14292" s="28" t="s">
        <v>4909</v>
      </c>
      <c r="K14292" s="29" t="s">
        <v>7636</v>
      </c>
      <c r="L14292" s="28" t="s">
        <v>5658</v>
      </c>
      <c r="M14292" s="28" t="s">
        <v>2614</v>
      </c>
    </row>
    <row r="14293" spans="1:13" hidden="1" x14ac:dyDescent="0.2">
      <c r="A14293" s="27">
        <v>98615</v>
      </c>
      <c r="B14293" s="28" t="s">
        <v>4585</v>
      </c>
      <c r="C14293" s="28" t="s">
        <v>7022</v>
      </c>
      <c r="D14293" s="25">
        <v>42325</v>
      </c>
      <c r="F14293" s="26">
        <v>79.790000000000006</v>
      </c>
      <c r="G14293" s="28" t="s">
        <v>5142</v>
      </c>
      <c r="H14293" s="28" t="s">
        <v>5948</v>
      </c>
      <c r="K14293" s="29">
        <v>42325</v>
      </c>
      <c r="L14293" s="28" t="s">
        <v>5538</v>
      </c>
      <c r="M14293" s="28" t="s">
        <v>5542</v>
      </c>
    </row>
    <row r="14294" spans="1:13" hidden="1" x14ac:dyDescent="0.2">
      <c r="A14294" s="27">
        <v>98466</v>
      </c>
      <c r="B14294" s="28" t="s">
        <v>4573</v>
      </c>
      <c r="C14294" s="28" t="s">
        <v>5135</v>
      </c>
      <c r="D14294" s="25">
        <v>42325</v>
      </c>
      <c r="F14294" s="26">
        <v>16.53</v>
      </c>
      <c r="G14294" s="28" t="s">
        <v>5137</v>
      </c>
      <c r="H14294" s="28" t="s">
        <v>3370</v>
      </c>
      <c r="J14294" s="28" t="s">
        <v>4909</v>
      </c>
      <c r="K14294" s="29">
        <v>42326</v>
      </c>
      <c r="L14294" s="28" t="s">
        <v>5658</v>
      </c>
      <c r="M14294" s="28" t="s">
        <v>3175</v>
      </c>
    </row>
    <row r="14295" spans="1:13" x14ac:dyDescent="0.2">
      <c r="A14295" s="27">
        <v>98613</v>
      </c>
      <c r="B14295" s="28" t="s">
        <v>4573</v>
      </c>
      <c r="C14295" s="28" t="s">
        <v>7022</v>
      </c>
      <c r="D14295" s="25">
        <v>42326</v>
      </c>
      <c r="F14295" s="26">
        <v>4.5999999999999996</v>
      </c>
      <c r="G14295" s="28" t="s">
        <v>2201</v>
      </c>
      <c r="H14295" s="28" t="s">
        <v>7151</v>
      </c>
      <c r="J14295" s="28" t="s">
        <v>4911</v>
      </c>
      <c r="K14295" s="29">
        <v>42326</v>
      </c>
      <c r="L14295" s="28" t="s">
        <v>5361</v>
      </c>
      <c r="M14295" s="28" t="s">
        <v>5861</v>
      </c>
    </row>
    <row r="14296" spans="1:13" hidden="1" x14ac:dyDescent="0.2">
      <c r="A14296" s="27">
        <v>98467</v>
      </c>
      <c r="B14296" s="28" t="s">
        <v>4573</v>
      </c>
      <c r="C14296" s="28" t="s">
        <v>5135</v>
      </c>
      <c r="D14296" s="25">
        <v>42326</v>
      </c>
      <c r="F14296" s="26">
        <v>46.6</v>
      </c>
      <c r="G14296" s="28" t="s">
        <v>5137</v>
      </c>
      <c r="H14296" s="28" t="s">
        <v>3365</v>
      </c>
      <c r="J14296" s="28" t="s">
        <v>4909</v>
      </c>
      <c r="K14296" s="29">
        <v>42327</v>
      </c>
      <c r="L14296" s="28" t="s">
        <v>5658</v>
      </c>
      <c r="M14296" s="28" t="s">
        <v>7573</v>
      </c>
    </row>
    <row r="14297" spans="1:13" x14ac:dyDescent="0.2">
      <c r="A14297" s="27">
        <v>98612</v>
      </c>
      <c r="B14297" s="28" t="s">
        <v>4573</v>
      </c>
      <c r="C14297" s="28" t="s">
        <v>7022</v>
      </c>
      <c r="D14297" s="25">
        <v>42327</v>
      </c>
      <c r="F14297" s="26">
        <v>4.5999999999999996</v>
      </c>
      <c r="G14297" s="28" t="s">
        <v>2201</v>
      </c>
      <c r="H14297" s="28" t="s">
        <v>7151</v>
      </c>
      <c r="J14297" s="28" t="s">
        <v>4911</v>
      </c>
      <c r="K14297" s="29">
        <v>42327</v>
      </c>
      <c r="L14297" s="28" t="s">
        <v>5361</v>
      </c>
      <c r="M14297" s="28" t="s">
        <v>5860</v>
      </c>
    </row>
    <row r="14298" spans="1:13" hidden="1" x14ac:dyDescent="0.2">
      <c r="A14298" s="211">
        <v>98468</v>
      </c>
      <c r="B14298" s="28" t="s">
        <v>4573</v>
      </c>
      <c r="C14298" s="28" t="s">
        <v>5135</v>
      </c>
      <c r="D14298" s="25">
        <v>42328</v>
      </c>
      <c r="F14298" s="26">
        <v>36.75</v>
      </c>
      <c r="G14298" s="28" t="s">
        <v>1956</v>
      </c>
      <c r="H14298" s="28" t="s">
        <v>7322</v>
      </c>
      <c r="J14298" s="28" t="s">
        <v>7139</v>
      </c>
      <c r="K14298" s="29">
        <v>42329</v>
      </c>
      <c r="L14298" s="28" t="s">
        <v>5658</v>
      </c>
      <c r="M14298" s="28" t="s">
        <v>3176</v>
      </c>
    </row>
    <row r="14299" spans="1:13" hidden="1" x14ac:dyDescent="0.2">
      <c r="A14299" s="211">
        <v>98469.1</v>
      </c>
      <c r="B14299" s="28" t="s">
        <v>4573</v>
      </c>
      <c r="C14299" s="28" t="s">
        <v>5135</v>
      </c>
      <c r="D14299" s="25">
        <v>42328</v>
      </c>
      <c r="F14299" s="26">
        <v>17.5</v>
      </c>
      <c r="G14299" s="28" t="s">
        <v>1956</v>
      </c>
      <c r="H14299" s="28" t="s">
        <v>3370</v>
      </c>
      <c r="J14299" s="28" t="s">
        <v>4909</v>
      </c>
      <c r="K14299" s="29">
        <v>42329</v>
      </c>
      <c r="L14299" s="28" t="s">
        <v>5658</v>
      </c>
      <c r="M14299" s="28" t="s">
        <v>3867</v>
      </c>
    </row>
    <row r="14300" spans="1:13" hidden="1" x14ac:dyDescent="0.2">
      <c r="A14300" s="211">
        <v>98469.2</v>
      </c>
      <c r="B14300" s="28" t="s">
        <v>4573</v>
      </c>
      <c r="C14300" s="28" t="s">
        <v>5135</v>
      </c>
      <c r="D14300" s="25">
        <v>42328</v>
      </c>
      <c r="F14300" s="26">
        <v>9.93</v>
      </c>
      <c r="G14300" s="28" t="s">
        <v>1956</v>
      </c>
      <c r="H14300" s="28" t="s">
        <v>3365</v>
      </c>
      <c r="J14300" s="28" t="s">
        <v>4909</v>
      </c>
      <c r="K14300" s="29">
        <v>42329</v>
      </c>
      <c r="L14300" s="28" t="s">
        <v>5658</v>
      </c>
      <c r="M14300" s="28" t="s">
        <v>3867</v>
      </c>
    </row>
    <row r="14301" spans="1:13" hidden="1" x14ac:dyDescent="0.2">
      <c r="A14301" s="211">
        <v>98470</v>
      </c>
      <c r="B14301" s="28" t="s">
        <v>4573</v>
      </c>
      <c r="C14301" s="28" t="s">
        <v>5135</v>
      </c>
      <c r="D14301" s="25">
        <v>42328</v>
      </c>
      <c r="E14301" s="28" t="s">
        <v>33</v>
      </c>
      <c r="F14301" s="26">
        <v>15</v>
      </c>
      <c r="G14301" s="28" t="s">
        <v>2593</v>
      </c>
      <c r="H14301" s="28" t="s">
        <v>7324</v>
      </c>
      <c r="I14301" s="28" t="s">
        <v>2516</v>
      </c>
      <c r="J14301" s="28" t="s">
        <v>4909</v>
      </c>
      <c r="K14301" s="29">
        <v>42329</v>
      </c>
      <c r="L14301" s="28" t="s">
        <v>5658</v>
      </c>
      <c r="M14301" s="28" t="s">
        <v>7582</v>
      </c>
    </row>
    <row r="14302" spans="1:13" hidden="1" x14ac:dyDescent="0.2">
      <c r="A14302" s="27">
        <v>98472</v>
      </c>
      <c r="B14302" s="28" t="s">
        <v>4573</v>
      </c>
      <c r="C14302" s="28" t="s">
        <v>5135</v>
      </c>
      <c r="D14302" s="25">
        <v>42328</v>
      </c>
      <c r="F14302" s="26">
        <v>4.55</v>
      </c>
      <c r="G14302" s="28" t="s">
        <v>7119</v>
      </c>
      <c r="H14302" s="28" t="s">
        <v>3365</v>
      </c>
      <c r="J14302" s="28" t="s">
        <v>4911</v>
      </c>
      <c r="K14302" s="29">
        <v>42329</v>
      </c>
      <c r="L14302" s="28" t="s">
        <v>5658</v>
      </c>
      <c r="M14302" s="28" t="s">
        <v>6161</v>
      </c>
    </row>
    <row r="14303" spans="1:13" hidden="1" x14ac:dyDescent="0.2">
      <c r="A14303" s="27">
        <v>98471</v>
      </c>
      <c r="B14303" s="28" t="s">
        <v>4573</v>
      </c>
      <c r="C14303" s="28" t="s">
        <v>5135</v>
      </c>
      <c r="D14303" s="25">
        <v>42328</v>
      </c>
      <c r="F14303" s="26">
        <v>8.6</v>
      </c>
      <c r="G14303" s="28" t="s">
        <v>2204</v>
      </c>
      <c r="H14303" s="28" t="s">
        <v>3379</v>
      </c>
      <c r="J14303" s="28" t="s">
        <v>4907</v>
      </c>
      <c r="K14303" s="29">
        <v>42329</v>
      </c>
      <c r="L14303" s="28" t="s">
        <v>5658</v>
      </c>
      <c r="M14303" s="28" t="s">
        <v>698</v>
      </c>
    </row>
    <row r="14304" spans="1:13" hidden="1" x14ac:dyDescent="0.2">
      <c r="A14304" s="211">
        <v>98473</v>
      </c>
      <c r="B14304" s="28" t="s">
        <v>4573</v>
      </c>
      <c r="C14304" s="28" t="s">
        <v>5135</v>
      </c>
      <c r="D14304" s="25">
        <v>42329</v>
      </c>
      <c r="F14304" s="26">
        <v>12.78</v>
      </c>
      <c r="G14304" s="28" t="s">
        <v>879</v>
      </c>
      <c r="H14304" s="28" t="s">
        <v>3365</v>
      </c>
      <c r="J14304" s="28" t="s">
        <v>4909</v>
      </c>
      <c r="K14304" s="29">
        <v>42331</v>
      </c>
      <c r="L14304" s="28" t="s">
        <v>5658</v>
      </c>
      <c r="M14304" s="28" t="s">
        <v>5531</v>
      </c>
    </row>
    <row r="14305" spans="1:13" hidden="1" x14ac:dyDescent="0.2">
      <c r="A14305" s="211">
        <v>98514</v>
      </c>
      <c r="B14305" s="28" t="s">
        <v>4573</v>
      </c>
      <c r="C14305" s="28" t="s">
        <v>2008</v>
      </c>
      <c r="D14305" s="25">
        <v>42329</v>
      </c>
      <c r="E14305" s="28" t="s">
        <v>4768</v>
      </c>
      <c r="F14305" s="26">
        <v>4</v>
      </c>
      <c r="G14305" s="28" t="s">
        <v>6733</v>
      </c>
      <c r="H14305" s="28" t="s">
        <v>3379</v>
      </c>
      <c r="J14305" s="28" t="s">
        <v>4907</v>
      </c>
      <c r="K14305" s="29" t="s">
        <v>7637</v>
      </c>
      <c r="L14305" s="28" t="s">
        <v>5658</v>
      </c>
      <c r="M14305" s="28" t="s">
        <v>4928</v>
      </c>
    </row>
    <row r="14306" spans="1:13" hidden="1" x14ac:dyDescent="0.2">
      <c r="A14306" s="27">
        <v>98512.1</v>
      </c>
      <c r="B14306" s="28" t="s">
        <v>4573</v>
      </c>
      <c r="C14306" s="28" t="s">
        <v>2008</v>
      </c>
      <c r="D14306" s="25">
        <v>42330</v>
      </c>
      <c r="E14306" s="28" t="s">
        <v>7668</v>
      </c>
      <c r="F14306" s="26">
        <v>17</v>
      </c>
      <c r="G14306" s="28" t="s">
        <v>683</v>
      </c>
      <c r="H14306" s="28" t="s">
        <v>277</v>
      </c>
      <c r="J14306" s="28" t="s">
        <v>4905</v>
      </c>
      <c r="K14306" s="29" t="s">
        <v>7637</v>
      </c>
      <c r="L14306" s="28" t="s">
        <v>5658</v>
      </c>
      <c r="M14306" s="28" t="s">
        <v>4836</v>
      </c>
    </row>
    <row r="14307" spans="1:13" hidden="1" x14ac:dyDescent="0.2">
      <c r="A14307" s="27">
        <v>98512.2</v>
      </c>
      <c r="B14307" s="28" t="s">
        <v>4573</v>
      </c>
      <c r="C14307" s="28" t="s">
        <v>2008</v>
      </c>
      <c r="D14307" s="25">
        <v>42330</v>
      </c>
      <c r="E14307" s="28" t="s">
        <v>7669</v>
      </c>
      <c r="F14307" s="26">
        <v>10</v>
      </c>
      <c r="G14307" s="28" t="s">
        <v>683</v>
      </c>
      <c r="H14307" s="28" t="s">
        <v>277</v>
      </c>
      <c r="J14307" s="28" t="s">
        <v>4911</v>
      </c>
      <c r="K14307" s="29" t="s">
        <v>7637</v>
      </c>
      <c r="L14307" s="28" t="s">
        <v>5658</v>
      </c>
      <c r="M14307" s="28" t="s">
        <v>4836</v>
      </c>
    </row>
    <row r="14308" spans="1:13" hidden="1" x14ac:dyDescent="0.2">
      <c r="A14308" s="27">
        <v>98512.3</v>
      </c>
      <c r="B14308" s="28" t="s">
        <v>4573</v>
      </c>
      <c r="C14308" s="28" t="s">
        <v>2008</v>
      </c>
      <c r="D14308" s="25">
        <v>42330</v>
      </c>
      <c r="E14308" s="28" t="s">
        <v>7670</v>
      </c>
      <c r="F14308" s="26">
        <v>16</v>
      </c>
      <c r="G14308" s="28" t="s">
        <v>683</v>
      </c>
      <c r="H14308" s="28" t="s">
        <v>277</v>
      </c>
      <c r="J14308" s="28" t="s">
        <v>4909</v>
      </c>
      <c r="K14308" s="29" t="s">
        <v>7637</v>
      </c>
      <c r="L14308" s="28" t="s">
        <v>5658</v>
      </c>
      <c r="M14308" s="28" t="s">
        <v>4836</v>
      </c>
    </row>
    <row r="14309" spans="1:13" hidden="1" x14ac:dyDescent="0.2">
      <c r="A14309" s="27">
        <v>98512.4</v>
      </c>
      <c r="B14309" s="28" t="s">
        <v>4573</v>
      </c>
      <c r="C14309" s="28" t="s">
        <v>2008</v>
      </c>
      <c r="D14309" s="25">
        <v>42330</v>
      </c>
      <c r="F14309" s="26">
        <v>9.76</v>
      </c>
      <c r="G14309" s="28" t="s">
        <v>683</v>
      </c>
      <c r="H14309" s="28" t="s">
        <v>3365</v>
      </c>
      <c r="J14309" s="28" t="s">
        <v>4909</v>
      </c>
      <c r="K14309" s="29" t="s">
        <v>7637</v>
      </c>
      <c r="L14309" s="28" t="s">
        <v>5658</v>
      </c>
      <c r="M14309" s="28" t="s">
        <v>4836</v>
      </c>
    </row>
    <row r="14310" spans="1:13" hidden="1" x14ac:dyDescent="0.2">
      <c r="A14310" s="27">
        <v>98513</v>
      </c>
      <c r="B14310" s="28" t="s">
        <v>4573</v>
      </c>
      <c r="C14310" s="28" t="s">
        <v>2008</v>
      </c>
      <c r="D14310" s="25">
        <v>42330</v>
      </c>
      <c r="F14310" s="26">
        <v>25.99</v>
      </c>
      <c r="G14310" s="28" t="s">
        <v>1951</v>
      </c>
      <c r="H14310" s="28" t="s">
        <v>3370</v>
      </c>
      <c r="J14310" s="28" t="s">
        <v>4909</v>
      </c>
      <c r="K14310" s="29" t="s">
        <v>7637</v>
      </c>
      <c r="L14310" s="28" t="s">
        <v>5658</v>
      </c>
      <c r="M14310" s="28" t="s">
        <v>7638</v>
      </c>
    </row>
    <row r="14311" spans="1:13" hidden="1" x14ac:dyDescent="0.2">
      <c r="A14311" s="211">
        <v>98610</v>
      </c>
      <c r="B14311" s="28" t="s">
        <v>4579</v>
      </c>
      <c r="C14311" s="28" t="s">
        <v>7022</v>
      </c>
      <c r="D14311" s="25">
        <v>42331</v>
      </c>
      <c r="F14311" s="26">
        <v>50</v>
      </c>
      <c r="G14311" s="28" t="s">
        <v>4580</v>
      </c>
      <c r="H14311" s="28" t="s">
        <v>6667</v>
      </c>
      <c r="K14311" s="29">
        <v>42331</v>
      </c>
      <c r="L14311" s="28" t="s">
        <v>5540</v>
      </c>
      <c r="M14311" s="28" t="s">
        <v>5859</v>
      </c>
    </row>
    <row r="14312" spans="1:13" hidden="1" x14ac:dyDescent="0.2">
      <c r="A14312" s="211">
        <v>98474</v>
      </c>
      <c r="B14312" s="28" t="s">
        <v>4573</v>
      </c>
      <c r="C14312" s="28" t="s">
        <v>5135</v>
      </c>
      <c r="D14312" s="25">
        <v>42331</v>
      </c>
      <c r="E14312" s="28" t="s">
        <v>7781</v>
      </c>
      <c r="F14312" s="26">
        <v>26.05</v>
      </c>
      <c r="G14312" s="28" t="s">
        <v>4404</v>
      </c>
      <c r="H14312" s="28" t="s">
        <v>3484</v>
      </c>
      <c r="J14312" s="28" t="s">
        <v>4909</v>
      </c>
      <c r="K14312" s="29">
        <v>42332</v>
      </c>
      <c r="L14312" s="28" t="s">
        <v>5658</v>
      </c>
      <c r="M14312" s="28" t="s">
        <v>7583</v>
      </c>
    </row>
    <row r="14313" spans="1:13" hidden="1" x14ac:dyDescent="0.2">
      <c r="A14313" s="211">
        <v>98475</v>
      </c>
      <c r="B14313" s="28" t="s">
        <v>4573</v>
      </c>
      <c r="C14313" s="28" t="s">
        <v>5135</v>
      </c>
      <c r="D14313" s="25">
        <v>42331</v>
      </c>
      <c r="F14313" s="26">
        <v>12</v>
      </c>
      <c r="G14313" s="28" t="s">
        <v>2203</v>
      </c>
      <c r="H14313" s="28" t="s">
        <v>3370</v>
      </c>
      <c r="J14313" s="28" t="s">
        <v>4909</v>
      </c>
      <c r="K14313" s="29">
        <v>42332</v>
      </c>
      <c r="L14313" s="28" t="s">
        <v>5658</v>
      </c>
      <c r="M14313" s="28" t="s">
        <v>7584</v>
      </c>
    </row>
    <row r="14314" spans="1:13" x14ac:dyDescent="0.2">
      <c r="A14314" s="27">
        <v>98609</v>
      </c>
      <c r="B14314" s="28" t="s">
        <v>4573</v>
      </c>
      <c r="C14314" s="28" t="s">
        <v>7022</v>
      </c>
      <c r="D14314" s="25">
        <v>42331</v>
      </c>
      <c r="F14314" s="26">
        <v>2.2999999999999998</v>
      </c>
      <c r="G14314" s="28" t="s">
        <v>2201</v>
      </c>
      <c r="H14314" s="28" t="s">
        <v>7151</v>
      </c>
      <c r="J14314" s="28" t="s">
        <v>4911</v>
      </c>
      <c r="K14314" s="29">
        <v>42331</v>
      </c>
      <c r="L14314" s="28" t="s">
        <v>5361</v>
      </c>
      <c r="M14314" s="28" t="s">
        <v>5858</v>
      </c>
    </row>
    <row r="14315" spans="1:13" hidden="1" x14ac:dyDescent="0.2">
      <c r="A14315" s="27">
        <v>98611</v>
      </c>
      <c r="B14315" s="28" t="s">
        <v>4573</v>
      </c>
      <c r="C14315" s="28" t="s">
        <v>7022</v>
      </c>
      <c r="D14315" s="25">
        <v>42331</v>
      </c>
      <c r="F14315" s="26">
        <v>35</v>
      </c>
      <c r="G14315" s="28" t="s">
        <v>5152</v>
      </c>
      <c r="H14315" s="28" t="s">
        <v>7311</v>
      </c>
      <c r="J14315" s="28" t="s">
        <v>4683</v>
      </c>
      <c r="K14315" s="29">
        <v>42331</v>
      </c>
      <c r="L14315" s="28" t="s">
        <v>8326</v>
      </c>
      <c r="M14315" s="28" t="s">
        <v>8327</v>
      </c>
    </row>
    <row r="14316" spans="1:13" hidden="1" x14ac:dyDescent="0.2">
      <c r="A14316" s="27">
        <v>98515.1</v>
      </c>
      <c r="B14316" s="28" t="s">
        <v>4573</v>
      </c>
      <c r="C14316" s="28" t="s">
        <v>2008</v>
      </c>
      <c r="D14316" s="25">
        <v>42331</v>
      </c>
      <c r="E14316" s="28" t="s">
        <v>1331</v>
      </c>
      <c r="F14316" s="26">
        <v>12</v>
      </c>
      <c r="G14316" s="28" t="s">
        <v>683</v>
      </c>
      <c r="H14316" s="28" t="s">
        <v>3488</v>
      </c>
      <c r="J14316" s="28" t="s">
        <v>4909</v>
      </c>
      <c r="K14316" s="29" t="s">
        <v>7639</v>
      </c>
      <c r="L14316" s="28" t="s">
        <v>5658</v>
      </c>
      <c r="M14316" s="28" t="s">
        <v>4831</v>
      </c>
    </row>
    <row r="14317" spans="1:13" hidden="1" x14ac:dyDescent="0.2">
      <c r="A14317" s="27">
        <v>98515.199999999997</v>
      </c>
      <c r="B14317" s="28" t="s">
        <v>4573</v>
      </c>
      <c r="C14317" s="28" t="s">
        <v>2008</v>
      </c>
      <c r="D14317" s="25">
        <v>42331</v>
      </c>
      <c r="F14317" s="26">
        <v>20.98</v>
      </c>
      <c r="G14317" s="28" t="s">
        <v>683</v>
      </c>
      <c r="H14317" s="28" t="s">
        <v>3365</v>
      </c>
      <c r="J14317" s="28" t="s">
        <v>4909</v>
      </c>
      <c r="K14317" s="29" t="s">
        <v>7639</v>
      </c>
      <c r="L14317" s="28" t="s">
        <v>5658</v>
      </c>
      <c r="M14317" s="28" t="s">
        <v>4831</v>
      </c>
    </row>
    <row r="14318" spans="1:13" hidden="1" x14ac:dyDescent="0.2">
      <c r="A14318" s="27">
        <v>98608</v>
      </c>
      <c r="B14318" s="28" t="s">
        <v>4592</v>
      </c>
      <c r="C14318" s="28" t="s">
        <v>7022</v>
      </c>
      <c r="D14318" s="25">
        <v>42331</v>
      </c>
      <c r="F14318" s="26">
        <v>-1136.6400000000001</v>
      </c>
      <c r="G14318" s="28" t="s">
        <v>3622</v>
      </c>
      <c r="H14318" s="28" t="s">
        <v>6666</v>
      </c>
      <c r="J14318" s="28" t="s">
        <v>4907</v>
      </c>
      <c r="K14318" s="29">
        <v>42331</v>
      </c>
      <c r="L14318" s="28" t="s">
        <v>5544</v>
      </c>
      <c r="M14318" s="28" t="s">
        <v>5857</v>
      </c>
    </row>
    <row r="14319" spans="1:13" hidden="1" x14ac:dyDescent="0.2">
      <c r="A14319" s="211">
        <v>98605</v>
      </c>
      <c r="B14319" s="28" t="s">
        <v>4592</v>
      </c>
      <c r="C14319" s="28" t="s">
        <v>7022</v>
      </c>
      <c r="D14319" s="25">
        <v>42332</v>
      </c>
      <c r="F14319" s="26">
        <v>-5968.38</v>
      </c>
      <c r="G14319" s="28" t="s">
        <v>4593</v>
      </c>
      <c r="H14319" s="28" t="s">
        <v>6666</v>
      </c>
      <c r="J14319" s="28" t="s">
        <v>4911</v>
      </c>
      <c r="K14319" s="29">
        <v>42332</v>
      </c>
      <c r="L14319" s="28" t="s">
        <v>5544</v>
      </c>
      <c r="M14319" s="28" t="s">
        <v>5854</v>
      </c>
    </row>
    <row r="14320" spans="1:13" x14ac:dyDescent="0.2">
      <c r="A14320" s="211">
        <v>98476</v>
      </c>
      <c r="B14320" s="28" t="s">
        <v>4573</v>
      </c>
      <c r="C14320" s="28" t="s">
        <v>5135</v>
      </c>
      <c r="D14320" s="25">
        <v>42332</v>
      </c>
      <c r="E14320" s="28" t="s">
        <v>2701</v>
      </c>
      <c r="F14320" s="26">
        <v>50.8</v>
      </c>
      <c r="G14320" s="28" t="s">
        <v>8854</v>
      </c>
      <c r="H14320" s="28" t="s">
        <v>7151</v>
      </c>
      <c r="J14320" s="28" t="s">
        <v>4907</v>
      </c>
      <c r="K14320" s="29">
        <v>42333</v>
      </c>
      <c r="L14320" s="28" t="s">
        <v>5658</v>
      </c>
      <c r="M14320" s="28" t="s">
        <v>4229</v>
      </c>
    </row>
    <row r="14321" spans="1:13" hidden="1" x14ac:dyDescent="0.2">
      <c r="A14321" s="27">
        <v>98606</v>
      </c>
      <c r="B14321" s="28" t="s">
        <v>4573</v>
      </c>
      <c r="C14321" s="28" t="s">
        <v>7022</v>
      </c>
      <c r="D14321" s="25">
        <v>42332</v>
      </c>
      <c r="E14321" s="28" t="s">
        <v>3389</v>
      </c>
      <c r="F14321" s="26">
        <v>49.15</v>
      </c>
      <c r="G14321" s="28" t="s">
        <v>5139</v>
      </c>
      <c r="H14321" s="28" t="s">
        <v>3381</v>
      </c>
      <c r="J14321" s="28" t="s">
        <v>4911</v>
      </c>
      <c r="K14321" s="29">
        <v>42332</v>
      </c>
      <c r="L14321" s="28" t="s">
        <v>5538</v>
      </c>
      <c r="M14321" s="28" t="s">
        <v>5855</v>
      </c>
    </row>
    <row r="14322" spans="1:13" hidden="1" x14ac:dyDescent="0.2">
      <c r="A14322" s="27">
        <v>98607</v>
      </c>
      <c r="B14322" s="28" t="s">
        <v>4585</v>
      </c>
      <c r="C14322" s="28" t="s">
        <v>7022</v>
      </c>
      <c r="D14322" s="25">
        <v>42332</v>
      </c>
      <c r="F14322" s="26">
        <v>20.8</v>
      </c>
      <c r="G14322" s="28" t="s">
        <v>5141</v>
      </c>
      <c r="H14322" s="28" t="s">
        <v>5948</v>
      </c>
      <c r="J14322" s="28" t="s">
        <v>4907</v>
      </c>
      <c r="K14322" s="29">
        <v>42332</v>
      </c>
      <c r="L14322" s="28" t="s">
        <v>5538</v>
      </c>
      <c r="M14322" s="28" t="s">
        <v>5856</v>
      </c>
    </row>
    <row r="14323" spans="1:13" hidden="1" x14ac:dyDescent="0.2">
      <c r="A14323" s="27">
        <v>98477</v>
      </c>
      <c r="B14323" s="28" t="s">
        <v>4573</v>
      </c>
      <c r="C14323" s="28" t="s">
        <v>5135</v>
      </c>
      <c r="D14323" s="25">
        <v>42332</v>
      </c>
      <c r="F14323" s="26">
        <v>2.5499999999999998</v>
      </c>
      <c r="G14323" s="28" t="s">
        <v>5137</v>
      </c>
      <c r="H14323" s="28" t="s">
        <v>3365</v>
      </c>
      <c r="J14323" s="28" t="s">
        <v>4909</v>
      </c>
      <c r="K14323" s="29">
        <v>42333</v>
      </c>
      <c r="L14323" s="28" t="s">
        <v>5658</v>
      </c>
      <c r="M14323" s="28" t="s">
        <v>6195</v>
      </c>
    </row>
    <row r="14324" spans="1:13" hidden="1" x14ac:dyDescent="0.2">
      <c r="A14324" s="27">
        <v>98105</v>
      </c>
      <c r="B14324" s="28" t="s">
        <v>7124</v>
      </c>
      <c r="C14324" s="28" t="s">
        <v>4574</v>
      </c>
      <c r="D14324" s="25">
        <v>42332</v>
      </c>
      <c r="F14324" s="26">
        <v>-0.08</v>
      </c>
      <c r="G14324" s="28" t="s">
        <v>4574</v>
      </c>
      <c r="H14324" s="28" t="s">
        <v>6666</v>
      </c>
      <c r="K14324" s="29">
        <v>42332</v>
      </c>
      <c r="L14324" s="28" t="s">
        <v>7206</v>
      </c>
      <c r="M14324" s="28" t="s">
        <v>6997</v>
      </c>
    </row>
    <row r="14325" spans="1:13" x14ac:dyDescent="0.2">
      <c r="A14325" s="27">
        <v>98604</v>
      </c>
      <c r="B14325" s="28" t="s">
        <v>4573</v>
      </c>
      <c r="C14325" s="28" t="s">
        <v>7022</v>
      </c>
      <c r="D14325" s="25">
        <v>42333</v>
      </c>
      <c r="F14325" s="26">
        <v>2.2999999999999998</v>
      </c>
      <c r="G14325" s="28" t="s">
        <v>2201</v>
      </c>
      <c r="H14325" s="28" t="s">
        <v>7151</v>
      </c>
      <c r="J14325" s="28" t="s">
        <v>4911</v>
      </c>
      <c r="K14325" s="29">
        <v>42333</v>
      </c>
      <c r="L14325" s="28" t="s">
        <v>5361</v>
      </c>
      <c r="M14325" s="28" t="s">
        <v>5853</v>
      </c>
    </row>
    <row r="14326" spans="1:13" hidden="1" x14ac:dyDescent="0.2">
      <c r="A14326" s="27">
        <v>98516</v>
      </c>
      <c r="B14326" s="28" t="s">
        <v>4573</v>
      </c>
      <c r="C14326" s="28" t="s">
        <v>2008</v>
      </c>
      <c r="D14326" s="25">
        <v>42333</v>
      </c>
      <c r="F14326" s="26">
        <v>35.409999999999997</v>
      </c>
      <c r="G14326" s="28" t="s">
        <v>683</v>
      </c>
      <c r="H14326" s="28" t="s">
        <v>7322</v>
      </c>
      <c r="J14326" s="28" t="s">
        <v>7139</v>
      </c>
      <c r="K14326" s="29" t="s">
        <v>7640</v>
      </c>
      <c r="L14326" s="28" t="s">
        <v>5658</v>
      </c>
      <c r="M14326" s="28" t="s">
        <v>4832</v>
      </c>
    </row>
    <row r="14327" spans="1:13" hidden="1" x14ac:dyDescent="0.2">
      <c r="A14327" s="27">
        <v>98478</v>
      </c>
      <c r="B14327" s="28" t="s">
        <v>4573</v>
      </c>
      <c r="C14327" s="28" t="s">
        <v>5135</v>
      </c>
      <c r="D14327" s="25">
        <v>42333</v>
      </c>
      <c r="E14327" s="28" t="s">
        <v>6349</v>
      </c>
      <c r="F14327" s="26">
        <v>4.8</v>
      </c>
      <c r="G14327" s="28" t="s">
        <v>1563</v>
      </c>
      <c r="H14327" s="28" t="s">
        <v>7323</v>
      </c>
      <c r="J14327" s="28" t="s">
        <v>4912</v>
      </c>
      <c r="K14327" s="29">
        <v>42334</v>
      </c>
      <c r="L14327" s="28" t="s">
        <v>5658</v>
      </c>
      <c r="M14327" s="28" t="s">
        <v>7585</v>
      </c>
    </row>
    <row r="14328" spans="1:13" hidden="1" x14ac:dyDescent="0.2">
      <c r="A14328" s="211">
        <v>98602</v>
      </c>
      <c r="B14328" s="28" t="s">
        <v>4579</v>
      </c>
      <c r="C14328" s="28" t="s">
        <v>7022</v>
      </c>
      <c r="D14328" s="25">
        <v>42334</v>
      </c>
      <c r="F14328" s="26">
        <v>50</v>
      </c>
      <c r="G14328" s="28" t="s">
        <v>4580</v>
      </c>
      <c r="H14328" s="28" t="s">
        <v>6667</v>
      </c>
      <c r="K14328" s="29">
        <v>42334</v>
      </c>
      <c r="L14328" s="28" t="s">
        <v>5540</v>
      </c>
      <c r="M14328" s="28" t="s">
        <v>5851</v>
      </c>
    </row>
    <row r="14329" spans="1:13" hidden="1" x14ac:dyDescent="0.2">
      <c r="A14329" s="211">
        <v>98603</v>
      </c>
      <c r="B14329" s="28" t="s">
        <v>4573</v>
      </c>
      <c r="C14329" s="28" t="s">
        <v>7022</v>
      </c>
      <c r="D14329" s="25">
        <v>42334</v>
      </c>
      <c r="F14329" s="26">
        <v>5.84</v>
      </c>
      <c r="G14329" s="28" t="s">
        <v>7301</v>
      </c>
      <c r="H14329" s="28" t="s">
        <v>3365</v>
      </c>
      <c r="J14329" s="28" t="s">
        <v>4909</v>
      </c>
      <c r="K14329" s="29">
        <v>42334</v>
      </c>
      <c r="L14329" s="28" t="s">
        <v>5361</v>
      </c>
      <c r="M14329" s="28" t="s">
        <v>5852</v>
      </c>
    </row>
    <row r="14330" spans="1:13" hidden="1" x14ac:dyDescent="0.2">
      <c r="A14330" s="211">
        <v>98479</v>
      </c>
      <c r="B14330" s="28" t="s">
        <v>4573</v>
      </c>
      <c r="C14330" s="28" t="s">
        <v>5135</v>
      </c>
      <c r="D14330" s="25">
        <v>42334</v>
      </c>
      <c r="E14330" s="28" t="s">
        <v>7783</v>
      </c>
      <c r="F14330" s="26">
        <v>31.25</v>
      </c>
      <c r="G14330" s="28" t="s">
        <v>3702</v>
      </c>
      <c r="H14330" s="28" t="s">
        <v>3484</v>
      </c>
      <c r="J14330" s="28" t="s">
        <v>4907</v>
      </c>
      <c r="K14330" s="29">
        <v>42335</v>
      </c>
      <c r="L14330" s="28" t="s">
        <v>5658</v>
      </c>
      <c r="M14330" s="28" t="s">
        <v>6438</v>
      </c>
    </row>
    <row r="14331" spans="1:13" hidden="1" x14ac:dyDescent="0.2">
      <c r="A14331" s="211">
        <v>98481</v>
      </c>
      <c r="B14331" s="28" t="s">
        <v>4573</v>
      </c>
      <c r="C14331" s="28" t="s">
        <v>5135</v>
      </c>
      <c r="D14331" s="25">
        <v>42334</v>
      </c>
      <c r="E14331" s="28" t="s">
        <v>6610</v>
      </c>
      <c r="F14331" s="26">
        <v>14</v>
      </c>
      <c r="G14331" s="28" t="s">
        <v>3702</v>
      </c>
      <c r="H14331" s="28" t="s">
        <v>7323</v>
      </c>
      <c r="I14331" s="28" t="s">
        <v>4128</v>
      </c>
      <c r="J14331" s="28" t="s">
        <v>4912</v>
      </c>
      <c r="K14331" s="29">
        <v>42335</v>
      </c>
      <c r="L14331" s="28" t="s">
        <v>5658</v>
      </c>
      <c r="M14331" s="28" t="s">
        <v>7586</v>
      </c>
    </row>
    <row r="14332" spans="1:13" hidden="1" x14ac:dyDescent="0.2">
      <c r="A14332" s="211">
        <v>98482</v>
      </c>
      <c r="B14332" s="28" t="s">
        <v>4573</v>
      </c>
      <c r="C14332" s="28" t="s">
        <v>5135</v>
      </c>
      <c r="D14332" s="25">
        <v>42334</v>
      </c>
      <c r="E14332" s="28" t="s">
        <v>369</v>
      </c>
      <c r="F14332" s="26">
        <v>12.5</v>
      </c>
      <c r="G14332" s="28" t="s">
        <v>3702</v>
      </c>
      <c r="H14332" s="28" t="s">
        <v>277</v>
      </c>
      <c r="I14332" s="28" t="s">
        <v>4128</v>
      </c>
      <c r="J14332" s="28" t="s">
        <v>4909</v>
      </c>
      <c r="K14332" s="29">
        <v>42335</v>
      </c>
      <c r="L14332" s="28" t="s">
        <v>5658</v>
      </c>
      <c r="M14332" s="28" t="s">
        <v>6438</v>
      </c>
    </row>
    <row r="14333" spans="1:13" x14ac:dyDescent="0.2">
      <c r="A14333" s="27">
        <v>98480</v>
      </c>
      <c r="B14333" s="28" t="s">
        <v>4573</v>
      </c>
      <c r="C14333" s="28" t="s">
        <v>5135</v>
      </c>
      <c r="D14333" s="25">
        <v>42334</v>
      </c>
      <c r="F14333" s="26">
        <v>20</v>
      </c>
      <c r="G14333" s="28" t="s">
        <v>2201</v>
      </c>
      <c r="H14333" s="28" t="s">
        <v>7151</v>
      </c>
      <c r="J14333" s="28" t="s">
        <v>4911</v>
      </c>
      <c r="K14333" s="29">
        <v>42335</v>
      </c>
      <c r="L14333" s="28" t="s">
        <v>5658</v>
      </c>
      <c r="M14333" s="28" t="s">
        <v>4431</v>
      </c>
    </row>
    <row r="14334" spans="1:13" x14ac:dyDescent="0.2">
      <c r="A14334" s="27">
        <v>98483</v>
      </c>
      <c r="B14334" s="28" t="s">
        <v>4573</v>
      </c>
      <c r="C14334" s="28" t="s">
        <v>5135</v>
      </c>
      <c r="D14334" s="25">
        <v>42334</v>
      </c>
      <c r="F14334" s="26">
        <v>12</v>
      </c>
      <c r="G14334" s="28" t="s">
        <v>2205</v>
      </c>
      <c r="H14334" s="28" t="s">
        <v>7151</v>
      </c>
      <c r="J14334" s="28" t="s">
        <v>4911</v>
      </c>
      <c r="K14334" s="29">
        <v>42335</v>
      </c>
      <c r="L14334" s="28" t="s">
        <v>5658</v>
      </c>
      <c r="M14334" s="28" t="s">
        <v>1584</v>
      </c>
    </row>
    <row r="14335" spans="1:13" hidden="1" x14ac:dyDescent="0.2">
      <c r="A14335" s="211">
        <v>98484</v>
      </c>
      <c r="B14335" s="28" t="s">
        <v>4573</v>
      </c>
      <c r="C14335" s="28" t="s">
        <v>5135</v>
      </c>
      <c r="D14335" s="25">
        <v>42335</v>
      </c>
      <c r="E14335" s="28" t="s">
        <v>33</v>
      </c>
      <c r="F14335" s="26">
        <v>15</v>
      </c>
      <c r="G14335" s="28" t="s">
        <v>2593</v>
      </c>
      <c r="H14335" s="28" t="s">
        <v>7324</v>
      </c>
      <c r="I14335" s="28" t="s">
        <v>2516</v>
      </c>
      <c r="K14335" s="29">
        <v>42336</v>
      </c>
      <c r="L14335" s="28" t="s">
        <v>5658</v>
      </c>
      <c r="M14335" s="28" t="s">
        <v>7582</v>
      </c>
    </row>
    <row r="14336" spans="1:13" x14ac:dyDescent="0.2">
      <c r="A14336" s="27">
        <v>98601</v>
      </c>
      <c r="B14336" s="28" t="s">
        <v>4573</v>
      </c>
      <c r="C14336" s="28" t="s">
        <v>7022</v>
      </c>
      <c r="D14336" s="25">
        <v>42335</v>
      </c>
      <c r="F14336" s="26">
        <v>4.5999999999999996</v>
      </c>
      <c r="G14336" s="28" t="s">
        <v>2201</v>
      </c>
      <c r="H14336" s="28" t="s">
        <v>7151</v>
      </c>
      <c r="J14336" s="28" t="s">
        <v>4911</v>
      </c>
      <c r="K14336" s="29">
        <v>42335</v>
      </c>
      <c r="L14336" s="28" t="s">
        <v>5361</v>
      </c>
      <c r="M14336" s="28" t="s">
        <v>5850</v>
      </c>
    </row>
    <row r="14337" spans="1:13" hidden="1" x14ac:dyDescent="0.2">
      <c r="A14337" s="27">
        <v>98485</v>
      </c>
      <c r="B14337" s="28" t="s">
        <v>4573</v>
      </c>
      <c r="C14337" s="28" t="s">
        <v>5135</v>
      </c>
      <c r="D14337" s="25">
        <v>42335</v>
      </c>
      <c r="F14337" s="26">
        <v>13.35</v>
      </c>
      <c r="G14337" s="28" t="s">
        <v>3696</v>
      </c>
      <c r="H14337" s="28" t="s">
        <v>3488</v>
      </c>
      <c r="J14337" s="28" t="s">
        <v>4911</v>
      </c>
      <c r="K14337" s="29">
        <v>42336</v>
      </c>
      <c r="L14337" s="28" t="s">
        <v>5658</v>
      </c>
      <c r="M14337" s="28" t="s">
        <v>6213</v>
      </c>
    </row>
    <row r="14338" spans="1:13" hidden="1" x14ac:dyDescent="0.2">
      <c r="A14338" s="27">
        <v>98517.1</v>
      </c>
      <c r="B14338" s="28" t="s">
        <v>4573</v>
      </c>
      <c r="C14338" s="28" t="s">
        <v>2008</v>
      </c>
      <c r="D14338" s="25">
        <v>42335</v>
      </c>
      <c r="E14338" s="28" t="s">
        <v>6550</v>
      </c>
      <c r="F14338" s="26">
        <v>6.5</v>
      </c>
      <c r="G14338" s="28" t="s">
        <v>683</v>
      </c>
      <c r="H14338" s="28" t="s">
        <v>3370</v>
      </c>
      <c r="J14338" s="28" t="s">
        <v>4909</v>
      </c>
      <c r="K14338" s="29" t="s">
        <v>7641</v>
      </c>
      <c r="L14338" s="28" t="s">
        <v>5658</v>
      </c>
      <c r="M14338" s="28" t="s">
        <v>4834</v>
      </c>
    </row>
    <row r="14339" spans="1:13" hidden="1" x14ac:dyDescent="0.2">
      <c r="A14339" s="27">
        <v>98517.2</v>
      </c>
      <c r="B14339" s="28" t="s">
        <v>4573</v>
      </c>
      <c r="C14339" s="28" t="s">
        <v>2008</v>
      </c>
      <c r="D14339" s="25">
        <v>42335</v>
      </c>
      <c r="F14339" s="26">
        <v>12.65</v>
      </c>
      <c r="G14339" s="28" t="s">
        <v>683</v>
      </c>
      <c r="H14339" s="28" t="s">
        <v>3365</v>
      </c>
      <c r="J14339" s="28" t="s">
        <v>4909</v>
      </c>
      <c r="K14339" s="29" t="s">
        <v>7641</v>
      </c>
      <c r="L14339" s="28" t="s">
        <v>5658</v>
      </c>
      <c r="M14339" s="28" t="s">
        <v>4834</v>
      </c>
    </row>
    <row r="14340" spans="1:13" hidden="1" x14ac:dyDescent="0.2">
      <c r="A14340" s="27">
        <v>98518.1</v>
      </c>
      <c r="B14340" s="28" t="s">
        <v>4573</v>
      </c>
      <c r="C14340" s="28" t="s">
        <v>2008</v>
      </c>
      <c r="D14340" s="25">
        <v>42335</v>
      </c>
      <c r="E14340" s="28" t="s">
        <v>7666</v>
      </c>
      <c r="F14340" s="26">
        <v>10</v>
      </c>
      <c r="G14340" s="28" t="s">
        <v>683</v>
      </c>
      <c r="H14340" s="28" t="s">
        <v>3488</v>
      </c>
      <c r="J14340" s="28" t="s">
        <v>4911</v>
      </c>
      <c r="K14340" s="29" t="s">
        <v>7641</v>
      </c>
      <c r="L14340" s="28" t="s">
        <v>5658</v>
      </c>
      <c r="M14340" s="28" t="s">
        <v>4836</v>
      </c>
    </row>
    <row r="14341" spans="1:13" hidden="1" x14ac:dyDescent="0.2">
      <c r="A14341" s="27">
        <v>98518.2</v>
      </c>
      <c r="B14341" s="28" t="s">
        <v>4573</v>
      </c>
      <c r="C14341" s="28" t="s">
        <v>2008</v>
      </c>
      <c r="D14341" s="25">
        <v>42335</v>
      </c>
      <c r="E14341" s="28" t="s">
        <v>7667</v>
      </c>
      <c r="F14341" s="26">
        <v>4</v>
      </c>
      <c r="G14341" s="28" t="s">
        <v>683</v>
      </c>
      <c r="H14341" s="28" t="s">
        <v>3488</v>
      </c>
      <c r="J14341" s="28" t="s">
        <v>4909</v>
      </c>
      <c r="K14341" s="29" t="s">
        <v>7641</v>
      </c>
      <c r="L14341" s="28" t="s">
        <v>5658</v>
      </c>
      <c r="M14341" s="28" t="s">
        <v>4836</v>
      </c>
    </row>
    <row r="14342" spans="1:13" hidden="1" x14ac:dyDescent="0.2">
      <c r="A14342" s="27">
        <v>98518.3</v>
      </c>
      <c r="B14342" s="28" t="s">
        <v>4573</v>
      </c>
      <c r="C14342" s="28" t="s">
        <v>2008</v>
      </c>
      <c r="D14342" s="25">
        <v>42335</v>
      </c>
      <c r="F14342" s="26">
        <v>20.75</v>
      </c>
      <c r="G14342" s="28" t="s">
        <v>683</v>
      </c>
      <c r="H14342" s="28" t="s">
        <v>3365</v>
      </c>
      <c r="J14342" s="28" t="s">
        <v>4909</v>
      </c>
      <c r="K14342" s="29" t="s">
        <v>7641</v>
      </c>
      <c r="L14342" s="28" t="s">
        <v>5658</v>
      </c>
      <c r="M14342" s="28" t="s">
        <v>4836</v>
      </c>
    </row>
    <row r="14343" spans="1:13" hidden="1" x14ac:dyDescent="0.2">
      <c r="A14343" s="27">
        <v>98486</v>
      </c>
      <c r="B14343" s="28" t="s">
        <v>4573</v>
      </c>
      <c r="C14343" s="28" t="s">
        <v>5135</v>
      </c>
      <c r="D14343" s="25">
        <v>42335</v>
      </c>
      <c r="F14343" s="26">
        <v>3.12</v>
      </c>
      <c r="G14343" s="28" t="s">
        <v>5137</v>
      </c>
      <c r="H14343" s="28" t="s">
        <v>3365</v>
      </c>
      <c r="J14343" s="28" t="s">
        <v>4909</v>
      </c>
      <c r="K14343" s="29">
        <v>42336</v>
      </c>
      <c r="L14343" s="28" t="s">
        <v>5658</v>
      </c>
      <c r="M14343" s="28" t="s">
        <v>6195</v>
      </c>
    </row>
    <row r="14344" spans="1:13" hidden="1" x14ac:dyDescent="0.2">
      <c r="A14344" s="27">
        <v>98487</v>
      </c>
      <c r="B14344" s="28" t="s">
        <v>4573</v>
      </c>
      <c r="C14344" s="28" t="s">
        <v>5135</v>
      </c>
      <c r="D14344" s="25">
        <v>42336</v>
      </c>
      <c r="E14344" s="28" t="s">
        <v>7675</v>
      </c>
      <c r="F14344" s="26">
        <v>14</v>
      </c>
      <c r="G14344" s="28" t="s">
        <v>5137</v>
      </c>
      <c r="H14344" s="28" t="s">
        <v>4600</v>
      </c>
      <c r="J14344" s="28" t="s">
        <v>4911</v>
      </c>
      <c r="K14344" s="29">
        <v>42338</v>
      </c>
      <c r="L14344" s="28" t="s">
        <v>5658</v>
      </c>
      <c r="M14344" s="28" t="s">
        <v>7587</v>
      </c>
    </row>
    <row r="14345" spans="1:13" hidden="1" x14ac:dyDescent="0.2">
      <c r="A14345" s="211">
        <v>98494</v>
      </c>
      <c r="B14345" s="28" t="s">
        <v>4573</v>
      </c>
      <c r="C14345" s="28" t="s">
        <v>5135</v>
      </c>
      <c r="D14345" s="25">
        <v>42337</v>
      </c>
      <c r="E14345" s="28" t="s">
        <v>2952</v>
      </c>
      <c r="F14345" s="26">
        <v>10</v>
      </c>
      <c r="G14345" s="28" t="s">
        <v>1556</v>
      </c>
      <c r="H14345" s="28" t="s">
        <v>7322</v>
      </c>
      <c r="J14345" s="28" t="s">
        <v>7139</v>
      </c>
      <c r="K14345" s="29">
        <v>42339</v>
      </c>
      <c r="L14345" s="28" t="s">
        <v>5658</v>
      </c>
      <c r="M14345" s="28" t="s">
        <v>7594</v>
      </c>
    </row>
    <row r="14346" spans="1:13" hidden="1" x14ac:dyDescent="0.2">
      <c r="A14346" s="211">
        <v>98491</v>
      </c>
      <c r="B14346" s="28" t="s">
        <v>4573</v>
      </c>
      <c r="C14346" s="28" t="s">
        <v>5135</v>
      </c>
      <c r="D14346" s="25">
        <v>42337</v>
      </c>
      <c r="E14346" s="28" t="s">
        <v>7164</v>
      </c>
      <c r="F14346" s="26">
        <v>12.5</v>
      </c>
      <c r="G14346" s="28" t="s">
        <v>7120</v>
      </c>
      <c r="H14346" s="28" t="s">
        <v>3484</v>
      </c>
      <c r="J14346" s="28" t="s">
        <v>4909</v>
      </c>
      <c r="K14346" s="29">
        <v>42338</v>
      </c>
      <c r="L14346" s="28" t="s">
        <v>5658</v>
      </c>
      <c r="M14346" s="28" t="s">
        <v>7591</v>
      </c>
    </row>
    <row r="14347" spans="1:13" hidden="1" x14ac:dyDescent="0.2">
      <c r="A14347" s="211">
        <v>98438</v>
      </c>
      <c r="B14347" s="33" t="s">
        <v>4573</v>
      </c>
      <c r="C14347" s="33" t="s">
        <v>5135</v>
      </c>
      <c r="D14347" s="25">
        <v>42337</v>
      </c>
      <c r="E14347" s="28" t="s">
        <v>7784</v>
      </c>
      <c r="F14347" s="26">
        <v>244.3</v>
      </c>
      <c r="G14347" s="28" t="s">
        <v>1560</v>
      </c>
      <c r="H14347" s="28" t="s">
        <v>4600</v>
      </c>
      <c r="J14347" s="28" t="s">
        <v>4911</v>
      </c>
      <c r="K14347" s="29">
        <v>42338</v>
      </c>
      <c r="L14347" s="33" t="s">
        <v>5658</v>
      </c>
      <c r="M14347" s="28" t="s">
        <v>7575</v>
      </c>
    </row>
    <row r="14348" spans="1:13" hidden="1" x14ac:dyDescent="0.2">
      <c r="A14348" s="211">
        <v>98439.1</v>
      </c>
      <c r="B14348" s="33" t="s">
        <v>4573</v>
      </c>
      <c r="C14348" s="33" t="s">
        <v>5135</v>
      </c>
      <c r="D14348" s="25">
        <v>42337</v>
      </c>
      <c r="E14348" s="28" t="s">
        <v>7759</v>
      </c>
      <c r="F14348" s="26">
        <v>36</v>
      </c>
      <c r="G14348" s="28" t="s">
        <v>1560</v>
      </c>
      <c r="H14348" s="28" t="s">
        <v>4600</v>
      </c>
      <c r="J14348" s="28" t="s">
        <v>4906</v>
      </c>
      <c r="K14348" s="29">
        <v>42338</v>
      </c>
      <c r="L14348" s="33" t="s">
        <v>5658</v>
      </c>
      <c r="M14348" s="28" t="s">
        <v>7576</v>
      </c>
    </row>
    <row r="14349" spans="1:13" hidden="1" x14ac:dyDescent="0.2">
      <c r="A14349" s="211">
        <v>98439.2</v>
      </c>
      <c r="B14349" s="33" t="s">
        <v>4573</v>
      </c>
      <c r="C14349" s="33" t="s">
        <v>5135</v>
      </c>
      <c r="D14349" s="25">
        <v>42337</v>
      </c>
      <c r="E14349" s="28" t="s">
        <v>1214</v>
      </c>
      <c r="F14349" s="26">
        <v>48</v>
      </c>
      <c r="G14349" s="28" t="s">
        <v>1560</v>
      </c>
      <c r="H14349" s="28" t="s">
        <v>4600</v>
      </c>
      <c r="J14349" s="28" t="s">
        <v>4911</v>
      </c>
      <c r="K14349" s="29">
        <v>42338</v>
      </c>
      <c r="L14349" s="33" t="s">
        <v>5658</v>
      </c>
      <c r="M14349" s="28" t="s">
        <v>7576</v>
      </c>
    </row>
    <row r="14350" spans="1:13" hidden="1" x14ac:dyDescent="0.2">
      <c r="A14350" s="27">
        <v>98490</v>
      </c>
      <c r="B14350" s="28" t="s">
        <v>4573</v>
      </c>
      <c r="C14350" s="28" t="s">
        <v>5135</v>
      </c>
      <c r="D14350" s="25">
        <v>42337</v>
      </c>
      <c r="E14350" s="28" t="s">
        <v>7776</v>
      </c>
      <c r="F14350" s="26">
        <v>24.65</v>
      </c>
      <c r="G14350" s="28" t="s">
        <v>1561</v>
      </c>
      <c r="H14350" s="28" t="s">
        <v>3484</v>
      </c>
      <c r="J14350" s="28" t="s">
        <v>4909</v>
      </c>
      <c r="K14350" s="29">
        <v>42338</v>
      </c>
      <c r="L14350" s="28" t="s">
        <v>5658</v>
      </c>
      <c r="M14350" s="28" t="s">
        <v>7590</v>
      </c>
    </row>
    <row r="14351" spans="1:13" hidden="1" x14ac:dyDescent="0.2">
      <c r="A14351" s="27">
        <v>98492</v>
      </c>
      <c r="B14351" s="28" t="s">
        <v>4573</v>
      </c>
      <c r="C14351" s="28" t="s">
        <v>5135</v>
      </c>
      <c r="D14351" s="25">
        <v>42337</v>
      </c>
      <c r="E14351" s="28" t="s">
        <v>5475</v>
      </c>
      <c r="F14351" s="26">
        <v>5.15</v>
      </c>
      <c r="G14351" s="28" t="s">
        <v>1561</v>
      </c>
      <c r="H14351" s="28" t="s">
        <v>3484</v>
      </c>
      <c r="J14351" s="28" t="s">
        <v>4909</v>
      </c>
      <c r="K14351" s="29">
        <v>42338</v>
      </c>
      <c r="L14351" s="28" t="s">
        <v>5658</v>
      </c>
      <c r="M14351" s="28" t="s">
        <v>7592</v>
      </c>
    </row>
    <row r="14352" spans="1:13" hidden="1" x14ac:dyDescent="0.2">
      <c r="A14352" s="27">
        <v>98489</v>
      </c>
      <c r="B14352" s="28" t="s">
        <v>4573</v>
      </c>
      <c r="C14352" s="28" t="s">
        <v>5135</v>
      </c>
      <c r="D14352" s="25">
        <v>42337</v>
      </c>
      <c r="E14352" s="28" t="s">
        <v>7785</v>
      </c>
      <c r="F14352" s="26">
        <v>46.1</v>
      </c>
      <c r="G14352" s="28" t="s">
        <v>688</v>
      </c>
      <c r="H14352" s="28" t="s">
        <v>3484</v>
      </c>
      <c r="J14352" s="28" t="s">
        <v>4909</v>
      </c>
      <c r="K14352" s="29">
        <v>42338</v>
      </c>
      <c r="L14352" s="28" t="s">
        <v>5658</v>
      </c>
      <c r="M14352" s="28" t="s">
        <v>7589</v>
      </c>
    </row>
    <row r="14353" spans="1:13" hidden="1" x14ac:dyDescent="0.2">
      <c r="A14353" s="27">
        <v>98493</v>
      </c>
      <c r="B14353" s="28" t="s">
        <v>4573</v>
      </c>
      <c r="C14353" s="28" t="s">
        <v>5135</v>
      </c>
      <c r="D14353" s="25">
        <v>42337</v>
      </c>
      <c r="E14353" s="28" t="s">
        <v>7777</v>
      </c>
      <c r="F14353" s="26">
        <v>141.75</v>
      </c>
      <c r="G14353" s="28" t="s">
        <v>688</v>
      </c>
      <c r="H14353" s="28" t="s">
        <v>3484</v>
      </c>
      <c r="J14353" s="28" t="s">
        <v>4909</v>
      </c>
      <c r="K14353" s="29">
        <v>42339</v>
      </c>
      <c r="L14353" s="28" t="s">
        <v>5658</v>
      </c>
      <c r="M14353" s="28" t="s">
        <v>7593</v>
      </c>
    </row>
    <row r="14354" spans="1:13" hidden="1" x14ac:dyDescent="0.2">
      <c r="A14354" s="27">
        <v>98488</v>
      </c>
      <c r="B14354" s="28" t="s">
        <v>4573</v>
      </c>
      <c r="C14354" s="28" t="s">
        <v>5135</v>
      </c>
      <c r="D14354" s="25">
        <v>42337</v>
      </c>
      <c r="F14354" s="26">
        <v>48.1</v>
      </c>
      <c r="G14354" s="28" t="s">
        <v>5137</v>
      </c>
      <c r="H14354" s="28" t="s">
        <v>7322</v>
      </c>
      <c r="J14354" s="28" t="s">
        <v>7139</v>
      </c>
      <c r="K14354" s="29">
        <v>42338</v>
      </c>
      <c r="L14354" s="28" t="s">
        <v>5658</v>
      </c>
      <c r="M14354" s="28" t="s">
        <v>7588</v>
      </c>
    </row>
    <row r="14355" spans="1:13" hidden="1" x14ac:dyDescent="0.2">
      <c r="A14355" s="211">
        <v>98104</v>
      </c>
      <c r="B14355" s="28" t="s">
        <v>5138</v>
      </c>
      <c r="C14355" s="28" t="s">
        <v>4574</v>
      </c>
      <c r="D14355" s="25">
        <v>42338</v>
      </c>
      <c r="E14355" s="28" t="s">
        <v>3943</v>
      </c>
      <c r="F14355" s="26">
        <v>450.71</v>
      </c>
      <c r="G14355" s="28" t="s">
        <v>8787</v>
      </c>
      <c r="H14355" s="28" t="s">
        <v>3381</v>
      </c>
      <c r="K14355" s="29">
        <v>42338</v>
      </c>
      <c r="L14355" s="28" t="s">
        <v>7174</v>
      </c>
      <c r="M14355" s="28" t="s">
        <v>7006</v>
      </c>
    </row>
    <row r="14356" spans="1:13" hidden="1" x14ac:dyDescent="0.2">
      <c r="A14356" s="211">
        <v>98496</v>
      </c>
      <c r="B14356" s="28" t="s">
        <v>4573</v>
      </c>
      <c r="C14356" s="28" t="s">
        <v>5135</v>
      </c>
      <c r="D14356" s="25">
        <v>42338</v>
      </c>
      <c r="F14356" s="26">
        <v>4.5999999999999996</v>
      </c>
      <c r="G14356" s="28" t="s">
        <v>896</v>
      </c>
      <c r="H14356" s="28" t="s">
        <v>3484</v>
      </c>
      <c r="J14356" s="28" t="s">
        <v>4908</v>
      </c>
      <c r="K14356" s="29">
        <v>42339</v>
      </c>
      <c r="L14356" s="28" t="s">
        <v>5658</v>
      </c>
      <c r="M14356" s="28" t="s">
        <v>7596</v>
      </c>
    </row>
    <row r="14357" spans="1:13" hidden="1" x14ac:dyDescent="0.2">
      <c r="A14357" s="211">
        <v>98495</v>
      </c>
      <c r="B14357" s="28" t="s">
        <v>4573</v>
      </c>
      <c r="C14357" s="28" t="s">
        <v>5135</v>
      </c>
      <c r="D14357" s="25">
        <v>42338</v>
      </c>
      <c r="E14357" s="28" t="s">
        <v>7804</v>
      </c>
      <c r="F14357" s="26">
        <v>210</v>
      </c>
      <c r="G14357" s="28" t="s">
        <v>1947</v>
      </c>
      <c r="H14357" s="28" t="s">
        <v>7321</v>
      </c>
      <c r="I14357" s="28" t="s">
        <v>4128</v>
      </c>
      <c r="J14357" s="28" t="s">
        <v>4907</v>
      </c>
      <c r="K14357" s="29">
        <v>42339</v>
      </c>
      <c r="L14357" s="28" t="s">
        <v>5658</v>
      </c>
      <c r="M14357" s="28" t="s">
        <v>7595</v>
      </c>
    </row>
    <row r="14358" spans="1:13" hidden="1" x14ac:dyDescent="0.2">
      <c r="A14358" s="27">
        <v>98497</v>
      </c>
      <c r="B14358" s="28" t="s">
        <v>4573</v>
      </c>
      <c r="C14358" s="28" t="s">
        <v>5135</v>
      </c>
      <c r="D14358" s="25">
        <v>42338</v>
      </c>
      <c r="E14358" s="28" t="s">
        <v>7775</v>
      </c>
      <c r="F14358" s="26">
        <v>139</v>
      </c>
      <c r="G14358" s="28" t="s">
        <v>7774</v>
      </c>
      <c r="H14358" s="28" t="s">
        <v>3484</v>
      </c>
      <c r="J14358" s="28" t="s">
        <v>4908</v>
      </c>
      <c r="K14358" s="29">
        <v>42340</v>
      </c>
      <c r="L14358" s="28" t="s">
        <v>5658</v>
      </c>
      <c r="M14358" s="28" t="s">
        <v>7597</v>
      </c>
    </row>
    <row r="14359" spans="1:13" hidden="1" x14ac:dyDescent="0.2">
      <c r="A14359" s="27">
        <v>98598</v>
      </c>
      <c r="B14359" s="28" t="s">
        <v>4573</v>
      </c>
      <c r="C14359" s="28" t="s">
        <v>7022</v>
      </c>
      <c r="D14359" s="25">
        <v>42338</v>
      </c>
      <c r="F14359" s="26">
        <v>35</v>
      </c>
      <c r="G14359" s="28" t="s">
        <v>5152</v>
      </c>
      <c r="H14359" s="28" t="s">
        <v>7311</v>
      </c>
      <c r="J14359" s="28" t="s">
        <v>4683</v>
      </c>
      <c r="K14359" s="29">
        <v>42338</v>
      </c>
      <c r="L14359" s="28" t="s">
        <v>8326</v>
      </c>
      <c r="M14359" s="28" t="s">
        <v>8327</v>
      </c>
    </row>
    <row r="14360" spans="1:13" hidden="1" x14ac:dyDescent="0.2">
      <c r="A14360" s="27">
        <v>98600</v>
      </c>
      <c r="B14360" s="28" t="s">
        <v>4573</v>
      </c>
      <c r="C14360" s="28" t="s">
        <v>7022</v>
      </c>
      <c r="D14360" s="25">
        <v>42338</v>
      </c>
      <c r="F14360" s="26">
        <v>49.65</v>
      </c>
      <c r="G14360" s="28" t="s">
        <v>6790</v>
      </c>
      <c r="H14360" s="28" t="s">
        <v>3381</v>
      </c>
      <c r="J14360" s="28" t="s">
        <v>4909</v>
      </c>
      <c r="K14360" s="29">
        <v>42338</v>
      </c>
      <c r="L14360" s="28" t="s">
        <v>5538</v>
      </c>
      <c r="M14360" s="28" t="s">
        <v>5849</v>
      </c>
    </row>
    <row r="14361" spans="1:13" hidden="1" x14ac:dyDescent="0.2">
      <c r="A14361" s="27">
        <v>98599</v>
      </c>
      <c r="B14361" s="28" t="s">
        <v>4573</v>
      </c>
      <c r="C14361" s="28" t="s">
        <v>7022</v>
      </c>
      <c r="D14361" s="25">
        <v>42338</v>
      </c>
      <c r="F14361" s="26">
        <v>17</v>
      </c>
      <c r="G14361" s="28" t="s">
        <v>5136</v>
      </c>
      <c r="H14361" s="28" t="s">
        <v>3381</v>
      </c>
      <c r="J14361" s="28" t="s">
        <v>4911</v>
      </c>
      <c r="K14361" s="29">
        <v>42338</v>
      </c>
      <c r="L14361" s="28" t="s">
        <v>5538</v>
      </c>
      <c r="M14361" s="28" t="s">
        <v>5848</v>
      </c>
    </row>
    <row r="14362" spans="1:13" hidden="1" x14ac:dyDescent="0.2">
      <c r="A14362" s="211">
        <v>98929</v>
      </c>
      <c r="B14362" s="28" t="s">
        <v>4573</v>
      </c>
      <c r="C14362" s="28" t="s">
        <v>5133</v>
      </c>
      <c r="D14362" s="25">
        <v>42339</v>
      </c>
      <c r="F14362" s="26">
        <v>-50</v>
      </c>
      <c r="G14362" s="28" t="s">
        <v>7022</v>
      </c>
      <c r="H14362" s="28" t="s">
        <v>6667</v>
      </c>
      <c r="K14362" s="29">
        <v>42339</v>
      </c>
      <c r="L14362" s="28" t="s">
        <v>5658</v>
      </c>
      <c r="M14362" s="28" t="s">
        <v>7752</v>
      </c>
    </row>
    <row r="14363" spans="1:13" hidden="1" x14ac:dyDescent="0.2">
      <c r="A14363" s="211">
        <v>98500</v>
      </c>
      <c r="B14363" s="28" t="s">
        <v>4573</v>
      </c>
      <c r="C14363" s="28" t="s">
        <v>5135</v>
      </c>
      <c r="D14363" s="25">
        <v>42339</v>
      </c>
      <c r="F14363" s="26">
        <v>14.53</v>
      </c>
      <c r="G14363" s="28" t="s">
        <v>7934</v>
      </c>
      <c r="H14363" s="28" t="s">
        <v>3484</v>
      </c>
      <c r="J14363" s="28" t="s">
        <v>4908</v>
      </c>
      <c r="K14363" s="29">
        <v>42340</v>
      </c>
      <c r="L14363" s="28" t="s">
        <v>5658</v>
      </c>
      <c r="M14363" s="28" t="s">
        <v>1617</v>
      </c>
    </row>
    <row r="14364" spans="1:13" hidden="1" x14ac:dyDescent="0.2">
      <c r="A14364" s="211">
        <v>98597</v>
      </c>
      <c r="B14364" s="28" t="s">
        <v>4573</v>
      </c>
      <c r="C14364" s="28" t="s">
        <v>7022</v>
      </c>
      <c r="D14364" s="25">
        <v>42339</v>
      </c>
      <c r="E14364" s="28" t="s">
        <v>6701</v>
      </c>
      <c r="F14364" s="26">
        <v>375</v>
      </c>
      <c r="G14364" s="28" t="s">
        <v>5678</v>
      </c>
      <c r="H14364" s="28" t="s">
        <v>7154</v>
      </c>
      <c r="J14364" s="28" t="s">
        <v>4906</v>
      </c>
      <c r="K14364" s="29">
        <v>42339</v>
      </c>
      <c r="L14364" s="28" t="s">
        <v>5538</v>
      </c>
      <c r="M14364" s="28" t="s">
        <v>5847</v>
      </c>
    </row>
    <row r="14365" spans="1:13" hidden="1" x14ac:dyDescent="0.2">
      <c r="A14365" s="211">
        <v>98960</v>
      </c>
      <c r="B14365" s="28" t="s">
        <v>4573</v>
      </c>
      <c r="C14365" s="28" t="s">
        <v>4580</v>
      </c>
      <c r="D14365" s="25">
        <v>42339</v>
      </c>
      <c r="E14365" s="28" t="s">
        <v>7830</v>
      </c>
      <c r="F14365" s="26">
        <v>40</v>
      </c>
      <c r="G14365" s="28" t="s">
        <v>7120</v>
      </c>
      <c r="H14365" s="28" t="s">
        <v>3484</v>
      </c>
      <c r="J14365" s="28" t="s">
        <v>4908</v>
      </c>
    </row>
    <row r="14366" spans="1:13" hidden="1" x14ac:dyDescent="0.2">
      <c r="A14366" s="211">
        <v>98498</v>
      </c>
      <c r="B14366" s="28" t="s">
        <v>4573</v>
      </c>
      <c r="C14366" s="28" t="s">
        <v>5135</v>
      </c>
      <c r="D14366" s="25">
        <v>42339</v>
      </c>
      <c r="E14366" s="28" t="s">
        <v>7773</v>
      </c>
      <c r="F14366" s="26">
        <v>73.39</v>
      </c>
      <c r="G14366" s="28" t="s">
        <v>2636</v>
      </c>
      <c r="H14366" s="28" t="s">
        <v>4599</v>
      </c>
      <c r="I14366" s="28" t="s">
        <v>8095</v>
      </c>
      <c r="J14366" s="28" t="s">
        <v>4905</v>
      </c>
      <c r="K14366" s="29">
        <v>42340</v>
      </c>
      <c r="L14366" s="28" t="s">
        <v>5658</v>
      </c>
      <c r="M14366" s="28" t="s">
        <v>7598</v>
      </c>
    </row>
    <row r="14367" spans="1:13" hidden="1" x14ac:dyDescent="0.2">
      <c r="A14367" s="211">
        <v>98502</v>
      </c>
      <c r="B14367" s="28" t="s">
        <v>4573</v>
      </c>
      <c r="C14367" s="28" t="s">
        <v>5135</v>
      </c>
      <c r="D14367" s="25">
        <v>42339</v>
      </c>
      <c r="E14367" s="28" t="s">
        <v>7813</v>
      </c>
      <c r="F14367" s="26">
        <v>10.220000000000001</v>
      </c>
      <c r="G14367" s="28" t="s">
        <v>2636</v>
      </c>
      <c r="H14367" s="28" t="s">
        <v>4599</v>
      </c>
      <c r="I14367" s="28" t="s">
        <v>8095</v>
      </c>
      <c r="J14367" s="28" t="s">
        <v>4905</v>
      </c>
      <c r="K14367" s="29">
        <v>42340</v>
      </c>
      <c r="L14367" s="28" t="s">
        <v>5658</v>
      </c>
      <c r="M14367" s="28" t="s">
        <v>7601</v>
      </c>
    </row>
    <row r="14368" spans="1:13" hidden="1" x14ac:dyDescent="0.2">
      <c r="A14368" s="211">
        <v>98592</v>
      </c>
      <c r="B14368" s="28" t="s">
        <v>4573</v>
      </c>
      <c r="C14368" s="28" t="s">
        <v>7022</v>
      </c>
      <c r="D14368" s="25">
        <v>42339</v>
      </c>
      <c r="F14368" s="26">
        <v>5</v>
      </c>
      <c r="G14368" s="28" t="s">
        <v>5134</v>
      </c>
      <c r="H14368" s="28" t="s">
        <v>5954</v>
      </c>
      <c r="J14368" s="28" t="s">
        <v>4912</v>
      </c>
      <c r="K14368" s="29">
        <v>42339</v>
      </c>
      <c r="L14368" s="28" t="s">
        <v>5538</v>
      </c>
      <c r="M14368" s="28" t="s">
        <v>5842</v>
      </c>
    </row>
    <row r="14369" spans="1:13" hidden="1" x14ac:dyDescent="0.2">
      <c r="A14369" s="211">
        <v>98499</v>
      </c>
      <c r="B14369" s="28" t="s">
        <v>4573</v>
      </c>
      <c r="C14369" s="28" t="s">
        <v>5135</v>
      </c>
      <c r="D14369" s="25">
        <v>42339</v>
      </c>
      <c r="E14369" s="28" t="s">
        <v>7772</v>
      </c>
      <c r="F14369" s="26">
        <v>48.8</v>
      </c>
      <c r="G14369" s="28" t="s">
        <v>1562</v>
      </c>
      <c r="H14369" s="28" t="s">
        <v>277</v>
      </c>
      <c r="I14369" s="28" t="s">
        <v>4128</v>
      </c>
      <c r="J14369" s="28" t="s">
        <v>4909</v>
      </c>
      <c r="K14369" s="29">
        <v>42340</v>
      </c>
      <c r="L14369" s="28" t="s">
        <v>5658</v>
      </c>
      <c r="M14369" s="28" t="s">
        <v>7599</v>
      </c>
    </row>
    <row r="14370" spans="1:13" hidden="1" x14ac:dyDescent="0.2">
      <c r="A14370" s="211">
        <v>98501</v>
      </c>
      <c r="B14370" s="28" t="s">
        <v>4573</v>
      </c>
      <c r="C14370" s="28" t="s">
        <v>5135</v>
      </c>
      <c r="D14370" s="25">
        <v>42339</v>
      </c>
      <c r="E14370" s="28" t="s">
        <v>2051</v>
      </c>
      <c r="F14370" s="26">
        <v>11.05</v>
      </c>
      <c r="G14370" s="28" t="s">
        <v>1562</v>
      </c>
      <c r="H14370" s="28" t="s">
        <v>3484</v>
      </c>
      <c r="J14370" s="28" t="s">
        <v>4908</v>
      </c>
      <c r="K14370" s="29">
        <v>42340</v>
      </c>
      <c r="L14370" s="28" t="s">
        <v>5658</v>
      </c>
      <c r="M14370" s="28" t="s">
        <v>7600</v>
      </c>
    </row>
    <row r="14371" spans="1:13" hidden="1" x14ac:dyDescent="0.2">
      <c r="A14371" s="211">
        <v>98961</v>
      </c>
      <c r="B14371" s="28" t="s">
        <v>4573</v>
      </c>
      <c r="C14371" s="28" t="s">
        <v>4580</v>
      </c>
      <c r="D14371" s="25">
        <v>42339</v>
      </c>
      <c r="E14371" s="28" t="s">
        <v>7831</v>
      </c>
      <c r="F14371" s="26">
        <v>40</v>
      </c>
      <c r="G14371" s="28" t="s">
        <v>2203</v>
      </c>
      <c r="H14371" s="28" t="s">
        <v>3370</v>
      </c>
      <c r="J14371" s="28" t="s">
        <v>4909</v>
      </c>
    </row>
    <row r="14372" spans="1:13" hidden="1" x14ac:dyDescent="0.2">
      <c r="A14372" s="211">
        <v>98595</v>
      </c>
      <c r="B14372" s="28" t="s">
        <v>4573</v>
      </c>
      <c r="C14372" s="28" t="s">
        <v>7022</v>
      </c>
      <c r="D14372" s="25">
        <v>42339</v>
      </c>
      <c r="E14372" s="28" t="s">
        <v>3382</v>
      </c>
      <c r="F14372" s="26">
        <v>144</v>
      </c>
      <c r="G14372" s="28" t="s">
        <v>5414</v>
      </c>
      <c r="H14372" s="28" t="s">
        <v>3381</v>
      </c>
      <c r="J14372" s="28" t="s">
        <v>4909</v>
      </c>
      <c r="K14372" s="29">
        <v>42339</v>
      </c>
      <c r="L14372" s="28" t="s">
        <v>5538</v>
      </c>
      <c r="M14372" s="28" t="s">
        <v>5845</v>
      </c>
    </row>
    <row r="14373" spans="1:13" hidden="1" x14ac:dyDescent="0.2">
      <c r="A14373" s="27">
        <v>98959</v>
      </c>
      <c r="B14373" s="28" t="s">
        <v>4573</v>
      </c>
      <c r="C14373" s="28" t="s">
        <v>4580</v>
      </c>
      <c r="D14373" s="25">
        <v>42339</v>
      </c>
      <c r="E14373" s="28" t="s">
        <v>7829</v>
      </c>
      <c r="F14373" s="26">
        <v>60</v>
      </c>
      <c r="G14373" s="28" t="s">
        <v>3696</v>
      </c>
      <c r="H14373" s="28" t="s">
        <v>3488</v>
      </c>
      <c r="J14373" s="28" t="s">
        <v>4908</v>
      </c>
    </row>
    <row r="14374" spans="1:13" hidden="1" x14ac:dyDescent="0.2">
      <c r="A14374" s="27">
        <v>98584</v>
      </c>
      <c r="B14374" s="28" t="s">
        <v>4579</v>
      </c>
      <c r="C14374" s="28" t="s">
        <v>7022</v>
      </c>
      <c r="D14374" s="25">
        <v>42339</v>
      </c>
      <c r="F14374" s="26">
        <v>250</v>
      </c>
      <c r="G14374" s="28" t="s">
        <v>2883</v>
      </c>
      <c r="H14374" s="28" t="s">
        <v>6667</v>
      </c>
      <c r="K14374" s="29">
        <v>42339</v>
      </c>
      <c r="L14374" s="28" t="s">
        <v>8326</v>
      </c>
      <c r="M14374" s="28" t="s">
        <v>5834</v>
      </c>
    </row>
    <row r="14375" spans="1:13" hidden="1" x14ac:dyDescent="0.2">
      <c r="A14375" s="27">
        <v>98587</v>
      </c>
      <c r="B14375" s="28" t="s">
        <v>4579</v>
      </c>
      <c r="C14375" s="28" t="s">
        <v>7022</v>
      </c>
      <c r="D14375" s="25">
        <v>42339</v>
      </c>
      <c r="F14375" s="26">
        <v>150</v>
      </c>
      <c r="G14375" s="28" t="s">
        <v>2885</v>
      </c>
      <c r="H14375" s="28" t="s">
        <v>6667</v>
      </c>
      <c r="K14375" s="29">
        <v>42339</v>
      </c>
      <c r="L14375" s="28" t="s">
        <v>8326</v>
      </c>
      <c r="M14375" s="28" t="s">
        <v>5837</v>
      </c>
    </row>
    <row r="14376" spans="1:13" hidden="1" x14ac:dyDescent="0.2">
      <c r="A14376" s="27">
        <v>98583</v>
      </c>
      <c r="B14376" s="28" t="s">
        <v>4579</v>
      </c>
      <c r="C14376" s="28" t="s">
        <v>7022</v>
      </c>
      <c r="D14376" s="25">
        <v>42339</v>
      </c>
      <c r="F14376" s="26">
        <v>250</v>
      </c>
      <c r="G14376" s="28" t="s">
        <v>2882</v>
      </c>
      <c r="H14376" s="28" t="s">
        <v>6667</v>
      </c>
      <c r="K14376" s="29">
        <v>42339</v>
      </c>
      <c r="L14376" s="28" t="s">
        <v>8326</v>
      </c>
      <c r="M14376" s="28" t="s">
        <v>5833</v>
      </c>
    </row>
    <row r="14377" spans="1:13" hidden="1" x14ac:dyDescent="0.2">
      <c r="A14377" s="27">
        <v>98590</v>
      </c>
      <c r="B14377" s="28" t="s">
        <v>4579</v>
      </c>
      <c r="C14377" s="28" t="s">
        <v>7022</v>
      </c>
      <c r="D14377" s="25">
        <v>42339</v>
      </c>
      <c r="F14377" s="26">
        <v>50</v>
      </c>
      <c r="G14377" s="28" t="s">
        <v>2887</v>
      </c>
      <c r="H14377" s="28" t="s">
        <v>6667</v>
      </c>
      <c r="K14377" s="29">
        <v>42339</v>
      </c>
      <c r="L14377" s="28" t="s">
        <v>8326</v>
      </c>
      <c r="M14377" s="28" t="s">
        <v>5840</v>
      </c>
    </row>
    <row r="14378" spans="1:13" hidden="1" x14ac:dyDescent="0.2">
      <c r="A14378" s="27">
        <v>98585</v>
      </c>
      <c r="B14378" s="28" t="s">
        <v>4579</v>
      </c>
      <c r="C14378" s="28" t="s">
        <v>7022</v>
      </c>
      <c r="D14378" s="25">
        <v>42339</v>
      </c>
      <c r="F14378" s="26">
        <v>240</v>
      </c>
      <c r="G14378" s="28" t="s">
        <v>2884</v>
      </c>
      <c r="H14378" s="28" t="s">
        <v>6667</v>
      </c>
      <c r="K14378" s="29">
        <v>42339</v>
      </c>
      <c r="L14378" s="28" t="s">
        <v>8326</v>
      </c>
      <c r="M14378" s="28" t="s">
        <v>5835</v>
      </c>
    </row>
    <row r="14379" spans="1:13" hidden="1" x14ac:dyDescent="0.2">
      <c r="A14379" s="27">
        <v>98589</v>
      </c>
      <c r="B14379" s="28" t="s">
        <v>4579</v>
      </c>
      <c r="C14379" s="28" t="s">
        <v>7022</v>
      </c>
      <c r="D14379" s="25">
        <v>42339</v>
      </c>
      <c r="F14379" s="26">
        <v>80</v>
      </c>
      <c r="G14379" s="28" t="s">
        <v>2886</v>
      </c>
      <c r="H14379" s="28" t="s">
        <v>6667</v>
      </c>
      <c r="K14379" s="29">
        <v>42339</v>
      </c>
      <c r="L14379" s="28" t="s">
        <v>8326</v>
      </c>
      <c r="M14379" s="28" t="s">
        <v>5839</v>
      </c>
    </row>
    <row r="14380" spans="1:13" hidden="1" x14ac:dyDescent="0.2">
      <c r="A14380" s="27">
        <v>98596</v>
      </c>
      <c r="B14380" s="28" t="s">
        <v>4579</v>
      </c>
      <c r="C14380" s="28" t="s">
        <v>7022</v>
      </c>
      <c r="D14380" s="25">
        <v>42339</v>
      </c>
      <c r="F14380" s="26">
        <v>50</v>
      </c>
      <c r="G14380" s="28" t="s">
        <v>5133</v>
      </c>
      <c r="H14380" s="28" t="s">
        <v>6667</v>
      </c>
      <c r="K14380" s="29">
        <v>42339</v>
      </c>
      <c r="L14380" s="28" t="s">
        <v>5538</v>
      </c>
      <c r="M14380" s="28" t="s">
        <v>5846</v>
      </c>
    </row>
    <row r="14381" spans="1:13" hidden="1" x14ac:dyDescent="0.2">
      <c r="A14381" s="27">
        <v>98593</v>
      </c>
      <c r="B14381" s="28" t="s">
        <v>4573</v>
      </c>
      <c r="C14381" s="28" t="s">
        <v>7022</v>
      </c>
      <c r="D14381" s="25">
        <v>42339</v>
      </c>
      <c r="F14381" s="26">
        <v>42.78</v>
      </c>
      <c r="G14381" s="28" t="s">
        <v>6021</v>
      </c>
      <c r="H14381" s="28" t="s">
        <v>3381</v>
      </c>
      <c r="J14381" s="28" t="s">
        <v>4909</v>
      </c>
      <c r="K14381" s="29">
        <v>42339</v>
      </c>
      <c r="L14381" s="28" t="s">
        <v>5538</v>
      </c>
      <c r="M14381" s="28" t="s">
        <v>5843</v>
      </c>
    </row>
    <row r="14382" spans="1:13" hidden="1" x14ac:dyDescent="0.2">
      <c r="A14382" s="27">
        <v>98594</v>
      </c>
      <c r="B14382" s="28" t="s">
        <v>4573</v>
      </c>
      <c r="C14382" s="28" t="s">
        <v>7022</v>
      </c>
      <c r="D14382" s="25">
        <v>42339</v>
      </c>
      <c r="F14382" s="26">
        <v>12.12</v>
      </c>
      <c r="G14382" s="28" t="s">
        <v>6022</v>
      </c>
      <c r="H14382" s="28" t="s">
        <v>3381</v>
      </c>
      <c r="J14382" s="28" t="s">
        <v>4909</v>
      </c>
      <c r="K14382" s="29">
        <v>42339</v>
      </c>
      <c r="L14382" s="28" t="s">
        <v>5538</v>
      </c>
      <c r="M14382" s="28" t="s">
        <v>5844</v>
      </c>
    </row>
    <row r="14383" spans="1:13" hidden="1" x14ac:dyDescent="0.2">
      <c r="A14383" s="27">
        <v>98586</v>
      </c>
      <c r="B14383" s="28" t="s">
        <v>4573</v>
      </c>
      <c r="C14383" s="28" t="s">
        <v>7022</v>
      </c>
      <c r="D14383" s="25">
        <v>42339</v>
      </c>
      <c r="E14383" s="28" t="s">
        <v>7162</v>
      </c>
      <c r="F14383" s="26">
        <v>220</v>
      </c>
      <c r="G14383" s="28" t="s">
        <v>4595</v>
      </c>
      <c r="H14383" s="28" t="s">
        <v>3370</v>
      </c>
      <c r="J14383" s="28" t="s">
        <v>4906</v>
      </c>
      <c r="K14383" s="29">
        <v>42339</v>
      </c>
      <c r="L14383" s="28" t="s">
        <v>8326</v>
      </c>
      <c r="M14383" s="28" t="s">
        <v>5836</v>
      </c>
    </row>
    <row r="14384" spans="1:13" hidden="1" x14ac:dyDescent="0.2">
      <c r="A14384" s="27">
        <v>98588</v>
      </c>
      <c r="B14384" s="28" t="s">
        <v>4573</v>
      </c>
      <c r="C14384" s="28" t="s">
        <v>7022</v>
      </c>
      <c r="D14384" s="25">
        <v>42339</v>
      </c>
      <c r="E14384" s="28" t="s">
        <v>7163</v>
      </c>
      <c r="F14384" s="26">
        <v>150</v>
      </c>
      <c r="G14384" s="28" t="s">
        <v>4595</v>
      </c>
      <c r="H14384" s="28" t="s">
        <v>3370</v>
      </c>
      <c r="J14384" s="28" t="s">
        <v>4905</v>
      </c>
      <c r="K14384" s="29">
        <v>42339</v>
      </c>
      <c r="L14384" s="28" t="s">
        <v>8326</v>
      </c>
      <c r="M14384" s="28" t="s">
        <v>5838</v>
      </c>
    </row>
    <row r="14385" spans="1:13" hidden="1" x14ac:dyDescent="0.2">
      <c r="A14385" s="27">
        <v>98964</v>
      </c>
      <c r="B14385" s="28" t="s">
        <v>4573</v>
      </c>
      <c r="C14385" s="28" t="s">
        <v>4580</v>
      </c>
      <c r="D14385" s="25">
        <v>42339</v>
      </c>
      <c r="E14385" s="28" t="s">
        <v>2990</v>
      </c>
      <c r="F14385" s="26">
        <v>240</v>
      </c>
      <c r="G14385" s="28" t="s">
        <v>4595</v>
      </c>
      <c r="H14385" s="28" t="s">
        <v>4595</v>
      </c>
    </row>
    <row r="14386" spans="1:13" hidden="1" x14ac:dyDescent="0.2">
      <c r="A14386" s="27">
        <v>98963</v>
      </c>
      <c r="B14386" s="28" t="s">
        <v>5150</v>
      </c>
      <c r="C14386" s="28" t="s">
        <v>4580</v>
      </c>
      <c r="D14386" s="25">
        <v>42339</v>
      </c>
      <c r="E14386" s="28" t="s">
        <v>2989</v>
      </c>
      <c r="F14386" s="26">
        <v>-380</v>
      </c>
      <c r="G14386" s="28" t="s">
        <v>4574</v>
      </c>
      <c r="H14386" s="28" t="s">
        <v>6667</v>
      </c>
    </row>
    <row r="14387" spans="1:13" hidden="1" x14ac:dyDescent="0.2">
      <c r="A14387" s="27">
        <v>98591</v>
      </c>
      <c r="B14387" s="28" t="s">
        <v>4573</v>
      </c>
      <c r="C14387" s="28" t="s">
        <v>7022</v>
      </c>
      <c r="D14387" s="25">
        <v>42339</v>
      </c>
      <c r="E14387" s="28" t="s">
        <v>5365</v>
      </c>
      <c r="F14387" s="26">
        <v>183</v>
      </c>
      <c r="G14387" s="28" t="s">
        <v>4597</v>
      </c>
      <c r="H14387" s="28" t="s">
        <v>3381</v>
      </c>
      <c r="J14387" s="28" t="s">
        <v>4909</v>
      </c>
      <c r="K14387" s="29">
        <v>42339</v>
      </c>
      <c r="L14387" s="28" t="s">
        <v>5538</v>
      </c>
      <c r="M14387" s="28" t="s">
        <v>5841</v>
      </c>
    </row>
    <row r="14388" spans="1:13" hidden="1" x14ac:dyDescent="0.2">
      <c r="A14388" s="211">
        <v>98504</v>
      </c>
      <c r="B14388" s="28" t="s">
        <v>4573</v>
      </c>
      <c r="C14388" s="28" t="s">
        <v>5135</v>
      </c>
      <c r="D14388" s="25">
        <v>42340</v>
      </c>
      <c r="F14388" s="26">
        <v>109.92</v>
      </c>
      <c r="G14388" s="28" t="s">
        <v>1956</v>
      </c>
      <c r="H14388" s="28" t="s">
        <v>3365</v>
      </c>
      <c r="J14388" s="28" t="s">
        <v>4909</v>
      </c>
      <c r="K14388" s="29">
        <v>42341</v>
      </c>
      <c r="L14388" s="28" t="s">
        <v>5658</v>
      </c>
      <c r="M14388" s="28" t="s">
        <v>7602</v>
      </c>
    </row>
    <row r="14389" spans="1:13" hidden="1" x14ac:dyDescent="0.2">
      <c r="A14389" s="211">
        <v>98503</v>
      </c>
      <c r="B14389" s="28" t="s">
        <v>4573</v>
      </c>
      <c r="C14389" s="28" t="s">
        <v>5135</v>
      </c>
      <c r="D14389" s="25">
        <v>42340</v>
      </c>
      <c r="E14389" s="28" t="s">
        <v>4012</v>
      </c>
      <c r="F14389" s="26">
        <v>112.5</v>
      </c>
      <c r="G14389" s="28" t="s">
        <v>685</v>
      </c>
      <c r="H14389" s="28" t="s">
        <v>7322</v>
      </c>
      <c r="J14389" s="28" t="s">
        <v>5209</v>
      </c>
      <c r="K14389" s="29">
        <v>42341</v>
      </c>
      <c r="L14389" s="28" t="s">
        <v>5658</v>
      </c>
      <c r="M14389" s="28" t="s">
        <v>7360</v>
      </c>
    </row>
    <row r="14390" spans="1:13" hidden="1" x14ac:dyDescent="0.2">
      <c r="A14390" s="27">
        <v>98581</v>
      </c>
      <c r="B14390" s="28" t="s">
        <v>4573</v>
      </c>
      <c r="C14390" s="28" t="s">
        <v>7022</v>
      </c>
      <c r="D14390" s="25">
        <v>42340</v>
      </c>
      <c r="E14390" s="28" t="s">
        <v>3389</v>
      </c>
      <c r="F14390" s="26">
        <v>26.95</v>
      </c>
      <c r="G14390" s="28" t="s">
        <v>5139</v>
      </c>
      <c r="H14390" s="28" t="s">
        <v>3381</v>
      </c>
      <c r="J14390" s="28" t="s">
        <v>4911</v>
      </c>
      <c r="K14390" s="29">
        <v>42340</v>
      </c>
      <c r="L14390" s="28" t="s">
        <v>5538</v>
      </c>
      <c r="M14390" s="28" t="s">
        <v>8345</v>
      </c>
    </row>
    <row r="14391" spans="1:13" hidden="1" x14ac:dyDescent="0.2">
      <c r="A14391" s="27">
        <v>98519</v>
      </c>
      <c r="B14391" s="28" t="s">
        <v>4573</v>
      </c>
      <c r="C14391" s="28" t="s">
        <v>2008</v>
      </c>
      <c r="D14391" s="25">
        <v>42340</v>
      </c>
      <c r="F14391" s="26">
        <v>67.92</v>
      </c>
      <c r="G14391" s="28" t="s">
        <v>683</v>
      </c>
      <c r="H14391" s="28" t="s">
        <v>3365</v>
      </c>
      <c r="J14391" s="28" t="s">
        <v>4909</v>
      </c>
      <c r="K14391" s="29">
        <v>42075</v>
      </c>
      <c r="L14391" s="28" t="s">
        <v>5658</v>
      </c>
      <c r="M14391" s="28" t="s">
        <v>4834</v>
      </c>
    </row>
    <row r="14392" spans="1:13" hidden="1" x14ac:dyDescent="0.2">
      <c r="A14392" s="27">
        <v>98582</v>
      </c>
      <c r="B14392" s="28" t="s">
        <v>4573</v>
      </c>
      <c r="C14392" s="28" t="s">
        <v>7022</v>
      </c>
      <c r="D14392" s="25">
        <v>42340</v>
      </c>
      <c r="F14392" s="26">
        <v>1500</v>
      </c>
      <c r="G14392" s="28" t="s">
        <v>2896</v>
      </c>
      <c r="H14392" s="28" t="s">
        <v>7324</v>
      </c>
      <c r="I14392" s="28" t="s">
        <v>2516</v>
      </c>
      <c r="K14392" s="29">
        <v>42340</v>
      </c>
      <c r="L14392" s="28" t="s">
        <v>8337</v>
      </c>
      <c r="M14392" s="28" t="s">
        <v>5832</v>
      </c>
    </row>
    <row r="14393" spans="1:13" hidden="1" x14ac:dyDescent="0.2">
      <c r="A14393" s="27">
        <v>98505</v>
      </c>
      <c r="B14393" s="28" t="s">
        <v>4573</v>
      </c>
      <c r="C14393" s="28" t="s">
        <v>5135</v>
      </c>
      <c r="D14393" s="25">
        <v>42340</v>
      </c>
      <c r="F14393" s="26">
        <v>3.59</v>
      </c>
      <c r="G14393" s="28" t="s">
        <v>5137</v>
      </c>
      <c r="H14393" s="28" t="s">
        <v>3365</v>
      </c>
      <c r="J14393" s="28" t="s">
        <v>4909</v>
      </c>
      <c r="K14393" s="29">
        <v>42341</v>
      </c>
      <c r="L14393" s="28" t="s">
        <v>5658</v>
      </c>
      <c r="M14393" s="28" t="s">
        <v>6195</v>
      </c>
    </row>
    <row r="14394" spans="1:13" hidden="1" x14ac:dyDescent="0.2">
      <c r="A14394" s="211">
        <v>98578</v>
      </c>
      <c r="B14394" s="28" t="s">
        <v>4579</v>
      </c>
      <c r="C14394" s="28" t="s">
        <v>7022</v>
      </c>
      <c r="D14394" s="25">
        <v>42341</v>
      </c>
      <c r="F14394" s="26">
        <v>30</v>
      </c>
      <c r="G14394" s="28" t="s">
        <v>4580</v>
      </c>
      <c r="H14394" s="28" t="s">
        <v>6667</v>
      </c>
      <c r="K14394" s="29">
        <v>42341</v>
      </c>
      <c r="L14394" s="28" t="s">
        <v>5540</v>
      </c>
      <c r="M14394" s="28" t="s">
        <v>8342</v>
      </c>
    </row>
    <row r="14395" spans="1:13" hidden="1" x14ac:dyDescent="0.2">
      <c r="A14395" s="211">
        <v>98521</v>
      </c>
      <c r="B14395" s="28" t="s">
        <v>4573</v>
      </c>
      <c r="C14395" s="28" t="s">
        <v>2008</v>
      </c>
      <c r="D14395" s="25">
        <v>42341</v>
      </c>
      <c r="E14395" s="28" t="s">
        <v>4718</v>
      </c>
      <c r="F14395" s="26">
        <v>50</v>
      </c>
      <c r="G14395" s="28" t="s">
        <v>4915</v>
      </c>
      <c r="H14395" s="28" t="s">
        <v>4600</v>
      </c>
      <c r="J14395" s="28" t="s">
        <v>4906</v>
      </c>
      <c r="K14395" s="29">
        <v>42106</v>
      </c>
      <c r="L14395" s="28" t="s">
        <v>5658</v>
      </c>
      <c r="M14395" s="28" t="s">
        <v>7643</v>
      </c>
    </row>
    <row r="14396" spans="1:13" hidden="1" x14ac:dyDescent="0.2">
      <c r="A14396" s="211">
        <v>98580</v>
      </c>
      <c r="B14396" s="28" t="s">
        <v>4573</v>
      </c>
      <c r="C14396" s="28" t="s">
        <v>7022</v>
      </c>
      <c r="D14396" s="25">
        <v>42341</v>
      </c>
      <c r="F14396" s="26">
        <v>12.1</v>
      </c>
      <c r="G14396" s="28" t="s">
        <v>5143</v>
      </c>
      <c r="H14396" s="28" t="s">
        <v>3381</v>
      </c>
      <c r="J14396" s="28" t="s">
        <v>4909</v>
      </c>
      <c r="K14396" s="29">
        <v>42341</v>
      </c>
      <c r="L14396" s="28" t="s">
        <v>5538</v>
      </c>
      <c r="M14396" s="28" t="s">
        <v>8344</v>
      </c>
    </row>
    <row r="14397" spans="1:13" x14ac:dyDescent="0.2">
      <c r="A14397" s="211">
        <v>98507</v>
      </c>
      <c r="B14397" s="28" t="s">
        <v>4573</v>
      </c>
      <c r="C14397" s="28" t="s">
        <v>5135</v>
      </c>
      <c r="D14397" s="25">
        <v>42341</v>
      </c>
      <c r="E14397" s="28" t="s">
        <v>7771</v>
      </c>
      <c r="F14397" s="26">
        <v>4.78</v>
      </c>
      <c r="G14397" s="28" t="s">
        <v>2203</v>
      </c>
      <c r="H14397" s="28" t="s">
        <v>7151</v>
      </c>
      <c r="J14397" s="28" t="s">
        <v>4907</v>
      </c>
      <c r="K14397" s="29">
        <v>42342</v>
      </c>
      <c r="L14397" s="28" t="s">
        <v>5658</v>
      </c>
      <c r="M14397" s="28" t="s">
        <v>7603</v>
      </c>
    </row>
    <row r="14398" spans="1:13" x14ac:dyDescent="0.2">
      <c r="A14398" s="27">
        <v>98577</v>
      </c>
      <c r="B14398" s="28" t="s">
        <v>4573</v>
      </c>
      <c r="C14398" s="28" t="s">
        <v>7022</v>
      </c>
      <c r="D14398" s="25">
        <v>42341</v>
      </c>
      <c r="F14398" s="26">
        <v>4.5999999999999996</v>
      </c>
      <c r="G14398" s="28" t="s">
        <v>2201</v>
      </c>
      <c r="H14398" s="28" t="s">
        <v>7151</v>
      </c>
      <c r="J14398" s="28" t="s">
        <v>4911</v>
      </c>
      <c r="K14398" s="29">
        <v>42341</v>
      </c>
      <c r="L14398" s="28" t="s">
        <v>5361</v>
      </c>
      <c r="M14398" s="28" t="s">
        <v>8341</v>
      </c>
    </row>
    <row r="14399" spans="1:13" hidden="1" x14ac:dyDescent="0.2">
      <c r="A14399" s="27">
        <v>98579</v>
      </c>
      <c r="B14399" s="28" t="s">
        <v>4579</v>
      </c>
      <c r="C14399" s="28" t="s">
        <v>7022</v>
      </c>
      <c r="D14399" s="25">
        <v>42341</v>
      </c>
      <c r="F14399" s="26">
        <v>3159.29</v>
      </c>
      <c r="G14399" s="28" t="s">
        <v>5135</v>
      </c>
      <c r="H14399" s="28" t="s">
        <v>6667</v>
      </c>
      <c r="K14399" s="29">
        <v>42341</v>
      </c>
      <c r="L14399" s="28" t="s">
        <v>5538</v>
      </c>
      <c r="M14399" s="28" t="s">
        <v>8343</v>
      </c>
    </row>
    <row r="14400" spans="1:13" hidden="1" x14ac:dyDescent="0.2">
      <c r="A14400" s="27">
        <v>98506</v>
      </c>
      <c r="B14400" s="28" t="s">
        <v>4573</v>
      </c>
      <c r="C14400" s="28" t="s">
        <v>5135</v>
      </c>
      <c r="D14400" s="25">
        <v>42341</v>
      </c>
      <c r="F14400" s="26">
        <v>4.9000000000000004</v>
      </c>
      <c r="G14400" s="28" t="s">
        <v>7119</v>
      </c>
      <c r="H14400" s="28" t="s">
        <v>3365</v>
      </c>
      <c r="J14400" s="28" t="s">
        <v>4911</v>
      </c>
      <c r="K14400" s="29">
        <v>42342</v>
      </c>
      <c r="L14400" s="28" t="s">
        <v>5658</v>
      </c>
      <c r="M14400" s="28" t="s">
        <v>6161</v>
      </c>
    </row>
    <row r="14401" spans="1:13" hidden="1" x14ac:dyDescent="0.2">
      <c r="A14401" s="27">
        <v>98520</v>
      </c>
      <c r="B14401" s="28" t="s">
        <v>4573</v>
      </c>
      <c r="C14401" s="28" t="s">
        <v>2008</v>
      </c>
      <c r="D14401" s="25">
        <v>42341</v>
      </c>
      <c r="F14401" s="26">
        <v>169.03</v>
      </c>
      <c r="G14401" s="28" t="s">
        <v>1559</v>
      </c>
      <c r="H14401" s="28" t="s">
        <v>3370</v>
      </c>
      <c r="J14401" s="28" t="s">
        <v>3590</v>
      </c>
      <c r="K14401" s="29">
        <v>42106</v>
      </c>
      <c r="L14401" s="28" t="s">
        <v>5658</v>
      </c>
      <c r="M14401" s="28" t="s">
        <v>7642</v>
      </c>
    </row>
    <row r="14402" spans="1:13" hidden="1" x14ac:dyDescent="0.2">
      <c r="A14402" s="27">
        <v>98522</v>
      </c>
      <c r="B14402" s="28" t="s">
        <v>4573</v>
      </c>
      <c r="C14402" s="28" t="s">
        <v>2008</v>
      </c>
      <c r="D14402" s="25">
        <v>42341</v>
      </c>
      <c r="E14402" s="28" t="s">
        <v>7770</v>
      </c>
      <c r="F14402" s="26">
        <v>18.45</v>
      </c>
      <c r="G14402" s="28" t="s">
        <v>3358</v>
      </c>
      <c r="H14402" s="28" t="s">
        <v>7323</v>
      </c>
      <c r="I14402" s="28" t="s">
        <v>4128</v>
      </c>
      <c r="J14402" s="28" t="s">
        <v>4912</v>
      </c>
      <c r="K14402" s="29">
        <v>42106</v>
      </c>
      <c r="L14402" s="28" t="s">
        <v>5658</v>
      </c>
      <c r="M14402" s="28" t="s">
        <v>7644</v>
      </c>
    </row>
    <row r="14403" spans="1:13" hidden="1" x14ac:dyDescent="0.2">
      <c r="A14403" s="27">
        <v>98523</v>
      </c>
      <c r="B14403" s="28" t="s">
        <v>4573</v>
      </c>
      <c r="C14403" s="28" t="s">
        <v>2008</v>
      </c>
      <c r="D14403" s="25">
        <v>42341</v>
      </c>
      <c r="E14403" s="28" t="s">
        <v>1446</v>
      </c>
      <c r="F14403" s="26">
        <v>37.97</v>
      </c>
      <c r="G14403" s="28" t="s">
        <v>1563</v>
      </c>
      <c r="H14403" s="28" t="s">
        <v>277</v>
      </c>
      <c r="I14403" s="28" t="s">
        <v>4128</v>
      </c>
      <c r="J14403" s="28" t="s">
        <v>4909</v>
      </c>
      <c r="K14403" s="29">
        <v>42106</v>
      </c>
      <c r="L14403" s="28" t="s">
        <v>5658</v>
      </c>
      <c r="M14403" s="28" t="s">
        <v>7922</v>
      </c>
    </row>
    <row r="14404" spans="1:13" hidden="1" x14ac:dyDescent="0.2">
      <c r="A14404" s="211">
        <v>98103</v>
      </c>
      <c r="B14404" s="28" t="s">
        <v>4573</v>
      </c>
      <c r="C14404" s="28" t="s">
        <v>4574</v>
      </c>
      <c r="D14404" s="25">
        <v>42342</v>
      </c>
      <c r="E14404" s="28" t="s">
        <v>7021</v>
      </c>
      <c r="F14404" s="26">
        <v>234.26</v>
      </c>
      <c r="G14404" s="28" t="s">
        <v>5211</v>
      </c>
      <c r="H14404" s="28" t="s">
        <v>7322</v>
      </c>
      <c r="J14404" s="28" t="s">
        <v>5209</v>
      </c>
      <c r="K14404" s="29">
        <v>42342</v>
      </c>
      <c r="L14404" s="28" t="s">
        <v>7212</v>
      </c>
      <c r="M14404" s="28" t="s">
        <v>7005</v>
      </c>
    </row>
    <row r="14405" spans="1:13" hidden="1" x14ac:dyDescent="0.2">
      <c r="A14405" s="211">
        <v>98574</v>
      </c>
      <c r="B14405" s="28" t="s">
        <v>5150</v>
      </c>
      <c r="C14405" s="28" t="s">
        <v>7022</v>
      </c>
      <c r="D14405" s="25">
        <v>42342</v>
      </c>
      <c r="E14405" s="28" t="s">
        <v>2895</v>
      </c>
      <c r="F14405" s="26">
        <v>-20</v>
      </c>
      <c r="G14405" s="28" t="s">
        <v>4580</v>
      </c>
      <c r="H14405" s="28" t="s">
        <v>6667</v>
      </c>
      <c r="K14405" s="29">
        <v>42342</v>
      </c>
      <c r="L14405" s="28" t="s">
        <v>8337</v>
      </c>
      <c r="M14405" s="28" t="s">
        <v>8338</v>
      </c>
    </row>
    <row r="14406" spans="1:13" hidden="1" x14ac:dyDescent="0.2">
      <c r="A14406" s="211">
        <v>98508</v>
      </c>
      <c r="B14406" s="28" t="s">
        <v>4573</v>
      </c>
      <c r="C14406" s="28" t="s">
        <v>5135</v>
      </c>
      <c r="D14406" s="25">
        <v>42342</v>
      </c>
      <c r="E14406" s="28" t="s">
        <v>7803</v>
      </c>
      <c r="F14406" s="26">
        <v>22.75</v>
      </c>
      <c r="G14406" s="28" t="s">
        <v>2203</v>
      </c>
      <c r="H14406" s="28" t="s">
        <v>7321</v>
      </c>
      <c r="I14406" s="28" t="s">
        <v>4128</v>
      </c>
      <c r="J14406" s="28" t="s">
        <v>4905</v>
      </c>
      <c r="K14406" s="29">
        <v>42343</v>
      </c>
      <c r="L14406" s="28" t="s">
        <v>5658</v>
      </c>
      <c r="M14406" s="28" t="s">
        <v>7604</v>
      </c>
    </row>
    <row r="14407" spans="1:13" x14ac:dyDescent="0.2">
      <c r="A14407" s="27">
        <v>98575</v>
      </c>
      <c r="B14407" s="28" t="s">
        <v>4573</v>
      </c>
      <c r="C14407" s="28" t="s">
        <v>7022</v>
      </c>
      <c r="D14407" s="25">
        <v>42342</v>
      </c>
      <c r="F14407" s="26">
        <v>4.5999999999999996</v>
      </c>
      <c r="G14407" s="28" t="s">
        <v>2201</v>
      </c>
      <c r="H14407" s="28" t="s">
        <v>7151</v>
      </c>
      <c r="J14407" s="28" t="s">
        <v>4911</v>
      </c>
      <c r="K14407" s="29">
        <v>42342</v>
      </c>
      <c r="L14407" s="28" t="s">
        <v>5361</v>
      </c>
      <c r="M14407" s="28" t="s">
        <v>8339</v>
      </c>
    </row>
    <row r="14408" spans="1:13" hidden="1" x14ac:dyDescent="0.2">
      <c r="A14408" s="27">
        <v>98509</v>
      </c>
      <c r="B14408" s="28" t="s">
        <v>4573</v>
      </c>
      <c r="C14408" s="28" t="s">
        <v>5135</v>
      </c>
      <c r="D14408" s="25">
        <v>42342</v>
      </c>
      <c r="F14408" s="26">
        <v>6.15</v>
      </c>
      <c r="G14408" s="28" t="s">
        <v>7119</v>
      </c>
      <c r="H14408" s="28" t="s">
        <v>3365</v>
      </c>
      <c r="J14408" s="28" t="s">
        <v>4911</v>
      </c>
      <c r="K14408" s="29">
        <v>42343</v>
      </c>
      <c r="L14408" s="28" t="s">
        <v>5658</v>
      </c>
      <c r="M14408" s="28" t="s">
        <v>1642</v>
      </c>
    </row>
    <row r="14409" spans="1:13" hidden="1" x14ac:dyDescent="0.2">
      <c r="A14409" s="27">
        <v>98525</v>
      </c>
      <c r="B14409" s="28" t="s">
        <v>4573</v>
      </c>
      <c r="C14409" s="28" t="s">
        <v>2008</v>
      </c>
      <c r="D14409" s="25">
        <v>42342</v>
      </c>
      <c r="E14409" s="28" t="s">
        <v>5313</v>
      </c>
      <c r="F14409" s="26">
        <v>17.649999999999999</v>
      </c>
      <c r="G14409" s="28" t="s">
        <v>683</v>
      </c>
      <c r="H14409" s="28" t="s">
        <v>3370</v>
      </c>
      <c r="J14409" s="28" t="s">
        <v>4909</v>
      </c>
      <c r="K14409" s="29">
        <v>42197</v>
      </c>
      <c r="L14409" s="28" t="s">
        <v>5658</v>
      </c>
      <c r="M14409" s="28" t="s">
        <v>4836</v>
      </c>
    </row>
    <row r="14410" spans="1:13" hidden="1" x14ac:dyDescent="0.2">
      <c r="A14410" s="27">
        <v>98576</v>
      </c>
      <c r="B14410" s="28" t="s">
        <v>4573</v>
      </c>
      <c r="C14410" s="28" t="s">
        <v>7022</v>
      </c>
      <c r="D14410" s="25">
        <v>42342</v>
      </c>
      <c r="F14410" s="26">
        <v>2000</v>
      </c>
      <c r="G14410" s="28" t="s">
        <v>2896</v>
      </c>
      <c r="H14410" s="28" t="s">
        <v>7324</v>
      </c>
      <c r="I14410" s="28" t="s">
        <v>2516</v>
      </c>
      <c r="J14410" s="28" t="s">
        <v>4909</v>
      </c>
      <c r="K14410" s="29">
        <v>42342</v>
      </c>
      <c r="L14410" s="28" t="s">
        <v>8337</v>
      </c>
      <c r="M14410" s="28" t="s">
        <v>8340</v>
      </c>
    </row>
    <row r="14411" spans="1:13" hidden="1" x14ac:dyDescent="0.2">
      <c r="A14411" s="211">
        <v>98927</v>
      </c>
      <c r="B14411" s="28" t="s">
        <v>4573</v>
      </c>
      <c r="C14411" s="28" t="s">
        <v>5133</v>
      </c>
      <c r="D14411" s="25">
        <v>42343</v>
      </c>
      <c r="F14411" s="26">
        <v>0.02</v>
      </c>
      <c r="G14411" s="28" t="s">
        <v>681</v>
      </c>
      <c r="H14411" s="28" t="s">
        <v>7165</v>
      </c>
      <c r="K14411" s="29">
        <v>42343</v>
      </c>
      <c r="L14411" s="28" t="s">
        <v>5658</v>
      </c>
      <c r="M14411" s="28" t="s">
        <v>2936</v>
      </c>
    </row>
    <row r="14412" spans="1:13" hidden="1" x14ac:dyDescent="0.2">
      <c r="A14412" s="27">
        <v>98928</v>
      </c>
      <c r="B14412" s="28" t="s">
        <v>7124</v>
      </c>
      <c r="C14412" s="28" t="s">
        <v>5133</v>
      </c>
      <c r="D14412" s="25">
        <v>42343</v>
      </c>
      <c r="F14412" s="26">
        <v>-0.11</v>
      </c>
      <c r="G14412" s="28" t="s">
        <v>5133</v>
      </c>
      <c r="H14412" s="28" t="s">
        <v>6666</v>
      </c>
      <c r="K14412" s="29">
        <v>42343</v>
      </c>
      <c r="L14412" s="28" t="s">
        <v>5658</v>
      </c>
      <c r="M14412" s="28" t="s">
        <v>2937</v>
      </c>
    </row>
    <row r="14413" spans="1:13" hidden="1" x14ac:dyDescent="0.2">
      <c r="A14413" s="27">
        <v>98668.1</v>
      </c>
      <c r="B14413" s="28" t="s">
        <v>4573</v>
      </c>
      <c r="C14413" s="28" t="s">
        <v>5135</v>
      </c>
      <c r="D14413" s="25">
        <v>42343</v>
      </c>
      <c r="E14413" s="28" t="s">
        <v>6610</v>
      </c>
      <c r="F14413" s="26">
        <v>8.99</v>
      </c>
      <c r="G14413" s="28" t="s">
        <v>1142</v>
      </c>
      <c r="H14413" s="28" t="s">
        <v>7323</v>
      </c>
      <c r="I14413" s="28" t="s">
        <v>4128</v>
      </c>
      <c r="J14413" s="28" t="s">
        <v>4912</v>
      </c>
      <c r="K14413" s="29">
        <v>42345</v>
      </c>
      <c r="L14413" s="28" t="s">
        <v>5658</v>
      </c>
      <c r="M14413" s="28" t="s">
        <v>3899</v>
      </c>
    </row>
    <row r="14414" spans="1:13" hidden="1" x14ac:dyDescent="0.2">
      <c r="A14414" s="27">
        <v>98668.2</v>
      </c>
      <c r="B14414" s="28" t="s">
        <v>4573</v>
      </c>
      <c r="C14414" s="28" t="s">
        <v>5135</v>
      </c>
      <c r="D14414" s="25">
        <v>42343</v>
      </c>
      <c r="E14414" s="28" t="s">
        <v>7758</v>
      </c>
      <c r="F14414" s="26">
        <v>9.98</v>
      </c>
      <c r="G14414" s="28" t="s">
        <v>1142</v>
      </c>
      <c r="H14414" s="28" t="s">
        <v>277</v>
      </c>
      <c r="J14414" s="28" t="s">
        <v>4909</v>
      </c>
      <c r="K14414" s="29">
        <v>42345</v>
      </c>
      <c r="L14414" s="28" t="s">
        <v>5658</v>
      </c>
      <c r="M14414" s="28" t="s">
        <v>3899</v>
      </c>
    </row>
    <row r="14415" spans="1:13" hidden="1" x14ac:dyDescent="0.2">
      <c r="A14415" s="211">
        <v>98672</v>
      </c>
      <c r="B14415" s="28" t="s">
        <v>4573</v>
      </c>
      <c r="C14415" s="28" t="s">
        <v>5135</v>
      </c>
      <c r="D14415" s="25">
        <v>42344</v>
      </c>
      <c r="F14415" s="26">
        <v>34.69</v>
      </c>
      <c r="G14415" s="28" t="s">
        <v>1956</v>
      </c>
      <c r="H14415" s="28" t="s">
        <v>7322</v>
      </c>
      <c r="J14415" s="28" t="s">
        <v>7139</v>
      </c>
      <c r="K14415" s="29">
        <v>42345</v>
      </c>
      <c r="L14415" s="28" t="s">
        <v>5658</v>
      </c>
      <c r="M14415" s="28" t="s">
        <v>3176</v>
      </c>
    </row>
    <row r="14416" spans="1:13" hidden="1" x14ac:dyDescent="0.2">
      <c r="A14416" s="211">
        <v>98669</v>
      </c>
      <c r="B14416" s="28" t="s">
        <v>4573</v>
      </c>
      <c r="C14416" s="28" t="s">
        <v>5135</v>
      </c>
      <c r="D14416" s="25">
        <v>42344</v>
      </c>
      <c r="F14416" s="26">
        <v>2.2000000000000002</v>
      </c>
      <c r="G14416" s="28" t="s">
        <v>896</v>
      </c>
      <c r="H14416" s="28" t="s">
        <v>3484</v>
      </c>
      <c r="J14416" s="28" t="s">
        <v>4907</v>
      </c>
      <c r="K14416" s="29">
        <v>42345</v>
      </c>
      <c r="L14416" s="28" t="s">
        <v>5658</v>
      </c>
      <c r="M14416" s="28" t="s">
        <v>3391</v>
      </c>
    </row>
    <row r="14417" spans="1:13" hidden="1" x14ac:dyDescent="0.2">
      <c r="A14417" s="211">
        <v>98671</v>
      </c>
      <c r="B14417" s="28" t="s">
        <v>4573</v>
      </c>
      <c r="C14417" s="28" t="s">
        <v>5135</v>
      </c>
      <c r="D14417" s="25">
        <v>42344</v>
      </c>
      <c r="F14417" s="26">
        <v>4</v>
      </c>
      <c r="G14417" s="28" t="s">
        <v>990</v>
      </c>
      <c r="H14417" s="28" t="s">
        <v>3379</v>
      </c>
      <c r="J14417" s="28" t="s">
        <v>4907</v>
      </c>
      <c r="K14417" s="29">
        <v>42345</v>
      </c>
      <c r="L14417" s="28" t="s">
        <v>5658</v>
      </c>
      <c r="M14417" s="28" t="s">
        <v>1523</v>
      </c>
    </row>
    <row r="14418" spans="1:13" hidden="1" x14ac:dyDescent="0.2">
      <c r="A14418" s="27">
        <v>98524.1</v>
      </c>
      <c r="B14418" s="28" t="s">
        <v>4573</v>
      </c>
      <c r="C14418" s="28" t="s">
        <v>2008</v>
      </c>
      <c r="D14418" s="25">
        <v>42344</v>
      </c>
      <c r="E14418" s="28" t="s">
        <v>1331</v>
      </c>
      <c r="F14418" s="26">
        <v>4.5</v>
      </c>
      <c r="G14418" s="28" t="s">
        <v>683</v>
      </c>
      <c r="H14418" s="28" t="s">
        <v>3488</v>
      </c>
      <c r="J14418" s="28" t="s">
        <v>4909</v>
      </c>
      <c r="K14418" s="29">
        <v>42197</v>
      </c>
      <c r="L14418" s="28" t="s">
        <v>5658</v>
      </c>
      <c r="M14418" s="28" t="s">
        <v>4836</v>
      </c>
    </row>
    <row r="14419" spans="1:13" hidden="1" x14ac:dyDescent="0.2">
      <c r="A14419" s="27">
        <v>98524.2</v>
      </c>
      <c r="B14419" s="28" t="s">
        <v>4573</v>
      </c>
      <c r="C14419" s="28" t="s">
        <v>2008</v>
      </c>
      <c r="D14419" s="25">
        <v>42344</v>
      </c>
      <c r="E14419" s="28" t="s">
        <v>7769</v>
      </c>
      <c r="F14419" s="26">
        <v>5.0999999999999996</v>
      </c>
      <c r="G14419" s="28" t="s">
        <v>683</v>
      </c>
      <c r="H14419" s="28" t="s">
        <v>3370</v>
      </c>
      <c r="J14419" s="28" t="s">
        <v>4909</v>
      </c>
      <c r="K14419" s="29">
        <v>42197</v>
      </c>
      <c r="L14419" s="28" t="s">
        <v>5658</v>
      </c>
      <c r="M14419" s="28" t="s">
        <v>4836</v>
      </c>
    </row>
    <row r="14420" spans="1:13" hidden="1" x14ac:dyDescent="0.2">
      <c r="A14420" s="27">
        <v>98524.3</v>
      </c>
      <c r="B14420" s="28" t="s">
        <v>4573</v>
      </c>
      <c r="C14420" s="28" t="s">
        <v>2008</v>
      </c>
      <c r="D14420" s="25">
        <v>42344</v>
      </c>
      <c r="F14420" s="26">
        <v>14.7</v>
      </c>
      <c r="G14420" s="28" t="s">
        <v>683</v>
      </c>
      <c r="H14420" s="28" t="s">
        <v>3365</v>
      </c>
      <c r="J14420" s="28" t="s">
        <v>4909</v>
      </c>
      <c r="K14420" s="29">
        <v>42197</v>
      </c>
      <c r="L14420" s="28" t="s">
        <v>5658</v>
      </c>
      <c r="M14420" s="28" t="s">
        <v>4836</v>
      </c>
    </row>
    <row r="14421" spans="1:13" hidden="1" x14ac:dyDescent="0.2">
      <c r="A14421" s="27">
        <v>98670</v>
      </c>
      <c r="B14421" s="28" t="s">
        <v>4573</v>
      </c>
      <c r="C14421" s="28" t="s">
        <v>5135</v>
      </c>
      <c r="D14421" s="25">
        <v>42344</v>
      </c>
      <c r="F14421" s="26">
        <v>45.18</v>
      </c>
      <c r="G14421" s="28" t="s">
        <v>4758</v>
      </c>
      <c r="H14421" s="28" t="s">
        <v>7322</v>
      </c>
      <c r="J14421" s="28" t="s">
        <v>7139</v>
      </c>
      <c r="K14421" s="29">
        <v>42345</v>
      </c>
      <c r="L14421" s="28" t="s">
        <v>5658</v>
      </c>
      <c r="M14421" s="28" t="s">
        <v>3005</v>
      </c>
    </row>
    <row r="14422" spans="1:13" hidden="1" x14ac:dyDescent="0.2">
      <c r="A14422" s="211">
        <v>98569</v>
      </c>
      <c r="B14422" s="28" t="s">
        <v>4579</v>
      </c>
      <c r="C14422" s="28" t="s">
        <v>7022</v>
      </c>
      <c r="D14422" s="25">
        <v>42345</v>
      </c>
      <c r="F14422" s="26">
        <v>100</v>
      </c>
      <c r="G14422" s="28" t="s">
        <v>4580</v>
      </c>
      <c r="H14422" s="28" t="s">
        <v>6667</v>
      </c>
      <c r="K14422" s="29">
        <v>42345</v>
      </c>
      <c r="L14422" s="28" t="s">
        <v>5540</v>
      </c>
      <c r="M14422" s="28" t="s">
        <v>8333</v>
      </c>
    </row>
    <row r="14423" spans="1:13" hidden="1" x14ac:dyDescent="0.2">
      <c r="A14423" s="211">
        <v>98673</v>
      </c>
      <c r="B14423" s="28" t="s">
        <v>4573</v>
      </c>
      <c r="C14423" s="28" t="s">
        <v>5135</v>
      </c>
      <c r="D14423" s="25">
        <v>42345</v>
      </c>
      <c r="E14423" s="28" t="s">
        <v>33</v>
      </c>
      <c r="F14423" s="26">
        <v>15</v>
      </c>
      <c r="G14423" s="28" t="s">
        <v>2593</v>
      </c>
      <c r="H14423" s="28" t="s">
        <v>7324</v>
      </c>
      <c r="I14423" s="28" t="s">
        <v>2516</v>
      </c>
      <c r="J14423" s="28" t="s">
        <v>4909</v>
      </c>
      <c r="K14423" s="29">
        <v>42346</v>
      </c>
      <c r="L14423" s="28" t="s">
        <v>5658</v>
      </c>
      <c r="M14423" s="28" t="s">
        <v>7582</v>
      </c>
    </row>
    <row r="14424" spans="1:13" hidden="1" x14ac:dyDescent="0.2">
      <c r="A14424" s="211">
        <v>98571</v>
      </c>
      <c r="B14424" s="28" t="s">
        <v>4573</v>
      </c>
      <c r="C14424" s="33" t="s">
        <v>7022</v>
      </c>
      <c r="D14424" s="25">
        <v>42345</v>
      </c>
      <c r="F14424" s="26">
        <v>5</v>
      </c>
      <c r="G14424" s="28" t="s">
        <v>4590</v>
      </c>
      <c r="H14424" s="28" t="s">
        <v>5954</v>
      </c>
      <c r="J14424" s="28" t="s">
        <v>4912</v>
      </c>
      <c r="K14424" s="29">
        <v>42345</v>
      </c>
      <c r="L14424" s="28" t="s">
        <v>8326</v>
      </c>
      <c r="M14424" s="28" t="s">
        <v>8334</v>
      </c>
    </row>
    <row r="14425" spans="1:13" hidden="1" x14ac:dyDescent="0.2">
      <c r="A14425" s="211">
        <v>98678</v>
      </c>
      <c r="B14425" s="28" t="s">
        <v>4573</v>
      </c>
      <c r="C14425" s="28" t="s">
        <v>5135</v>
      </c>
      <c r="D14425" s="25">
        <v>42345</v>
      </c>
      <c r="E14425" s="28" t="s">
        <v>1331</v>
      </c>
      <c r="F14425" s="26">
        <v>54.98</v>
      </c>
      <c r="G14425" s="28" t="s">
        <v>27</v>
      </c>
      <c r="H14425" s="28" t="s">
        <v>3488</v>
      </c>
      <c r="J14425" s="28" t="s">
        <v>4908</v>
      </c>
      <c r="K14425" s="29">
        <v>42346</v>
      </c>
      <c r="L14425" s="28" t="s">
        <v>5658</v>
      </c>
      <c r="M14425" s="28" t="s">
        <v>1841</v>
      </c>
    </row>
    <row r="14426" spans="1:13" x14ac:dyDescent="0.2">
      <c r="A14426" s="27">
        <v>98568</v>
      </c>
      <c r="B14426" s="28" t="s">
        <v>4573</v>
      </c>
      <c r="C14426" s="28" t="s">
        <v>7022</v>
      </c>
      <c r="D14426" s="25">
        <v>42345</v>
      </c>
      <c r="F14426" s="26">
        <v>4.5999999999999996</v>
      </c>
      <c r="G14426" s="28" t="s">
        <v>2201</v>
      </c>
      <c r="H14426" s="28" t="s">
        <v>7151</v>
      </c>
      <c r="J14426" s="28" t="s">
        <v>4911</v>
      </c>
      <c r="K14426" s="29">
        <v>42345</v>
      </c>
      <c r="L14426" s="28" t="s">
        <v>5361</v>
      </c>
      <c r="M14426" s="28" t="s">
        <v>8332</v>
      </c>
    </row>
    <row r="14427" spans="1:13" hidden="1" x14ac:dyDescent="0.2">
      <c r="A14427" s="27">
        <v>98570</v>
      </c>
      <c r="B14427" s="28" t="s">
        <v>4573</v>
      </c>
      <c r="C14427" s="28" t="s">
        <v>7022</v>
      </c>
      <c r="D14427" s="25">
        <v>42345</v>
      </c>
      <c r="F14427" s="26">
        <v>35</v>
      </c>
      <c r="G14427" s="28" t="s">
        <v>5152</v>
      </c>
      <c r="H14427" s="28" t="s">
        <v>7311</v>
      </c>
      <c r="J14427" s="28" t="s">
        <v>4683</v>
      </c>
      <c r="K14427" s="29">
        <v>42345</v>
      </c>
      <c r="L14427" s="28" t="s">
        <v>8326</v>
      </c>
      <c r="M14427" s="28" t="s">
        <v>8327</v>
      </c>
    </row>
    <row r="14428" spans="1:13" hidden="1" x14ac:dyDescent="0.2">
      <c r="A14428" s="27">
        <v>98572</v>
      </c>
      <c r="B14428" s="28" t="s">
        <v>4579</v>
      </c>
      <c r="C14428" s="28" t="s">
        <v>7022</v>
      </c>
      <c r="D14428" s="25">
        <v>42345</v>
      </c>
      <c r="F14428" s="26">
        <v>296.94</v>
      </c>
      <c r="G14428" s="28" t="s">
        <v>2008</v>
      </c>
      <c r="H14428" s="28" t="s">
        <v>6667</v>
      </c>
      <c r="K14428" s="29">
        <v>42345</v>
      </c>
      <c r="L14428" s="28" t="s">
        <v>5538</v>
      </c>
      <c r="M14428" s="28" t="s">
        <v>8335</v>
      </c>
    </row>
    <row r="14429" spans="1:13" hidden="1" x14ac:dyDescent="0.2">
      <c r="A14429" s="27">
        <v>98573</v>
      </c>
      <c r="B14429" s="28" t="s">
        <v>4573</v>
      </c>
      <c r="C14429" s="28" t="s">
        <v>7022</v>
      </c>
      <c r="D14429" s="25">
        <v>42345</v>
      </c>
      <c r="E14429" s="28" t="s">
        <v>3388</v>
      </c>
      <c r="F14429" s="26">
        <v>8.19</v>
      </c>
      <c r="G14429" s="28" t="s">
        <v>4589</v>
      </c>
      <c r="H14429" s="28" t="s">
        <v>3381</v>
      </c>
      <c r="J14429" s="28" t="s">
        <v>4907</v>
      </c>
      <c r="K14429" s="29">
        <v>42345</v>
      </c>
      <c r="L14429" s="28" t="s">
        <v>5538</v>
      </c>
      <c r="M14429" s="28" t="s">
        <v>8336</v>
      </c>
    </row>
    <row r="14430" spans="1:13" hidden="1" x14ac:dyDescent="0.2">
      <c r="A14430" s="27">
        <v>98677</v>
      </c>
      <c r="B14430" s="28" t="s">
        <v>4573</v>
      </c>
      <c r="C14430" s="28" t="s">
        <v>5135</v>
      </c>
      <c r="D14430" s="25">
        <v>42345</v>
      </c>
      <c r="F14430" s="26">
        <v>7.61</v>
      </c>
      <c r="G14430" s="28" t="s">
        <v>5137</v>
      </c>
      <c r="H14430" s="28" t="s">
        <v>3365</v>
      </c>
      <c r="J14430" s="28" t="s">
        <v>4909</v>
      </c>
      <c r="K14430" s="29">
        <v>42346</v>
      </c>
      <c r="L14430" s="28" t="s">
        <v>5658</v>
      </c>
      <c r="M14430" s="28" t="s">
        <v>6195</v>
      </c>
    </row>
    <row r="14431" spans="1:13" hidden="1" x14ac:dyDescent="0.2">
      <c r="A14431" s="27">
        <v>98674</v>
      </c>
      <c r="B14431" s="28" t="s">
        <v>4573</v>
      </c>
      <c r="C14431" s="28" t="s">
        <v>5135</v>
      </c>
      <c r="D14431" s="25">
        <v>42345</v>
      </c>
      <c r="E14431" s="28" t="s">
        <v>2051</v>
      </c>
      <c r="F14431" s="26">
        <v>5.9</v>
      </c>
      <c r="G14431" s="28" t="s">
        <v>482</v>
      </c>
      <c r="H14431" s="28" t="s">
        <v>3484</v>
      </c>
      <c r="J14431" s="28" t="s">
        <v>4907</v>
      </c>
      <c r="K14431" s="29">
        <v>42346</v>
      </c>
      <c r="L14431" s="28" t="s">
        <v>5658</v>
      </c>
      <c r="M14431" s="28" t="s">
        <v>5016</v>
      </c>
    </row>
    <row r="14432" spans="1:13" hidden="1" x14ac:dyDescent="0.2">
      <c r="A14432" s="27">
        <v>98675</v>
      </c>
      <c r="B14432" s="28" t="s">
        <v>4573</v>
      </c>
      <c r="C14432" s="28" t="s">
        <v>5135</v>
      </c>
      <c r="D14432" s="25">
        <v>42345</v>
      </c>
      <c r="E14432" s="28" t="s">
        <v>6610</v>
      </c>
      <c r="F14432" s="26">
        <v>24.76</v>
      </c>
      <c r="G14432" s="28" t="s">
        <v>482</v>
      </c>
      <c r="H14432" s="28" t="s">
        <v>7323</v>
      </c>
      <c r="I14432" s="28" t="s">
        <v>4128</v>
      </c>
      <c r="J14432" s="28" t="s">
        <v>4912</v>
      </c>
      <c r="K14432" s="29">
        <v>42346</v>
      </c>
      <c r="L14432" s="28" t="s">
        <v>5658</v>
      </c>
      <c r="M14432" s="28" t="s">
        <v>5016</v>
      </c>
    </row>
    <row r="14433" spans="1:13" hidden="1" x14ac:dyDescent="0.2">
      <c r="A14433" s="27">
        <v>98526</v>
      </c>
      <c r="B14433" s="28" t="s">
        <v>5150</v>
      </c>
      <c r="C14433" s="28" t="s">
        <v>2008</v>
      </c>
      <c r="D14433" s="25">
        <v>42345</v>
      </c>
      <c r="F14433" s="26">
        <v>-296.94</v>
      </c>
      <c r="G14433" s="28" t="s">
        <v>4574</v>
      </c>
      <c r="H14433" s="28" t="s">
        <v>6667</v>
      </c>
      <c r="K14433" s="29">
        <v>42197</v>
      </c>
      <c r="L14433" s="28" t="s">
        <v>5658</v>
      </c>
      <c r="M14433" s="28" t="s">
        <v>4840</v>
      </c>
    </row>
    <row r="14434" spans="1:13" hidden="1" x14ac:dyDescent="0.2">
      <c r="A14434" s="27">
        <v>98676</v>
      </c>
      <c r="B14434" s="28" t="s">
        <v>4573</v>
      </c>
      <c r="C14434" s="28" t="s">
        <v>5135</v>
      </c>
      <c r="D14434" s="25">
        <v>42345</v>
      </c>
      <c r="F14434" s="26">
        <v>8.5</v>
      </c>
      <c r="G14434" s="28" t="s">
        <v>2204</v>
      </c>
      <c r="H14434" s="28" t="s">
        <v>3379</v>
      </c>
      <c r="J14434" s="28" t="s">
        <v>4907</v>
      </c>
      <c r="K14434" s="29">
        <v>42346</v>
      </c>
      <c r="L14434" s="28" t="s">
        <v>5658</v>
      </c>
      <c r="M14434" s="28" t="s">
        <v>7233</v>
      </c>
    </row>
    <row r="14435" spans="1:13" hidden="1" x14ac:dyDescent="0.2">
      <c r="A14435" s="211">
        <v>98687</v>
      </c>
      <c r="B14435" s="28" t="s">
        <v>4573</v>
      </c>
      <c r="C14435" s="28" t="s">
        <v>5135</v>
      </c>
      <c r="D14435" s="25">
        <v>42346</v>
      </c>
      <c r="E14435" s="28" t="s">
        <v>438</v>
      </c>
      <c r="F14435" s="26">
        <v>1.62</v>
      </c>
      <c r="G14435" s="28" t="s">
        <v>437</v>
      </c>
      <c r="H14435" s="28" t="s">
        <v>3381</v>
      </c>
      <c r="J14435" s="28" t="s">
        <v>4909</v>
      </c>
      <c r="K14435" s="29">
        <v>42347</v>
      </c>
      <c r="L14435" s="28" t="s">
        <v>5658</v>
      </c>
      <c r="M14435" s="28" t="s">
        <v>1843</v>
      </c>
    </row>
    <row r="14436" spans="1:13" hidden="1" x14ac:dyDescent="0.2">
      <c r="A14436" s="211">
        <v>98685</v>
      </c>
      <c r="B14436" s="28" t="s">
        <v>4573</v>
      </c>
      <c r="C14436" s="28" t="s">
        <v>5135</v>
      </c>
      <c r="D14436" s="25">
        <v>42346</v>
      </c>
      <c r="F14436" s="26">
        <v>6.98</v>
      </c>
      <c r="G14436" s="28" t="s">
        <v>2212</v>
      </c>
      <c r="H14436" s="28" t="s">
        <v>7311</v>
      </c>
      <c r="J14436" s="28" t="s">
        <v>4683</v>
      </c>
      <c r="K14436" s="29">
        <v>42347</v>
      </c>
      <c r="L14436" s="28" t="s">
        <v>5658</v>
      </c>
      <c r="M14436" s="28" t="s">
        <v>4090</v>
      </c>
    </row>
    <row r="14437" spans="1:13" hidden="1" x14ac:dyDescent="0.2">
      <c r="A14437" s="211">
        <v>98684</v>
      </c>
      <c r="B14437" s="28" t="s">
        <v>4573</v>
      </c>
      <c r="C14437" s="28" t="s">
        <v>5135</v>
      </c>
      <c r="D14437" s="25">
        <v>42346</v>
      </c>
      <c r="E14437" s="28" t="s">
        <v>28</v>
      </c>
      <c r="F14437" s="26">
        <v>25</v>
      </c>
      <c r="G14437" s="28" t="s">
        <v>2203</v>
      </c>
      <c r="H14437" s="28" t="s">
        <v>7324</v>
      </c>
      <c r="I14437" s="28" t="s">
        <v>2516</v>
      </c>
      <c r="J14437" s="28" t="s">
        <v>4909</v>
      </c>
      <c r="K14437" s="29">
        <v>42347</v>
      </c>
      <c r="L14437" s="28" t="s">
        <v>5658</v>
      </c>
      <c r="M14437" s="28" t="s">
        <v>1842</v>
      </c>
    </row>
    <row r="14438" spans="1:13" hidden="1" x14ac:dyDescent="0.2">
      <c r="A14438" s="27">
        <v>98686.1</v>
      </c>
      <c r="B14438" s="28" t="s">
        <v>4573</v>
      </c>
      <c r="C14438" s="28" t="s">
        <v>5135</v>
      </c>
      <c r="D14438" s="25">
        <v>42346</v>
      </c>
      <c r="F14438" s="26">
        <v>9.75</v>
      </c>
      <c r="G14438" s="28" t="s">
        <v>5137</v>
      </c>
      <c r="H14438" s="28" t="s">
        <v>3370</v>
      </c>
      <c r="J14438" s="28" t="s">
        <v>4909</v>
      </c>
      <c r="K14438" s="29">
        <v>42347</v>
      </c>
      <c r="L14438" s="28" t="s">
        <v>5658</v>
      </c>
      <c r="M14438" s="28" t="s">
        <v>3175</v>
      </c>
    </row>
    <row r="14439" spans="1:13" hidden="1" x14ac:dyDescent="0.2">
      <c r="A14439" s="27">
        <v>98686.2</v>
      </c>
      <c r="B14439" s="28" t="s">
        <v>4573</v>
      </c>
      <c r="C14439" s="28" t="s">
        <v>5135</v>
      </c>
      <c r="D14439" s="25">
        <v>42346</v>
      </c>
      <c r="F14439" s="26">
        <v>52.75</v>
      </c>
      <c r="G14439" s="28" t="s">
        <v>5137</v>
      </c>
      <c r="H14439" s="28" t="s">
        <v>3365</v>
      </c>
      <c r="J14439" s="28" t="s">
        <v>4909</v>
      </c>
      <c r="K14439" s="29">
        <v>42347</v>
      </c>
      <c r="L14439" s="28" t="s">
        <v>5658</v>
      </c>
      <c r="M14439" s="28" t="s">
        <v>3175</v>
      </c>
    </row>
    <row r="14440" spans="1:13" hidden="1" x14ac:dyDescent="0.2">
      <c r="A14440" s="27">
        <v>98683</v>
      </c>
      <c r="B14440" s="28" t="s">
        <v>4573</v>
      </c>
      <c r="C14440" s="28" t="s">
        <v>5135</v>
      </c>
      <c r="D14440" s="25">
        <v>42346</v>
      </c>
      <c r="F14440" s="26">
        <v>39.75</v>
      </c>
      <c r="G14440" s="28" t="s">
        <v>7486</v>
      </c>
      <c r="H14440" s="28" t="s">
        <v>3381</v>
      </c>
      <c r="J14440" s="28" t="s">
        <v>4906</v>
      </c>
      <c r="K14440" s="29">
        <v>42347</v>
      </c>
      <c r="L14440" s="28" t="s">
        <v>5658</v>
      </c>
      <c r="M14440" s="28" t="s">
        <v>5565</v>
      </c>
    </row>
    <row r="14441" spans="1:13" hidden="1" x14ac:dyDescent="0.2">
      <c r="A14441" s="211">
        <v>98679.1</v>
      </c>
      <c r="B14441" s="33" t="s">
        <v>4573</v>
      </c>
      <c r="C14441" s="33" t="s">
        <v>5135</v>
      </c>
      <c r="D14441" s="25">
        <v>42347</v>
      </c>
      <c r="E14441" s="28" t="s">
        <v>6804</v>
      </c>
      <c r="F14441" s="26">
        <v>35</v>
      </c>
      <c r="G14441" s="28" t="s">
        <v>1560</v>
      </c>
      <c r="H14441" s="28" t="s">
        <v>7321</v>
      </c>
      <c r="I14441" s="28" t="s">
        <v>7487</v>
      </c>
      <c r="J14441" s="28" t="s">
        <v>4906</v>
      </c>
      <c r="K14441" s="29">
        <v>42348</v>
      </c>
      <c r="L14441" s="33" t="s">
        <v>5658</v>
      </c>
      <c r="M14441" s="28" t="s">
        <v>2735</v>
      </c>
    </row>
    <row r="14442" spans="1:13" hidden="1" x14ac:dyDescent="0.2">
      <c r="A14442" s="211">
        <v>98679.2</v>
      </c>
      <c r="B14442" s="33" t="s">
        <v>4573</v>
      </c>
      <c r="C14442" s="33" t="s">
        <v>5135</v>
      </c>
      <c r="D14442" s="25">
        <v>42347</v>
      </c>
      <c r="E14442" s="28" t="s">
        <v>7762</v>
      </c>
      <c r="F14442" s="26">
        <v>25</v>
      </c>
      <c r="G14442" s="28" t="s">
        <v>1560</v>
      </c>
      <c r="H14442" s="28" t="s">
        <v>7323</v>
      </c>
      <c r="I14442" s="28" t="s">
        <v>4128</v>
      </c>
      <c r="J14442" s="28" t="s">
        <v>4912</v>
      </c>
      <c r="K14442" s="29">
        <v>42348</v>
      </c>
      <c r="L14442" s="33" t="s">
        <v>5658</v>
      </c>
      <c r="M14442" s="28" t="s">
        <v>2735</v>
      </c>
    </row>
    <row r="14443" spans="1:13" hidden="1" x14ac:dyDescent="0.2">
      <c r="A14443" s="211">
        <v>98567</v>
      </c>
      <c r="B14443" s="28" t="s">
        <v>4573</v>
      </c>
      <c r="C14443" s="28" t="s">
        <v>7022</v>
      </c>
      <c r="D14443" s="25">
        <v>42347</v>
      </c>
      <c r="F14443" s="26">
        <v>13.07</v>
      </c>
      <c r="G14443" s="28" t="s">
        <v>7301</v>
      </c>
      <c r="H14443" s="28" t="s">
        <v>3365</v>
      </c>
      <c r="J14443" s="28" t="s">
        <v>4909</v>
      </c>
      <c r="K14443" s="29">
        <v>42347</v>
      </c>
      <c r="L14443" s="28" t="s">
        <v>5361</v>
      </c>
      <c r="M14443" s="28" t="s">
        <v>8331</v>
      </c>
    </row>
    <row r="14444" spans="1:13" hidden="1" x14ac:dyDescent="0.2">
      <c r="A14444" s="211">
        <v>98688</v>
      </c>
      <c r="B14444" s="28" t="s">
        <v>4573</v>
      </c>
      <c r="C14444" s="28" t="s">
        <v>5135</v>
      </c>
      <c r="D14444" s="25">
        <v>42347</v>
      </c>
      <c r="E14444" s="28" t="s">
        <v>29</v>
      </c>
      <c r="F14444" s="26">
        <v>22.66</v>
      </c>
      <c r="G14444" s="28" t="s">
        <v>2203</v>
      </c>
      <c r="H14444" s="28" t="s">
        <v>4600</v>
      </c>
      <c r="J14444" s="28" t="s">
        <v>4905</v>
      </c>
      <c r="K14444" s="29">
        <v>42348</v>
      </c>
      <c r="L14444" s="28" t="s">
        <v>5658</v>
      </c>
      <c r="M14444" s="28" t="s">
        <v>1844</v>
      </c>
    </row>
    <row r="14445" spans="1:13" hidden="1" x14ac:dyDescent="0.2">
      <c r="A14445" s="211">
        <v>98690</v>
      </c>
      <c r="B14445" s="28" t="s">
        <v>4573</v>
      </c>
      <c r="C14445" s="28" t="s">
        <v>5135</v>
      </c>
      <c r="D14445" s="25">
        <v>42347</v>
      </c>
      <c r="E14445" s="28" t="s">
        <v>30</v>
      </c>
      <c r="F14445" s="26">
        <v>19.98</v>
      </c>
      <c r="G14445" s="28" t="s">
        <v>2203</v>
      </c>
      <c r="H14445" s="28" t="s">
        <v>7323</v>
      </c>
      <c r="I14445" s="28" t="s">
        <v>4128</v>
      </c>
      <c r="J14445" s="28" t="s">
        <v>4912</v>
      </c>
      <c r="K14445" s="29">
        <v>42348</v>
      </c>
      <c r="L14445" s="28" t="s">
        <v>5658</v>
      </c>
      <c r="M14445" s="28" t="s">
        <v>1845</v>
      </c>
    </row>
    <row r="14446" spans="1:13" x14ac:dyDescent="0.2">
      <c r="A14446" s="27">
        <v>98566</v>
      </c>
      <c r="B14446" s="28" t="s">
        <v>4573</v>
      </c>
      <c r="C14446" s="28" t="s">
        <v>7022</v>
      </c>
      <c r="D14446" s="25">
        <v>42347</v>
      </c>
      <c r="F14446" s="26">
        <v>2.2999999999999998</v>
      </c>
      <c r="G14446" s="28" t="s">
        <v>2201</v>
      </c>
      <c r="H14446" s="28" t="s">
        <v>7151</v>
      </c>
      <c r="J14446" s="28" t="s">
        <v>4911</v>
      </c>
      <c r="K14446" s="29">
        <v>42347</v>
      </c>
      <c r="L14446" s="28" t="s">
        <v>5361</v>
      </c>
      <c r="M14446" s="28" t="s">
        <v>8330</v>
      </c>
    </row>
    <row r="14447" spans="1:13" hidden="1" x14ac:dyDescent="0.2">
      <c r="A14447" s="27">
        <v>98689</v>
      </c>
      <c r="B14447" s="28" t="s">
        <v>4573</v>
      </c>
      <c r="C14447" s="28" t="s">
        <v>5135</v>
      </c>
      <c r="D14447" s="25">
        <v>42347</v>
      </c>
      <c r="E14447" s="28" t="s">
        <v>369</v>
      </c>
      <c r="F14447" s="26">
        <v>14.97</v>
      </c>
      <c r="G14447" s="28" t="s">
        <v>3697</v>
      </c>
      <c r="H14447" s="28" t="s">
        <v>277</v>
      </c>
      <c r="I14447" s="28" t="s">
        <v>4128</v>
      </c>
      <c r="J14447" s="28" t="s">
        <v>4909</v>
      </c>
      <c r="K14447" s="29">
        <v>42348</v>
      </c>
      <c r="L14447" s="28" t="s">
        <v>5658</v>
      </c>
      <c r="M14447" s="28" t="s">
        <v>3967</v>
      </c>
    </row>
    <row r="14448" spans="1:13" hidden="1" x14ac:dyDescent="0.2">
      <c r="A14448" s="211">
        <v>98692</v>
      </c>
      <c r="B14448" s="28" t="s">
        <v>4573</v>
      </c>
      <c r="C14448" s="28" t="s">
        <v>5135</v>
      </c>
      <c r="D14448" s="25">
        <v>42348</v>
      </c>
      <c r="F14448" s="26">
        <v>6.55</v>
      </c>
      <c r="G14448" s="28" t="s">
        <v>7050</v>
      </c>
      <c r="H14448" s="28" t="s">
        <v>3488</v>
      </c>
      <c r="J14448" s="28" t="s">
        <v>4911</v>
      </c>
      <c r="K14448" s="29">
        <v>42350</v>
      </c>
      <c r="L14448" s="28" t="s">
        <v>5658</v>
      </c>
      <c r="M14448" s="28" t="s">
        <v>4151</v>
      </c>
    </row>
    <row r="14449" spans="1:13" hidden="1" x14ac:dyDescent="0.2">
      <c r="A14449" s="211">
        <v>98693</v>
      </c>
      <c r="B14449" s="28" t="s">
        <v>4573</v>
      </c>
      <c r="C14449" s="28" t="s">
        <v>5135</v>
      </c>
      <c r="D14449" s="25">
        <v>42348</v>
      </c>
      <c r="F14449" s="26">
        <v>6.55</v>
      </c>
      <c r="G14449" s="28" t="s">
        <v>7050</v>
      </c>
      <c r="H14449" s="28" t="s">
        <v>3488</v>
      </c>
      <c r="J14449" s="28" t="s">
        <v>4911</v>
      </c>
      <c r="K14449" s="29">
        <v>42350</v>
      </c>
      <c r="L14449" s="28" t="s">
        <v>5658</v>
      </c>
      <c r="M14449" s="28" t="s">
        <v>4151</v>
      </c>
    </row>
    <row r="14450" spans="1:13" hidden="1" x14ac:dyDescent="0.2">
      <c r="A14450" s="27">
        <v>98691</v>
      </c>
      <c r="B14450" s="28" t="s">
        <v>4573</v>
      </c>
      <c r="C14450" s="28" t="s">
        <v>5135</v>
      </c>
      <c r="D14450" s="25">
        <v>42348</v>
      </c>
      <c r="F14450" s="26">
        <v>20.9</v>
      </c>
      <c r="G14450" s="28" t="s">
        <v>683</v>
      </c>
      <c r="H14450" s="28" t="s">
        <v>3365</v>
      </c>
      <c r="J14450" s="28" t="s">
        <v>4909</v>
      </c>
      <c r="K14450" s="29">
        <v>42349</v>
      </c>
      <c r="L14450" s="28" t="s">
        <v>5658</v>
      </c>
      <c r="M14450" s="28" t="s">
        <v>7856</v>
      </c>
    </row>
    <row r="14451" spans="1:13" x14ac:dyDescent="0.2">
      <c r="A14451" s="27">
        <v>98565</v>
      </c>
      <c r="B14451" s="28" t="s">
        <v>4573</v>
      </c>
      <c r="C14451" s="28" t="s">
        <v>7022</v>
      </c>
      <c r="D14451" s="25">
        <v>42348</v>
      </c>
      <c r="F14451" s="26">
        <v>153.04</v>
      </c>
      <c r="G14451" s="28" t="s">
        <v>279</v>
      </c>
      <c r="H14451" s="28" t="s">
        <v>7151</v>
      </c>
      <c r="J14451" s="28" t="s">
        <v>4907</v>
      </c>
      <c r="K14451" s="29">
        <v>42348</v>
      </c>
      <c r="L14451" s="28" t="s">
        <v>5538</v>
      </c>
      <c r="M14451" s="28" t="s">
        <v>8329</v>
      </c>
    </row>
    <row r="14452" spans="1:13" hidden="1" x14ac:dyDescent="0.2">
      <c r="A14452" s="27">
        <v>98694</v>
      </c>
      <c r="B14452" s="28" t="s">
        <v>4573</v>
      </c>
      <c r="C14452" s="28" t="s">
        <v>5135</v>
      </c>
      <c r="D14452" s="25">
        <v>42349</v>
      </c>
      <c r="E14452" s="28" t="s">
        <v>31</v>
      </c>
      <c r="F14452" s="26">
        <v>25.23</v>
      </c>
      <c r="G14452" s="28" t="s">
        <v>3696</v>
      </c>
      <c r="H14452" s="28" t="s">
        <v>3484</v>
      </c>
      <c r="J14452" s="28" t="s">
        <v>4911</v>
      </c>
      <c r="K14452" s="29">
        <v>42350</v>
      </c>
      <c r="L14452" s="28" t="s">
        <v>5658</v>
      </c>
      <c r="M14452" s="28" t="s">
        <v>6213</v>
      </c>
    </row>
    <row r="14453" spans="1:13" hidden="1" x14ac:dyDescent="0.2">
      <c r="A14453" s="27">
        <v>98695</v>
      </c>
      <c r="B14453" s="28" t="s">
        <v>4573</v>
      </c>
      <c r="C14453" s="28" t="s">
        <v>5135</v>
      </c>
      <c r="D14453" s="25">
        <v>42349</v>
      </c>
      <c r="F14453" s="26">
        <v>20.65</v>
      </c>
      <c r="G14453" s="28" t="s">
        <v>5137</v>
      </c>
      <c r="H14453" s="28" t="s">
        <v>3365</v>
      </c>
      <c r="J14453" s="28" t="s">
        <v>4909</v>
      </c>
      <c r="K14453" s="29">
        <v>42350</v>
      </c>
      <c r="L14453" s="28" t="s">
        <v>5658</v>
      </c>
      <c r="M14453" s="28" t="s">
        <v>5069</v>
      </c>
    </row>
    <row r="14454" spans="1:13" hidden="1" x14ac:dyDescent="0.2">
      <c r="A14454" s="27">
        <v>98696</v>
      </c>
      <c r="B14454" s="28" t="s">
        <v>4573</v>
      </c>
      <c r="C14454" s="28" t="s">
        <v>5135</v>
      </c>
      <c r="D14454" s="25">
        <v>42349</v>
      </c>
      <c r="F14454" s="26">
        <v>32.47</v>
      </c>
      <c r="G14454" s="28" t="s">
        <v>5137</v>
      </c>
      <c r="H14454" s="28" t="s">
        <v>7322</v>
      </c>
      <c r="J14454" s="28" t="s">
        <v>7139</v>
      </c>
      <c r="K14454" s="29">
        <v>42350</v>
      </c>
      <c r="L14454" s="28" t="s">
        <v>5658</v>
      </c>
      <c r="M14454" s="28" t="s">
        <v>1846</v>
      </c>
    </row>
    <row r="14455" spans="1:13" hidden="1" x14ac:dyDescent="0.2">
      <c r="A14455" s="27">
        <v>98564</v>
      </c>
      <c r="B14455" s="28" t="s">
        <v>4573</v>
      </c>
      <c r="C14455" s="28" t="s">
        <v>7022</v>
      </c>
      <c r="D14455" s="25">
        <v>42349</v>
      </c>
      <c r="F14455" s="26">
        <v>5000</v>
      </c>
      <c r="G14455" s="28" t="s">
        <v>3344</v>
      </c>
      <c r="H14455" s="28" t="s">
        <v>7324</v>
      </c>
      <c r="I14455" s="28" t="s">
        <v>2516</v>
      </c>
      <c r="J14455" s="28" t="s">
        <v>4909</v>
      </c>
      <c r="K14455" s="29">
        <v>42349</v>
      </c>
      <c r="L14455" s="28" t="s">
        <v>5361</v>
      </c>
      <c r="M14455" s="28" t="s">
        <v>8328</v>
      </c>
    </row>
    <row r="14456" spans="1:13" hidden="1" x14ac:dyDescent="0.2">
      <c r="A14456" s="211">
        <v>98697</v>
      </c>
      <c r="B14456" s="28" t="s">
        <v>4573</v>
      </c>
      <c r="C14456" s="28" t="s">
        <v>5135</v>
      </c>
      <c r="D14456" s="25">
        <v>42350</v>
      </c>
      <c r="F14456" s="26">
        <v>5.99</v>
      </c>
      <c r="G14456" s="28" t="s">
        <v>5710</v>
      </c>
      <c r="H14456" s="28" t="s">
        <v>3381</v>
      </c>
      <c r="J14456" s="28" t="s">
        <v>4909</v>
      </c>
      <c r="K14456" s="29">
        <v>42352</v>
      </c>
      <c r="L14456" s="28" t="s">
        <v>5658</v>
      </c>
      <c r="M14456" s="28" t="s">
        <v>1422</v>
      </c>
    </row>
    <row r="14457" spans="1:13" hidden="1" x14ac:dyDescent="0.2">
      <c r="A14457" s="211">
        <v>98698</v>
      </c>
      <c r="B14457" s="28" t="s">
        <v>4573</v>
      </c>
      <c r="C14457" s="28" t="s">
        <v>5135</v>
      </c>
      <c r="D14457" s="25">
        <v>42351</v>
      </c>
      <c r="F14457" s="26">
        <v>5.3</v>
      </c>
      <c r="G14457" s="28" t="s">
        <v>896</v>
      </c>
      <c r="H14457" s="28" t="s">
        <v>3484</v>
      </c>
      <c r="J14457" s="28" t="s">
        <v>4907</v>
      </c>
      <c r="K14457" s="29">
        <v>42352</v>
      </c>
      <c r="L14457" s="28" t="s">
        <v>5658</v>
      </c>
      <c r="M14457" s="28" t="s">
        <v>7833</v>
      </c>
    </row>
    <row r="14458" spans="1:13" hidden="1" x14ac:dyDescent="0.2">
      <c r="A14458" s="211">
        <v>98699</v>
      </c>
      <c r="B14458" s="28" t="s">
        <v>4573</v>
      </c>
      <c r="C14458" s="28" t="s">
        <v>5135</v>
      </c>
      <c r="D14458" s="25">
        <v>42351</v>
      </c>
      <c r="E14458" s="28" t="s">
        <v>7760</v>
      </c>
      <c r="F14458" s="26">
        <v>16.45</v>
      </c>
      <c r="G14458" s="28" t="s">
        <v>6755</v>
      </c>
      <c r="H14458" s="28" t="s">
        <v>277</v>
      </c>
      <c r="I14458" s="28" t="s">
        <v>4128</v>
      </c>
      <c r="J14458" s="28" t="s">
        <v>4909</v>
      </c>
      <c r="K14458" s="29">
        <v>42352</v>
      </c>
      <c r="L14458" s="28" t="s">
        <v>5658</v>
      </c>
      <c r="M14458" s="28" t="s">
        <v>5070</v>
      </c>
    </row>
    <row r="14459" spans="1:13" hidden="1" x14ac:dyDescent="0.2">
      <c r="A14459" s="211">
        <v>98680</v>
      </c>
      <c r="B14459" s="33" t="s">
        <v>4573</v>
      </c>
      <c r="C14459" s="33" t="s">
        <v>5135</v>
      </c>
      <c r="D14459" s="25">
        <v>42351</v>
      </c>
      <c r="E14459" s="28" t="s">
        <v>7763</v>
      </c>
      <c r="F14459" s="26">
        <v>-25</v>
      </c>
      <c r="G14459" s="28" t="s">
        <v>1560</v>
      </c>
      <c r="H14459" s="28" t="s">
        <v>7323</v>
      </c>
      <c r="I14459" s="28" t="s">
        <v>4128</v>
      </c>
      <c r="J14459" s="28" t="s">
        <v>4912</v>
      </c>
      <c r="K14459" s="29">
        <v>42352</v>
      </c>
      <c r="L14459" s="33" t="s">
        <v>5658</v>
      </c>
      <c r="M14459" s="28" t="s">
        <v>2735</v>
      </c>
    </row>
    <row r="14460" spans="1:13" hidden="1" x14ac:dyDescent="0.2">
      <c r="A14460" s="27">
        <v>98904.1</v>
      </c>
      <c r="B14460" s="28" t="s">
        <v>4573</v>
      </c>
      <c r="C14460" s="28" t="s">
        <v>2008</v>
      </c>
      <c r="D14460" s="25">
        <v>42351</v>
      </c>
      <c r="E14460" s="28" t="s">
        <v>7765</v>
      </c>
      <c r="F14460" s="26">
        <v>18</v>
      </c>
      <c r="G14460" s="28" t="s">
        <v>683</v>
      </c>
      <c r="H14460" s="28" t="s">
        <v>3370</v>
      </c>
      <c r="J14460" s="28" t="s">
        <v>4909</v>
      </c>
      <c r="K14460" s="29">
        <v>42352</v>
      </c>
      <c r="L14460" s="28" t="s">
        <v>5658</v>
      </c>
      <c r="M14460" s="28" t="s">
        <v>4836</v>
      </c>
    </row>
    <row r="14461" spans="1:13" hidden="1" x14ac:dyDescent="0.2">
      <c r="A14461" s="27">
        <v>98904.2</v>
      </c>
      <c r="B14461" s="28" t="s">
        <v>4573</v>
      </c>
      <c r="C14461" s="28" t="s">
        <v>2008</v>
      </c>
      <c r="D14461" s="25">
        <v>42351</v>
      </c>
      <c r="E14461" s="28" t="s">
        <v>7766</v>
      </c>
      <c r="F14461" s="26">
        <v>8</v>
      </c>
      <c r="G14461" s="28" t="s">
        <v>683</v>
      </c>
      <c r="H14461" s="28" t="s">
        <v>277</v>
      </c>
      <c r="I14461" s="28" t="s">
        <v>4128</v>
      </c>
      <c r="J14461" s="28" t="s">
        <v>4911</v>
      </c>
      <c r="K14461" s="29">
        <v>42352</v>
      </c>
      <c r="L14461" s="28" t="s">
        <v>5658</v>
      </c>
      <c r="M14461" s="28" t="s">
        <v>4836</v>
      </c>
    </row>
    <row r="14462" spans="1:13" hidden="1" x14ac:dyDescent="0.2">
      <c r="A14462" s="27">
        <v>98904.3</v>
      </c>
      <c r="B14462" s="28" t="s">
        <v>4573</v>
      </c>
      <c r="C14462" s="28" t="s">
        <v>2008</v>
      </c>
      <c r="D14462" s="25">
        <v>42351</v>
      </c>
      <c r="F14462" s="26">
        <v>11.54</v>
      </c>
      <c r="G14462" s="28" t="s">
        <v>683</v>
      </c>
      <c r="H14462" s="28" t="s">
        <v>3365</v>
      </c>
      <c r="J14462" s="28" t="s">
        <v>4909</v>
      </c>
      <c r="K14462" s="29">
        <v>42352</v>
      </c>
      <c r="L14462" s="28" t="s">
        <v>5658</v>
      </c>
      <c r="M14462" s="28" t="s">
        <v>4836</v>
      </c>
    </row>
    <row r="14463" spans="1:13" hidden="1" x14ac:dyDescent="0.2">
      <c r="A14463" s="211">
        <v>98702</v>
      </c>
      <c r="B14463" s="28" t="s">
        <v>4573</v>
      </c>
      <c r="C14463" s="28" t="s">
        <v>5135</v>
      </c>
      <c r="D14463" s="25">
        <v>42352</v>
      </c>
      <c r="F14463" s="26">
        <v>7</v>
      </c>
      <c r="G14463" s="28" t="s">
        <v>4365</v>
      </c>
      <c r="H14463" s="28" t="s">
        <v>4599</v>
      </c>
      <c r="I14463" s="28" t="s">
        <v>8095</v>
      </c>
      <c r="J14463" s="28" t="s">
        <v>4905</v>
      </c>
      <c r="K14463" s="29">
        <v>42354</v>
      </c>
      <c r="L14463" s="28" t="s">
        <v>5658</v>
      </c>
      <c r="M14463" s="28" t="s">
        <v>1848</v>
      </c>
    </row>
    <row r="14464" spans="1:13" hidden="1" x14ac:dyDescent="0.2">
      <c r="A14464" s="211">
        <v>98562</v>
      </c>
      <c r="B14464" s="28" t="s">
        <v>4579</v>
      </c>
      <c r="C14464" s="28" t="s">
        <v>7022</v>
      </c>
      <c r="D14464" s="25">
        <v>42352</v>
      </c>
      <c r="F14464" s="26">
        <v>50</v>
      </c>
      <c r="G14464" s="28" t="s">
        <v>4580</v>
      </c>
      <c r="H14464" s="28" t="s">
        <v>6667</v>
      </c>
      <c r="K14464" s="29">
        <v>42352</v>
      </c>
      <c r="L14464" s="28" t="s">
        <v>5540</v>
      </c>
      <c r="M14464" s="28" t="s">
        <v>8325</v>
      </c>
    </row>
    <row r="14465" spans="1:13" x14ac:dyDescent="0.2">
      <c r="A14465" s="211">
        <v>98561</v>
      </c>
      <c r="B14465" s="28" t="s">
        <v>4573</v>
      </c>
      <c r="C14465" s="28" t="s">
        <v>7022</v>
      </c>
      <c r="D14465" s="25">
        <v>42352</v>
      </c>
      <c r="E14465" s="28" t="s">
        <v>7802</v>
      </c>
      <c r="F14465" s="26">
        <v>-204.91</v>
      </c>
      <c r="G14465" s="28" t="s">
        <v>2593</v>
      </c>
      <c r="H14465" s="28" t="s">
        <v>7151</v>
      </c>
      <c r="J14465" s="28" t="s">
        <v>4907</v>
      </c>
      <c r="K14465" s="29">
        <v>42352</v>
      </c>
      <c r="L14465" s="28" t="s">
        <v>5544</v>
      </c>
      <c r="M14465" s="28" t="s">
        <v>5545</v>
      </c>
    </row>
    <row r="14466" spans="1:13" hidden="1" x14ac:dyDescent="0.2">
      <c r="A14466" s="211">
        <v>98701</v>
      </c>
      <c r="B14466" s="28" t="s">
        <v>4573</v>
      </c>
      <c r="C14466" s="28" t="s">
        <v>5135</v>
      </c>
      <c r="D14466" s="25">
        <v>42352</v>
      </c>
      <c r="E14466" s="28" t="s">
        <v>33</v>
      </c>
      <c r="F14466" s="26">
        <v>15</v>
      </c>
      <c r="G14466" s="28" t="s">
        <v>2593</v>
      </c>
      <c r="H14466" s="28" t="s">
        <v>7324</v>
      </c>
      <c r="I14466" s="28" t="s">
        <v>2516</v>
      </c>
      <c r="J14466" s="28" t="s">
        <v>4909</v>
      </c>
      <c r="K14466" s="29">
        <v>42353</v>
      </c>
      <c r="L14466" s="28" t="s">
        <v>5658</v>
      </c>
      <c r="M14466" s="28" t="s">
        <v>7582</v>
      </c>
    </row>
    <row r="14467" spans="1:13" hidden="1" x14ac:dyDescent="0.2">
      <c r="A14467" s="27">
        <v>98563</v>
      </c>
      <c r="B14467" s="28" t="s">
        <v>4573</v>
      </c>
      <c r="C14467" s="28" t="s">
        <v>7022</v>
      </c>
      <c r="D14467" s="25">
        <v>42352</v>
      </c>
      <c r="F14467" s="26">
        <v>35</v>
      </c>
      <c r="G14467" s="28" t="s">
        <v>5152</v>
      </c>
      <c r="H14467" s="28" t="s">
        <v>7311</v>
      </c>
      <c r="J14467" s="28" t="s">
        <v>4683</v>
      </c>
      <c r="K14467" s="29">
        <v>42352</v>
      </c>
      <c r="L14467" s="28" t="s">
        <v>8326</v>
      </c>
      <c r="M14467" s="28" t="s">
        <v>8327</v>
      </c>
    </row>
    <row r="14468" spans="1:13" hidden="1" x14ac:dyDescent="0.2">
      <c r="A14468" s="27">
        <v>98905</v>
      </c>
      <c r="B14468" s="28" t="s">
        <v>4573</v>
      </c>
      <c r="C14468" s="28" t="s">
        <v>2008</v>
      </c>
      <c r="D14468" s="25">
        <v>42352</v>
      </c>
      <c r="E14468" s="28" t="s">
        <v>1323</v>
      </c>
      <c r="F14468" s="26">
        <v>15.12</v>
      </c>
      <c r="G14468" s="28" t="s">
        <v>683</v>
      </c>
      <c r="H14468" s="28" t="s">
        <v>3370</v>
      </c>
      <c r="J14468" s="28" t="s">
        <v>4909</v>
      </c>
      <c r="K14468" s="29">
        <v>42353</v>
      </c>
      <c r="L14468" s="28" t="s">
        <v>5658</v>
      </c>
      <c r="M14468" s="28" t="s">
        <v>4836</v>
      </c>
    </row>
    <row r="14469" spans="1:13" hidden="1" x14ac:dyDescent="0.2">
      <c r="A14469" s="27">
        <v>98926</v>
      </c>
      <c r="B14469" s="28" t="s">
        <v>4573</v>
      </c>
      <c r="C14469" s="28" t="s">
        <v>5133</v>
      </c>
      <c r="D14469" s="25">
        <v>42352</v>
      </c>
      <c r="F14469" s="26">
        <v>80.58</v>
      </c>
      <c r="G14469" s="28" t="s">
        <v>5137</v>
      </c>
      <c r="H14469" s="28" t="s">
        <v>3365</v>
      </c>
      <c r="J14469" s="28" t="s">
        <v>4909</v>
      </c>
      <c r="K14469" s="29">
        <v>42352</v>
      </c>
      <c r="L14469" s="28" t="s">
        <v>5658</v>
      </c>
      <c r="M14469" s="28" t="s">
        <v>7755</v>
      </c>
    </row>
    <row r="14470" spans="1:13" hidden="1" x14ac:dyDescent="0.2">
      <c r="A14470" s="27">
        <v>98700</v>
      </c>
      <c r="B14470" s="28" t="s">
        <v>4573</v>
      </c>
      <c r="C14470" s="28" t="s">
        <v>5135</v>
      </c>
      <c r="D14470" s="25">
        <v>42352</v>
      </c>
      <c r="E14470" s="28" t="s">
        <v>32</v>
      </c>
      <c r="F14470" s="26">
        <v>55</v>
      </c>
      <c r="G14470" s="28" t="s">
        <v>687</v>
      </c>
      <c r="H14470" s="28" t="s">
        <v>3484</v>
      </c>
      <c r="J14470" s="28" t="s">
        <v>4907</v>
      </c>
      <c r="K14470" s="29">
        <v>42353</v>
      </c>
      <c r="L14470" s="28" t="s">
        <v>5658</v>
      </c>
      <c r="M14470" s="28" t="s">
        <v>1847</v>
      </c>
    </row>
    <row r="14471" spans="1:13" hidden="1" x14ac:dyDescent="0.2">
      <c r="A14471" s="211">
        <v>98703</v>
      </c>
      <c r="B14471" s="28" t="s">
        <v>4573</v>
      </c>
      <c r="C14471" s="28" t="s">
        <v>5135</v>
      </c>
      <c r="D14471" s="25">
        <v>42353</v>
      </c>
      <c r="F14471" s="26">
        <v>135.69</v>
      </c>
      <c r="G14471" s="28" t="s">
        <v>8182</v>
      </c>
      <c r="H14471" s="28" t="s">
        <v>3484</v>
      </c>
      <c r="J14471" s="28" t="s">
        <v>4909</v>
      </c>
      <c r="K14471" s="29">
        <v>42354</v>
      </c>
      <c r="L14471" s="28" t="s">
        <v>5658</v>
      </c>
      <c r="M14471" s="28" t="s">
        <v>6990</v>
      </c>
    </row>
    <row r="14472" spans="1:13" hidden="1" x14ac:dyDescent="0.2">
      <c r="A14472" s="211">
        <v>98706</v>
      </c>
      <c r="B14472" s="28" t="s">
        <v>4573</v>
      </c>
      <c r="C14472" s="28" t="s">
        <v>5135</v>
      </c>
      <c r="D14472" s="25">
        <v>42353</v>
      </c>
      <c r="F14472" s="26">
        <v>15.05</v>
      </c>
      <c r="G14472" s="28" t="s">
        <v>7050</v>
      </c>
      <c r="H14472" s="28" t="s">
        <v>3488</v>
      </c>
      <c r="J14472" s="28" t="s">
        <v>4911</v>
      </c>
      <c r="K14472" s="29">
        <v>42355</v>
      </c>
      <c r="L14472" s="28" t="s">
        <v>5658</v>
      </c>
      <c r="M14472" s="28" t="s">
        <v>4151</v>
      </c>
    </row>
    <row r="14473" spans="1:13" hidden="1" x14ac:dyDescent="0.2">
      <c r="A14473" s="211">
        <v>98707</v>
      </c>
      <c r="B14473" s="28" t="s">
        <v>4573</v>
      </c>
      <c r="C14473" s="28" t="s">
        <v>5135</v>
      </c>
      <c r="D14473" s="25">
        <v>42353</v>
      </c>
      <c r="F14473" s="26">
        <v>13.1</v>
      </c>
      <c r="G14473" s="28" t="s">
        <v>7050</v>
      </c>
      <c r="H14473" s="28" t="s">
        <v>3488</v>
      </c>
      <c r="J14473" s="28" t="s">
        <v>4911</v>
      </c>
      <c r="K14473" s="29">
        <v>42355</v>
      </c>
      <c r="L14473" s="28" t="s">
        <v>5658</v>
      </c>
      <c r="M14473" s="28" t="s">
        <v>4151</v>
      </c>
    </row>
    <row r="14474" spans="1:13" hidden="1" x14ac:dyDescent="0.2">
      <c r="A14474" s="211">
        <v>98704</v>
      </c>
      <c r="B14474" s="28" t="s">
        <v>4573</v>
      </c>
      <c r="C14474" s="28" t="s">
        <v>5135</v>
      </c>
      <c r="D14474" s="25">
        <v>42353</v>
      </c>
      <c r="E14474" s="28" t="s">
        <v>7164</v>
      </c>
      <c r="F14474" s="26">
        <v>4.88</v>
      </c>
      <c r="G14474" s="28" t="s">
        <v>1840</v>
      </c>
      <c r="H14474" s="28" t="s">
        <v>3484</v>
      </c>
      <c r="J14474" s="28" t="s">
        <v>4911</v>
      </c>
      <c r="K14474" s="29">
        <v>42354</v>
      </c>
      <c r="L14474" s="28" t="s">
        <v>5658</v>
      </c>
      <c r="M14474" s="28" t="s">
        <v>1849</v>
      </c>
    </row>
    <row r="14475" spans="1:13" hidden="1" x14ac:dyDescent="0.2">
      <c r="A14475" s="211">
        <v>98681</v>
      </c>
      <c r="B14475" s="33" t="s">
        <v>4573</v>
      </c>
      <c r="C14475" s="33" t="s">
        <v>5135</v>
      </c>
      <c r="D14475" s="25">
        <v>42353</v>
      </c>
      <c r="E14475" s="28" t="s">
        <v>6610</v>
      </c>
      <c r="F14475" s="26">
        <v>36</v>
      </c>
      <c r="G14475" s="28" t="s">
        <v>1560</v>
      </c>
      <c r="H14475" s="28" t="s">
        <v>277</v>
      </c>
      <c r="I14475" s="28" t="s">
        <v>4128</v>
      </c>
      <c r="J14475" s="28" t="s">
        <v>4906</v>
      </c>
      <c r="K14475" s="29">
        <v>42354</v>
      </c>
      <c r="L14475" s="33" t="s">
        <v>5658</v>
      </c>
      <c r="M14475" s="28" t="s">
        <v>2735</v>
      </c>
    </row>
    <row r="14476" spans="1:13" x14ac:dyDescent="0.2">
      <c r="A14476" s="27">
        <v>98560</v>
      </c>
      <c r="B14476" s="28" t="s">
        <v>4573</v>
      </c>
      <c r="C14476" s="28" t="s">
        <v>7022</v>
      </c>
      <c r="D14476" s="25">
        <v>42353</v>
      </c>
      <c r="F14476" s="26">
        <v>2.2999999999999998</v>
      </c>
      <c r="G14476" s="28" t="s">
        <v>2201</v>
      </c>
      <c r="H14476" s="28" t="s">
        <v>7151</v>
      </c>
      <c r="J14476" s="28" t="s">
        <v>4911</v>
      </c>
      <c r="K14476" s="29">
        <v>42353</v>
      </c>
      <c r="L14476" s="28" t="s">
        <v>5361</v>
      </c>
      <c r="M14476" s="28" t="s">
        <v>5543</v>
      </c>
    </row>
    <row r="14477" spans="1:13" hidden="1" x14ac:dyDescent="0.2">
      <c r="A14477" s="27">
        <v>98906</v>
      </c>
      <c r="B14477" s="28" t="s">
        <v>4573</v>
      </c>
      <c r="C14477" s="28" t="s">
        <v>2008</v>
      </c>
      <c r="D14477" s="25">
        <v>42353</v>
      </c>
      <c r="F14477" s="26">
        <v>11.89</v>
      </c>
      <c r="G14477" s="28" t="s">
        <v>683</v>
      </c>
      <c r="H14477" s="28" t="s">
        <v>3365</v>
      </c>
      <c r="J14477" s="28" t="s">
        <v>4909</v>
      </c>
      <c r="K14477" s="29">
        <v>42354</v>
      </c>
      <c r="L14477" s="28" t="s">
        <v>5658</v>
      </c>
      <c r="M14477" s="28" t="s">
        <v>4834</v>
      </c>
    </row>
    <row r="14478" spans="1:13" hidden="1" x14ac:dyDescent="0.2">
      <c r="A14478" s="27">
        <v>98705</v>
      </c>
      <c r="B14478" s="28" t="s">
        <v>4573</v>
      </c>
      <c r="C14478" s="28" t="s">
        <v>5135</v>
      </c>
      <c r="D14478" s="25">
        <v>42353</v>
      </c>
      <c r="F14478" s="26">
        <v>9.99</v>
      </c>
      <c r="G14478" s="28" t="s">
        <v>4139</v>
      </c>
      <c r="H14478" s="28" t="s">
        <v>3381</v>
      </c>
      <c r="J14478" s="28" t="s">
        <v>4911</v>
      </c>
      <c r="K14478" s="29">
        <v>42354</v>
      </c>
      <c r="L14478" s="28" t="s">
        <v>5658</v>
      </c>
      <c r="M14478" s="28" t="s">
        <v>1614</v>
      </c>
    </row>
    <row r="14479" spans="1:13" hidden="1" x14ac:dyDescent="0.2">
      <c r="A14479" s="27">
        <v>98708</v>
      </c>
      <c r="B14479" s="28" t="s">
        <v>4573</v>
      </c>
      <c r="C14479" s="28" t="s">
        <v>5135</v>
      </c>
      <c r="D14479" s="25">
        <v>42354</v>
      </c>
      <c r="F14479" s="26">
        <v>6.1</v>
      </c>
      <c r="G14479" s="28" t="s">
        <v>7119</v>
      </c>
      <c r="H14479" s="28" t="s">
        <v>3365</v>
      </c>
      <c r="J14479" s="28" t="s">
        <v>4911</v>
      </c>
      <c r="K14479" s="29">
        <v>42355</v>
      </c>
      <c r="L14479" s="28" t="s">
        <v>5658</v>
      </c>
      <c r="M14479" s="28" t="s">
        <v>6161</v>
      </c>
    </row>
    <row r="14480" spans="1:13" hidden="1" x14ac:dyDescent="0.2">
      <c r="A14480" s="27">
        <v>98710</v>
      </c>
      <c r="B14480" s="28" t="s">
        <v>4573</v>
      </c>
      <c r="C14480" s="28" t="s">
        <v>5135</v>
      </c>
      <c r="D14480" s="25">
        <v>42354</v>
      </c>
      <c r="F14480" s="26">
        <v>13.5</v>
      </c>
      <c r="G14480" s="28" t="s">
        <v>683</v>
      </c>
      <c r="H14480" s="28" t="s">
        <v>3365</v>
      </c>
      <c r="J14480" s="28" t="s">
        <v>4909</v>
      </c>
      <c r="K14480" s="29">
        <v>42355</v>
      </c>
      <c r="L14480" s="28" t="s">
        <v>5658</v>
      </c>
      <c r="M14480" s="28" t="s">
        <v>7857</v>
      </c>
    </row>
    <row r="14481" spans="1:13" x14ac:dyDescent="0.2">
      <c r="A14481" s="27">
        <v>98709</v>
      </c>
      <c r="B14481" s="28" t="s">
        <v>4573</v>
      </c>
      <c r="C14481" s="28" t="s">
        <v>5135</v>
      </c>
      <c r="D14481" s="25">
        <v>42354</v>
      </c>
      <c r="F14481" s="26">
        <v>64.5</v>
      </c>
      <c r="G14481" s="28" t="s">
        <v>2205</v>
      </c>
      <c r="H14481" s="28" t="s">
        <v>7151</v>
      </c>
      <c r="J14481" s="28" t="s">
        <v>4911</v>
      </c>
      <c r="K14481" s="29">
        <v>42355</v>
      </c>
      <c r="L14481" s="28" t="s">
        <v>5658</v>
      </c>
      <c r="M14481" s="28" t="s">
        <v>1584</v>
      </c>
    </row>
    <row r="14482" spans="1:13" hidden="1" x14ac:dyDescent="0.2">
      <c r="A14482" s="211">
        <v>98716</v>
      </c>
      <c r="B14482" s="28" t="s">
        <v>4573</v>
      </c>
      <c r="C14482" s="28" t="s">
        <v>5135</v>
      </c>
      <c r="D14482" s="25">
        <v>42355</v>
      </c>
      <c r="F14482" s="26">
        <v>7</v>
      </c>
      <c r="G14482" s="28" t="s">
        <v>4365</v>
      </c>
      <c r="H14482" s="28" t="s">
        <v>4599</v>
      </c>
      <c r="I14482" s="28" t="s">
        <v>8095</v>
      </c>
      <c r="J14482" s="28" t="s">
        <v>4905</v>
      </c>
      <c r="K14482" s="29">
        <v>42356</v>
      </c>
      <c r="L14482" s="28" t="s">
        <v>5658</v>
      </c>
      <c r="M14482" s="28" t="s">
        <v>1848</v>
      </c>
    </row>
    <row r="14483" spans="1:13" hidden="1" x14ac:dyDescent="0.2">
      <c r="A14483" s="211">
        <v>98558</v>
      </c>
      <c r="B14483" s="28" t="s">
        <v>4579</v>
      </c>
      <c r="C14483" s="28" t="s">
        <v>7022</v>
      </c>
      <c r="D14483" s="25">
        <v>42355</v>
      </c>
      <c r="F14483" s="26">
        <v>200</v>
      </c>
      <c r="G14483" s="28" t="s">
        <v>4580</v>
      </c>
      <c r="H14483" s="28" t="s">
        <v>6667</v>
      </c>
      <c r="K14483" s="29">
        <v>42355</v>
      </c>
      <c r="L14483" s="28" t="s">
        <v>5540</v>
      </c>
      <c r="M14483" s="28" t="s">
        <v>5541</v>
      </c>
    </row>
    <row r="14484" spans="1:13" hidden="1" x14ac:dyDescent="0.2">
      <c r="A14484" s="211">
        <v>98711</v>
      </c>
      <c r="B14484" s="28" t="s">
        <v>4573</v>
      </c>
      <c r="C14484" s="28" t="s">
        <v>5135</v>
      </c>
      <c r="D14484" s="25">
        <v>42355</v>
      </c>
      <c r="F14484" s="26">
        <v>45.34</v>
      </c>
      <c r="G14484" s="28" t="s">
        <v>898</v>
      </c>
      <c r="H14484" s="28" t="s">
        <v>3365</v>
      </c>
      <c r="J14484" s="28" t="s">
        <v>4909</v>
      </c>
      <c r="K14484" s="29">
        <v>42356</v>
      </c>
      <c r="L14484" s="28" t="s">
        <v>5658</v>
      </c>
      <c r="M14484" s="28" t="s">
        <v>7231</v>
      </c>
    </row>
    <row r="14485" spans="1:13" hidden="1" x14ac:dyDescent="0.2">
      <c r="A14485" s="27">
        <v>98712</v>
      </c>
      <c r="B14485" s="28" t="s">
        <v>4573</v>
      </c>
      <c r="C14485" s="28" t="s">
        <v>5135</v>
      </c>
      <c r="D14485" s="25">
        <v>42355</v>
      </c>
      <c r="E14485" s="28" t="s">
        <v>34</v>
      </c>
      <c r="F14485" s="26">
        <v>19.2</v>
      </c>
      <c r="G14485" s="28" t="s">
        <v>3696</v>
      </c>
      <c r="H14485" s="28" t="s">
        <v>3488</v>
      </c>
      <c r="J14485" s="28" t="s">
        <v>4911</v>
      </c>
      <c r="K14485" s="29">
        <v>42356</v>
      </c>
      <c r="L14485" s="28" t="s">
        <v>5658</v>
      </c>
      <c r="M14485" s="28" t="s">
        <v>1850</v>
      </c>
    </row>
    <row r="14486" spans="1:13" hidden="1" x14ac:dyDescent="0.2">
      <c r="A14486" s="27">
        <v>98713</v>
      </c>
      <c r="B14486" s="28" t="s">
        <v>4573</v>
      </c>
      <c r="C14486" s="28" t="s">
        <v>5135</v>
      </c>
      <c r="D14486" s="25">
        <v>42355</v>
      </c>
      <c r="E14486" s="28" t="s">
        <v>35</v>
      </c>
      <c r="F14486" s="26">
        <v>21.4</v>
      </c>
      <c r="G14486" s="28" t="s">
        <v>3696</v>
      </c>
      <c r="H14486" s="28" t="s">
        <v>3484</v>
      </c>
      <c r="J14486" s="28" t="s">
        <v>4907</v>
      </c>
      <c r="K14486" s="29">
        <v>42356</v>
      </c>
      <c r="L14486" s="28" t="s">
        <v>5658</v>
      </c>
      <c r="M14486" s="28" t="s">
        <v>1851</v>
      </c>
    </row>
    <row r="14487" spans="1:13" hidden="1" x14ac:dyDescent="0.2">
      <c r="A14487" s="27">
        <v>98559</v>
      </c>
      <c r="B14487" s="28" t="s">
        <v>4585</v>
      </c>
      <c r="C14487" s="28" t="s">
        <v>7022</v>
      </c>
      <c r="D14487" s="25">
        <v>42355</v>
      </c>
      <c r="F14487" s="26">
        <v>79.790000000000006</v>
      </c>
      <c r="G14487" s="28" t="s">
        <v>5142</v>
      </c>
      <c r="H14487" s="28" t="s">
        <v>5948</v>
      </c>
      <c r="K14487" s="29">
        <v>42355</v>
      </c>
      <c r="L14487" s="28" t="s">
        <v>5538</v>
      </c>
      <c r="M14487" s="28" t="s">
        <v>5542</v>
      </c>
    </row>
    <row r="14488" spans="1:13" hidden="1" x14ac:dyDescent="0.2">
      <c r="A14488" s="27">
        <v>98715</v>
      </c>
      <c r="B14488" s="28" t="s">
        <v>4573</v>
      </c>
      <c r="C14488" s="28" t="s">
        <v>5135</v>
      </c>
      <c r="D14488" s="25">
        <v>42355</v>
      </c>
      <c r="F14488" s="26">
        <v>5.95</v>
      </c>
      <c r="G14488" s="28" t="s">
        <v>2210</v>
      </c>
      <c r="H14488" s="28" t="s">
        <v>3484</v>
      </c>
      <c r="J14488" s="28" t="s">
        <v>4907</v>
      </c>
      <c r="K14488" s="29">
        <v>42356</v>
      </c>
      <c r="L14488" s="28" t="s">
        <v>5658</v>
      </c>
      <c r="M14488" s="28" t="s">
        <v>1852</v>
      </c>
    </row>
    <row r="14489" spans="1:13" hidden="1" x14ac:dyDescent="0.2">
      <c r="A14489" s="27">
        <v>98714</v>
      </c>
      <c r="B14489" s="28" t="s">
        <v>4573</v>
      </c>
      <c r="C14489" s="28" t="s">
        <v>5135</v>
      </c>
      <c r="D14489" s="25">
        <v>42355</v>
      </c>
      <c r="F14489" s="26">
        <v>5</v>
      </c>
      <c r="G14489" s="28" t="s">
        <v>2205</v>
      </c>
      <c r="H14489" s="28" t="s">
        <v>3484</v>
      </c>
      <c r="J14489" s="28" t="s">
        <v>4909</v>
      </c>
      <c r="K14489" s="29">
        <v>42356</v>
      </c>
      <c r="L14489" s="28" t="s">
        <v>5658</v>
      </c>
      <c r="M14489" s="28" t="s">
        <v>1584</v>
      </c>
    </row>
    <row r="14490" spans="1:13" hidden="1" x14ac:dyDescent="0.2">
      <c r="A14490" s="211">
        <v>98718</v>
      </c>
      <c r="B14490" s="28" t="s">
        <v>4573</v>
      </c>
      <c r="C14490" s="28" t="s">
        <v>5135</v>
      </c>
      <c r="D14490" s="25">
        <v>42356</v>
      </c>
      <c r="E14490" s="28" t="s">
        <v>36</v>
      </c>
      <c r="F14490" s="26">
        <v>73.540000000000006</v>
      </c>
      <c r="G14490" s="28" t="s">
        <v>576</v>
      </c>
      <c r="H14490" s="28" t="s">
        <v>3365</v>
      </c>
      <c r="J14490" s="28" t="s">
        <v>4909</v>
      </c>
      <c r="K14490" s="29">
        <v>42357</v>
      </c>
      <c r="L14490" s="28" t="s">
        <v>5658</v>
      </c>
      <c r="M14490" s="28" t="s">
        <v>1853</v>
      </c>
    </row>
    <row r="14491" spans="1:13" hidden="1" x14ac:dyDescent="0.2">
      <c r="A14491" s="211">
        <v>98717</v>
      </c>
      <c r="B14491" s="28" t="s">
        <v>4573</v>
      </c>
      <c r="C14491" s="28" t="s">
        <v>5135</v>
      </c>
      <c r="D14491" s="25">
        <v>42356</v>
      </c>
      <c r="F14491" s="26">
        <v>20.8</v>
      </c>
      <c r="G14491" s="28" t="s">
        <v>6733</v>
      </c>
      <c r="H14491" s="28" t="s">
        <v>3379</v>
      </c>
      <c r="J14491" s="28" t="s">
        <v>4907</v>
      </c>
      <c r="K14491" s="29">
        <v>42357</v>
      </c>
      <c r="L14491" s="28" t="s">
        <v>5658</v>
      </c>
      <c r="M14491" s="28" t="s">
        <v>1863</v>
      </c>
    </row>
    <row r="14492" spans="1:13" hidden="1" x14ac:dyDescent="0.2">
      <c r="A14492" s="211">
        <v>98557</v>
      </c>
      <c r="B14492" s="28" t="s">
        <v>4573</v>
      </c>
      <c r="C14492" s="28" t="s">
        <v>7022</v>
      </c>
      <c r="D14492" s="25">
        <v>42356</v>
      </c>
      <c r="E14492" s="28" t="s">
        <v>1134</v>
      </c>
      <c r="F14492" s="26">
        <v>37.25</v>
      </c>
      <c r="G14492" s="28" t="s">
        <v>5145</v>
      </c>
      <c r="H14492" s="28" t="s">
        <v>277</v>
      </c>
      <c r="J14492" s="28" t="s">
        <v>4911</v>
      </c>
      <c r="K14492" s="29">
        <v>42356</v>
      </c>
      <c r="L14492" s="28" t="s">
        <v>5538</v>
      </c>
      <c r="M14492" s="28" t="s">
        <v>5539</v>
      </c>
    </row>
    <row r="14493" spans="1:13" x14ac:dyDescent="0.2">
      <c r="A14493" s="27">
        <v>98556</v>
      </c>
      <c r="B14493" s="28" t="s">
        <v>4573</v>
      </c>
      <c r="C14493" s="28" t="s">
        <v>7022</v>
      </c>
      <c r="D14493" s="25">
        <v>42356</v>
      </c>
      <c r="F14493" s="26">
        <v>4.5999999999999996</v>
      </c>
      <c r="G14493" s="28" t="s">
        <v>2201</v>
      </c>
      <c r="H14493" s="28" t="s">
        <v>7151</v>
      </c>
      <c r="J14493" s="28" t="s">
        <v>4911</v>
      </c>
      <c r="K14493" s="29">
        <v>42356</v>
      </c>
      <c r="L14493" s="28" t="s">
        <v>5361</v>
      </c>
      <c r="M14493" s="28" t="s">
        <v>5537</v>
      </c>
    </row>
    <row r="14494" spans="1:13" hidden="1" x14ac:dyDescent="0.2">
      <c r="A14494" s="211">
        <v>98720</v>
      </c>
      <c r="B14494" s="28" t="s">
        <v>4573</v>
      </c>
      <c r="C14494" s="28" t="s">
        <v>5135</v>
      </c>
      <c r="D14494" s="25">
        <v>42357</v>
      </c>
      <c r="F14494" s="26">
        <v>4.4000000000000004</v>
      </c>
      <c r="G14494" s="28" t="s">
        <v>896</v>
      </c>
      <c r="H14494" s="28" t="s">
        <v>3484</v>
      </c>
      <c r="J14494" s="28" t="s">
        <v>4908</v>
      </c>
      <c r="K14494" s="29">
        <v>42359</v>
      </c>
      <c r="L14494" s="28" t="s">
        <v>5658</v>
      </c>
      <c r="M14494" s="28" t="s">
        <v>1855</v>
      </c>
    </row>
    <row r="14495" spans="1:13" hidden="1" x14ac:dyDescent="0.2">
      <c r="A14495" s="211">
        <v>98719</v>
      </c>
      <c r="B14495" s="28" t="s">
        <v>4573</v>
      </c>
      <c r="C14495" s="28" t="s">
        <v>5135</v>
      </c>
      <c r="D14495" s="25">
        <v>42357</v>
      </c>
      <c r="E14495" s="28" t="s">
        <v>5484</v>
      </c>
      <c r="F14495" s="26">
        <v>7.75</v>
      </c>
      <c r="G14495" s="28" t="s">
        <v>2203</v>
      </c>
      <c r="H14495" s="28" t="s">
        <v>277</v>
      </c>
      <c r="J14495" s="28" t="s">
        <v>4907</v>
      </c>
      <c r="K14495" s="29">
        <v>42359</v>
      </c>
      <c r="L14495" s="28" t="s">
        <v>5658</v>
      </c>
      <c r="M14495" s="28" t="s">
        <v>1854</v>
      </c>
    </row>
    <row r="14496" spans="1:13" hidden="1" x14ac:dyDescent="0.2">
      <c r="A14496" s="27">
        <v>98721</v>
      </c>
      <c r="B14496" s="28" t="s">
        <v>4573</v>
      </c>
      <c r="C14496" s="28" t="s">
        <v>5135</v>
      </c>
      <c r="D14496" s="25">
        <v>42357</v>
      </c>
      <c r="F14496" s="26">
        <v>29.97</v>
      </c>
      <c r="G14496" s="28" t="s">
        <v>5137</v>
      </c>
      <c r="H14496" s="28" t="s">
        <v>3365</v>
      </c>
      <c r="J14496" s="28" t="s">
        <v>4909</v>
      </c>
      <c r="K14496" s="29">
        <v>42359</v>
      </c>
      <c r="L14496" s="28" t="s">
        <v>5658</v>
      </c>
      <c r="M14496" s="28" t="s">
        <v>1839</v>
      </c>
    </row>
    <row r="14497" spans="1:13" hidden="1" x14ac:dyDescent="0.2">
      <c r="A14497" s="27">
        <v>98722</v>
      </c>
      <c r="B14497" s="28" t="s">
        <v>4573</v>
      </c>
      <c r="C14497" s="28" t="s">
        <v>5135</v>
      </c>
      <c r="D14497" s="25">
        <v>42357</v>
      </c>
      <c r="E14497" s="28" t="s">
        <v>37</v>
      </c>
      <c r="F14497" s="26">
        <v>18.02</v>
      </c>
      <c r="G14497" s="28" t="s">
        <v>1563</v>
      </c>
      <c r="H14497" s="28" t="s">
        <v>277</v>
      </c>
      <c r="I14497" s="28" t="s">
        <v>4128</v>
      </c>
      <c r="J14497" s="28" t="s">
        <v>4907</v>
      </c>
      <c r="K14497" s="29">
        <v>42359</v>
      </c>
      <c r="L14497" s="28" t="s">
        <v>5658</v>
      </c>
      <c r="M14497" s="28" t="s">
        <v>3814</v>
      </c>
    </row>
    <row r="14498" spans="1:13" hidden="1" x14ac:dyDescent="0.2">
      <c r="A14498" s="211">
        <v>98724</v>
      </c>
      <c r="B14498" s="28" t="s">
        <v>4573</v>
      </c>
      <c r="C14498" s="28" t="s">
        <v>5135</v>
      </c>
      <c r="D14498" s="25">
        <v>42358</v>
      </c>
      <c r="F14498" s="26">
        <v>8.5</v>
      </c>
      <c r="G14498" s="28" t="s">
        <v>4917</v>
      </c>
      <c r="H14498" s="28" t="s">
        <v>3370</v>
      </c>
      <c r="J14498" s="28" t="s">
        <v>4909</v>
      </c>
      <c r="K14498" s="29">
        <v>42359</v>
      </c>
      <c r="L14498" s="28" t="s">
        <v>5658</v>
      </c>
      <c r="M14498" s="28" t="s">
        <v>2084</v>
      </c>
    </row>
    <row r="14499" spans="1:13" hidden="1" x14ac:dyDescent="0.2">
      <c r="A14499" s="27">
        <v>98682.1</v>
      </c>
      <c r="B14499" s="28" t="s">
        <v>4573</v>
      </c>
      <c r="C14499" s="28" t="s">
        <v>5135</v>
      </c>
      <c r="D14499" s="25">
        <v>42358</v>
      </c>
      <c r="E14499" s="28" t="s">
        <v>1331</v>
      </c>
      <c r="F14499" s="26">
        <v>9.6</v>
      </c>
      <c r="G14499" s="28" t="s">
        <v>5167</v>
      </c>
      <c r="H14499" s="28" t="s">
        <v>3488</v>
      </c>
      <c r="J14499" s="28" t="s">
        <v>4909</v>
      </c>
      <c r="K14499" s="29">
        <v>42359</v>
      </c>
      <c r="L14499" s="28" t="s">
        <v>5658</v>
      </c>
      <c r="M14499" s="28" t="s">
        <v>748</v>
      </c>
    </row>
    <row r="14500" spans="1:13" hidden="1" x14ac:dyDescent="0.2">
      <c r="A14500" s="27">
        <v>98682.2</v>
      </c>
      <c r="B14500" s="28" t="s">
        <v>4573</v>
      </c>
      <c r="C14500" s="28" t="s">
        <v>5135</v>
      </c>
      <c r="D14500" s="25">
        <v>42358</v>
      </c>
      <c r="F14500" s="26">
        <v>7.5</v>
      </c>
      <c r="G14500" s="28" t="s">
        <v>5167</v>
      </c>
      <c r="H14500" s="28" t="s">
        <v>3370</v>
      </c>
      <c r="J14500" s="28" t="s">
        <v>4909</v>
      </c>
      <c r="K14500" s="29">
        <v>42359</v>
      </c>
      <c r="L14500" s="28" t="s">
        <v>5658</v>
      </c>
      <c r="M14500" s="28" t="s">
        <v>748</v>
      </c>
    </row>
    <row r="14501" spans="1:13" hidden="1" x14ac:dyDescent="0.2">
      <c r="A14501" s="27">
        <v>98682.3</v>
      </c>
      <c r="B14501" s="28" t="s">
        <v>4573</v>
      </c>
      <c r="C14501" s="28" t="s">
        <v>5135</v>
      </c>
      <c r="D14501" s="25">
        <v>42358</v>
      </c>
      <c r="F14501" s="26">
        <v>3.71</v>
      </c>
      <c r="G14501" s="28" t="s">
        <v>5167</v>
      </c>
      <c r="H14501" s="28" t="s">
        <v>3365</v>
      </c>
      <c r="J14501" s="28" t="s">
        <v>4909</v>
      </c>
      <c r="K14501" s="29">
        <v>42359</v>
      </c>
      <c r="L14501" s="28" t="s">
        <v>5658</v>
      </c>
      <c r="M14501" s="28" t="s">
        <v>748</v>
      </c>
    </row>
    <row r="14502" spans="1:13" hidden="1" x14ac:dyDescent="0.2">
      <c r="A14502" s="27">
        <v>98723</v>
      </c>
      <c r="B14502" s="28" t="s">
        <v>4573</v>
      </c>
      <c r="C14502" s="28" t="s">
        <v>5135</v>
      </c>
      <c r="D14502" s="25">
        <v>42358</v>
      </c>
      <c r="F14502" s="26">
        <v>3.65</v>
      </c>
      <c r="G14502" s="28" t="s">
        <v>1563</v>
      </c>
      <c r="H14502" s="28" t="s">
        <v>277</v>
      </c>
      <c r="J14502" s="28" t="s">
        <v>4907</v>
      </c>
      <c r="K14502" s="29">
        <v>42359</v>
      </c>
      <c r="L14502" s="28" t="s">
        <v>5658</v>
      </c>
      <c r="M14502" s="28" t="s">
        <v>7585</v>
      </c>
    </row>
    <row r="14503" spans="1:13" hidden="1" x14ac:dyDescent="0.2">
      <c r="A14503" s="211">
        <v>98896</v>
      </c>
      <c r="B14503" s="28" t="s">
        <v>4573</v>
      </c>
      <c r="C14503" s="28" t="s">
        <v>7022</v>
      </c>
      <c r="D14503" s="25">
        <v>42359</v>
      </c>
      <c r="F14503" s="26">
        <v>65.540000000000006</v>
      </c>
      <c r="G14503" s="28" t="s">
        <v>7301</v>
      </c>
      <c r="H14503" s="28" t="s">
        <v>3365</v>
      </c>
      <c r="J14503" s="28" t="s">
        <v>4909</v>
      </c>
      <c r="K14503" s="29">
        <v>42359</v>
      </c>
      <c r="L14503" s="28" t="s">
        <v>5361</v>
      </c>
      <c r="M14503" s="28" t="s">
        <v>7739</v>
      </c>
    </row>
    <row r="14504" spans="1:13" hidden="1" x14ac:dyDescent="0.2">
      <c r="A14504" s="211">
        <v>98726.1</v>
      </c>
      <c r="B14504" s="28" t="s">
        <v>4573</v>
      </c>
      <c r="C14504" s="28" t="s">
        <v>5135</v>
      </c>
      <c r="D14504" s="25">
        <v>42359</v>
      </c>
      <c r="E14504" s="28" t="s">
        <v>7764</v>
      </c>
      <c r="F14504" s="26">
        <v>30</v>
      </c>
      <c r="G14504" s="28" t="s">
        <v>2208</v>
      </c>
      <c r="H14504" s="28" t="s">
        <v>3488</v>
      </c>
      <c r="I14504" s="28" t="s">
        <v>4128</v>
      </c>
      <c r="J14504" s="28" t="s">
        <v>4911</v>
      </c>
      <c r="K14504" s="29">
        <v>42360</v>
      </c>
      <c r="L14504" s="28" t="s">
        <v>5658</v>
      </c>
      <c r="M14504" s="28" t="s">
        <v>5529</v>
      </c>
    </row>
    <row r="14505" spans="1:13" hidden="1" x14ac:dyDescent="0.2">
      <c r="A14505" s="211">
        <v>98726.2</v>
      </c>
      <c r="B14505" s="28" t="s">
        <v>4573</v>
      </c>
      <c r="C14505" s="28" t="s">
        <v>5135</v>
      </c>
      <c r="D14505" s="25">
        <v>42359</v>
      </c>
      <c r="E14505" s="28" t="s">
        <v>980</v>
      </c>
      <c r="F14505" s="26">
        <v>16</v>
      </c>
      <c r="G14505" s="28" t="s">
        <v>2208</v>
      </c>
      <c r="H14505" s="28" t="s">
        <v>3488</v>
      </c>
      <c r="J14505" s="28" t="s">
        <v>4909</v>
      </c>
      <c r="K14505" s="29">
        <v>42360</v>
      </c>
      <c r="L14505" s="28" t="s">
        <v>5658</v>
      </c>
      <c r="M14505" s="28" t="s">
        <v>5529</v>
      </c>
    </row>
    <row r="14506" spans="1:13" hidden="1" x14ac:dyDescent="0.2">
      <c r="A14506" s="211">
        <v>98726.3</v>
      </c>
      <c r="B14506" s="28" t="s">
        <v>4573</v>
      </c>
      <c r="C14506" s="28" t="s">
        <v>5135</v>
      </c>
      <c r="D14506" s="25">
        <v>42359</v>
      </c>
      <c r="F14506" s="26">
        <v>18.399999999999999</v>
      </c>
      <c r="G14506" s="28" t="s">
        <v>2208</v>
      </c>
      <c r="H14506" s="28" t="s">
        <v>3365</v>
      </c>
      <c r="J14506" s="28" t="s">
        <v>4909</v>
      </c>
      <c r="K14506" s="29">
        <v>42360</v>
      </c>
      <c r="L14506" s="28" t="s">
        <v>5658</v>
      </c>
      <c r="M14506" s="28" t="s">
        <v>5529</v>
      </c>
    </row>
    <row r="14507" spans="1:13" hidden="1" x14ac:dyDescent="0.2">
      <c r="A14507" s="211">
        <v>98725</v>
      </c>
      <c r="B14507" s="28" t="s">
        <v>4573</v>
      </c>
      <c r="C14507" s="28" t="s">
        <v>5135</v>
      </c>
      <c r="D14507" s="25">
        <v>42359</v>
      </c>
      <c r="F14507" s="26">
        <v>28.29</v>
      </c>
      <c r="G14507" s="28" t="s">
        <v>898</v>
      </c>
      <c r="H14507" s="28" t="s">
        <v>3365</v>
      </c>
      <c r="J14507" s="28" t="s">
        <v>4909</v>
      </c>
      <c r="K14507" s="29">
        <v>42360</v>
      </c>
      <c r="L14507" s="28" t="s">
        <v>5658</v>
      </c>
      <c r="M14507" s="28" t="s">
        <v>7231</v>
      </c>
    </row>
    <row r="14508" spans="1:13" hidden="1" x14ac:dyDescent="0.2">
      <c r="A14508" s="211">
        <v>98727</v>
      </c>
      <c r="B14508" s="28" t="s">
        <v>4573</v>
      </c>
      <c r="C14508" s="28" t="s">
        <v>5135</v>
      </c>
      <c r="D14508" s="25">
        <v>42359</v>
      </c>
      <c r="E14508" s="28" t="s">
        <v>7761</v>
      </c>
      <c r="F14508" s="26">
        <v>48</v>
      </c>
      <c r="G14508" s="28" t="s">
        <v>1659</v>
      </c>
      <c r="H14508" s="28" t="s">
        <v>7323</v>
      </c>
      <c r="I14508" s="28" t="s">
        <v>4128</v>
      </c>
      <c r="J14508" s="28" t="s">
        <v>4912</v>
      </c>
      <c r="K14508" s="29">
        <v>42360</v>
      </c>
      <c r="L14508" s="28" t="s">
        <v>5658</v>
      </c>
      <c r="M14508" s="28" t="s">
        <v>3338</v>
      </c>
    </row>
    <row r="14509" spans="1:13" x14ac:dyDescent="0.2">
      <c r="A14509" s="27">
        <v>98898</v>
      </c>
      <c r="B14509" s="28" t="s">
        <v>4573</v>
      </c>
      <c r="C14509" s="28" t="s">
        <v>7022</v>
      </c>
      <c r="D14509" s="25">
        <v>42359</v>
      </c>
      <c r="F14509" s="26">
        <v>4.5999999999999996</v>
      </c>
      <c r="G14509" s="28" t="s">
        <v>2201</v>
      </c>
      <c r="H14509" s="28" t="s">
        <v>7151</v>
      </c>
      <c r="J14509" s="28" t="s">
        <v>4911</v>
      </c>
      <c r="K14509" s="29">
        <v>42359</v>
      </c>
      <c r="L14509" s="28" t="s">
        <v>5361</v>
      </c>
      <c r="M14509" s="28" t="s">
        <v>7740</v>
      </c>
    </row>
    <row r="14510" spans="1:13" hidden="1" x14ac:dyDescent="0.2">
      <c r="A14510" s="27">
        <v>98897</v>
      </c>
      <c r="B14510" s="28" t="s">
        <v>4573</v>
      </c>
      <c r="C14510" s="28" t="s">
        <v>7022</v>
      </c>
      <c r="D14510" s="25">
        <v>42359</v>
      </c>
      <c r="F14510" s="26">
        <v>35</v>
      </c>
      <c r="G14510" s="28" t="s">
        <v>5152</v>
      </c>
      <c r="H14510" s="28" t="s">
        <v>7311</v>
      </c>
      <c r="J14510" s="28" t="s">
        <v>4683</v>
      </c>
      <c r="K14510" s="29">
        <v>42359</v>
      </c>
      <c r="L14510" s="28" t="s">
        <v>8326</v>
      </c>
      <c r="M14510" s="28" t="s">
        <v>8327</v>
      </c>
    </row>
    <row r="14511" spans="1:13" hidden="1" x14ac:dyDescent="0.2">
      <c r="A14511" s="211">
        <v>98892</v>
      </c>
      <c r="B14511" s="28" t="s">
        <v>4592</v>
      </c>
      <c r="C14511" s="28" t="s">
        <v>7022</v>
      </c>
      <c r="D14511" s="25">
        <v>42360</v>
      </c>
      <c r="F14511" s="26">
        <v>-5968.38</v>
      </c>
      <c r="G14511" s="28" t="s">
        <v>4593</v>
      </c>
      <c r="H14511" s="28" t="s">
        <v>6666</v>
      </c>
      <c r="J14511" s="28" t="s">
        <v>4911</v>
      </c>
      <c r="K14511" s="29">
        <v>42360</v>
      </c>
      <c r="L14511" s="28" t="s">
        <v>5544</v>
      </c>
      <c r="M14511" s="28" t="s">
        <v>5854</v>
      </c>
    </row>
    <row r="14512" spans="1:13" hidden="1" x14ac:dyDescent="0.2">
      <c r="A14512" s="211">
        <v>98731</v>
      </c>
      <c r="B14512" s="28" t="s">
        <v>4573</v>
      </c>
      <c r="C14512" s="28" t="s">
        <v>5135</v>
      </c>
      <c r="D14512" s="25">
        <v>42360</v>
      </c>
      <c r="F14512" s="26">
        <v>7.43</v>
      </c>
      <c r="G14512" s="28" t="s">
        <v>1555</v>
      </c>
      <c r="H14512" s="28" t="s">
        <v>3370</v>
      </c>
      <c r="J14512" s="28" t="s">
        <v>4909</v>
      </c>
      <c r="K14512" s="29">
        <v>42361</v>
      </c>
      <c r="L14512" s="28" t="s">
        <v>5658</v>
      </c>
      <c r="M14512" s="28" t="s">
        <v>1859</v>
      </c>
    </row>
    <row r="14513" spans="1:13" hidden="1" x14ac:dyDescent="0.2">
      <c r="A14513" s="211">
        <v>98734</v>
      </c>
      <c r="B14513" s="28" t="s">
        <v>4573</v>
      </c>
      <c r="C14513" s="28" t="s">
        <v>5135</v>
      </c>
      <c r="D14513" s="25">
        <v>42360</v>
      </c>
      <c r="F14513" s="26">
        <v>11.7</v>
      </c>
      <c r="G14513" s="28" t="s">
        <v>7996</v>
      </c>
      <c r="H14513" s="28" t="s">
        <v>3484</v>
      </c>
      <c r="J14513" s="28" t="s">
        <v>4907</v>
      </c>
      <c r="K14513" s="29">
        <v>42362</v>
      </c>
      <c r="L14513" s="28" t="s">
        <v>5658</v>
      </c>
      <c r="M14513" s="28" t="s">
        <v>1</v>
      </c>
    </row>
    <row r="14514" spans="1:13" hidden="1" x14ac:dyDescent="0.2">
      <c r="A14514" s="211">
        <v>98728</v>
      </c>
      <c r="B14514" s="28" t="s">
        <v>4573</v>
      </c>
      <c r="C14514" s="28" t="s">
        <v>5135</v>
      </c>
      <c r="D14514" s="25">
        <v>42360</v>
      </c>
      <c r="F14514" s="26">
        <v>5.5</v>
      </c>
      <c r="G14514" s="28" t="s">
        <v>6757</v>
      </c>
      <c r="H14514" s="28" t="s">
        <v>7322</v>
      </c>
      <c r="J14514" s="28" t="s">
        <v>4909</v>
      </c>
      <c r="K14514" s="29">
        <v>42361</v>
      </c>
      <c r="L14514" s="28" t="s">
        <v>5658</v>
      </c>
      <c r="M14514" s="28" t="s">
        <v>1856</v>
      </c>
    </row>
    <row r="14515" spans="1:13" hidden="1" x14ac:dyDescent="0.2">
      <c r="A14515" s="211">
        <v>98730</v>
      </c>
      <c r="B14515" s="28" t="s">
        <v>4573</v>
      </c>
      <c r="C14515" s="28" t="s">
        <v>5135</v>
      </c>
      <c r="D14515" s="25">
        <v>42360</v>
      </c>
      <c r="F14515" s="26">
        <v>4.24</v>
      </c>
      <c r="G14515" s="28" t="s">
        <v>6757</v>
      </c>
      <c r="H14515" s="28" t="s">
        <v>3365</v>
      </c>
      <c r="J14515" s="28" t="s">
        <v>4909</v>
      </c>
      <c r="K14515" s="29">
        <v>42361</v>
      </c>
      <c r="L14515" s="28" t="s">
        <v>5658</v>
      </c>
      <c r="M14515" s="28" t="s">
        <v>1858</v>
      </c>
    </row>
    <row r="14516" spans="1:13" hidden="1" x14ac:dyDescent="0.2">
      <c r="A14516" s="211">
        <v>98732</v>
      </c>
      <c r="B14516" s="28" t="s">
        <v>4573</v>
      </c>
      <c r="C14516" s="28" t="s">
        <v>5135</v>
      </c>
      <c r="D14516" s="25">
        <v>42360</v>
      </c>
      <c r="E14516" s="28" t="s">
        <v>38</v>
      </c>
      <c r="F14516" s="26">
        <v>14.99</v>
      </c>
      <c r="G14516" s="28" t="s">
        <v>6747</v>
      </c>
      <c r="H14516" s="28" t="s">
        <v>4600</v>
      </c>
      <c r="J14516" s="28" t="s">
        <v>4906</v>
      </c>
      <c r="K14516" s="29">
        <v>42361</v>
      </c>
      <c r="L14516" s="28" t="s">
        <v>5658</v>
      </c>
      <c r="M14516" s="28" t="s">
        <v>1860</v>
      </c>
    </row>
    <row r="14517" spans="1:13" hidden="1" x14ac:dyDescent="0.2">
      <c r="A14517" s="27">
        <v>98729</v>
      </c>
      <c r="B14517" s="28" t="s">
        <v>4573</v>
      </c>
      <c r="C14517" s="28" t="s">
        <v>5135</v>
      </c>
      <c r="D14517" s="25">
        <v>42360</v>
      </c>
      <c r="F14517" s="26">
        <v>40.840000000000003</v>
      </c>
      <c r="G14517" s="28" t="s">
        <v>5160</v>
      </c>
      <c r="H14517" s="28" t="s">
        <v>7322</v>
      </c>
      <c r="J14517" s="28" t="s">
        <v>7139</v>
      </c>
      <c r="K14517" s="29">
        <v>42361</v>
      </c>
      <c r="L14517" s="28" t="s">
        <v>5658</v>
      </c>
      <c r="M14517" s="28" t="s">
        <v>1857</v>
      </c>
    </row>
    <row r="14518" spans="1:13" hidden="1" x14ac:dyDescent="0.2">
      <c r="A14518" s="27">
        <v>98894</v>
      </c>
      <c r="B14518" s="28" t="s">
        <v>4585</v>
      </c>
      <c r="C14518" s="28" t="s">
        <v>7022</v>
      </c>
      <c r="D14518" s="25">
        <v>42360</v>
      </c>
      <c r="F14518" s="26">
        <v>20.8</v>
      </c>
      <c r="G14518" s="28" t="s">
        <v>5141</v>
      </c>
      <c r="H14518" s="28" t="s">
        <v>5948</v>
      </c>
      <c r="J14518" s="28" t="s">
        <v>4907</v>
      </c>
      <c r="K14518" s="29">
        <v>42360</v>
      </c>
      <c r="L14518" s="28" t="s">
        <v>5538</v>
      </c>
      <c r="M14518" s="28" t="s">
        <v>5856</v>
      </c>
    </row>
    <row r="14519" spans="1:13" hidden="1" x14ac:dyDescent="0.2">
      <c r="A14519" s="27">
        <v>98925.1</v>
      </c>
      <c r="B14519" s="28" t="s">
        <v>4573</v>
      </c>
      <c r="C14519" s="28" t="s">
        <v>5133</v>
      </c>
      <c r="D14519" s="25">
        <v>42360</v>
      </c>
      <c r="F14519" s="26">
        <v>5.6</v>
      </c>
      <c r="G14519" s="28" t="s">
        <v>5137</v>
      </c>
      <c r="H14519" s="28" t="s">
        <v>3370</v>
      </c>
      <c r="J14519" s="28" t="s">
        <v>4909</v>
      </c>
      <c r="K14519" s="29">
        <v>42360</v>
      </c>
      <c r="L14519" s="28" t="s">
        <v>5658</v>
      </c>
      <c r="M14519" s="28" t="s">
        <v>7754</v>
      </c>
    </row>
    <row r="14520" spans="1:13" hidden="1" x14ac:dyDescent="0.2">
      <c r="A14520" s="27">
        <v>98925.2</v>
      </c>
      <c r="B14520" s="28" t="s">
        <v>4573</v>
      </c>
      <c r="C14520" s="28" t="s">
        <v>5133</v>
      </c>
      <c r="D14520" s="25">
        <v>42360</v>
      </c>
      <c r="E14520" s="28" t="s">
        <v>1331</v>
      </c>
      <c r="F14520" s="26">
        <v>14</v>
      </c>
      <c r="G14520" s="28" t="s">
        <v>5137</v>
      </c>
      <c r="H14520" s="28" t="s">
        <v>3488</v>
      </c>
      <c r="J14520" s="28" t="s">
        <v>4909</v>
      </c>
      <c r="K14520" s="29">
        <v>42360</v>
      </c>
      <c r="L14520" s="28" t="s">
        <v>5658</v>
      </c>
      <c r="M14520" s="28" t="s">
        <v>7754</v>
      </c>
    </row>
    <row r="14521" spans="1:13" hidden="1" x14ac:dyDescent="0.2">
      <c r="A14521" s="27">
        <v>98925.3</v>
      </c>
      <c r="B14521" s="28" t="s">
        <v>4573</v>
      </c>
      <c r="C14521" s="28" t="s">
        <v>5133</v>
      </c>
      <c r="D14521" s="25">
        <v>42360</v>
      </c>
      <c r="F14521" s="26">
        <v>74.38</v>
      </c>
      <c r="G14521" s="28" t="s">
        <v>5137</v>
      </c>
      <c r="H14521" s="28" t="s">
        <v>3365</v>
      </c>
      <c r="J14521" s="28" t="s">
        <v>4909</v>
      </c>
      <c r="K14521" s="29">
        <v>42360</v>
      </c>
      <c r="L14521" s="28" t="s">
        <v>5658</v>
      </c>
      <c r="M14521" s="28" t="s">
        <v>7754</v>
      </c>
    </row>
    <row r="14522" spans="1:13" hidden="1" x14ac:dyDescent="0.2">
      <c r="A14522" s="27">
        <v>98895</v>
      </c>
      <c r="B14522" s="28" t="s">
        <v>4573</v>
      </c>
      <c r="C14522" s="28" t="s">
        <v>7022</v>
      </c>
      <c r="D14522" s="25">
        <v>42360</v>
      </c>
      <c r="F14522" s="26">
        <v>5000</v>
      </c>
      <c r="G14522" s="28" t="s">
        <v>3344</v>
      </c>
      <c r="H14522" s="28" t="s">
        <v>7324</v>
      </c>
      <c r="I14522" s="28" t="s">
        <v>2516</v>
      </c>
      <c r="J14522" s="28" t="s">
        <v>4909</v>
      </c>
      <c r="K14522" s="29">
        <v>42360</v>
      </c>
      <c r="L14522" s="28" t="s">
        <v>5361</v>
      </c>
      <c r="M14522" s="28" t="s">
        <v>7738</v>
      </c>
    </row>
    <row r="14523" spans="1:13" hidden="1" x14ac:dyDescent="0.2">
      <c r="A14523" s="27">
        <v>98733</v>
      </c>
      <c r="B14523" s="28" t="s">
        <v>4573</v>
      </c>
      <c r="C14523" s="28" t="s">
        <v>5135</v>
      </c>
      <c r="D14523" s="25">
        <v>42360</v>
      </c>
      <c r="F14523" s="26">
        <v>9.99</v>
      </c>
      <c r="G14523" s="28" t="s">
        <v>3697</v>
      </c>
      <c r="H14523" s="28" t="s">
        <v>4595</v>
      </c>
      <c r="J14523" s="28" t="s">
        <v>4909</v>
      </c>
      <c r="K14523" s="29">
        <v>42361</v>
      </c>
      <c r="L14523" s="28" t="s">
        <v>5658</v>
      </c>
      <c r="M14523" s="28" t="s">
        <v>0</v>
      </c>
    </row>
    <row r="14524" spans="1:13" hidden="1" x14ac:dyDescent="0.2">
      <c r="A14524" s="27">
        <v>98893</v>
      </c>
      <c r="B14524" s="28" t="s">
        <v>4592</v>
      </c>
      <c r="C14524" s="28" t="s">
        <v>7022</v>
      </c>
      <c r="D14524" s="25">
        <v>42360</v>
      </c>
      <c r="F14524" s="26">
        <v>-1136.6400000000001</v>
      </c>
      <c r="G14524" s="28" t="s">
        <v>3622</v>
      </c>
      <c r="H14524" s="28" t="s">
        <v>6666</v>
      </c>
      <c r="J14524" s="28" t="s">
        <v>4907</v>
      </c>
      <c r="K14524" s="29">
        <v>42360</v>
      </c>
      <c r="L14524" s="28" t="s">
        <v>5544</v>
      </c>
      <c r="M14524" s="28" t="s">
        <v>5888</v>
      </c>
    </row>
    <row r="14525" spans="1:13" hidden="1" x14ac:dyDescent="0.2">
      <c r="A14525" s="27">
        <v>98891</v>
      </c>
      <c r="B14525" s="28" t="s">
        <v>4573</v>
      </c>
      <c r="C14525" s="28" t="s">
        <v>7022</v>
      </c>
      <c r="D14525" s="25">
        <v>42361</v>
      </c>
      <c r="E14525" s="28" t="s">
        <v>3389</v>
      </c>
      <c r="F14525" s="26">
        <v>49.15</v>
      </c>
      <c r="G14525" s="28" t="s">
        <v>5139</v>
      </c>
      <c r="H14525" s="28" t="s">
        <v>3381</v>
      </c>
      <c r="J14525" s="28" t="s">
        <v>4911</v>
      </c>
      <c r="K14525" s="29">
        <v>42361</v>
      </c>
      <c r="L14525" s="28" t="s">
        <v>5538</v>
      </c>
      <c r="M14525" s="28" t="s">
        <v>5855</v>
      </c>
    </row>
    <row r="14526" spans="1:13" hidden="1" x14ac:dyDescent="0.2">
      <c r="A14526" s="27">
        <v>98735</v>
      </c>
      <c r="B14526" s="28" t="s">
        <v>4573</v>
      </c>
      <c r="C14526" s="28" t="s">
        <v>5135</v>
      </c>
      <c r="D14526" s="25">
        <v>42361</v>
      </c>
      <c r="E14526" s="28" t="s">
        <v>40</v>
      </c>
      <c r="F14526" s="26">
        <v>54</v>
      </c>
      <c r="G14526" s="28" t="s">
        <v>3696</v>
      </c>
      <c r="H14526" s="28" t="s">
        <v>4599</v>
      </c>
      <c r="I14526" s="28" t="s">
        <v>41</v>
      </c>
      <c r="J14526" s="28" t="s">
        <v>4909</v>
      </c>
      <c r="K14526" s="29">
        <v>42364</v>
      </c>
      <c r="L14526" s="28" t="s">
        <v>5658</v>
      </c>
      <c r="M14526" s="28" t="s">
        <v>2</v>
      </c>
    </row>
    <row r="14527" spans="1:13" hidden="1" x14ac:dyDescent="0.2">
      <c r="A14527" s="27">
        <v>98736</v>
      </c>
      <c r="B14527" s="28" t="s">
        <v>4573</v>
      </c>
      <c r="C14527" s="28" t="s">
        <v>5135</v>
      </c>
      <c r="D14527" s="25">
        <v>42364</v>
      </c>
      <c r="E14527" s="28" t="s">
        <v>39</v>
      </c>
      <c r="F14527" s="26">
        <v>88.9</v>
      </c>
      <c r="G14527" s="28" t="s">
        <v>3696</v>
      </c>
      <c r="H14527" s="28" t="s">
        <v>4599</v>
      </c>
      <c r="I14527" s="28" t="s">
        <v>41</v>
      </c>
      <c r="J14527" s="28" t="s">
        <v>4909</v>
      </c>
      <c r="K14527" s="29">
        <v>42367</v>
      </c>
      <c r="L14527" s="28" t="s">
        <v>5658</v>
      </c>
      <c r="M14527" s="28" t="s">
        <v>3</v>
      </c>
    </row>
    <row r="14528" spans="1:13" hidden="1" x14ac:dyDescent="0.2">
      <c r="A14528" s="211">
        <v>98739</v>
      </c>
      <c r="B14528" s="28" t="s">
        <v>4573</v>
      </c>
      <c r="C14528" s="28" t="s">
        <v>5135</v>
      </c>
      <c r="D14528" s="25">
        <v>42365</v>
      </c>
      <c r="E14528" s="28" t="s">
        <v>42</v>
      </c>
      <c r="F14528" s="26">
        <v>20.97</v>
      </c>
      <c r="G14528" s="28" t="s">
        <v>6757</v>
      </c>
      <c r="H14528" s="28" t="s">
        <v>3365</v>
      </c>
      <c r="K14528" s="29">
        <v>42367</v>
      </c>
      <c r="L14528" s="28" t="s">
        <v>5658</v>
      </c>
      <c r="M14528" s="28" t="s">
        <v>5</v>
      </c>
    </row>
    <row r="14529" spans="1:13" hidden="1" x14ac:dyDescent="0.2">
      <c r="A14529" s="27">
        <v>98738.1</v>
      </c>
      <c r="B14529" s="28" t="s">
        <v>4573</v>
      </c>
      <c r="C14529" s="28" t="s">
        <v>5135</v>
      </c>
      <c r="D14529" s="25">
        <v>42365</v>
      </c>
      <c r="F14529" s="26">
        <v>28.99</v>
      </c>
      <c r="G14529" s="28" t="s">
        <v>5160</v>
      </c>
      <c r="H14529" s="28" t="s">
        <v>7322</v>
      </c>
      <c r="J14529" s="28" t="s">
        <v>7139</v>
      </c>
      <c r="K14529" s="29">
        <v>42367</v>
      </c>
      <c r="L14529" s="28" t="s">
        <v>5658</v>
      </c>
      <c r="M14529" s="28" t="s">
        <v>4</v>
      </c>
    </row>
    <row r="14530" spans="1:13" hidden="1" x14ac:dyDescent="0.2">
      <c r="A14530" s="27">
        <v>98738.2</v>
      </c>
      <c r="B14530" s="28" t="s">
        <v>4573</v>
      </c>
      <c r="C14530" s="28" t="s">
        <v>5135</v>
      </c>
      <c r="D14530" s="25">
        <v>42365</v>
      </c>
      <c r="E14530" s="28" t="s">
        <v>728</v>
      </c>
      <c r="F14530" s="26">
        <v>4.07</v>
      </c>
      <c r="G14530" s="28" t="s">
        <v>5160</v>
      </c>
      <c r="H14530" s="28" t="s">
        <v>3365</v>
      </c>
      <c r="J14530" s="28" t="s">
        <v>4909</v>
      </c>
      <c r="K14530" s="29">
        <v>42367</v>
      </c>
      <c r="L14530" s="28" t="s">
        <v>5658</v>
      </c>
      <c r="M14530" s="28" t="s">
        <v>4</v>
      </c>
    </row>
    <row r="14531" spans="1:13" hidden="1" x14ac:dyDescent="0.2">
      <c r="A14531" s="27">
        <v>98737</v>
      </c>
      <c r="B14531" s="28" t="s">
        <v>4573</v>
      </c>
      <c r="C14531" s="28" t="s">
        <v>5135</v>
      </c>
      <c r="D14531" s="25">
        <v>42365</v>
      </c>
      <c r="F14531" s="26">
        <v>4.8</v>
      </c>
      <c r="G14531" s="28" t="s">
        <v>5382</v>
      </c>
      <c r="H14531" s="28" t="s">
        <v>7322</v>
      </c>
      <c r="J14531" s="28" t="s">
        <v>7139</v>
      </c>
      <c r="K14531" s="29">
        <v>42367</v>
      </c>
      <c r="L14531" s="28" t="s">
        <v>5658</v>
      </c>
      <c r="M14531" s="28" t="s">
        <v>1856</v>
      </c>
    </row>
    <row r="14532" spans="1:13" hidden="1" x14ac:dyDescent="0.2">
      <c r="A14532" s="211">
        <v>98741</v>
      </c>
      <c r="B14532" s="28" t="s">
        <v>4573</v>
      </c>
      <c r="C14532" s="28" t="s">
        <v>5135</v>
      </c>
      <c r="D14532" s="25">
        <v>42366</v>
      </c>
      <c r="F14532" s="26">
        <v>8.74</v>
      </c>
      <c r="G14532" s="28" t="s">
        <v>2208</v>
      </c>
      <c r="H14532" s="28" t="s">
        <v>3365</v>
      </c>
      <c r="J14532" s="28" t="s">
        <v>4909</v>
      </c>
      <c r="K14532" s="29">
        <v>42367</v>
      </c>
      <c r="L14532" s="28" t="s">
        <v>5658</v>
      </c>
      <c r="M14532" s="28" t="s">
        <v>705</v>
      </c>
    </row>
    <row r="14533" spans="1:13" hidden="1" x14ac:dyDescent="0.2">
      <c r="A14533" s="211">
        <v>98740</v>
      </c>
      <c r="B14533" s="28" t="s">
        <v>4573</v>
      </c>
      <c r="C14533" s="28" t="s">
        <v>5135</v>
      </c>
      <c r="D14533" s="25">
        <v>42366</v>
      </c>
      <c r="F14533" s="26">
        <v>45.31</v>
      </c>
      <c r="G14533" s="28" t="s">
        <v>898</v>
      </c>
      <c r="H14533" s="28" t="s">
        <v>3365</v>
      </c>
      <c r="J14533" s="28" t="s">
        <v>4909</v>
      </c>
      <c r="K14533" s="29">
        <v>42367</v>
      </c>
      <c r="L14533" s="28" t="s">
        <v>5658</v>
      </c>
      <c r="M14533" s="28" t="s">
        <v>7231</v>
      </c>
    </row>
    <row r="14534" spans="1:13" hidden="1" x14ac:dyDescent="0.2">
      <c r="A14534" s="211">
        <v>98743</v>
      </c>
      <c r="B14534" s="28" t="s">
        <v>4573</v>
      </c>
      <c r="C14534" s="28" t="s">
        <v>5135</v>
      </c>
      <c r="D14534" s="25">
        <v>42367</v>
      </c>
      <c r="F14534" s="26">
        <v>13.49</v>
      </c>
      <c r="G14534" s="28" t="s">
        <v>1555</v>
      </c>
      <c r="H14534" s="28" t="s">
        <v>3370</v>
      </c>
      <c r="J14534" s="28" t="s">
        <v>4909</v>
      </c>
      <c r="K14534" s="29">
        <v>42368</v>
      </c>
      <c r="L14534" s="28" t="s">
        <v>5658</v>
      </c>
      <c r="M14534" s="28" t="s">
        <v>3794</v>
      </c>
    </row>
    <row r="14535" spans="1:13" hidden="1" x14ac:dyDescent="0.2">
      <c r="A14535" s="27">
        <v>98742</v>
      </c>
      <c r="B14535" s="28" t="s">
        <v>4573</v>
      </c>
      <c r="C14535" s="28" t="s">
        <v>5135</v>
      </c>
      <c r="D14535" s="25">
        <v>42367</v>
      </c>
      <c r="F14535" s="26">
        <v>3.44</v>
      </c>
      <c r="G14535" s="28" t="s">
        <v>7119</v>
      </c>
      <c r="H14535" s="28" t="s">
        <v>3365</v>
      </c>
      <c r="J14535" s="28" t="s">
        <v>4911</v>
      </c>
      <c r="K14535" s="29">
        <v>42368</v>
      </c>
      <c r="L14535" s="28" t="s">
        <v>5658</v>
      </c>
      <c r="M14535" s="28" t="s">
        <v>6161</v>
      </c>
    </row>
    <row r="14536" spans="1:13" hidden="1" x14ac:dyDescent="0.2">
      <c r="A14536" s="27">
        <v>98889</v>
      </c>
      <c r="B14536" s="28" t="s">
        <v>4573</v>
      </c>
      <c r="C14536" s="28" t="s">
        <v>7022</v>
      </c>
      <c r="D14536" s="25">
        <v>42367</v>
      </c>
      <c r="F14536" s="26">
        <v>35</v>
      </c>
      <c r="G14536" s="28" t="s">
        <v>5152</v>
      </c>
      <c r="H14536" s="28" t="s">
        <v>7311</v>
      </c>
      <c r="J14536" s="28" t="s">
        <v>4683</v>
      </c>
      <c r="K14536" s="29">
        <v>42367</v>
      </c>
      <c r="L14536" s="28" t="s">
        <v>8326</v>
      </c>
      <c r="M14536" s="28" t="s">
        <v>8327</v>
      </c>
    </row>
    <row r="14537" spans="1:13" hidden="1" x14ac:dyDescent="0.2">
      <c r="A14537" s="27">
        <v>98907</v>
      </c>
      <c r="B14537" s="28" t="s">
        <v>4573</v>
      </c>
      <c r="C14537" s="28" t="s">
        <v>2008</v>
      </c>
      <c r="D14537" s="25">
        <v>42367</v>
      </c>
      <c r="F14537" s="26">
        <v>47.79</v>
      </c>
      <c r="G14537" s="28" t="s">
        <v>683</v>
      </c>
      <c r="H14537" s="28" t="s">
        <v>3365</v>
      </c>
      <c r="J14537" s="28" t="s">
        <v>4909</v>
      </c>
      <c r="K14537" s="29">
        <v>42368</v>
      </c>
      <c r="L14537" s="28" t="s">
        <v>5658</v>
      </c>
      <c r="M14537" s="28" t="s">
        <v>4836</v>
      </c>
    </row>
    <row r="14538" spans="1:13" hidden="1" x14ac:dyDescent="0.2">
      <c r="A14538" s="27">
        <v>98890</v>
      </c>
      <c r="B14538" s="28" t="s">
        <v>4573</v>
      </c>
      <c r="C14538" s="28" t="s">
        <v>7022</v>
      </c>
      <c r="D14538" s="25">
        <v>42367</v>
      </c>
      <c r="F14538" s="26">
        <v>49.28</v>
      </c>
      <c r="G14538" s="28" t="s">
        <v>6790</v>
      </c>
      <c r="H14538" s="28" t="s">
        <v>3381</v>
      </c>
      <c r="J14538" s="28" t="s">
        <v>4909</v>
      </c>
      <c r="K14538" s="29">
        <v>42367</v>
      </c>
      <c r="L14538" s="28" t="s">
        <v>5538</v>
      </c>
      <c r="M14538" s="28" t="s">
        <v>5849</v>
      </c>
    </row>
    <row r="14539" spans="1:13" hidden="1" x14ac:dyDescent="0.2">
      <c r="A14539" s="27">
        <v>98903</v>
      </c>
      <c r="B14539" s="28" t="s">
        <v>7124</v>
      </c>
      <c r="C14539" s="28" t="s">
        <v>4574</v>
      </c>
      <c r="D14539" s="25">
        <v>42367</v>
      </c>
      <c r="F14539" s="26">
        <v>-0.09</v>
      </c>
      <c r="G14539" s="28" t="s">
        <v>4574</v>
      </c>
      <c r="H14539" s="28" t="s">
        <v>6666</v>
      </c>
      <c r="K14539" s="29">
        <v>42367</v>
      </c>
      <c r="L14539" s="28" t="s">
        <v>7206</v>
      </c>
      <c r="M14539" s="28" t="s">
        <v>7743</v>
      </c>
    </row>
    <row r="14540" spans="1:13" x14ac:dyDescent="0.2">
      <c r="A14540" s="27">
        <v>98888</v>
      </c>
      <c r="B14540" s="28" t="s">
        <v>4573</v>
      </c>
      <c r="C14540" s="28" t="s">
        <v>7022</v>
      </c>
      <c r="D14540" s="25">
        <v>42368</v>
      </c>
      <c r="F14540" s="26">
        <v>2.2999999999999998</v>
      </c>
      <c r="G14540" s="28" t="s">
        <v>2201</v>
      </c>
      <c r="H14540" s="28" t="s">
        <v>7151</v>
      </c>
      <c r="J14540" s="28" t="s">
        <v>4911</v>
      </c>
      <c r="K14540" s="29">
        <v>42368</v>
      </c>
      <c r="L14540" s="28" t="s">
        <v>5361</v>
      </c>
      <c r="M14540" s="28" t="s">
        <v>7737</v>
      </c>
    </row>
    <row r="14541" spans="1:13" hidden="1" x14ac:dyDescent="0.2">
      <c r="A14541" s="27">
        <v>98908</v>
      </c>
      <c r="B14541" s="28" t="s">
        <v>4573</v>
      </c>
      <c r="C14541" s="28" t="s">
        <v>2008</v>
      </c>
      <c r="D14541" s="25">
        <v>42368</v>
      </c>
      <c r="F14541" s="26">
        <v>2.0499999999999998</v>
      </c>
      <c r="G14541" s="28" t="s">
        <v>683</v>
      </c>
      <c r="H14541" s="28" t="s">
        <v>3365</v>
      </c>
      <c r="J14541" s="28" t="s">
        <v>4909</v>
      </c>
      <c r="K14541" s="29">
        <v>42369</v>
      </c>
      <c r="L14541" s="28" t="s">
        <v>5658</v>
      </c>
      <c r="M14541" s="28" t="s">
        <v>4836</v>
      </c>
    </row>
    <row r="14542" spans="1:13" hidden="1" x14ac:dyDescent="0.2">
      <c r="A14542" s="27">
        <v>98744</v>
      </c>
      <c r="B14542" s="28" t="s">
        <v>4573</v>
      </c>
      <c r="C14542" s="28" t="s">
        <v>5135</v>
      </c>
      <c r="D14542" s="25">
        <v>42368</v>
      </c>
      <c r="F14542" s="26">
        <v>2.74</v>
      </c>
      <c r="G14542" s="28" t="s">
        <v>5137</v>
      </c>
      <c r="H14542" s="28" t="s">
        <v>3365</v>
      </c>
      <c r="J14542" s="28" t="s">
        <v>4909</v>
      </c>
      <c r="K14542" s="29">
        <v>42369</v>
      </c>
      <c r="L14542" s="28" t="s">
        <v>5658</v>
      </c>
      <c r="M14542" s="28" t="s">
        <v>6195</v>
      </c>
    </row>
    <row r="14543" spans="1:13" hidden="1" x14ac:dyDescent="0.2">
      <c r="A14543" s="211">
        <v>98902</v>
      </c>
      <c r="B14543" s="28" t="s">
        <v>4573</v>
      </c>
      <c r="C14543" s="28" t="s">
        <v>4574</v>
      </c>
      <c r="D14543" s="25">
        <v>42369</v>
      </c>
      <c r="E14543" s="28" t="s">
        <v>3943</v>
      </c>
      <c r="F14543" s="26">
        <v>168.64</v>
      </c>
      <c r="G14543" s="28" t="s">
        <v>7022</v>
      </c>
      <c r="H14543" s="28" t="s">
        <v>3381</v>
      </c>
      <c r="K14543" s="29">
        <v>42369</v>
      </c>
      <c r="L14543" s="28" t="s">
        <v>7174</v>
      </c>
      <c r="M14543" s="28" t="s">
        <v>7741</v>
      </c>
    </row>
    <row r="14544" spans="1:13" hidden="1" x14ac:dyDescent="0.2">
      <c r="A14544" s="211">
        <v>98886</v>
      </c>
      <c r="B14544" s="28" t="s">
        <v>4573</v>
      </c>
      <c r="C14544" s="28" t="s">
        <v>7022</v>
      </c>
      <c r="D14544" s="25">
        <v>42369</v>
      </c>
      <c r="F14544" s="26">
        <v>5</v>
      </c>
      <c r="G14544" s="28" t="s">
        <v>5134</v>
      </c>
      <c r="H14544" s="28" t="s">
        <v>5954</v>
      </c>
      <c r="J14544" s="28" t="s">
        <v>4912</v>
      </c>
      <c r="K14544" s="29">
        <v>42369</v>
      </c>
      <c r="L14544" s="28" t="s">
        <v>5538</v>
      </c>
      <c r="M14544" s="28" t="s">
        <v>7736</v>
      </c>
    </row>
    <row r="14545" spans="1:13" x14ac:dyDescent="0.2">
      <c r="A14545" s="27">
        <v>98884</v>
      </c>
      <c r="B14545" s="28" t="s">
        <v>4573</v>
      </c>
      <c r="C14545" s="28" t="s">
        <v>7022</v>
      </c>
      <c r="D14545" s="25">
        <v>42369</v>
      </c>
      <c r="F14545" s="26">
        <v>4.5999999999999996</v>
      </c>
      <c r="G14545" s="28" t="s">
        <v>2201</v>
      </c>
      <c r="H14545" s="28" t="s">
        <v>7151</v>
      </c>
      <c r="J14545" s="28" t="s">
        <v>4911</v>
      </c>
      <c r="K14545" s="29">
        <v>42369</v>
      </c>
      <c r="L14545" s="28" t="s">
        <v>5361</v>
      </c>
      <c r="M14545" s="28" t="s">
        <v>7735</v>
      </c>
    </row>
    <row r="14546" spans="1:13" hidden="1" x14ac:dyDescent="0.2">
      <c r="A14546" s="27">
        <v>98885</v>
      </c>
      <c r="B14546" s="28" t="s">
        <v>4579</v>
      </c>
      <c r="C14546" s="28" t="s">
        <v>7022</v>
      </c>
      <c r="D14546" s="25">
        <v>42369</v>
      </c>
      <c r="F14546" s="26">
        <v>3289.91</v>
      </c>
      <c r="G14546" s="28" t="s">
        <v>5135</v>
      </c>
      <c r="H14546" s="28" t="s">
        <v>6667</v>
      </c>
      <c r="K14546" s="29">
        <v>42369</v>
      </c>
      <c r="L14546" s="28" t="s">
        <v>5538</v>
      </c>
      <c r="M14546" s="28" t="s">
        <v>8343</v>
      </c>
    </row>
    <row r="14547" spans="1:13" hidden="1" x14ac:dyDescent="0.2">
      <c r="A14547" s="27">
        <v>98745</v>
      </c>
      <c r="B14547" s="28" t="s">
        <v>4573</v>
      </c>
      <c r="C14547" s="28" t="s">
        <v>5135</v>
      </c>
      <c r="D14547" s="25">
        <v>42369</v>
      </c>
      <c r="F14547" s="26">
        <v>6.05</v>
      </c>
      <c r="G14547" s="28" t="s">
        <v>7119</v>
      </c>
      <c r="H14547" s="28" t="s">
        <v>3365</v>
      </c>
      <c r="J14547" s="28" t="s">
        <v>4911</v>
      </c>
      <c r="K14547" s="29">
        <v>42371</v>
      </c>
      <c r="L14547" s="28" t="s">
        <v>5658</v>
      </c>
      <c r="M14547" s="28" t="s">
        <v>6161</v>
      </c>
    </row>
    <row r="14548" spans="1:13" hidden="1" x14ac:dyDescent="0.2">
      <c r="A14548" s="27">
        <v>98910</v>
      </c>
      <c r="B14548" s="28" t="s">
        <v>4573</v>
      </c>
      <c r="C14548" s="28" t="s">
        <v>2008</v>
      </c>
      <c r="D14548" s="25">
        <v>42369</v>
      </c>
      <c r="F14548" s="26">
        <v>48.11</v>
      </c>
      <c r="G14548" s="28" t="s">
        <v>683</v>
      </c>
      <c r="H14548" s="28" t="s">
        <v>3365</v>
      </c>
      <c r="J14548" s="28" t="s">
        <v>4909</v>
      </c>
      <c r="K14548" s="29">
        <v>42373</v>
      </c>
      <c r="L14548" s="28" t="s">
        <v>5658</v>
      </c>
      <c r="M14548" s="28" t="s">
        <v>5345</v>
      </c>
    </row>
    <row r="14549" spans="1:13" hidden="1" x14ac:dyDescent="0.2">
      <c r="A14549" s="27">
        <v>98887</v>
      </c>
      <c r="B14549" s="28" t="s">
        <v>4573</v>
      </c>
      <c r="C14549" s="28" t="s">
        <v>7022</v>
      </c>
      <c r="D14549" s="25">
        <v>42369</v>
      </c>
      <c r="F14549" s="26">
        <v>17</v>
      </c>
      <c r="G14549" s="28" t="s">
        <v>5136</v>
      </c>
      <c r="H14549" s="28" t="s">
        <v>3381</v>
      </c>
      <c r="J14549" s="28" t="s">
        <v>4911</v>
      </c>
      <c r="K14549" s="29">
        <v>42369</v>
      </c>
      <c r="L14549" s="28" t="s">
        <v>5538</v>
      </c>
      <c r="M14549" s="28" t="s">
        <v>5848</v>
      </c>
    </row>
    <row r="14550" spans="1:13" hidden="1" x14ac:dyDescent="0.2">
      <c r="A14550" s="211">
        <v>98966</v>
      </c>
      <c r="B14550" s="28" t="s">
        <v>4573</v>
      </c>
      <c r="C14550" s="28" t="s">
        <v>4580</v>
      </c>
      <c r="D14550" s="25">
        <v>42370</v>
      </c>
      <c r="E14550" s="28" t="s">
        <v>7830</v>
      </c>
      <c r="F14550" s="26">
        <v>40</v>
      </c>
      <c r="G14550" s="28" t="s">
        <v>7120</v>
      </c>
      <c r="H14550" s="28" t="s">
        <v>3484</v>
      </c>
      <c r="J14550" s="28" t="s">
        <v>4908</v>
      </c>
    </row>
    <row r="14551" spans="1:13" hidden="1" x14ac:dyDescent="0.2">
      <c r="A14551" s="211">
        <v>98967</v>
      </c>
      <c r="B14551" s="28" t="s">
        <v>4573</v>
      </c>
      <c r="C14551" s="28" t="s">
        <v>4580</v>
      </c>
      <c r="D14551" s="25">
        <v>42370</v>
      </c>
      <c r="E14551" s="28" t="s">
        <v>7831</v>
      </c>
      <c r="F14551" s="26">
        <v>40</v>
      </c>
      <c r="G14551" s="28" t="s">
        <v>2203</v>
      </c>
      <c r="H14551" s="28" t="s">
        <v>3370</v>
      </c>
      <c r="J14551" s="28" t="s">
        <v>4909</v>
      </c>
    </row>
    <row r="14552" spans="1:13" hidden="1" x14ac:dyDescent="0.2">
      <c r="A14552" s="27">
        <v>98965</v>
      </c>
      <c r="B14552" s="28" t="s">
        <v>4573</v>
      </c>
      <c r="C14552" s="28" t="s">
        <v>4580</v>
      </c>
      <c r="D14552" s="25">
        <v>42370</v>
      </c>
      <c r="E14552" s="28" t="s">
        <v>7829</v>
      </c>
      <c r="F14552" s="26">
        <v>60</v>
      </c>
      <c r="G14552" s="28" t="s">
        <v>3696</v>
      </c>
      <c r="H14552" s="28" t="s">
        <v>3488</v>
      </c>
      <c r="J14552" s="28" t="s">
        <v>4908</v>
      </c>
    </row>
    <row r="14553" spans="1:13" hidden="1" x14ac:dyDescent="0.2">
      <c r="A14553" s="27">
        <v>98970</v>
      </c>
      <c r="B14553" s="28" t="s">
        <v>4573</v>
      </c>
      <c r="C14553" s="28" t="s">
        <v>4580</v>
      </c>
      <c r="D14553" s="25">
        <v>42370</v>
      </c>
      <c r="E14553" s="28" t="s">
        <v>2995</v>
      </c>
      <c r="F14553" s="26">
        <v>110</v>
      </c>
      <c r="G14553" s="28" t="s">
        <v>4595</v>
      </c>
      <c r="H14553" s="28" t="s">
        <v>4595</v>
      </c>
    </row>
    <row r="14554" spans="1:13" hidden="1" x14ac:dyDescent="0.2">
      <c r="A14554" s="27">
        <v>98969</v>
      </c>
      <c r="B14554" s="28" t="s">
        <v>5150</v>
      </c>
      <c r="C14554" s="28" t="s">
        <v>4580</v>
      </c>
      <c r="D14554" s="25">
        <v>42370</v>
      </c>
      <c r="E14554" s="28" t="s">
        <v>2994</v>
      </c>
      <c r="F14554" s="26">
        <v>-250</v>
      </c>
      <c r="G14554" s="28" t="s">
        <v>4574</v>
      </c>
      <c r="H14554" s="28" t="s">
        <v>6667</v>
      </c>
    </row>
    <row r="14555" spans="1:13" hidden="1" x14ac:dyDescent="0.2">
      <c r="A14555" s="27">
        <v>98909</v>
      </c>
      <c r="B14555" s="28" t="s">
        <v>4573</v>
      </c>
      <c r="C14555" s="28" t="s">
        <v>2008</v>
      </c>
      <c r="D14555" s="25">
        <v>42371</v>
      </c>
      <c r="F14555" s="26">
        <v>48.51</v>
      </c>
      <c r="G14555" s="28" t="s">
        <v>683</v>
      </c>
      <c r="H14555" s="28" t="s">
        <v>3365</v>
      </c>
      <c r="J14555" s="28" t="s">
        <v>4909</v>
      </c>
      <c r="K14555" s="29">
        <v>42373</v>
      </c>
      <c r="L14555" s="28" t="s">
        <v>5658</v>
      </c>
      <c r="M14555" s="28" t="s">
        <v>4834</v>
      </c>
    </row>
    <row r="14556" spans="1:13" hidden="1" x14ac:dyDescent="0.2">
      <c r="A14556" s="27">
        <v>98746</v>
      </c>
      <c r="B14556" s="28" t="s">
        <v>4573</v>
      </c>
      <c r="C14556" s="28" t="s">
        <v>5135</v>
      </c>
      <c r="D14556" s="25">
        <v>42372</v>
      </c>
      <c r="F14556" s="26">
        <v>67.900000000000006</v>
      </c>
      <c r="G14556" s="28" t="s">
        <v>2158</v>
      </c>
      <c r="H14556" s="28" t="s">
        <v>3484</v>
      </c>
      <c r="J14556" s="28" t="s">
        <v>4909</v>
      </c>
      <c r="K14556" s="29">
        <v>42374</v>
      </c>
      <c r="L14556" s="28" t="s">
        <v>5658</v>
      </c>
      <c r="M14556" s="28" t="s">
        <v>6400</v>
      </c>
    </row>
    <row r="14557" spans="1:13" hidden="1" x14ac:dyDescent="0.2">
      <c r="A14557" s="211">
        <v>98924</v>
      </c>
      <c r="B14557" s="28" t="s">
        <v>4573</v>
      </c>
      <c r="C14557" s="28" t="s">
        <v>5133</v>
      </c>
      <c r="D14557" s="25">
        <v>42373</v>
      </c>
      <c r="F14557" s="26">
        <v>-50</v>
      </c>
      <c r="G14557" s="28" t="s">
        <v>7022</v>
      </c>
      <c r="H14557" s="28" t="s">
        <v>6667</v>
      </c>
      <c r="K14557" s="29">
        <v>42373</v>
      </c>
      <c r="L14557" s="28" t="s">
        <v>5658</v>
      </c>
      <c r="M14557" s="28" t="s">
        <v>7752</v>
      </c>
    </row>
    <row r="14558" spans="1:13" hidden="1" x14ac:dyDescent="0.2">
      <c r="A14558" s="211">
        <v>98883</v>
      </c>
      <c r="B14558" s="28" t="s">
        <v>4573</v>
      </c>
      <c r="C14558" s="28" t="s">
        <v>7022</v>
      </c>
      <c r="D14558" s="25">
        <v>42373</v>
      </c>
      <c r="E14558" s="28" t="s">
        <v>6701</v>
      </c>
      <c r="F14558" s="26">
        <v>375</v>
      </c>
      <c r="G14558" s="28" t="s">
        <v>5678</v>
      </c>
      <c r="H14558" s="28" t="s">
        <v>7154</v>
      </c>
      <c r="J14558" s="28" t="s">
        <v>4906</v>
      </c>
      <c r="K14558" s="29">
        <v>42373</v>
      </c>
      <c r="L14558" s="28" t="s">
        <v>5538</v>
      </c>
      <c r="M14558" s="28" t="s">
        <v>5847</v>
      </c>
    </row>
    <row r="14559" spans="1:13" hidden="1" x14ac:dyDescent="0.2">
      <c r="A14559" s="211">
        <v>98747</v>
      </c>
      <c r="B14559" s="28" t="s">
        <v>4573</v>
      </c>
      <c r="C14559" s="28" t="s">
        <v>5135</v>
      </c>
      <c r="D14559" s="25">
        <v>42373</v>
      </c>
      <c r="E14559" s="28" t="s">
        <v>33</v>
      </c>
      <c r="F14559" s="26">
        <v>30</v>
      </c>
      <c r="G14559" s="28" t="s">
        <v>2593</v>
      </c>
      <c r="H14559" s="28" t="s">
        <v>7324</v>
      </c>
      <c r="I14559" s="28" t="s">
        <v>2516</v>
      </c>
      <c r="K14559" s="29">
        <v>42374</v>
      </c>
      <c r="L14559" s="28" t="s">
        <v>5658</v>
      </c>
      <c r="M14559" s="28" t="s">
        <v>7582</v>
      </c>
    </row>
    <row r="14560" spans="1:13" hidden="1" x14ac:dyDescent="0.2">
      <c r="A14560" s="211">
        <v>98881</v>
      </c>
      <c r="B14560" s="28" t="s">
        <v>4573</v>
      </c>
      <c r="C14560" s="28" t="s">
        <v>7022</v>
      </c>
      <c r="D14560" s="25">
        <v>42373</v>
      </c>
      <c r="E14560" s="28" t="s">
        <v>3382</v>
      </c>
      <c r="F14560" s="26">
        <v>144</v>
      </c>
      <c r="G14560" s="28" t="s">
        <v>5414</v>
      </c>
      <c r="H14560" s="28" t="s">
        <v>3381</v>
      </c>
      <c r="J14560" s="28" t="s">
        <v>4909</v>
      </c>
      <c r="K14560" s="29">
        <v>42373</v>
      </c>
      <c r="L14560" s="28" t="s">
        <v>5538</v>
      </c>
      <c r="M14560" s="28" t="s">
        <v>5845</v>
      </c>
    </row>
    <row r="14561" spans="1:13" x14ac:dyDescent="0.2">
      <c r="A14561" s="27">
        <v>98868</v>
      </c>
      <c r="B14561" s="28" t="s">
        <v>4573</v>
      </c>
      <c r="C14561" s="28" t="s">
        <v>7022</v>
      </c>
      <c r="D14561" s="25">
        <v>42373</v>
      </c>
      <c r="F14561" s="26">
        <v>4.5999999999999996</v>
      </c>
      <c r="G14561" s="28" t="s">
        <v>2201</v>
      </c>
      <c r="H14561" s="28" t="s">
        <v>7151</v>
      </c>
      <c r="J14561" s="28" t="s">
        <v>4911</v>
      </c>
      <c r="K14561" s="29">
        <v>42373</v>
      </c>
      <c r="L14561" s="28" t="s">
        <v>5361</v>
      </c>
      <c r="M14561" s="28" t="s">
        <v>7734</v>
      </c>
    </row>
    <row r="14562" spans="1:13" hidden="1" x14ac:dyDescent="0.2">
      <c r="A14562" s="27">
        <v>98876</v>
      </c>
      <c r="B14562" s="28" t="s">
        <v>4573</v>
      </c>
      <c r="C14562" s="28" t="s">
        <v>7022</v>
      </c>
      <c r="D14562" s="25">
        <v>42373</v>
      </c>
      <c r="F14562" s="26">
        <v>35</v>
      </c>
      <c r="G14562" s="28" t="s">
        <v>5152</v>
      </c>
      <c r="H14562" s="28" t="s">
        <v>7311</v>
      </c>
      <c r="J14562" s="28" t="s">
        <v>4683</v>
      </c>
      <c r="K14562" s="29">
        <v>42373</v>
      </c>
      <c r="L14562" s="28" t="s">
        <v>8326</v>
      </c>
      <c r="M14562" s="28" t="s">
        <v>8327</v>
      </c>
    </row>
    <row r="14563" spans="1:13" hidden="1" x14ac:dyDescent="0.2">
      <c r="A14563" s="27">
        <v>98878</v>
      </c>
      <c r="B14563" s="28" t="s">
        <v>4579</v>
      </c>
      <c r="C14563" s="28" t="s">
        <v>7022</v>
      </c>
      <c r="D14563" s="25">
        <v>42373</v>
      </c>
      <c r="F14563" s="26">
        <v>661.12</v>
      </c>
      <c r="G14563" s="28" t="s">
        <v>2008</v>
      </c>
      <c r="H14563" s="28" t="s">
        <v>6667</v>
      </c>
      <c r="K14563" s="29">
        <v>42373</v>
      </c>
      <c r="L14563" s="28" t="s">
        <v>5538</v>
      </c>
      <c r="M14563" s="28" t="s">
        <v>8335</v>
      </c>
    </row>
    <row r="14564" spans="1:13" hidden="1" x14ac:dyDescent="0.2">
      <c r="A14564" s="27">
        <v>98912</v>
      </c>
      <c r="B14564" s="28" t="s">
        <v>4573</v>
      </c>
      <c r="C14564" s="28" t="s">
        <v>2008</v>
      </c>
      <c r="D14564" s="25">
        <v>42373</v>
      </c>
      <c r="F14564" s="26">
        <v>43.04</v>
      </c>
      <c r="G14564" s="28" t="s">
        <v>683</v>
      </c>
      <c r="H14564" s="28" t="s">
        <v>3365</v>
      </c>
      <c r="J14564" s="28" t="s">
        <v>4909</v>
      </c>
      <c r="K14564" s="29">
        <v>42374</v>
      </c>
      <c r="L14564" s="28" t="s">
        <v>5658</v>
      </c>
      <c r="M14564" s="28" t="s">
        <v>4832</v>
      </c>
    </row>
    <row r="14565" spans="1:13" hidden="1" x14ac:dyDescent="0.2">
      <c r="A14565" s="27">
        <v>98870</v>
      </c>
      <c r="B14565" s="28" t="s">
        <v>4579</v>
      </c>
      <c r="C14565" s="28" t="s">
        <v>7022</v>
      </c>
      <c r="D14565" s="25">
        <v>42373</v>
      </c>
      <c r="F14565" s="26">
        <v>250</v>
      </c>
      <c r="G14565" s="28" t="s">
        <v>2883</v>
      </c>
      <c r="H14565" s="28" t="s">
        <v>6667</v>
      </c>
      <c r="K14565" s="29">
        <v>42373</v>
      </c>
      <c r="L14565" s="28" t="s">
        <v>8326</v>
      </c>
      <c r="M14565" s="28" t="s">
        <v>5834</v>
      </c>
    </row>
    <row r="14566" spans="1:13" hidden="1" x14ac:dyDescent="0.2">
      <c r="A14566" s="27">
        <v>98872</v>
      </c>
      <c r="B14566" s="28" t="s">
        <v>4579</v>
      </c>
      <c r="C14566" s="28" t="s">
        <v>7022</v>
      </c>
      <c r="D14566" s="25">
        <v>42373</v>
      </c>
      <c r="F14566" s="26">
        <v>150</v>
      </c>
      <c r="G14566" s="28" t="s">
        <v>2885</v>
      </c>
      <c r="H14566" s="28" t="s">
        <v>6667</v>
      </c>
      <c r="K14566" s="29">
        <v>42373</v>
      </c>
      <c r="L14566" s="28" t="s">
        <v>8326</v>
      </c>
      <c r="M14566" s="28" t="s">
        <v>5837</v>
      </c>
    </row>
    <row r="14567" spans="1:13" hidden="1" x14ac:dyDescent="0.2">
      <c r="A14567" s="27">
        <v>98869</v>
      </c>
      <c r="B14567" s="28" t="s">
        <v>4579</v>
      </c>
      <c r="C14567" s="28" t="s">
        <v>7022</v>
      </c>
      <c r="D14567" s="25">
        <v>42373</v>
      </c>
      <c r="F14567" s="26">
        <v>250</v>
      </c>
      <c r="G14567" s="28" t="s">
        <v>2882</v>
      </c>
      <c r="H14567" s="28" t="s">
        <v>6667</v>
      </c>
      <c r="K14567" s="29">
        <v>42373</v>
      </c>
      <c r="L14567" s="28" t="s">
        <v>8326</v>
      </c>
      <c r="M14567" s="28" t="s">
        <v>5833</v>
      </c>
    </row>
    <row r="14568" spans="1:13" hidden="1" x14ac:dyDescent="0.2">
      <c r="A14568" s="27">
        <v>98875</v>
      </c>
      <c r="B14568" s="28" t="s">
        <v>4579</v>
      </c>
      <c r="C14568" s="28" t="s">
        <v>7022</v>
      </c>
      <c r="D14568" s="25">
        <v>42373</v>
      </c>
      <c r="F14568" s="26">
        <v>50</v>
      </c>
      <c r="G14568" s="28" t="s">
        <v>2887</v>
      </c>
      <c r="H14568" s="28" t="s">
        <v>6667</v>
      </c>
      <c r="K14568" s="29">
        <v>42373</v>
      </c>
      <c r="L14568" s="28" t="s">
        <v>8326</v>
      </c>
      <c r="M14568" s="28" t="s">
        <v>5840</v>
      </c>
    </row>
    <row r="14569" spans="1:13" hidden="1" x14ac:dyDescent="0.2">
      <c r="A14569" s="27">
        <v>98874</v>
      </c>
      <c r="B14569" s="28" t="s">
        <v>4579</v>
      </c>
      <c r="C14569" s="28" t="s">
        <v>7022</v>
      </c>
      <c r="D14569" s="25">
        <v>42373</v>
      </c>
      <c r="F14569" s="26">
        <v>80</v>
      </c>
      <c r="G14569" s="28" t="s">
        <v>2886</v>
      </c>
      <c r="H14569" s="28" t="s">
        <v>6667</v>
      </c>
      <c r="K14569" s="29">
        <v>42373</v>
      </c>
      <c r="L14569" s="28" t="s">
        <v>8326</v>
      </c>
      <c r="M14569" s="28" t="s">
        <v>5839</v>
      </c>
    </row>
    <row r="14570" spans="1:13" hidden="1" x14ac:dyDescent="0.2">
      <c r="A14570" s="27">
        <v>98882</v>
      </c>
      <c r="B14570" s="28" t="s">
        <v>4579</v>
      </c>
      <c r="C14570" s="28" t="s">
        <v>7022</v>
      </c>
      <c r="D14570" s="25">
        <v>42373</v>
      </c>
      <c r="F14570" s="26">
        <v>50</v>
      </c>
      <c r="G14570" s="28" t="s">
        <v>5133</v>
      </c>
      <c r="H14570" s="28" t="s">
        <v>6667</v>
      </c>
      <c r="K14570" s="29">
        <v>42373</v>
      </c>
      <c r="L14570" s="28" t="s">
        <v>5538</v>
      </c>
      <c r="M14570" s="28" t="s">
        <v>5846</v>
      </c>
    </row>
    <row r="14571" spans="1:13" hidden="1" x14ac:dyDescent="0.2">
      <c r="A14571" s="27">
        <v>98879</v>
      </c>
      <c r="B14571" s="28" t="s">
        <v>4573</v>
      </c>
      <c r="C14571" s="28" t="s">
        <v>7022</v>
      </c>
      <c r="D14571" s="25">
        <v>42373</v>
      </c>
      <c r="F14571" s="26">
        <v>42.78</v>
      </c>
      <c r="G14571" s="28" t="s">
        <v>6021</v>
      </c>
      <c r="H14571" s="28" t="s">
        <v>3381</v>
      </c>
      <c r="J14571" s="28" t="s">
        <v>4909</v>
      </c>
      <c r="K14571" s="29">
        <v>42373</v>
      </c>
      <c r="L14571" s="28" t="s">
        <v>5538</v>
      </c>
      <c r="M14571" s="28" t="s">
        <v>5843</v>
      </c>
    </row>
    <row r="14572" spans="1:13" hidden="1" x14ac:dyDescent="0.2">
      <c r="A14572" s="27">
        <v>98880</v>
      </c>
      <c r="B14572" s="28" t="s">
        <v>4573</v>
      </c>
      <c r="C14572" s="28" t="s">
        <v>7022</v>
      </c>
      <c r="D14572" s="25">
        <v>42373</v>
      </c>
      <c r="F14572" s="26">
        <v>12.12</v>
      </c>
      <c r="G14572" s="28" t="s">
        <v>6022</v>
      </c>
      <c r="H14572" s="28" t="s">
        <v>3381</v>
      </c>
      <c r="J14572" s="28" t="s">
        <v>4909</v>
      </c>
      <c r="K14572" s="29">
        <v>42373</v>
      </c>
      <c r="L14572" s="28" t="s">
        <v>5538</v>
      </c>
      <c r="M14572" s="28" t="s">
        <v>5844</v>
      </c>
    </row>
    <row r="14573" spans="1:13" hidden="1" x14ac:dyDescent="0.2">
      <c r="A14573" s="27">
        <v>98871</v>
      </c>
      <c r="B14573" s="28" t="s">
        <v>4573</v>
      </c>
      <c r="C14573" s="28" t="s">
        <v>7022</v>
      </c>
      <c r="D14573" s="25">
        <v>42373</v>
      </c>
      <c r="E14573" s="28" t="s">
        <v>7162</v>
      </c>
      <c r="F14573" s="26">
        <v>220</v>
      </c>
      <c r="G14573" s="28" t="s">
        <v>4595</v>
      </c>
      <c r="H14573" s="28" t="s">
        <v>3370</v>
      </c>
      <c r="J14573" s="28" t="s">
        <v>4906</v>
      </c>
      <c r="K14573" s="29">
        <v>42373</v>
      </c>
      <c r="L14573" s="28" t="s">
        <v>8326</v>
      </c>
      <c r="M14573" s="28" t="s">
        <v>5836</v>
      </c>
    </row>
    <row r="14574" spans="1:13" hidden="1" x14ac:dyDescent="0.2">
      <c r="A14574" s="27">
        <v>98873</v>
      </c>
      <c r="B14574" s="28" t="s">
        <v>4573</v>
      </c>
      <c r="C14574" s="28" t="s">
        <v>7022</v>
      </c>
      <c r="D14574" s="25">
        <v>42373</v>
      </c>
      <c r="E14574" s="28" t="s">
        <v>7163</v>
      </c>
      <c r="F14574" s="26">
        <v>150</v>
      </c>
      <c r="G14574" s="28" t="s">
        <v>4595</v>
      </c>
      <c r="H14574" s="28" t="s">
        <v>3370</v>
      </c>
      <c r="J14574" s="28" t="s">
        <v>4905</v>
      </c>
      <c r="K14574" s="29">
        <v>42373</v>
      </c>
      <c r="L14574" s="28" t="s">
        <v>8326</v>
      </c>
      <c r="M14574" s="28" t="s">
        <v>5838</v>
      </c>
    </row>
    <row r="14575" spans="1:13" hidden="1" x14ac:dyDescent="0.2">
      <c r="A14575" s="27">
        <v>98911</v>
      </c>
      <c r="B14575" s="28" t="s">
        <v>5150</v>
      </c>
      <c r="C14575" s="28" t="s">
        <v>2008</v>
      </c>
      <c r="D14575" s="25">
        <v>42373</v>
      </c>
      <c r="F14575" s="26">
        <v>-661.12</v>
      </c>
      <c r="G14575" s="28" t="s">
        <v>4574</v>
      </c>
      <c r="H14575" s="28" t="s">
        <v>6667</v>
      </c>
      <c r="K14575" s="29">
        <v>42373</v>
      </c>
      <c r="L14575" s="28" t="s">
        <v>5658</v>
      </c>
      <c r="M14575" s="28" t="s">
        <v>4840</v>
      </c>
    </row>
    <row r="14576" spans="1:13" x14ac:dyDescent="0.2">
      <c r="A14576" s="27">
        <v>98748</v>
      </c>
      <c r="B14576" s="28" t="s">
        <v>4573</v>
      </c>
      <c r="C14576" s="28" t="s">
        <v>5135</v>
      </c>
      <c r="D14576" s="25">
        <v>42373</v>
      </c>
      <c r="F14576" s="26">
        <v>266.2</v>
      </c>
      <c r="G14576" s="28" t="s">
        <v>2205</v>
      </c>
      <c r="H14576" s="28" t="s">
        <v>7151</v>
      </c>
      <c r="J14576" s="28" t="s">
        <v>4911</v>
      </c>
      <c r="K14576" s="29">
        <v>42374</v>
      </c>
      <c r="L14576" s="28" t="s">
        <v>5658</v>
      </c>
      <c r="M14576" s="28" t="s">
        <v>1584</v>
      </c>
    </row>
    <row r="14577" spans="1:13" hidden="1" x14ac:dyDescent="0.2">
      <c r="A14577" s="27">
        <v>98877</v>
      </c>
      <c r="B14577" s="28" t="s">
        <v>4573</v>
      </c>
      <c r="C14577" s="28" t="s">
        <v>7022</v>
      </c>
      <c r="D14577" s="25">
        <v>42373</v>
      </c>
      <c r="E14577" s="28" t="s">
        <v>5365</v>
      </c>
      <c r="F14577" s="26">
        <v>183</v>
      </c>
      <c r="G14577" s="28" t="s">
        <v>4597</v>
      </c>
      <c r="H14577" s="28" t="s">
        <v>3381</v>
      </c>
      <c r="J14577" s="28" t="s">
        <v>4909</v>
      </c>
      <c r="K14577" s="29">
        <v>42373</v>
      </c>
      <c r="L14577" s="28" t="s">
        <v>5538</v>
      </c>
      <c r="M14577" s="28" t="s">
        <v>5841</v>
      </c>
    </row>
    <row r="14578" spans="1:13" hidden="1" x14ac:dyDescent="0.2">
      <c r="A14578" s="211">
        <v>98867</v>
      </c>
      <c r="B14578" s="28" t="s">
        <v>4573</v>
      </c>
      <c r="C14578" s="28" t="s">
        <v>7022</v>
      </c>
      <c r="D14578" s="25">
        <v>42374</v>
      </c>
      <c r="F14578" s="26">
        <v>12.1</v>
      </c>
      <c r="G14578" s="28" t="s">
        <v>5143</v>
      </c>
      <c r="H14578" s="28" t="s">
        <v>3381</v>
      </c>
      <c r="J14578" s="28" t="s">
        <v>4909</v>
      </c>
      <c r="K14578" s="29">
        <v>42374</v>
      </c>
      <c r="L14578" s="28" t="s">
        <v>5538</v>
      </c>
      <c r="M14578" s="28" t="s">
        <v>8344</v>
      </c>
    </row>
    <row r="14579" spans="1:13" hidden="1" x14ac:dyDescent="0.2">
      <c r="A14579" s="211">
        <v>98922</v>
      </c>
      <c r="B14579" s="28" t="s">
        <v>4573</v>
      </c>
      <c r="C14579" s="28" t="s">
        <v>5133</v>
      </c>
      <c r="D14579" s="25">
        <v>42374</v>
      </c>
      <c r="F14579" s="26">
        <v>0.01</v>
      </c>
      <c r="G14579" s="28" t="s">
        <v>681</v>
      </c>
      <c r="H14579" s="28" t="s">
        <v>7165</v>
      </c>
      <c r="K14579" s="29">
        <v>42374</v>
      </c>
      <c r="L14579" s="28" t="s">
        <v>5658</v>
      </c>
      <c r="M14579" s="28" t="s">
        <v>2936</v>
      </c>
    </row>
    <row r="14580" spans="1:13" hidden="1" x14ac:dyDescent="0.2">
      <c r="A14580" s="211">
        <v>98750</v>
      </c>
      <c r="B14580" s="28" t="s">
        <v>4573</v>
      </c>
      <c r="C14580" s="28" t="s">
        <v>5135</v>
      </c>
      <c r="D14580" s="25">
        <v>42374</v>
      </c>
      <c r="F14580" s="26">
        <v>20.260000000000002</v>
      </c>
      <c r="G14580" s="28" t="s">
        <v>898</v>
      </c>
      <c r="H14580" s="28" t="s">
        <v>3365</v>
      </c>
      <c r="J14580" s="28" t="s">
        <v>4909</v>
      </c>
      <c r="K14580" s="29">
        <v>42375</v>
      </c>
      <c r="L14580" s="28" t="s">
        <v>5658</v>
      </c>
      <c r="M14580" s="28" t="s">
        <v>3050</v>
      </c>
    </row>
    <row r="14581" spans="1:13" hidden="1" x14ac:dyDescent="0.2">
      <c r="A14581" s="211">
        <v>98751</v>
      </c>
      <c r="B14581" s="28" t="s">
        <v>4573</v>
      </c>
      <c r="C14581" s="28" t="s">
        <v>5135</v>
      </c>
      <c r="D14581" s="25">
        <v>42374</v>
      </c>
      <c r="F14581" s="26">
        <v>37.69</v>
      </c>
      <c r="G14581" s="28" t="s">
        <v>898</v>
      </c>
      <c r="H14581" s="28" t="s">
        <v>7322</v>
      </c>
      <c r="J14581" s="28" t="s">
        <v>7139</v>
      </c>
      <c r="K14581" s="29">
        <v>42375</v>
      </c>
      <c r="L14581" s="28" t="s">
        <v>5658</v>
      </c>
      <c r="M14581" s="28" t="s">
        <v>6567</v>
      </c>
    </row>
    <row r="14582" spans="1:13" x14ac:dyDescent="0.2">
      <c r="A14582" s="27">
        <v>98865</v>
      </c>
      <c r="B14582" s="28" t="s">
        <v>4573</v>
      </c>
      <c r="C14582" s="28" t="s">
        <v>7022</v>
      </c>
      <c r="D14582" s="25">
        <v>42374</v>
      </c>
      <c r="F14582" s="26">
        <v>4.8</v>
      </c>
      <c r="G14582" s="28" t="s">
        <v>2201</v>
      </c>
      <c r="H14582" s="28" t="s">
        <v>7151</v>
      </c>
      <c r="J14582" s="28" t="s">
        <v>4911</v>
      </c>
      <c r="K14582" s="29">
        <v>42374</v>
      </c>
      <c r="L14582" s="28" t="s">
        <v>5361</v>
      </c>
      <c r="M14582" s="28" t="s">
        <v>7733</v>
      </c>
    </row>
    <row r="14583" spans="1:13" hidden="1" x14ac:dyDescent="0.2">
      <c r="A14583" s="27">
        <v>98866</v>
      </c>
      <c r="B14583" s="28" t="s">
        <v>4573</v>
      </c>
      <c r="C14583" s="28" t="s">
        <v>7022</v>
      </c>
      <c r="D14583" s="25">
        <v>42374</v>
      </c>
      <c r="E14583" s="28" t="s">
        <v>3389</v>
      </c>
      <c r="F14583" s="26">
        <v>26.95</v>
      </c>
      <c r="G14583" s="28" t="s">
        <v>5139</v>
      </c>
      <c r="H14583" s="28" t="s">
        <v>3381</v>
      </c>
      <c r="J14583" s="28" t="s">
        <v>4911</v>
      </c>
      <c r="K14583" s="29">
        <v>42374</v>
      </c>
      <c r="L14583" s="28" t="s">
        <v>5538</v>
      </c>
      <c r="M14583" s="28" t="s">
        <v>8345</v>
      </c>
    </row>
    <row r="14584" spans="1:13" hidden="1" x14ac:dyDescent="0.2">
      <c r="A14584" s="27">
        <v>98752</v>
      </c>
      <c r="B14584" s="28" t="s">
        <v>4573</v>
      </c>
      <c r="C14584" s="28" t="s">
        <v>5135</v>
      </c>
      <c r="D14584" s="25">
        <v>42374</v>
      </c>
      <c r="F14584" s="26">
        <v>5.9</v>
      </c>
      <c r="G14584" s="28" t="s">
        <v>5137</v>
      </c>
      <c r="H14584" s="28" t="s">
        <v>3365</v>
      </c>
      <c r="J14584" s="28" t="s">
        <v>4909</v>
      </c>
      <c r="K14584" s="29">
        <v>42375</v>
      </c>
      <c r="L14584" s="28" t="s">
        <v>5658</v>
      </c>
      <c r="M14584" s="28" t="s">
        <v>6195</v>
      </c>
    </row>
    <row r="14585" spans="1:13" hidden="1" x14ac:dyDescent="0.2">
      <c r="A14585" s="27">
        <v>98923</v>
      </c>
      <c r="B14585" s="28" t="s">
        <v>7124</v>
      </c>
      <c r="C14585" s="28" t="s">
        <v>5133</v>
      </c>
      <c r="D14585" s="25">
        <v>42374</v>
      </c>
      <c r="F14585" s="26">
        <v>-0.06</v>
      </c>
      <c r="G14585" s="28" t="s">
        <v>5133</v>
      </c>
      <c r="H14585" s="28" t="s">
        <v>6666</v>
      </c>
      <c r="K14585" s="29">
        <v>42374</v>
      </c>
      <c r="L14585" s="28" t="s">
        <v>5658</v>
      </c>
      <c r="M14585" s="28" t="s">
        <v>2937</v>
      </c>
    </row>
    <row r="14586" spans="1:13" hidden="1" x14ac:dyDescent="0.2">
      <c r="A14586" s="27">
        <v>98749</v>
      </c>
      <c r="B14586" s="28" t="s">
        <v>4573</v>
      </c>
      <c r="C14586" s="28" t="s">
        <v>5135</v>
      </c>
      <c r="D14586" s="25">
        <v>42374</v>
      </c>
      <c r="E14586" s="28" t="s">
        <v>43</v>
      </c>
      <c r="F14586" s="26">
        <v>79.930000000000007</v>
      </c>
      <c r="G14586" s="28" t="s">
        <v>3360</v>
      </c>
      <c r="H14586" s="28" t="s">
        <v>3370</v>
      </c>
      <c r="J14586" s="28" t="s">
        <v>3590</v>
      </c>
      <c r="K14586" s="29">
        <v>42375</v>
      </c>
      <c r="L14586" s="28" t="s">
        <v>5658</v>
      </c>
      <c r="M14586" s="28" t="s">
        <v>703</v>
      </c>
    </row>
    <row r="14587" spans="1:13" hidden="1" x14ac:dyDescent="0.2">
      <c r="A14587" s="211">
        <v>98755</v>
      </c>
      <c r="B14587" s="28" t="s">
        <v>4573</v>
      </c>
      <c r="C14587" s="28" t="s">
        <v>5135</v>
      </c>
      <c r="D14587" s="25">
        <v>42375</v>
      </c>
      <c r="E14587" s="28" t="s">
        <v>2952</v>
      </c>
      <c r="F14587" s="26">
        <v>1.5</v>
      </c>
      <c r="G14587" s="28" t="s">
        <v>1556</v>
      </c>
      <c r="H14587" s="28" t="s">
        <v>7322</v>
      </c>
      <c r="J14587" s="28" t="s">
        <v>5209</v>
      </c>
      <c r="K14587" s="29">
        <v>42376</v>
      </c>
      <c r="L14587" s="28" t="s">
        <v>5658</v>
      </c>
      <c r="M14587" s="28" t="s">
        <v>8</v>
      </c>
    </row>
    <row r="14588" spans="1:13" hidden="1" x14ac:dyDescent="0.2">
      <c r="A14588" s="211">
        <v>98754</v>
      </c>
      <c r="B14588" s="28" t="s">
        <v>4573</v>
      </c>
      <c r="C14588" s="28" t="s">
        <v>5135</v>
      </c>
      <c r="D14588" s="25">
        <v>42375</v>
      </c>
      <c r="E14588" s="28" t="s">
        <v>44</v>
      </c>
      <c r="F14588" s="26">
        <v>40</v>
      </c>
      <c r="G14588" s="28" t="s">
        <v>5713</v>
      </c>
      <c r="H14588" s="28" t="s">
        <v>3370</v>
      </c>
      <c r="J14588" s="28" t="s">
        <v>4912</v>
      </c>
      <c r="K14588" s="29">
        <v>42376</v>
      </c>
      <c r="L14588" s="28" t="s">
        <v>5658</v>
      </c>
      <c r="M14588" s="28" t="s">
        <v>7</v>
      </c>
    </row>
    <row r="14589" spans="1:13" x14ac:dyDescent="0.2">
      <c r="A14589" s="27">
        <v>98864</v>
      </c>
      <c r="B14589" s="28" t="s">
        <v>4573</v>
      </c>
      <c r="C14589" s="28" t="s">
        <v>7022</v>
      </c>
      <c r="D14589" s="25">
        <v>42375</v>
      </c>
      <c r="F14589" s="26">
        <v>2.4</v>
      </c>
      <c r="G14589" s="28" t="s">
        <v>2201</v>
      </c>
      <c r="H14589" s="28" t="s">
        <v>7151</v>
      </c>
      <c r="J14589" s="28" t="s">
        <v>4911</v>
      </c>
      <c r="K14589" s="29">
        <v>42375</v>
      </c>
      <c r="L14589" s="28" t="s">
        <v>5361</v>
      </c>
      <c r="M14589" s="28" t="s">
        <v>7732</v>
      </c>
    </row>
    <row r="14590" spans="1:13" hidden="1" x14ac:dyDescent="0.2">
      <c r="A14590" s="27">
        <v>98753</v>
      </c>
      <c r="B14590" s="28" t="s">
        <v>4573</v>
      </c>
      <c r="C14590" s="28" t="s">
        <v>5135</v>
      </c>
      <c r="D14590" s="25">
        <v>42375</v>
      </c>
      <c r="F14590" s="26">
        <v>10.94</v>
      </c>
      <c r="G14590" s="28" t="s">
        <v>7119</v>
      </c>
      <c r="H14590" s="28" t="s">
        <v>3365</v>
      </c>
      <c r="J14590" s="28" t="s">
        <v>4911</v>
      </c>
      <c r="K14590" s="29">
        <v>42376</v>
      </c>
      <c r="L14590" s="28" t="s">
        <v>5658</v>
      </c>
      <c r="M14590" s="28" t="s">
        <v>6</v>
      </c>
    </row>
    <row r="14591" spans="1:13" hidden="1" x14ac:dyDescent="0.2">
      <c r="A14591" s="211">
        <v>98862</v>
      </c>
      <c r="B14591" s="33" t="s">
        <v>4573</v>
      </c>
      <c r="C14591" s="33" t="s">
        <v>7022</v>
      </c>
      <c r="D14591" s="25">
        <v>42376</v>
      </c>
      <c r="F14591" s="26">
        <v>5</v>
      </c>
      <c r="G14591" s="28" t="s">
        <v>4590</v>
      </c>
      <c r="H14591" s="28" t="s">
        <v>5954</v>
      </c>
      <c r="J14591" s="28" t="s">
        <v>4912</v>
      </c>
      <c r="K14591" s="29">
        <v>42376</v>
      </c>
      <c r="L14591" s="28" t="s">
        <v>8326</v>
      </c>
      <c r="M14591" s="28" t="s">
        <v>8334</v>
      </c>
    </row>
    <row r="14592" spans="1:13" hidden="1" x14ac:dyDescent="0.2">
      <c r="A14592" s="211">
        <v>98756</v>
      </c>
      <c r="B14592" s="28" t="s">
        <v>4573</v>
      </c>
      <c r="C14592" s="28" t="s">
        <v>5135</v>
      </c>
      <c r="D14592" s="25">
        <v>42376</v>
      </c>
      <c r="F14592" s="26">
        <v>20</v>
      </c>
      <c r="G14592" s="28" t="s">
        <v>27</v>
      </c>
      <c r="H14592" s="28" t="s">
        <v>3488</v>
      </c>
      <c r="J14592" s="28" t="s">
        <v>4908</v>
      </c>
      <c r="K14592" s="29">
        <v>42376</v>
      </c>
      <c r="L14592" s="28" t="s">
        <v>5658</v>
      </c>
      <c r="M14592" s="28" t="s">
        <v>1841</v>
      </c>
    </row>
    <row r="14593" spans="1:13" x14ac:dyDescent="0.2">
      <c r="A14593" s="27">
        <v>98861</v>
      </c>
      <c r="B14593" s="28" t="s">
        <v>4573</v>
      </c>
      <c r="C14593" s="28" t="s">
        <v>7022</v>
      </c>
      <c r="D14593" s="25">
        <v>42376</v>
      </c>
      <c r="F14593" s="26">
        <v>2.4</v>
      </c>
      <c r="G14593" s="28" t="s">
        <v>2201</v>
      </c>
      <c r="H14593" s="28" t="s">
        <v>7151</v>
      </c>
      <c r="J14593" s="28" t="s">
        <v>4911</v>
      </c>
      <c r="K14593" s="29">
        <v>42376</v>
      </c>
      <c r="L14593" s="28" t="s">
        <v>5361</v>
      </c>
      <c r="M14593" s="28" t="s">
        <v>7731</v>
      </c>
    </row>
    <row r="14594" spans="1:13" hidden="1" x14ac:dyDescent="0.2">
      <c r="A14594" s="27">
        <v>98757</v>
      </c>
      <c r="B14594" s="28" t="s">
        <v>4573</v>
      </c>
      <c r="C14594" s="28" t="s">
        <v>5135</v>
      </c>
      <c r="D14594" s="25">
        <v>42376</v>
      </c>
      <c r="E14594" s="28" t="s">
        <v>45</v>
      </c>
      <c r="F14594" s="26">
        <v>24</v>
      </c>
      <c r="G14594" s="28" t="s">
        <v>3696</v>
      </c>
      <c r="H14594" s="28" t="s">
        <v>3484</v>
      </c>
      <c r="J14594" s="28" t="s">
        <v>4907</v>
      </c>
      <c r="K14594" s="29">
        <v>42377</v>
      </c>
      <c r="L14594" s="28" t="s">
        <v>5658</v>
      </c>
      <c r="M14594" s="28" t="s">
        <v>9</v>
      </c>
    </row>
    <row r="14595" spans="1:13" hidden="1" x14ac:dyDescent="0.2">
      <c r="A14595" s="27">
        <v>98863</v>
      </c>
      <c r="B14595" s="28" t="s">
        <v>4573</v>
      </c>
      <c r="C14595" s="28" t="s">
        <v>7022</v>
      </c>
      <c r="D14595" s="25">
        <v>42376</v>
      </c>
      <c r="E14595" s="28" t="s">
        <v>3388</v>
      </c>
      <c r="F14595" s="26">
        <v>8.19</v>
      </c>
      <c r="G14595" s="28" t="s">
        <v>4589</v>
      </c>
      <c r="H14595" s="28" t="s">
        <v>3381</v>
      </c>
      <c r="J14595" s="28" t="s">
        <v>4907</v>
      </c>
      <c r="K14595" s="29">
        <v>42376</v>
      </c>
      <c r="L14595" s="28" t="s">
        <v>5538</v>
      </c>
      <c r="M14595" s="28" t="s">
        <v>8336</v>
      </c>
    </row>
    <row r="14596" spans="1:13" hidden="1" x14ac:dyDescent="0.2">
      <c r="A14596" s="211">
        <v>98759</v>
      </c>
      <c r="B14596" s="28" t="s">
        <v>4573</v>
      </c>
      <c r="C14596" s="28" t="s">
        <v>5135</v>
      </c>
      <c r="D14596" s="25">
        <v>42377</v>
      </c>
      <c r="E14596" s="28" t="s">
        <v>2051</v>
      </c>
      <c r="F14596" s="26">
        <v>16.899999999999999</v>
      </c>
      <c r="G14596" s="28" t="s">
        <v>6085</v>
      </c>
      <c r="H14596" s="28" t="s">
        <v>3484</v>
      </c>
      <c r="J14596" s="28" t="s">
        <v>4909</v>
      </c>
      <c r="K14596" s="29">
        <v>42378</v>
      </c>
      <c r="L14596" s="28" t="s">
        <v>5658</v>
      </c>
      <c r="M14596" s="28" t="s">
        <v>10</v>
      </c>
    </row>
    <row r="14597" spans="1:13" hidden="1" x14ac:dyDescent="0.2">
      <c r="A14597" s="211">
        <v>98761</v>
      </c>
      <c r="B14597" s="28" t="s">
        <v>4573</v>
      </c>
      <c r="C14597" s="28" t="s">
        <v>5135</v>
      </c>
      <c r="D14597" s="25">
        <v>42377</v>
      </c>
      <c r="E14597" s="28" t="s">
        <v>438</v>
      </c>
      <c r="F14597" s="26">
        <v>1.68</v>
      </c>
      <c r="G14597" s="28" t="s">
        <v>437</v>
      </c>
      <c r="H14597" s="28" t="s">
        <v>3381</v>
      </c>
      <c r="J14597" s="28" t="s">
        <v>4909</v>
      </c>
      <c r="K14597" s="29">
        <v>42378</v>
      </c>
      <c r="L14597" s="28" t="s">
        <v>5658</v>
      </c>
      <c r="M14597" s="28" t="s">
        <v>11</v>
      </c>
    </row>
    <row r="14598" spans="1:13" hidden="1" x14ac:dyDescent="0.2">
      <c r="A14598" s="211">
        <v>98860</v>
      </c>
      <c r="B14598" s="28" t="s">
        <v>4573</v>
      </c>
      <c r="C14598" s="28" t="s">
        <v>7022</v>
      </c>
      <c r="D14598" s="25">
        <v>42377</v>
      </c>
      <c r="F14598" s="26">
        <v>36.99</v>
      </c>
      <c r="G14598" s="28" t="s">
        <v>7301</v>
      </c>
      <c r="H14598" s="28" t="s">
        <v>3365</v>
      </c>
      <c r="J14598" s="28" t="s">
        <v>4909</v>
      </c>
      <c r="K14598" s="29">
        <v>42377</v>
      </c>
      <c r="L14598" s="28" t="s">
        <v>5361</v>
      </c>
      <c r="M14598" s="28" t="s">
        <v>7730</v>
      </c>
    </row>
    <row r="14599" spans="1:13" x14ac:dyDescent="0.2">
      <c r="A14599" s="27">
        <v>98859</v>
      </c>
      <c r="B14599" s="28" t="s">
        <v>4573</v>
      </c>
      <c r="C14599" s="28" t="s">
        <v>7022</v>
      </c>
      <c r="D14599" s="25">
        <v>42377</v>
      </c>
      <c r="F14599" s="26">
        <v>4.8</v>
      </c>
      <c r="G14599" s="28" t="s">
        <v>2201</v>
      </c>
      <c r="H14599" s="28" t="s">
        <v>7151</v>
      </c>
      <c r="J14599" s="28" t="s">
        <v>4911</v>
      </c>
      <c r="K14599" s="29">
        <v>42377</v>
      </c>
      <c r="L14599" s="28" t="s">
        <v>5361</v>
      </c>
      <c r="M14599" s="28" t="s">
        <v>7729</v>
      </c>
    </row>
    <row r="14600" spans="1:13" hidden="1" x14ac:dyDescent="0.2">
      <c r="A14600" s="27">
        <v>98760</v>
      </c>
      <c r="B14600" s="28" t="s">
        <v>4573</v>
      </c>
      <c r="C14600" s="28" t="s">
        <v>5135</v>
      </c>
      <c r="D14600" s="25">
        <v>42377</v>
      </c>
      <c r="F14600" s="26">
        <v>13.4</v>
      </c>
      <c r="G14600" s="28" t="s">
        <v>3696</v>
      </c>
      <c r="H14600" s="28" t="s">
        <v>3488</v>
      </c>
      <c r="J14600" s="28" t="s">
        <v>4908</v>
      </c>
      <c r="K14600" s="29">
        <v>42378</v>
      </c>
      <c r="L14600" s="28" t="s">
        <v>5658</v>
      </c>
      <c r="M14600" s="28" t="s">
        <v>3889</v>
      </c>
    </row>
    <row r="14601" spans="1:13" hidden="1" x14ac:dyDescent="0.2">
      <c r="A14601" s="27">
        <v>98758</v>
      </c>
      <c r="B14601" s="28" t="s">
        <v>4573</v>
      </c>
      <c r="C14601" s="28" t="s">
        <v>5135</v>
      </c>
      <c r="D14601" s="25">
        <v>42377</v>
      </c>
      <c r="F14601" s="26">
        <v>39.75</v>
      </c>
      <c r="G14601" s="28" t="s">
        <v>7486</v>
      </c>
      <c r="H14601" s="28" t="s">
        <v>3381</v>
      </c>
      <c r="J14601" s="28" t="s">
        <v>4906</v>
      </c>
      <c r="K14601" s="29">
        <v>42378</v>
      </c>
      <c r="L14601" s="28" t="s">
        <v>5658</v>
      </c>
      <c r="M14601" s="28" t="s">
        <v>5565</v>
      </c>
    </row>
    <row r="14602" spans="1:13" hidden="1" x14ac:dyDescent="0.2">
      <c r="A14602" s="211">
        <v>98763</v>
      </c>
      <c r="B14602" s="28" t="s">
        <v>4573</v>
      </c>
      <c r="C14602" s="28" t="s">
        <v>5135</v>
      </c>
      <c r="D14602" s="25">
        <v>42378</v>
      </c>
      <c r="F14602" s="26">
        <v>4.5999999999999996</v>
      </c>
      <c r="G14602" s="28" t="s">
        <v>896</v>
      </c>
      <c r="H14602" s="28" t="s">
        <v>3484</v>
      </c>
      <c r="J14602" s="28" t="s">
        <v>4907</v>
      </c>
      <c r="K14602" s="29">
        <v>42380</v>
      </c>
      <c r="L14602" s="28" t="s">
        <v>5658</v>
      </c>
      <c r="M14602" s="28" t="s">
        <v>6234</v>
      </c>
    </row>
    <row r="14603" spans="1:13" hidden="1" x14ac:dyDescent="0.2">
      <c r="A14603" s="211">
        <v>98764</v>
      </c>
      <c r="B14603" s="28" t="s">
        <v>4573</v>
      </c>
      <c r="C14603" s="28" t="s">
        <v>5135</v>
      </c>
      <c r="D14603" s="25">
        <v>42378</v>
      </c>
      <c r="F14603" s="26">
        <v>4</v>
      </c>
      <c r="G14603" s="28" t="s">
        <v>990</v>
      </c>
      <c r="H14603" s="28" t="s">
        <v>3379</v>
      </c>
      <c r="J14603" s="28" t="s">
        <v>4907</v>
      </c>
      <c r="K14603" s="29">
        <v>42380</v>
      </c>
      <c r="L14603" s="28" t="s">
        <v>5658</v>
      </c>
      <c r="M14603" s="28" t="s">
        <v>1523</v>
      </c>
    </row>
    <row r="14604" spans="1:13" hidden="1" x14ac:dyDescent="0.2">
      <c r="A14604" s="27">
        <v>98762</v>
      </c>
      <c r="B14604" s="28" t="s">
        <v>4573</v>
      </c>
      <c r="C14604" s="28" t="s">
        <v>5135</v>
      </c>
      <c r="D14604" s="25">
        <v>42378</v>
      </c>
      <c r="F14604" s="26">
        <v>43.41</v>
      </c>
      <c r="G14604" s="28" t="s">
        <v>4758</v>
      </c>
      <c r="H14604" s="28" t="s">
        <v>7322</v>
      </c>
      <c r="J14604" s="28" t="s">
        <v>7139</v>
      </c>
      <c r="K14604" s="29">
        <v>42380</v>
      </c>
      <c r="L14604" s="28" t="s">
        <v>5658</v>
      </c>
      <c r="M14604" s="28" t="s">
        <v>3005</v>
      </c>
    </row>
    <row r="14605" spans="1:13" hidden="1" x14ac:dyDescent="0.2">
      <c r="A14605" s="211">
        <v>98769</v>
      </c>
      <c r="B14605" s="28" t="s">
        <v>4573</v>
      </c>
      <c r="C14605" s="28" t="s">
        <v>5135</v>
      </c>
      <c r="D14605" s="25">
        <v>42380</v>
      </c>
      <c r="F14605" s="26">
        <v>3.2</v>
      </c>
      <c r="G14605" s="28" t="s">
        <v>2208</v>
      </c>
      <c r="H14605" s="28" t="s">
        <v>3365</v>
      </c>
      <c r="J14605" s="28" t="s">
        <v>4909</v>
      </c>
      <c r="K14605" s="29">
        <v>42381</v>
      </c>
      <c r="L14605" s="28" t="s">
        <v>5658</v>
      </c>
      <c r="M14605" s="28" t="s">
        <v>5529</v>
      </c>
    </row>
    <row r="14606" spans="1:13" hidden="1" x14ac:dyDescent="0.2">
      <c r="A14606" s="27">
        <v>98857</v>
      </c>
      <c r="B14606" s="28" t="s">
        <v>4573</v>
      </c>
      <c r="C14606" s="28" t="s">
        <v>7022</v>
      </c>
      <c r="D14606" s="25">
        <v>42380</v>
      </c>
      <c r="F14606" s="26">
        <v>35</v>
      </c>
      <c r="G14606" s="28" t="s">
        <v>5152</v>
      </c>
      <c r="H14606" s="28" t="s">
        <v>7311</v>
      </c>
      <c r="J14606" s="28" t="s">
        <v>4683</v>
      </c>
      <c r="K14606" s="29">
        <v>42380</v>
      </c>
      <c r="L14606" s="28" t="s">
        <v>8326</v>
      </c>
      <c r="M14606" s="28" t="s">
        <v>8327</v>
      </c>
    </row>
    <row r="14607" spans="1:13" hidden="1" x14ac:dyDescent="0.2">
      <c r="A14607" s="27">
        <v>98765.1</v>
      </c>
      <c r="B14607" s="28" t="s">
        <v>4573</v>
      </c>
      <c r="C14607" s="28" t="s">
        <v>5135</v>
      </c>
      <c r="D14607" s="25">
        <v>42380</v>
      </c>
      <c r="E14607" s="28" t="s">
        <v>358</v>
      </c>
      <c r="F14607" s="26">
        <v>5</v>
      </c>
      <c r="G14607" s="28" t="s">
        <v>560</v>
      </c>
      <c r="H14607" s="28" t="s">
        <v>3370</v>
      </c>
      <c r="J14607" s="28" t="s">
        <v>4909</v>
      </c>
      <c r="K14607" s="29">
        <v>42381</v>
      </c>
      <c r="L14607" s="28" t="s">
        <v>5658</v>
      </c>
      <c r="M14607" s="28" t="s">
        <v>3793</v>
      </c>
    </row>
    <row r="14608" spans="1:13" hidden="1" x14ac:dyDescent="0.2">
      <c r="A14608" s="27">
        <v>98765.2</v>
      </c>
      <c r="B14608" s="28" t="s">
        <v>4573</v>
      </c>
      <c r="C14608" s="28" t="s">
        <v>5135</v>
      </c>
      <c r="D14608" s="25">
        <v>42380</v>
      </c>
      <c r="E14608" s="28" t="s">
        <v>47</v>
      </c>
      <c r="F14608" s="26">
        <v>13.94</v>
      </c>
      <c r="G14608" s="28" t="s">
        <v>560</v>
      </c>
      <c r="H14608" s="28" t="s">
        <v>4599</v>
      </c>
      <c r="I14608" s="28" t="s">
        <v>46</v>
      </c>
      <c r="J14608" s="28" t="s">
        <v>4909</v>
      </c>
      <c r="K14608" s="29">
        <v>42381</v>
      </c>
      <c r="L14608" s="28" t="s">
        <v>5658</v>
      </c>
      <c r="M14608" s="28" t="s">
        <v>3793</v>
      </c>
    </row>
    <row r="14609" spans="1:13" hidden="1" x14ac:dyDescent="0.2">
      <c r="A14609" s="27">
        <v>98766</v>
      </c>
      <c r="B14609" s="28" t="s">
        <v>4573</v>
      </c>
      <c r="C14609" s="28" t="s">
        <v>5135</v>
      </c>
      <c r="D14609" s="25">
        <v>42380</v>
      </c>
      <c r="F14609" s="26">
        <v>7.07</v>
      </c>
      <c r="G14609" s="28" t="s">
        <v>2211</v>
      </c>
      <c r="H14609" s="28" t="s">
        <v>3370</v>
      </c>
      <c r="J14609" s="28" t="s">
        <v>4909</v>
      </c>
      <c r="K14609" s="29">
        <v>42381</v>
      </c>
      <c r="L14609" s="28" t="s">
        <v>5658</v>
      </c>
      <c r="M14609" s="28" t="s">
        <v>1650</v>
      </c>
    </row>
    <row r="14610" spans="1:13" hidden="1" x14ac:dyDescent="0.2">
      <c r="A14610" s="27">
        <v>98768</v>
      </c>
      <c r="B14610" s="28" t="s">
        <v>4573</v>
      </c>
      <c r="C14610" s="28" t="s">
        <v>5135</v>
      </c>
      <c r="D14610" s="25">
        <v>42380</v>
      </c>
      <c r="F14610" s="26">
        <v>4.67</v>
      </c>
      <c r="G14610" s="28" t="s">
        <v>2211</v>
      </c>
      <c r="H14610" s="28" t="s">
        <v>3370</v>
      </c>
      <c r="J14610" s="28" t="s">
        <v>4909</v>
      </c>
      <c r="K14610" s="29">
        <v>42381</v>
      </c>
      <c r="L14610" s="28" t="s">
        <v>5658</v>
      </c>
      <c r="M14610" s="28" t="s">
        <v>1650</v>
      </c>
    </row>
    <row r="14611" spans="1:13" hidden="1" x14ac:dyDescent="0.2">
      <c r="A14611" s="27">
        <v>98767</v>
      </c>
      <c r="B14611" s="28" t="s">
        <v>4573</v>
      </c>
      <c r="C14611" s="28" t="s">
        <v>5135</v>
      </c>
      <c r="D14611" s="25">
        <v>42380</v>
      </c>
      <c r="F14611" s="26">
        <v>5.44</v>
      </c>
      <c r="G14611" s="28" t="s">
        <v>5137</v>
      </c>
      <c r="H14611" s="28" t="s">
        <v>3365</v>
      </c>
      <c r="J14611" s="28" t="s">
        <v>4909</v>
      </c>
      <c r="K14611" s="29">
        <v>42381</v>
      </c>
      <c r="L14611" s="28" t="s">
        <v>5658</v>
      </c>
      <c r="M14611" s="28" t="s">
        <v>6195</v>
      </c>
    </row>
    <row r="14612" spans="1:13" x14ac:dyDescent="0.2">
      <c r="A14612" s="27">
        <v>98858</v>
      </c>
      <c r="B14612" s="28" t="s">
        <v>4573</v>
      </c>
      <c r="C14612" s="28" t="s">
        <v>7022</v>
      </c>
      <c r="D14612" s="25">
        <v>42380</v>
      </c>
      <c r="F14612" s="26">
        <v>112.8</v>
      </c>
      <c r="G14612" s="28" t="s">
        <v>279</v>
      </c>
      <c r="H14612" s="28" t="s">
        <v>7151</v>
      </c>
      <c r="J14612" s="28" t="s">
        <v>4907</v>
      </c>
      <c r="K14612" s="29">
        <v>42380</v>
      </c>
      <c r="L14612" s="28" t="s">
        <v>5538</v>
      </c>
      <c r="M14612" s="28" t="s">
        <v>8329</v>
      </c>
    </row>
    <row r="14613" spans="1:13" hidden="1" x14ac:dyDescent="0.2">
      <c r="A14613" s="211">
        <v>98770</v>
      </c>
      <c r="B14613" s="28" t="s">
        <v>4573</v>
      </c>
      <c r="C14613" s="28" t="s">
        <v>5135</v>
      </c>
      <c r="D14613" s="25">
        <v>42381</v>
      </c>
      <c r="F14613" s="26">
        <v>5.99</v>
      </c>
      <c r="G14613" s="28" t="s">
        <v>5710</v>
      </c>
      <c r="H14613" s="28" t="s">
        <v>3381</v>
      </c>
      <c r="J14613" s="28" t="s">
        <v>4909</v>
      </c>
      <c r="K14613" s="29">
        <v>42382</v>
      </c>
      <c r="L14613" s="28" t="s">
        <v>5658</v>
      </c>
      <c r="M14613" s="28" t="s">
        <v>1422</v>
      </c>
    </row>
    <row r="14614" spans="1:13" hidden="1" x14ac:dyDescent="0.2">
      <c r="A14614" s="211">
        <v>98856</v>
      </c>
      <c r="B14614" s="28" t="s">
        <v>4573</v>
      </c>
      <c r="C14614" s="28" t="s">
        <v>7022</v>
      </c>
      <c r="D14614" s="25">
        <v>42381</v>
      </c>
      <c r="E14614" s="28" t="s">
        <v>7946</v>
      </c>
      <c r="F14614" s="26">
        <v>10.85</v>
      </c>
      <c r="G14614" s="28" t="s">
        <v>5151</v>
      </c>
      <c r="H14614" s="28" t="s">
        <v>277</v>
      </c>
      <c r="J14614" s="28" t="s">
        <v>4907</v>
      </c>
      <c r="K14614" s="29">
        <v>42381</v>
      </c>
      <c r="L14614" s="28" t="s">
        <v>5538</v>
      </c>
      <c r="M14614" s="28" t="s">
        <v>7728</v>
      </c>
    </row>
    <row r="14615" spans="1:13" hidden="1" x14ac:dyDescent="0.2">
      <c r="A14615" s="211">
        <v>98771</v>
      </c>
      <c r="B14615" s="28" t="s">
        <v>4573</v>
      </c>
      <c r="C14615" s="28" t="s">
        <v>5135</v>
      </c>
      <c r="D14615" s="25">
        <v>42382</v>
      </c>
      <c r="F14615" s="26">
        <v>33.200000000000003</v>
      </c>
      <c r="G14615" s="28" t="s">
        <v>898</v>
      </c>
      <c r="H14615" s="28" t="s">
        <v>7322</v>
      </c>
      <c r="J14615" s="28" t="s">
        <v>7139</v>
      </c>
      <c r="K14615" s="29">
        <v>42383</v>
      </c>
      <c r="L14615" s="28" t="s">
        <v>5658</v>
      </c>
      <c r="M14615" s="28" t="s">
        <v>6567</v>
      </c>
    </row>
    <row r="14616" spans="1:13" x14ac:dyDescent="0.2">
      <c r="A14616" s="27">
        <v>98855</v>
      </c>
      <c r="B14616" s="28" t="s">
        <v>4573</v>
      </c>
      <c r="C14616" s="28" t="s">
        <v>7022</v>
      </c>
      <c r="D14616" s="25">
        <v>42382</v>
      </c>
      <c r="F14616" s="26">
        <v>2.4</v>
      </c>
      <c r="G14616" s="28" t="s">
        <v>2201</v>
      </c>
      <c r="H14616" s="28" t="s">
        <v>7151</v>
      </c>
      <c r="J14616" s="28" t="s">
        <v>4911</v>
      </c>
      <c r="K14616" s="29">
        <v>42382</v>
      </c>
      <c r="L14616" s="28" t="s">
        <v>5361</v>
      </c>
      <c r="M14616" s="28" t="s">
        <v>7727</v>
      </c>
    </row>
    <row r="14617" spans="1:13" hidden="1" x14ac:dyDescent="0.2">
      <c r="A14617" s="27">
        <v>98853</v>
      </c>
      <c r="B14617" s="28" t="s">
        <v>4573</v>
      </c>
      <c r="C14617" s="28" t="s">
        <v>7022</v>
      </c>
      <c r="D14617" s="25">
        <v>42382</v>
      </c>
      <c r="E14617" s="28" t="s">
        <v>8763</v>
      </c>
      <c r="F14617" s="26">
        <v>6524</v>
      </c>
      <c r="G14617" s="28" t="s">
        <v>3344</v>
      </c>
      <c r="H14617" s="28" t="s">
        <v>7324</v>
      </c>
      <c r="I14617" s="28" t="s">
        <v>2516</v>
      </c>
      <c r="J14617" s="28" t="s">
        <v>4909</v>
      </c>
      <c r="K14617" s="29">
        <v>42382</v>
      </c>
      <c r="L14617" s="28" t="s">
        <v>5361</v>
      </c>
      <c r="M14617" s="28" t="s">
        <v>7726</v>
      </c>
    </row>
    <row r="14618" spans="1:13" hidden="1" x14ac:dyDescent="0.2">
      <c r="A14618" s="27">
        <v>98854</v>
      </c>
      <c r="B14618" s="28" t="s">
        <v>4573</v>
      </c>
      <c r="C14618" s="28" t="s">
        <v>7022</v>
      </c>
      <c r="D14618" s="25">
        <v>42382</v>
      </c>
      <c r="F14618" s="26">
        <v>5000</v>
      </c>
      <c r="G14618" s="28" t="s">
        <v>3344</v>
      </c>
      <c r="H14618" s="28" t="s">
        <v>7324</v>
      </c>
      <c r="I14618" s="28" t="s">
        <v>2516</v>
      </c>
      <c r="J14618" s="28" t="s">
        <v>4909</v>
      </c>
      <c r="K14618" s="29">
        <v>42382</v>
      </c>
      <c r="L14618" s="28" t="s">
        <v>5361</v>
      </c>
      <c r="M14618" s="28" t="s">
        <v>8328</v>
      </c>
    </row>
    <row r="14619" spans="1:13" hidden="1" x14ac:dyDescent="0.2">
      <c r="A14619" s="211">
        <v>98852</v>
      </c>
      <c r="B14619" s="28" t="s">
        <v>4579</v>
      </c>
      <c r="C14619" s="28" t="s">
        <v>7022</v>
      </c>
      <c r="D14619" s="25">
        <v>42383</v>
      </c>
      <c r="F14619" s="26">
        <v>50</v>
      </c>
      <c r="G14619" s="28" t="s">
        <v>4580</v>
      </c>
      <c r="H14619" s="28" t="s">
        <v>6667</v>
      </c>
      <c r="K14619" s="29">
        <v>42383</v>
      </c>
      <c r="L14619" s="28" t="s">
        <v>5540</v>
      </c>
      <c r="M14619" s="28" t="s">
        <v>8333</v>
      </c>
    </row>
    <row r="14620" spans="1:13" hidden="1" x14ac:dyDescent="0.2">
      <c r="A14620" s="27">
        <v>98901</v>
      </c>
      <c r="B14620" s="28" t="s">
        <v>4582</v>
      </c>
      <c r="C14620" s="28" t="s">
        <v>4574</v>
      </c>
      <c r="D14620" s="25">
        <v>42383</v>
      </c>
      <c r="F14620" s="26">
        <v>-29.3</v>
      </c>
      <c r="G14620" s="28" t="s">
        <v>8021</v>
      </c>
      <c r="H14620" s="28" t="s">
        <v>6666</v>
      </c>
      <c r="J14620" s="28" t="s">
        <v>4911</v>
      </c>
      <c r="K14620" s="29">
        <v>42383</v>
      </c>
      <c r="L14620" s="28" t="s">
        <v>2984</v>
      </c>
      <c r="M14620" s="28" t="s">
        <v>636</v>
      </c>
    </row>
    <row r="14621" spans="1:13" x14ac:dyDescent="0.2">
      <c r="A14621" s="27">
        <v>98772</v>
      </c>
      <c r="B14621" s="28" t="s">
        <v>4573</v>
      </c>
      <c r="C14621" s="28" t="s">
        <v>5135</v>
      </c>
      <c r="D14621" s="25">
        <v>42383</v>
      </c>
      <c r="F14621" s="26">
        <v>15</v>
      </c>
      <c r="G14621" s="28" t="s">
        <v>2205</v>
      </c>
      <c r="H14621" s="28" t="s">
        <v>7151</v>
      </c>
      <c r="J14621" s="28" t="s">
        <v>4911</v>
      </c>
      <c r="K14621" s="29">
        <v>42384</v>
      </c>
      <c r="L14621" s="28" t="s">
        <v>5658</v>
      </c>
      <c r="M14621" s="28" t="s">
        <v>1584</v>
      </c>
    </row>
    <row r="14622" spans="1:13" hidden="1" x14ac:dyDescent="0.2">
      <c r="A14622" s="211">
        <v>98850</v>
      </c>
      <c r="B14622" s="28" t="s">
        <v>4579</v>
      </c>
      <c r="C14622" s="28" t="s">
        <v>7022</v>
      </c>
      <c r="D14622" s="25">
        <v>42384</v>
      </c>
      <c r="F14622" s="26">
        <v>100</v>
      </c>
      <c r="G14622" s="28" t="s">
        <v>4580</v>
      </c>
      <c r="H14622" s="28" t="s">
        <v>6667</v>
      </c>
      <c r="K14622" s="29">
        <v>42384</v>
      </c>
      <c r="L14622" s="28" t="s">
        <v>5540</v>
      </c>
      <c r="M14622" s="28" t="s">
        <v>7724</v>
      </c>
    </row>
    <row r="14623" spans="1:13" hidden="1" x14ac:dyDescent="0.2">
      <c r="A14623" s="211">
        <v>98851</v>
      </c>
      <c r="B14623" s="28" t="s">
        <v>4573</v>
      </c>
      <c r="C14623" s="28" t="s">
        <v>7022</v>
      </c>
      <c r="D14623" s="25">
        <v>42384</v>
      </c>
      <c r="F14623" s="26">
        <v>38</v>
      </c>
      <c r="G14623" s="28" t="s">
        <v>6756</v>
      </c>
      <c r="H14623" s="28" t="s">
        <v>277</v>
      </c>
      <c r="J14623" s="28" t="s">
        <v>4911</v>
      </c>
      <c r="K14623" s="29">
        <v>42384</v>
      </c>
      <c r="L14623" s="28" t="s">
        <v>5538</v>
      </c>
      <c r="M14623" s="28" t="s">
        <v>7725</v>
      </c>
    </row>
    <row r="14624" spans="1:13" x14ac:dyDescent="0.2">
      <c r="A14624" s="27">
        <v>98849</v>
      </c>
      <c r="B14624" s="28" t="s">
        <v>4573</v>
      </c>
      <c r="C14624" s="28" t="s">
        <v>7022</v>
      </c>
      <c r="D14624" s="25">
        <v>42384</v>
      </c>
      <c r="F14624" s="26">
        <v>2.4</v>
      </c>
      <c r="G14624" s="28" t="s">
        <v>2201</v>
      </c>
      <c r="H14624" s="28" t="s">
        <v>7151</v>
      </c>
      <c r="J14624" s="28" t="s">
        <v>4911</v>
      </c>
      <c r="K14624" s="29">
        <v>42384</v>
      </c>
      <c r="L14624" s="28" t="s">
        <v>5361</v>
      </c>
      <c r="M14624" s="28" t="s">
        <v>7723</v>
      </c>
    </row>
    <row r="14625" spans="1:13" hidden="1" x14ac:dyDescent="0.2">
      <c r="A14625" s="27">
        <v>98773</v>
      </c>
      <c r="B14625" s="28" t="s">
        <v>4573</v>
      </c>
      <c r="C14625" s="28" t="s">
        <v>5135</v>
      </c>
      <c r="D14625" s="25">
        <v>42384</v>
      </c>
      <c r="E14625" s="28" t="s">
        <v>26</v>
      </c>
      <c r="F14625" s="26">
        <v>19.05</v>
      </c>
      <c r="G14625" s="28" t="s">
        <v>3696</v>
      </c>
      <c r="H14625" s="28" t="s">
        <v>3488</v>
      </c>
      <c r="J14625" s="28" t="s">
        <v>4911</v>
      </c>
      <c r="K14625" s="29">
        <v>42385</v>
      </c>
      <c r="L14625" s="28" t="s">
        <v>5658</v>
      </c>
      <c r="M14625" s="28" t="s">
        <v>6198</v>
      </c>
    </row>
    <row r="14626" spans="1:13" hidden="1" x14ac:dyDescent="0.2">
      <c r="A14626" s="27">
        <v>98774</v>
      </c>
      <c r="B14626" s="28" t="s">
        <v>4573</v>
      </c>
      <c r="C14626" s="28" t="s">
        <v>5135</v>
      </c>
      <c r="D14626" s="25">
        <v>42384</v>
      </c>
      <c r="F14626" s="26">
        <v>13.75</v>
      </c>
      <c r="G14626" s="28" t="s">
        <v>3696</v>
      </c>
      <c r="H14626" s="28" t="s">
        <v>3488</v>
      </c>
      <c r="J14626" s="28" t="s">
        <v>4911</v>
      </c>
      <c r="K14626" s="29">
        <v>42385</v>
      </c>
      <c r="L14626" s="28" t="s">
        <v>5658</v>
      </c>
      <c r="M14626" s="28" t="s">
        <v>6198</v>
      </c>
    </row>
    <row r="14627" spans="1:13" hidden="1" x14ac:dyDescent="0.2">
      <c r="A14627" s="27">
        <v>98913</v>
      </c>
      <c r="B14627" s="28" t="s">
        <v>4573</v>
      </c>
      <c r="C14627" s="28" t="s">
        <v>2008</v>
      </c>
      <c r="D14627" s="25">
        <v>42384</v>
      </c>
      <c r="F14627" s="26">
        <v>86.3</v>
      </c>
      <c r="G14627" s="28" t="s">
        <v>683</v>
      </c>
      <c r="H14627" s="28" t="s">
        <v>3365</v>
      </c>
      <c r="J14627" s="28" t="s">
        <v>4909</v>
      </c>
      <c r="K14627" s="29" t="s">
        <v>7744</v>
      </c>
      <c r="L14627" s="28" t="s">
        <v>5658</v>
      </c>
      <c r="M14627" s="28" t="s">
        <v>4834</v>
      </c>
    </row>
    <row r="14628" spans="1:13" hidden="1" x14ac:dyDescent="0.2">
      <c r="A14628" s="27">
        <v>98775</v>
      </c>
      <c r="B14628" s="28" t="s">
        <v>4573</v>
      </c>
      <c r="C14628" s="28" t="s">
        <v>5135</v>
      </c>
      <c r="D14628" s="25">
        <v>42384</v>
      </c>
      <c r="F14628" s="26">
        <v>9.99</v>
      </c>
      <c r="G14628" s="28" t="s">
        <v>4139</v>
      </c>
      <c r="H14628" s="28" t="s">
        <v>3381</v>
      </c>
      <c r="J14628" s="28" t="s">
        <v>4911</v>
      </c>
      <c r="K14628" s="29">
        <v>42385</v>
      </c>
      <c r="L14628" s="28" t="s">
        <v>5658</v>
      </c>
      <c r="M14628" s="28" t="s">
        <v>12</v>
      </c>
    </row>
    <row r="14629" spans="1:13" hidden="1" x14ac:dyDescent="0.2">
      <c r="A14629" s="27">
        <v>98776</v>
      </c>
      <c r="B14629" s="28" t="s">
        <v>4573</v>
      </c>
      <c r="C14629" s="28" t="s">
        <v>5135</v>
      </c>
      <c r="D14629" s="25">
        <v>42384</v>
      </c>
      <c r="F14629" s="26">
        <v>3.13</v>
      </c>
      <c r="G14629" s="28" t="s">
        <v>5137</v>
      </c>
      <c r="H14629" s="28" t="s">
        <v>3365</v>
      </c>
      <c r="J14629" s="28" t="s">
        <v>4909</v>
      </c>
      <c r="K14629" s="29">
        <v>42385</v>
      </c>
      <c r="L14629" s="28" t="s">
        <v>5658</v>
      </c>
      <c r="M14629" s="28" t="s">
        <v>6195</v>
      </c>
    </row>
    <row r="14630" spans="1:13" hidden="1" x14ac:dyDescent="0.2">
      <c r="A14630" s="211">
        <v>98777</v>
      </c>
      <c r="B14630" s="28" t="s">
        <v>4573</v>
      </c>
      <c r="C14630" s="28" t="s">
        <v>5135</v>
      </c>
      <c r="D14630" s="25">
        <v>42387</v>
      </c>
      <c r="E14630" s="28" t="s">
        <v>33</v>
      </c>
      <c r="F14630" s="26">
        <v>30</v>
      </c>
      <c r="G14630" s="28" t="s">
        <v>2593</v>
      </c>
      <c r="H14630" s="28" t="s">
        <v>7324</v>
      </c>
      <c r="I14630" s="28" t="s">
        <v>2516</v>
      </c>
      <c r="J14630" s="28" t="s">
        <v>4909</v>
      </c>
      <c r="K14630" s="29">
        <v>42388</v>
      </c>
      <c r="L14630" s="28" t="s">
        <v>5658</v>
      </c>
      <c r="M14630" s="28" t="s">
        <v>7582</v>
      </c>
    </row>
    <row r="14631" spans="1:13" hidden="1" x14ac:dyDescent="0.2">
      <c r="A14631" s="211">
        <v>98778</v>
      </c>
      <c r="B14631" s="28" t="s">
        <v>4573</v>
      </c>
      <c r="C14631" s="28" t="s">
        <v>5135</v>
      </c>
      <c r="D14631" s="25">
        <v>42387</v>
      </c>
      <c r="F14631" s="26">
        <v>22.45</v>
      </c>
      <c r="G14631" s="28" t="s">
        <v>2208</v>
      </c>
      <c r="H14631" s="28" t="s">
        <v>3365</v>
      </c>
      <c r="J14631" s="28" t="s">
        <v>4909</v>
      </c>
      <c r="K14631" s="29">
        <v>42388</v>
      </c>
      <c r="L14631" s="28" t="s">
        <v>5658</v>
      </c>
      <c r="M14631" s="28" t="s">
        <v>5529</v>
      </c>
    </row>
    <row r="14632" spans="1:13" hidden="1" x14ac:dyDescent="0.2">
      <c r="A14632" s="27">
        <v>98780</v>
      </c>
      <c r="B14632" s="28" t="s">
        <v>4573</v>
      </c>
      <c r="C14632" s="28" t="s">
        <v>5135</v>
      </c>
      <c r="D14632" s="25">
        <v>42387</v>
      </c>
      <c r="F14632" s="26">
        <v>4.99</v>
      </c>
      <c r="G14632" s="28" t="s">
        <v>7119</v>
      </c>
      <c r="H14632" s="28" t="s">
        <v>3365</v>
      </c>
      <c r="J14632" s="28" t="s">
        <v>4911</v>
      </c>
      <c r="K14632" s="29">
        <v>42388</v>
      </c>
      <c r="L14632" s="28" t="s">
        <v>5658</v>
      </c>
      <c r="M14632" s="28" t="s">
        <v>2282</v>
      </c>
    </row>
    <row r="14633" spans="1:13" hidden="1" x14ac:dyDescent="0.2">
      <c r="A14633" s="27">
        <v>98847</v>
      </c>
      <c r="B14633" s="28" t="s">
        <v>4573</v>
      </c>
      <c r="C14633" s="28" t="s">
        <v>7022</v>
      </c>
      <c r="D14633" s="25">
        <v>42387</v>
      </c>
      <c r="F14633" s="26">
        <v>110</v>
      </c>
      <c r="G14633" s="28" t="s">
        <v>5152</v>
      </c>
      <c r="H14633" s="28" t="s">
        <v>7311</v>
      </c>
      <c r="J14633" s="28" t="s">
        <v>4683</v>
      </c>
      <c r="K14633" s="29">
        <v>42387</v>
      </c>
      <c r="L14633" s="28" t="s">
        <v>8326</v>
      </c>
      <c r="M14633" s="28" t="s">
        <v>8327</v>
      </c>
    </row>
    <row r="14634" spans="1:13" hidden="1" x14ac:dyDescent="0.2">
      <c r="A14634" s="27">
        <v>98848</v>
      </c>
      <c r="B14634" s="28" t="s">
        <v>4585</v>
      </c>
      <c r="C14634" s="28" t="s">
        <v>7022</v>
      </c>
      <c r="D14634" s="25">
        <v>42387</v>
      </c>
      <c r="F14634" s="26">
        <v>79.790000000000006</v>
      </c>
      <c r="G14634" s="28" t="s">
        <v>5142</v>
      </c>
      <c r="H14634" s="28" t="s">
        <v>5948</v>
      </c>
      <c r="K14634" s="29">
        <v>42387</v>
      </c>
      <c r="L14634" s="28" t="s">
        <v>5538</v>
      </c>
      <c r="M14634" s="28" t="s">
        <v>7722</v>
      </c>
    </row>
    <row r="14635" spans="1:13" hidden="1" x14ac:dyDescent="0.2">
      <c r="A14635" s="27">
        <v>98779</v>
      </c>
      <c r="B14635" s="28" t="s">
        <v>4573</v>
      </c>
      <c r="C14635" s="28" t="s">
        <v>5135</v>
      </c>
      <c r="D14635" s="25">
        <v>42387</v>
      </c>
      <c r="F14635" s="26">
        <v>8.5</v>
      </c>
      <c r="G14635" s="28" t="s">
        <v>2204</v>
      </c>
      <c r="H14635" s="28" t="s">
        <v>3379</v>
      </c>
      <c r="J14635" s="28" t="s">
        <v>4907</v>
      </c>
      <c r="K14635" s="29">
        <v>42388</v>
      </c>
      <c r="L14635" s="28" t="s">
        <v>5658</v>
      </c>
      <c r="M14635" s="28" t="s">
        <v>7233</v>
      </c>
    </row>
    <row r="14636" spans="1:13" hidden="1" x14ac:dyDescent="0.2">
      <c r="A14636" s="211">
        <v>98782</v>
      </c>
      <c r="B14636" s="28" t="s">
        <v>4573</v>
      </c>
      <c r="C14636" s="28" t="s">
        <v>5135</v>
      </c>
      <c r="D14636" s="25">
        <v>42388</v>
      </c>
      <c r="F14636" s="26">
        <v>4.99</v>
      </c>
      <c r="G14636" s="28" t="s">
        <v>2203</v>
      </c>
      <c r="H14636" s="28" t="s">
        <v>3365</v>
      </c>
      <c r="J14636" s="28" t="s">
        <v>4907</v>
      </c>
      <c r="K14636" s="29">
        <v>42390</v>
      </c>
      <c r="L14636" s="28" t="s">
        <v>5658</v>
      </c>
      <c r="M14636" s="28" t="s">
        <v>13</v>
      </c>
    </row>
    <row r="14637" spans="1:13" x14ac:dyDescent="0.2">
      <c r="A14637" s="27">
        <v>98846</v>
      </c>
      <c r="B14637" s="28" t="s">
        <v>4573</v>
      </c>
      <c r="C14637" s="28" t="s">
        <v>7022</v>
      </c>
      <c r="D14637" s="25">
        <v>42388</v>
      </c>
      <c r="F14637" s="26">
        <v>4.8</v>
      </c>
      <c r="G14637" s="28" t="s">
        <v>2201</v>
      </c>
      <c r="H14637" s="28" t="s">
        <v>7151</v>
      </c>
      <c r="J14637" s="28" t="s">
        <v>4911</v>
      </c>
      <c r="K14637" s="29">
        <v>42388</v>
      </c>
      <c r="L14637" s="28" t="s">
        <v>5361</v>
      </c>
      <c r="M14637" s="28" t="s">
        <v>7721</v>
      </c>
    </row>
    <row r="14638" spans="1:13" hidden="1" x14ac:dyDescent="0.2">
      <c r="A14638" s="27">
        <v>98781</v>
      </c>
      <c r="B14638" s="28" t="s">
        <v>4573</v>
      </c>
      <c r="C14638" s="28" t="s">
        <v>5135</v>
      </c>
      <c r="D14638" s="25">
        <v>42388</v>
      </c>
      <c r="F14638" s="26">
        <v>4.3</v>
      </c>
      <c r="G14638" s="28" t="s">
        <v>7119</v>
      </c>
      <c r="H14638" s="28" t="s">
        <v>3365</v>
      </c>
      <c r="J14638" s="28" t="s">
        <v>4911</v>
      </c>
      <c r="K14638" s="29">
        <v>42389</v>
      </c>
      <c r="L14638" s="28" t="s">
        <v>5658</v>
      </c>
      <c r="M14638" s="28" t="s">
        <v>2282</v>
      </c>
    </row>
    <row r="14639" spans="1:13" hidden="1" x14ac:dyDescent="0.2">
      <c r="A14639" s="211">
        <v>98845.4</v>
      </c>
      <c r="B14639" s="28" t="s">
        <v>4579</v>
      </c>
      <c r="C14639" s="28" t="s">
        <v>7022</v>
      </c>
      <c r="D14639" s="25">
        <v>42389</v>
      </c>
      <c r="F14639" s="26">
        <v>40</v>
      </c>
      <c r="G14639" s="28" t="s">
        <v>4580</v>
      </c>
      <c r="H14639" s="28" t="s">
        <v>6667</v>
      </c>
      <c r="K14639" s="29">
        <v>42389</v>
      </c>
      <c r="L14639" s="28" t="s">
        <v>8337</v>
      </c>
      <c r="M14639" s="28" t="s">
        <v>7720</v>
      </c>
    </row>
    <row r="14640" spans="1:13" hidden="1" x14ac:dyDescent="0.2">
      <c r="A14640" s="211">
        <v>98844</v>
      </c>
      <c r="B14640" s="28" t="s">
        <v>4573</v>
      </c>
      <c r="C14640" s="28" t="s">
        <v>7022</v>
      </c>
      <c r="D14640" s="25">
        <v>42389</v>
      </c>
      <c r="F14640" s="26">
        <v>12</v>
      </c>
      <c r="G14640" s="28" t="s">
        <v>5165</v>
      </c>
      <c r="H14640" s="28" t="s">
        <v>3370</v>
      </c>
      <c r="J14640" s="28" t="s">
        <v>4907</v>
      </c>
      <c r="K14640" s="29">
        <v>42389</v>
      </c>
      <c r="L14640" s="28" t="s">
        <v>5864</v>
      </c>
      <c r="M14640" s="28">
        <v>100006</v>
      </c>
    </row>
    <row r="14641" spans="1:13" hidden="1" x14ac:dyDescent="0.2">
      <c r="A14641" s="211">
        <v>98783</v>
      </c>
      <c r="B14641" s="28" t="s">
        <v>4573</v>
      </c>
      <c r="C14641" s="28" t="s">
        <v>5135</v>
      </c>
      <c r="D14641" s="25">
        <v>42389</v>
      </c>
      <c r="F14641" s="26">
        <v>44.67</v>
      </c>
      <c r="G14641" s="28" t="s">
        <v>898</v>
      </c>
      <c r="H14641" s="28" t="s">
        <v>3365</v>
      </c>
      <c r="J14641" s="28" t="s">
        <v>4909</v>
      </c>
      <c r="K14641" s="29">
        <v>42390</v>
      </c>
      <c r="L14641" s="28" t="s">
        <v>5658</v>
      </c>
      <c r="M14641" s="28" t="s">
        <v>7231</v>
      </c>
    </row>
    <row r="14642" spans="1:13" x14ac:dyDescent="0.2">
      <c r="A14642" s="27">
        <v>98843</v>
      </c>
      <c r="B14642" s="28" t="s">
        <v>4573</v>
      </c>
      <c r="C14642" s="28" t="s">
        <v>7022</v>
      </c>
      <c r="D14642" s="25">
        <v>42389</v>
      </c>
      <c r="F14642" s="26">
        <v>2.4</v>
      </c>
      <c r="G14642" s="28" t="s">
        <v>2201</v>
      </c>
      <c r="H14642" s="28" t="s">
        <v>7151</v>
      </c>
      <c r="J14642" s="28" t="s">
        <v>4911</v>
      </c>
      <c r="K14642" s="29">
        <v>42389</v>
      </c>
      <c r="L14642" s="28" t="s">
        <v>5361</v>
      </c>
      <c r="M14642" s="28" t="s">
        <v>7719</v>
      </c>
    </row>
    <row r="14643" spans="1:13" hidden="1" x14ac:dyDescent="0.2">
      <c r="A14643" s="27">
        <v>98784</v>
      </c>
      <c r="B14643" s="28" t="s">
        <v>4573</v>
      </c>
      <c r="C14643" s="28" t="s">
        <v>5135</v>
      </c>
      <c r="D14643" s="25">
        <v>42389</v>
      </c>
      <c r="F14643" s="26">
        <v>6.45</v>
      </c>
      <c r="G14643" s="28" t="s">
        <v>7119</v>
      </c>
      <c r="H14643" s="28" t="s">
        <v>3365</v>
      </c>
      <c r="J14643" s="28" t="s">
        <v>4911</v>
      </c>
      <c r="K14643" s="29">
        <v>42390</v>
      </c>
      <c r="L14643" s="28" t="s">
        <v>5658</v>
      </c>
      <c r="M14643" s="28" t="s">
        <v>6161</v>
      </c>
    </row>
    <row r="14644" spans="1:13" hidden="1" x14ac:dyDescent="0.2">
      <c r="A14644" s="27">
        <v>98845.3</v>
      </c>
      <c r="B14644" s="28" t="s">
        <v>4573</v>
      </c>
      <c r="C14644" s="28" t="s">
        <v>7022</v>
      </c>
      <c r="D14644" s="25">
        <v>42389</v>
      </c>
      <c r="E14644" s="28" t="s">
        <v>3629</v>
      </c>
      <c r="F14644" s="26">
        <v>160</v>
      </c>
      <c r="G14644" s="28" t="s">
        <v>5152</v>
      </c>
      <c r="H14644" s="28" t="s">
        <v>7311</v>
      </c>
      <c r="J14644" s="28" t="s">
        <v>4683</v>
      </c>
      <c r="K14644" s="29">
        <v>42389</v>
      </c>
      <c r="L14644" s="28" t="s">
        <v>8337</v>
      </c>
      <c r="M14644" s="28" t="s">
        <v>7720</v>
      </c>
    </row>
    <row r="14645" spans="1:13" hidden="1" x14ac:dyDescent="0.2">
      <c r="A14645" s="27">
        <v>98914.1</v>
      </c>
      <c r="B14645" s="28" t="s">
        <v>4573</v>
      </c>
      <c r="C14645" s="28" t="s">
        <v>2008</v>
      </c>
      <c r="D14645" s="25">
        <v>42389</v>
      </c>
      <c r="E14645" s="28" t="s">
        <v>7767</v>
      </c>
      <c r="F14645" s="26">
        <v>5.63</v>
      </c>
      <c r="G14645" s="28" t="s">
        <v>683</v>
      </c>
      <c r="H14645" s="28" t="s">
        <v>3370</v>
      </c>
      <c r="J14645" s="28" t="s">
        <v>4909</v>
      </c>
      <c r="K14645" s="29" t="s">
        <v>7745</v>
      </c>
      <c r="L14645" s="28" t="s">
        <v>5658</v>
      </c>
      <c r="M14645" s="28" t="s">
        <v>4836</v>
      </c>
    </row>
    <row r="14646" spans="1:13" hidden="1" x14ac:dyDescent="0.2">
      <c r="A14646" s="27">
        <v>98914.2</v>
      </c>
      <c r="B14646" s="28" t="s">
        <v>4573</v>
      </c>
      <c r="C14646" s="28" t="s">
        <v>2008</v>
      </c>
      <c r="D14646" s="25">
        <v>42389</v>
      </c>
      <c r="E14646" s="28" t="s">
        <v>7768</v>
      </c>
      <c r="F14646" s="26">
        <v>2.5</v>
      </c>
      <c r="G14646" s="28" t="s">
        <v>683</v>
      </c>
      <c r="H14646" s="28" t="s">
        <v>3370</v>
      </c>
      <c r="J14646" s="28" t="s">
        <v>4909</v>
      </c>
      <c r="K14646" s="29" t="s">
        <v>7745</v>
      </c>
      <c r="L14646" s="28" t="s">
        <v>5658</v>
      </c>
      <c r="M14646" s="28" t="s">
        <v>4836</v>
      </c>
    </row>
    <row r="14647" spans="1:13" hidden="1" x14ac:dyDescent="0.2">
      <c r="A14647" s="27">
        <v>98914.3</v>
      </c>
      <c r="B14647" s="28" t="s">
        <v>4573</v>
      </c>
      <c r="C14647" s="28" t="s">
        <v>2008</v>
      </c>
      <c r="D14647" s="25">
        <v>42389</v>
      </c>
      <c r="F14647" s="26">
        <v>3.45</v>
      </c>
      <c r="G14647" s="28" t="s">
        <v>683</v>
      </c>
      <c r="H14647" s="28" t="s">
        <v>3365</v>
      </c>
      <c r="J14647" s="28" t="s">
        <v>4909</v>
      </c>
      <c r="K14647" s="29" t="s">
        <v>7745</v>
      </c>
      <c r="L14647" s="28" t="s">
        <v>5658</v>
      </c>
      <c r="M14647" s="28" t="s">
        <v>4836</v>
      </c>
    </row>
    <row r="14648" spans="1:13" hidden="1" x14ac:dyDescent="0.2">
      <c r="A14648" s="27">
        <v>98845.1</v>
      </c>
      <c r="B14648" s="28" t="s">
        <v>4573</v>
      </c>
      <c r="C14648" s="28" t="s">
        <v>7022</v>
      </c>
      <c r="D14648" s="25">
        <v>42389</v>
      </c>
      <c r="E14648" s="28" t="s">
        <v>7800</v>
      </c>
      <c r="F14648" s="26">
        <v>200</v>
      </c>
      <c r="G14648" s="28" t="s">
        <v>3344</v>
      </c>
      <c r="H14648" s="28" t="s">
        <v>7324</v>
      </c>
      <c r="I14648" s="28" t="s">
        <v>2516</v>
      </c>
      <c r="J14648" s="28" t="s">
        <v>4909</v>
      </c>
      <c r="K14648" s="29">
        <v>42389</v>
      </c>
      <c r="L14648" s="28" t="s">
        <v>8337</v>
      </c>
      <c r="M14648" s="28" t="s">
        <v>7720</v>
      </c>
    </row>
    <row r="14649" spans="1:13" hidden="1" x14ac:dyDescent="0.2">
      <c r="A14649" s="27">
        <v>98845.2</v>
      </c>
      <c r="B14649" s="28" t="s">
        <v>4573</v>
      </c>
      <c r="C14649" s="28" t="s">
        <v>7022</v>
      </c>
      <c r="D14649" s="25">
        <v>42389</v>
      </c>
      <c r="E14649" s="28" t="s">
        <v>7801</v>
      </c>
      <c r="F14649" s="26">
        <v>1600</v>
      </c>
      <c r="G14649" s="28" t="s">
        <v>3344</v>
      </c>
      <c r="H14649" s="28" t="s">
        <v>7324</v>
      </c>
      <c r="I14649" s="28" t="s">
        <v>2516</v>
      </c>
      <c r="J14649" s="28" t="s">
        <v>4909</v>
      </c>
      <c r="K14649" s="29">
        <v>42389</v>
      </c>
      <c r="L14649" s="28" t="s">
        <v>8337</v>
      </c>
      <c r="M14649" s="28" t="s">
        <v>7720</v>
      </c>
    </row>
    <row r="14650" spans="1:13" hidden="1" x14ac:dyDescent="0.2">
      <c r="A14650" s="27">
        <v>98785</v>
      </c>
      <c r="B14650" s="28" t="s">
        <v>4573</v>
      </c>
      <c r="C14650" s="28" t="s">
        <v>5135</v>
      </c>
      <c r="D14650" s="25">
        <v>42389</v>
      </c>
      <c r="E14650" s="28" t="s">
        <v>25</v>
      </c>
      <c r="F14650" s="26">
        <v>26</v>
      </c>
      <c r="G14650" s="28" t="s">
        <v>2158</v>
      </c>
      <c r="H14650" s="28" t="s">
        <v>3484</v>
      </c>
      <c r="J14650" s="28" t="s">
        <v>4911</v>
      </c>
      <c r="K14650" s="29">
        <v>42391</v>
      </c>
      <c r="L14650" s="28" t="s">
        <v>5658</v>
      </c>
      <c r="M14650" s="28" t="s">
        <v>6400</v>
      </c>
    </row>
    <row r="14651" spans="1:13" hidden="1" x14ac:dyDescent="0.2">
      <c r="A14651" s="211">
        <v>98842</v>
      </c>
      <c r="B14651" s="28" t="s">
        <v>4573</v>
      </c>
      <c r="C14651" s="28" t="s">
        <v>7022</v>
      </c>
      <c r="D14651" s="25">
        <v>42390</v>
      </c>
      <c r="E14651" s="28" t="s">
        <v>4491</v>
      </c>
      <c r="F14651" s="26">
        <v>84</v>
      </c>
      <c r="G14651" s="28" t="s">
        <v>5439</v>
      </c>
      <c r="H14651" s="28" t="s">
        <v>3379</v>
      </c>
      <c r="J14651" s="28" t="s">
        <v>4908</v>
      </c>
      <c r="K14651" s="29">
        <v>42390</v>
      </c>
      <c r="L14651" s="28" t="s">
        <v>5864</v>
      </c>
      <c r="M14651" s="28">
        <v>100002</v>
      </c>
    </row>
    <row r="14652" spans="1:13" hidden="1" x14ac:dyDescent="0.2">
      <c r="A14652" s="211">
        <v>98841</v>
      </c>
      <c r="B14652" s="28" t="s">
        <v>4579</v>
      </c>
      <c r="C14652" s="28" t="s">
        <v>7022</v>
      </c>
      <c r="D14652" s="25">
        <v>42390</v>
      </c>
      <c r="F14652" s="26">
        <v>30</v>
      </c>
      <c r="G14652" s="28" t="s">
        <v>4580</v>
      </c>
      <c r="H14652" s="28" t="s">
        <v>6667</v>
      </c>
      <c r="K14652" s="29">
        <v>42390</v>
      </c>
      <c r="L14652" s="28" t="s">
        <v>5540</v>
      </c>
      <c r="M14652" s="28" t="s">
        <v>7718</v>
      </c>
    </row>
    <row r="14653" spans="1:13" hidden="1" x14ac:dyDescent="0.2">
      <c r="A14653" s="211">
        <v>98788</v>
      </c>
      <c r="B14653" s="28" t="s">
        <v>4573</v>
      </c>
      <c r="C14653" s="28" t="s">
        <v>5135</v>
      </c>
      <c r="D14653" s="25">
        <v>42390</v>
      </c>
      <c r="E14653" s="28" t="s">
        <v>48</v>
      </c>
      <c r="F14653" s="26">
        <v>2.5</v>
      </c>
      <c r="G14653" s="28" t="s">
        <v>6757</v>
      </c>
      <c r="H14653" s="28" t="s">
        <v>4599</v>
      </c>
      <c r="I14653" s="28" t="s">
        <v>8095</v>
      </c>
      <c r="J14653" s="28" t="s">
        <v>4905</v>
      </c>
      <c r="K14653" s="29">
        <v>42391</v>
      </c>
      <c r="L14653" s="28" t="s">
        <v>5658</v>
      </c>
      <c r="M14653" s="28" t="s">
        <v>15</v>
      </c>
    </row>
    <row r="14654" spans="1:13" hidden="1" x14ac:dyDescent="0.2">
      <c r="A14654" s="211">
        <v>98789</v>
      </c>
      <c r="B14654" s="28" t="s">
        <v>4573</v>
      </c>
      <c r="C14654" s="28" t="s">
        <v>5135</v>
      </c>
      <c r="D14654" s="25">
        <v>42390</v>
      </c>
      <c r="E14654" s="28" t="s">
        <v>24</v>
      </c>
      <c r="F14654" s="26">
        <v>73.2</v>
      </c>
      <c r="G14654" s="28" t="s">
        <v>6757</v>
      </c>
      <c r="H14654" s="28" t="s">
        <v>4599</v>
      </c>
      <c r="I14654" s="28" t="s">
        <v>8095</v>
      </c>
      <c r="J14654" s="28" t="s">
        <v>4905</v>
      </c>
      <c r="K14654" s="29">
        <v>42392</v>
      </c>
      <c r="L14654" s="28" t="s">
        <v>5658</v>
      </c>
      <c r="M14654" s="28" t="s">
        <v>16</v>
      </c>
    </row>
    <row r="14655" spans="1:13" x14ac:dyDescent="0.2">
      <c r="A14655" s="27">
        <v>98840</v>
      </c>
      <c r="B14655" s="28" t="s">
        <v>4573</v>
      </c>
      <c r="C14655" s="28" t="s">
        <v>7022</v>
      </c>
      <c r="D14655" s="25">
        <v>42390</v>
      </c>
      <c r="F14655" s="26">
        <v>4.8</v>
      </c>
      <c r="G14655" s="28" t="s">
        <v>2201</v>
      </c>
      <c r="H14655" s="28" t="s">
        <v>7151</v>
      </c>
      <c r="J14655" s="28" t="s">
        <v>4911</v>
      </c>
      <c r="K14655" s="29">
        <v>42390</v>
      </c>
      <c r="L14655" s="28" t="s">
        <v>5361</v>
      </c>
      <c r="M14655" s="28" t="s">
        <v>7717</v>
      </c>
    </row>
    <row r="14656" spans="1:13" hidden="1" x14ac:dyDescent="0.2">
      <c r="A14656" s="27">
        <v>98787</v>
      </c>
      <c r="B14656" s="28" t="s">
        <v>4573</v>
      </c>
      <c r="C14656" s="28" t="s">
        <v>5135</v>
      </c>
      <c r="D14656" s="25">
        <v>42390</v>
      </c>
      <c r="F14656" s="26">
        <v>4.25</v>
      </c>
      <c r="G14656" s="28" t="s">
        <v>7119</v>
      </c>
      <c r="H14656" s="28" t="s">
        <v>3365</v>
      </c>
      <c r="J14656" s="28" t="s">
        <v>4911</v>
      </c>
      <c r="K14656" s="29">
        <v>42391</v>
      </c>
      <c r="L14656" s="28" t="s">
        <v>5658</v>
      </c>
      <c r="M14656" s="28" t="s">
        <v>2282</v>
      </c>
    </row>
    <row r="14657" spans="1:13" hidden="1" x14ac:dyDescent="0.2">
      <c r="A14657" s="27">
        <v>98786</v>
      </c>
      <c r="B14657" s="28" t="s">
        <v>4573</v>
      </c>
      <c r="C14657" s="28" t="s">
        <v>5135</v>
      </c>
      <c r="D14657" s="25">
        <v>42390</v>
      </c>
      <c r="F14657" s="26">
        <v>7.5</v>
      </c>
      <c r="G14657" s="28" t="s">
        <v>5137</v>
      </c>
      <c r="H14657" s="28" t="s">
        <v>3365</v>
      </c>
      <c r="J14657" s="28" t="s">
        <v>4909</v>
      </c>
      <c r="K14657" s="29">
        <v>42391</v>
      </c>
      <c r="L14657" s="28" t="s">
        <v>5658</v>
      </c>
      <c r="M14657" s="28" t="s">
        <v>14</v>
      </c>
    </row>
    <row r="14658" spans="1:13" hidden="1" x14ac:dyDescent="0.2">
      <c r="A14658" s="211">
        <v>98794</v>
      </c>
      <c r="B14658" s="28" t="s">
        <v>4573</v>
      </c>
      <c r="C14658" s="28" t="s">
        <v>5135</v>
      </c>
      <c r="D14658" s="25">
        <v>42391</v>
      </c>
      <c r="F14658" s="26">
        <v>3.89</v>
      </c>
      <c r="G14658" s="28" t="s">
        <v>6673</v>
      </c>
      <c r="H14658" s="28" t="s">
        <v>3365</v>
      </c>
      <c r="J14658" s="28" t="s">
        <v>4907</v>
      </c>
      <c r="K14658" s="29">
        <v>42392</v>
      </c>
      <c r="L14658" s="28" t="s">
        <v>5658</v>
      </c>
      <c r="M14658" s="28" t="s">
        <v>18</v>
      </c>
    </row>
    <row r="14659" spans="1:13" hidden="1" x14ac:dyDescent="0.2">
      <c r="A14659" s="211">
        <v>98790</v>
      </c>
      <c r="B14659" s="28" t="s">
        <v>4573</v>
      </c>
      <c r="C14659" s="28" t="s">
        <v>5135</v>
      </c>
      <c r="D14659" s="25">
        <v>42391</v>
      </c>
      <c r="E14659" s="28" t="s">
        <v>23</v>
      </c>
      <c r="F14659" s="26">
        <v>495</v>
      </c>
      <c r="G14659" s="28" t="s">
        <v>1168</v>
      </c>
      <c r="H14659" s="28" t="s">
        <v>7323</v>
      </c>
      <c r="J14659" s="28" t="s">
        <v>4912</v>
      </c>
      <c r="K14659" s="29">
        <v>42392</v>
      </c>
      <c r="L14659" s="28" t="s">
        <v>5658</v>
      </c>
      <c r="M14659" s="28" t="s">
        <v>17</v>
      </c>
    </row>
    <row r="14660" spans="1:13" hidden="1" x14ac:dyDescent="0.2">
      <c r="A14660" s="27">
        <v>98791</v>
      </c>
      <c r="B14660" s="28" t="s">
        <v>4573</v>
      </c>
      <c r="C14660" s="28" t="s">
        <v>5135</v>
      </c>
      <c r="D14660" s="25">
        <v>42391</v>
      </c>
      <c r="F14660" s="26">
        <v>17.73</v>
      </c>
      <c r="G14660" s="28" t="s">
        <v>3696</v>
      </c>
      <c r="H14660" s="28" t="s">
        <v>3488</v>
      </c>
      <c r="J14660" s="28" t="s">
        <v>4908</v>
      </c>
      <c r="K14660" s="29">
        <v>42392</v>
      </c>
      <c r="L14660" s="28" t="s">
        <v>5658</v>
      </c>
      <c r="M14660" s="28" t="s">
        <v>3889</v>
      </c>
    </row>
    <row r="14661" spans="1:13" hidden="1" x14ac:dyDescent="0.2">
      <c r="A14661" s="27">
        <v>98792</v>
      </c>
      <c r="B14661" s="28" t="s">
        <v>4573</v>
      </c>
      <c r="C14661" s="28" t="s">
        <v>5135</v>
      </c>
      <c r="D14661" s="25">
        <v>42391</v>
      </c>
      <c r="F14661" s="26">
        <v>9.2899999999999991</v>
      </c>
      <c r="G14661" s="28" t="s">
        <v>3696</v>
      </c>
      <c r="H14661" s="28" t="s">
        <v>3488</v>
      </c>
      <c r="J14661" s="28" t="s">
        <v>4908</v>
      </c>
      <c r="K14661" s="29">
        <v>42392</v>
      </c>
      <c r="L14661" s="28" t="s">
        <v>5658</v>
      </c>
      <c r="M14661" s="28" t="s">
        <v>3889</v>
      </c>
    </row>
    <row r="14662" spans="1:13" hidden="1" x14ac:dyDescent="0.2">
      <c r="A14662" s="27">
        <v>98793</v>
      </c>
      <c r="B14662" s="28" t="s">
        <v>4573</v>
      </c>
      <c r="C14662" s="28" t="s">
        <v>5135</v>
      </c>
      <c r="D14662" s="25">
        <v>42391</v>
      </c>
      <c r="F14662" s="26">
        <v>7.05</v>
      </c>
      <c r="G14662" s="28" t="s">
        <v>3696</v>
      </c>
      <c r="H14662" s="28" t="s">
        <v>3488</v>
      </c>
      <c r="J14662" s="28" t="s">
        <v>4908</v>
      </c>
      <c r="K14662" s="29">
        <v>42392</v>
      </c>
      <c r="L14662" s="28" t="s">
        <v>5658</v>
      </c>
      <c r="M14662" s="28" t="s">
        <v>3889</v>
      </c>
    </row>
    <row r="14663" spans="1:13" hidden="1" x14ac:dyDescent="0.2">
      <c r="A14663" s="27">
        <v>98839</v>
      </c>
      <c r="B14663" s="28" t="s">
        <v>4585</v>
      </c>
      <c r="C14663" s="28" t="s">
        <v>7022</v>
      </c>
      <c r="D14663" s="25">
        <v>42391</v>
      </c>
      <c r="F14663" s="26">
        <v>20.8</v>
      </c>
      <c r="G14663" s="28" t="s">
        <v>5141</v>
      </c>
      <c r="H14663" s="28" t="s">
        <v>5948</v>
      </c>
      <c r="J14663" s="28" t="s">
        <v>4907</v>
      </c>
      <c r="K14663" s="29">
        <v>42391</v>
      </c>
      <c r="L14663" s="28" t="s">
        <v>5538</v>
      </c>
      <c r="M14663" s="28" t="s">
        <v>5856</v>
      </c>
    </row>
    <row r="14664" spans="1:13" hidden="1" x14ac:dyDescent="0.2">
      <c r="A14664" s="211">
        <v>98795</v>
      </c>
      <c r="B14664" s="28" t="s">
        <v>4573</v>
      </c>
      <c r="C14664" s="28" t="s">
        <v>5135</v>
      </c>
      <c r="D14664" s="25">
        <v>42392</v>
      </c>
      <c r="F14664" s="26">
        <v>14.35</v>
      </c>
      <c r="G14664" s="28" t="s">
        <v>896</v>
      </c>
      <c r="H14664" s="28" t="s">
        <v>3484</v>
      </c>
      <c r="J14664" s="28" t="s">
        <v>4907</v>
      </c>
      <c r="K14664" s="29">
        <v>42394</v>
      </c>
      <c r="L14664" s="28" t="s">
        <v>5658</v>
      </c>
      <c r="M14664" s="28" t="s">
        <v>19</v>
      </c>
    </row>
    <row r="14665" spans="1:13" hidden="1" x14ac:dyDescent="0.2">
      <c r="A14665" s="27">
        <v>98796</v>
      </c>
      <c r="B14665" s="28" t="s">
        <v>4573</v>
      </c>
      <c r="C14665" s="28" t="s">
        <v>5135</v>
      </c>
      <c r="D14665" s="25">
        <v>42393</v>
      </c>
      <c r="E14665" s="28" t="s">
        <v>49</v>
      </c>
      <c r="F14665" s="26">
        <v>25.35</v>
      </c>
      <c r="G14665" s="28" t="s">
        <v>688</v>
      </c>
      <c r="H14665" s="28" t="s">
        <v>3484</v>
      </c>
      <c r="J14665" s="28" t="s">
        <v>4911</v>
      </c>
      <c r="K14665" s="29">
        <v>42394</v>
      </c>
      <c r="L14665" s="28" t="s">
        <v>5658</v>
      </c>
      <c r="M14665" s="28" t="s">
        <v>20</v>
      </c>
    </row>
    <row r="14666" spans="1:13" hidden="1" x14ac:dyDescent="0.2">
      <c r="A14666" s="27">
        <v>98915</v>
      </c>
      <c r="B14666" s="28" t="s">
        <v>4573</v>
      </c>
      <c r="C14666" s="28" t="s">
        <v>2008</v>
      </c>
      <c r="D14666" s="25">
        <v>42393</v>
      </c>
      <c r="F14666" s="26">
        <v>37.9</v>
      </c>
      <c r="G14666" s="28" t="s">
        <v>683</v>
      </c>
      <c r="H14666" s="28" t="s">
        <v>3365</v>
      </c>
      <c r="J14666" s="28" t="s">
        <v>4909</v>
      </c>
      <c r="K14666" s="29" t="s">
        <v>7746</v>
      </c>
      <c r="L14666" s="28" t="s">
        <v>5658</v>
      </c>
      <c r="M14666" s="28" t="s">
        <v>4836</v>
      </c>
    </row>
    <row r="14667" spans="1:13" hidden="1" x14ac:dyDescent="0.2">
      <c r="A14667" s="211">
        <v>98837</v>
      </c>
      <c r="B14667" s="28" t="s">
        <v>4579</v>
      </c>
      <c r="C14667" s="28" t="s">
        <v>7022</v>
      </c>
      <c r="D14667" s="25">
        <v>42394</v>
      </c>
      <c r="F14667" s="26">
        <v>30</v>
      </c>
      <c r="G14667" s="28" t="s">
        <v>4580</v>
      </c>
      <c r="H14667" s="28" t="s">
        <v>6667</v>
      </c>
      <c r="K14667" s="29">
        <v>42394</v>
      </c>
      <c r="L14667" s="28" t="s">
        <v>5540</v>
      </c>
      <c r="M14667" s="28" t="s">
        <v>8333</v>
      </c>
    </row>
    <row r="14668" spans="1:13" hidden="1" x14ac:dyDescent="0.2">
      <c r="A14668" s="211">
        <v>98798</v>
      </c>
      <c r="B14668" s="28" t="s">
        <v>4573</v>
      </c>
      <c r="C14668" s="28" t="s">
        <v>5135</v>
      </c>
      <c r="D14668" s="25">
        <v>42394</v>
      </c>
      <c r="E14668" s="28" t="s">
        <v>3367</v>
      </c>
      <c r="F14668" s="26">
        <v>9.4499999999999993</v>
      </c>
      <c r="G14668" s="28" t="s">
        <v>879</v>
      </c>
      <c r="H14668" s="28" t="s">
        <v>3365</v>
      </c>
      <c r="J14668" s="28" t="s">
        <v>4909</v>
      </c>
      <c r="K14668" s="29">
        <v>42395</v>
      </c>
      <c r="L14668" s="28" t="s">
        <v>5658</v>
      </c>
      <c r="M14668" s="28" t="s">
        <v>5721</v>
      </c>
    </row>
    <row r="14669" spans="1:13" hidden="1" x14ac:dyDescent="0.2">
      <c r="A14669" s="27">
        <v>98838</v>
      </c>
      <c r="B14669" s="28" t="s">
        <v>4573</v>
      </c>
      <c r="C14669" s="28" t="s">
        <v>7022</v>
      </c>
      <c r="D14669" s="25">
        <v>42394</v>
      </c>
      <c r="F14669" s="26">
        <v>110</v>
      </c>
      <c r="G14669" s="28" t="s">
        <v>5152</v>
      </c>
      <c r="H14669" s="28" t="s">
        <v>7311</v>
      </c>
      <c r="J14669" s="28" t="s">
        <v>4683</v>
      </c>
      <c r="K14669" s="29">
        <v>42394</v>
      </c>
      <c r="L14669" s="28" t="s">
        <v>8326</v>
      </c>
      <c r="M14669" s="28" t="s">
        <v>8327</v>
      </c>
    </row>
    <row r="14670" spans="1:13" hidden="1" x14ac:dyDescent="0.2">
      <c r="A14670" s="27">
        <v>98797</v>
      </c>
      <c r="B14670" s="28" t="s">
        <v>4573</v>
      </c>
      <c r="C14670" s="28" t="s">
        <v>5135</v>
      </c>
      <c r="D14670" s="25">
        <v>42394</v>
      </c>
      <c r="F14670" s="26">
        <v>12.27</v>
      </c>
      <c r="G14670" s="28" t="s">
        <v>5137</v>
      </c>
      <c r="H14670" s="28" t="s">
        <v>3365</v>
      </c>
      <c r="J14670" s="28" t="s">
        <v>4909</v>
      </c>
      <c r="K14670" s="29">
        <v>42395</v>
      </c>
      <c r="L14670" s="28" t="s">
        <v>5658</v>
      </c>
      <c r="M14670" s="28" t="s">
        <v>3175</v>
      </c>
    </row>
    <row r="14671" spans="1:13" hidden="1" x14ac:dyDescent="0.2">
      <c r="A14671" s="27">
        <v>98900</v>
      </c>
      <c r="B14671" s="28" t="s">
        <v>7124</v>
      </c>
      <c r="C14671" s="28" t="s">
        <v>4574</v>
      </c>
      <c r="D14671" s="25">
        <v>42394</v>
      </c>
      <c r="F14671" s="26">
        <v>-0.06</v>
      </c>
      <c r="G14671" s="28" t="s">
        <v>4574</v>
      </c>
      <c r="H14671" s="28" t="s">
        <v>6666</v>
      </c>
      <c r="K14671" s="29">
        <v>42394</v>
      </c>
      <c r="L14671" s="28" t="s">
        <v>7206</v>
      </c>
      <c r="M14671" s="28" t="s">
        <v>7742</v>
      </c>
    </row>
    <row r="14672" spans="1:13" hidden="1" x14ac:dyDescent="0.2">
      <c r="A14672" s="27">
        <v>98916</v>
      </c>
      <c r="B14672" s="28" t="s">
        <v>4573</v>
      </c>
      <c r="C14672" s="28" t="s">
        <v>2008</v>
      </c>
      <c r="D14672" s="25">
        <v>42394</v>
      </c>
      <c r="F14672" s="26">
        <v>24.21</v>
      </c>
      <c r="G14672" s="28" t="s">
        <v>5167</v>
      </c>
      <c r="H14672" s="28" t="s">
        <v>3365</v>
      </c>
      <c r="J14672" s="28" t="s">
        <v>4909</v>
      </c>
      <c r="K14672" s="29" t="s">
        <v>7747</v>
      </c>
      <c r="L14672" s="28" t="s">
        <v>5658</v>
      </c>
      <c r="M14672" s="28" t="s">
        <v>7748</v>
      </c>
    </row>
    <row r="14673" spans="1:13" hidden="1" x14ac:dyDescent="0.2">
      <c r="A14673" s="211">
        <v>98832</v>
      </c>
      <c r="B14673" s="28" t="s">
        <v>4592</v>
      </c>
      <c r="C14673" s="28" t="s">
        <v>7022</v>
      </c>
      <c r="D14673" s="25">
        <v>42395</v>
      </c>
      <c r="F14673" s="26">
        <v>-5968.78</v>
      </c>
      <c r="G14673" s="28" t="s">
        <v>4593</v>
      </c>
      <c r="H14673" s="28" t="s">
        <v>6666</v>
      </c>
      <c r="J14673" s="28" t="s">
        <v>4911</v>
      </c>
      <c r="K14673" s="29">
        <v>42395</v>
      </c>
      <c r="L14673" s="28" t="s">
        <v>5544</v>
      </c>
      <c r="M14673" s="28" t="s">
        <v>5854</v>
      </c>
    </row>
    <row r="14674" spans="1:13" hidden="1" x14ac:dyDescent="0.2">
      <c r="A14674" s="211">
        <v>98800</v>
      </c>
      <c r="B14674" s="28" t="s">
        <v>4573</v>
      </c>
      <c r="C14674" s="28" t="s">
        <v>5135</v>
      </c>
      <c r="D14674" s="25">
        <v>42395</v>
      </c>
      <c r="E14674" s="28" t="s">
        <v>50</v>
      </c>
      <c r="F14674" s="26">
        <v>60</v>
      </c>
      <c r="G14674" s="28" t="s">
        <v>1168</v>
      </c>
      <c r="H14674" s="28" t="s">
        <v>7323</v>
      </c>
      <c r="J14674" s="28" t="s">
        <v>4912</v>
      </c>
      <c r="K14674" s="29">
        <v>42396</v>
      </c>
      <c r="L14674" s="28" t="s">
        <v>5658</v>
      </c>
      <c r="M14674" s="28" t="s">
        <v>17</v>
      </c>
    </row>
    <row r="14675" spans="1:13" hidden="1" x14ac:dyDescent="0.2">
      <c r="A14675" s="211">
        <v>98836</v>
      </c>
      <c r="B14675" s="28" t="s">
        <v>4573</v>
      </c>
      <c r="C14675" s="28" t="s">
        <v>7022</v>
      </c>
      <c r="D14675" s="25">
        <v>42395</v>
      </c>
      <c r="E14675" s="28" t="s">
        <v>7814</v>
      </c>
      <c r="F14675" s="26">
        <v>225</v>
      </c>
      <c r="G14675" s="28" t="s">
        <v>2764</v>
      </c>
      <c r="H14675" s="28" t="s">
        <v>3370</v>
      </c>
      <c r="J14675" s="28" t="s">
        <v>4906</v>
      </c>
      <c r="K14675" s="29">
        <v>42395</v>
      </c>
      <c r="L14675" s="28" t="s">
        <v>5864</v>
      </c>
      <c r="M14675" s="28">
        <v>100004</v>
      </c>
    </row>
    <row r="14676" spans="1:13" hidden="1" x14ac:dyDescent="0.2">
      <c r="A14676" s="211">
        <v>98834</v>
      </c>
      <c r="B14676" s="28" t="s">
        <v>4573</v>
      </c>
      <c r="C14676" s="28" t="s">
        <v>7022</v>
      </c>
      <c r="D14676" s="25">
        <v>42395</v>
      </c>
      <c r="F14676" s="26">
        <v>1234.67</v>
      </c>
      <c r="G14676" s="28" t="s">
        <v>681</v>
      </c>
      <c r="H14676" s="28" t="s">
        <v>7165</v>
      </c>
      <c r="J14676" s="28" t="s">
        <v>4911</v>
      </c>
      <c r="K14676" s="29">
        <v>42395</v>
      </c>
      <c r="L14676" s="28" t="s">
        <v>5361</v>
      </c>
      <c r="M14676" s="28" t="s">
        <v>7716</v>
      </c>
    </row>
    <row r="14677" spans="1:13" hidden="1" x14ac:dyDescent="0.2">
      <c r="A14677" s="211">
        <v>98799</v>
      </c>
      <c r="B14677" s="28" t="s">
        <v>4573</v>
      </c>
      <c r="C14677" s="28" t="s">
        <v>5135</v>
      </c>
      <c r="D14677" s="25">
        <v>42395</v>
      </c>
      <c r="F14677" s="26">
        <v>61.19</v>
      </c>
      <c r="G14677" s="28" t="s">
        <v>6757</v>
      </c>
      <c r="H14677" s="28" t="s">
        <v>4599</v>
      </c>
      <c r="I14677" s="28" t="s">
        <v>8095</v>
      </c>
      <c r="J14677" s="28" t="s">
        <v>4905</v>
      </c>
      <c r="K14677" s="29">
        <v>42396</v>
      </c>
      <c r="L14677" s="28" t="s">
        <v>5658</v>
      </c>
      <c r="M14677" s="28" t="s">
        <v>21</v>
      </c>
    </row>
    <row r="14678" spans="1:13" hidden="1" x14ac:dyDescent="0.2">
      <c r="A14678" s="27">
        <v>98835</v>
      </c>
      <c r="B14678" s="28" t="s">
        <v>4573</v>
      </c>
      <c r="C14678" s="28" t="s">
        <v>7022</v>
      </c>
      <c r="D14678" s="25">
        <v>42395</v>
      </c>
      <c r="E14678" s="28" t="s">
        <v>3389</v>
      </c>
      <c r="F14678" s="26">
        <v>49.15</v>
      </c>
      <c r="G14678" s="28" t="s">
        <v>5139</v>
      </c>
      <c r="H14678" s="28" t="s">
        <v>3381</v>
      </c>
      <c r="J14678" s="28" t="s">
        <v>4911</v>
      </c>
      <c r="K14678" s="29">
        <v>42395</v>
      </c>
      <c r="L14678" s="28" t="s">
        <v>5538</v>
      </c>
      <c r="M14678" s="28" t="s">
        <v>5855</v>
      </c>
    </row>
    <row r="14679" spans="1:13" hidden="1" x14ac:dyDescent="0.2">
      <c r="A14679" s="27">
        <v>98917</v>
      </c>
      <c r="B14679" s="28" t="s">
        <v>4573</v>
      </c>
      <c r="C14679" s="28" t="s">
        <v>2008</v>
      </c>
      <c r="D14679" s="25">
        <v>42395</v>
      </c>
      <c r="F14679" s="26">
        <v>13.14</v>
      </c>
      <c r="G14679" s="28" t="s">
        <v>683</v>
      </c>
      <c r="H14679" s="28" t="s">
        <v>3365</v>
      </c>
      <c r="J14679" s="28" t="s">
        <v>4909</v>
      </c>
      <c r="K14679" s="29" t="s">
        <v>7749</v>
      </c>
      <c r="L14679" s="28" t="s">
        <v>5658</v>
      </c>
      <c r="M14679" s="28" t="s">
        <v>4831</v>
      </c>
    </row>
    <row r="14680" spans="1:13" hidden="1" x14ac:dyDescent="0.2">
      <c r="A14680" s="27">
        <v>98833</v>
      </c>
      <c r="B14680" s="28" t="s">
        <v>4592</v>
      </c>
      <c r="C14680" s="28" t="s">
        <v>7022</v>
      </c>
      <c r="D14680" s="25">
        <v>42395</v>
      </c>
      <c r="F14680" s="26">
        <v>-1086.6400000000001</v>
      </c>
      <c r="G14680" s="28" t="s">
        <v>3622</v>
      </c>
      <c r="H14680" s="28" t="s">
        <v>6666</v>
      </c>
      <c r="J14680" s="28" t="s">
        <v>4907</v>
      </c>
      <c r="K14680" s="29">
        <v>42395</v>
      </c>
      <c r="L14680" s="28" t="s">
        <v>5544</v>
      </c>
      <c r="M14680" s="28" t="s">
        <v>5888</v>
      </c>
    </row>
    <row r="14681" spans="1:13" hidden="1" x14ac:dyDescent="0.2">
      <c r="A14681" s="211">
        <v>98807</v>
      </c>
      <c r="B14681" s="28" t="s">
        <v>4573</v>
      </c>
      <c r="C14681" s="28" t="s">
        <v>5135</v>
      </c>
      <c r="D14681" s="25">
        <v>42396</v>
      </c>
      <c r="F14681" s="26">
        <v>3.6</v>
      </c>
      <c r="G14681" s="28" t="s">
        <v>4365</v>
      </c>
      <c r="H14681" s="28" t="s">
        <v>4599</v>
      </c>
      <c r="I14681" s="28" t="s">
        <v>8095</v>
      </c>
      <c r="J14681" s="28" t="s">
        <v>4905</v>
      </c>
      <c r="K14681" s="29">
        <v>42397</v>
      </c>
      <c r="L14681" s="28" t="s">
        <v>5658</v>
      </c>
      <c r="M14681" s="28" t="s">
        <v>4163</v>
      </c>
    </row>
    <row r="14682" spans="1:13" hidden="1" x14ac:dyDescent="0.2">
      <c r="A14682" s="211">
        <v>99073</v>
      </c>
      <c r="B14682" s="28" t="s">
        <v>4573</v>
      </c>
      <c r="C14682" s="28" t="s">
        <v>5135</v>
      </c>
      <c r="D14682" s="25">
        <v>42396</v>
      </c>
      <c r="F14682" s="26">
        <v>2.0499999999999998</v>
      </c>
      <c r="G14682" s="28" t="s">
        <v>7996</v>
      </c>
      <c r="H14682" s="28" t="s">
        <v>3484</v>
      </c>
      <c r="J14682" s="28" t="s">
        <v>4907</v>
      </c>
      <c r="K14682" s="29">
        <v>42462</v>
      </c>
      <c r="L14682" s="28" t="s">
        <v>5658</v>
      </c>
      <c r="M14682" s="28" t="s">
        <v>8690</v>
      </c>
    </row>
    <row r="14683" spans="1:13" hidden="1" x14ac:dyDescent="0.2">
      <c r="A14683" s="211">
        <v>98802</v>
      </c>
      <c r="B14683" s="28" t="s">
        <v>4573</v>
      </c>
      <c r="C14683" s="28" t="s">
        <v>5135</v>
      </c>
      <c r="D14683" s="25">
        <v>42396</v>
      </c>
      <c r="F14683" s="26">
        <v>19.5</v>
      </c>
      <c r="G14683" s="28" t="s">
        <v>51</v>
      </c>
      <c r="H14683" s="28" t="s">
        <v>3484</v>
      </c>
      <c r="J14683" s="28" t="s">
        <v>4909</v>
      </c>
      <c r="K14683" s="29">
        <v>42397</v>
      </c>
      <c r="L14683" s="28" t="s">
        <v>5658</v>
      </c>
      <c r="M14683" s="28" t="s">
        <v>3901</v>
      </c>
    </row>
    <row r="14684" spans="1:13" hidden="1" x14ac:dyDescent="0.2">
      <c r="A14684" s="211">
        <v>98806</v>
      </c>
      <c r="B14684" s="28" t="s">
        <v>4573</v>
      </c>
      <c r="C14684" s="28" t="s">
        <v>5135</v>
      </c>
      <c r="D14684" s="25">
        <v>42396</v>
      </c>
      <c r="F14684" s="26">
        <v>4</v>
      </c>
      <c r="G14684" s="28" t="s">
        <v>990</v>
      </c>
      <c r="H14684" s="28" t="s">
        <v>3379</v>
      </c>
      <c r="J14684" s="28" t="s">
        <v>4907</v>
      </c>
      <c r="K14684" s="29">
        <v>42397</v>
      </c>
      <c r="L14684" s="28" t="s">
        <v>5658</v>
      </c>
      <c r="M14684" s="28" t="s">
        <v>1523</v>
      </c>
    </row>
    <row r="14685" spans="1:13" hidden="1" x14ac:dyDescent="0.2">
      <c r="A14685" s="211">
        <v>98805</v>
      </c>
      <c r="B14685" s="28" t="s">
        <v>4573</v>
      </c>
      <c r="C14685" s="28" t="s">
        <v>5135</v>
      </c>
      <c r="D14685" s="25">
        <v>42396</v>
      </c>
      <c r="E14685" s="28" t="s">
        <v>52</v>
      </c>
      <c r="F14685" s="26">
        <v>5</v>
      </c>
      <c r="G14685" s="28" t="s">
        <v>3355</v>
      </c>
      <c r="H14685" s="28" t="s">
        <v>7323</v>
      </c>
      <c r="J14685" s="28" t="s">
        <v>4912</v>
      </c>
      <c r="K14685" s="29">
        <v>42397</v>
      </c>
      <c r="L14685" s="28" t="s">
        <v>5658</v>
      </c>
      <c r="M14685" s="28" t="s">
        <v>5075</v>
      </c>
    </row>
    <row r="14686" spans="1:13" hidden="1" x14ac:dyDescent="0.2">
      <c r="A14686" s="211">
        <v>98801</v>
      </c>
      <c r="B14686" s="28" t="s">
        <v>4573</v>
      </c>
      <c r="C14686" s="28" t="s">
        <v>5135</v>
      </c>
      <c r="D14686" s="25">
        <v>42396</v>
      </c>
      <c r="F14686" s="26">
        <v>58.05</v>
      </c>
      <c r="G14686" s="28" t="s">
        <v>1659</v>
      </c>
      <c r="H14686" s="28" t="s">
        <v>4600</v>
      </c>
      <c r="J14686" s="28" t="s">
        <v>4907</v>
      </c>
      <c r="K14686" s="29">
        <v>42397</v>
      </c>
      <c r="L14686" s="28" t="s">
        <v>5658</v>
      </c>
      <c r="M14686" s="28" t="s">
        <v>3338</v>
      </c>
    </row>
    <row r="14687" spans="1:13" x14ac:dyDescent="0.2">
      <c r="A14687" s="27">
        <v>98831</v>
      </c>
      <c r="B14687" s="28" t="s">
        <v>4573</v>
      </c>
      <c r="C14687" s="28" t="s">
        <v>7022</v>
      </c>
      <c r="D14687" s="25">
        <v>42396</v>
      </c>
      <c r="F14687" s="26">
        <v>2.4</v>
      </c>
      <c r="G14687" s="28" t="s">
        <v>2201</v>
      </c>
      <c r="H14687" s="28" t="s">
        <v>7151</v>
      </c>
      <c r="J14687" s="28" t="s">
        <v>4911</v>
      </c>
      <c r="K14687" s="29">
        <v>42396</v>
      </c>
      <c r="L14687" s="28" t="s">
        <v>5361</v>
      </c>
      <c r="M14687" s="28" t="s">
        <v>7715</v>
      </c>
    </row>
    <row r="14688" spans="1:13" hidden="1" x14ac:dyDescent="0.2">
      <c r="A14688" s="27">
        <v>98804</v>
      </c>
      <c r="B14688" s="28" t="s">
        <v>4573</v>
      </c>
      <c r="C14688" s="28" t="s">
        <v>5135</v>
      </c>
      <c r="D14688" s="25">
        <v>42396</v>
      </c>
      <c r="F14688" s="26">
        <v>5.64</v>
      </c>
      <c r="G14688" s="28" t="s">
        <v>7119</v>
      </c>
      <c r="H14688" s="28" t="s">
        <v>3365</v>
      </c>
      <c r="J14688" s="28" t="s">
        <v>4911</v>
      </c>
      <c r="K14688" s="29">
        <v>42397</v>
      </c>
      <c r="L14688" s="28" t="s">
        <v>5658</v>
      </c>
      <c r="M14688" s="28" t="s">
        <v>2282</v>
      </c>
    </row>
    <row r="14689" spans="1:13" hidden="1" x14ac:dyDescent="0.2">
      <c r="A14689" s="27">
        <v>98803</v>
      </c>
      <c r="B14689" s="28" t="s">
        <v>4573</v>
      </c>
      <c r="C14689" s="28" t="s">
        <v>5135</v>
      </c>
      <c r="D14689" s="25">
        <v>42396</v>
      </c>
      <c r="F14689" s="26">
        <v>12.88</v>
      </c>
      <c r="G14689" s="28" t="s">
        <v>2210</v>
      </c>
      <c r="H14689" s="28" t="s">
        <v>3484</v>
      </c>
      <c r="J14689" s="28" t="s">
        <v>4907</v>
      </c>
      <c r="K14689" s="29">
        <v>42397</v>
      </c>
      <c r="L14689" s="28" t="s">
        <v>5658</v>
      </c>
      <c r="M14689" s="28" t="s">
        <v>3179</v>
      </c>
    </row>
    <row r="14690" spans="1:13" hidden="1" x14ac:dyDescent="0.2">
      <c r="A14690" s="211">
        <v>99038</v>
      </c>
      <c r="B14690" s="28" t="s">
        <v>4573</v>
      </c>
      <c r="C14690" s="28" t="s">
        <v>5135</v>
      </c>
      <c r="D14690" s="25">
        <v>42397</v>
      </c>
      <c r="F14690" s="26">
        <v>11.25</v>
      </c>
      <c r="G14690" s="28" t="s">
        <v>7050</v>
      </c>
      <c r="H14690" s="28" t="s">
        <v>3488</v>
      </c>
      <c r="J14690" s="28" t="s">
        <v>4911</v>
      </c>
      <c r="K14690" s="29">
        <v>42399</v>
      </c>
      <c r="L14690" s="28" t="s">
        <v>5658</v>
      </c>
      <c r="M14690" s="28" t="s">
        <v>4151</v>
      </c>
    </row>
    <row r="14691" spans="1:13" hidden="1" x14ac:dyDescent="0.2">
      <c r="A14691" s="211">
        <v>99039</v>
      </c>
      <c r="B14691" s="28" t="s">
        <v>4573</v>
      </c>
      <c r="C14691" s="28" t="s">
        <v>5135</v>
      </c>
      <c r="D14691" s="25">
        <v>42397</v>
      </c>
      <c r="F14691" s="26">
        <v>7.25</v>
      </c>
      <c r="G14691" s="28" t="s">
        <v>7050</v>
      </c>
      <c r="H14691" s="28" t="s">
        <v>3488</v>
      </c>
      <c r="J14691" s="28" t="s">
        <v>4911</v>
      </c>
      <c r="K14691" s="29">
        <v>42399</v>
      </c>
      <c r="L14691" s="28" t="s">
        <v>5658</v>
      </c>
      <c r="M14691" s="28" t="s">
        <v>4151</v>
      </c>
    </row>
    <row r="14692" spans="1:13" hidden="1" x14ac:dyDescent="0.2">
      <c r="A14692" s="211">
        <v>98808</v>
      </c>
      <c r="B14692" s="28" t="s">
        <v>4573</v>
      </c>
      <c r="C14692" s="28" t="s">
        <v>5135</v>
      </c>
      <c r="D14692" s="25">
        <v>42397</v>
      </c>
      <c r="E14692" s="28" t="s">
        <v>52</v>
      </c>
      <c r="F14692" s="26">
        <v>15.96</v>
      </c>
      <c r="G14692" s="28" t="s">
        <v>3355</v>
      </c>
      <c r="H14692" s="28" t="s">
        <v>7323</v>
      </c>
      <c r="J14692" s="28" t="s">
        <v>4912</v>
      </c>
      <c r="K14692" s="29">
        <v>42398</v>
      </c>
      <c r="L14692" s="28" t="s">
        <v>5658</v>
      </c>
      <c r="M14692" s="28" t="s">
        <v>22</v>
      </c>
    </row>
    <row r="14693" spans="1:13" x14ac:dyDescent="0.2">
      <c r="A14693" s="27">
        <v>98828</v>
      </c>
      <c r="B14693" s="28" t="s">
        <v>4573</v>
      </c>
      <c r="C14693" s="28" t="s">
        <v>7022</v>
      </c>
      <c r="D14693" s="25">
        <v>42397</v>
      </c>
      <c r="F14693" s="26">
        <v>2.4</v>
      </c>
      <c r="G14693" s="28" t="s">
        <v>2201</v>
      </c>
      <c r="H14693" s="28" t="s">
        <v>7151</v>
      </c>
      <c r="J14693" s="28" t="s">
        <v>4911</v>
      </c>
      <c r="K14693" s="29">
        <v>42397</v>
      </c>
      <c r="L14693" s="28" t="s">
        <v>5361</v>
      </c>
      <c r="M14693" s="28" t="s">
        <v>7714</v>
      </c>
    </row>
    <row r="14694" spans="1:13" hidden="1" x14ac:dyDescent="0.2">
      <c r="A14694" s="27">
        <v>98918</v>
      </c>
      <c r="B14694" s="28" t="s">
        <v>4573</v>
      </c>
      <c r="C14694" s="28" t="s">
        <v>2008</v>
      </c>
      <c r="D14694" s="25">
        <v>42397</v>
      </c>
      <c r="F14694" s="26">
        <v>20.85</v>
      </c>
      <c r="G14694" s="28" t="s">
        <v>683</v>
      </c>
      <c r="H14694" s="28" t="s">
        <v>3365</v>
      </c>
      <c r="J14694" s="28" t="s">
        <v>4909</v>
      </c>
      <c r="K14694" s="29" t="s">
        <v>7750</v>
      </c>
      <c r="L14694" s="28" t="s">
        <v>5658</v>
      </c>
      <c r="M14694" s="28" t="s">
        <v>4834</v>
      </c>
    </row>
    <row r="14695" spans="1:13" hidden="1" x14ac:dyDescent="0.2">
      <c r="A14695" s="27">
        <v>98830</v>
      </c>
      <c r="B14695" s="28" t="s">
        <v>4573</v>
      </c>
      <c r="C14695" s="28" t="s">
        <v>7022</v>
      </c>
      <c r="D14695" s="25">
        <v>42397</v>
      </c>
      <c r="F14695" s="26">
        <v>49.56</v>
      </c>
      <c r="G14695" s="28" t="s">
        <v>6790</v>
      </c>
      <c r="H14695" s="28" t="s">
        <v>3381</v>
      </c>
      <c r="J14695" s="28" t="s">
        <v>4909</v>
      </c>
      <c r="K14695" s="29">
        <v>42397</v>
      </c>
      <c r="L14695" s="28" t="s">
        <v>5538</v>
      </c>
      <c r="M14695" s="28" t="s">
        <v>5849</v>
      </c>
    </row>
    <row r="14696" spans="1:13" hidden="1" x14ac:dyDescent="0.2">
      <c r="A14696" s="27">
        <v>98829</v>
      </c>
      <c r="B14696" s="28" t="s">
        <v>4573</v>
      </c>
      <c r="C14696" s="28" t="s">
        <v>7022</v>
      </c>
      <c r="D14696" s="25">
        <v>42397</v>
      </c>
      <c r="F14696" s="26">
        <v>17</v>
      </c>
      <c r="G14696" s="28" t="s">
        <v>5136</v>
      </c>
      <c r="H14696" s="28" t="s">
        <v>3381</v>
      </c>
      <c r="J14696" s="28" t="s">
        <v>4911</v>
      </c>
      <c r="K14696" s="29">
        <v>42397</v>
      </c>
      <c r="L14696" s="28" t="s">
        <v>5538</v>
      </c>
      <c r="M14696" s="28" t="s">
        <v>5848</v>
      </c>
    </row>
    <row r="14697" spans="1:13" hidden="1" x14ac:dyDescent="0.2">
      <c r="A14697" s="27">
        <v>99040</v>
      </c>
      <c r="B14697" s="28" t="s">
        <v>4573</v>
      </c>
      <c r="C14697" s="28" t="s">
        <v>5135</v>
      </c>
      <c r="D14697" s="25">
        <v>42397</v>
      </c>
      <c r="E14697" s="28" t="s">
        <v>8759</v>
      </c>
      <c r="F14697" s="26">
        <v>25.2</v>
      </c>
      <c r="G14697" s="28" t="s">
        <v>1562</v>
      </c>
      <c r="H14697" s="28" t="s">
        <v>3484</v>
      </c>
      <c r="J14697" s="28" t="s">
        <v>4908</v>
      </c>
      <c r="K14697" s="29" t="s">
        <v>8710</v>
      </c>
      <c r="L14697" s="28" t="s">
        <v>5658</v>
      </c>
      <c r="M14697" s="28" t="s">
        <v>6900</v>
      </c>
    </row>
    <row r="14698" spans="1:13" hidden="1" x14ac:dyDescent="0.2">
      <c r="A14698" s="211">
        <v>98899</v>
      </c>
      <c r="B14698" s="28" t="s">
        <v>4573</v>
      </c>
      <c r="C14698" s="28" t="s">
        <v>4574</v>
      </c>
      <c r="D14698" s="25">
        <v>42398</v>
      </c>
      <c r="E14698" s="28" t="s">
        <v>3943</v>
      </c>
      <c r="F14698" s="26">
        <v>180.58</v>
      </c>
      <c r="G14698" s="28" t="s">
        <v>7022</v>
      </c>
      <c r="H14698" s="28" t="s">
        <v>3381</v>
      </c>
      <c r="K14698" s="29">
        <v>42398</v>
      </c>
      <c r="L14698" s="28" t="s">
        <v>7174</v>
      </c>
      <c r="M14698" s="28" t="s">
        <v>7741</v>
      </c>
    </row>
    <row r="14699" spans="1:13" hidden="1" x14ac:dyDescent="0.2">
      <c r="A14699" s="211">
        <v>99041</v>
      </c>
      <c r="B14699" s="28" t="s">
        <v>4573</v>
      </c>
      <c r="C14699" s="28" t="s">
        <v>5135</v>
      </c>
      <c r="D14699" s="25">
        <v>42398</v>
      </c>
      <c r="F14699" s="26">
        <v>10.15</v>
      </c>
      <c r="G14699" s="28" t="s">
        <v>7996</v>
      </c>
      <c r="H14699" s="28" t="s">
        <v>3484</v>
      </c>
      <c r="J14699" s="28" t="s">
        <v>4909</v>
      </c>
      <c r="K14699" s="29" t="s">
        <v>8710</v>
      </c>
      <c r="L14699" s="28" t="s">
        <v>5658</v>
      </c>
      <c r="M14699" s="28" t="s">
        <v>704</v>
      </c>
    </row>
    <row r="14700" spans="1:13" hidden="1" x14ac:dyDescent="0.2">
      <c r="A14700" s="27">
        <v>99043</v>
      </c>
      <c r="B14700" s="28" t="s">
        <v>4573</v>
      </c>
      <c r="C14700" s="28" t="s">
        <v>5135</v>
      </c>
      <c r="D14700" s="25">
        <v>42398</v>
      </c>
      <c r="F14700" s="26">
        <v>7.5</v>
      </c>
      <c r="G14700" s="28" t="s">
        <v>3696</v>
      </c>
      <c r="H14700" s="28" t="s">
        <v>3488</v>
      </c>
      <c r="J14700" s="28" t="s">
        <v>4908</v>
      </c>
      <c r="K14700" s="29" t="s">
        <v>8710</v>
      </c>
      <c r="L14700" s="28" t="s">
        <v>5658</v>
      </c>
      <c r="M14700" s="28" t="s">
        <v>8687</v>
      </c>
    </row>
    <row r="14701" spans="1:13" hidden="1" x14ac:dyDescent="0.2">
      <c r="A14701" s="27">
        <v>99044</v>
      </c>
      <c r="B14701" s="28" t="s">
        <v>4573</v>
      </c>
      <c r="C14701" s="28" t="s">
        <v>5135</v>
      </c>
      <c r="D14701" s="25">
        <v>42398</v>
      </c>
      <c r="F14701" s="26">
        <v>19.45</v>
      </c>
      <c r="G14701" s="28" t="s">
        <v>3696</v>
      </c>
      <c r="H14701" s="28" t="s">
        <v>3488</v>
      </c>
      <c r="J14701" s="28" t="s">
        <v>4908</v>
      </c>
      <c r="K14701" s="29">
        <v>42399</v>
      </c>
      <c r="L14701" s="28" t="s">
        <v>5658</v>
      </c>
      <c r="M14701" s="28" t="s">
        <v>8687</v>
      </c>
    </row>
    <row r="14702" spans="1:13" hidden="1" x14ac:dyDescent="0.2">
      <c r="A14702" s="27">
        <v>99045</v>
      </c>
      <c r="B14702" s="28" t="s">
        <v>4573</v>
      </c>
      <c r="C14702" s="28" t="s">
        <v>5135</v>
      </c>
      <c r="D14702" s="25">
        <v>42398</v>
      </c>
      <c r="F14702" s="26">
        <v>7.5</v>
      </c>
      <c r="G14702" s="28" t="s">
        <v>3696</v>
      </c>
      <c r="H14702" s="28" t="s">
        <v>3488</v>
      </c>
      <c r="J14702" s="28" t="s">
        <v>4908</v>
      </c>
      <c r="K14702" s="29">
        <v>42401</v>
      </c>
      <c r="L14702" s="28" t="s">
        <v>5658</v>
      </c>
      <c r="M14702" s="28" t="s">
        <v>8687</v>
      </c>
    </row>
    <row r="14703" spans="1:13" hidden="1" x14ac:dyDescent="0.2">
      <c r="A14703" s="27">
        <v>99042</v>
      </c>
      <c r="B14703" s="28" t="s">
        <v>4573</v>
      </c>
      <c r="C14703" s="28" t="s">
        <v>5135</v>
      </c>
      <c r="D14703" s="25">
        <v>42398</v>
      </c>
      <c r="E14703" s="28" t="s">
        <v>8711</v>
      </c>
      <c r="F14703" s="26">
        <v>156</v>
      </c>
      <c r="G14703" s="28" t="s">
        <v>688</v>
      </c>
      <c r="H14703" s="28" t="s">
        <v>3484</v>
      </c>
      <c r="J14703" s="28" t="s">
        <v>4909</v>
      </c>
      <c r="K14703" s="29" t="s">
        <v>8710</v>
      </c>
      <c r="L14703" s="28" t="s">
        <v>5658</v>
      </c>
      <c r="M14703" s="28" t="s">
        <v>4183</v>
      </c>
    </row>
    <row r="14704" spans="1:13" hidden="1" x14ac:dyDescent="0.2">
      <c r="A14704" s="27">
        <v>98921</v>
      </c>
      <c r="B14704" s="28" t="s">
        <v>4573</v>
      </c>
      <c r="C14704" s="28" t="s">
        <v>5133</v>
      </c>
      <c r="D14704" s="25">
        <v>42398</v>
      </c>
      <c r="F14704" s="26">
        <v>35</v>
      </c>
      <c r="G14704" s="28" t="s">
        <v>5137</v>
      </c>
      <c r="H14704" s="28" t="s">
        <v>3365</v>
      </c>
      <c r="J14704" s="28" t="s">
        <v>4909</v>
      </c>
      <c r="K14704" s="29">
        <v>42398</v>
      </c>
      <c r="L14704" s="28" t="s">
        <v>5658</v>
      </c>
      <c r="M14704" s="28" t="s">
        <v>7753</v>
      </c>
    </row>
    <row r="14705" spans="1:13" hidden="1" x14ac:dyDescent="0.2">
      <c r="A14705" s="211">
        <v>99050</v>
      </c>
      <c r="B14705" s="28" t="s">
        <v>4573</v>
      </c>
      <c r="C14705" s="28" t="s">
        <v>5135</v>
      </c>
      <c r="D14705" s="25">
        <v>42400</v>
      </c>
      <c r="F14705" s="26">
        <v>15.1</v>
      </c>
      <c r="G14705" s="28" t="s">
        <v>2208</v>
      </c>
      <c r="H14705" s="28" t="s">
        <v>4595</v>
      </c>
      <c r="K14705" s="29">
        <v>42371</v>
      </c>
      <c r="L14705" s="28" t="s">
        <v>5658</v>
      </c>
      <c r="M14705" s="28" t="s">
        <v>5529</v>
      </c>
    </row>
    <row r="14706" spans="1:13" hidden="1" x14ac:dyDescent="0.2">
      <c r="A14706" s="211">
        <v>99046</v>
      </c>
      <c r="B14706" s="28" t="s">
        <v>4573</v>
      </c>
      <c r="C14706" s="28" t="s">
        <v>5135</v>
      </c>
      <c r="D14706" s="25">
        <v>42400</v>
      </c>
      <c r="E14706" s="28" t="s">
        <v>8712</v>
      </c>
      <c r="F14706" s="26">
        <v>37.5</v>
      </c>
      <c r="G14706" s="28" t="s">
        <v>3702</v>
      </c>
      <c r="H14706" s="28" t="s">
        <v>3484</v>
      </c>
      <c r="J14706" s="28" t="s">
        <v>4909</v>
      </c>
      <c r="K14706" s="29">
        <v>42371</v>
      </c>
      <c r="L14706" s="28" t="s">
        <v>5658</v>
      </c>
      <c r="M14706" s="28" t="s">
        <v>4772</v>
      </c>
    </row>
    <row r="14707" spans="1:13" hidden="1" x14ac:dyDescent="0.2">
      <c r="A14707" s="27">
        <v>99047</v>
      </c>
      <c r="B14707" s="28" t="s">
        <v>4573</v>
      </c>
      <c r="C14707" s="28" t="s">
        <v>5135</v>
      </c>
      <c r="D14707" s="25">
        <v>42400</v>
      </c>
      <c r="E14707" s="28" t="s">
        <v>8713</v>
      </c>
      <c r="F14707" s="26">
        <v>13.5</v>
      </c>
      <c r="G14707" s="28" t="s">
        <v>3696</v>
      </c>
      <c r="H14707" s="28" t="s">
        <v>3488</v>
      </c>
      <c r="J14707" s="28" t="s">
        <v>4909</v>
      </c>
      <c r="K14707" s="29">
        <v>42371</v>
      </c>
      <c r="L14707" s="28" t="s">
        <v>5658</v>
      </c>
      <c r="M14707" s="28" t="s">
        <v>6215</v>
      </c>
    </row>
    <row r="14708" spans="1:13" hidden="1" x14ac:dyDescent="0.2">
      <c r="A14708" s="27">
        <v>99048</v>
      </c>
      <c r="B14708" s="28" t="s">
        <v>4573</v>
      </c>
      <c r="C14708" s="28" t="s">
        <v>5135</v>
      </c>
      <c r="D14708" s="25">
        <v>42400</v>
      </c>
      <c r="E14708" s="28" t="s">
        <v>8714</v>
      </c>
      <c r="F14708" s="26">
        <v>28.45</v>
      </c>
      <c r="G14708" s="28" t="s">
        <v>3696</v>
      </c>
      <c r="H14708" s="28" t="s">
        <v>3484</v>
      </c>
      <c r="J14708" s="28" t="s">
        <v>4909</v>
      </c>
      <c r="K14708" s="29">
        <v>42371</v>
      </c>
      <c r="L14708" s="28" t="s">
        <v>5658</v>
      </c>
      <c r="M14708" s="28" t="s">
        <v>6215</v>
      </c>
    </row>
    <row r="14709" spans="1:13" hidden="1" x14ac:dyDescent="0.2">
      <c r="A14709" s="27">
        <v>99049</v>
      </c>
      <c r="B14709" s="28" t="s">
        <v>4573</v>
      </c>
      <c r="C14709" s="28" t="s">
        <v>5135</v>
      </c>
      <c r="D14709" s="25">
        <v>42400</v>
      </c>
      <c r="F14709" s="26">
        <v>13.6</v>
      </c>
      <c r="G14709" s="28" t="s">
        <v>2205</v>
      </c>
      <c r="H14709" s="28" t="s">
        <v>3484</v>
      </c>
      <c r="J14709" s="28" t="s">
        <v>4909</v>
      </c>
      <c r="K14709" s="29">
        <v>42371</v>
      </c>
      <c r="L14709" s="28" t="s">
        <v>5658</v>
      </c>
      <c r="M14709" s="28" t="s">
        <v>1584</v>
      </c>
    </row>
    <row r="14710" spans="1:13" hidden="1" x14ac:dyDescent="0.2">
      <c r="A14710" s="211">
        <v>98812.1</v>
      </c>
      <c r="B14710" s="28" t="s">
        <v>4582</v>
      </c>
      <c r="C14710" s="28" t="s">
        <v>7022</v>
      </c>
      <c r="D14710" s="25">
        <v>42401</v>
      </c>
      <c r="F14710" s="26">
        <v>-4.3099999999999996</v>
      </c>
      <c r="G14710" s="28" t="s">
        <v>4583</v>
      </c>
      <c r="H14710" s="28" t="s">
        <v>6666</v>
      </c>
      <c r="J14710" s="28" t="s">
        <v>4911</v>
      </c>
      <c r="K14710" s="29">
        <v>42401</v>
      </c>
      <c r="L14710" s="28" t="s">
        <v>8337</v>
      </c>
      <c r="M14710" s="28" t="s">
        <v>7711</v>
      </c>
    </row>
    <row r="14711" spans="1:13" hidden="1" x14ac:dyDescent="0.2">
      <c r="A14711" s="211">
        <v>98920</v>
      </c>
      <c r="B14711" s="28" t="s">
        <v>5150</v>
      </c>
      <c r="C14711" s="28" t="s">
        <v>5133</v>
      </c>
      <c r="D14711" s="25">
        <v>42401</v>
      </c>
      <c r="F14711" s="26">
        <v>-50</v>
      </c>
      <c r="G14711" s="28" t="s">
        <v>7022</v>
      </c>
      <c r="H14711" s="28" t="s">
        <v>6667</v>
      </c>
      <c r="K14711" s="29">
        <v>42401</v>
      </c>
      <c r="L14711" s="28" t="s">
        <v>5658</v>
      </c>
      <c r="M14711" s="28" t="s">
        <v>7752</v>
      </c>
    </row>
    <row r="14712" spans="1:13" hidden="1" x14ac:dyDescent="0.2">
      <c r="A14712" s="211">
        <v>98827</v>
      </c>
      <c r="B14712" s="28" t="s">
        <v>4573</v>
      </c>
      <c r="C14712" s="28" t="s">
        <v>7022</v>
      </c>
      <c r="D14712" s="25">
        <v>42401</v>
      </c>
      <c r="E14712" s="28" t="s">
        <v>6701</v>
      </c>
      <c r="F14712" s="26">
        <v>375</v>
      </c>
      <c r="G14712" s="28" t="s">
        <v>5678</v>
      </c>
      <c r="H14712" s="28" t="s">
        <v>7154</v>
      </c>
      <c r="J14712" s="28" t="s">
        <v>4906</v>
      </c>
      <c r="K14712" s="29">
        <v>42401</v>
      </c>
      <c r="L14712" s="28" t="s">
        <v>5538</v>
      </c>
      <c r="M14712" s="28" t="s">
        <v>5847</v>
      </c>
    </row>
    <row r="14713" spans="1:13" hidden="1" x14ac:dyDescent="0.2">
      <c r="A14713" s="211">
        <v>98814</v>
      </c>
      <c r="B14713" s="28" t="s">
        <v>4579</v>
      </c>
      <c r="C14713" s="28" t="s">
        <v>7022</v>
      </c>
      <c r="D14713" s="25">
        <v>42401</v>
      </c>
      <c r="F14713" s="26">
        <v>30</v>
      </c>
      <c r="G14713" s="28" t="s">
        <v>4580</v>
      </c>
      <c r="H14713" s="28" t="s">
        <v>6667</v>
      </c>
      <c r="K14713" s="29">
        <v>42401</v>
      </c>
      <c r="L14713" s="28" t="s">
        <v>5540</v>
      </c>
      <c r="M14713" s="28" t="s">
        <v>8325</v>
      </c>
    </row>
    <row r="14714" spans="1:13" hidden="1" x14ac:dyDescent="0.2">
      <c r="A14714" s="211">
        <v>99054</v>
      </c>
      <c r="B14714" s="28" t="s">
        <v>4573</v>
      </c>
      <c r="C14714" s="28" t="s">
        <v>5135</v>
      </c>
      <c r="D14714" s="25">
        <v>42401</v>
      </c>
      <c r="F14714" s="26">
        <v>6.48</v>
      </c>
      <c r="G14714" s="28" t="s">
        <v>4917</v>
      </c>
      <c r="H14714" s="28" t="s">
        <v>3370</v>
      </c>
      <c r="J14714" s="28" t="s">
        <v>4911</v>
      </c>
      <c r="K14714" s="29">
        <v>42402</v>
      </c>
      <c r="L14714" s="28" t="s">
        <v>5658</v>
      </c>
      <c r="M14714" s="28" t="s">
        <v>8688</v>
      </c>
    </row>
    <row r="14715" spans="1:13" hidden="1" x14ac:dyDescent="0.2">
      <c r="A14715" s="211">
        <v>98812.3</v>
      </c>
      <c r="B14715" s="28" t="s">
        <v>4573</v>
      </c>
      <c r="C14715" s="28" t="s">
        <v>7022</v>
      </c>
      <c r="D14715" s="25">
        <v>42401</v>
      </c>
      <c r="E14715" s="28" t="s">
        <v>7825</v>
      </c>
      <c r="F14715" s="26">
        <v>-205</v>
      </c>
      <c r="G14715" s="28" t="s">
        <v>5180</v>
      </c>
      <c r="H14715" s="28" t="s">
        <v>3370</v>
      </c>
      <c r="J14715" s="28" t="s">
        <v>4909</v>
      </c>
      <c r="K14715" s="29">
        <v>42401</v>
      </c>
      <c r="L14715" s="28" t="s">
        <v>8337</v>
      </c>
      <c r="M14715" s="28" t="s">
        <v>7711</v>
      </c>
    </row>
    <row r="14716" spans="1:13" hidden="1" x14ac:dyDescent="0.2">
      <c r="A14716" s="211">
        <v>98823</v>
      </c>
      <c r="B14716" s="28" t="s">
        <v>4573</v>
      </c>
      <c r="C14716" s="28" t="s">
        <v>7022</v>
      </c>
      <c r="D14716" s="25">
        <v>42401</v>
      </c>
      <c r="F14716" s="26">
        <v>5</v>
      </c>
      <c r="G14716" s="28" t="s">
        <v>5134</v>
      </c>
      <c r="H14716" s="28" t="s">
        <v>5954</v>
      </c>
      <c r="J14716" s="28" t="s">
        <v>4912</v>
      </c>
      <c r="K14716" s="29">
        <v>42401</v>
      </c>
      <c r="L14716" s="28" t="s">
        <v>5538</v>
      </c>
      <c r="M14716" s="28" t="s">
        <v>7713</v>
      </c>
    </row>
    <row r="14717" spans="1:13" hidden="1" x14ac:dyDescent="0.2">
      <c r="A14717" s="211">
        <v>99051</v>
      </c>
      <c r="B14717" s="28" t="s">
        <v>4573</v>
      </c>
      <c r="C14717" s="28" t="s">
        <v>5135</v>
      </c>
      <c r="D14717" s="25">
        <v>42401</v>
      </c>
      <c r="E14717" s="28" t="s">
        <v>2952</v>
      </c>
      <c r="F14717" s="26">
        <v>30</v>
      </c>
      <c r="G14717" s="28" t="s">
        <v>4578</v>
      </c>
      <c r="H14717" s="28" t="s">
        <v>7324</v>
      </c>
      <c r="I14717" s="28" t="s">
        <v>2516</v>
      </c>
      <c r="J14717" s="28" t="s">
        <v>4909</v>
      </c>
      <c r="K14717" s="29">
        <v>42402</v>
      </c>
      <c r="L14717" s="28" t="s">
        <v>5658</v>
      </c>
      <c r="M14717" s="28" t="s">
        <v>7582</v>
      </c>
    </row>
    <row r="14718" spans="1:13" hidden="1" x14ac:dyDescent="0.2">
      <c r="A14718" s="211">
        <v>99053</v>
      </c>
      <c r="B14718" s="28" t="s">
        <v>4573</v>
      </c>
      <c r="C14718" s="28" t="s">
        <v>5135</v>
      </c>
      <c r="D14718" s="25">
        <v>42401</v>
      </c>
      <c r="F14718" s="26">
        <v>4</v>
      </c>
      <c r="G14718" s="28" t="s">
        <v>990</v>
      </c>
      <c r="H14718" s="28" t="s">
        <v>3379</v>
      </c>
      <c r="J14718" s="28" t="s">
        <v>4907</v>
      </c>
      <c r="K14718" s="29">
        <v>42402</v>
      </c>
      <c r="L14718" s="28" t="s">
        <v>5658</v>
      </c>
      <c r="M14718" s="28" t="s">
        <v>1523</v>
      </c>
    </row>
    <row r="14719" spans="1:13" hidden="1" x14ac:dyDescent="0.2">
      <c r="A14719" s="211">
        <v>98825</v>
      </c>
      <c r="B14719" s="28" t="s">
        <v>4573</v>
      </c>
      <c r="C14719" s="28" t="s">
        <v>7022</v>
      </c>
      <c r="D14719" s="25">
        <v>42401</v>
      </c>
      <c r="E14719" s="28" t="s">
        <v>3382</v>
      </c>
      <c r="F14719" s="26">
        <v>144</v>
      </c>
      <c r="G14719" s="28" t="s">
        <v>5414</v>
      </c>
      <c r="H14719" s="28" t="s">
        <v>3381</v>
      </c>
      <c r="J14719" s="28" t="s">
        <v>4909</v>
      </c>
      <c r="K14719" s="29">
        <v>42401</v>
      </c>
      <c r="L14719" s="28" t="s">
        <v>5538</v>
      </c>
      <c r="M14719" s="28" t="s">
        <v>5845</v>
      </c>
    </row>
    <row r="14720" spans="1:13" x14ac:dyDescent="0.2">
      <c r="A14720" s="27">
        <v>98813</v>
      </c>
      <c r="B14720" s="28" t="s">
        <v>4573</v>
      </c>
      <c r="C14720" s="28" t="s">
        <v>7022</v>
      </c>
      <c r="D14720" s="25">
        <v>42401</v>
      </c>
      <c r="F14720" s="26">
        <v>4.8</v>
      </c>
      <c r="G14720" s="28" t="s">
        <v>2201</v>
      </c>
      <c r="H14720" s="28" t="s">
        <v>7151</v>
      </c>
      <c r="J14720" s="28" t="s">
        <v>4911</v>
      </c>
      <c r="K14720" s="29">
        <v>42401</v>
      </c>
      <c r="L14720" s="28" t="s">
        <v>5361</v>
      </c>
      <c r="M14720" s="28" t="s">
        <v>7712</v>
      </c>
    </row>
    <row r="14721" spans="1:13" hidden="1" x14ac:dyDescent="0.2">
      <c r="A14721" s="27">
        <v>99052</v>
      </c>
      <c r="B14721" s="28" t="s">
        <v>4573</v>
      </c>
      <c r="C14721" s="28" t="s">
        <v>5135</v>
      </c>
      <c r="D14721" s="25">
        <v>42401</v>
      </c>
      <c r="F14721" s="26">
        <v>5.85</v>
      </c>
      <c r="G14721" s="28" t="s">
        <v>7119</v>
      </c>
      <c r="H14721" s="28" t="s">
        <v>3365</v>
      </c>
      <c r="J14721" s="28" t="s">
        <v>4911</v>
      </c>
      <c r="K14721" s="29">
        <v>42402</v>
      </c>
      <c r="L14721" s="28" t="s">
        <v>5658</v>
      </c>
      <c r="M14721" s="28" t="s">
        <v>2282</v>
      </c>
    </row>
    <row r="14722" spans="1:13" hidden="1" x14ac:dyDescent="0.2">
      <c r="A14722" s="27">
        <v>98820</v>
      </c>
      <c r="B14722" s="28" t="s">
        <v>4573</v>
      </c>
      <c r="C14722" s="28" t="s">
        <v>7022</v>
      </c>
      <c r="D14722" s="25">
        <v>42401</v>
      </c>
      <c r="F14722" s="26">
        <v>110</v>
      </c>
      <c r="G14722" s="28" t="s">
        <v>5152</v>
      </c>
      <c r="H14722" s="28" t="s">
        <v>7311</v>
      </c>
      <c r="J14722" s="28" t="s">
        <v>4683</v>
      </c>
      <c r="K14722" s="29">
        <v>42401</v>
      </c>
      <c r="L14722" s="28" t="s">
        <v>8326</v>
      </c>
      <c r="M14722" s="28" t="s">
        <v>8327</v>
      </c>
    </row>
    <row r="14723" spans="1:13" hidden="1" x14ac:dyDescent="0.2">
      <c r="A14723" s="27">
        <v>98919</v>
      </c>
      <c r="B14723" s="28" t="s">
        <v>4573</v>
      </c>
      <c r="C14723" s="28" t="s">
        <v>2008</v>
      </c>
      <c r="D14723" s="25">
        <v>42401</v>
      </c>
      <c r="F14723" s="26">
        <v>14.1</v>
      </c>
      <c r="G14723" s="28" t="s">
        <v>683</v>
      </c>
      <c r="H14723" s="28" t="s">
        <v>3365</v>
      </c>
      <c r="J14723" s="28" t="s">
        <v>4909</v>
      </c>
      <c r="K14723" s="29">
        <v>42402</v>
      </c>
      <c r="L14723" s="28" t="s">
        <v>5658</v>
      </c>
      <c r="M14723" s="28" t="s">
        <v>4836</v>
      </c>
    </row>
    <row r="14724" spans="1:13" hidden="1" x14ac:dyDescent="0.2">
      <c r="A14724" s="27">
        <v>98816</v>
      </c>
      <c r="B14724" s="28" t="s">
        <v>4579</v>
      </c>
      <c r="C14724" s="28" t="s">
        <v>7022</v>
      </c>
      <c r="D14724" s="25">
        <v>42401</v>
      </c>
      <c r="F14724" s="26">
        <v>250</v>
      </c>
      <c r="G14724" s="28" t="s">
        <v>2883</v>
      </c>
      <c r="H14724" s="28" t="s">
        <v>6667</v>
      </c>
      <c r="K14724" s="29">
        <v>42401</v>
      </c>
      <c r="L14724" s="28" t="s">
        <v>8326</v>
      </c>
      <c r="M14724" s="28" t="s">
        <v>5834</v>
      </c>
    </row>
    <row r="14725" spans="1:13" hidden="1" x14ac:dyDescent="0.2">
      <c r="A14725" s="27">
        <v>98818</v>
      </c>
      <c r="B14725" s="28" t="s">
        <v>4579</v>
      </c>
      <c r="C14725" s="28" t="s">
        <v>7022</v>
      </c>
      <c r="D14725" s="25">
        <v>42401</v>
      </c>
      <c r="F14725" s="26">
        <v>150</v>
      </c>
      <c r="G14725" s="28" t="s">
        <v>2885</v>
      </c>
      <c r="H14725" s="28" t="s">
        <v>6667</v>
      </c>
      <c r="K14725" s="29">
        <v>42401</v>
      </c>
      <c r="L14725" s="28" t="s">
        <v>8326</v>
      </c>
      <c r="M14725" s="28" t="s">
        <v>5837</v>
      </c>
    </row>
    <row r="14726" spans="1:13" hidden="1" x14ac:dyDescent="0.2">
      <c r="A14726" s="27">
        <v>98815</v>
      </c>
      <c r="B14726" s="28" t="s">
        <v>4579</v>
      </c>
      <c r="C14726" s="28" t="s">
        <v>7022</v>
      </c>
      <c r="D14726" s="25">
        <v>42401</v>
      </c>
      <c r="F14726" s="26">
        <v>250</v>
      </c>
      <c r="G14726" s="28" t="s">
        <v>2882</v>
      </c>
      <c r="H14726" s="28" t="s">
        <v>6667</v>
      </c>
      <c r="K14726" s="29">
        <v>42401</v>
      </c>
      <c r="L14726" s="28" t="s">
        <v>8326</v>
      </c>
      <c r="M14726" s="28" t="s">
        <v>5833</v>
      </c>
    </row>
    <row r="14727" spans="1:13" hidden="1" x14ac:dyDescent="0.2">
      <c r="A14727" s="27">
        <v>98822</v>
      </c>
      <c r="B14727" s="28" t="s">
        <v>4579</v>
      </c>
      <c r="C14727" s="28" t="s">
        <v>7022</v>
      </c>
      <c r="D14727" s="25">
        <v>42401</v>
      </c>
      <c r="F14727" s="26">
        <v>50</v>
      </c>
      <c r="G14727" s="28" t="s">
        <v>2887</v>
      </c>
      <c r="H14727" s="28" t="s">
        <v>6667</v>
      </c>
      <c r="K14727" s="29">
        <v>42401</v>
      </c>
      <c r="L14727" s="28" t="s">
        <v>8326</v>
      </c>
      <c r="M14727" s="28" t="s">
        <v>5840</v>
      </c>
    </row>
    <row r="14728" spans="1:13" hidden="1" x14ac:dyDescent="0.2">
      <c r="A14728" s="27">
        <v>98821</v>
      </c>
      <c r="B14728" s="28" t="s">
        <v>4579</v>
      </c>
      <c r="C14728" s="28" t="s">
        <v>7022</v>
      </c>
      <c r="D14728" s="25">
        <v>42401</v>
      </c>
      <c r="F14728" s="26">
        <v>80</v>
      </c>
      <c r="G14728" s="28" t="s">
        <v>2886</v>
      </c>
      <c r="H14728" s="28" t="s">
        <v>6667</v>
      </c>
      <c r="K14728" s="29">
        <v>42401</v>
      </c>
      <c r="L14728" s="28" t="s">
        <v>8326</v>
      </c>
      <c r="M14728" s="28" t="s">
        <v>5839</v>
      </c>
    </row>
    <row r="14729" spans="1:13" hidden="1" x14ac:dyDescent="0.2">
      <c r="A14729" s="27">
        <v>98826</v>
      </c>
      <c r="B14729" s="28" t="s">
        <v>4579</v>
      </c>
      <c r="C14729" s="28" t="s">
        <v>7022</v>
      </c>
      <c r="D14729" s="25">
        <v>42401</v>
      </c>
      <c r="F14729" s="26">
        <v>50</v>
      </c>
      <c r="G14729" s="28" t="s">
        <v>5133</v>
      </c>
      <c r="H14729" s="28" t="s">
        <v>6667</v>
      </c>
      <c r="K14729" s="29">
        <v>42401</v>
      </c>
      <c r="L14729" s="28" t="s">
        <v>5538</v>
      </c>
      <c r="M14729" s="28" t="s">
        <v>5846</v>
      </c>
    </row>
    <row r="14730" spans="1:13" hidden="1" x14ac:dyDescent="0.2">
      <c r="A14730" s="27">
        <v>98824</v>
      </c>
      <c r="B14730" s="28" t="s">
        <v>4573</v>
      </c>
      <c r="C14730" s="28" t="s">
        <v>7022</v>
      </c>
      <c r="D14730" s="25">
        <v>42401</v>
      </c>
      <c r="F14730" s="26">
        <v>12.12</v>
      </c>
      <c r="G14730" s="28" t="s">
        <v>6022</v>
      </c>
      <c r="H14730" s="28" t="s">
        <v>3381</v>
      </c>
      <c r="J14730" s="28" t="s">
        <v>4909</v>
      </c>
      <c r="K14730" s="29">
        <v>42401</v>
      </c>
      <c r="L14730" s="28" t="s">
        <v>5538</v>
      </c>
      <c r="M14730" s="28" t="s">
        <v>5844</v>
      </c>
    </row>
    <row r="14731" spans="1:13" hidden="1" x14ac:dyDescent="0.2">
      <c r="A14731" s="27">
        <v>98817</v>
      </c>
      <c r="B14731" s="28" t="s">
        <v>4573</v>
      </c>
      <c r="C14731" s="28" t="s">
        <v>7022</v>
      </c>
      <c r="D14731" s="25">
        <v>42401</v>
      </c>
      <c r="E14731" s="28" t="s">
        <v>7162</v>
      </c>
      <c r="F14731" s="26">
        <v>220</v>
      </c>
      <c r="G14731" s="28" t="s">
        <v>4595</v>
      </c>
      <c r="H14731" s="28" t="s">
        <v>3370</v>
      </c>
      <c r="J14731" s="28" t="s">
        <v>4906</v>
      </c>
      <c r="K14731" s="29">
        <v>42401</v>
      </c>
      <c r="L14731" s="28" t="s">
        <v>8326</v>
      </c>
      <c r="M14731" s="28" t="s">
        <v>5836</v>
      </c>
    </row>
    <row r="14732" spans="1:13" hidden="1" x14ac:dyDescent="0.2">
      <c r="A14732" s="27">
        <v>98819</v>
      </c>
      <c r="B14732" s="28" t="s">
        <v>4573</v>
      </c>
      <c r="C14732" s="28" t="s">
        <v>7022</v>
      </c>
      <c r="D14732" s="25">
        <v>42401</v>
      </c>
      <c r="E14732" s="28" t="s">
        <v>7163</v>
      </c>
      <c r="F14732" s="26">
        <v>150</v>
      </c>
      <c r="G14732" s="28" t="s">
        <v>4595</v>
      </c>
      <c r="H14732" s="28" t="s">
        <v>3370</v>
      </c>
      <c r="J14732" s="28" t="s">
        <v>4905</v>
      </c>
      <c r="K14732" s="29">
        <v>42401</v>
      </c>
      <c r="L14732" s="28" t="s">
        <v>8326</v>
      </c>
      <c r="M14732" s="28" t="s">
        <v>5838</v>
      </c>
    </row>
    <row r="14733" spans="1:13" hidden="1" x14ac:dyDescent="0.2">
      <c r="A14733" s="27">
        <v>98812.2</v>
      </c>
      <c r="B14733" s="28" t="s">
        <v>4573</v>
      </c>
      <c r="C14733" s="28" t="s">
        <v>7022</v>
      </c>
      <c r="D14733" s="25">
        <v>42401</v>
      </c>
      <c r="E14733" s="28" t="s">
        <v>7826</v>
      </c>
      <c r="F14733" s="26">
        <v>-27.01</v>
      </c>
      <c r="G14733" s="28" t="s">
        <v>4597</v>
      </c>
      <c r="H14733" s="28" t="s">
        <v>7322</v>
      </c>
      <c r="J14733" s="28" t="s">
        <v>4549</v>
      </c>
      <c r="K14733" s="29">
        <v>42401</v>
      </c>
      <c r="L14733" s="28" t="s">
        <v>8337</v>
      </c>
      <c r="M14733" s="28" t="s">
        <v>7711</v>
      </c>
    </row>
    <row r="14734" spans="1:13" hidden="1" x14ac:dyDescent="0.2">
      <c r="A14734" s="211">
        <v>99055</v>
      </c>
      <c r="B14734" s="28" t="s">
        <v>4573</v>
      </c>
      <c r="C14734" s="28" t="s">
        <v>5135</v>
      </c>
      <c r="D14734" s="25">
        <v>42402</v>
      </c>
      <c r="F14734" s="26">
        <v>3.7</v>
      </c>
      <c r="G14734" s="28" t="s">
        <v>896</v>
      </c>
      <c r="H14734" s="28" t="s">
        <v>3484</v>
      </c>
      <c r="J14734" s="28" t="s">
        <v>4907</v>
      </c>
      <c r="K14734" s="29">
        <v>42403</v>
      </c>
      <c r="L14734" s="28" t="s">
        <v>5658</v>
      </c>
      <c r="M14734" s="28" t="s">
        <v>1830</v>
      </c>
    </row>
    <row r="14735" spans="1:13" hidden="1" x14ac:dyDescent="0.2">
      <c r="A14735" s="211">
        <v>99056</v>
      </c>
      <c r="B14735" s="28" t="s">
        <v>4573</v>
      </c>
      <c r="C14735" s="28" t="s">
        <v>5135</v>
      </c>
      <c r="D14735" s="25">
        <v>42402</v>
      </c>
      <c r="F14735" s="26">
        <v>4.8499999999999996</v>
      </c>
      <c r="G14735" s="28" t="s">
        <v>896</v>
      </c>
      <c r="H14735" s="28" t="s">
        <v>3484</v>
      </c>
      <c r="J14735" s="28" t="s">
        <v>4907</v>
      </c>
      <c r="K14735" s="29">
        <v>42403</v>
      </c>
      <c r="L14735" s="28" t="s">
        <v>5658</v>
      </c>
      <c r="M14735" s="28" t="s">
        <v>6234</v>
      </c>
    </row>
    <row r="14736" spans="1:13" hidden="1" x14ac:dyDescent="0.2">
      <c r="A14736" s="211">
        <v>99057</v>
      </c>
      <c r="B14736" s="28" t="s">
        <v>4573</v>
      </c>
      <c r="C14736" s="28" t="s">
        <v>5135</v>
      </c>
      <c r="D14736" s="25">
        <v>42402</v>
      </c>
      <c r="F14736" s="26">
        <v>4</v>
      </c>
      <c r="G14736" s="28" t="s">
        <v>990</v>
      </c>
      <c r="H14736" s="28" t="s">
        <v>3379</v>
      </c>
      <c r="J14736" s="28" t="s">
        <v>4907</v>
      </c>
      <c r="K14736" s="29">
        <v>42403</v>
      </c>
      <c r="L14736" s="28" t="s">
        <v>5658</v>
      </c>
      <c r="M14736" s="28" t="s">
        <v>1523</v>
      </c>
    </row>
    <row r="14737" spans="1:13" hidden="1" x14ac:dyDescent="0.2">
      <c r="A14737" s="27">
        <v>98810</v>
      </c>
      <c r="B14737" s="28" t="s">
        <v>4579</v>
      </c>
      <c r="C14737" s="28" t="s">
        <v>7022</v>
      </c>
      <c r="D14737" s="25">
        <v>42402</v>
      </c>
      <c r="F14737" s="26">
        <v>2156.89</v>
      </c>
      <c r="G14737" s="28" t="s">
        <v>5135</v>
      </c>
      <c r="H14737" s="28" t="s">
        <v>6667</v>
      </c>
      <c r="K14737" s="29">
        <v>42402</v>
      </c>
      <c r="L14737" s="28" t="s">
        <v>5538</v>
      </c>
      <c r="M14737" s="28" t="s">
        <v>8343</v>
      </c>
    </row>
    <row r="14738" spans="1:13" hidden="1" x14ac:dyDescent="0.2">
      <c r="A14738" s="27">
        <v>98811</v>
      </c>
      <c r="B14738" s="28" t="s">
        <v>4573</v>
      </c>
      <c r="C14738" s="28" t="s">
        <v>7022</v>
      </c>
      <c r="D14738" s="25">
        <v>42402</v>
      </c>
      <c r="E14738" s="28" t="s">
        <v>3389</v>
      </c>
      <c r="F14738" s="26">
        <v>26.95</v>
      </c>
      <c r="G14738" s="28" t="s">
        <v>5139</v>
      </c>
      <c r="H14738" s="28" t="s">
        <v>3381</v>
      </c>
      <c r="J14738" s="28" t="s">
        <v>4911</v>
      </c>
      <c r="K14738" s="29">
        <v>42402</v>
      </c>
      <c r="L14738" s="28" t="s">
        <v>5538</v>
      </c>
      <c r="M14738" s="28" t="s">
        <v>8345</v>
      </c>
    </row>
    <row r="14739" spans="1:13" hidden="1" x14ac:dyDescent="0.2">
      <c r="A14739" s="27">
        <v>99058</v>
      </c>
      <c r="B14739" s="28" t="s">
        <v>4573</v>
      </c>
      <c r="C14739" s="28" t="s">
        <v>5135</v>
      </c>
      <c r="D14739" s="25">
        <v>42402</v>
      </c>
      <c r="F14739" s="26">
        <v>7.77</v>
      </c>
      <c r="G14739" s="28" t="s">
        <v>5137</v>
      </c>
      <c r="H14739" s="28" t="s">
        <v>3365</v>
      </c>
      <c r="J14739" s="28" t="s">
        <v>4909</v>
      </c>
      <c r="K14739" s="29">
        <v>42403</v>
      </c>
      <c r="L14739" s="28" t="s">
        <v>5658</v>
      </c>
      <c r="M14739" s="28" t="s">
        <v>6195</v>
      </c>
    </row>
    <row r="14740" spans="1:13" hidden="1" x14ac:dyDescent="0.2">
      <c r="A14740" s="27">
        <v>99059</v>
      </c>
      <c r="B14740" s="28" t="s">
        <v>4573</v>
      </c>
      <c r="C14740" s="28" t="s">
        <v>5135</v>
      </c>
      <c r="D14740" s="25">
        <v>42402</v>
      </c>
      <c r="F14740" s="26">
        <v>10.4</v>
      </c>
      <c r="G14740" s="28" t="s">
        <v>5137</v>
      </c>
      <c r="H14740" s="28" t="s">
        <v>3365</v>
      </c>
      <c r="J14740" s="28" t="s">
        <v>4909</v>
      </c>
      <c r="K14740" s="29">
        <v>42403</v>
      </c>
      <c r="L14740" s="28" t="s">
        <v>5658</v>
      </c>
      <c r="M14740" s="28" t="s">
        <v>3175</v>
      </c>
    </row>
    <row r="14741" spans="1:13" hidden="1" x14ac:dyDescent="0.2">
      <c r="A14741" s="211">
        <v>99062</v>
      </c>
      <c r="B14741" s="28" t="s">
        <v>4573</v>
      </c>
      <c r="C14741" s="28" t="s">
        <v>5135</v>
      </c>
      <c r="D14741" s="25">
        <v>42403</v>
      </c>
      <c r="F14741" s="26">
        <v>4</v>
      </c>
      <c r="G14741" s="28" t="s">
        <v>990</v>
      </c>
      <c r="H14741" s="28" t="s">
        <v>3379</v>
      </c>
      <c r="J14741" s="28" t="s">
        <v>4907</v>
      </c>
      <c r="K14741" s="29">
        <v>42404</v>
      </c>
      <c r="L14741" s="28" t="s">
        <v>5658</v>
      </c>
      <c r="M14741" s="28" t="s">
        <v>1523</v>
      </c>
    </row>
    <row r="14742" spans="1:13" hidden="1" x14ac:dyDescent="0.2">
      <c r="A14742" s="211">
        <v>98809</v>
      </c>
      <c r="B14742" s="28" t="s">
        <v>4573</v>
      </c>
      <c r="C14742" s="28" t="s">
        <v>7022</v>
      </c>
      <c r="D14742" s="25">
        <v>42403</v>
      </c>
      <c r="F14742" s="26">
        <v>18.09</v>
      </c>
      <c r="G14742" s="28" t="s">
        <v>5143</v>
      </c>
      <c r="H14742" s="28" t="s">
        <v>3381</v>
      </c>
      <c r="J14742" s="28" t="s">
        <v>4909</v>
      </c>
      <c r="K14742" s="29">
        <v>42403</v>
      </c>
      <c r="L14742" s="28" t="s">
        <v>5538</v>
      </c>
      <c r="M14742" s="28" t="s">
        <v>8344</v>
      </c>
    </row>
    <row r="14743" spans="1:13" x14ac:dyDescent="0.2">
      <c r="A14743" s="27">
        <v>99037</v>
      </c>
      <c r="B14743" s="28" t="s">
        <v>4573</v>
      </c>
      <c r="C14743" s="28" t="s">
        <v>7022</v>
      </c>
      <c r="D14743" s="25">
        <v>42403</v>
      </c>
      <c r="F14743" s="26">
        <v>5.3</v>
      </c>
      <c r="G14743" s="28" t="s">
        <v>2201</v>
      </c>
      <c r="H14743" s="28" t="s">
        <v>7151</v>
      </c>
      <c r="J14743" s="28" t="s">
        <v>4911</v>
      </c>
      <c r="K14743" s="29">
        <v>42403</v>
      </c>
      <c r="L14743" s="28" t="s">
        <v>5361</v>
      </c>
      <c r="M14743" s="28" t="s">
        <v>8671</v>
      </c>
    </row>
    <row r="14744" spans="1:13" hidden="1" x14ac:dyDescent="0.2">
      <c r="A14744" s="27">
        <v>99063</v>
      </c>
      <c r="B14744" s="28" t="s">
        <v>4573</v>
      </c>
      <c r="C14744" s="28" t="s">
        <v>5135</v>
      </c>
      <c r="D14744" s="25">
        <v>42403</v>
      </c>
      <c r="F14744" s="26">
        <v>35.15</v>
      </c>
      <c r="G14744" s="28" t="s">
        <v>683</v>
      </c>
      <c r="H14744" s="28" t="s">
        <v>3365</v>
      </c>
      <c r="J14744" s="28" t="s">
        <v>4909</v>
      </c>
      <c r="K14744" s="29">
        <v>42404</v>
      </c>
      <c r="L14744" s="28" t="s">
        <v>5658</v>
      </c>
      <c r="M14744" s="28" t="s">
        <v>2065</v>
      </c>
    </row>
    <row r="14745" spans="1:13" hidden="1" x14ac:dyDescent="0.2">
      <c r="A14745" s="27">
        <v>99061</v>
      </c>
      <c r="B14745" s="28" t="s">
        <v>4573</v>
      </c>
      <c r="C14745" s="28" t="s">
        <v>5135</v>
      </c>
      <c r="D14745" s="25">
        <v>42403</v>
      </c>
      <c r="F14745" s="26">
        <v>47.91</v>
      </c>
      <c r="G14745" s="28" t="s">
        <v>4758</v>
      </c>
      <c r="H14745" s="28" t="s">
        <v>7322</v>
      </c>
      <c r="J14745" s="28" t="s">
        <v>7139</v>
      </c>
      <c r="K14745" s="29">
        <v>42404</v>
      </c>
      <c r="L14745" s="28" t="s">
        <v>5658</v>
      </c>
      <c r="M14745" s="28" t="s">
        <v>3005</v>
      </c>
    </row>
    <row r="14746" spans="1:13" hidden="1" x14ac:dyDescent="0.2">
      <c r="A14746" s="27">
        <v>99060</v>
      </c>
      <c r="B14746" s="28" t="s">
        <v>4573</v>
      </c>
      <c r="C14746" s="28" t="s">
        <v>5135</v>
      </c>
      <c r="D14746" s="25">
        <v>42403</v>
      </c>
      <c r="E14746" s="28" t="s">
        <v>8751</v>
      </c>
      <c r="F14746" s="26">
        <v>61.15</v>
      </c>
      <c r="G14746" s="28" t="s">
        <v>687</v>
      </c>
      <c r="H14746" s="28" t="s">
        <v>3484</v>
      </c>
      <c r="J14746" s="28" t="s">
        <v>4907</v>
      </c>
      <c r="K14746" s="29">
        <v>42462</v>
      </c>
      <c r="L14746" s="28" t="s">
        <v>5658</v>
      </c>
      <c r="M14746" s="28" t="s">
        <v>1847</v>
      </c>
    </row>
    <row r="14747" spans="1:13" hidden="1" x14ac:dyDescent="0.2">
      <c r="A14747" s="211">
        <v>99066</v>
      </c>
      <c r="B14747" s="28" t="s">
        <v>4573</v>
      </c>
      <c r="C14747" s="28" t="s">
        <v>5135</v>
      </c>
      <c r="D14747" s="25">
        <v>42404</v>
      </c>
      <c r="F14747" s="26">
        <v>8.4</v>
      </c>
      <c r="G14747" s="28" t="s">
        <v>7050</v>
      </c>
      <c r="H14747" s="28" t="s">
        <v>3488</v>
      </c>
      <c r="J14747" s="28" t="s">
        <v>4911</v>
      </c>
      <c r="K14747" s="29">
        <v>42406</v>
      </c>
      <c r="L14747" s="28" t="s">
        <v>5658</v>
      </c>
      <c r="M14747" s="28" t="s">
        <v>4151</v>
      </c>
    </row>
    <row r="14748" spans="1:13" hidden="1" x14ac:dyDescent="0.2">
      <c r="A14748" s="27">
        <v>99065</v>
      </c>
      <c r="B14748" s="28" t="s">
        <v>4573</v>
      </c>
      <c r="C14748" s="28" t="s">
        <v>5135</v>
      </c>
      <c r="D14748" s="25">
        <v>42404</v>
      </c>
      <c r="F14748" s="26">
        <v>18.149999999999999</v>
      </c>
      <c r="G14748" s="28" t="s">
        <v>683</v>
      </c>
      <c r="H14748" s="28" t="s">
        <v>3365</v>
      </c>
      <c r="J14748" s="28" t="s">
        <v>4909</v>
      </c>
      <c r="K14748" s="29">
        <v>42405</v>
      </c>
      <c r="L14748" s="28" t="s">
        <v>5658</v>
      </c>
      <c r="M14748" s="28" t="s">
        <v>2065</v>
      </c>
    </row>
    <row r="14749" spans="1:13" hidden="1" x14ac:dyDescent="0.2">
      <c r="A14749" s="27">
        <v>99161</v>
      </c>
      <c r="B14749" s="28" t="s">
        <v>4573</v>
      </c>
      <c r="C14749" s="28" t="s">
        <v>2008</v>
      </c>
      <c r="D14749" s="25">
        <v>42404</v>
      </c>
      <c r="F14749" s="26">
        <v>26.3</v>
      </c>
      <c r="G14749" s="28" t="s">
        <v>683</v>
      </c>
      <c r="H14749" s="28" t="s">
        <v>3365</v>
      </c>
      <c r="J14749" s="28" t="s">
        <v>4909</v>
      </c>
      <c r="K14749" s="29">
        <v>42492</v>
      </c>
      <c r="L14749" s="28" t="s">
        <v>5658</v>
      </c>
      <c r="M14749" s="28" t="s">
        <v>4831</v>
      </c>
    </row>
    <row r="14750" spans="1:13" x14ac:dyDescent="0.2">
      <c r="A14750" s="27">
        <v>99064</v>
      </c>
      <c r="B14750" s="28" t="s">
        <v>4573</v>
      </c>
      <c r="C14750" s="28" t="s">
        <v>5135</v>
      </c>
      <c r="D14750" s="25">
        <v>42404</v>
      </c>
      <c r="F14750" s="26">
        <v>266.2</v>
      </c>
      <c r="G14750" s="28" t="s">
        <v>2205</v>
      </c>
      <c r="H14750" s="28" t="s">
        <v>7151</v>
      </c>
      <c r="J14750" s="28" t="s">
        <v>4911</v>
      </c>
      <c r="K14750" s="29">
        <v>42405</v>
      </c>
      <c r="L14750" s="28" t="s">
        <v>5658</v>
      </c>
      <c r="M14750" s="28" t="s">
        <v>1584</v>
      </c>
    </row>
    <row r="14751" spans="1:13" hidden="1" x14ac:dyDescent="0.2">
      <c r="A14751" s="27">
        <v>99036</v>
      </c>
      <c r="B14751" s="28" t="s">
        <v>4573</v>
      </c>
      <c r="C14751" s="28" t="s">
        <v>7022</v>
      </c>
      <c r="D14751" s="25">
        <v>42404</v>
      </c>
      <c r="E14751" s="28" t="s">
        <v>7826</v>
      </c>
      <c r="F14751" s="26">
        <v>27.01</v>
      </c>
      <c r="G14751" s="28" t="s">
        <v>4597</v>
      </c>
      <c r="H14751" s="28" t="s">
        <v>7322</v>
      </c>
      <c r="J14751" s="28" t="s">
        <v>4549</v>
      </c>
      <c r="K14751" s="29">
        <v>42462</v>
      </c>
      <c r="L14751" s="28" t="s">
        <v>8337</v>
      </c>
      <c r="M14751" s="28" t="s">
        <v>8670</v>
      </c>
    </row>
    <row r="14752" spans="1:13" hidden="1" x14ac:dyDescent="0.2">
      <c r="A14752" s="211">
        <v>99067</v>
      </c>
      <c r="B14752" s="28" t="s">
        <v>4573</v>
      </c>
      <c r="C14752" s="28" t="s">
        <v>5135</v>
      </c>
      <c r="D14752" s="25">
        <v>42405</v>
      </c>
      <c r="F14752" s="26">
        <v>3.28</v>
      </c>
      <c r="G14752" s="28" t="s">
        <v>879</v>
      </c>
      <c r="H14752" s="28" t="s">
        <v>3365</v>
      </c>
      <c r="J14752" s="28" t="s">
        <v>4909</v>
      </c>
      <c r="K14752" s="29">
        <v>42406</v>
      </c>
      <c r="L14752" s="28" t="s">
        <v>5658</v>
      </c>
      <c r="M14752" s="28" t="s">
        <v>5531</v>
      </c>
    </row>
    <row r="14753" spans="1:13" hidden="1" x14ac:dyDescent="0.2">
      <c r="A14753" s="211">
        <v>99034</v>
      </c>
      <c r="B14753" s="28" t="s">
        <v>4573</v>
      </c>
      <c r="C14753" s="28" t="s">
        <v>7022</v>
      </c>
      <c r="D14753" s="25">
        <v>42405</v>
      </c>
      <c r="E14753" s="28" t="s">
        <v>8679</v>
      </c>
      <c r="F14753" s="26">
        <v>-187</v>
      </c>
      <c r="G14753" s="28" t="s">
        <v>681</v>
      </c>
      <c r="H14753" s="28" t="s">
        <v>7165</v>
      </c>
      <c r="J14753" s="28" t="s">
        <v>4907</v>
      </c>
      <c r="K14753" s="29">
        <v>42492</v>
      </c>
      <c r="L14753" s="28" t="s">
        <v>5544</v>
      </c>
      <c r="M14753" s="28" t="s">
        <v>8668</v>
      </c>
    </row>
    <row r="14754" spans="1:13" hidden="1" x14ac:dyDescent="0.2">
      <c r="A14754" s="211">
        <v>99176</v>
      </c>
      <c r="B14754" s="28" t="s">
        <v>4573</v>
      </c>
      <c r="C14754" s="28" t="s">
        <v>5133</v>
      </c>
      <c r="D14754" s="25">
        <v>42405</v>
      </c>
      <c r="F14754" s="26">
        <v>0.01</v>
      </c>
      <c r="G14754" s="28" t="s">
        <v>681</v>
      </c>
      <c r="H14754" s="28" t="s">
        <v>7165</v>
      </c>
      <c r="K14754" s="29">
        <v>42405</v>
      </c>
      <c r="L14754" s="28" t="s">
        <v>5658</v>
      </c>
      <c r="M14754" s="28" t="s">
        <v>2936</v>
      </c>
    </row>
    <row r="14755" spans="1:13" x14ac:dyDescent="0.2">
      <c r="A14755" s="27">
        <v>99035</v>
      </c>
      <c r="B14755" s="28" t="s">
        <v>4573</v>
      </c>
      <c r="C14755" s="28" t="s">
        <v>7022</v>
      </c>
      <c r="D14755" s="25">
        <v>42405</v>
      </c>
      <c r="F14755" s="26">
        <v>4.8</v>
      </c>
      <c r="G14755" s="28" t="s">
        <v>2201</v>
      </c>
      <c r="H14755" s="28" t="s">
        <v>7151</v>
      </c>
      <c r="J14755" s="28" t="s">
        <v>4911</v>
      </c>
      <c r="K14755" s="29">
        <v>42405</v>
      </c>
      <c r="L14755" s="28" t="s">
        <v>5361</v>
      </c>
      <c r="M14755" s="28" t="s">
        <v>8669</v>
      </c>
    </row>
    <row r="14756" spans="1:13" hidden="1" x14ac:dyDescent="0.2">
      <c r="A14756" s="27">
        <v>99177</v>
      </c>
      <c r="B14756" s="28" t="s">
        <v>7124</v>
      </c>
      <c r="C14756" s="28" t="s">
        <v>5133</v>
      </c>
      <c r="D14756" s="25">
        <v>42405</v>
      </c>
      <c r="F14756" s="26">
        <v>-0.04</v>
      </c>
      <c r="G14756" s="28" t="s">
        <v>5133</v>
      </c>
      <c r="H14756" s="28" t="s">
        <v>6666</v>
      </c>
      <c r="K14756" s="29">
        <v>42405</v>
      </c>
      <c r="L14756" s="28" t="s">
        <v>5658</v>
      </c>
      <c r="M14756" s="28" t="s">
        <v>2937</v>
      </c>
    </row>
    <row r="14757" spans="1:13" hidden="1" x14ac:dyDescent="0.2">
      <c r="A14757" s="211">
        <v>99069</v>
      </c>
      <c r="B14757" s="28" t="s">
        <v>4573</v>
      </c>
      <c r="C14757" s="28" t="s">
        <v>5135</v>
      </c>
      <c r="D14757" s="25">
        <v>42406</v>
      </c>
      <c r="E14757" s="28" t="s">
        <v>2051</v>
      </c>
      <c r="F14757" s="26">
        <v>13.07</v>
      </c>
      <c r="G14757" s="28" t="s">
        <v>4535</v>
      </c>
      <c r="H14757" s="28" t="s">
        <v>3484</v>
      </c>
      <c r="J14757" s="28" t="s">
        <v>4908</v>
      </c>
      <c r="K14757" s="29">
        <v>42584</v>
      </c>
      <c r="L14757" s="28" t="s">
        <v>5658</v>
      </c>
      <c r="M14757" s="28" t="s">
        <v>6362</v>
      </c>
    </row>
    <row r="14758" spans="1:13" hidden="1" x14ac:dyDescent="0.2">
      <c r="A14758" s="27">
        <v>99068</v>
      </c>
      <c r="B14758" s="28" t="s">
        <v>4573</v>
      </c>
      <c r="C14758" s="28" t="s">
        <v>5135</v>
      </c>
      <c r="D14758" s="25">
        <v>42406</v>
      </c>
      <c r="E14758" s="28" t="s">
        <v>8715</v>
      </c>
      <c r="F14758" s="26">
        <v>27.99</v>
      </c>
      <c r="G14758" s="28" t="s">
        <v>4527</v>
      </c>
      <c r="H14758" s="28" t="s">
        <v>7324</v>
      </c>
      <c r="I14758" s="28" t="s">
        <v>2516</v>
      </c>
      <c r="J14758" s="28" t="s">
        <v>4909</v>
      </c>
      <c r="K14758" s="29">
        <v>42584</v>
      </c>
      <c r="L14758" s="28" t="s">
        <v>5658</v>
      </c>
      <c r="M14758" s="28" t="s">
        <v>8689</v>
      </c>
    </row>
    <row r="14759" spans="1:13" hidden="1" x14ac:dyDescent="0.2">
      <c r="A14759" s="211">
        <v>99070</v>
      </c>
      <c r="B14759" s="28" t="s">
        <v>4573</v>
      </c>
      <c r="C14759" s="28" t="s">
        <v>5135</v>
      </c>
      <c r="D14759" s="25">
        <v>42407</v>
      </c>
      <c r="F14759" s="26">
        <v>4.45</v>
      </c>
      <c r="G14759" s="28" t="s">
        <v>896</v>
      </c>
      <c r="H14759" s="28" t="s">
        <v>3484</v>
      </c>
      <c r="J14759" s="28" t="s">
        <v>4907</v>
      </c>
      <c r="K14759" s="29">
        <v>42584</v>
      </c>
      <c r="L14759" s="28" t="s">
        <v>5658</v>
      </c>
      <c r="M14759" s="28" t="s">
        <v>1830</v>
      </c>
    </row>
    <row r="14760" spans="1:13" hidden="1" x14ac:dyDescent="0.2">
      <c r="A14760" s="211">
        <v>99071</v>
      </c>
      <c r="B14760" s="28" t="s">
        <v>4573</v>
      </c>
      <c r="C14760" s="28" t="s">
        <v>5135</v>
      </c>
      <c r="D14760" s="25">
        <v>42407</v>
      </c>
      <c r="F14760" s="26">
        <v>33.61</v>
      </c>
      <c r="G14760" s="28" t="s">
        <v>898</v>
      </c>
      <c r="H14760" s="28" t="s">
        <v>3365</v>
      </c>
      <c r="J14760" s="28" t="s">
        <v>4909</v>
      </c>
      <c r="K14760" s="29">
        <v>42584</v>
      </c>
      <c r="L14760" s="28" t="s">
        <v>5658</v>
      </c>
      <c r="M14760" s="28" t="s">
        <v>7231</v>
      </c>
    </row>
    <row r="14761" spans="1:13" hidden="1" x14ac:dyDescent="0.2">
      <c r="A14761" s="211">
        <v>99072</v>
      </c>
      <c r="B14761" s="28" t="s">
        <v>4573</v>
      </c>
      <c r="C14761" s="28" t="s">
        <v>5135</v>
      </c>
      <c r="D14761" s="25">
        <v>42407</v>
      </c>
      <c r="F14761" s="26">
        <v>20</v>
      </c>
      <c r="G14761" s="28" t="s">
        <v>27</v>
      </c>
      <c r="H14761" s="28" t="s">
        <v>3488</v>
      </c>
      <c r="J14761" s="28" t="s">
        <v>4908</v>
      </c>
      <c r="K14761" s="29">
        <v>42584</v>
      </c>
      <c r="L14761" s="28" t="s">
        <v>5658</v>
      </c>
      <c r="M14761" s="28" t="s">
        <v>1841</v>
      </c>
    </row>
    <row r="14762" spans="1:13" hidden="1" x14ac:dyDescent="0.2">
      <c r="A14762" s="27">
        <v>99162</v>
      </c>
      <c r="B14762" s="28" t="s">
        <v>4573</v>
      </c>
      <c r="C14762" s="28" t="s">
        <v>2008</v>
      </c>
      <c r="D14762" s="25">
        <v>42407</v>
      </c>
      <c r="F14762" s="26">
        <v>12.87</v>
      </c>
      <c r="G14762" s="28" t="s">
        <v>683</v>
      </c>
      <c r="H14762" s="28" t="s">
        <v>3365</v>
      </c>
      <c r="J14762" s="28" t="s">
        <v>4909</v>
      </c>
      <c r="K14762" s="29">
        <v>42584</v>
      </c>
      <c r="L14762" s="28" t="s">
        <v>5658</v>
      </c>
      <c r="M14762" s="28" t="s">
        <v>4831</v>
      </c>
    </row>
    <row r="14763" spans="1:13" hidden="1" x14ac:dyDescent="0.2">
      <c r="A14763" s="211">
        <v>99079</v>
      </c>
      <c r="B14763" s="28" t="s">
        <v>4573</v>
      </c>
      <c r="C14763" s="28" t="s">
        <v>5135</v>
      </c>
      <c r="D14763" s="25">
        <v>42408</v>
      </c>
      <c r="E14763" s="28" t="s">
        <v>3633</v>
      </c>
      <c r="F14763" s="26">
        <v>1.74</v>
      </c>
      <c r="G14763" s="28" t="s">
        <v>879</v>
      </c>
      <c r="H14763" s="28" t="s">
        <v>3365</v>
      </c>
      <c r="J14763" s="28" t="s">
        <v>4911</v>
      </c>
      <c r="K14763" s="29">
        <v>42615</v>
      </c>
      <c r="L14763" s="28" t="s">
        <v>5658</v>
      </c>
      <c r="M14763" s="28" t="s">
        <v>5721</v>
      </c>
    </row>
    <row r="14764" spans="1:13" hidden="1" x14ac:dyDescent="0.2">
      <c r="A14764" s="211">
        <v>99080</v>
      </c>
      <c r="B14764" s="28" t="s">
        <v>4573</v>
      </c>
      <c r="C14764" s="28" t="s">
        <v>5135</v>
      </c>
      <c r="D14764" s="25">
        <v>42408</v>
      </c>
      <c r="E14764" s="28" t="s">
        <v>438</v>
      </c>
      <c r="F14764" s="26">
        <v>1.68</v>
      </c>
      <c r="G14764" s="28" t="s">
        <v>437</v>
      </c>
      <c r="H14764" s="28" t="s">
        <v>3381</v>
      </c>
      <c r="J14764" s="28" t="s">
        <v>4909</v>
      </c>
      <c r="K14764" s="29">
        <v>42615</v>
      </c>
      <c r="L14764" s="28" t="s">
        <v>5658</v>
      </c>
      <c r="M14764" s="28" t="s">
        <v>8693</v>
      </c>
    </row>
    <row r="14765" spans="1:13" hidden="1" x14ac:dyDescent="0.2">
      <c r="A14765" s="211">
        <v>99028</v>
      </c>
      <c r="B14765" s="28" t="s">
        <v>4551</v>
      </c>
      <c r="C14765" s="28" t="s">
        <v>7022</v>
      </c>
      <c r="D14765" s="25">
        <v>42408</v>
      </c>
      <c r="E14765" s="28" t="s">
        <v>8678</v>
      </c>
      <c r="F14765" s="26">
        <v>-3487.16</v>
      </c>
      <c r="G14765" s="28" t="s">
        <v>7873</v>
      </c>
      <c r="H14765" s="28" t="s">
        <v>5948</v>
      </c>
      <c r="K14765" s="29">
        <v>42584</v>
      </c>
      <c r="L14765" s="28" t="s">
        <v>8660</v>
      </c>
      <c r="M14765" s="28" t="s">
        <v>8666</v>
      </c>
    </row>
    <row r="14766" spans="1:13" hidden="1" x14ac:dyDescent="0.2">
      <c r="A14766" s="211">
        <v>99031</v>
      </c>
      <c r="B14766" s="33" t="s">
        <v>4573</v>
      </c>
      <c r="C14766" s="33" t="s">
        <v>7022</v>
      </c>
      <c r="D14766" s="25">
        <v>42408</v>
      </c>
      <c r="F14766" s="26">
        <v>5</v>
      </c>
      <c r="G14766" s="28" t="s">
        <v>4590</v>
      </c>
      <c r="H14766" s="28" t="s">
        <v>7323</v>
      </c>
      <c r="J14766" s="28" t="s">
        <v>4912</v>
      </c>
      <c r="K14766" s="29">
        <v>42408</v>
      </c>
      <c r="L14766" s="28" t="s">
        <v>8326</v>
      </c>
      <c r="M14766" s="28" t="s">
        <v>8334</v>
      </c>
    </row>
    <row r="14767" spans="1:13" x14ac:dyDescent="0.2">
      <c r="A14767" s="27">
        <v>99029</v>
      </c>
      <c r="B14767" s="28" t="s">
        <v>4573</v>
      </c>
      <c r="C14767" s="28" t="s">
        <v>7022</v>
      </c>
      <c r="D14767" s="25">
        <v>42408</v>
      </c>
      <c r="F14767" s="26">
        <v>4.8</v>
      </c>
      <c r="G14767" s="28" t="s">
        <v>2201</v>
      </c>
      <c r="H14767" s="28" t="s">
        <v>7151</v>
      </c>
      <c r="J14767" s="28" t="s">
        <v>4911</v>
      </c>
      <c r="K14767" s="29">
        <v>42408</v>
      </c>
      <c r="L14767" s="28" t="s">
        <v>5361</v>
      </c>
      <c r="M14767" s="28" t="s">
        <v>8667</v>
      </c>
    </row>
    <row r="14768" spans="1:13" hidden="1" x14ac:dyDescent="0.2">
      <c r="A14768" s="27">
        <v>99078</v>
      </c>
      <c r="B14768" s="28" t="s">
        <v>4573</v>
      </c>
      <c r="C14768" s="28" t="s">
        <v>5135</v>
      </c>
      <c r="D14768" s="25">
        <v>42408</v>
      </c>
      <c r="E14768" s="28" t="s">
        <v>8718</v>
      </c>
      <c r="F14768" s="26">
        <v>9.1</v>
      </c>
      <c r="G14768" s="28" t="s">
        <v>3696</v>
      </c>
      <c r="H14768" s="28" t="s">
        <v>3488</v>
      </c>
      <c r="J14768" s="28" t="s">
        <v>4908</v>
      </c>
      <c r="K14768" s="29">
        <v>42615</v>
      </c>
      <c r="L14768" s="28" t="s">
        <v>5658</v>
      </c>
      <c r="M14768" s="28" t="s">
        <v>8719</v>
      </c>
    </row>
    <row r="14769" spans="1:13" hidden="1" x14ac:dyDescent="0.2">
      <c r="A14769" s="27">
        <v>99077</v>
      </c>
      <c r="B14769" s="28" t="s">
        <v>4573</v>
      </c>
      <c r="C14769" s="28" t="s">
        <v>5135</v>
      </c>
      <c r="D14769" s="25">
        <v>42408</v>
      </c>
      <c r="E14769" s="28" t="s">
        <v>8717</v>
      </c>
      <c r="F14769" s="26">
        <v>38.25</v>
      </c>
      <c r="G14769" s="28" t="s">
        <v>688</v>
      </c>
      <c r="H14769" s="28" t="s">
        <v>3484</v>
      </c>
      <c r="J14769" s="28" t="s">
        <v>4908</v>
      </c>
      <c r="K14769" s="29">
        <v>42615</v>
      </c>
      <c r="L14769" s="28" t="s">
        <v>5658</v>
      </c>
      <c r="M14769" s="28" t="s">
        <v>8692</v>
      </c>
    </row>
    <row r="14770" spans="1:13" hidden="1" x14ac:dyDescent="0.2">
      <c r="A14770" s="27">
        <v>99030</v>
      </c>
      <c r="B14770" s="28" t="s">
        <v>4573</v>
      </c>
      <c r="C14770" s="28" t="s">
        <v>7022</v>
      </c>
      <c r="D14770" s="25">
        <v>42408</v>
      </c>
      <c r="F14770" s="26">
        <v>110</v>
      </c>
      <c r="G14770" s="28" t="s">
        <v>5152</v>
      </c>
      <c r="H14770" s="28" t="s">
        <v>7311</v>
      </c>
      <c r="J14770" s="28" t="s">
        <v>4683</v>
      </c>
      <c r="K14770" s="29">
        <v>42408</v>
      </c>
      <c r="L14770" s="28" t="s">
        <v>8326</v>
      </c>
      <c r="M14770" s="28" t="s">
        <v>8327</v>
      </c>
    </row>
    <row r="14771" spans="1:13" hidden="1" x14ac:dyDescent="0.2">
      <c r="A14771" s="27">
        <v>99032</v>
      </c>
      <c r="B14771" s="28" t="s">
        <v>4579</v>
      </c>
      <c r="C14771" s="28" t="s">
        <v>7022</v>
      </c>
      <c r="D14771" s="25">
        <v>42408</v>
      </c>
      <c r="F14771" s="26">
        <v>254.05</v>
      </c>
      <c r="G14771" s="28" t="s">
        <v>2008</v>
      </c>
      <c r="H14771" s="28" t="s">
        <v>6667</v>
      </c>
      <c r="K14771" s="29">
        <v>42408</v>
      </c>
      <c r="L14771" s="28" t="s">
        <v>5538</v>
      </c>
      <c r="M14771" s="28" t="s">
        <v>8335</v>
      </c>
    </row>
    <row r="14772" spans="1:13" hidden="1" x14ac:dyDescent="0.2">
      <c r="A14772" s="27">
        <v>99027</v>
      </c>
      <c r="B14772" s="28" t="s">
        <v>5150</v>
      </c>
      <c r="C14772" s="28" t="s">
        <v>7022</v>
      </c>
      <c r="D14772" s="25">
        <v>42408</v>
      </c>
      <c r="F14772" s="26">
        <v>-146</v>
      </c>
      <c r="G14772" s="28" t="s">
        <v>2883</v>
      </c>
      <c r="H14772" s="28" t="s">
        <v>6667</v>
      </c>
      <c r="K14772" s="29">
        <v>42408</v>
      </c>
      <c r="L14772" s="28" t="s">
        <v>8660</v>
      </c>
      <c r="M14772" s="28" t="s">
        <v>8665</v>
      </c>
    </row>
    <row r="14773" spans="1:13" hidden="1" x14ac:dyDescent="0.2">
      <c r="A14773" s="27">
        <v>99026</v>
      </c>
      <c r="B14773" s="28" t="s">
        <v>5150</v>
      </c>
      <c r="C14773" s="28" t="s">
        <v>7022</v>
      </c>
      <c r="D14773" s="25">
        <v>42408</v>
      </c>
      <c r="F14773" s="26">
        <v>-300</v>
      </c>
      <c r="G14773" s="28" t="s">
        <v>2885</v>
      </c>
      <c r="H14773" s="28" t="s">
        <v>6667</v>
      </c>
      <c r="K14773" s="29">
        <v>42408</v>
      </c>
      <c r="L14773" s="28" t="s">
        <v>8660</v>
      </c>
      <c r="M14773" s="28" t="s">
        <v>8664</v>
      </c>
    </row>
    <row r="14774" spans="1:13" hidden="1" x14ac:dyDescent="0.2">
      <c r="A14774" s="27">
        <v>99025</v>
      </c>
      <c r="B14774" s="28" t="s">
        <v>5150</v>
      </c>
      <c r="C14774" s="28" t="s">
        <v>7022</v>
      </c>
      <c r="D14774" s="25">
        <v>42408</v>
      </c>
      <c r="F14774" s="26">
        <v>-500</v>
      </c>
      <c r="G14774" s="28" t="s">
        <v>2882</v>
      </c>
      <c r="H14774" s="28" t="s">
        <v>6667</v>
      </c>
      <c r="K14774" s="29">
        <v>42408</v>
      </c>
      <c r="L14774" s="28" t="s">
        <v>8660</v>
      </c>
      <c r="M14774" s="28" t="s">
        <v>8663</v>
      </c>
    </row>
    <row r="14775" spans="1:13" hidden="1" x14ac:dyDescent="0.2">
      <c r="A14775" s="27">
        <v>99024</v>
      </c>
      <c r="B14775" s="28" t="s">
        <v>5150</v>
      </c>
      <c r="C14775" s="28" t="s">
        <v>7022</v>
      </c>
      <c r="D14775" s="25">
        <v>42408</v>
      </c>
      <c r="F14775" s="26">
        <v>-240</v>
      </c>
      <c r="G14775" s="28" t="s">
        <v>2884</v>
      </c>
      <c r="H14775" s="28" t="s">
        <v>6667</v>
      </c>
      <c r="K14775" s="29">
        <v>42408</v>
      </c>
      <c r="L14775" s="28" t="s">
        <v>8660</v>
      </c>
      <c r="M14775" s="28" t="s">
        <v>8662</v>
      </c>
    </row>
    <row r="14776" spans="1:13" hidden="1" x14ac:dyDescent="0.2">
      <c r="A14776" s="27">
        <v>99023</v>
      </c>
      <c r="B14776" s="28" t="s">
        <v>5150</v>
      </c>
      <c r="C14776" s="28" t="s">
        <v>7022</v>
      </c>
      <c r="D14776" s="25">
        <v>42408</v>
      </c>
      <c r="F14776" s="26">
        <v>-160</v>
      </c>
      <c r="G14776" s="28" t="s">
        <v>2886</v>
      </c>
      <c r="H14776" s="28" t="s">
        <v>6667</v>
      </c>
      <c r="K14776" s="29">
        <v>42584</v>
      </c>
      <c r="L14776" s="28" t="s">
        <v>8660</v>
      </c>
      <c r="M14776" s="28" t="s">
        <v>8661</v>
      </c>
    </row>
    <row r="14777" spans="1:13" hidden="1" x14ac:dyDescent="0.2">
      <c r="A14777" s="27">
        <v>99033</v>
      </c>
      <c r="B14777" s="28" t="s">
        <v>4573</v>
      </c>
      <c r="C14777" s="28" t="s">
        <v>7022</v>
      </c>
      <c r="D14777" s="25">
        <v>42408</v>
      </c>
      <c r="E14777" s="28" t="s">
        <v>3388</v>
      </c>
      <c r="F14777" s="26">
        <v>8.19</v>
      </c>
      <c r="G14777" s="28" t="s">
        <v>4589</v>
      </c>
      <c r="H14777" s="28" t="s">
        <v>3381</v>
      </c>
      <c r="J14777" s="28" t="s">
        <v>4907</v>
      </c>
      <c r="K14777" s="29">
        <v>42408</v>
      </c>
      <c r="L14777" s="28" t="s">
        <v>5538</v>
      </c>
      <c r="M14777" s="28" t="s">
        <v>8336</v>
      </c>
    </row>
    <row r="14778" spans="1:13" hidden="1" x14ac:dyDescent="0.2">
      <c r="A14778" s="27">
        <v>99076</v>
      </c>
      <c r="B14778" s="28" t="s">
        <v>4573</v>
      </c>
      <c r="C14778" s="28" t="s">
        <v>5135</v>
      </c>
      <c r="D14778" s="25">
        <v>42408</v>
      </c>
      <c r="F14778" s="26">
        <v>39.49</v>
      </c>
      <c r="G14778" s="28" t="s">
        <v>7486</v>
      </c>
      <c r="H14778" s="28" t="s">
        <v>3381</v>
      </c>
      <c r="J14778" s="28" t="s">
        <v>4906</v>
      </c>
      <c r="K14778" s="29">
        <v>42615</v>
      </c>
      <c r="L14778" s="28" t="s">
        <v>5658</v>
      </c>
      <c r="M14778" s="28" t="s">
        <v>5565</v>
      </c>
    </row>
    <row r="14779" spans="1:13" hidden="1" x14ac:dyDescent="0.2">
      <c r="A14779" s="27">
        <v>99163</v>
      </c>
      <c r="B14779" s="28" t="s">
        <v>5150</v>
      </c>
      <c r="C14779" s="28" t="s">
        <v>2008</v>
      </c>
      <c r="D14779" s="25">
        <v>42408</v>
      </c>
      <c r="F14779" s="26">
        <v>-254.05</v>
      </c>
      <c r="G14779" s="28" t="s">
        <v>4574</v>
      </c>
      <c r="H14779" s="28" t="s">
        <v>6667</v>
      </c>
      <c r="K14779" s="29">
        <v>42584</v>
      </c>
      <c r="L14779" s="28" t="s">
        <v>5658</v>
      </c>
      <c r="M14779" s="28" t="s">
        <v>4840</v>
      </c>
    </row>
    <row r="14780" spans="1:13" hidden="1" x14ac:dyDescent="0.2">
      <c r="A14780" s="211">
        <v>99021</v>
      </c>
      <c r="B14780" s="28" t="s">
        <v>4579</v>
      </c>
      <c r="C14780" s="28" t="s">
        <v>7022</v>
      </c>
      <c r="D14780" s="25">
        <v>42409</v>
      </c>
      <c r="F14780" s="26">
        <v>20</v>
      </c>
      <c r="G14780" s="28" t="s">
        <v>4580</v>
      </c>
      <c r="H14780" s="28" t="s">
        <v>6667</v>
      </c>
      <c r="K14780" s="29">
        <v>42409</v>
      </c>
      <c r="L14780" s="28" t="s">
        <v>5540</v>
      </c>
      <c r="M14780" s="28" t="s">
        <v>8659</v>
      </c>
    </row>
    <row r="14781" spans="1:13" hidden="1" x14ac:dyDescent="0.2">
      <c r="A14781" s="211">
        <v>99081</v>
      </c>
      <c r="B14781" s="28" t="s">
        <v>4573</v>
      </c>
      <c r="C14781" s="28" t="s">
        <v>5135</v>
      </c>
      <c r="D14781" s="25">
        <v>42409</v>
      </c>
      <c r="E14781" s="28" t="s">
        <v>23</v>
      </c>
      <c r="F14781" s="26">
        <v>80</v>
      </c>
      <c r="G14781" s="28" t="s">
        <v>1168</v>
      </c>
      <c r="H14781" s="28" t="s">
        <v>7323</v>
      </c>
      <c r="J14781" s="28" t="s">
        <v>4912</v>
      </c>
      <c r="K14781" s="29">
        <v>42410</v>
      </c>
      <c r="L14781" s="28" t="s">
        <v>5658</v>
      </c>
      <c r="M14781" s="28" t="s">
        <v>17</v>
      </c>
    </row>
    <row r="14782" spans="1:13" x14ac:dyDescent="0.2">
      <c r="A14782" s="27">
        <v>99020</v>
      </c>
      <c r="B14782" s="28" t="s">
        <v>4573</v>
      </c>
      <c r="C14782" s="28" t="s">
        <v>7022</v>
      </c>
      <c r="D14782" s="25">
        <v>42409</v>
      </c>
      <c r="F14782" s="26">
        <v>2.4</v>
      </c>
      <c r="G14782" s="28" t="s">
        <v>2201</v>
      </c>
      <c r="H14782" s="28" t="s">
        <v>7151</v>
      </c>
      <c r="J14782" s="28" t="s">
        <v>4911</v>
      </c>
      <c r="K14782" s="29">
        <v>42409</v>
      </c>
      <c r="L14782" s="28" t="s">
        <v>5361</v>
      </c>
      <c r="M14782" s="28" t="s">
        <v>8658</v>
      </c>
    </row>
    <row r="14783" spans="1:13" hidden="1" x14ac:dyDescent="0.2">
      <c r="A14783" s="27">
        <v>99083</v>
      </c>
      <c r="B14783" s="28" t="s">
        <v>4573</v>
      </c>
      <c r="C14783" s="28" t="s">
        <v>5135</v>
      </c>
      <c r="D14783" s="25">
        <v>42409</v>
      </c>
      <c r="F14783" s="26">
        <v>6.7</v>
      </c>
      <c r="G14783" s="28" t="s">
        <v>5137</v>
      </c>
      <c r="H14783" s="28" t="s">
        <v>3365</v>
      </c>
      <c r="J14783" s="28" t="s">
        <v>4909</v>
      </c>
      <c r="K14783" s="29">
        <v>42645</v>
      </c>
      <c r="L14783" s="28" t="s">
        <v>5658</v>
      </c>
      <c r="M14783" s="28" t="s">
        <v>3175</v>
      </c>
    </row>
    <row r="14784" spans="1:13" hidden="1" x14ac:dyDescent="0.2">
      <c r="A14784" s="27">
        <v>99022</v>
      </c>
      <c r="B14784" s="28" t="s">
        <v>4579</v>
      </c>
      <c r="C14784" s="28" t="s">
        <v>7022</v>
      </c>
      <c r="D14784" s="25">
        <v>42409</v>
      </c>
      <c r="F14784" s="26">
        <v>117.38</v>
      </c>
      <c r="G14784" s="28" t="s">
        <v>5133</v>
      </c>
      <c r="H14784" s="28" t="s">
        <v>6667</v>
      </c>
      <c r="K14784" s="29">
        <v>42409</v>
      </c>
      <c r="L14784" s="28" t="s">
        <v>5538</v>
      </c>
      <c r="M14784" s="28" t="s">
        <v>8329</v>
      </c>
    </row>
    <row r="14785" spans="1:13" hidden="1" x14ac:dyDescent="0.2">
      <c r="A14785" s="27">
        <v>99082</v>
      </c>
      <c r="B14785" s="28" t="s">
        <v>4573</v>
      </c>
      <c r="C14785" s="28" t="s">
        <v>5135</v>
      </c>
      <c r="D14785" s="25">
        <v>42409</v>
      </c>
      <c r="F14785" s="26">
        <v>7.87</v>
      </c>
      <c r="G14785" s="28" t="s">
        <v>1563</v>
      </c>
      <c r="H14785" s="28" t="s">
        <v>7321</v>
      </c>
      <c r="J14785" s="28" t="s">
        <v>4907</v>
      </c>
      <c r="K14785" s="29">
        <v>42645</v>
      </c>
      <c r="L14785" s="28" t="s">
        <v>5658</v>
      </c>
      <c r="M14785" s="28" t="s">
        <v>7585</v>
      </c>
    </row>
    <row r="14786" spans="1:13" hidden="1" x14ac:dyDescent="0.2">
      <c r="A14786" s="27">
        <v>99084</v>
      </c>
      <c r="B14786" s="28" t="s">
        <v>4573</v>
      </c>
      <c r="C14786" s="28" t="s">
        <v>5135</v>
      </c>
      <c r="D14786" s="25">
        <v>42409</v>
      </c>
      <c r="E14786" s="28" t="s">
        <v>8760</v>
      </c>
      <c r="F14786" s="26">
        <v>-25.2</v>
      </c>
      <c r="G14786" s="28" t="s">
        <v>1562</v>
      </c>
      <c r="H14786" s="28" t="s">
        <v>3484</v>
      </c>
      <c r="J14786" s="28" t="s">
        <v>4908</v>
      </c>
      <c r="K14786" s="29">
        <v>42411</v>
      </c>
      <c r="L14786" s="28" t="s">
        <v>5658</v>
      </c>
      <c r="M14786" s="28" t="s">
        <v>6900</v>
      </c>
    </row>
    <row r="14787" spans="1:13" hidden="1" x14ac:dyDescent="0.2">
      <c r="A14787" s="211">
        <v>99085</v>
      </c>
      <c r="B14787" s="28" t="s">
        <v>4573</v>
      </c>
      <c r="C14787" s="28" t="s">
        <v>5135</v>
      </c>
      <c r="D14787" s="25">
        <v>42410</v>
      </c>
      <c r="F14787" s="26">
        <v>6.4</v>
      </c>
      <c r="G14787" s="28" t="s">
        <v>7050</v>
      </c>
      <c r="H14787" s="28" t="s">
        <v>3488</v>
      </c>
      <c r="J14787" s="28" t="s">
        <v>4911</v>
      </c>
      <c r="K14787" s="29">
        <v>42706</v>
      </c>
      <c r="L14787" s="28" t="s">
        <v>5658</v>
      </c>
      <c r="M14787" s="28" t="s">
        <v>4151</v>
      </c>
    </row>
    <row r="14788" spans="1:13" x14ac:dyDescent="0.2">
      <c r="A14788" s="27">
        <v>99019</v>
      </c>
      <c r="B14788" s="28" t="s">
        <v>4573</v>
      </c>
      <c r="C14788" s="28" t="s">
        <v>7022</v>
      </c>
      <c r="D14788" s="25">
        <v>42410</v>
      </c>
      <c r="F14788" s="26">
        <v>2.4</v>
      </c>
      <c r="G14788" s="28" t="s">
        <v>2201</v>
      </c>
      <c r="H14788" s="28" t="s">
        <v>7151</v>
      </c>
      <c r="J14788" s="28" t="s">
        <v>4911</v>
      </c>
      <c r="K14788" s="29">
        <v>42410</v>
      </c>
      <c r="L14788" s="28" t="s">
        <v>5361</v>
      </c>
      <c r="M14788" s="28" t="s">
        <v>8657</v>
      </c>
    </row>
    <row r="14789" spans="1:13" hidden="1" x14ac:dyDescent="0.2">
      <c r="A14789" s="211">
        <v>99089</v>
      </c>
      <c r="B14789" s="28" t="s">
        <v>4573</v>
      </c>
      <c r="C14789" s="28" t="s">
        <v>5135</v>
      </c>
      <c r="D14789" s="25">
        <v>42411</v>
      </c>
      <c r="F14789" s="26">
        <v>16.78</v>
      </c>
      <c r="G14789" s="28" t="s">
        <v>7050</v>
      </c>
      <c r="H14789" s="28" t="s">
        <v>3488</v>
      </c>
      <c r="J14789" s="28" t="s">
        <v>4911</v>
      </c>
      <c r="K14789" s="29" t="s">
        <v>8720</v>
      </c>
      <c r="L14789" s="28" t="s">
        <v>5658</v>
      </c>
      <c r="M14789" s="28" t="s">
        <v>4151</v>
      </c>
    </row>
    <row r="14790" spans="1:13" hidden="1" x14ac:dyDescent="0.2">
      <c r="A14790" s="211">
        <v>99090</v>
      </c>
      <c r="B14790" s="28" t="s">
        <v>4573</v>
      </c>
      <c r="C14790" s="28" t="s">
        <v>5135</v>
      </c>
      <c r="D14790" s="25">
        <v>42411</v>
      </c>
      <c r="F14790" s="26">
        <v>7.45</v>
      </c>
      <c r="G14790" s="28" t="s">
        <v>7050</v>
      </c>
      <c r="H14790" s="28" t="s">
        <v>3488</v>
      </c>
      <c r="J14790" s="28" t="s">
        <v>4911</v>
      </c>
      <c r="K14790" s="29" t="s">
        <v>8720</v>
      </c>
      <c r="L14790" s="28" t="s">
        <v>5658</v>
      </c>
      <c r="M14790" s="28" t="s">
        <v>4151</v>
      </c>
    </row>
    <row r="14791" spans="1:13" hidden="1" x14ac:dyDescent="0.2">
      <c r="A14791" s="211">
        <v>99088</v>
      </c>
      <c r="B14791" s="28" t="s">
        <v>4573</v>
      </c>
      <c r="C14791" s="28" t="s">
        <v>5135</v>
      </c>
      <c r="D14791" s="25">
        <v>42411</v>
      </c>
      <c r="F14791" s="26">
        <v>4</v>
      </c>
      <c r="G14791" s="28" t="s">
        <v>990</v>
      </c>
      <c r="H14791" s="28" t="s">
        <v>3379</v>
      </c>
      <c r="J14791" s="28" t="s">
        <v>4907</v>
      </c>
      <c r="K14791" s="29">
        <v>42706</v>
      </c>
      <c r="L14791" s="28" t="s">
        <v>5658</v>
      </c>
      <c r="M14791" s="28" t="s">
        <v>1523</v>
      </c>
    </row>
    <row r="14792" spans="1:13" x14ac:dyDescent="0.2">
      <c r="A14792" s="27">
        <v>99018</v>
      </c>
      <c r="B14792" s="28" t="s">
        <v>4573</v>
      </c>
      <c r="C14792" s="28" t="s">
        <v>7022</v>
      </c>
      <c r="D14792" s="25">
        <v>42411</v>
      </c>
      <c r="F14792" s="26">
        <v>2.4</v>
      </c>
      <c r="G14792" s="28" t="s">
        <v>2201</v>
      </c>
      <c r="H14792" s="28" t="s">
        <v>7151</v>
      </c>
      <c r="J14792" s="28" t="s">
        <v>4911</v>
      </c>
      <c r="K14792" s="29">
        <v>42411</v>
      </c>
      <c r="L14792" s="28" t="s">
        <v>5361</v>
      </c>
      <c r="M14792" s="28" t="s">
        <v>8656</v>
      </c>
    </row>
    <row r="14793" spans="1:13" hidden="1" x14ac:dyDescent="0.2">
      <c r="A14793" s="27">
        <v>99164</v>
      </c>
      <c r="B14793" s="28" t="s">
        <v>4573</v>
      </c>
      <c r="C14793" s="28" t="s">
        <v>2008</v>
      </c>
      <c r="D14793" s="25">
        <v>42411</v>
      </c>
      <c r="F14793" s="26">
        <v>15.75</v>
      </c>
      <c r="G14793" s="28" t="s">
        <v>683</v>
      </c>
      <c r="H14793" s="28" t="s">
        <v>3365</v>
      </c>
      <c r="J14793" s="28" t="s">
        <v>4909</v>
      </c>
      <c r="K14793" s="29">
        <v>42706</v>
      </c>
      <c r="L14793" s="28" t="s">
        <v>5658</v>
      </c>
      <c r="M14793" s="28" t="s">
        <v>2614</v>
      </c>
    </row>
    <row r="14794" spans="1:13" hidden="1" x14ac:dyDescent="0.2">
      <c r="A14794" s="27">
        <v>99165</v>
      </c>
      <c r="B14794" s="28" t="s">
        <v>4573</v>
      </c>
      <c r="C14794" s="28" t="s">
        <v>2008</v>
      </c>
      <c r="D14794" s="25">
        <v>42411</v>
      </c>
      <c r="F14794" s="26">
        <v>2</v>
      </c>
      <c r="G14794" s="28" t="s">
        <v>683</v>
      </c>
      <c r="H14794" s="28" t="s">
        <v>3365</v>
      </c>
      <c r="J14794" s="28" t="s">
        <v>4909</v>
      </c>
      <c r="K14794" s="29">
        <v>42706</v>
      </c>
      <c r="L14794" s="28" t="s">
        <v>5658</v>
      </c>
      <c r="M14794" s="28" t="s">
        <v>4836</v>
      </c>
    </row>
    <row r="14795" spans="1:13" hidden="1" x14ac:dyDescent="0.2">
      <c r="A14795" s="27">
        <v>99086</v>
      </c>
      <c r="B14795" s="28" t="s">
        <v>4573</v>
      </c>
      <c r="C14795" s="28" t="s">
        <v>5135</v>
      </c>
      <c r="D14795" s="25">
        <v>42411</v>
      </c>
      <c r="F14795" s="26">
        <v>14.9</v>
      </c>
      <c r="G14795" s="28" t="s">
        <v>5137</v>
      </c>
      <c r="H14795" s="28" t="s">
        <v>3365</v>
      </c>
      <c r="J14795" s="28" t="s">
        <v>4909</v>
      </c>
      <c r="K14795" s="29">
        <v>42706</v>
      </c>
      <c r="L14795" s="28" t="s">
        <v>5658</v>
      </c>
      <c r="M14795" s="28" t="s">
        <v>3175</v>
      </c>
    </row>
    <row r="14796" spans="1:13" hidden="1" x14ac:dyDescent="0.2">
      <c r="A14796" s="27">
        <v>99087</v>
      </c>
      <c r="B14796" s="28" t="s">
        <v>4573</v>
      </c>
      <c r="C14796" s="28" t="s">
        <v>5135</v>
      </c>
      <c r="D14796" s="25">
        <v>42411</v>
      </c>
      <c r="F14796" s="26">
        <v>12.25</v>
      </c>
      <c r="G14796" s="28" t="s">
        <v>5137</v>
      </c>
      <c r="H14796" s="28" t="s">
        <v>3365</v>
      </c>
      <c r="J14796" s="28" t="s">
        <v>4909</v>
      </c>
      <c r="K14796" s="29">
        <v>42706</v>
      </c>
      <c r="L14796" s="28" t="s">
        <v>5658</v>
      </c>
      <c r="M14796" s="28" t="s">
        <v>3175</v>
      </c>
    </row>
    <row r="14797" spans="1:13" hidden="1" x14ac:dyDescent="0.2">
      <c r="A14797" s="211">
        <v>99017</v>
      </c>
      <c r="B14797" s="28" t="s">
        <v>4579</v>
      </c>
      <c r="C14797" s="28" t="s">
        <v>7022</v>
      </c>
      <c r="D14797" s="25">
        <v>42412</v>
      </c>
      <c r="F14797" s="26">
        <v>30</v>
      </c>
      <c r="G14797" s="28" t="s">
        <v>4580</v>
      </c>
      <c r="H14797" s="28" t="s">
        <v>6667</v>
      </c>
      <c r="K14797" s="29">
        <v>42412</v>
      </c>
      <c r="L14797" s="28" t="s">
        <v>5540</v>
      </c>
      <c r="M14797" s="28" t="s">
        <v>8643</v>
      </c>
    </row>
    <row r="14798" spans="1:13" hidden="1" x14ac:dyDescent="0.2">
      <c r="A14798" s="211">
        <v>99092</v>
      </c>
      <c r="B14798" s="28" t="s">
        <v>4573</v>
      </c>
      <c r="C14798" s="28" t="s">
        <v>5135</v>
      </c>
      <c r="D14798" s="25">
        <v>42412</v>
      </c>
      <c r="E14798" s="28" t="s">
        <v>2952</v>
      </c>
      <c r="F14798" s="26">
        <v>45</v>
      </c>
      <c r="G14798" s="28" t="s">
        <v>4578</v>
      </c>
      <c r="H14798" s="28" t="s">
        <v>7324</v>
      </c>
      <c r="I14798" s="28" t="s">
        <v>2516</v>
      </c>
      <c r="J14798" s="28" t="s">
        <v>4909</v>
      </c>
      <c r="K14798" s="29" t="s">
        <v>8720</v>
      </c>
      <c r="L14798" s="28" t="s">
        <v>5658</v>
      </c>
      <c r="M14798" s="28" t="s">
        <v>7582</v>
      </c>
    </row>
    <row r="14799" spans="1:13" hidden="1" x14ac:dyDescent="0.2">
      <c r="A14799" s="211">
        <v>99091</v>
      </c>
      <c r="B14799" s="28" t="s">
        <v>4573</v>
      </c>
      <c r="C14799" s="28" t="s">
        <v>5135</v>
      </c>
      <c r="D14799" s="25">
        <v>42412</v>
      </c>
      <c r="F14799" s="26">
        <v>46.29</v>
      </c>
      <c r="G14799" s="28" t="s">
        <v>898</v>
      </c>
      <c r="H14799" s="28" t="s">
        <v>3365</v>
      </c>
      <c r="J14799" s="28" t="s">
        <v>4909</v>
      </c>
      <c r="K14799" s="29" t="s">
        <v>8720</v>
      </c>
      <c r="L14799" s="28" t="s">
        <v>5658</v>
      </c>
      <c r="M14799" s="28" t="s">
        <v>3050</v>
      </c>
    </row>
    <row r="14800" spans="1:13" hidden="1" x14ac:dyDescent="0.2">
      <c r="A14800" s="211">
        <v>99094</v>
      </c>
      <c r="B14800" s="28" t="s">
        <v>4573</v>
      </c>
      <c r="C14800" s="28" t="s">
        <v>5135</v>
      </c>
      <c r="D14800" s="25">
        <v>42412</v>
      </c>
      <c r="F14800" s="26">
        <v>5.99</v>
      </c>
      <c r="G14800" s="28" t="s">
        <v>5710</v>
      </c>
      <c r="H14800" s="28" t="s">
        <v>3381</v>
      </c>
      <c r="J14800" s="28" t="s">
        <v>4909</v>
      </c>
      <c r="K14800" s="29" t="s">
        <v>8720</v>
      </c>
      <c r="L14800" s="28" t="s">
        <v>5658</v>
      </c>
      <c r="M14800" s="28" t="s">
        <v>1422</v>
      </c>
    </row>
    <row r="14801" spans="1:13" hidden="1" x14ac:dyDescent="0.2">
      <c r="A14801" s="27">
        <v>99095</v>
      </c>
      <c r="B14801" s="28" t="s">
        <v>4573</v>
      </c>
      <c r="C14801" s="28" t="s">
        <v>5135</v>
      </c>
      <c r="D14801" s="25">
        <v>42412</v>
      </c>
      <c r="F14801" s="26">
        <v>5.64</v>
      </c>
      <c r="G14801" s="28" t="s">
        <v>7119</v>
      </c>
      <c r="H14801" s="28" t="s">
        <v>3365</v>
      </c>
      <c r="J14801" s="28" t="s">
        <v>4911</v>
      </c>
      <c r="K14801" s="29" t="s">
        <v>8720</v>
      </c>
      <c r="L14801" s="28" t="s">
        <v>5658</v>
      </c>
      <c r="M14801" s="28" t="s">
        <v>2282</v>
      </c>
    </row>
    <row r="14802" spans="1:13" hidden="1" x14ac:dyDescent="0.2">
      <c r="A14802" s="27">
        <v>99093</v>
      </c>
      <c r="B14802" s="28" t="s">
        <v>4573</v>
      </c>
      <c r="C14802" s="28" t="s">
        <v>5135</v>
      </c>
      <c r="D14802" s="25">
        <v>42412</v>
      </c>
      <c r="F14802" s="26">
        <v>18.899999999999999</v>
      </c>
      <c r="G14802" s="28" t="s">
        <v>3696</v>
      </c>
      <c r="H14802" s="28" t="s">
        <v>3488</v>
      </c>
      <c r="J14802" s="28" t="s">
        <v>4908</v>
      </c>
      <c r="K14802" s="29" t="s">
        <v>8720</v>
      </c>
      <c r="L14802" s="28" t="s">
        <v>5658</v>
      </c>
      <c r="M14802" s="28" t="s">
        <v>3889</v>
      </c>
    </row>
    <row r="14803" spans="1:13" hidden="1" x14ac:dyDescent="0.2">
      <c r="A14803" s="27">
        <v>99096</v>
      </c>
      <c r="B14803" s="28" t="s">
        <v>4573</v>
      </c>
      <c r="C14803" s="28" t="s">
        <v>5135</v>
      </c>
      <c r="D14803" s="25">
        <v>42412</v>
      </c>
      <c r="E14803" s="28" t="s">
        <v>8759</v>
      </c>
      <c r="F14803" s="26">
        <v>33.28</v>
      </c>
      <c r="G14803" s="28" t="s">
        <v>1562</v>
      </c>
      <c r="H14803" s="28" t="s">
        <v>3484</v>
      </c>
      <c r="J14803" s="28" t="s">
        <v>4908</v>
      </c>
      <c r="K14803" s="29" t="s">
        <v>8721</v>
      </c>
      <c r="L14803" s="28" t="s">
        <v>5658</v>
      </c>
      <c r="M14803" s="28" t="s">
        <v>6900</v>
      </c>
    </row>
    <row r="14804" spans="1:13" hidden="1" x14ac:dyDescent="0.2">
      <c r="A14804" s="211">
        <v>99098</v>
      </c>
      <c r="B14804" s="28" t="s">
        <v>4573</v>
      </c>
      <c r="C14804" s="28" t="s">
        <v>5135</v>
      </c>
      <c r="D14804" s="25">
        <v>42413</v>
      </c>
      <c r="F14804" s="26">
        <v>4</v>
      </c>
      <c r="G14804" s="28" t="s">
        <v>990</v>
      </c>
      <c r="H14804" s="28" t="s">
        <v>3379</v>
      </c>
      <c r="J14804" s="28" t="s">
        <v>4907</v>
      </c>
      <c r="K14804" s="29" t="s">
        <v>8721</v>
      </c>
      <c r="L14804" s="28" t="s">
        <v>5658</v>
      </c>
      <c r="M14804" s="28" t="s">
        <v>1523</v>
      </c>
    </row>
    <row r="14805" spans="1:13" hidden="1" x14ac:dyDescent="0.2">
      <c r="A14805" s="27">
        <v>99097</v>
      </c>
      <c r="B14805" s="28" t="s">
        <v>4573</v>
      </c>
      <c r="C14805" s="28" t="s">
        <v>5135</v>
      </c>
      <c r="D14805" s="25">
        <v>42413</v>
      </c>
      <c r="E14805" s="28" t="s">
        <v>8722</v>
      </c>
      <c r="F14805" s="26">
        <v>41.95</v>
      </c>
      <c r="G14805" s="28" t="s">
        <v>688</v>
      </c>
      <c r="H14805" s="28" t="s">
        <v>3484</v>
      </c>
      <c r="J14805" s="28" t="s">
        <v>4908</v>
      </c>
      <c r="K14805" s="29" t="s">
        <v>8721</v>
      </c>
      <c r="L14805" s="28" t="s">
        <v>5658</v>
      </c>
      <c r="M14805" s="28" t="s">
        <v>8694</v>
      </c>
    </row>
    <row r="14806" spans="1:13" hidden="1" x14ac:dyDescent="0.2">
      <c r="A14806" s="211">
        <v>99103</v>
      </c>
      <c r="B14806" s="28" t="s">
        <v>4573</v>
      </c>
      <c r="C14806" s="28" t="s">
        <v>5135</v>
      </c>
      <c r="D14806" s="25">
        <v>42415</v>
      </c>
      <c r="F14806" s="26">
        <v>6.74</v>
      </c>
      <c r="G14806" s="28" t="s">
        <v>4917</v>
      </c>
      <c r="H14806" s="28" t="s">
        <v>3370</v>
      </c>
      <c r="J14806" s="28" t="s">
        <v>4909</v>
      </c>
      <c r="K14806" s="29" t="s">
        <v>8723</v>
      </c>
      <c r="L14806" s="28" t="s">
        <v>5658</v>
      </c>
      <c r="M14806" s="28" t="s">
        <v>8688</v>
      </c>
    </row>
    <row r="14807" spans="1:13" hidden="1" x14ac:dyDescent="0.2">
      <c r="A14807" s="211">
        <v>99105</v>
      </c>
      <c r="B14807" s="28" t="s">
        <v>4573</v>
      </c>
      <c r="C14807" s="28" t="s">
        <v>5135</v>
      </c>
      <c r="D14807" s="25">
        <v>42415</v>
      </c>
      <c r="E14807" s="28" t="s">
        <v>8752</v>
      </c>
      <c r="F14807" s="26">
        <v>6.37</v>
      </c>
      <c r="G14807" s="28" t="s">
        <v>2203</v>
      </c>
      <c r="H14807" s="28" t="s">
        <v>7324</v>
      </c>
      <c r="I14807" s="28" t="s">
        <v>2516</v>
      </c>
      <c r="J14807" s="28" t="s">
        <v>4909</v>
      </c>
      <c r="K14807" s="29" t="s">
        <v>8727</v>
      </c>
      <c r="L14807" s="28" t="s">
        <v>5658</v>
      </c>
      <c r="M14807" s="28" t="s">
        <v>8696</v>
      </c>
    </row>
    <row r="14808" spans="1:13" hidden="1" x14ac:dyDescent="0.2">
      <c r="A14808" s="27">
        <v>99099</v>
      </c>
      <c r="B14808" s="28" t="s">
        <v>4573</v>
      </c>
      <c r="C14808" s="28" t="s">
        <v>5135</v>
      </c>
      <c r="D14808" s="25">
        <v>42415</v>
      </c>
      <c r="E14808" s="28" t="s">
        <v>8724</v>
      </c>
      <c r="F14808" s="26">
        <v>38.950000000000003</v>
      </c>
      <c r="G14808" s="28" t="s">
        <v>688</v>
      </c>
      <c r="H14808" s="28" t="s">
        <v>3484</v>
      </c>
      <c r="J14808" s="28" t="s">
        <v>4908</v>
      </c>
      <c r="K14808" s="29" t="s">
        <v>8723</v>
      </c>
      <c r="L14808" s="28" t="s">
        <v>5658</v>
      </c>
      <c r="M14808" s="28" t="s">
        <v>8695</v>
      </c>
    </row>
    <row r="14809" spans="1:13" hidden="1" x14ac:dyDescent="0.2">
      <c r="A14809" s="27">
        <v>99016</v>
      </c>
      <c r="B14809" s="28" t="s">
        <v>4573</v>
      </c>
      <c r="C14809" s="28" t="s">
        <v>7022</v>
      </c>
      <c r="D14809" s="25">
        <v>42415</v>
      </c>
      <c r="F14809" s="26">
        <v>110</v>
      </c>
      <c r="G14809" s="28" t="s">
        <v>5152</v>
      </c>
      <c r="H14809" s="28" t="s">
        <v>7311</v>
      </c>
      <c r="J14809" s="28" t="s">
        <v>4683</v>
      </c>
      <c r="K14809" s="29">
        <v>42415</v>
      </c>
      <c r="L14809" s="28" t="s">
        <v>8326</v>
      </c>
      <c r="M14809" s="28" t="s">
        <v>8327</v>
      </c>
    </row>
    <row r="14810" spans="1:13" hidden="1" x14ac:dyDescent="0.2">
      <c r="A14810" s="27">
        <v>99101</v>
      </c>
      <c r="B14810" s="28" t="s">
        <v>4573</v>
      </c>
      <c r="C14810" s="28" t="s">
        <v>5135</v>
      </c>
      <c r="D14810" s="25">
        <v>42415</v>
      </c>
      <c r="F14810" s="26">
        <v>9.99</v>
      </c>
      <c r="G14810" s="28" t="s">
        <v>4139</v>
      </c>
      <c r="H14810" s="28" t="s">
        <v>3381</v>
      </c>
      <c r="J14810" s="28" t="s">
        <v>4911</v>
      </c>
      <c r="K14810" s="29" t="s">
        <v>8723</v>
      </c>
      <c r="L14810" s="28" t="s">
        <v>5658</v>
      </c>
      <c r="M14810" s="28" t="s">
        <v>12</v>
      </c>
    </row>
    <row r="14811" spans="1:13" hidden="1" x14ac:dyDescent="0.2">
      <c r="A14811" s="27">
        <v>99102</v>
      </c>
      <c r="B14811" s="28" t="s">
        <v>4573</v>
      </c>
      <c r="C14811" s="28" t="s">
        <v>5135</v>
      </c>
      <c r="D14811" s="25">
        <v>42415</v>
      </c>
      <c r="F14811" s="26">
        <v>8.7100000000000009</v>
      </c>
      <c r="G14811" s="28" t="s">
        <v>5137</v>
      </c>
      <c r="H14811" s="28" t="s">
        <v>3365</v>
      </c>
      <c r="J14811" s="28" t="s">
        <v>4909</v>
      </c>
      <c r="K14811" s="29" t="s">
        <v>8723</v>
      </c>
      <c r="L14811" s="28" t="s">
        <v>5658</v>
      </c>
      <c r="M14811" s="28" t="s">
        <v>6195</v>
      </c>
    </row>
    <row r="14812" spans="1:13" x14ac:dyDescent="0.2">
      <c r="A14812" s="27">
        <v>99100</v>
      </c>
      <c r="B14812" s="28" t="s">
        <v>4573</v>
      </c>
      <c r="C14812" s="28" t="s">
        <v>5135</v>
      </c>
      <c r="D14812" s="25">
        <v>42415</v>
      </c>
      <c r="F14812" s="26">
        <v>12.1</v>
      </c>
      <c r="G14812" s="28" t="s">
        <v>2205</v>
      </c>
      <c r="H14812" s="28" t="s">
        <v>7151</v>
      </c>
      <c r="J14812" s="28" t="s">
        <v>4911</v>
      </c>
      <c r="K14812" s="29" t="s">
        <v>8723</v>
      </c>
      <c r="L14812" s="28" t="s">
        <v>5658</v>
      </c>
      <c r="M14812" s="28" t="s">
        <v>1584</v>
      </c>
    </row>
    <row r="14813" spans="1:13" x14ac:dyDescent="0.2">
      <c r="A14813" s="211">
        <v>99104</v>
      </c>
      <c r="B14813" s="28" t="s">
        <v>4573</v>
      </c>
      <c r="C14813" s="28" t="s">
        <v>5135</v>
      </c>
      <c r="D14813" s="25">
        <v>42416</v>
      </c>
      <c r="E14813" s="28" t="s">
        <v>8725</v>
      </c>
      <c r="F14813" s="26">
        <v>13</v>
      </c>
      <c r="G14813" s="28" t="s">
        <v>3349</v>
      </c>
      <c r="H14813" s="28" t="s">
        <v>7151</v>
      </c>
      <c r="J14813" s="28" t="s">
        <v>4907</v>
      </c>
      <c r="K14813" s="29" t="s">
        <v>8726</v>
      </c>
      <c r="L14813" s="28" t="s">
        <v>5658</v>
      </c>
      <c r="M14813" s="28" t="s">
        <v>3500</v>
      </c>
    </row>
    <row r="14814" spans="1:13" x14ac:dyDescent="0.2">
      <c r="A14814" s="27">
        <v>99015</v>
      </c>
      <c r="B14814" s="28" t="s">
        <v>4573</v>
      </c>
      <c r="C14814" s="28" t="s">
        <v>7022</v>
      </c>
      <c r="D14814" s="25">
        <v>42416</v>
      </c>
      <c r="F14814" s="26">
        <v>5.3</v>
      </c>
      <c r="G14814" s="28" t="s">
        <v>2201</v>
      </c>
      <c r="H14814" s="28" t="s">
        <v>7151</v>
      </c>
      <c r="J14814" s="28" t="s">
        <v>4911</v>
      </c>
      <c r="K14814" s="29">
        <v>42416</v>
      </c>
      <c r="L14814" s="28" t="s">
        <v>5361</v>
      </c>
      <c r="M14814" s="28" t="s">
        <v>8655</v>
      </c>
    </row>
    <row r="14815" spans="1:13" hidden="1" x14ac:dyDescent="0.2">
      <c r="A14815" s="27">
        <v>99166</v>
      </c>
      <c r="B14815" s="28" t="s">
        <v>4573</v>
      </c>
      <c r="C14815" s="28" t="s">
        <v>2008</v>
      </c>
      <c r="D14815" s="25">
        <v>42416</v>
      </c>
      <c r="F14815" s="26">
        <v>30.98</v>
      </c>
      <c r="G14815" s="28" t="s">
        <v>683</v>
      </c>
      <c r="H14815" s="28" t="s">
        <v>3365</v>
      </c>
      <c r="J14815" s="28" t="s">
        <v>4909</v>
      </c>
      <c r="K14815" s="29" t="s">
        <v>8726</v>
      </c>
      <c r="L14815" s="28" t="s">
        <v>5658</v>
      </c>
      <c r="M14815" s="28" t="s">
        <v>4834</v>
      </c>
    </row>
    <row r="14816" spans="1:13" hidden="1" x14ac:dyDescent="0.2">
      <c r="A14816" s="27">
        <v>99167</v>
      </c>
      <c r="B14816" s="28" t="s">
        <v>4573</v>
      </c>
      <c r="C14816" s="28" t="s">
        <v>2008</v>
      </c>
      <c r="D14816" s="25">
        <v>42416</v>
      </c>
      <c r="F14816" s="26">
        <v>49.53</v>
      </c>
      <c r="G14816" s="28" t="s">
        <v>683</v>
      </c>
      <c r="H14816" s="28" t="s">
        <v>7322</v>
      </c>
      <c r="J14816" s="28" t="s">
        <v>7139</v>
      </c>
      <c r="K14816" s="29" t="s">
        <v>8726</v>
      </c>
      <c r="L14816" s="28" t="s">
        <v>5658</v>
      </c>
      <c r="M14816" s="28" t="s">
        <v>4832</v>
      </c>
    </row>
    <row r="14817" spans="1:13" hidden="1" x14ac:dyDescent="0.2">
      <c r="A14817" s="211">
        <v>99106</v>
      </c>
      <c r="B14817" s="28" t="s">
        <v>4573</v>
      </c>
      <c r="C14817" s="28" t="s">
        <v>5135</v>
      </c>
      <c r="D14817" s="25">
        <v>42417</v>
      </c>
      <c r="E14817" s="28" t="s">
        <v>8728</v>
      </c>
      <c r="F14817" s="26">
        <v>178.09</v>
      </c>
      <c r="G14817" s="28" t="s">
        <v>879</v>
      </c>
      <c r="H14817" s="28" t="s">
        <v>3381</v>
      </c>
      <c r="J14817" s="28" t="s">
        <v>4909</v>
      </c>
      <c r="K14817" s="29" t="s">
        <v>8727</v>
      </c>
      <c r="L14817" s="28" t="s">
        <v>5658</v>
      </c>
      <c r="M14817" s="28" t="s">
        <v>6511</v>
      </c>
    </row>
    <row r="14818" spans="1:13" hidden="1" x14ac:dyDescent="0.2">
      <c r="A14818" s="211">
        <v>99109</v>
      </c>
      <c r="B14818" s="28" t="s">
        <v>4573</v>
      </c>
      <c r="C14818" s="28" t="s">
        <v>5135</v>
      </c>
      <c r="D14818" s="25">
        <v>42417</v>
      </c>
      <c r="F14818" s="26">
        <v>4</v>
      </c>
      <c r="G14818" s="28" t="s">
        <v>990</v>
      </c>
      <c r="H14818" s="28" t="s">
        <v>3379</v>
      </c>
      <c r="J14818" s="28" t="s">
        <v>4907</v>
      </c>
      <c r="K14818" s="29" t="s">
        <v>8727</v>
      </c>
      <c r="L14818" s="28" t="s">
        <v>5658</v>
      </c>
      <c r="M14818" s="28" t="s">
        <v>1523</v>
      </c>
    </row>
    <row r="14819" spans="1:13" hidden="1" x14ac:dyDescent="0.2">
      <c r="A14819" s="27">
        <v>99107</v>
      </c>
      <c r="B14819" s="28" t="s">
        <v>4573</v>
      </c>
      <c r="C14819" s="28" t="s">
        <v>5135</v>
      </c>
      <c r="D14819" s="25">
        <v>42417</v>
      </c>
      <c r="E14819" s="28" t="s">
        <v>8729</v>
      </c>
      <c r="F14819" s="26">
        <v>9.15</v>
      </c>
      <c r="G14819" s="28" t="s">
        <v>3696</v>
      </c>
      <c r="H14819" s="28" t="s">
        <v>3488</v>
      </c>
      <c r="J14819" s="28" t="s">
        <v>4911</v>
      </c>
      <c r="K14819" s="29" t="s">
        <v>8727</v>
      </c>
      <c r="L14819" s="28" t="s">
        <v>5658</v>
      </c>
      <c r="M14819" s="28" t="s">
        <v>6215</v>
      </c>
    </row>
    <row r="14820" spans="1:13" hidden="1" x14ac:dyDescent="0.2">
      <c r="A14820" s="27">
        <v>99014</v>
      </c>
      <c r="B14820" s="28" t="s">
        <v>4585</v>
      </c>
      <c r="C14820" s="28" t="s">
        <v>7022</v>
      </c>
      <c r="D14820" s="25">
        <v>42417</v>
      </c>
      <c r="F14820" s="26">
        <v>79.790000000000006</v>
      </c>
      <c r="G14820" s="28" t="s">
        <v>5142</v>
      </c>
      <c r="H14820" s="28" t="s">
        <v>7316</v>
      </c>
      <c r="K14820" s="29">
        <v>42417</v>
      </c>
      <c r="L14820" s="28" t="s">
        <v>5538</v>
      </c>
      <c r="M14820" s="28" t="s">
        <v>5542</v>
      </c>
    </row>
    <row r="14821" spans="1:13" hidden="1" x14ac:dyDescent="0.2">
      <c r="A14821" s="27">
        <v>99108</v>
      </c>
      <c r="B14821" s="28" t="s">
        <v>4573</v>
      </c>
      <c r="C14821" s="28" t="s">
        <v>5135</v>
      </c>
      <c r="D14821" s="25">
        <v>42417</v>
      </c>
      <c r="F14821" s="26">
        <v>5.59</v>
      </c>
      <c r="G14821" s="28" t="s">
        <v>2210</v>
      </c>
      <c r="H14821" s="28" t="s">
        <v>3484</v>
      </c>
      <c r="J14821" s="28" t="s">
        <v>4907</v>
      </c>
      <c r="K14821" s="29" t="s">
        <v>8727</v>
      </c>
      <c r="L14821" s="28" t="s">
        <v>5658</v>
      </c>
      <c r="M14821" s="28" t="s">
        <v>3179</v>
      </c>
    </row>
    <row r="14822" spans="1:13" hidden="1" x14ac:dyDescent="0.2">
      <c r="A14822" s="27">
        <v>99013</v>
      </c>
      <c r="B14822" s="28" t="s">
        <v>4573</v>
      </c>
      <c r="C14822" s="28" t="s">
        <v>7022</v>
      </c>
      <c r="D14822" s="25">
        <v>42417</v>
      </c>
      <c r="E14822" s="28" t="s">
        <v>8762</v>
      </c>
      <c r="F14822" s="26">
        <v>3349.2</v>
      </c>
      <c r="G14822" s="28" t="s">
        <v>3344</v>
      </c>
      <c r="H14822" s="28" t="s">
        <v>7324</v>
      </c>
      <c r="I14822" s="28" t="s">
        <v>2516</v>
      </c>
      <c r="J14822" s="28" t="s">
        <v>4909</v>
      </c>
      <c r="K14822" s="29">
        <v>42417</v>
      </c>
      <c r="L14822" s="28" t="s">
        <v>5361</v>
      </c>
      <c r="M14822" s="28" t="s">
        <v>8654</v>
      </c>
    </row>
    <row r="14823" spans="1:13" hidden="1" x14ac:dyDescent="0.2">
      <c r="A14823" s="211">
        <v>99012</v>
      </c>
      <c r="B14823" s="28" t="s">
        <v>4579</v>
      </c>
      <c r="C14823" s="28" t="s">
        <v>7022</v>
      </c>
      <c r="D14823" s="25">
        <v>42418</v>
      </c>
      <c r="F14823" s="26">
        <v>30</v>
      </c>
      <c r="G14823" s="28" t="s">
        <v>4580</v>
      </c>
      <c r="H14823" s="28" t="s">
        <v>6667</v>
      </c>
      <c r="K14823" s="29">
        <v>42418</v>
      </c>
      <c r="L14823" s="28" t="s">
        <v>5540</v>
      </c>
      <c r="M14823" s="28" t="s">
        <v>8653</v>
      </c>
    </row>
    <row r="14824" spans="1:13" hidden="1" x14ac:dyDescent="0.2">
      <c r="A14824" s="211">
        <v>99112</v>
      </c>
      <c r="B14824" s="28" t="s">
        <v>4573</v>
      </c>
      <c r="C14824" s="28" t="s">
        <v>5135</v>
      </c>
      <c r="D14824" s="25">
        <v>42418</v>
      </c>
      <c r="F14824" s="26">
        <v>4</v>
      </c>
      <c r="G14824" s="28" t="s">
        <v>990</v>
      </c>
      <c r="H14824" s="28" t="s">
        <v>3379</v>
      </c>
      <c r="J14824" s="28" t="s">
        <v>4907</v>
      </c>
      <c r="K14824" s="29" t="s">
        <v>8681</v>
      </c>
      <c r="L14824" s="28" t="s">
        <v>5658</v>
      </c>
      <c r="M14824" s="28" t="s">
        <v>1523</v>
      </c>
    </row>
    <row r="14825" spans="1:13" hidden="1" x14ac:dyDescent="0.2">
      <c r="A14825" s="211">
        <v>99110</v>
      </c>
      <c r="B14825" s="28" t="s">
        <v>4573</v>
      </c>
      <c r="C14825" s="28" t="s">
        <v>5135</v>
      </c>
      <c r="D14825" s="25">
        <v>42418</v>
      </c>
      <c r="E14825" s="28" t="s">
        <v>8753</v>
      </c>
      <c r="F14825" s="26">
        <v>90.83</v>
      </c>
      <c r="G14825" s="28" t="s">
        <v>2203</v>
      </c>
      <c r="H14825" s="28" t="s">
        <v>7323</v>
      </c>
      <c r="J14825" s="28" t="s">
        <v>4912</v>
      </c>
      <c r="K14825" s="29" t="s">
        <v>8681</v>
      </c>
      <c r="L14825" s="28" t="s">
        <v>5658</v>
      </c>
      <c r="M14825" s="28" t="s">
        <v>8697</v>
      </c>
    </row>
    <row r="14826" spans="1:13" hidden="1" x14ac:dyDescent="0.2">
      <c r="A14826" s="27">
        <v>99111</v>
      </c>
      <c r="B14826" s="28" t="s">
        <v>4573</v>
      </c>
      <c r="C14826" s="28" t="s">
        <v>5135</v>
      </c>
      <c r="D14826" s="25">
        <v>42418</v>
      </c>
      <c r="F14826" s="26">
        <v>24.03</v>
      </c>
      <c r="G14826" s="28" t="s">
        <v>3696</v>
      </c>
      <c r="H14826" s="28" t="s">
        <v>3488</v>
      </c>
      <c r="J14826" s="28" t="s">
        <v>4908</v>
      </c>
      <c r="K14826" s="29" t="s">
        <v>8681</v>
      </c>
      <c r="L14826" s="28" t="s">
        <v>5658</v>
      </c>
      <c r="M14826" s="28" t="s">
        <v>3889</v>
      </c>
    </row>
    <row r="14827" spans="1:13" hidden="1" x14ac:dyDescent="0.2">
      <c r="A14827" s="211">
        <v>99115</v>
      </c>
      <c r="B14827" s="28" t="s">
        <v>4573</v>
      </c>
      <c r="C14827" s="28" t="s">
        <v>5135</v>
      </c>
      <c r="D14827" s="25">
        <v>42419</v>
      </c>
      <c r="E14827" s="28" t="s">
        <v>8731</v>
      </c>
      <c r="F14827" s="26">
        <v>17</v>
      </c>
      <c r="G14827" s="28" t="s">
        <v>3698</v>
      </c>
      <c r="H14827" s="28" t="s">
        <v>3484</v>
      </c>
      <c r="J14827" s="28" t="s">
        <v>4907</v>
      </c>
      <c r="K14827" s="29" t="s">
        <v>8730</v>
      </c>
      <c r="L14827" s="28" t="s">
        <v>5658</v>
      </c>
      <c r="M14827" s="28" t="s">
        <v>4429</v>
      </c>
    </row>
    <row r="14828" spans="1:13" hidden="1" x14ac:dyDescent="0.2">
      <c r="A14828" s="211">
        <v>99011</v>
      </c>
      <c r="B14828" s="28" t="s">
        <v>4573</v>
      </c>
      <c r="C14828" s="28" t="s">
        <v>7022</v>
      </c>
      <c r="D14828" s="25">
        <v>42419</v>
      </c>
      <c r="E14828" s="28" t="s">
        <v>8680</v>
      </c>
      <c r="F14828" s="26">
        <v>-1001</v>
      </c>
      <c r="G14828" s="28" t="s">
        <v>681</v>
      </c>
      <c r="H14828" s="28" t="s">
        <v>5948</v>
      </c>
      <c r="J14828" s="28" t="s">
        <v>4912</v>
      </c>
      <c r="K14828" s="29" t="s">
        <v>8681</v>
      </c>
      <c r="L14828" s="28" t="s">
        <v>8337</v>
      </c>
      <c r="M14828" s="28" t="s">
        <v>7711</v>
      </c>
    </row>
    <row r="14829" spans="1:13" hidden="1" x14ac:dyDescent="0.2">
      <c r="A14829" s="27">
        <v>99116</v>
      </c>
      <c r="B14829" s="28" t="s">
        <v>4573</v>
      </c>
      <c r="C14829" s="28" t="s">
        <v>5135</v>
      </c>
      <c r="D14829" s="25">
        <v>42419</v>
      </c>
      <c r="E14829" s="28" t="s">
        <v>8732</v>
      </c>
      <c r="F14829" s="26">
        <v>7.65</v>
      </c>
      <c r="G14829" s="28" t="s">
        <v>3696</v>
      </c>
      <c r="H14829" s="28" t="s">
        <v>3488</v>
      </c>
      <c r="J14829" s="28" t="s">
        <v>4911</v>
      </c>
      <c r="K14829" s="29" t="s">
        <v>8730</v>
      </c>
      <c r="L14829" s="28" t="s">
        <v>5658</v>
      </c>
      <c r="M14829" s="28" t="s">
        <v>6198</v>
      </c>
    </row>
    <row r="14830" spans="1:13" hidden="1" x14ac:dyDescent="0.2">
      <c r="A14830" s="27">
        <v>99168</v>
      </c>
      <c r="B14830" s="28" t="s">
        <v>4573</v>
      </c>
      <c r="C14830" s="28" t="s">
        <v>2008</v>
      </c>
      <c r="D14830" s="25">
        <v>42419</v>
      </c>
      <c r="F14830" s="26">
        <v>11.74</v>
      </c>
      <c r="G14830" s="28" t="s">
        <v>683</v>
      </c>
      <c r="H14830" s="28" t="s">
        <v>3365</v>
      </c>
      <c r="J14830" s="28" t="s">
        <v>4909</v>
      </c>
      <c r="K14830" s="29" t="s">
        <v>8677</v>
      </c>
      <c r="L14830" s="28" t="s">
        <v>5658</v>
      </c>
      <c r="M14830" s="28" t="s">
        <v>4836</v>
      </c>
    </row>
    <row r="14831" spans="1:13" hidden="1" x14ac:dyDescent="0.2">
      <c r="A14831" s="27">
        <v>99169</v>
      </c>
      <c r="B14831" s="28" t="s">
        <v>4573</v>
      </c>
      <c r="C14831" s="28" t="s">
        <v>2008</v>
      </c>
      <c r="D14831" s="25">
        <v>42419</v>
      </c>
      <c r="F14831" s="26">
        <v>6.9</v>
      </c>
      <c r="G14831" s="28" t="s">
        <v>683</v>
      </c>
      <c r="H14831" s="28" t="s">
        <v>3365</v>
      </c>
      <c r="J14831" s="28" t="s">
        <v>4909</v>
      </c>
      <c r="K14831" s="29" t="s">
        <v>8677</v>
      </c>
      <c r="L14831" s="28" t="s">
        <v>5658</v>
      </c>
      <c r="M14831" s="28" t="s">
        <v>4836</v>
      </c>
    </row>
    <row r="14832" spans="1:13" hidden="1" x14ac:dyDescent="0.2">
      <c r="A14832" s="27">
        <v>99113</v>
      </c>
      <c r="B14832" s="28" t="s">
        <v>4573</v>
      </c>
      <c r="C14832" s="28" t="s">
        <v>5135</v>
      </c>
      <c r="D14832" s="25">
        <v>42419</v>
      </c>
      <c r="F14832" s="26">
        <v>35.880000000000003</v>
      </c>
      <c r="G14832" s="28" t="s">
        <v>4758</v>
      </c>
      <c r="H14832" s="28" t="s">
        <v>7322</v>
      </c>
      <c r="J14832" s="28" t="s">
        <v>7139</v>
      </c>
      <c r="K14832" s="29" t="s">
        <v>8730</v>
      </c>
      <c r="L14832" s="28" t="s">
        <v>5658</v>
      </c>
      <c r="M14832" s="28" t="s">
        <v>3005</v>
      </c>
    </row>
    <row r="14833" spans="1:13" x14ac:dyDescent="0.2">
      <c r="A14833" s="27">
        <v>99114</v>
      </c>
      <c r="B14833" s="28" t="s">
        <v>4573</v>
      </c>
      <c r="C14833" s="28" t="s">
        <v>5135</v>
      </c>
      <c r="D14833" s="25">
        <v>42419</v>
      </c>
      <c r="F14833" s="26">
        <v>17.600000000000001</v>
      </c>
      <c r="G14833" s="28" t="s">
        <v>2205</v>
      </c>
      <c r="H14833" s="28" t="s">
        <v>7151</v>
      </c>
      <c r="J14833" s="28" t="s">
        <v>4911</v>
      </c>
      <c r="K14833" s="29" t="s">
        <v>8730</v>
      </c>
      <c r="L14833" s="28" t="s">
        <v>5658</v>
      </c>
      <c r="M14833" s="28" t="s">
        <v>1584</v>
      </c>
    </row>
    <row r="14834" spans="1:13" hidden="1" x14ac:dyDescent="0.2">
      <c r="A14834" s="211">
        <v>99118</v>
      </c>
      <c r="B14834" s="28" t="s">
        <v>4573</v>
      </c>
      <c r="C14834" s="28" t="s">
        <v>5135</v>
      </c>
      <c r="D14834" s="25">
        <v>42420</v>
      </c>
      <c r="E14834" s="28" t="s">
        <v>1342</v>
      </c>
      <c r="F14834" s="26">
        <v>25</v>
      </c>
      <c r="G14834" s="28" t="s">
        <v>6672</v>
      </c>
      <c r="H14834" s="28" t="s">
        <v>3370</v>
      </c>
      <c r="J14834" s="28" t="s">
        <v>4911</v>
      </c>
      <c r="K14834" s="29" t="s">
        <v>8677</v>
      </c>
      <c r="L14834" s="28" t="s">
        <v>5658</v>
      </c>
      <c r="M14834" s="28" t="s">
        <v>1632</v>
      </c>
    </row>
    <row r="14835" spans="1:13" hidden="1" x14ac:dyDescent="0.2">
      <c r="A14835" s="27">
        <v>99117</v>
      </c>
      <c r="B14835" s="28" t="s">
        <v>4573</v>
      </c>
      <c r="C14835" s="28" t="s">
        <v>5135</v>
      </c>
      <c r="D14835" s="25">
        <v>42420</v>
      </c>
      <c r="E14835" s="28" t="s">
        <v>8733</v>
      </c>
      <c r="F14835" s="26">
        <v>25.75</v>
      </c>
      <c r="G14835" s="28" t="s">
        <v>688</v>
      </c>
      <c r="H14835" s="28" t="s">
        <v>3484</v>
      </c>
      <c r="J14835" s="28" t="s">
        <v>4907</v>
      </c>
      <c r="K14835" s="29" t="s">
        <v>8677</v>
      </c>
      <c r="L14835" s="28" t="s">
        <v>5658</v>
      </c>
      <c r="M14835" s="28" t="s">
        <v>20</v>
      </c>
    </row>
    <row r="14836" spans="1:13" hidden="1" x14ac:dyDescent="0.2">
      <c r="A14836" s="27">
        <v>99119</v>
      </c>
      <c r="B14836" s="28" t="s">
        <v>4573</v>
      </c>
      <c r="C14836" s="28" t="s">
        <v>5135</v>
      </c>
      <c r="D14836" s="25">
        <v>42420</v>
      </c>
      <c r="F14836" s="26">
        <v>12.45</v>
      </c>
      <c r="G14836" s="28" t="s">
        <v>683</v>
      </c>
      <c r="H14836" s="28" t="s">
        <v>3365</v>
      </c>
      <c r="J14836" s="28" t="s">
        <v>4909</v>
      </c>
      <c r="K14836" s="29" t="s">
        <v>8677</v>
      </c>
      <c r="L14836" s="28" t="s">
        <v>5658</v>
      </c>
      <c r="M14836" s="28" t="s">
        <v>7856</v>
      </c>
    </row>
    <row r="14837" spans="1:13" hidden="1" x14ac:dyDescent="0.2">
      <c r="A14837" s="211">
        <v>99010</v>
      </c>
      <c r="B14837" s="28" t="s">
        <v>4579</v>
      </c>
      <c r="C14837" s="28" t="s">
        <v>7022</v>
      </c>
      <c r="D14837" s="25">
        <v>42422</v>
      </c>
      <c r="F14837" s="26">
        <v>30</v>
      </c>
      <c r="G14837" s="28" t="s">
        <v>4580</v>
      </c>
      <c r="H14837" s="28" t="s">
        <v>6667</v>
      </c>
      <c r="K14837" s="29" t="s">
        <v>8677</v>
      </c>
      <c r="L14837" s="28" t="s">
        <v>8337</v>
      </c>
      <c r="M14837" s="28" t="s">
        <v>8652</v>
      </c>
    </row>
    <row r="14838" spans="1:13" hidden="1" x14ac:dyDescent="0.2">
      <c r="A14838" s="211">
        <v>99124</v>
      </c>
      <c r="B14838" s="28" t="s">
        <v>4573</v>
      </c>
      <c r="C14838" s="28" t="s">
        <v>5135</v>
      </c>
      <c r="D14838" s="25">
        <v>42422</v>
      </c>
      <c r="F14838" s="26">
        <v>4</v>
      </c>
      <c r="G14838" s="28" t="s">
        <v>990</v>
      </c>
      <c r="H14838" s="28" t="s">
        <v>3379</v>
      </c>
      <c r="J14838" s="28" t="s">
        <v>4907</v>
      </c>
      <c r="K14838" s="29" t="s">
        <v>8734</v>
      </c>
      <c r="L14838" s="28" t="s">
        <v>5658</v>
      </c>
      <c r="M14838" s="28" t="s">
        <v>1523</v>
      </c>
    </row>
    <row r="14839" spans="1:13" hidden="1" x14ac:dyDescent="0.2">
      <c r="A14839" s="211">
        <v>99125</v>
      </c>
      <c r="B14839" s="28" t="s">
        <v>4573</v>
      </c>
      <c r="C14839" s="28" t="s">
        <v>5135</v>
      </c>
      <c r="D14839" s="25">
        <v>42422</v>
      </c>
      <c r="F14839" s="26">
        <v>3.9</v>
      </c>
      <c r="G14839" s="28" t="s">
        <v>2208</v>
      </c>
      <c r="H14839" s="28" t="s">
        <v>4595</v>
      </c>
      <c r="K14839" s="29" t="s">
        <v>8734</v>
      </c>
      <c r="L14839" s="28" t="s">
        <v>5658</v>
      </c>
      <c r="M14839" s="28" t="s">
        <v>5529</v>
      </c>
    </row>
    <row r="14840" spans="1:13" hidden="1" x14ac:dyDescent="0.2">
      <c r="A14840" s="211">
        <v>99121</v>
      </c>
      <c r="B14840" s="28" t="s">
        <v>4573</v>
      </c>
      <c r="C14840" s="28" t="s">
        <v>5135</v>
      </c>
      <c r="D14840" s="25">
        <v>42422</v>
      </c>
      <c r="F14840" s="26">
        <v>14.5</v>
      </c>
      <c r="G14840" s="28" t="s">
        <v>3702</v>
      </c>
      <c r="H14840" s="28" t="s">
        <v>277</v>
      </c>
      <c r="J14840" s="28" t="s">
        <v>4907</v>
      </c>
      <c r="K14840" s="29" t="s">
        <v>8734</v>
      </c>
      <c r="L14840" s="28" t="s">
        <v>5658</v>
      </c>
      <c r="M14840" s="28" t="s">
        <v>4437</v>
      </c>
    </row>
    <row r="14841" spans="1:13" hidden="1" x14ac:dyDescent="0.2">
      <c r="A14841" s="27">
        <v>99122</v>
      </c>
      <c r="B14841" s="28" t="s">
        <v>4573</v>
      </c>
      <c r="C14841" s="28" t="s">
        <v>5135</v>
      </c>
      <c r="D14841" s="25">
        <v>42422</v>
      </c>
      <c r="E14841" s="28" t="s">
        <v>8735</v>
      </c>
      <c r="F14841" s="26">
        <v>9</v>
      </c>
      <c r="G14841" s="28" t="s">
        <v>3696</v>
      </c>
      <c r="H14841" s="28" t="s">
        <v>3488</v>
      </c>
      <c r="J14841" s="28" t="s">
        <v>4907</v>
      </c>
      <c r="K14841" s="29" t="s">
        <v>8734</v>
      </c>
      <c r="L14841" s="28" t="s">
        <v>5658</v>
      </c>
      <c r="M14841" s="28" t="s">
        <v>6213</v>
      </c>
    </row>
    <row r="14842" spans="1:13" hidden="1" x14ac:dyDescent="0.2">
      <c r="A14842" s="27">
        <v>99009</v>
      </c>
      <c r="B14842" s="28" t="s">
        <v>4573</v>
      </c>
      <c r="C14842" s="28" t="s">
        <v>7022</v>
      </c>
      <c r="D14842" s="25">
        <v>42422</v>
      </c>
      <c r="F14842" s="26">
        <v>110</v>
      </c>
      <c r="G14842" s="28" t="s">
        <v>5152</v>
      </c>
      <c r="H14842" s="28" t="s">
        <v>7311</v>
      </c>
      <c r="J14842" s="28" t="s">
        <v>4683</v>
      </c>
      <c r="K14842" s="29">
        <v>42422</v>
      </c>
      <c r="L14842" s="28" t="s">
        <v>8326</v>
      </c>
      <c r="M14842" s="28" t="s">
        <v>8327</v>
      </c>
    </row>
    <row r="14843" spans="1:13" hidden="1" x14ac:dyDescent="0.2">
      <c r="A14843" s="27">
        <v>99170</v>
      </c>
      <c r="B14843" s="28" t="s">
        <v>4573</v>
      </c>
      <c r="C14843" s="28" t="s">
        <v>2008</v>
      </c>
      <c r="D14843" s="25">
        <v>42422</v>
      </c>
      <c r="F14843" s="26">
        <v>6.85</v>
      </c>
      <c r="G14843" s="28" t="s">
        <v>683</v>
      </c>
      <c r="H14843" s="28" t="s">
        <v>3365</v>
      </c>
      <c r="J14843" s="28" t="s">
        <v>4909</v>
      </c>
      <c r="K14843" s="29" t="s">
        <v>8734</v>
      </c>
      <c r="L14843" s="28" t="s">
        <v>5658</v>
      </c>
      <c r="M14843" s="28" t="s">
        <v>4831</v>
      </c>
    </row>
    <row r="14844" spans="1:13" hidden="1" x14ac:dyDescent="0.2">
      <c r="A14844" s="27">
        <v>99123</v>
      </c>
      <c r="B14844" s="28" t="s">
        <v>4573</v>
      </c>
      <c r="C14844" s="28" t="s">
        <v>5135</v>
      </c>
      <c r="D14844" s="25">
        <v>42422</v>
      </c>
      <c r="F14844" s="26">
        <v>5.33</v>
      </c>
      <c r="G14844" s="28" t="s">
        <v>5137</v>
      </c>
      <c r="H14844" s="28" t="s">
        <v>3365</v>
      </c>
      <c r="J14844" s="28" t="s">
        <v>4909</v>
      </c>
      <c r="K14844" s="29" t="s">
        <v>8734</v>
      </c>
      <c r="L14844" s="28" t="s">
        <v>5658</v>
      </c>
      <c r="M14844" s="28" t="s">
        <v>6195</v>
      </c>
    </row>
    <row r="14845" spans="1:13" x14ac:dyDescent="0.2">
      <c r="A14845" s="27">
        <v>99120</v>
      </c>
      <c r="B14845" s="28" t="s">
        <v>4573</v>
      </c>
      <c r="C14845" s="28" t="s">
        <v>5135</v>
      </c>
      <c r="D14845" s="25">
        <v>42422</v>
      </c>
      <c r="F14845" s="26">
        <v>18.600000000000001</v>
      </c>
      <c r="G14845" s="28" t="s">
        <v>2205</v>
      </c>
      <c r="H14845" s="28" t="s">
        <v>7151</v>
      </c>
      <c r="J14845" s="28" t="s">
        <v>4911</v>
      </c>
      <c r="K14845" s="29" t="s">
        <v>8734</v>
      </c>
      <c r="L14845" s="28" t="s">
        <v>5658</v>
      </c>
      <c r="M14845" s="28" t="s">
        <v>1584</v>
      </c>
    </row>
    <row r="14846" spans="1:13" hidden="1" x14ac:dyDescent="0.2">
      <c r="A14846" s="211">
        <v>99006</v>
      </c>
      <c r="B14846" s="28" t="s">
        <v>4592</v>
      </c>
      <c r="C14846" s="28" t="s">
        <v>7022</v>
      </c>
      <c r="D14846" s="25">
        <v>42423</v>
      </c>
      <c r="F14846" s="26">
        <v>-5968.38</v>
      </c>
      <c r="G14846" s="28" t="s">
        <v>4593</v>
      </c>
      <c r="H14846" s="28" t="s">
        <v>6666</v>
      </c>
      <c r="J14846" s="28" t="s">
        <v>4911</v>
      </c>
      <c r="K14846" s="29">
        <v>42423</v>
      </c>
      <c r="L14846" s="28" t="s">
        <v>5544</v>
      </c>
      <c r="M14846" s="28" t="s">
        <v>5854</v>
      </c>
    </row>
    <row r="14847" spans="1:13" hidden="1" x14ac:dyDescent="0.2">
      <c r="A14847" s="27">
        <v>99007</v>
      </c>
      <c r="B14847" s="28" t="s">
        <v>4573</v>
      </c>
      <c r="C14847" s="28" t="s">
        <v>7022</v>
      </c>
      <c r="D14847" s="25">
        <v>42423</v>
      </c>
      <c r="E14847" s="28" t="s">
        <v>3389</v>
      </c>
      <c r="F14847" s="26">
        <v>49.15</v>
      </c>
      <c r="G14847" s="28" t="s">
        <v>5139</v>
      </c>
      <c r="H14847" s="28" t="s">
        <v>3381</v>
      </c>
      <c r="J14847" s="28" t="s">
        <v>4911</v>
      </c>
      <c r="K14847" s="29">
        <v>42423</v>
      </c>
      <c r="L14847" s="28" t="s">
        <v>5538</v>
      </c>
      <c r="M14847" s="28" t="s">
        <v>5855</v>
      </c>
    </row>
    <row r="14848" spans="1:13" hidden="1" x14ac:dyDescent="0.2">
      <c r="A14848" s="27">
        <v>99008</v>
      </c>
      <c r="B14848" s="28" t="s">
        <v>4585</v>
      </c>
      <c r="C14848" s="28" t="s">
        <v>7022</v>
      </c>
      <c r="D14848" s="25">
        <v>42423</v>
      </c>
      <c r="F14848" s="26">
        <v>20.8</v>
      </c>
      <c r="G14848" s="28" t="s">
        <v>5141</v>
      </c>
      <c r="H14848" s="28" t="s">
        <v>7316</v>
      </c>
      <c r="J14848" s="28" t="s">
        <v>4907</v>
      </c>
      <c r="K14848" s="29">
        <v>42423</v>
      </c>
      <c r="L14848" s="28" t="s">
        <v>5538</v>
      </c>
      <c r="M14848" s="28" t="s">
        <v>5856</v>
      </c>
    </row>
    <row r="14849" spans="1:13" hidden="1" x14ac:dyDescent="0.2">
      <c r="A14849" s="27">
        <v>99160</v>
      </c>
      <c r="B14849" s="28" t="s">
        <v>7124</v>
      </c>
      <c r="C14849" s="28" t="s">
        <v>4574</v>
      </c>
      <c r="D14849" s="25">
        <v>42423</v>
      </c>
      <c r="F14849" s="26">
        <v>-0.03</v>
      </c>
      <c r="G14849" s="28" t="s">
        <v>4574</v>
      </c>
      <c r="H14849" s="28" t="s">
        <v>6666</v>
      </c>
      <c r="K14849" s="25">
        <v>42423</v>
      </c>
      <c r="L14849" s="28" t="s">
        <v>7206</v>
      </c>
      <c r="M14849" s="28" t="s">
        <v>8749</v>
      </c>
    </row>
    <row r="14850" spans="1:13" hidden="1" x14ac:dyDescent="0.2">
      <c r="A14850" s="211">
        <v>99002</v>
      </c>
      <c r="B14850" s="28" t="s">
        <v>4579</v>
      </c>
      <c r="C14850" s="28" t="s">
        <v>7022</v>
      </c>
      <c r="D14850" s="25">
        <v>42424</v>
      </c>
      <c r="F14850" s="26">
        <v>40</v>
      </c>
      <c r="G14850" s="28" t="s">
        <v>4580</v>
      </c>
      <c r="H14850" s="28" t="s">
        <v>6667</v>
      </c>
      <c r="K14850" s="29">
        <v>42424</v>
      </c>
      <c r="L14850" s="28" t="s">
        <v>5540</v>
      </c>
      <c r="M14850" s="28" t="s">
        <v>8325</v>
      </c>
    </row>
    <row r="14851" spans="1:13" hidden="1" x14ac:dyDescent="0.2">
      <c r="A14851" s="211">
        <v>99127</v>
      </c>
      <c r="B14851" s="28" t="s">
        <v>4573</v>
      </c>
      <c r="C14851" s="28" t="s">
        <v>5135</v>
      </c>
      <c r="D14851" s="25">
        <v>42424</v>
      </c>
      <c r="F14851" s="26">
        <v>5</v>
      </c>
      <c r="G14851" s="28" t="s">
        <v>879</v>
      </c>
      <c r="H14851" s="28" t="s">
        <v>3365</v>
      </c>
      <c r="J14851" s="28" t="s">
        <v>4909</v>
      </c>
      <c r="K14851" s="29" t="s">
        <v>8736</v>
      </c>
      <c r="L14851" s="28" t="s">
        <v>5658</v>
      </c>
      <c r="M14851" s="28" t="s">
        <v>4990</v>
      </c>
    </row>
    <row r="14852" spans="1:13" hidden="1" x14ac:dyDescent="0.2">
      <c r="A14852" s="211">
        <v>99003</v>
      </c>
      <c r="B14852" s="28" t="s">
        <v>4573</v>
      </c>
      <c r="C14852" s="28" t="s">
        <v>7022</v>
      </c>
      <c r="D14852" s="25">
        <v>42424</v>
      </c>
      <c r="F14852" s="26">
        <v>27.01</v>
      </c>
      <c r="G14852" s="28" t="s">
        <v>7301</v>
      </c>
      <c r="H14852" s="28" t="s">
        <v>3365</v>
      </c>
      <c r="J14852" s="28" t="s">
        <v>4909</v>
      </c>
      <c r="K14852" s="29">
        <v>42424</v>
      </c>
      <c r="L14852" s="28" t="s">
        <v>5361</v>
      </c>
      <c r="M14852" s="28" t="s">
        <v>8650</v>
      </c>
    </row>
    <row r="14853" spans="1:13" hidden="1" x14ac:dyDescent="0.2">
      <c r="A14853" s="211">
        <v>99005</v>
      </c>
      <c r="B14853" s="28" t="s">
        <v>4573</v>
      </c>
      <c r="C14853" s="28" t="s">
        <v>7022</v>
      </c>
      <c r="D14853" s="25">
        <v>42424</v>
      </c>
      <c r="E14853" s="28" t="s">
        <v>8675</v>
      </c>
      <c r="F14853" s="26">
        <v>70</v>
      </c>
      <c r="G14853" s="28" t="s">
        <v>6699</v>
      </c>
      <c r="H14853" s="28" t="s">
        <v>4599</v>
      </c>
      <c r="I14853" s="28" t="s">
        <v>8674</v>
      </c>
      <c r="J14853" s="28" t="s">
        <v>4908</v>
      </c>
      <c r="K14853" s="29" t="s">
        <v>8676</v>
      </c>
      <c r="L14853" s="28" t="s">
        <v>5864</v>
      </c>
      <c r="M14853" s="28">
        <v>100008</v>
      </c>
    </row>
    <row r="14854" spans="1:13" x14ac:dyDescent="0.2">
      <c r="A14854" s="27">
        <v>99004</v>
      </c>
      <c r="B14854" s="28" t="s">
        <v>4573</v>
      </c>
      <c r="C14854" s="28" t="s">
        <v>7022</v>
      </c>
      <c r="D14854" s="25">
        <v>42424</v>
      </c>
      <c r="F14854" s="26">
        <v>5.3</v>
      </c>
      <c r="G14854" s="28" t="s">
        <v>2201</v>
      </c>
      <c r="H14854" s="28" t="s">
        <v>7151</v>
      </c>
      <c r="J14854" s="28" t="s">
        <v>4911</v>
      </c>
      <c r="K14854" s="29">
        <v>42424</v>
      </c>
      <c r="L14854" s="28" t="s">
        <v>5361</v>
      </c>
      <c r="M14854" s="28" t="s">
        <v>8651</v>
      </c>
    </row>
    <row r="14855" spans="1:13" hidden="1" x14ac:dyDescent="0.2">
      <c r="A14855" s="27">
        <v>99126</v>
      </c>
      <c r="B14855" s="28" t="s">
        <v>4573</v>
      </c>
      <c r="C14855" s="28" t="s">
        <v>5135</v>
      </c>
      <c r="D14855" s="25">
        <v>42424</v>
      </c>
      <c r="E14855" s="28" t="s">
        <v>8754</v>
      </c>
      <c r="F14855" s="26">
        <v>12.9</v>
      </c>
      <c r="G14855" s="28" t="s">
        <v>4511</v>
      </c>
      <c r="H14855" s="28" t="s">
        <v>3370</v>
      </c>
      <c r="J14855" s="28" t="s">
        <v>4907</v>
      </c>
      <c r="K14855" s="29" t="s">
        <v>8736</v>
      </c>
      <c r="L14855" s="28" t="s">
        <v>5658</v>
      </c>
      <c r="M14855" s="28" t="s">
        <v>4199</v>
      </c>
    </row>
    <row r="14856" spans="1:13" hidden="1" x14ac:dyDescent="0.2">
      <c r="A14856" s="27">
        <v>99128</v>
      </c>
      <c r="B14856" s="28" t="s">
        <v>4573</v>
      </c>
      <c r="C14856" s="28" t="s">
        <v>5135</v>
      </c>
      <c r="D14856" s="25">
        <v>42424</v>
      </c>
      <c r="F14856" s="26">
        <v>4.6900000000000004</v>
      </c>
      <c r="G14856" s="28" t="s">
        <v>688</v>
      </c>
      <c r="H14856" s="28" t="s">
        <v>3484</v>
      </c>
      <c r="J14856" s="28" t="s">
        <v>4911</v>
      </c>
      <c r="K14856" s="29" t="s">
        <v>8736</v>
      </c>
      <c r="L14856" s="28" t="s">
        <v>5658</v>
      </c>
      <c r="M14856" s="28" t="s">
        <v>8698</v>
      </c>
    </row>
    <row r="14857" spans="1:13" x14ac:dyDescent="0.2">
      <c r="A14857" s="211">
        <v>99129</v>
      </c>
      <c r="B14857" s="33" t="s">
        <v>4573</v>
      </c>
      <c r="C14857" s="33" t="s">
        <v>5135</v>
      </c>
      <c r="D14857" s="25">
        <v>42425</v>
      </c>
      <c r="E14857" s="28" t="s">
        <v>8738</v>
      </c>
      <c r="F14857" s="26">
        <v>338.5</v>
      </c>
      <c r="G14857" s="28" t="s">
        <v>8737</v>
      </c>
      <c r="H14857" s="28" t="s">
        <v>7151</v>
      </c>
      <c r="J14857" s="28" t="s">
        <v>4911</v>
      </c>
      <c r="K14857" s="29" t="s">
        <v>8739</v>
      </c>
      <c r="L14857" s="28" t="s">
        <v>5658</v>
      </c>
      <c r="M14857" s="28" t="s">
        <v>8699</v>
      </c>
    </row>
    <row r="14858" spans="1:13" x14ac:dyDescent="0.2">
      <c r="A14858" s="27">
        <v>99001</v>
      </c>
      <c r="B14858" s="28" t="s">
        <v>4573</v>
      </c>
      <c r="C14858" s="28" t="s">
        <v>7022</v>
      </c>
      <c r="D14858" s="25">
        <v>42425</v>
      </c>
      <c r="F14858" s="26">
        <v>2.4</v>
      </c>
      <c r="G14858" s="28" t="s">
        <v>2201</v>
      </c>
      <c r="H14858" s="28" t="s">
        <v>7151</v>
      </c>
      <c r="J14858" s="28" t="s">
        <v>4911</v>
      </c>
      <c r="K14858" s="29">
        <v>42425</v>
      </c>
      <c r="L14858" s="28" t="s">
        <v>5361</v>
      </c>
      <c r="M14858" s="28" t="s">
        <v>8649</v>
      </c>
    </row>
    <row r="14859" spans="1:13" hidden="1" x14ac:dyDescent="0.2">
      <c r="A14859" s="27">
        <v>99171</v>
      </c>
      <c r="B14859" s="28" t="s">
        <v>4573</v>
      </c>
      <c r="C14859" s="28" t="s">
        <v>2008</v>
      </c>
      <c r="D14859" s="25">
        <v>42425</v>
      </c>
      <c r="F14859" s="26">
        <v>13.35</v>
      </c>
      <c r="G14859" s="28" t="s">
        <v>683</v>
      </c>
      <c r="H14859" s="28" t="s">
        <v>3365</v>
      </c>
      <c r="J14859" s="28" t="s">
        <v>4909</v>
      </c>
      <c r="K14859" s="29" t="s">
        <v>8739</v>
      </c>
      <c r="L14859" s="28" t="s">
        <v>5658</v>
      </c>
      <c r="M14859" s="28" t="s">
        <v>4834</v>
      </c>
    </row>
    <row r="14860" spans="1:13" hidden="1" x14ac:dyDescent="0.2">
      <c r="A14860" s="27">
        <v>99172</v>
      </c>
      <c r="B14860" s="28" t="s">
        <v>4573</v>
      </c>
      <c r="C14860" s="28" t="s">
        <v>2008</v>
      </c>
      <c r="D14860" s="25">
        <v>42425</v>
      </c>
      <c r="F14860" s="26">
        <v>1.4</v>
      </c>
      <c r="G14860" s="28" t="s">
        <v>683</v>
      </c>
      <c r="H14860" s="28" t="s">
        <v>3365</v>
      </c>
      <c r="J14860" s="28" t="s">
        <v>4909</v>
      </c>
      <c r="K14860" s="29" t="s">
        <v>8739</v>
      </c>
      <c r="L14860" s="28" t="s">
        <v>5658</v>
      </c>
      <c r="M14860" s="28" t="s">
        <v>4834</v>
      </c>
    </row>
    <row r="14861" spans="1:13" hidden="1" x14ac:dyDescent="0.2">
      <c r="A14861" s="211">
        <v>99132</v>
      </c>
      <c r="B14861" s="28" t="s">
        <v>4573</v>
      </c>
      <c r="C14861" s="28" t="s">
        <v>5135</v>
      </c>
      <c r="D14861" s="25">
        <v>42426</v>
      </c>
      <c r="E14861" s="28" t="s">
        <v>8741</v>
      </c>
      <c r="F14861" s="26">
        <v>14.99</v>
      </c>
      <c r="G14861" s="28" t="s">
        <v>6084</v>
      </c>
      <c r="H14861" s="28" t="s">
        <v>277</v>
      </c>
      <c r="J14861" s="28" t="s">
        <v>4907</v>
      </c>
      <c r="K14861" s="29" t="s">
        <v>8740</v>
      </c>
      <c r="L14861" s="28" t="s">
        <v>5658</v>
      </c>
      <c r="M14861" s="28" t="s">
        <v>8701</v>
      </c>
    </row>
    <row r="14862" spans="1:13" hidden="1" x14ac:dyDescent="0.2">
      <c r="A14862" s="27">
        <v>99135</v>
      </c>
      <c r="B14862" s="28" t="s">
        <v>4573</v>
      </c>
      <c r="C14862" s="28" t="s">
        <v>5135</v>
      </c>
      <c r="D14862" s="25">
        <v>42426</v>
      </c>
      <c r="F14862" s="26">
        <v>5.64</v>
      </c>
      <c r="G14862" s="28" t="s">
        <v>7119</v>
      </c>
      <c r="H14862" s="28" t="s">
        <v>3365</v>
      </c>
      <c r="J14862" s="28" t="s">
        <v>4911</v>
      </c>
      <c r="K14862" s="29" t="s">
        <v>8740</v>
      </c>
      <c r="L14862" s="28" t="s">
        <v>5658</v>
      </c>
      <c r="M14862" s="28" t="s">
        <v>2282</v>
      </c>
    </row>
    <row r="14863" spans="1:13" hidden="1" x14ac:dyDescent="0.2">
      <c r="A14863" s="27">
        <v>99133</v>
      </c>
      <c r="B14863" s="28" t="s">
        <v>4573</v>
      </c>
      <c r="C14863" s="28" t="s">
        <v>5135</v>
      </c>
      <c r="D14863" s="25">
        <v>42426</v>
      </c>
      <c r="F14863" s="26">
        <v>7.05</v>
      </c>
      <c r="G14863" s="28" t="s">
        <v>3696</v>
      </c>
      <c r="H14863" s="28" t="s">
        <v>3488</v>
      </c>
      <c r="J14863" s="28" t="s">
        <v>4908</v>
      </c>
      <c r="K14863" s="29" t="s">
        <v>8740</v>
      </c>
      <c r="L14863" s="28" t="s">
        <v>5658</v>
      </c>
      <c r="M14863" s="28" t="s">
        <v>3889</v>
      </c>
    </row>
    <row r="14864" spans="1:13" hidden="1" x14ac:dyDescent="0.2">
      <c r="A14864" s="27">
        <v>99134</v>
      </c>
      <c r="B14864" s="28" t="s">
        <v>4573</v>
      </c>
      <c r="C14864" s="28" t="s">
        <v>5135</v>
      </c>
      <c r="D14864" s="25">
        <v>42426</v>
      </c>
      <c r="F14864" s="26">
        <v>7.05</v>
      </c>
      <c r="G14864" s="28" t="s">
        <v>3696</v>
      </c>
      <c r="H14864" s="28" t="s">
        <v>3488</v>
      </c>
      <c r="J14864" s="28" t="s">
        <v>4908</v>
      </c>
      <c r="K14864" s="29" t="s">
        <v>8740</v>
      </c>
      <c r="L14864" s="28" t="s">
        <v>5658</v>
      </c>
      <c r="M14864" s="28" t="s">
        <v>3889</v>
      </c>
    </row>
    <row r="14865" spans="1:13" hidden="1" x14ac:dyDescent="0.2">
      <c r="A14865" s="27">
        <v>99173</v>
      </c>
      <c r="B14865" s="28" t="s">
        <v>4573</v>
      </c>
      <c r="C14865" s="28" t="s">
        <v>2008</v>
      </c>
      <c r="D14865" s="25">
        <v>42426</v>
      </c>
      <c r="F14865" s="26">
        <v>18.399999999999999</v>
      </c>
      <c r="G14865" s="28" t="s">
        <v>683</v>
      </c>
      <c r="H14865" s="28" t="s">
        <v>3365</v>
      </c>
      <c r="J14865" s="28" t="s">
        <v>4909</v>
      </c>
      <c r="K14865" s="29" t="s">
        <v>8716</v>
      </c>
      <c r="L14865" s="28" t="s">
        <v>5658</v>
      </c>
      <c r="M14865" s="28" t="s">
        <v>4831</v>
      </c>
    </row>
    <row r="14866" spans="1:13" hidden="1" x14ac:dyDescent="0.2">
      <c r="A14866" s="27">
        <v>99174</v>
      </c>
      <c r="B14866" s="28" t="s">
        <v>4573</v>
      </c>
      <c r="C14866" s="28" t="s">
        <v>2008</v>
      </c>
      <c r="D14866" s="25">
        <v>42426</v>
      </c>
      <c r="F14866" s="26">
        <v>5.72</v>
      </c>
      <c r="G14866" s="28" t="s">
        <v>683</v>
      </c>
      <c r="H14866" s="28" t="s">
        <v>3365</v>
      </c>
      <c r="J14866" s="28" t="s">
        <v>4909</v>
      </c>
      <c r="K14866" s="29" t="s">
        <v>8716</v>
      </c>
      <c r="L14866" s="28" t="s">
        <v>5658</v>
      </c>
      <c r="M14866" s="28" t="s">
        <v>4831</v>
      </c>
    </row>
    <row r="14867" spans="1:13" hidden="1" x14ac:dyDescent="0.2">
      <c r="A14867" s="27">
        <v>99130</v>
      </c>
      <c r="B14867" s="28" t="s">
        <v>4573</v>
      </c>
      <c r="C14867" s="28" t="s">
        <v>5135</v>
      </c>
      <c r="D14867" s="25">
        <v>42426</v>
      </c>
      <c r="E14867" s="28" t="s">
        <v>8755</v>
      </c>
      <c r="F14867" s="26">
        <v>113</v>
      </c>
      <c r="G14867" s="28" t="s">
        <v>687</v>
      </c>
      <c r="H14867" s="28" t="s">
        <v>3484</v>
      </c>
      <c r="J14867" s="28" t="s">
        <v>4907</v>
      </c>
      <c r="K14867" s="29" t="s">
        <v>8740</v>
      </c>
      <c r="L14867" s="28" t="s">
        <v>5658</v>
      </c>
      <c r="M14867" s="28" t="s">
        <v>1847</v>
      </c>
    </row>
    <row r="14868" spans="1:13" hidden="1" x14ac:dyDescent="0.2">
      <c r="A14868" s="27">
        <v>99131</v>
      </c>
      <c r="B14868" s="28" t="s">
        <v>4573</v>
      </c>
      <c r="C14868" s="28" t="s">
        <v>5135</v>
      </c>
      <c r="D14868" s="25">
        <v>42426</v>
      </c>
      <c r="E14868" s="28" t="s">
        <v>8756</v>
      </c>
      <c r="F14868" s="26">
        <v>99</v>
      </c>
      <c r="G14868" s="28" t="s">
        <v>687</v>
      </c>
      <c r="H14868" s="28" t="s">
        <v>3484</v>
      </c>
      <c r="J14868" s="28" t="s">
        <v>4908</v>
      </c>
      <c r="K14868" s="29" t="s">
        <v>8740</v>
      </c>
      <c r="L14868" s="28" t="s">
        <v>5658</v>
      </c>
      <c r="M14868" s="28" t="s">
        <v>8700</v>
      </c>
    </row>
    <row r="14869" spans="1:13" hidden="1" x14ac:dyDescent="0.2">
      <c r="A14869" s="27">
        <v>99000</v>
      </c>
      <c r="B14869" s="28" t="s">
        <v>4592</v>
      </c>
      <c r="C14869" s="28" t="s">
        <v>7022</v>
      </c>
      <c r="D14869" s="25">
        <v>42426</v>
      </c>
      <c r="F14869" s="26">
        <v>-1059.6400000000001</v>
      </c>
      <c r="G14869" s="28" t="s">
        <v>3622</v>
      </c>
      <c r="H14869" s="28" t="s">
        <v>6666</v>
      </c>
      <c r="J14869" s="28" t="s">
        <v>4907</v>
      </c>
      <c r="K14869" s="29">
        <v>42426</v>
      </c>
      <c r="L14869" s="28" t="s">
        <v>5544</v>
      </c>
      <c r="M14869" s="28" t="s">
        <v>8648</v>
      </c>
    </row>
    <row r="14870" spans="1:13" hidden="1" x14ac:dyDescent="0.2">
      <c r="A14870" s="27">
        <v>99136</v>
      </c>
      <c r="B14870" s="28" t="s">
        <v>4573</v>
      </c>
      <c r="C14870" s="28" t="s">
        <v>5135</v>
      </c>
      <c r="D14870" s="25">
        <v>42427</v>
      </c>
      <c r="E14870" s="28" t="s">
        <v>8742</v>
      </c>
      <c r="F14870" s="26">
        <v>83.8</v>
      </c>
      <c r="G14870" s="28" t="s">
        <v>3696</v>
      </c>
      <c r="H14870" s="28" t="s">
        <v>3484</v>
      </c>
      <c r="J14870" s="28" t="s">
        <v>4908</v>
      </c>
      <c r="K14870" s="29" t="s">
        <v>8716</v>
      </c>
      <c r="L14870" s="28" t="s">
        <v>5658</v>
      </c>
      <c r="M14870" s="28" t="s">
        <v>8702</v>
      </c>
    </row>
    <row r="14871" spans="1:13" hidden="1" x14ac:dyDescent="0.2">
      <c r="A14871" s="211">
        <v>99138</v>
      </c>
      <c r="B14871" s="28" t="s">
        <v>4573</v>
      </c>
      <c r="C14871" s="28" t="s">
        <v>5135</v>
      </c>
      <c r="D14871" s="25">
        <v>42428</v>
      </c>
      <c r="F14871" s="26">
        <v>26.33</v>
      </c>
      <c r="G14871" s="28" t="s">
        <v>1943</v>
      </c>
      <c r="H14871" s="28" t="s">
        <v>7321</v>
      </c>
      <c r="J14871" s="28" t="s">
        <v>4907</v>
      </c>
      <c r="K14871" s="29" t="s">
        <v>8716</v>
      </c>
      <c r="L14871" s="28" t="s">
        <v>5658</v>
      </c>
      <c r="M14871" s="28" t="s">
        <v>4811</v>
      </c>
    </row>
    <row r="14872" spans="1:13" hidden="1" x14ac:dyDescent="0.2">
      <c r="A14872" s="211">
        <v>99139</v>
      </c>
      <c r="B14872" s="28" t="s">
        <v>4573</v>
      </c>
      <c r="C14872" s="28" t="s">
        <v>5135</v>
      </c>
      <c r="D14872" s="25">
        <v>42428</v>
      </c>
      <c r="E14872" s="28" t="s">
        <v>8743</v>
      </c>
      <c r="F14872" s="26">
        <v>15.89</v>
      </c>
      <c r="G14872" s="28" t="s">
        <v>7934</v>
      </c>
      <c r="H14872" s="28" t="s">
        <v>3484</v>
      </c>
      <c r="J14872" s="28" t="s">
        <v>4908</v>
      </c>
      <c r="K14872" s="29" t="s">
        <v>8716</v>
      </c>
      <c r="L14872" s="28" t="s">
        <v>5658</v>
      </c>
      <c r="M14872" s="28" t="s">
        <v>1617</v>
      </c>
    </row>
    <row r="14873" spans="1:13" hidden="1" x14ac:dyDescent="0.2">
      <c r="A14873" s="211">
        <v>99074</v>
      </c>
      <c r="B14873" s="33" t="s">
        <v>4573</v>
      </c>
      <c r="C14873" s="33" t="s">
        <v>5135</v>
      </c>
      <c r="D14873" s="25">
        <v>42428</v>
      </c>
      <c r="F14873" s="26">
        <v>24.49</v>
      </c>
      <c r="G14873" s="28" t="s">
        <v>1560</v>
      </c>
      <c r="H14873" s="28" t="s">
        <v>4595</v>
      </c>
      <c r="K14873" s="29" t="s">
        <v>8716</v>
      </c>
      <c r="L14873" s="33" t="s">
        <v>5658</v>
      </c>
      <c r="M14873" s="28" t="s">
        <v>2735</v>
      </c>
    </row>
    <row r="14874" spans="1:13" hidden="1" x14ac:dyDescent="0.2">
      <c r="A14874" s="27">
        <v>99137</v>
      </c>
      <c r="B14874" s="28" t="s">
        <v>4573</v>
      </c>
      <c r="C14874" s="28" t="s">
        <v>5135</v>
      </c>
      <c r="D14874" s="25">
        <v>42428</v>
      </c>
      <c r="F14874" s="26">
        <v>26.65</v>
      </c>
      <c r="G14874" s="28" t="s">
        <v>2211</v>
      </c>
      <c r="H14874" s="28" t="s">
        <v>3370</v>
      </c>
      <c r="J14874" s="28" t="s">
        <v>4909</v>
      </c>
      <c r="K14874" s="29" t="s">
        <v>8716</v>
      </c>
      <c r="L14874" s="28" t="s">
        <v>5658</v>
      </c>
      <c r="M14874" s="28" t="s">
        <v>1650</v>
      </c>
    </row>
    <row r="14875" spans="1:13" hidden="1" x14ac:dyDescent="0.2">
      <c r="A14875" s="211">
        <v>99159</v>
      </c>
      <c r="B14875" s="28" t="s">
        <v>5138</v>
      </c>
      <c r="C14875" s="28" t="s">
        <v>4574</v>
      </c>
      <c r="D14875" s="25">
        <v>42429</v>
      </c>
      <c r="F14875" s="26">
        <v>208.85</v>
      </c>
      <c r="G14875" s="28" t="s">
        <v>8787</v>
      </c>
      <c r="H14875" s="28" t="s">
        <v>3381</v>
      </c>
      <c r="K14875" s="25" t="s">
        <v>8716</v>
      </c>
      <c r="L14875" s="28" t="s">
        <v>7174</v>
      </c>
      <c r="M14875" s="28" t="s">
        <v>7741</v>
      </c>
    </row>
    <row r="14876" spans="1:13" hidden="1" x14ac:dyDescent="0.2">
      <c r="A14876" s="211">
        <v>99143</v>
      </c>
      <c r="B14876" s="28" t="s">
        <v>4573</v>
      </c>
      <c r="C14876" s="28" t="s">
        <v>5135</v>
      </c>
      <c r="D14876" s="25">
        <v>42429</v>
      </c>
      <c r="E14876" s="28" t="s">
        <v>8757</v>
      </c>
      <c r="F14876" s="26">
        <v>9.99</v>
      </c>
      <c r="G14876" s="28" t="s">
        <v>4915</v>
      </c>
      <c r="H14876" s="28" t="s">
        <v>277</v>
      </c>
      <c r="J14876" s="28" t="s">
        <v>4907</v>
      </c>
      <c r="K14876" s="29">
        <v>42372</v>
      </c>
      <c r="L14876" s="28" t="s">
        <v>5658</v>
      </c>
      <c r="M14876" s="28" t="s">
        <v>8705</v>
      </c>
    </row>
    <row r="14877" spans="1:13" hidden="1" x14ac:dyDescent="0.2">
      <c r="A14877" s="211">
        <v>99140</v>
      </c>
      <c r="B14877" s="28" t="s">
        <v>4573</v>
      </c>
      <c r="C14877" s="28" t="s">
        <v>5135</v>
      </c>
      <c r="D14877" s="25">
        <v>42429</v>
      </c>
      <c r="E14877" s="28" t="s">
        <v>8744</v>
      </c>
      <c r="F14877" s="26">
        <v>52.3</v>
      </c>
      <c r="G14877" s="28" t="s">
        <v>889</v>
      </c>
      <c r="H14877" s="28" t="s">
        <v>3484</v>
      </c>
      <c r="J14877" s="28" t="s">
        <v>4908</v>
      </c>
      <c r="K14877" s="29">
        <v>42372</v>
      </c>
      <c r="L14877" s="28" t="s">
        <v>5658</v>
      </c>
      <c r="M14877" s="28" t="s">
        <v>8703</v>
      </c>
    </row>
    <row r="14878" spans="1:13" hidden="1" x14ac:dyDescent="0.2">
      <c r="A14878" s="211">
        <v>99158</v>
      </c>
      <c r="B14878" s="28" t="s">
        <v>4573</v>
      </c>
      <c r="C14878" s="28" t="s">
        <v>4574</v>
      </c>
      <c r="D14878" s="25">
        <v>42429</v>
      </c>
      <c r="F14878" s="26">
        <v>-32.4</v>
      </c>
      <c r="G14878" s="28" t="s">
        <v>8747</v>
      </c>
      <c r="H14878" s="28" t="s">
        <v>277</v>
      </c>
      <c r="J14878" s="28" t="s">
        <v>4909</v>
      </c>
      <c r="K14878" s="25">
        <v>42429</v>
      </c>
      <c r="L14878" s="28" t="s">
        <v>7212</v>
      </c>
      <c r="M14878" s="28" t="s">
        <v>8748</v>
      </c>
    </row>
    <row r="14879" spans="1:13" hidden="1" x14ac:dyDescent="0.2">
      <c r="A14879" s="27">
        <v>99142</v>
      </c>
      <c r="B14879" s="28" t="s">
        <v>4573</v>
      </c>
      <c r="C14879" s="28" t="s">
        <v>5135</v>
      </c>
      <c r="D14879" s="25">
        <v>42429</v>
      </c>
      <c r="E14879" s="28" t="s">
        <v>8732</v>
      </c>
      <c r="F14879" s="26">
        <v>17</v>
      </c>
      <c r="G14879" s="28" t="s">
        <v>3696</v>
      </c>
      <c r="H14879" s="28" t="s">
        <v>3488</v>
      </c>
      <c r="J14879" s="28" t="s">
        <v>4911</v>
      </c>
      <c r="K14879" s="29">
        <v>42372</v>
      </c>
      <c r="L14879" s="28" t="s">
        <v>5658</v>
      </c>
      <c r="M14879" s="28" t="s">
        <v>8704</v>
      </c>
    </row>
    <row r="14880" spans="1:13" hidden="1" x14ac:dyDescent="0.2">
      <c r="A14880" s="27">
        <v>98998</v>
      </c>
      <c r="B14880" s="28" t="s">
        <v>4573</v>
      </c>
      <c r="C14880" s="28" t="s">
        <v>7022</v>
      </c>
      <c r="D14880" s="25">
        <v>42429</v>
      </c>
      <c r="F14880" s="26">
        <v>110</v>
      </c>
      <c r="G14880" s="28" t="s">
        <v>5152</v>
      </c>
      <c r="H14880" s="28" t="s">
        <v>7311</v>
      </c>
      <c r="J14880" s="28" t="s">
        <v>4683</v>
      </c>
      <c r="K14880" s="29">
        <v>42429</v>
      </c>
      <c r="L14880" s="28" t="s">
        <v>8326</v>
      </c>
      <c r="M14880" s="28" t="s">
        <v>8327</v>
      </c>
    </row>
    <row r="14881" spans="1:13" hidden="1" x14ac:dyDescent="0.2">
      <c r="A14881" s="27">
        <v>98997</v>
      </c>
      <c r="B14881" s="28" t="s">
        <v>4573</v>
      </c>
      <c r="C14881" s="28" t="s">
        <v>7022</v>
      </c>
      <c r="D14881" s="25">
        <v>42429</v>
      </c>
      <c r="E14881" s="28" t="s">
        <v>8761</v>
      </c>
      <c r="F14881" s="26">
        <v>20000</v>
      </c>
      <c r="G14881" s="28" t="s">
        <v>3344</v>
      </c>
      <c r="H14881" s="28" t="s">
        <v>7324</v>
      </c>
      <c r="I14881" s="28" t="s">
        <v>2516</v>
      </c>
      <c r="J14881" s="28" t="s">
        <v>4909</v>
      </c>
      <c r="K14881" s="29">
        <v>42429</v>
      </c>
      <c r="L14881" s="28" t="s">
        <v>5361</v>
      </c>
      <c r="M14881" s="28" t="s">
        <v>8647</v>
      </c>
    </row>
    <row r="14882" spans="1:13" hidden="1" x14ac:dyDescent="0.2">
      <c r="A14882" s="27">
        <v>98999</v>
      </c>
      <c r="B14882" s="28" t="s">
        <v>4573</v>
      </c>
      <c r="C14882" s="28" t="s">
        <v>7022</v>
      </c>
      <c r="D14882" s="25">
        <v>42429</v>
      </c>
      <c r="F14882" s="26">
        <v>53.14</v>
      </c>
      <c r="G14882" s="28" t="s">
        <v>6790</v>
      </c>
      <c r="H14882" s="28" t="s">
        <v>3381</v>
      </c>
      <c r="J14882" s="28" t="s">
        <v>4909</v>
      </c>
      <c r="K14882" s="29">
        <v>42429</v>
      </c>
      <c r="L14882" s="28" t="s">
        <v>5538</v>
      </c>
      <c r="M14882" s="28" t="s">
        <v>5849</v>
      </c>
    </row>
    <row r="14883" spans="1:13" x14ac:dyDescent="0.2">
      <c r="A14883" s="27">
        <v>99141</v>
      </c>
      <c r="B14883" s="28" t="s">
        <v>4573</v>
      </c>
      <c r="C14883" s="28" t="s">
        <v>5135</v>
      </c>
      <c r="D14883" s="25">
        <v>42429</v>
      </c>
      <c r="F14883" s="26">
        <v>18.600000000000001</v>
      </c>
      <c r="G14883" s="28" t="s">
        <v>2205</v>
      </c>
      <c r="H14883" s="28" t="s">
        <v>7151</v>
      </c>
      <c r="J14883" s="28" t="s">
        <v>4911</v>
      </c>
      <c r="K14883" s="29">
        <v>42372</v>
      </c>
      <c r="L14883" s="28" t="s">
        <v>5658</v>
      </c>
      <c r="M14883" s="28" t="s">
        <v>1584</v>
      </c>
    </row>
    <row r="14884" spans="1:13" hidden="1" x14ac:dyDescent="0.2">
      <c r="A14884" s="211">
        <v>98996</v>
      </c>
      <c r="B14884" s="28" t="s">
        <v>4573</v>
      </c>
      <c r="C14884" s="28" t="s">
        <v>7022</v>
      </c>
      <c r="D14884" s="25">
        <v>42430</v>
      </c>
      <c r="E14884" s="28" t="s">
        <v>6701</v>
      </c>
      <c r="F14884" s="26">
        <v>375</v>
      </c>
      <c r="G14884" s="28" t="s">
        <v>5678</v>
      </c>
      <c r="H14884" s="28" t="s">
        <v>7154</v>
      </c>
      <c r="J14884" s="28" t="s">
        <v>4906</v>
      </c>
      <c r="K14884" s="29">
        <v>42430</v>
      </c>
      <c r="L14884" s="28" t="s">
        <v>5538</v>
      </c>
      <c r="M14884" s="28" t="s">
        <v>5847</v>
      </c>
    </row>
    <row r="14885" spans="1:13" hidden="1" x14ac:dyDescent="0.2">
      <c r="A14885" s="211">
        <v>98980</v>
      </c>
      <c r="B14885" s="28" t="s">
        <v>4579</v>
      </c>
      <c r="C14885" s="28" t="s">
        <v>7022</v>
      </c>
      <c r="D14885" s="25">
        <v>42430</v>
      </c>
      <c r="F14885" s="26">
        <v>300</v>
      </c>
      <c r="G14885" s="28" t="s">
        <v>4580</v>
      </c>
      <c r="H14885" s="28" t="s">
        <v>6667</v>
      </c>
      <c r="K14885" s="29">
        <v>42430</v>
      </c>
      <c r="L14885" s="28" t="s">
        <v>5540</v>
      </c>
      <c r="M14885" s="28" t="s">
        <v>8643</v>
      </c>
    </row>
    <row r="14886" spans="1:13" hidden="1" x14ac:dyDescent="0.2">
      <c r="A14886" s="211">
        <v>99144</v>
      </c>
      <c r="B14886" s="28" t="s">
        <v>4573</v>
      </c>
      <c r="C14886" s="28" t="s">
        <v>5135</v>
      </c>
      <c r="D14886" s="25">
        <v>42430</v>
      </c>
      <c r="E14886" s="28" t="s">
        <v>4015</v>
      </c>
      <c r="F14886" s="26">
        <v>65.05</v>
      </c>
      <c r="G14886" s="28" t="s">
        <v>4915</v>
      </c>
      <c r="H14886" s="28" t="s">
        <v>4600</v>
      </c>
      <c r="J14886" s="28" t="s">
        <v>4907</v>
      </c>
      <c r="K14886" s="29">
        <v>42403</v>
      </c>
      <c r="L14886" s="28" t="s">
        <v>5658</v>
      </c>
      <c r="M14886" s="28" t="s">
        <v>8706</v>
      </c>
    </row>
    <row r="14887" spans="1:13" hidden="1" x14ac:dyDescent="0.2">
      <c r="A14887" s="211">
        <v>98991</v>
      </c>
      <c r="B14887" s="28" t="s">
        <v>4573</v>
      </c>
      <c r="C14887" s="28" t="s">
        <v>7022</v>
      </c>
      <c r="D14887" s="25">
        <v>42430</v>
      </c>
      <c r="F14887" s="26">
        <v>5</v>
      </c>
      <c r="G14887" s="28" t="s">
        <v>5134</v>
      </c>
      <c r="H14887" s="28" t="s">
        <v>7323</v>
      </c>
      <c r="J14887" s="28" t="s">
        <v>4912</v>
      </c>
      <c r="K14887" s="29">
        <v>42430</v>
      </c>
      <c r="L14887" s="28" t="s">
        <v>5538</v>
      </c>
      <c r="M14887" s="28" t="s">
        <v>8646</v>
      </c>
    </row>
    <row r="14888" spans="1:13" hidden="1" x14ac:dyDescent="0.2">
      <c r="A14888" s="211">
        <v>99145</v>
      </c>
      <c r="B14888" s="28" t="s">
        <v>4573</v>
      </c>
      <c r="C14888" s="28" t="s">
        <v>5135</v>
      </c>
      <c r="D14888" s="25">
        <v>42430</v>
      </c>
      <c r="E14888" s="28" t="s">
        <v>6836</v>
      </c>
      <c r="F14888" s="26">
        <v>49.25</v>
      </c>
      <c r="G14888" s="28" t="s">
        <v>2200</v>
      </c>
      <c r="H14888" s="28" t="s">
        <v>4600</v>
      </c>
      <c r="J14888" s="28" t="s">
        <v>4907</v>
      </c>
      <c r="K14888" s="29">
        <v>42431</v>
      </c>
      <c r="L14888" s="28" t="s">
        <v>5658</v>
      </c>
      <c r="M14888" s="28" t="s">
        <v>3173</v>
      </c>
    </row>
    <row r="14889" spans="1:13" hidden="1" x14ac:dyDescent="0.2">
      <c r="A14889" s="211">
        <v>99146</v>
      </c>
      <c r="B14889" s="28" t="s">
        <v>4573</v>
      </c>
      <c r="C14889" s="28" t="s">
        <v>5135</v>
      </c>
      <c r="D14889" s="25">
        <v>42430</v>
      </c>
      <c r="E14889" s="28" t="s">
        <v>8758</v>
      </c>
      <c r="F14889" s="26">
        <v>29</v>
      </c>
      <c r="G14889" s="28" t="s">
        <v>2200</v>
      </c>
      <c r="H14889" s="28" t="s">
        <v>277</v>
      </c>
      <c r="J14889" s="28" t="s">
        <v>4911</v>
      </c>
      <c r="K14889" s="29">
        <v>42403</v>
      </c>
      <c r="L14889" s="28" t="s">
        <v>5658</v>
      </c>
      <c r="M14889" s="28" t="s">
        <v>3173</v>
      </c>
    </row>
    <row r="14890" spans="1:13" hidden="1" x14ac:dyDescent="0.2">
      <c r="A14890" s="211">
        <v>98994</v>
      </c>
      <c r="B14890" s="28" t="s">
        <v>4573</v>
      </c>
      <c r="C14890" s="28" t="s">
        <v>7022</v>
      </c>
      <c r="D14890" s="25">
        <v>42430</v>
      </c>
      <c r="E14890" s="28" t="s">
        <v>3382</v>
      </c>
      <c r="F14890" s="26">
        <v>144</v>
      </c>
      <c r="G14890" s="28" t="s">
        <v>5414</v>
      </c>
      <c r="H14890" s="28" t="s">
        <v>3381</v>
      </c>
      <c r="J14890" s="28" t="s">
        <v>4909</v>
      </c>
      <c r="K14890" s="29">
        <v>42430</v>
      </c>
      <c r="L14890" s="28" t="s">
        <v>5538</v>
      </c>
      <c r="M14890" s="28" t="s">
        <v>5845</v>
      </c>
    </row>
    <row r="14891" spans="1:13" x14ac:dyDescent="0.2">
      <c r="A14891" s="27">
        <v>98981</v>
      </c>
      <c r="B14891" s="28" t="s">
        <v>4573</v>
      </c>
      <c r="C14891" s="28" t="s">
        <v>7022</v>
      </c>
      <c r="D14891" s="25">
        <v>42430</v>
      </c>
      <c r="F14891" s="26">
        <v>2.4</v>
      </c>
      <c r="G14891" s="28" t="s">
        <v>2201</v>
      </c>
      <c r="H14891" s="28" t="s">
        <v>7151</v>
      </c>
      <c r="J14891" s="28" t="s">
        <v>4911</v>
      </c>
      <c r="K14891" s="29">
        <v>42430</v>
      </c>
      <c r="L14891" s="28" t="s">
        <v>5361</v>
      </c>
      <c r="M14891" s="28" t="s">
        <v>8644</v>
      </c>
    </row>
    <row r="14892" spans="1:13" hidden="1" x14ac:dyDescent="0.2">
      <c r="A14892" s="27">
        <v>99148</v>
      </c>
      <c r="B14892" s="28" t="s">
        <v>4573</v>
      </c>
      <c r="C14892" s="28" t="s">
        <v>5135</v>
      </c>
      <c r="D14892" s="25">
        <v>42430</v>
      </c>
      <c r="F14892" s="26">
        <v>8.75</v>
      </c>
      <c r="G14892" s="28" t="s">
        <v>7119</v>
      </c>
      <c r="H14892" s="28" t="s">
        <v>3365</v>
      </c>
      <c r="J14892" s="28" t="s">
        <v>4911</v>
      </c>
      <c r="K14892" s="29">
        <v>42403</v>
      </c>
      <c r="L14892" s="28" t="s">
        <v>5658</v>
      </c>
      <c r="M14892" s="28" t="s">
        <v>6161</v>
      </c>
    </row>
    <row r="14893" spans="1:13" hidden="1" x14ac:dyDescent="0.2">
      <c r="A14893" s="27">
        <v>98983</v>
      </c>
      <c r="B14893" s="28" t="s">
        <v>4579</v>
      </c>
      <c r="C14893" s="28" t="s">
        <v>7022</v>
      </c>
      <c r="D14893" s="25">
        <v>42430</v>
      </c>
      <c r="F14893" s="26">
        <v>250</v>
      </c>
      <c r="G14893" s="28" t="s">
        <v>2883</v>
      </c>
      <c r="H14893" s="28" t="s">
        <v>6667</v>
      </c>
      <c r="K14893" s="29">
        <v>42430</v>
      </c>
      <c r="L14893" s="28" t="s">
        <v>8326</v>
      </c>
      <c r="M14893" s="28" t="s">
        <v>5834</v>
      </c>
    </row>
    <row r="14894" spans="1:13" hidden="1" x14ac:dyDescent="0.2">
      <c r="A14894" s="27">
        <v>98985</v>
      </c>
      <c r="B14894" s="28" t="s">
        <v>4579</v>
      </c>
      <c r="C14894" s="28" t="s">
        <v>7022</v>
      </c>
      <c r="D14894" s="25">
        <v>42430</v>
      </c>
      <c r="F14894" s="26">
        <v>150</v>
      </c>
      <c r="G14894" s="28" t="s">
        <v>2885</v>
      </c>
      <c r="H14894" s="28" t="s">
        <v>6667</v>
      </c>
      <c r="K14894" s="29">
        <v>42430</v>
      </c>
      <c r="L14894" s="28" t="s">
        <v>8326</v>
      </c>
      <c r="M14894" s="28" t="s">
        <v>5837</v>
      </c>
    </row>
    <row r="14895" spans="1:13" hidden="1" x14ac:dyDescent="0.2">
      <c r="A14895" s="27">
        <v>98982</v>
      </c>
      <c r="B14895" s="28" t="s">
        <v>4579</v>
      </c>
      <c r="C14895" s="28" t="s">
        <v>7022</v>
      </c>
      <c r="D14895" s="25">
        <v>42430</v>
      </c>
      <c r="F14895" s="26">
        <v>250</v>
      </c>
      <c r="G14895" s="28" t="s">
        <v>2882</v>
      </c>
      <c r="H14895" s="28" t="s">
        <v>6667</v>
      </c>
      <c r="K14895" s="29">
        <v>42430</v>
      </c>
      <c r="L14895" s="28" t="s">
        <v>8326</v>
      </c>
      <c r="M14895" s="28" t="s">
        <v>5833</v>
      </c>
    </row>
    <row r="14896" spans="1:13" hidden="1" x14ac:dyDescent="0.2">
      <c r="A14896" s="27">
        <v>98990</v>
      </c>
      <c r="B14896" s="28" t="s">
        <v>4579</v>
      </c>
      <c r="C14896" s="28" t="s">
        <v>7022</v>
      </c>
      <c r="D14896" s="25">
        <v>42430</v>
      </c>
      <c r="F14896" s="26">
        <v>50</v>
      </c>
      <c r="G14896" s="28" t="s">
        <v>2887</v>
      </c>
      <c r="H14896" s="28" t="s">
        <v>6667</v>
      </c>
      <c r="K14896" s="29">
        <v>42430</v>
      </c>
      <c r="L14896" s="28" t="s">
        <v>8326</v>
      </c>
      <c r="M14896" s="28" t="s">
        <v>5840</v>
      </c>
    </row>
    <row r="14897" spans="1:13" hidden="1" x14ac:dyDescent="0.2">
      <c r="A14897" s="27">
        <v>98989</v>
      </c>
      <c r="B14897" s="28" t="s">
        <v>4579</v>
      </c>
      <c r="C14897" s="28" t="s">
        <v>7022</v>
      </c>
      <c r="D14897" s="25">
        <v>42430</v>
      </c>
      <c r="F14897" s="26">
        <v>50</v>
      </c>
      <c r="G14897" s="28" t="s">
        <v>2884</v>
      </c>
      <c r="H14897" s="28" t="s">
        <v>6667</v>
      </c>
      <c r="K14897" s="29">
        <v>42430</v>
      </c>
      <c r="L14897" s="28" t="s">
        <v>8326</v>
      </c>
      <c r="M14897" s="28" t="s">
        <v>5835</v>
      </c>
    </row>
    <row r="14898" spans="1:13" hidden="1" x14ac:dyDescent="0.2">
      <c r="A14898" s="27">
        <v>98987</v>
      </c>
      <c r="B14898" s="28" t="s">
        <v>4579</v>
      </c>
      <c r="C14898" s="28" t="s">
        <v>7022</v>
      </c>
      <c r="D14898" s="25">
        <v>42430</v>
      </c>
      <c r="F14898" s="26">
        <v>80</v>
      </c>
      <c r="G14898" s="28" t="s">
        <v>2886</v>
      </c>
      <c r="H14898" s="28" t="s">
        <v>6667</v>
      </c>
      <c r="K14898" s="29">
        <v>42430</v>
      </c>
      <c r="L14898" s="28" t="s">
        <v>8326</v>
      </c>
      <c r="M14898" s="28" t="s">
        <v>5839</v>
      </c>
    </row>
    <row r="14899" spans="1:13" hidden="1" x14ac:dyDescent="0.2">
      <c r="A14899" s="27">
        <v>99149</v>
      </c>
      <c r="B14899" s="28" t="s">
        <v>4573</v>
      </c>
      <c r="C14899" s="28" t="s">
        <v>5135</v>
      </c>
      <c r="D14899" s="25">
        <v>42430</v>
      </c>
      <c r="F14899" s="26">
        <v>1.89</v>
      </c>
      <c r="G14899" s="28" t="s">
        <v>2211</v>
      </c>
      <c r="H14899" s="28" t="s">
        <v>3370</v>
      </c>
      <c r="J14899" s="28" t="s">
        <v>4909</v>
      </c>
      <c r="K14899" s="29">
        <v>42403</v>
      </c>
      <c r="L14899" s="28" t="s">
        <v>5658</v>
      </c>
      <c r="M14899" s="28" t="s">
        <v>8707</v>
      </c>
    </row>
    <row r="14900" spans="1:13" hidden="1" x14ac:dyDescent="0.2">
      <c r="A14900" s="27">
        <v>98995</v>
      </c>
      <c r="B14900" s="28" t="s">
        <v>4579</v>
      </c>
      <c r="C14900" s="28" t="s">
        <v>7022</v>
      </c>
      <c r="D14900" s="25">
        <v>42430</v>
      </c>
      <c r="F14900" s="26">
        <v>50</v>
      </c>
      <c r="G14900" s="28" t="s">
        <v>5133</v>
      </c>
      <c r="H14900" s="28" t="s">
        <v>6667</v>
      </c>
      <c r="K14900" s="29">
        <v>42430</v>
      </c>
      <c r="L14900" s="28" t="s">
        <v>5538</v>
      </c>
      <c r="M14900" s="28" t="s">
        <v>5846</v>
      </c>
    </row>
    <row r="14901" spans="1:13" hidden="1" x14ac:dyDescent="0.2">
      <c r="A14901" s="27">
        <v>99175</v>
      </c>
      <c r="B14901" s="28" t="s">
        <v>5150</v>
      </c>
      <c r="C14901" s="28" t="s">
        <v>5133</v>
      </c>
      <c r="D14901" s="25">
        <v>42430</v>
      </c>
      <c r="F14901" s="26">
        <v>-50</v>
      </c>
      <c r="G14901" s="28" t="s">
        <v>5133</v>
      </c>
      <c r="H14901" s="28" t="s">
        <v>6667</v>
      </c>
      <c r="K14901" s="29">
        <v>42430</v>
      </c>
      <c r="L14901" s="28" t="s">
        <v>5658</v>
      </c>
      <c r="M14901" s="28" t="s">
        <v>7752</v>
      </c>
    </row>
    <row r="14902" spans="1:13" hidden="1" x14ac:dyDescent="0.2">
      <c r="A14902" s="27">
        <v>98993</v>
      </c>
      <c r="B14902" s="28" t="s">
        <v>4573</v>
      </c>
      <c r="C14902" s="28" t="s">
        <v>7022</v>
      </c>
      <c r="D14902" s="25">
        <v>42430</v>
      </c>
      <c r="F14902" s="26">
        <v>12.12</v>
      </c>
      <c r="G14902" s="28" t="s">
        <v>6022</v>
      </c>
      <c r="H14902" s="28" t="s">
        <v>3381</v>
      </c>
      <c r="J14902" s="28" t="s">
        <v>4909</v>
      </c>
      <c r="K14902" s="29">
        <v>42430</v>
      </c>
      <c r="L14902" s="28" t="s">
        <v>5538</v>
      </c>
      <c r="M14902" s="28" t="s">
        <v>5844</v>
      </c>
    </row>
    <row r="14903" spans="1:13" hidden="1" x14ac:dyDescent="0.2">
      <c r="A14903" s="27">
        <v>98984</v>
      </c>
      <c r="B14903" s="28" t="s">
        <v>4573</v>
      </c>
      <c r="C14903" s="28" t="s">
        <v>7022</v>
      </c>
      <c r="D14903" s="25">
        <v>42430</v>
      </c>
      <c r="E14903" s="28" t="s">
        <v>7162</v>
      </c>
      <c r="F14903" s="26">
        <v>220</v>
      </c>
      <c r="G14903" s="28" t="s">
        <v>4595</v>
      </c>
      <c r="H14903" s="28" t="s">
        <v>3370</v>
      </c>
      <c r="J14903" s="28" t="s">
        <v>4906</v>
      </c>
      <c r="K14903" s="29">
        <v>42430</v>
      </c>
      <c r="L14903" s="28" t="s">
        <v>8326</v>
      </c>
      <c r="M14903" s="28" t="s">
        <v>5836</v>
      </c>
    </row>
    <row r="14904" spans="1:13" hidden="1" x14ac:dyDescent="0.2">
      <c r="A14904" s="27">
        <v>98986</v>
      </c>
      <c r="B14904" s="28" t="s">
        <v>4573</v>
      </c>
      <c r="C14904" s="28" t="s">
        <v>7022</v>
      </c>
      <c r="D14904" s="25">
        <v>42430</v>
      </c>
      <c r="E14904" s="28" t="s">
        <v>7163</v>
      </c>
      <c r="F14904" s="26">
        <v>150</v>
      </c>
      <c r="G14904" s="28" t="s">
        <v>4595</v>
      </c>
      <c r="H14904" s="28" t="s">
        <v>3370</v>
      </c>
      <c r="J14904" s="28" t="s">
        <v>4905</v>
      </c>
      <c r="K14904" s="29">
        <v>42430</v>
      </c>
      <c r="L14904" s="28" t="s">
        <v>8326</v>
      </c>
      <c r="M14904" s="28" t="s">
        <v>5838</v>
      </c>
    </row>
    <row r="14905" spans="1:13" hidden="1" x14ac:dyDescent="0.2">
      <c r="A14905" s="27">
        <v>98992</v>
      </c>
      <c r="B14905" s="28" t="s">
        <v>4573</v>
      </c>
      <c r="C14905" s="28" t="s">
        <v>7022</v>
      </c>
      <c r="D14905" s="25">
        <v>42430</v>
      </c>
      <c r="F14905" s="26">
        <v>17</v>
      </c>
      <c r="G14905" s="28" t="s">
        <v>5136</v>
      </c>
      <c r="H14905" s="28" t="s">
        <v>3381</v>
      </c>
      <c r="J14905" s="28" t="s">
        <v>4911</v>
      </c>
      <c r="K14905" s="29">
        <v>42430</v>
      </c>
      <c r="L14905" s="28" t="s">
        <v>5538</v>
      </c>
      <c r="M14905" s="28" t="s">
        <v>5848</v>
      </c>
    </row>
    <row r="14906" spans="1:13" x14ac:dyDescent="0.2">
      <c r="A14906" s="27">
        <v>99147</v>
      </c>
      <c r="B14906" s="28" t="s">
        <v>4573</v>
      </c>
      <c r="C14906" s="28" t="s">
        <v>5135</v>
      </c>
      <c r="D14906" s="25">
        <v>42430</v>
      </c>
      <c r="F14906" s="26">
        <v>25.7</v>
      </c>
      <c r="G14906" s="28" t="s">
        <v>2205</v>
      </c>
      <c r="H14906" s="28" t="s">
        <v>7151</v>
      </c>
      <c r="J14906" s="28" t="s">
        <v>4911</v>
      </c>
      <c r="K14906" s="29">
        <v>42403</v>
      </c>
      <c r="L14906" s="28" t="s">
        <v>5658</v>
      </c>
      <c r="M14906" s="28" t="s">
        <v>1584</v>
      </c>
    </row>
    <row r="14907" spans="1:13" hidden="1" x14ac:dyDescent="0.2">
      <c r="A14907" s="27">
        <v>99075</v>
      </c>
      <c r="B14907" s="28" t="s">
        <v>4573</v>
      </c>
      <c r="C14907" s="28" t="s">
        <v>5135</v>
      </c>
      <c r="D14907" s="25">
        <v>42430</v>
      </c>
      <c r="F14907" s="26">
        <v>8.56</v>
      </c>
      <c r="G14907" s="28" t="s">
        <v>5167</v>
      </c>
      <c r="H14907" s="28" t="s">
        <v>3365</v>
      </c>
      <c r="J14907" s="28" t="s">
        <v>4909</v>
      </c>
      <c r="K14907" s="29">
        <v>42403</v>
      </c>
      <c r="L14907" s="28" t="s">
        <v>5658</v>
      </c>
      <c r="M14907" s="28" t="s">
        <v>8691</v>
      </c>
    </row>
    <row r="14908" spans="1:13" hidden="1" x14ac:dyDescent="0.2">
      <c r="A14908" s="27">
        <v>98988</v>
      </c>
      <c r="B14908" s="28" t="s">
        <v>4573</v>
      </c>
      <c r="C14908" s="28" t="s">
        <v>7022</v>
      </c>
      <c r="D14908" s="25">
        <v>42430</v>
      </c>
      <c r="F14908" s="26">
        <v>50</v>
      </c>
      <c r="K14908" s="29">
        <v>42430</v>
      </c>
      <c r="L14908" s="28" t="s">
        <v>8326</v>
      </c>
      <c r="M14908" s="28" t="s">
        <v>8645</v>
      </c>
    </row>
    <row r="14909" spans="1:13" hidden="1" x14ac:dyDescent="0.2">
      <c r="A14909" s="211">
        <v>99152</v>
      </c>
      <c r="B14909" s="28" t="s">
        <v>4573</v>
      </c>
      <c r="C14909" s="28" t="s">
        <v>5135</v>
      </c>
      <c r="D14909" s="25">
        <v>42431</v>
      </c>
      <c r="F14909" s="26">
        <v>23.71</v>
      </c>
      <c r="G14909" s="28" t="s">
        <v>879</v>
      </c>
      <c r="H14909" s="28" t="s">
        <v>3365</v>
      </c>
      <c r="J14909" s="28" t="s">
        <v>4909</v>
      </c>
      <c r="K14909" s="29">
        <v>42432</v>
      </c>
      <c r="L14909" s="28" t="s">
        <v>5658</v>
      </c>
      <c r="M14909" s="28" t="s">
        <v>1613</v>
      </c>
    </row>
    <row r="14910" spans="1:13" x14ac:dyDescent="0.2">
      <c r="A14910" s="27">
        <v>98978</v>
      </c>
      <c r="B14910" s="28" t="s">
        <v>4573</v>
      </c>
      <c r="C14910" s="28" t="s">
        <v>7022</v>
      </c>
      <c r="D14910" s="25">
        <v>42431</v>
      </c>
      <c r="F14910" s="26">
        <v>2.4</v>
      </c>
      <c r="G14910" s="28" t="s">
        <v>2201</v>
      </c>
      <c r="H14910" s="28" t="s">
        <v>7151</v>
      </c>
      <c r="J14910" s="28" t="s">
        <v>4911</v>
      </c>
      <c r="K14910" s="29">
        <v>42431</v>
      </c>
      <c r="L14910" s="28" t="s">
        <v>5361</v>
      </c>
      <c r="M14910" s="28" t="s">
        <v>8642</v>
      </c>
    </row>
    <row r="14911" spans="1:13" hidden="1" x14ac:dyDescent="0.2">
      <c r="A14911" s="27">
        <v>98979</v>
      </c>
      <c r="B14911" s="28" t="s">
        <v>4573</v>
      </c>
      <c r="C14911" s="28" t="s">
        <v>7022</v>
      </c>
      <c r="D14911" s="25">
        <v>42431</v>
      </c>
      <c r="E14911" s="28" t="s">
        <v>3389</v>
      </c>
      <c r="F14911" s="26">
        <v>26.95</v>
      </c>
      <c r="G14911" s="28" t="s">
        <v>5139</v>
      </c>
      <c r="H14911" s="28" t="s">
        <v>3381</v>
      </c>
      <c r="J14911" s="28" t="s">
        <v>4911</v>
      </c>
      <c r="K14911" s="29">
        <v>42431</v>
      </c>
      <c r="L14911" s="28" t="s">
        <v>5538</v>
      </c>
      <c r="M14911" s="28" t="s">
        <v>8345</v>
      </c>
    </row>
    <row r="14912" spans="1:13" hidden="1" x14ac:dyDescent="0.2">
      <c r="A14912" s="27">
        <v>99151</v>
      </c>
      <c r="B14912" s="28" t="s">
        <v>4573</v>
      </c>
      <c r="C14912" s="28" t="s">
        <v>5135</v>
      </c>
      <c r="D14912" s="25">
        <v>42431</v>
      </c>
      <c r="E14912" s="28" t="s">
        <v>8745</v>
      </c>
      <c r="F14912" s="26">
        <v>43.67</v>
      </c>
      <c r="G14912" s="28" t="s">
        <v>3696</v>
      </c>
      <c r="H14912" s="28" t="s">
        <v>3484</v>
      </c>
      <c r="J14912" s="28" t="s">
        <v>4909</v>
      </c>
      <c r="K14912" s="29">
        <v>42432</v>
      </c>
      <c r="L14912" s="28" t="s">
        <v>5658</v>
      </c>
      <c r="M14912" s="28" t="s">
        <v>8708</v>
      </c>
    </row>
    <row r="14913" spans="1:13" hidden="1" x14ac:dyDescent="0.2">
      <c r="A14913" s="27">
        <v>99153</v>
      </c>
      <c r="B14913" s="28" t="s">
        <v>4573</v>
      </c>
      <c r="C14913" s="28" t="s">
        <v>5135</v>
      </c>
      <c r="D14913" s="25">
        <v>42431</v>
      </c>
      <c r="E14913" s="28" t="s">
        <v>8746</v>
      </c>
      <c r="F14913" s="26">
        <v>9.3800000000000008</v>
      </c>
      <c r="G14913" s="28" t="s">
        <v>3696</v>
      </c>
      <c r="H14913" s="28" t="s">
        <v>3488</v>
      </c>
      <c r="J14913" s="28" t="s">
        <v>4909</v>
      </c>
      <c r="K14913" s="29">
        <v>42432</v>
      </c>
      <c r="L14913" s="28" t="s">
        <v>5658</v>
      </c>
      <c r="M14913" s="28" t="s">
        <v>8708</v>
      </c>
    </row>
    <row r="14914" spans="1:13" hidden="1" x14ac:dyDescent="0.2">
      <c r="A14914" s="27">
        <v>99154</v>
      </c>
      <c r="B14914" s="28" t="s">
        <v>4573</v>
      </c>
      <c r="C14914" s="28" t="s">
        <v>5135</v>
      </c>
      <c r="D14914" s="25">
        <v>42431</v>
      </c>
      <c r="F14914" s="26">
        <v>8.69</v>
      </c>
      <c r="G14914" s="28" t="s">
        <v>3696</v>
      </c>
      <c r="H14914" s="28" t="s">
        <v>3488</v>
      </c>
      <c r="J14914" s="28" t="s">
        <v>4909</v>
      </c>
      <c r="K14914" s="29">
        <v>42432</v>
      </c>
      <c r="L14914" s="28" t="s">
        <v>5658</v>
      </c>
      <c r="M14914" s="28" t="s">
        <v>8708</v>
      </c>
    </row>
    <row r="14915" spans="1:13" hidden="1" x14ac:dyDescent="0.2">
      <c r="A14915" s="27">
        <v>99150</v>
      </c>
      <c r="B14915" s="28" t="s">
        <v>4573</v>
      </c>
      <c r="C14915" s="28" t="s">
        <v>5135</v>
      </c>
      <c r="D14915" s="25">
        <v>42431</v>
      </c>
      <c r="F14915" s="26">
        <v>51.08</v>
      </c>
      <c r="G14915" s="28" t="s">
        <v>5137</v>
      </c>
      <c r="H14915" s="28" t="s">
        <v>7322</v>
      </c>
      <c r="J14915" s="28" t="s">
        <v>7139</v>
      </c>
      <c r="K14915" s="29">
        <v>42432</v>
      </c>
      <c r="L14915" s="28" t="s">
        <v>5658</v>
      </c>
      <c r="M14915" s="28" t="s">
        <v>6233</v>
      </c>
    </row>
    <row r="14916" spans="1:13" hidden="1" x14ac:dyDescent="0.2">
      <c r="A14916" s="211">
        <v>98977</v>
      </c>
      <c r="B14916" s="28" t="s">
        <v>4573</v>
      </c>
      <c r="C14916" s="28" t="s">
        <v>7022</v>
      </c>
      <c r="D14916" s="25">
        <v>42432</v>
      </c>
      <c r="F14916" s="26">
        <v>84</v>
      </c>
      <c r="G14916" s="28" t="s">
        <v>5439</v>
      </c>
      <c r="H14916" s="28" t="s">
        <v>3379</v>
      </c>
      <c r="J14916" s="28" t="s">
        <v>4908</v>
      </c>
      <c r="K14916" s="29">
        <v>42432</v>
      </c>
      <c r="L14916" s="28" t="s">
        <v>5864</v>
      </c>
      <c r="M14916" s="28">
        <v>100009</v>
      </c>
    </row>
    <row r="14917" spans="1:13" hidden="1" x14ac:dyDescent="0.2">
      <c r="A14917" s="211">
        <v>98976</v>
      </c>
      <c r="B14917" s="28" t="s">
        <v>4573</v>
      </c>
      <c r="C14917" s="28" t="s">
        <v>7022</v>
      </c>
      <c r="D14917" s="25">
        <v>42432</v>
      </c>
      <c r="F14917" s="26">
        <v>18.09</v>
      </c>
      <c r="G14917" s="28" t="s">
        <v>5143</v>
      </c>
      <c r="H14917" s="28" t="s">
        <v>3381</v>
      </c>
      <c r="J14917" s="28" t="s">
        <v>4909</v>
      </c>
      <c r="K14917" s="29">
        <v>42432</v>
      </c>
      <c r="L14917" s="28" t="s">
        <v>5538</v>
      </c>
      <c r="M14917" s="28" t="s">
        <v>8344</v>
      </c>
    </row>
    <row r="14918" spans="1:13" hidden="1" x14ac:dyDescent="0.2">
      <c r="A14918" s="211">
        <v>99156</v>
      </c>
      <c r="B14918" s="28" t="s">
        <v>4573</v>
      </c>
      <c r="C14918" s="28" t="s">
        <v>5135</v>
      </c>
      <c r="D14918" s="25">
        <v>42432</v>
      </c>
      <c r="F14918" s="26">
        <v>11.05</v>
      </c>
      <c r="G14918" s="28" t="s">
        <v>2208</v>
      </c>
      <c r="H14918" s="28" t="s">
        <v>4595</v>
      </c>
      <c r="K14918" s="29">
        <v>42433</v>
      </c>
      <c r="L14918" s="28" t="s">
        <v>5658</v>
      </c>
      <c r="M14918" s="28" t="s">
        <v>5529</v>
      </c>
    </row>
    <row r="14919" spans="1:13" hidden="1" x14ac:dyDescent="0.2">
      <c r="A14919" s="27">
        <v>98974</v>
      </c>
      <c r="B14919" s="28" t="s">
        <v>4551</v>
      </c>
      <c r="C14919" s="28" t="s">
        <v>7022</v>
      </c>
      <c r="D14919" s="25">
        <v>42432</v>
      </c>
      <c r="E14919" s="28" t="s">
        <v>8673</v>
      </c>
      <c r="F14919" s="26">
        <v>-1000</v>
      </c>
      <c r="G14919" s="28" t="s">
        <v>6062</v>
      </c>
      <c r="H14919" s="28" t="s">
        <v>5948</v>
      </c>
      <c r="K14919" s="29">
        <v>42432</v>
      </c>
      <c r="L14919" s="28" t="s">
        <v>5544</v>
      </c>
      <c r="M14919" s="28" t="s">
        <v>8640</v>
      </c>
    </row>
    <row r="14920" spans="1:13" hidden="1" x14ac:dyDescent="0.2">
      <c r="A14920" s="27">
        <v>98975</v>
      </c>
      <c r="B14920" s="28" t="s">
        <v>4551</v>
      </c>
      <c r="C14920" s="28" t="s">
        <v>7022</v>
      </c>
      <c r="D14920" s="25">
        <v>42432</v>
      </c>
      <c r="E14920" s="28" t="s">
        <v>8673</v>
      </c>
      <c r="F14920" s="26">
        <v>-4000</v>
      </c>
      <c r="G14920" s="28" t="s">
        <v>6062</v>
      </c>
      <c r="H14920" s="28" t="s">
        <v>5948</v>
      </c>
      <c r="K14920" s="29">
        <v>42432</v>
      </c>
      <c r="L14920" s="28" t="s">
        <v>5544</v>
      </c>
      <c r="M14920" s="28" t="s">
        <v>8641</v>
      </c>
    </row>
    <row r="14921" spans="1:13" hidden="1" x14ac:dyDescent="0.2">
      <c r="A14921" s="27">
        <v>99157</v>
      </c>
      <c r="B14921" s="28" t="s">
        <v>4573</v>
      </c>
      <c r="C14921" s="28" t="s">
        <v>5135</v>
      </c>
      <c r="D14921" s="25">
        <v>42432</v>
      </c>
      <c r="F14921" s="26">
        <v>3.7</v>
      </c>
      <c r="G14921" s="28" t="s">
        <v>683</v>
      </c>
      <c r="H14921" s="28" t="s">
        <v>3365</v>
      </c>
      <c r="J14921" s="28" t="s">
        <v>4909</v>
      </c>
      <c r="K14921" s="29">
        <v>42433</v>
      </c>
      <c r="L14921" s="28" t="s">
        <v>5658</v>
      </c>
      <c r="M14921" s="28" t="s">
        <v>8709</v>
      </c>
    </row>
    <row r="14922" spans="1:13" hidden="1" x14ac:dyDescent="0.2">
      <c r="A14922" s="27">
        <v>99155</v>
      </c>
      <c r="B14922" s="28" t="s">
        <v>4573</v>
      </c>
      <c r="C14922" s="28" t="s">
        <v>5135</v>
      </c>
      <c r="D14922" s="25">
        <v>42432</v>
      </c>
      <c r="F14922" s="26">
        <v>13.6</v>
      </c>
      <c r="G14922" s="28" t="s">
        <v>4597</v>
      </c>
      <c r="H14922" s="28" t="s">
        <v>4595</v>
      </c>
      <c r="K14922" s="29">
        <v>42463</v>
      </c>
      <c r="L14922" s="28" t="s">
        <v>5658</v>
      </c>
      <c r="M14922" s="28" t="s">
        <v>1863</v>
      </c>
    </row>
    <row r="14923" spans="1:13" hidden="1" x14ac:dyDescent="0.2">
      <c r="A14923" s="27">
        <v>98973</v>
      </c>
      <c r="B14923" s="28" t="s">
        <v>4585</v>
      </c>
      <c r="C14923" s="28" t="s">
        <v>7022</v>
      </c>
      <c r="D14923" s="25">
        <v>42433</v>
      </c>
      <c r="E14923" s="28" t="s">
        <v>8672</v>
      </c>
      <c r="F14923" s="26">
        <v>5000</v>
      </c>
      <c r="G14923" s="28" t="s">
        <v>8021</v>
      </c>
      <c r="H14923" s="28" t="s">
        <v>5948</v>
      </c>
      <c r="K14923" s="29">
        <v>42463</v>
      </c>
      <c r="L14923" s="28" t="s">
        <v>5864</v>
      </c>
      <c r="M14923" s="28">
        <v>100010</v>
      </c>
    </row>
    <row r="14924" spans="1:13" x14ac:dyDescent="0.2">
      <c r="A14924" s="27">
        <v>98971</v>
      </c>
      <c r="B14924" s="28" t="s">
        <v>4573</v>
      </c>
      <c r="C14924" s="28" t="s">
        <v>7022</v>
      </c>
      <c r="D14924" s="25">
        <v>42433</v>
      </c>
      <c r="F14924" s="26">
        <v>2.4</v>
      </c>
      <c r="G14924" s="28" t="s">
        <v>2201</v>
      </c>
      <c r="H14924" s="28" t="s">
        <v>7151</v>
      </c>
      <c r="J14924" s="28" t="s">
        <v>4911</v>
      </c>
      <c r="K14924" s="29">
        <v>42433</v>
      </c>
      <c r="L14924" s="28" t="s">
        <v>5361</v>
      </c>
      <c r="M14924" s="28" t="s">
        <v>8639</v>
      </c>
    </row>
    <row r="14925" spans="1:13" hidden="1" x14ac:dyDescent="0.2">
      <c r="A14925" s="27">
        <v>98972</v>
      </c>
      <c r="B14925" s="28" t="s">
        <v>4579</v>
      </c>
      <c r="C14925" s="28" t="s">
        <v>7022</v>
      </c>
      <c r="D14925" s="25">
        <v>42433</v>
      </c>
      <c r="F14925" s="26">
        <v>2318.08</v>
      </c>
      <c r="G14925" s="28" t="s">
        <v>5135</v>
      </c>
      <c r="H14925" s="28" t="s">
        <v>6667</v>
      </c>
      <c r="K14925" s="29">
        <v>42433</v>
      </c>
      <c r="L14925" s="28" t="s">
        <v>5538</v>
      </c>
      <c r="M14925" s="28" t="s">
        <v>8343</v>
      </c>
    </row>
    <row r="14926" spans="1:13" hidden="1" x14ac:dyDescent="0.2">
      <c r="A14926" s="27">
        <v>99178</v>
      </c>
      <c r="B14926" s="28" t="s">
        <v>4573</v>
      </c>
      <c r="C14926" s="28" t="s">
        <v>4580</v>
      </c>
      <c r="D14926" s="25">
        <v>42401</v>
      </c>
      <c r="E14926" s="28" t="s">
        <v>7829</v>
      </c>
      <c r="F14926" s="26">
        <v>60</v>
      </c>
      <c r="G14926" s="28" t="s">
        <v>3696</v>
      </c>
      <c r="H14926" s="28" t="s">
        <v>3488</v>
      </c>
      <c r="J14926" s="28" t="s">
        <v>4908</v>
      </c>
    </row>
    <row r="14927" spans="1:13" hidden="1" x14ac:dyDescent="0.2">
      <c r="A14927" s="27">
        <v>99179</v>
      </c>
      <c r="B14927" s="28" t="s">
        <v>4573</v>
      </c>
      <c r="C14927" s="28" t="s">
        <v>4580</v>
      </c>
      <c r="D14927" s="25">
        <v>42401</v>
      </c>
      <c r="E14927" s="28" t="s">
        <v>7830</v>
      </c>
      <c r="F14927" s="26">
        <v>40</v>
      </c>
      <c r="G14927" s="28" t="s">
        <v>7120</v>
      </c>
      <c r="H14927" s="28" t="s">
        <v>3484</v>
      </c>
      <c r="J14927" s="28" t="s">
        <v>4908</v>
      </c>
    </row>
    <row r="14928" spans="1:13" hidden="1" x14ac:dyDescent="0.2">
      <c r="A14928" s="27">
        <v>99180</v>
      </c>
      <c r="B14928" s="28" t="s">
        <v>4573</v>
      </c>
      <c r="C14928" s="28" t="s">
        <v>4580</v>
      </c>
      <c r="D14928" s="25">
        <v>42401</v>
      </c>
      <c r="E14928" s="28" t="s">
        <v>7831</v>
      </c>
      <c r="F14928" s="26">
        <v>40</v>
      </c>
      <c r="G14928" s="28" t="s">
        <v>2203</v>
      </c>
      <c r="H14928" s="28" t="s">
        <v>3370</v>
      </c>
      <c r="J14928" s="28" t="s">
        <v>4909</v>
      </c>
    </row>
    <row r="14929" spans="1:13" hidden="1" x14ac:dyDescent="0.2">
      <c r="A14929" s="27">
        <v>99181</v>
      </c>
      <c r="B14929" s="28" t="s">
        <v>4573</v>
      </c>
      <c r="C14929" s="28" t="s">
        <v>4580</v>
      </c>
      <c r="D14929" s="25">
        <v>42401</v>
      </c>
      <c r="E14929" s="28" t="s">
        <v>7832</v>
      </c>
      <c r="F14929" s="26">
        <v>40</v>
      </c>
      <c r="G14929" s="28" t="s">
        <v>2999</v>
      </c>
      <c r="H14929" s="28" t="s">
        <v>7311</v>
      </c>
      <c r="J14929" s="28" t="s">
        <v>4683</v>
      </c>
    </row>
    <row r="14930" spans="1:13" hidden="1" x14ac:dyDescent="0.2">
      <c r="A14930" s="27">
        <v>99182</v>
      </c>
      <c r="B14930" s="28" t="s">
        <v>5150</v>
      </c>
      <c r="C14930" s="28" t="s">
        <v>4580</v>
      </c>
      <c r="D14930" s="25">
        <v>42401</v>
      </c>
      <c r="E14930" s="28" t="s">
        <v>2996</v>
      </c>
      <c r="F14930" s="26">
        <v>-180</v>
      </c>
      <c r="G14930" s="28" t="s">
        <v>4574</v>
      </c>
      <c r="H14930" s="28" t="s">
        <v>6667</v>
      </c>
    </row>
    <row r="14931" spans="1:13" hidden="1" x14ac:dyDescent="0.2">
      <c r="A14931" s="27">
        <v>99183</v>
      </c>
      <c r="B14931" s="28" t="s">
        <v>4573</v>
      </c>
      <c r="C14931" s="28" t="s">
        <v>4580</v>
      </c>
      <c r="D14931" s="25">
        <v>42401</v>
      </c>
      <c r="E14931" s="28" t="s">
        <v>2997</v>
      </c>
      <c r="F14931" s="26">
        <v>0</v>
      </c>
      <c r="G14931" s="28" t="s">
        <v>4595</v>
      </c>
      <c r="H14931" s="28" t="s">
        <v>3370</v>
      </c>
    </row>
    <row r="14932" spans="1:13" hidden="1" x14ac:dyDescent="0.2">
      <c r="A14932" s="27">
        <v>99184</v>
      </c>
      <c r="B14932" s="28" t="s">
        <v>4579</v>
      </c>
      <c r="C14932" s="28" t="s">
        <v>7022</v>
      </c>
      <c r="D14932" s="25">
        <v>42461</v>
      </c>
      <c r="F14932" s="26">
        <v>250</v>
      </c>
      <c r="G14932" s="28" t="s">
        <v>2882</v>
      </c>
      <c r="H14932" s="28" t="s">
        <v>6667</v>
      </c>
      <c r="K14932" s="29">
        <v>42461</v>
      </c>
      <c r="L14932" s="28" t="s">
        <v>8326</v>
      </c>
      <c r="M14932" s="28" t="s">
        <v>5833</v>
      </c>
    </row>
    <row r="14933" spans="1:13" hidden="1" x14ac:dyDescent="0.2">
      <c r="A14933" s="27">
        <v>99185</v>
      </c>
      <c r="B14933" s="28" t="s">
        <v>4579</v>
      </c>
      <c r="C14933" s="28" t="s">
        <v>7022</v>
      </c>
      <c r="D14933" s="25">
        <v>42461</v>
      </c>
      <c r="F14933" s="26">
        <v>250</v>
      </c>
      <c r="G14933" s="28" t="s">
        <v>2883</v>
      </c>
      <c r="H14933" s="28" t="s">
        <v>6667</v>
      </c>
      <c r="K14933" s="29">
        <v>42461</v>
      </c>
      <c r="L14933" s="28" t="s">
        <v>8326</v>
      </c>
      <c r="M14933" s="28" t="s">
        <v>5834</v>
      </c>
    </row>
    <row r="14934" spans="1:13" hidden="1" x14ac:dyDescent="0.2">
      <c r="A14934" s="27">
        <v>99186</v>
      </c>
      <c r="B14934" s="28" t="s">
        <v>4573</v>
      </c>
      <c r="C14934" s="28" t="s">
        <v>7022</v>
      </c>
      <c r="D14934" s="25">
        <v>42461</v>
      </c>
      <c r="E14934" s="28" t="s">
        <v>7162</v>
      </c>
      <c r="F14934" s="26">
        <v>220</v>
      </c>
      <c r="G14934" s="28" t="s">
        <v>4595</v>
      </c>
      <c r="H14934" s="28" t="s">
        <v>3370</v>
      </c>
      <c r="J14934" s="28" t="s">
        <v>4906</v>
      </c>
      <c r="K14934" s="29">
        <v>42461</v>
      </c>
      <c r="L14934" s="28" t="s">
        <v>8326</v>
      </c>
      <c r="M14934" s="28" t="s">
        <v>5836</v>
      </c>
    </row>
    <row r="14935" spans="1:13" hidden="1" x14ac:dyDescent="0.2">
      <c r="A14935" s="27">
        <v>99187</v>
      </c>
      <c r="B14935" s="28" t="s">
        <v>4579</v>
      </c>
      <c r="C14935" s="28" t="s">
        <v>7022</v>
      </c>
      <c r="D14935" s="25">
        <v>42461</v>
      </c>
      <c r="F14935" s="26">
        <v>150</v>
      </c>
      <c r="G14935" s="28" t="s">
        <v>2885</v>
      </c>
      <c r="H14935" s="28" t="s">
        <v>6667</v>
      </c>
      <c r="K14935" s="29">
        <v>42461</v>
      </c>
      <c r="L14935" s="28" t="s">
        <v>8326</v>
      </c>
      <c r="M14935" s="28" t="s">
        <v>5837</v>
      </c>
    </row>
    <row r="14936" spans="1:13" hidden="1" x14ac:dyDescent="0.2">
      <c r="A14936" s="27">
        <v>99188</v>
      </c>
      <c r="B14936" s="28" t="s">
        <v>4573</v>
      </c>
      <c r="C14936" s="28" t="s">
        <v>7022</v>
      </c>
      <c r="D14936" s="25">
        <v>42461</v>
      </c>
      <c r="E14936" s="28" t="s">
        <v>7163</v>
      </c>
      <c r="F14936" s="26">
        <v>150</v>
      </c>
      <c r="G14936" s="28" t="s">
        <v>4595</v>
      </c>
      <c r="H14936" s="28" t="s">
        <v>3370</v>
      </c>
      <c r="J14936" s="28" t="s">
        <v>4905</v>
      </c>
      <c r="K14936" s="29">
        <v>42461</v>
      </c>
      <c r="L14936" s="28" t="s">
        <v>8326</v>
      </c>
      <c r="M14936" s="28" t="s">
        <v>5838</v>
      </c>
    </row>
    <row r="14937" spans="1:13" hidden="1" x14ac:dyDescent="0.2">
      <c r="A14937" s="27">
        <v>99189</v>
      </c>
      <c r="B14937" s="28" t="s">
        <v>4579</v>
      </c>
      <c r="C14937" s="28" t="s">
        <v>7022</v>
      </c>
      <c r="D14937" s="25">
        <v>42461</v>
      </c>
      <c r="F14937" s="26">
        <v>80</v>
      </c>
      <c r="G14937" s="28" t="s">
        <v>2886</v>
      </c>
      <c r="H14937" s="28" t="s">
        <v>6667</v>
      </c>
      <c r="K14937" s="29">
        <v>42461</v>
      </c>
      <c r="L14937" s="28" t="s">
        <v>8326</v>
      </c>
      <c r="M14937" s="28" t="s">
        <v>5839</v>
      </c>
    </row>
    <row r="14938" spans="1:13" hidden="1" x14ac:dyDescent="0.2">
      <c r="A14938" s="27">
        <v>99190</v>
      </c>
      <c r="B14938" s="28" t="s">
        <v>4573</v>
      </c>
      <c r="C14938" s="28" t="s">
        <v>7022</v>
      </c>
      <c r="D14938" s="25">
        <v>42461</v>
      </c>
      <c r="F14938" s="26">
        <v>50</v>
      </c>
      <c r="K14938" s="29">
        <v>42461</v>
      </c>
      <c r="L14938" s="28" t="s">
        <v>8326</v>
      </c>
      <c r="M14938" s="28" t="s">
        <v>8645</v>
      </c>
    </row>
    <row r="14939" spans="1:13" hidden="1" x14ac:dyDescent="0.2">
      <c r="A14939" s="27">
        <v>99191</v>
      </c>
      <c r="B14939" s="28" t="s">
        <v>4579</v>
      </c>
      <c r="C14939" s="28" t="s">
        <v>7022</v>
      </c>
      <c r="D14939" s="25">
        <v>42461</v>
      </c>
      <c r="F14939" s="26">
        <v>50</v>
      </c>
      <c r="G14939" s="28" t="s">
        <v>2884</v>
      </c>
      <c r="H14939" s="28" t="s">
        <v>6667</v>
      </c>
      <c r="K14939" s="29">
        <v>42461</v>
      </c>
      <c r="L14939" s="28" t="s">
        <v>8326</v>
      </c>
      <c r="M14939" s="28" t="s">
        <v>5835</v>
      </c>
    </row>
    <row r="14940" spans="1:13" hidden="1" x14ac:dyDescent="0.2">
      <c r="A14940" s="27">
        <v>99192</v>
      </c>
      <c r="B14940" s="28" t="s">
        <v>4579</v>
      </c>
      <c r="C14940" s="28" t="s">
        <v>7022</v>
      </c>
      <c r="D14940" s="25">
        <v>42461</v>
      </c>
      <c r="F14940" s="26">
        <v>50</v>
      </c>
      <c r="G14940" s="28" t="s">
        <v>2887</v>
      </c>
      <c r="H14940" s="28" t="s">
        <v>6667</v>
      </c>
      <c r="K14940" s="29">
        <v>42461</v>
      </c>
      <c r="L14940" s="28" t="s">
        <v>8326</v>
      </c>
      <c r="M14940" s="28" t="s">
        <v>5840</v>
      </c>
    </row>
    <row r="14941" spans="1:13" hidden="1" x14ac:dyDescent="0.2">
      <c r="A14941" s="27">
        <v>99193</v>
      </c>
      <c r="B14941" s="28" t="s">
        <v>4573</v>
      </c>
      <c r="C14941" s="28" t="s">
        <v>7022</v>
      </c>
      <c r="D14941" s="25">
        <v>42461</v>
      </c>
      <c r="E14941" s="28" t="s">
        <v>5365</v>
      </c>
      <c r="F14941" s="26">
        <v>184.86</v>
      </c>
      <c r="G14941" s="28" t="s">
        <v>4597</v>
      </c>
      <c r="H14941" s="28" t="s">
        <v>3381</v>
      </c>
      <c r="J14941" s="28" t="s">
        <v>4909</v>
      </c>
      <c r="K14941" s="29">
        <v>42461</v>
      </c>
      <c r="L14941" s="28" t="s">
        <v>5538</v>
      </c>
      <c r="M14941" s="28" t="s">
        <v>5841</v>
      </c>
    </row>
    <row r="14942" spans="1:13" hidden="1" x14ac:dyDescent="0.2">
      <c r="A14942" s="27">
        <v>99194</v>
      </c>
      <c r="B14942" s="28" t="s">
        <v>4579</v>
      </c>
      <c r="C14942" s="28" t="s">
        <v>7022</v>
      </c>
      <c r="D14942" s="25">
        <v>42461</v>
      </c>
      <c r="F14942" s="26">
        <v>2759.01</v>
      </c>
      <c r="G14942" s="28" t="s">
        <v>5135</v>
      </c>
      <c r="H14942" s="28" t="s">
        <v>6667</v>
      </c>
      <c r="K14942" s="29">
        <v>42461</v>
      </c>
      <c r="L14942" s="28" t="s">
        <v>5538</v>
      </c>
      <c r="M14942" s="28" t="s">
        <v>8343</v>
      </c>
    </row>
    <row r="14943" spans="1:13" hidden="1" x14ac:dyDescent="0.2">
      <c r="A14943" s="27">
        <v>99195</v>
      </c>
      <c r="B14943" s="28" t="s">
        <v>4573</v>
      </c>
      <c r="C14943" s="28" t="s">
        <v>7022</v>
      </c>
      <c r="D14943" s="25">
        <v>42461</v>
      </c>
      <c r="F14943" s="26">
        <v>5</v>
      </c>
      <c r="G14943" s="28" t="s">
        <v>5134</v>
      </c>
      <c r="H14943" s="28" t="s">
        <v>7323</v>
      </c>
      <c r="K14943" s="29">
        <v>42373</v>
      </c>
      <c r="L14943" s="28" t="s">
        <v>5538</v>
      </c>
      <c r="M14943" s="28" t="s">
        <v>8769</v>
      </c>
    </row>
    <row r="14944" spans="1:13" hidden="1" x14ac:dyDescent="0.2">
      <c r="A14944" s="27">
        <v>99196</v>
      </c>
      <c r="B14944" s="28" t="s">
        <v>4573</v>
      </c>
      <c r="C14944" s="28" t="s">
        <v>7022</v>
      </c>
      <c r="D14944" s="25">
        <v>42461</v>
      </c>
      <c r="F14944" s="26">
        <v>44.27</v>
      </c>
      <c r="G14944" s="28" t="s">
        <v>6021</v>
      </c>
      <c r="H14944" s="28" t="s">
        <v>3381</v>
      </c>
      <c r="J14944" s="28" t="s">
        <v>4909</v>
      </c>
      <c r="K14944" s="29">
        <v>42461</v>
      </c>
      <c r="L14944" s="28" t="s">
        <v>5538</v>
      </c>
      <c r="M14944" s="28" t="s">
        <v>5843</v>
      </c>
    </row>
    <row r="14945" spans="1:13" hidden="1" x14ac:dyDescent="0.2">
      <c r="A14945" s="27">
        <v>99197</v>
      </c>
      <c r="B14945" s="28" t="s">
        <v>4573</v>
      </c>
      <c r="C14945" s="28" t="s">
        <v>7022</v>
      </c>
      <c r="D14945" s="25">
        <v>42461</v>
      </c>
      <c r="F14945" s="26">
        <v>12.18</v>
      </c>
      <c r="G14945" s="28" t="s">
        <v>6022</v>
      </c>
      <c r="H14945" s="28" t="s">
        <v>3381</v>
      </c>
      <c r="J14945" s="28" t="s">
        <v>4909</v>
      </c>
      <c r="K14945" s="29">
        <v>42461</v>
      </c>
      <c r="L14945" s="28" t="s">
        <v>5538</v>
      </c>
      <c r="M14945" s="28" t="s">
        <v>5844</v>
      </c>
    </row>
    <row r="14946" spans="1:13" hidden="1" x14ac:dyDescent="0.2">
      <c r="A14946" s="27">
        <v>99198</v>
      </c>
      <c r="B14946" s="28" t="s">
        <v>4573</v>
      </c>
      <c r="C14946" s="28" t="s">
        <v>7022</v>
      </c>
      <c r="D14946" s="25">
        <v>42461</v>
      </c>
      <c r="E14946" s="28" t="s">
        <v>3382</v>
      </c>
      <c r="F14946" s="26">
        <v>144</v>
      </c>
      <c r="G14946" s="28" t="s">
        <v>5414</v>
      </c>
      <c r="H14946" s="28" t="s">
        <v>3381</v>
      </c>
      <c r="J14946" s="28" t="s">
        <v>4909</v>
      </c>
      <c r="K14946" s="29">
        <v>42461</v>
      </c>
      <c r="L14946" s="28" t="s">
        <v>5538</v>
      </c>
      <c r="M14946" s="28" t="s">
        <v>5845</v>
      </c>
    </row>
    <row r="14947" spans="1:13" hidden="1" x14ac:dyDescent="0.2">
      <c r="A14947" s="27">
        <v>99199</v>
      </c>
      <c r="B14947" s="28" t="s">
        <v>4579</v>
      </c>
      <c r="C14947" s="28" t="s">
        <v>7022</v>
      </c>
      <c r="D14947" s="25">
        <v>42461</v>
      </c>
      <c r="F14947" s="26">
        <v>50</v>
      </c>
      <c r="G14947" s="28" t="s">
        <v>5133</v>
      </c>
      <c r="H14947" s="28" t="s">
        <v>6667</v>
      </c>
      <c r="K14947" s="29">
        <v>42461</v>
      </c>
      <c r="L14947" s="28" t="s">
        <v>5538</v>
      </c>
      <c r="M14947" s="28" t="s">
        <v>5846</v>
      </c>
    </row>
    <row r="14948" spans="1:13" hidden="1" x14ac:dyDescent="0.2">
      <c r="A14948" s="27">
        <v>99200</v>
      </c>
      <c r="B14948" s="28" t="s">
        <v>4573</v>
      </c>
      <c r="C14948" s="28" t="s">
        <v>7022</v>
      </c>
      <c r="D14948" s="25">
        <v>42461</v>
      </c>
      <c r="E14948" s="28" t="s">
        <v>7946</v>
      </c>
      <c r="F14948" s="26">
        <v>10.85</v>
      </c>
      <c r="G14948" s="28" t="s">
        <v>5151</v>
      </c>
      <c r="H14948" s="28" t="s">
        <v>7321</v>
      </c>
      <c r="J14948" s="28" t="s">
        <v>4907</v>
      </c>
      <c r="K14948" s="29">
        <v>42461</v>
      </c>
      <c r="L14948" s="28" t="s">
        <v>5538</v>
      </c>
      <c r="M14948" s="28" t="s">
        <v>8770</v>
      </c>
    </row>
    <row r="14949" spans="1:13" hidden="1" x14ac:dyDescent="0.2">
      <c r="A14949" s="27">
        <v>99201</v>
      </c>
      <c r="B14949" s="28" t="s">
        <v>4573</v>
      </c>
      <c r="C14949" s="28" t="s">
        <v>7022</v>
      </c>
      <c r="D14949" s="25">
        <v>42461</v>
      </c>
      <c r="E14949" s="28" t="s">
        <v>6701</v>
      </c>
      <c r="F14949" s="26">
        <v>375</v>
      </c>
      <c r="G14949" s="28" t="s">
        <v>5678</v>
      </c>
      <c r="H14949" s="28" t="s">
        <v>7154</v>
      </c>
      <c r="J14949" s="28" t="s">
        <v>4906</v>
      </c>
      <c r="K14949" s="29">
        <v>42461</v>
      </c>
      <c r="L14949" s="28" t="s">
        <v>5538</v>
      </c>
      <c r="M14949" s="28" t="s">
        <v>5847</v>
      </c>
    </row>
    <row r="14950" spans="1:13" x14ac:dyDescent="0.2">
      <c r="A14950" s="27">
        <v>99202</v>
      </c>
      <c r="B14950" s="28" t="s">
        <v>4573</v>
      </c>
      <c r="C14950" s="28" t="s">
        <v>7022</v>
      </c>
      <c r="D14950" s="25">
        <v>42460</v>
      </c>
      <c r="F14950" s="26">
        <v>4.8</v>
      </c>
      <c r="G14950" s="28" t="s">
        <v>2201</v>
      </c>
      <c r="H14950" s="28" t="s">
        <v>7151</v>
      </c>
      <c r="J14950" s="28" t="s">
        <v>4911</v>
      </c>
      <c r="K14950" s="29">
        <v>42460</v>
      </c>
      <c r="L14950" s="28" t="s">
        <v>5361</v>
      </c>
      <c r="M14950" s="28" t="s">
        <v>8771</v>
      </c>
    </row>
    <row r="14951" spans="1:13" hidden="1" x14ac:dyDescent="0.2">
      <c r="A14951" s="27">
        <v>99203</v>
      </c>
      <c r="B14951" s="28" t="s">
        <v>4573</v>
      </c>
      <c r="C14951" s="28" t="s">
        <v>7022</v>
      </c>
      <c r="D14951" s="25">
        <v>42460</v>
      </c>
      <c r="F14951" s="26">
        <v>17</v>
      </c>
      <c r="G14951" s="28" t="s">
        <v>5136</v>
      </c>
      <c r="H14951" s="28" t="s">
        <v>3381</v>
      </c>
      <c r="J14951" s="28" t="s">
        <v>4911</v>
      </c>
      <c r="K14951" s="29">
        <v>42460</v>
      </c>
      <c r="L14951" s="28" t="s">
        <v>5538</v>
      </c>
      <c r="M14951" s="28" t="s">
        <v>5848</v>
      </c>
    </row>
    <row r="14952" spans="1:13" hidden="1" x14ac:dyDescent="0.2">
      <c r="A14952" s="27">
        <v>99204</v>
      </c>
      <c r="B14952" s="28" t="s">
        <v>5138</v>
      </c>
      <c r="C14952" s="28" t="s">
        <v>7022</v>
      </c>
      <c r="D14952" s="25">
        <v>42460</v>
      </c>
      <c r="E14952" s="28" t="s">
        <v>3943</v>
      </c>
      <c r="F14952" s="26">
        <v>226.55</v>
      </c>
      <c r="G14952" s="28" t="s">
        <v>8787</v>
      </c>
      <c r="H14952" s="28" t="s">
        <v>3381</v>
      </c>
      <c r="J14952" s="28" t="s">
        <v>4909</v>
      </c>
      <c r="K14952" s="29" t="s">
        <v>8788</v>
      </c>
      <c r="L14952" s="28" t="s">
        <v>5538</v>
      </c>
      <c r="M14952" s="28" t="s">
        <v>8772</v>
      </c>
    </row>
    <row r="14953" spans="1:13" x14ac:dyDescent="0.2">
      <c r="A14953" s="27">
        <v>99205</v>
      </c>
      <c r="B14953" s="28" t="s">
        <v>4573</v>
      </c>
      <c r="C14953" s="28" t="s">
        <v>7022</v>
      </c>
      <c r="D14953" s="25">
        <v>42459</v>
      </c>
      <c r="F14953" s="26">
        <v>4.8</v>
      </c>
      <c r="G14953" s="28" t="s">
        <v>2201</v>
      </c>
      <c r="H14953" s="28" t="s">
        <v>7151</v>
      </c>
      <c r="J14953" s="28" t="s">
        <v>4911</v>
      </c>
      <c r="K14953" s="29">
        <v>42459</v>
      </c>
      <c r="L14953" s="28" t="s">
        <v>5361</v>
      </c>
      <c r="M14953" s="28" t="s">
        <v>8773</v>
      </c>
    </row>
    <row r="14954" spans="1:13" hidden="1" x14ac:dyDescent="0.2">
      <c r="A14954" s="27">
        <v>99206</v>
      </c>
      <c r="B14954" s="28" t="s">
        <v>4579</v>
      </c>
      <c r="C14954" s="28" t="s">
        <v>7022</v>
      </c>
      <c r="D14954" s="25">
        <v>42458</v>
      </c>
      <c r="F14954" s="26">
        <v>50</v>
      </c>
      <c r="G14954" s="28" t="s">
        <v>4580</v>
      </c>
      <c r="H14954" s="28" t="s">
        <v>6667</v>
      </c>
      <c r="K14954" s="29">
        <v>42458</v>
      </c>
      <c r="L14954" s="28" t="s">
        <v>5540</v>
      </c>
      <c r="M14954" s="28" t="s">
        <v>8774</v>
      </c>
    </row>
    <row r="14955" spans="1:13" hidden="1" x14ac:dyDescent="0.2">
      <c r="A14955" s="27">
        <v>99207</v>
      </c>
      <c r="B14955" s="28" t="s">
        <v>4579</v>
      </c>
      <c r="C14955" s="28" t="s">
        <v>7022</v>
      </c>
      <c r="D14955" s="25">
        <v>42458</v>
      </c>
      <c r="F14955" s="26">
        <v>20</v>
      </c>
      <c r="G14955" s="28" t="s">
        <v>4580</v>
      </c>
      <c r="H14955" s="28" t="s">
        <v>6667</v>
      </c>
      <c r="K14955" s="29">
        <v>42458</v>
      </c>
      <c r="L14955" s="28" t="s">
        <v>5540</v>
      </c>
      <c r="M14955" s="28" t="s">
        <v>8333</v>
      </c>
    </row>
    <row r="14956" spans="1:13" hidden="1" x14ac:dyDescent="0.2">
      <c r="A14956" s="27">
        <v>99208</v>
      </c>
      <c r="B14956" s="28" t="s">
        <v>4579</v>
      </c>
      <c r="C14956" s="28" t="s">
        <v>7022</v>
      </c>
      <c r="D14956" s="25">
        <v>42458</v>
      </c>
      <c r="F14956" s="26">
        <v>80</v>
      </c>
      <c r="G14956" s="28" t="s">
        <v>4580</v>
      </c>
      <c r="H14956" s="28" t="s">
        <v>6667</v>
      </c>
      <c r="K14956" s="29">
        <v>42458</v>
      </c>
      <c r="L14956" s="28" t="s">
        <v>5540</v>
      </c>
      <c r="M14956" s="28" t="s">
        <v>8342</v>
      </c>
    </row>
    <row r="14957" spans="1:13" hidden="1" x14ac:dyDescent="0.2">
      <c r="A14957" s="27">
        <v>99209</v>
      </c>
      <c r="B14957" s="28" t="s">
        <v>4573</v>
      </c>
      <c r="C14957" s="28" t="s">
        <v>7022</v>
      </c>
      <c r="D14957" s="25">
        <v>42458</v>
      </c>
      <c r="F14957" s="26">
        <v>44.34</v>
      </c>
      <c r="G14957" s="28" t="s">
        <v>7301</v>
      </c>
      <c r="H14957" s="28" t="s">
        <v>3365</v>
      </c>
      <c r="J14957" s="28" t="s">
        <v>4909</v>
      </c>
      <c r="K14957" s="29">
        <v>42458</v>
      </c>
      <c r="L14957" s="28" t="s">
        <v>5361</v>
      </c>
      <c r="M14957" s="28" t="s">
        <v>8775</v>
      </c>
    </row>
    <row r="14958" spans="1:13" hidden="1" x14ac:dyDescent="0.2">
      <c r="A14958" s="27">
        <v>99210</v>
      </c>
      <c r="B14958" s="28" t="s">
        <v>4573</v>
      </c>
      <c r="C14958" s="28" t="s">
        <v>7022</v>
      </c>
      <c r="D14958" s="25">
        <v>42458</v>
      </c>
      <c r="F14958" s="26">
        <v>110</v>
      </c>
      <c r="G14958" s="28" t="s">
        <v>5152</v>
      </c>
      <c r="H14958" s="28" t="s">
        <v>7311</v>
      </c>
      <c r="J14958" s="28" t="s">
        <v>4683</v>
      </c>
      <c r="K14958" s="29">
        <v>42458</v>
      </c>
      <c r="L14958" s="28" t="s">
        <v>8326</v>
      </c>
      <c r="M14958" s="28" t="s">
        <v>8327</v>
      </c>
    </row>
    <row r="14959" spans="1:13" hidden="1" x14ac:dyDescent="0.2">
      <c r="A14959" s="27">
        <v>99211</v>
      </c>
      <c r="B14959" s="28" t="s">
        <v>4573</v>
      </c>
      <c r="C14959" s="28" t="s">
        <v>7022</v>
      </c>
      <c r="D14959" s="25">
        <v>42458</v>
      </c>
      <c r="F14959" s="26">
        <v>54.01</v>
      </c>
      <c r="G14959" s="28" t="s">
        <v>6790</v>
      </c>
      <c r="H14959" s="28" t="s">
        <v>3381</v>
      </c>
      <c r="J14959" s="28" t="s">
        <v>4909</v>
      </c>
      <c r="K14959" s="29">
        <v>42458</v>
      </c>
      <c r="L14959" s="28" t="s">
        <v>5538</v>
      </c>
      <c r="M14959" s="28" t="s">
        <v>5849</v>
      </c>
    </row>
    <row r="14960" spans="1:13" hidden="1" x14ac:dyDescent="0.2">
      <c r="A14960" s="27">
        <v>99212</v>
      </c>
      <c r="B14960" s="28" t="s">
        <v>4585</v>
      </c>
      <c r="C14960" s="28" t="s">
        <v>7022</v>
      </c>
      <c r="D14960" s="25">
        <v>42458</v>
      </c>
      <c r="E14960" s="28" t="s">
        <v>8796</v>
      </c>
      <c r="F14960" s="26">
        <v>10000</v>
      </c>
      <c r="G14960" s="28" t="s">
        <v>8795</v>
      </c>
      <c r="H14960" s="28" t="s">
        <v>5948</v>
      </c>
      <c r="J14960" s="28" t="s">
        <v>4911</v>
      </c>
      <c r="K14960" s="29" t="s">
        <v>8797</v>
      </c>
      <c r="L14960" s="28" t="s">
        <v>5538</v>
      </c>
      <c r="M14960" s="28" t="s">
        <v>8776</v>
      </c>
    </row>
    <row r="14961" spans="1:13" hidden="1" x14ac:dyDescent="0.2">
      <c r="A14961" s="27">
        <v>99213</v>
      </c>
      <c r="B14961" s="28" t="s">
        <v>4592</v>
      </c>
      <c r="C14961" s="28" t="s">
        <v>7022</v>
      </c>
      <c r="D14961" s="25">
        <v>42453</v>
      </c>
      <c r="F14961" s="26">
        <v>-5968.38</v>
      </c>
      <c r="G14961" s="28" t="s">
        <v>4593</v>
      </c>
      <c r="H14961" s="28" t="s">
        <v>6666</v>
      </c>
      <c r="J14961" s="28" t="s">
        <v>4911</v>
      </c>
      <c r="K14961" s="29">
        <v>42453</v>
      </c>
      <c r="L14961" s="28" t="s">
        <v>5544</v>
      </c>
      <c r="M14961" s="28" t="s">
        <v>5854</v>
      </c>
    </row>
    <row r="14962" spans="1:13" x14ac:dyDescent="0.2">
      <c r="A14962" s="27">
        <v>99214</v>
      </c>
      <c r="B14962" s="28" t="s">
        <v>4573</v>
      </c>
      <c r="C14962" s="28" t="s">
        <v>7022</v>
      </c>
      <c r="D14962" s="25">
        <v>42453</v>
      </c>
      <c r="F14962" s="26">
        <v>2.4</v>
      </c>
      <c r="G14962" s="28" t="s">
        <v>2201</v>
      </c>
      <c r="H14962" s="28" t="s">
        <v>7151</v>
      </c>
      <c r="J14962" s="28" t="s">
        <v>4911</v>
      </c>
      <c r="K14962" s="29">
        <v>42453</v>
      </c>
      <c r="L14962" s="28" t="s">
        <v>5361</v>
      </c>
      <c r="M14962" s="28" t="s">
        <v>8777</v>
      </c>
    </row>
    <row r="14963" spans="1:13" hidden="1" x14ac:dyDescent="0.2">
      <c r="A14963" s="27">
        <v>99215</v>
      </c>
      <c r="B14963" s="28" t="s">
        <v>4592</v>
      </c>
      <c r="C14963" s="28" t="s">
        <v>7022</v>
      </c>
      <c r="D14963" s="25">
        <v>42452</v>
      </c>
      <c r="F14963" s="26">
        <v>-1301.08</v>
      </c>
      <c r="G14963" s="28" t="s">
        <v>3622</v>
      </c>
      <c r="H14963" s="28" t="s">
        <v>6666</v>
      </c>
      <c r="J14963" s="28" t="s">
        <v>4907</v>
      </c>
      <c r="K14963" s="29">
        <v>42452</v>
      </c>
      <c r="L14963" s="28" t="s">
        <v>5544</v>
      </c>
      <c r="M14963" s="28" t="s">
        <v>5888</v>
      </c>
    </row>
    <row r="14964" spans="1:13" x14ac:dyDescent="0.2">
      <c r="A14964" s="27">
        <v>99216</v>
      </c>
      <c r="B14964" s="28" t="s">
        <v>4573</v>
      </c>
      <c r="C14964" s="28" t="s">
        <v>7022</v>
      </c>
      <c r="D14964" s="25">
        <v>42452</v>
      </c>
      <c r="F14964" s="26">
        <v>2.4</v>
      </c>
      <c r="G14964" s="28" t="s">
        <v>2201</v>
      </c>
      <c r="H14964" s="28" t="s">
        <v>7151</v>
      </c>
      <c r="J14964" s="28" t="s">
        <v>4911</v>
      </c>
      <c r="K14964" s="29">
        <v>42452</v>
      </c>
      <c r="L14964" s="28" t="s">
        <v>5361</v>
      </c>
      <c r="M14964" s="28" t="s">
        <v>8778</v>
      </c>
    </row>
    <row r="14965" spans="1:13" hidden="1" x14ac:dyDescent="0.2">
      <c r="A14965" s="27">
        <v>99217</v>
      </c>
      <c r="B14965" s="28" t="s">
        <v>4573</v>
      </c>
      <c r="C14965" s="28" t="s">
        <v>7022</v>
      </c>
      <c r="D14965" s="25">
        <v>42452</v>
      </c>
      <c r="E14965" s="28" t="s">
        <v>3389</v>
      </c>
      <c r="F14965" s="26">
        <v>49.15</v>
      </c>
      <c r="G14965" s="28" t="s">
        <v>5139</v>
      </c>
      <c r="H14965" s="28" t="s">
        <v>3381</v>
      </c>
      <c r="J14965" s="28" t="s">
        <v>4911</v>
      </c>
      <c r="K14965" s="29">
        <v>42452</v>
      </c>
      <c r="L14965" s="28" t="s">
        <v>5538</v>
      </c>
      <c r="M14965" s="28" t="s">
        <v>5855</v>
      </c>
    </row>
    <row r="14966" spans="1:13" hidden="1" x14ac:dyDescent="0.2">
      <c r="A14966" s="27">
        <v>99218</v>
      </c>
      <c r="B14966" s="28" t="s">
        <v>4585</v>
      </c>
      <c r="C14966" s="28" t="s">
        <v>7022</v>
      </c>
      <c r="D14966" s="25">
        <v>42451</v>
      </c>
      <c r="F14966" s="26">
        <v>20.8</v>
      </c>
      <c r="G14966" s="28" t="s">
        <v>5141</v>
      </c>
      <c r="H14966" s="28" t="s">
        <v>7316</v>
      </c>
      <c r="J14966" s="28" t="s">
        <v>4907</v>
      </c>
      <c r="K14966" s="29">
        <v>42451</v>
      </c>
      <c r="L14966" s="28" t="s">
        <v>5538</v>
      </c>
      <c r="M14966" s="28" t="s">
        <v>5856</v>
      </c>
    </row>
    <row r="14967" spans="1:13" hidden="1" x14ac:dyDescent="0.2">
      <c r="A14967" s="27">
        <v>99219</v>
      </c>
      <c r="B14967" s="28" t="s">
        <v>4573</v>
      </c>
      <c r="C14967" s="28" t="s">
        <v>7022</v>
      </c>
      <c r="D14967" s="25">
        <v>42451</v>
      </c>
      <c r="F14967" s="26">
        <v>75</v>
      </c>
      <c r="K14967" s="29">
        <v>42451</v>
      </c>
      <c r="L14967" s="28" t="s">
        <v>5864</v>
      </c>
      <c r="M14967" s="28">
        <v>100011</v>
      </c>
    </row>
    <row r="14968" spans="1:13" hidden="1" x14ac:dyDescent="0.2">
      <c r="A14968" s="27">
        <v>99220</v>
      </c>
      <c r="B14968" s="28" t="s">
        <v>4573</v>
      </c>
      <c r="C14968" s="28" t="s">
        <v>7022</v>
      </c>
      <c r="D14968" s="25">
        <v>42450</v>
      </c>
      <c r="F14968" s="26">
        <v>1630.8</v>
      </c>
      <c r="G14968" s="28" t="s">
        <v>3344</v>
      </c>
      <c r="H14968" s="28" t="s">
        <v>7324</v>
      </c>
      <c r="J14968" s="28" t="s">
        <v>4909</v>
      </c>
      <c r="K14968" s="29">
        <v>42450</v>
      </c>
      <c r="L14968" s="28" t="s">
        <v>5361</v>
      </c>
      <c r="M14968" s="28" t="s">
        <v>8779</v>
      </c>
    </row>
    <row r="14969" spans="1:13" hidden="1" x14ac:dyDescent="0.2">
      <c r="A14969" s="27">
        <v>99221</v>
      </c>
      <c r="B14969" s="28" t="s">
        <v>4573</v>
      </c>
      <c r="C14969" s="28" t="s">
        <v>7022</v>
      </c>
      <c r="D14969" s="25">
        <v>42450</v>
      </c>
      <c r="F14969" s="26">
        <v>110</v>
      </c>
      <c r="G14969" s="28" t="s">
        <v>5152</v>
      </c>
      <c r="H14969" s="28" t="s">
        <v>7311</v>
      </c>
      <c r="J14969" s="28" t="s">
        <v>4683</v>
      </c>
      <c r="K14969" s="29">
        <v>42450</v>
      </c>
      <c r="L14969" s="28" t="s">
        <v>8326</v>
      </c>
      <c r="M14969" s="28" t="s">
        <v>8327</v>
      </c>
    </row>
    <row r="14970" spans="1:13" hidden="1" x14ac:dyDescent="0.2">
      <c r="A14970" s="27">
        <v>99222</v>
      </c>
      <c r="B14970" s="28" t="s">
        <v>4573</v>
      </c>
      <c r="C14970" s="28" t="s">
        <v>7022</v>
      </c>
      <c r="D14970" s="25">
        <v>42447</v>
      </c>
      <c r="E14970" s="28" t="s">
        <v>1134</v>
      </c>
      <c r="F14970" s="26">
        <v>37.25</v>
      </c>
      <c r="G14970" s="28" t="s">
        <v>5145</v>
      </c>
      <c r="H14970" s="28" t="s">
        <v>7321</v>
      </c>
      <c r="J14970" s="28" t="s">
        <v>4911</v>
      </c>
      <c r="K14970" s="29">
        <v>42447</v>
      </c>
      <c r="L14970" s="28" t="s">
        <v>5538</v>
      </c>
      <c r="M14970" s="28" t="s">
        <v>5539</v>
      </c>
    </row>
    <row r="14971" spans="1:13" x14ac:dyDescent="0.2">
      <c r="A14971" s="27">
        <v>99223</v>
      </c>
      <c r="B14971" s="28" t="s">
        <v>4573</v>
      </c>
      <c r="C14971" s="28" t="s">
        <v>7022</v>
      </c>
      <c r="D14971" s="25">
        <v>42446</v>
      </c>
      <c r="F14971" s="26">
        <v>2.4</v>
      </c>
      <c r="G14971" s="28" t="s">
        <v>2201</v>
      </c>
      <c r="H14971" s="28" t="s">
        <v>7151</v>
      </c>
      <c r="J14971" s="28" t="s">
        <v>4911</v>
      </c>
      <c r="K14971" s="29">
        <v>42446</v>
      </c>
      <c r="L14971" s="28" t="s">
        <v>5361</v>
      </c>
      <c r="M14971" s="28" t="s">
        <v>8780</v>
      </c>
    </row>
    <row r="14972" spans="1:13" hidden="1" x14ac:dyDescent="0.2">
      <c r="A14972" s="27">
        <v>99224</v>
      </c>
      <c r="B14972" s="28" t="s">
        <v>4585</v>
      </c>
      <c r="C14972" s="28" t="s">
        <v>7022</v>
      </c>
      <c r="D14972" s="25">
        <v>42446</v>
      </c>
      <c r="F14972" s="26">
        <v>79.790000000000006</v>
      </c>
      <c r="G14972" s="28" t="s">
        <v>5142</v>
      </c>
      <c r="H14972" s="28" t="s">
        <v>7316</v>
      </c>
      <c r="K14972" s="29">
        <v>42446</v>
      </c>
      <c r="L14972" s="28" t="s">
        <v>5538</v>
      </c>
      <c r="M14972" s="28" t="s">
        <v>5542</v>
      </c>
    </row>
    <row r="14973" spans="1:13" hidden="1" x14ac:dyDescent="0.2">
      <c r="A14973" s="27">
        <v>99225</v>
      </c>
      <c r="B14973" s="28" t="s">
        <v>4551</v>
      </c>
      <c r="C14973" s="28" t="s">
        <v>7022</v>
      </c>
      <c r="D14973" s="25">
        <v>42445</v>
      </c>
      <c r="E14973" s="28" t="s">
        <v>8791</v>
      </c>
      <c r="F14973" s="26">
        <v>-2500</v>
      </c>
      <c r="G14973" s="28" t="s">
        <v>8790</v>
      </c>
      <c r="H14973" s="28" t="s">
        <v>5948</v>
      </c>
      <c r="K14973" s="29" t="s">
        <v>8792</v>
      </c>
      <c r="L14973" s="28" t="s">
        <v>5544</v>
      </c>
      <c r="M14973" s="28" t="s">
        <v>8781</v>
      </c>
    </row>
    <row r="14974" spans="1:13" x14ac:dyDescent="0.2">
      <c r="A14974" s="27">
        <v>99226</v>
      </c>
      <c r="B14974" s="28" t="s">
        <v>4573</v>
      </c>
      <c r="C14974" s="28" t="s">
        <v>7022</v>
      </c>
      <c r="D14974" s="25">
        <v>42445</v>
      </c>
      <c r="F14974" s="26">
        <v>2.4</v>
      </c>
      <c r="G14974" s="28" t="s">
        <v>2201</v>
      </c>
      <c r="H14974" s="28" t="s">
        <v>7151</v>
      </c>
      <c r="J14974" s="28" t="s">
        <v>4911</v>
      </c>
      <c r="K14974" s="29" t="s">
        <v>8792</v>
      </c>
      <c r="L14974" s="28" t="s">
        <v>5361</v>
      </c>
      <c r="M14974" s="28" t="s">
        <v>8782</v>
      </c>
    </row>
    <row r="14975" spans="1:13" hidden="1" x14ac:dyDescent="0.2">
      <c r="A14975" s="27">
        <v>99227</v>
      </c>
      <c r="B14975" s="28" t="s">
        <v>4592</v>
      </c>
      <c r="C14975" s="28" t="s">
        <v>7022</v>
      </c>
      <c r="D14975" s="25">
        <v>42444</v>
      </c>
      <c r="E14975" s="28" t="s">
        <v>8793</v>
      </c>
      <c r="F14975" s="26">
        <v>-8000</v>
      </c>
      <c r="G14975" s="28" t="s">
        <v>4593</v>
      </c>
      <c r="H14975" s="28" t="s">
        <v>5948</v>
      </c>
      <c r="J14975" s="28" t="s">
        <v>4911</v>
      </c>
      <c r="K14975" s="29" t="s">
        <v>8794</v>
      </c>
      <c r="L14975" s="28" t="s">
        <v>5544</v>
      </c>
      <c r="M14975" s="28" t="s">
        <v>8783</v>
      </c>
    </row>
    <row r="14976" spans="1:13" hidden="1" x14ac:dyDescent="0.2">
      <c r="A14976" s="27">
        <v>99228</v>
      </c>
      <c r="B14976" s="28" t="s">
        <v>4592</v>
      </c>
      <c r="C14976" s="28" t="s">
        <v>7022</v>
      </c>
      <c r="D14976" s="25">
        <v>42443</v>
      </c>
      <c r="F14976" s="26">
        <v>-2054.15</v>
      </c>
      <c r="G14976" s="28" t="s">
        <v>3622</v>
      </c>
      <c r="H14976" s="28" t="s">
        <v>6666</v>
      </c>
      <c r="J14976" s="28" t="s">
        <v>4907</v>
      </c>
      <c r="K14976" s="29">
        <v>42443</v>
      </c>
      <c r="L14976" s="28" t="s">
        <v>5544</v>
      </c>
      <c r="M14976" s="28" t="s">
        <v>8784</v>
      </c>
    </row>
    <row r="14977" spans="1:13" hidden="1" x14ac:dyDescent="0.2">
      <c r="A14977" s="27">
        <v>99229</v>
      </c>
      <c r="B14977" s="28" t="s">
        <v>4579</v>
      </c>
      <c r="C14977" s="28" t="s">
        <v>7022</v>
      </c>
      <c r="D14977" s="25">
        <v>42443</v>
      </c>
      <c r="F14977" s="26">
        <v>30</v>
      </c>
      <c r="G14977" s="28" t="s">
        <v>4580</v>
      </c>
      <c r="H14977" s="28" t="s">
        <v>6667</v>
      </c>
      <c r="K14977" s="29">
        <v>42443</v>
      </c>
      <c r="L14977" s="28" t="s">
        <v>5540</v>
      </c>
      <c r="M14977" s="28" t="s">
        <v>8785</v>
      </c>
    </row>
    <row r="14978" spans="1:13" hidden="1" x14ac:dyDescent="0.2">
      <c r="A14978" s="27">
        <v>99230</v>
      </c>
      <c r="B14978" s="28" t="s">
        <v>4573</v>
      </c>
      <c r="C14978" s="28" t="s">
        <v>7022</v>
      </c>
      <c r="D14978" s="25">
        <v>42443</v>
      </c>
      <c r="F14978" s="26">
        <v>110</v>
      </c>
      <c r="G14978" s="28" t="s">
        <v>5152</v>
      </c>
      <c r="H14978" s="28" t="s">
        <v>7311</v>
      </c>
      <c r="J14978" s="28" t="s">
        <v>4683</v>
      </c>
      <c r="K14978" s="29">
        <v>42443</v>
      </c>
      <c r="L14978" s="28" t="s">
        <v>8326</v>
      </c>
      <c r="M14978" s="28" t="s">
        <v>8327</v>
      </c>
    </row>
    <row r="14979" spans="1:13" hidden="1" x14ac:dyDescent="0.2">
      <c r="A14979" s="27">
        <v>99231</v>
      </c>
      <c r="B14979" s="28" t="s">
        <v>4579</v>
      </c>
      <c r="C14979" s="28" t="s">
        <v>7022</v>
      </c>
      <c r="D14979" s="25">
        <v>42440</v>
      </c>
      <c r="F14979" s="26">
        <v>120.86</v>
      </c>
      <c r="G14979" s="28" t="s">
        <v>5133</v>
      </c>
      <c r="H14979" s="28" t="s">
        <v>6667</v>
      </c>
      <c r="K14979" s="29">
        <v>42440</v>
      </c>
      <c r="L14979" s="28" t="s">
        <v>5538</v>
      </c>
      <c r="M14979" s="28" t="s">
        <v>8329</v>
      </c>
    </row>
    <row r="14980" spans="1:13" hidden="1" x14ac:dyDescent="0.2">
      <c r="A14980" s="27">
        <v>99232</v>
      </c>
      <c r="B14980" s="28" t="s">
        <v>4579</v>
      </c>
      <c r="C14980" s="28" t="s">
        <v>7022</v>
      </c>
      <c r="D14980" s="25">
        <v>42439</v>
      </c>
      <c r="F14980" s="26">
        <v>50</v>
      </c>
      <c r="G14980" s="28" t="s">
        <v>4580</v>
      </c>
      <c r="H14980" s="28" t="s">
        <v>6667</v>
      </c>
      <c r="K14980" s="29">
        <v>42439</v>
      </c>
      <c r="L14980" s="28" t="s">
        <v>5540</v>
      </c>
      <c r="M14980" s="28" t="s">
        <v>8785</v>
      </c>
    </row>
    <row r="14981" spans="1:13" x14ac:dyDescent="0.2">
      <c r="A14981" s="27">
        <v>99233</v>
      </c>
      <c r="B14981" s="28" t="s">
        <v>4573</v>
      </c>
      <c r="C14981" s="28" t="s">
        <v>7022</v>
      </c>
      <c r="D14981" s="25">
        <v>42438</v>
      </c>
      <c r="F14981" s="26">
        <v>2.4</v>
      </c>
      <c r="G14981" s="28" t="s">
        <v>2201</v>
      </c>
      <c r="H14981" s="28" t="s">
        <v>7151</v>
      </c>
      <c r="J14981" s="28" t="s">
        <v>4911</v>
      </c>
      <c r="K14981" s="29">
        <v>42438</v>
      </c>
      <c r="L14981" s="28" t="s">
        <v>5361</v>
      </c>
      <c r="M14981" s="28" t="s">
        <v>8786</v>
      </c>
    </row>
    <row r="14982" spans="1:13" hidden="1" x14ac:dyDescent="0.2">
      <c r="A14982" s="27">
        <v>99234</v>
      </c>
      <c r="B14982" s="28" t="s">
        <v>4573</v>
      </c>
      <c r="C14982" s="28" t="s">
        <v>7022</v>
      </c>
      <c r="D14982" s="25">
        <v>42436</v>
      </c>
      <c r="F14982" s="26">
        <v>110</v>
      </c>
      <c r="G14982" s="28" t="s">
        <v>5152</v>
      </c>
      <c r="H14982" s="28" t="s">
        <v>7311</v>
      </c>
      <c r="J14982" s="28" t="s">
        <v>4683</v>
      </c>
      <c r="K14982" s="29">
        <v>42436</v>
      </c>
      <c r="L14982" s="28" t="s">
        <v>8326</v>
      </c>
      <c r="M14982" s="28" t="s">
        <v>8327</v>
      </c>
    </row>
    <row r="14983" spans="1:13" hidden="1" x14ac:dyDescent="0.2">
      <c r="A14983" s="27">
        <v>99235</v>
      </c>
      <c r="B14983" s="28" t="s">
        <v>4573</v>
      </c>
      <c r="C14983" s="28" t="s">
        <v>7022</v>
      </c>
      <c r="D14983" s="25">
        <v>42436</v>
      </c>
      <c r="F14983" s="26">
        <v>5</v>
      </c>
      <c r="G14983" s="28" t="s">
        <v>4590</v>
      </c>
      <c r="H14983" s="28" t="s">
        <v>7323</v>
      </c>
      <c r="J14983" s="28" t="s">
        <v>4912</v>
      </c>
      <c r="K14983" s="29">
        <v>42436</v>
      </c>
      <c r="L14983" s="28" t="s">
        <v>8326</v>
      </c>
      <c r="M14983" s="28" t="s">
        <v>8334</v>
      </c>
    </row>
    <row r="14984" spans="1:13" hidden="1" x14ac:dyDescent="0.2">
      <c r="A14984" s="27">
        <v>99236</v>
      </c>
      <c r="B14984" s="28" t="s">
        <v>4579</v>
      </c>
      <c r="C14984" s="28" t="s">
        <v>7022</v>
      </c>
      <c r="D14984" s="25">
        <v>42436</v>
      </c>
      <c r="F14984" s="26">
        <v>247.25</v>
      </c>
      <c r="G14984" s="28" t="s">
        <v>2008</v>
      </c>
      <c r="H14984" s="28" t="s">
        <v>6667</v>
      </c>
      <c r="K14984" s="29">
        <v>42436</v>
      </c>
      <c r="L14984" s="28" t="s">
        <v>5538</v>
      </c>
      <c r="M14984" s="28" t="s">
        <v>8335</v>
      </c>
    </row>
    <row r="14985" spans="1:13" hidden="1" x14ac:dyDescent="0.2">
      <c r="A14985" s="27">
        <v>99237</v>
      </c>
      <c r="B14985" s="28" t="s">
        <v>4573</v>
      </c>
      <c r="C14985" s="28" t="s">
        <v>7022</v>
      </c>
      <c r="D14985" s="25">
        <v>42436</v>
      </c>
      <c r="E14985" s="28" t="s">
        <v>3388</v>
      </c>
      <c r="F14985" s="26">
        <v>8.19</v>
      </c>
      <c r="G14985" s="28" t="s">
        <v>4589</v>
      </c>
      <c r="H14985" s="28" t="s">
        <v>3381</v>
      </c>
      <c r="J14985" s="28" t="s">
        <v>4907</v>
      </c>
      <c r="K14985" s="29">
        <v>42436</v>
      </c>
      <c r="L14985" s="28" t="s">
        <v>5538</v>
      </c>
      <c r="M14985" s="28" t="s">
        <v>8336</v>
      </c>
    </row>
    <row r="14986" spans="1:13" hidden="1" x14ac:dyDescent="0.2">
      <c r="A14986" s="27">
        <v>99238</v>
      </c>
      <c r="B14986" s="28" t="s">
        <v>4573</v>
      </c>
      <c r="C14986" s="28" t="s">
        <v>5135</v>
      </c>
      <c r="D14986" s="25">
        <v>42436</v>
      </c>
      <c r="F14986" s="26">
        <v>49.52</v>
      </c>
      <c r="G14986" s="28" t="s">
        <v>5167</v>
      </c>
      <c r="H14986" s="28" t="s">
        <v>3365</v>
      </c>
      <c r="J14986" s="28" t="s">
        <v>4909</v>
      </c>
      <c r="K14986" s="29">
        <v>42437</v>
      </c>
      <c r="L14986" s="28" t="s">
        <v>5658</v>
      </c>
      <c r="M14986" s="28" t="s">
        <v>748</v>
      </c>
    </row>
    <row r="14987" spans="1:13" hidden="1" x14ac:dyDescent="0.2">
      <c r="A14987" s="27">
        <v>99239</v>
      </c>
      <c r="B14987" s="28" t="s">
        <v>4573</v>
      </c>
      <c r="C14987" s="28" t="s">
        <v>5135</v>
      </c>
      <c r="D14987" s="25">
        <v>42436</v>
      </c>
      <c r="F14987" s="26">
        <v>49.52</v>
      </c>
      <c r="G14987" s="28" t="s">
        <v>5167</v>
      </c>
      <c r="H14987" s="28" t="s">
        <v>3365</v>
      </c>
      <c r="J14987" s="28" t="s">
        <v>4909</v>
      </c>
      <c r="K14987" s="29">
        <v>42437</v>
      </c>
      <c r="L14987" s="28" t="s">
        <v>5658</v>
      </c>
      <c r="M14987" s="28" t="s">
        <v>748</v>
      </c>
    </row>
    <row r="14988" spans="1:13" hidden="1" x14ac:dyDescent="0.2">
      <c r="A14988" s="27">
        <v>99240</v>
      </c>
      <c r="B14988" s="28" t="s">
        <v>4573</v>
      </c>
      <c r="C14988" s="28" t="s">
        <v>5135</v>
      </c>
      <c r="D14988" s="25">
        <v>42428</v>
      </c>
      <c r="F14988" s="26">
        <v>24.49</v>
      </c>
      <c r="G14988" s="28" t="s">
        <v>1560</v>
      </c>
      <c r="H14988" s="28" t="s">
        <v>4595</v>
      </c>
      <c r="K14988" s="29">
        <v>42429</v>
      </c>
      <c r="L14988" s="28" t="s">
        <v>5658</v>
      </c>
      <c r="M14988" s="28" t="s">
        <v>2735</v>
      </c>
    </row>
    <row r="14989" spans="1:13" hidden="1" x14ac:dyDescent="0.2">
      <c r="A14989" s="27">
        <v>99241</v>
      </c>
      <c r="B14989" s="28" t="s">
        <v>4573</v>
      </c>
      <c r="C14989" s="28" t="s">
        <v>5135</v>
      </c>
      <c r="D14989" s="25">
        <v>42433</v>
      </c>
      <c r="F14989" s="26">
        <v>53.61</v>
      </c>
      <c r="G14989" s="28" t="s">
        <v>898</v>
      </c>
      <c r="H14989" s="28" t="s">
        <v>3365</v>
      </c>
      <c r="J14989" s="28" t="s">
        <v>4909</v>
      </c>
      <c r="K14989" s="29">
        <v>42434</v>
      </c>
      <c r="L14989" s="28" t="s">
        <v>5658</v>
      </c>
      <c r="M14989" s="28" t="s">
        <v>3050</v>
      </c>
    </row>
    <row r="14990" spans="1:13" hidden="1" x14ac:dyDescent="0.2">
      <c r="A14990" s="27">
        <v>99242</v>
      </c>
      <c r="B14990" s="28" t="s">
        <v>4573</v>
      </c>
      <c r="C14990" s="28" t="s">
        <v>5135</v>
      </c>
      <c r="D14990" s="25">
        <v>42433</v>
      </c>
      <c r="F14990" s="26">
        <v>8.7899999999999991</v>
      </c>
      <c r="G14990" s="28" t="s">
        <v>898</v>
      </c>
      <c r="H14990" s="28" t="s">
        <v>3365</v>
      </c>
      <c r="J14990" s="28" t="s">
        <v>4909</v>
      </c>
      <c r="K14990" s="29">
        <v>42434</v>
      </c>
      <c r="L14990" s="28" t="s">
        <v>5658</v>
      </c>
      <c r="M14990" s="28" t="s">
        <v>3050</v>
      </c>
    </row>
    <row r="14991" spans="1:13" hidden="1" x14ac:dyDescent="0.2">
      <c r="A14991" s="27">
        <v>99243</v>
      </c>
      <c r="B14991" s="28" t="s">
        <v>4573</v>
      </c>
      <c r="C14991" s="28" t="s">
        <v>5135</v>
      </c>
      <c r="D14991" s="25">
        <v>42433</v>
      </c>
      <c r="F14991" s="26">
        <v>35.72</v>
      </c>
      <c r="G14991" s="28" t="s">
        <v>4758</v>
      </c>
      <c r="H14991" s="28" t="s">
        <v>7322</v>
      </c>
      <c r="J14991" s="28" t="s">
        <v>7139</v>
      </c>
      <c r="K14991" s="29">
        <v>42434</v>
      </c>
      <c r="L14991" s="28" t="s">
        <v>5658</v>
      </c>
      <c r="M14991" s="28" t="s">
        <v>3005</v>
      </c>
    </row>
    <row r="14992" spans="1:13" hidden="1" x14ac:dyDescent="0.2">
      <c r="A14992" s="27">
        <v>99244</v>
      </c>
      <c r="B14992" s="28" t="s">
        <v>4573</v>
      </c>
      <c r="C14992" s="28" t="s">
        <v>5135</v>
      </c>
      <c r="D14992" s="25">
        <v>42433</v>
      </c>
      <c r="F14992" s="26">
        <v>48.1</v>
      </c>
      <c r="G14992" s="28" t="s">
        <v>897</v>
      </c>
      <c r="H14992" s="28" t="s">
        <v>3484</v>
      </c>
      <c r="J14992" s="28" t="s">
        <v>4909</v>
      </c>
      <c r="K14992" s="29">
        <v>42434</v>
      </c>
      <c r="L14992" s="28" t="s">
        <v>5658</v>
      </c>
      <c r="M14992" s="28" t="s">
        <v>7568</v>
      </c>
    </row>
    <row r="14993" spans="1:13" hidden="1" x14ac:dyDescent="0.2">
      <c r="A14993" s="27">
        <v>99245</v>
      </c>
      <c r="B14993" s="28" t="s">
        <v>4573</v>
      </c>
      <c r="C14993" s="28" t="s">
        <v>5135</v>
      </c>
      <c r="D14993" s="25">
        <v>42433</v>
      </c>
      <c r="F14993" s="26">
        <v>4.3</v>
      </c>
      <c r="G14993" s="28" t="s">
        <v>7119</v>
      </c>
      <c r="H14993" s="28" t="s">
        <v>3365</v>
      </c>
      <c r="J14993" s="28" t="s">
        <v>4911</v>
      </c>
      <c r="K14993" s="29">
        <v>42434</v>
      </c>
      <c r="L14993" s="28" t="s">
        <v>5658</v>
      </c>
      <c r="M14993" s="28" t="s">
        <v>2282</v>
      </c>
    </row>
    <row r="14994" spans="1:13" hidden="1" x14ac:dyDescent="0.2">
      <c r="A14994" s="27">
        <v>99246</v>
      </c>
      <c r="B14994" s="28" t="s">
        <v>4573</v>
      </c>
      <c r="C14994" s="28" t="s">
        <v>5135</v>
      </c>
      <c r="D14994" s="25">
        <v>42433</v>
      </c>
      <c r="F14994" s="26">
        <v>7</v>
      </c>
      <c r="G14994" s="28" t="s">
        <v>3696</v>
      </c>
      <c r="H14994" s="28" t="s">
        <v>3488</v>
      </c>
      <c r="J14994" s="28" t="s">
        <v>4908</v>
      </c>
      <c r="K14994" s="29">
        <v>42434</v>
      </c>
      <c r="L14994" s="28" t="s">
        <v>5658</v>
      </c>
      <c r="M14994" s="28" t="s">
        <v>3889</v>
      </c>
    </row>
    <row r="14995" spans="1:13" x14ac:dyDescent="0.2">
      <c r="A14995" s="27">
        <v>99247</v>
      </c>
      <c r="B14995" s="28" t="s">
        <v>4573</v>
      </c>
      <c r="C14995" s="28" t="s">
        <v>5135</v>
      </c>
      <c r="D14995" s="25">
        <v>42433</v>
      </c>
      <c r="F14995" s="26">
        <v>69.3</v>
      </c>
      <c r="G14995" s="28" t="s">
        <v>2205</v>
      </c>
      <c r="H14995" s="28" t="s">
        <v>7151</v>
      </c>
      <c r="J14995" s="28" t="s">
        <v>4911</v>
      </c>
      <c r="K14995" s="29">
        <v>42434</v>
      </c>
      <c r="L14995" s="28" t="s">
        <v>5658</v>
      </c>
      <c r="M14995" s="28" t="s">
        <v>1584</v>
      </c>
    </row>
    <row r="14996" spans="1:13" x14ac:dyDescent="0.2">
      <c r="A14996" s="27">
        <v>99248</v>
      </c>
      <c r="B14996" s="28" t="s">
        <v>4573</v>
      </c>
      <c r="C14996" s="28" t="s">
        <v>5135</v>
      </c>
      <c r="D14996" s="25">
        <v>42433</v>
      </c>
      <c r="E14996" s="28" t="s">
        <v>8015</v>
      </c>
      <c r="F14996" s="26">
        <v>127</v>
      </c>
      <c r="G14996" s="28" t="s">
        <v>6670</v>
      </c>
      <c r="H14996" s="28" t="s">
        <v>7151</v>
      </c>
      <c r="J14996" s="28" t="s">
        <v>4907</v>
      </c>
      <c r="K14996" s="29">
        <v>42493</v>
      </c>
      <c r="L14996" s="28" t="s">
        <v>5658</v>
      </c>
      <c r="M14996" s="28" t="s">
        <v>3214</v>
      </c>
    </row>
    <row r="14997" spans="1:13" hidden="1" x14ac:dyDescent="0.2">
      <c r="A14997" s="27">
        <v>99249</v>
      </c>
      <c r="B14997" s="28" t="s">
        <v>4573</v>
      </c>
      <c r="C14997" s="28" t="s">
        <v>5135</v>
      </c>
      <c r="D14997" s="25">
        <v>42434</v>
      </c>
      <c r="F14997" s="26">
        <v>30.5</v>
      </c>
      <c r="G14997" s="28" t="s">
        <v>683</v>
      </c>
      <c r="H14997" s="28" t="s">
        <v>3365</v>
      </c>
      <c r="J14997" s="28" t="s">
        <v>4909</v>
      </c>
      <c r="K14997" s="29">
        <v>42554</v>
      </c>
      <c r="L14997" s="28" t="s">
        <v>5658</v>
      </c>
      <c r="M14997" s="28" t="s">
        <v>7857</v>
      </c>
    </row>
    <row r="14998" spans="1:13" hidden="1" x14ac:dyDescent="0.2">
      <c r="A14998" s="27">
        <v>99250</v>
      </c>
      <c r="B14998" s="28" t="s">
        <v>4573</v>
      </c>
      <c r="C14998" s="28" t="s">
        <v>5135</v>
      </c>
      <c r="D14998" s="25">
        <v>42435</v>
      </c>
      <c r="F14998" s="26">
        <v>8.99</v>
      </c>
      <c r="G14998" s="28" t="s">
        <v>1943</v>
      </c>
      <c r="H14998" s="28" t="s">
        <v>7321</v>
      </c>
      <c r="J14998" s="28" t="s">
        <v>4907</v>
      </c>
      <c r="K14998" s="29">
        <v>42554</v>
      </c>
      <c r="L14998" s="28" t="s">
        <v>5658</v>
      </c>
      <c r="M14998" s="28" t="s">
        <v>4811</v>
      </c>
    </row>
    <row r="14999" spans="1:13" hidden="1" x14ac:dyDescent="0.2">
      <c r="A14999" s="27">
        <v>99251</v>
      </c>
      <c r="B14999" s="28" t="s">
        <v>4573</v>
      </c>
      <c r="C14999" s="28" t="s">
        <v>5135</v>
      </c>
      <c r="D14999" s="25">
        <v>42436</v>
      </c>
      <c r="F14999" s="26">
        <v>20</v>
      </c>
      <c r="G14999" s="28" t="s">
        <v>27</v>
      </c>
      <c r="H14999" s="28" t="s">
        <v>3488</v>
      </c>
      <c r="J14999" s="28" t="s">
        <v>4908</v>
      </c>
      <c r="K14999" s="29">
        <v>42554</v>
      </c>
      <c r="L14999" s="28" t="s">
        <v>5658</v>
      </c>
      <c r="M14999" s="28" t="s">
        <v>1841</v>
      </c>
    </row>
    <row r="15000" spans="1:13" hidden="1" x14ac:dyDescent="0.2">
      <c r="A15000" s="27">
        <v>99252</v>
      </c>
      <c r="B15000" s="28" t="s">
        <v>4573</v>
      </c>
      <c r="C15000" s="28" t="s">
        <v>5135</v>
      </c>
      <c r="D15000" s="25">
        <v>42436</v>
      </c>
      <c r="E15000" s="28" t="s">
        <v>8823</v>
      </c>
      <c r="F15000" s="26">
        <v>15</v>
      </c>
      <c r="G15000" s="28" t="s">
        <v>4578</v>
      </c>
      <c r="H15000" s="28" t="s">
        <v>7324</v>
      </c>
      <c r="I15000" s="28" t="s">
        <v>2516</v>
      </c>
      <c r="J15000" s="28" t="s">
        <v>4909</v>
      </c>
      <c r="K15000" s="29">
        <v>42585</v>
      </c>
      <c r="L15000" s="28" t="s">
        <v>5658</v>
      </c>
      <c r="M15000" s="28" t="s">
        <v>7582</v>
      </c>
    </row>
    <row r="15001" spans="1:13" hidden="1" x14ac:dyDescent="0.2">
      <c r="A15001" s="27">
        <v>99253</v>
      </c>
      <c r="B15001" s="28" t="s">
        <v>4573</v>
      </c>
      <c r="C15001" s="28" t="s">
        <v>5135</v>
      </c>
      <c r="D15001" s="25">
        <v>42436</v>
      </c>
      <c r="F15001" s="26">
        <v>8.51</v>
      </c>
      <c r="G15001" s="28" t="s">
        <v>5137</v>
      </c>
      <c r="H15001" s="28" t="s">
        <v>3365</v>
      </c>
      <c r="J15001" s="28" t="s">
        <v>4909</v>
      </c>
      <c r="K15001" s="29">
        <v>42437</v>
      </c>
      <c r="L15001" s="28" t="s">
        <v>5658</v>
      </c>
      <c r="M15001" s="28" t="s">
        <v>6195</v>
      </c>
    </row>
    <row r="15002" spans="1:13" hidden="1" x14ac:dyDescent="0.2">
      <c r="A15002" s="27">
        <v>99254</v>
      </c>
      <c r="B15002" s="28" t="s">
        <v>4573</v>
      </c>
      <c r="C15002" s="28" t="s">
        <v>5135</v>
      </c>
      <c r="D15002" s="25">
        <v>42436</v>
      </c>
      <c r="F15002" s="26">
        <v>4.33</v>
      </c>
      <c r="G15002" s="28" t="s">
        <v>2208</v>
      </c>
      <c r="H15002" s="28" t="s">
        <v>4595</v>
      </c>
      <c r="K15002" s="29">
        <v>42437</v>
      </c>
      <c r="L15002" s="28" t="s">
        <v>5658</v>
      </c>
      <c r="M15002" s="28" t="s">
        <v>5529</v>
      </c>
    </row>
    <row r="15003" spans="1:13" hidden="1" x14ac:dyDescent="0.2">
      <c r="A15003" s="27">
        <v>99255</v>
      </c>
      <c r="B15003" s="28" t="s">
        <v>4573</v>
      </c>
      <c r="C15003" s="28" t="s">
        <v>5135</v>
      </c>
      <c r="D15003" s="25">
        <v>42437</v>
      </c>
      <c r="E15003" s="28" t="s">
        <v>438</v>
      </c>
      <c r="F15003" s="26">
        <v>1.72</v>
      </c>
      <c r="G15003" s="28" t="s">
        <v>437</v>
      </c>
      <c r="H15003" s="28" t="s">
        <v>3381</v>
      </c>
      <c r="J15003" s="28" t="s">
        <v>4909</v>
      </c>
      <c r="K15003" s="29">
        <v>42437</v>
      </c>
      <c r="L15003" s="28" t="s">
        <v>5658</v>
      </c>
      <c r="M15003" s="28" t="s">
        <v>8806</v>
      </c>
    </row>
    <row r="15004" spans="1:13" x14ac:dyDescent="0.2">
      <c r="A15004" s="27">
        <v>99256</v>
      </c>
      <c r="B15004" s="28" t="s">
        <v>4573</v>
      </c>
      <c r="C15004" s="28" t="s">
        <v>5135</v>
      </c>
      <c r="D15004" s="25">
        <v>42441</v>
      </c>
      <c r="E15004" s="28" t="s">
        <v>2157</v>
      </c>
      <c r="F15004" s="26">
        <v>179.95</v>
      </c>
      <c r="G15004" s="28" t="s">
        <v>1560</v>
      </c>
      <c r="H15004" s="28" t="s">
        <v>7151</v>
      </c>
      <c r="J15004" s="28" t="s">
        <v>4911</v>
      </c>
      <c r="K15004" s="29" t="s">
        <v>8822</v>
      </c>
      <c r="L15004" s="28" t="s">
        <v>5658</v>
      </c>
      <c r="M15004" s="28" t="s">
        <v>7575</v>
      </c>
    </row>
    <row r="15005" spans="1:13" hidden="1" x14ac:dyDescent="0.2">
      <c r="A15005" s="27">
        <v>99257</v>
      </c>
      <c r="B15005" s="28" t="s">
        <v>4573</v>
      </c>
      <c r="C15005" s="28" t="s">
        <v>5135</v>
      </c>
      <c r="D15005" s="25">
        <v>42455</v>
      </c>
      <c r="F15005" s="26">
        <v>154.25</v>
      </c>
      <c r="G15005" s="28" t="s">
        <v>1560</v>
      </c>
      <c r="H15005" s="28" t="s">
        <v>4595</v>
      </c>
      <c r="K15005" s="29">
        <v>42458</v>
      </c>
      <c r="L15005" s="28" t="s">
        <v>5658</v>
      </c>
      <c r="M15005" s="28" t="s">
        <v>2735</v>
      </c>
    </row>
    <row r="15006" spans="1:13" hidden="1" x14ac:dyDescent="0.2">
      <c r="A15006" s="27">
        <v>99258</v>
      </c>
      <c r="B15006" s="28" t="s">
        <v>4573</v>
      </c>
      <c r="C15006" s="28" t="s">
        <v>5135</v>
      </c>
      <c r="D15006" s="25">
        <v>42465</v>
      </c>
      <c r="F15006" s="26">
        <v>9.9499999999999993</v>
      </c>
      <c r="G15006" s="28" t="s">
        <v>1560</v>
      </c>
      <c r="H15006" s="28" t="s">
        <v>4595</v>
      </c>
      <c r="K15006" s="29">
        <v>42466</v>
      </c>
      <c r="L15006" s="28" t="s">
        <v>5658</v>
      </c>
      <c r="M15006" s="28" t="s">
        <v>2735</v>
      </c>
    </row>
    <row r="15007" spans="1:13" x14ac:dyDescent="0.2">
      <c r="A15007" s="27">
        <v>99259</v>
      </c>
      <c r="B15007" s="28" t="s">
        <v>4573</v>
      </c>
      <c r="C15007" s="28" t="s">
        <v>5135</v>
      </c>
      <c r="D15007" s="25">
        <v>42436</v>
      </c>
      <c r="F15007" s="26">
        <v>13.8</v>
      </c>
      <c r="G15007" s="28" t="s">
        <v>2205</v>
      </c>
      <c r="H15007" s="28" t="s">
        <v>7151</v>
      </c>
      <c r="J15007" s="28" t="s">
        <v>4911</v>
      </c>
      <c r="K15007" s="29">
        <v>42438</v>
      </c>
      <c r="L15007" s="28" t="s">
        <v>5658</v>
      </c>
      <c r="M15007" s="28" t="s">
        <v>1584</v>
      </c>
    </row>
    <row r="15008" spans="1:13" hidden="1" x14ac:dyDescent="0.2">
      <c r="A15008" s="27">
        <v>99260</v>
      </c>
      <c r="B15008" s="28" t="s">
        <v>4573</v>
      </c>
      <c r="C15008" s="28" t="s">
        <v>5135</v>
      </c>
      <c r="D15008" s="25">
        <v>42437</v>
      </c>
      <c r="F15008" s="26">
        <v>37.11</v>
      </c>
      <c r="G15008" s="28" t="s">
        <v>7486</v>
      </c>
      <c r="H15008" s="28" t="s">
        <v>3381</v>
      </c>
      <c r="J15008" s="28" t="s">
        <v>4906</v>
      </c>
      <c r="K15008" s="29">
        <v>42438</v>
      </c>
      <c r="L15008" s="28" t="s">
        <v>5658</v>
      </c>
      <c r="M15008" s="28" t="s">
        <v>5565</v>
      </c>
    </row>
    <row r="15009" spans="1:13" hidden="1" x14ac:dyDescent="0.2">
      <c r="A15009" s="27">
        <v>99261</v>
      </c>
      <c r="B15009" s="28" t="s">
        <v>4573</v>
      </c>
      <c r="C15009" s="28" t="s">
        <v>5135</v>
      </c>
      <c r="D15009" s="25">
        <v>42437</v>
      </c>
      <c r="F15009" s="26">
        <v>19.07</v>
      </c>
      <c r="G15009" s="28" t="s">
        <v>5137</v>
      </c>
      <c r="H15009" s="28" t="s">
        <v>3365</v>
      </c>
      <c r="J15009" s="28" t="s">
        <v>4909</v>
      </c>
      <c r="K15009" s="29">
        <v>42438</v>
      </c>
      <c r="L15009" s="28" t="s">
        <v>5658</v>
      </c>
      <c r="M15009" s="28" t="s">
        <v>3175</v>
      </c>
    </row>
    <row r="15010" spans="1:13" hidden="1" x14ac:dyDescent="0.2">
      <c r="A15010" s="27">
        <v>99262</v>
      </c>
      <c r="B15010" s="28" t="s">
        <v>4573</v>
      </c>
      <c r="C15010" s="28" t="s">
        <v>5135</v>
      </c>
      <c r="D15010" s="25">
        <v>42438</v>
      </c>
      <c r="F15010" s="26">
        <v>6.7</v>
      </c>
      <c r="G15010" s="28" t="s">
        <v>3696</v>
      </c>
      <c r="H15010" s="28" t="s">
        <v>3488</v>
      </c>
      <c r="J15010" s="28" t="s">
        <v>4908</v>
      </c>
      <c r="K15010" s="29">
        <v>42439</v>
      </c>
      <c r="L15010" s="28" t="s">
        <v>5658</v>
      </c>
      <c r="M15010" s="28" t="s">
        <v>3889</v>
      </c>
    </row>
    <row r="15011" spans="1:13" hidden="1" x14ac:dyDescent="0.2">
      <c r="A15011" s="27">
        <v>99263</v>
      </c>
      <c r="B15011" s="28" t="s">
        <v>4573</v>
      </c>
      <c r="C15011" s="28" t="s">
        <v>5135</v>
      </c>
      <c r="D15011" s="25">
        <v>42439</v>
      </c>
      <c r="F15011" s="26">
        <v>41.71</v>
      </c>
      <c r="G15011" s="28" t="s">
        <v>898</v>
      </c>
      <c r="H15011" s="28" t="s">
        <v>3365</v>
      </c>
      <c r="J15011" s="28" t="s">
        <v>4909</v>
      </c>
      <c r="K15011" s="29">
        <v>42440</v>
      </c>
      <c r="L15011" s="28" t="s">
        <v>5658</v>
      </c>
      <c r="M15011" s="28" t="s">
        <v>7231</v>
      </c>
    </row>
    <row r="15012" spans="1:13" hidden="1" x14ac:dyDescent="0.2">
      <c r="A15012" s="27">
        <v>99264</v>
      </c>
      <c r="B15012" s="28" t="s">
        <v>4573</v>
      </c>
      <c r="C15012" s="28" t="s">
        <v>5135</v>
      </c>
      <c r="D15012" s="25">
        <v>42439</v>
      </c>
      <c r="F15012" s="26">
        <v>136</v>
      </c>
      <c r="G15012" s="28" t="s">
        <v>6788</v>
      </c>
      <c r="H15012" s="28" t="s">
        <v>3370</v>
      </c>
      <c r="J15012" s="28" t="s">
        <v>4907</v>
      </c>
      <c r="K15012" s="29">
        <v>42677</v>
      </c>
      <c r="L15012" s="28" t="s">
        <v>5658</v>
      </c>
      <c r="M15012" s="28" t="s">
        <v>3465</v>
      </c>
    </row>
    <row r="15013" spans="1:13" hidden="1" x14ac:dyDescent="0.2">
      <c r="A15013" s="27">
        <v>99265</v>
      </c>
      <c r="B15013" s="28" t="s">
        <v>4573</v>
      </c>
      <c r="C15013" s="28" t="s">
        <v>5135</v>
      </c>
      <c r="D15013" s="25">
        <v>42439</v>
      </c>
      <c r="F15013" s="26">
        <v>6.9</v>
      </c>
      <c r="G15013" s="28" t="s">
        <v>2208</v>
      </c>
      <c r="H15013" s="28" t="s">
        <v>4595</v>
      </c>
      <c r="K15013" s="29">
        <v>42440</v>
      </c>
      <c r="L15013" s="28" t="s">
        <v>5658</v>
      </c>
      <c r="M15013" s="28" t="s">
        <v>8807</v>
      </c>
    </row>
    <row r="15014" spans="1:13" hidden="1" x14ac:dyDescent="0.2">
      <c r="A15014" s="27">
        <v>99266</v>
      </c>
      <c r="B15014" s="28" t="s">
        <v>4573</v>
      </c>
      <c r="C15014" s="28" t="s">
        <v>5135</v>
      </c>
      <c r="D15014" s="25">
        <v>42440</v>
      </c>
      <c r="F15014" s="26">
        <v>6.49</v>
      </c>
      <c r="G15014" s="28" t="s">
        <v>7119</v>
      </c>
      <c r="H15014" s="28" t="s">
        <v>3365</v>
      </c>
      <c r="J15014" s="28" t="s">
        <v>4911</v>
      </c>
      <c r="K15014" s="29">
        <v>42441</v>
      </c>
      <c r="L15014" s="28" t="s">
        <v>5658</v>
      </c>
      <c r="M15014" s="28" t="s">
        <v>2282</v>
      </c>
    </row>
    <row r="15015" spans="1:13" hidden="1" x14ac:dyDescent="0.2">
      <c r="A15015" s="27">
        <v>99267</v>
      </c>
      <c r="B15015" s="28" t="s">
        <v>4573</v>
      </c>
      <c r="C15015" s="28" t="s">
        <v>5135</v>
      </c>
      <c r="D15015" s="25">
        <v>42440</v>
      </c>
      <c r="F15015" s="26">
        <v>7</v>
      </c>
      <c r="G15015" s="28" t="s">
        <v>3696</v>
      </c>
      <c r="H15015" s="28" t="s">
        <v>3488</v>
      </c>
      <c r="J15015" s="28" t="s">
        <v>4908</v>
      </c>
      <c r="K15015" s="29">
        <v>42441</v>
      </c>
      <c r="L15015" s="28" t="s">
        <v>5658</v>
      </c>
      <c r="M15015" s="28" t="s">
        <v>3889</v>
      </c>
    </row>
    <row r="15016" spans="1:13" hidden="1" x14ac:dyDescent="0.2">
      <c r="A15016" s="27">
        <v>99268</v>
      </c>
      <c r="B15016" s="28" t="s">
        <v>4573</v>
      </c>
      <c r="C15016" s="28" t="s">
        <v>5135</v>
      </c>
      <c r="D15016" s="25">
        <v>42440</v>
      </c>
      <c r="F15016" s="26">
        <v>15</v>
      </c>
      <c r="G15016" s="28" t="s">
        <v>4578</v>
      </c>
      <c r="H15016" s="28" t="s">
        <v>7324</v>
      </c>
      <c r="I15016" s="28" t="s">
        <v>2516</v>
      </c>
      <c r="J15016" s="28" t="s">
        <v>4909</v>
      </c>
      <c r="K15016" s="29">
        <v>42441</v>
      </c>
      <c r="L15016" s="28" t="s">
        <v>5658</v>
      </c>
      <c r="M15016" s="28" t="s">
        <v>7582</v>
      </c>
    </row>
    <row r="15017" spans="1:13" x14ac:dyDescent="0.2">
      <c r="A15017" s="27">
        <v>99269</v>
      </c>
      <c r="B15017" s="28" t="s">
        <v>4573</v>
      </c>
      <c r="C15017" s="28" t="s">
        <v>5135</v>
      </c>
      <c r="D15017" s="25">
        <v>42440</v>
      </c>
      <c r="F15017" s="26">
        <v>69.3</v>
      </c>
      <c r="G15017" s="28" t="s">
        <v>2205</v>
      </c>
      <c r="H15017" s="28" t="s">
        <v>7151</v>
      </c>
      <c r="J15017" s="28" t="s">
        <v>4911</v>
      </c>
      <c r="K15017" s="29">
        <v>42441</v>
      </c>
      <c r="L15017" s="28" t="s">
        <v>5658</v>
      </c>
      <c r="M15017" s="28" t="s">
        <v>1584</v>
      </c>
    </row>
    <row r="15018" spans="1:13" hidden="1" x14ac:dyDescent="0.2">
      <c r="A15018" s="27">
        <v>99270</v>
      </c>
      <c r="B15018" s="28" t="s">
        <v>4573</v>
      </c>
      <c r="C15018" s="28" t="s">
        <v>5135</v>
      </c>
      <c r="D15018" s="25">
        <v>42440</v>
      </c>
      <c r="F15018" s="26">
        <v>17</v>
      </c>
      <c r="G15018" s="28" t="s">
        <v>2208</v>
      </c>
      <c r="H15018" s="28" t="s">
        <v>4595</v>
      </c>
      <c r="K15018" s="29">
        <v>42441</v>
      </c>
      <c r="L15018" s="28" t="s">
        <v>5658</v>
      </c>
      <c r="M15018" s="28" t="s">
        <v>3966</v>
      </c>
    </row>
    <row r="15019" spans="1:13" hidden="1" x14ac:dyDescent="0.2">
      <c r="A15019" s="27">
        <v>99271</v>
      </c>
      <c r="B15019" s="28" t="s">
        <v>4573</v>
      </c>
      <c r="C15019" s="28" t="s">
        <v>5135</v>
      </c>
      <c r="D15019" s="25">
        <v>42441</v>
      </c>
      <c r="F15019" s="26">
        <v>5.99</v>
      </c>
      <c r="G15019" s="28" t="s">
        <v>5710</v>
      </c>
      <c r="H15019" s="28" t="s">
        <v>3381</v>
      </c>
      <c r="J15019" s="28" t="s">
        <v>4909</v>
      </c>
      <c r="K15019" s="29">
        <v>42443</v>
      </c>
      <c r="L15019" s="28" t="s">
        <v>5658</v>
      </c>
      <c r="M15019" s="28" t="s">
        <v>1422</v>
      </c>
    </row>
    <row r="15020" spans="1:13" hidden="1" x14ac:dyDescent="0.2">
      <c r="A15020" s="27">
        <v>99272</v>
      </c>
      <c r="B15020" s="28" t="s">
        <v>4573</v>
      </c>
      <c r="C15020" s="28" t="s">
        <v>5135</v>
      </c>
      <c r="D15020" s="25">
        <v>42442</v>
      </c>
      <c r="F15020" s="26">
        <v>4</v>
      </c>
      <c r="G15020" s="28" t="s">
        <v>990</v>
      </c>
      <c r="H15020" s="28" t="s">
        <v>3379</v>
      </c>
      <c r="J15020" s="28" t="s">
        <v>4907</v>
      </c>
      <c r="K15020" s="29">
        <v>42443</v>
      </c>
      <c r="L15020" s="28" t="s">
        <v>5658</v>
      </c>
      <c r="M15020" s="28" t="s">
        <v>1523</v>
      </c>
    </row>
    <row r="15021" spans="1:13" hidden="1" x14ac:dyDescent="0.2">
      <c r="A15021" s="27">
        <v>99273</v>
      </c>
      <c r="B15021" s="28" t="s">
        <v>4573</v>
      </c>
      <c r="C15021" s="28" t="s">
        <v>5135</v>
      </c>
      <c r="D15021" s="25">
        <v>42442</v>
      </c>
      <c r="F15021" s="26">
        <v>4.8499999999999996</v>
      </c>
      <c r="G15021" s="28" t="s">
        <v>896</v>
      </c>
      <c r="H15021" s="28" t="s">
        <v>3484</v>
      </c>
      <c r="J15021" s="28" t="s">
        <v>4907</v>
      </c>
      <c r="K15021" s="29">
        <v>42443</v>
      </c>
      <c r="L15021" s="28" t="s">
        <v>5658</v>
      </c>
      <c r="M15021" s="28" t="s">
        <v>6234</v>
      </c>
    </row>
    <row r="15022" spans="1:13" hidden="1" x14ac:dyDescent="0.2">
      <c r="A15022" s="27">
        <v>99274</v>
      </c>
      <c r="B15022" s="28" t="s">
        <v>4573</v>
      </c>
      <c r="C15022" s="28" t="s">
        <v>5135</v>
      </c>
      <c r="D15022" s="25">
        <v>42443</v>
      </c>
      <c r="F15022" s="26">
        <v>4</v>
      </c>
      <c r="G15022" s="28" t="s">
        <v>990</v>
      </c>
      <c r="H15022" s="28" t="s">
        <v>3379</v>
      </c>
      <c r="J15022" s="28" t="s">
        <v>4907</v>
      </c>
      <c r="K15022" s="29">
        <v>42444</v>
      </c>
      <c r="L15022" s="28" t="s">
        <v>5658</v>
      </c>
      <c r="M15022" s="28" t="s">
        <v>1523</v>
      </c>
    </row>
    <row r="15023" spans="1:13" x14ac:dyDescent="0.2">
      <c r="A15023" s="27">
        <v>99275</v>
      </c>
      <c r="B15023" s="28" t="s">
        <v>4573</v>
      </c>
      <c r="C15023" s="28" t="s">
        <v>5135</v>
      </c>
      <c r="D15023" s="25">
        <v>42443</v>
      </c>
      <c r="F15023" s="26">
        <v>12.1</v>
      </c>
      <c r="G15023" s="28" t="s">
        <v>2205</v>
      </c>
      <c r="H15023" s="28" t="s">
        <v>7151</v>
      </c>
      <c r="J15023" s="28" t="s">
        <v>4911</v>
      </c>
      <c r="K15023" s="29">
        <v>42444</v>
      </c>
      <c r="L15023" s="28" t="s">
        <v>5658</v>
      </c>
      <c r="M15023" s="28" t="s">
        <v>1584</v>
      </c>
    </row>
    <row r="15024" spans="1:13" hidden="1" x14ac:dyDescent="0.2">
      <c r="A15024" s="27">
        <v>99276</v>
      </c>
      <c r="B15024" s="28" t="s">
        <v>4573</v>
      </c>
      <c r="C15024" s="28" t="s">
        <v>5135</v>
      </c>
      <c r="D15024" s="25">
        <v>42443</v>
      </c>
      <c r="F15024" s="26">
        <v>13.69</v>
      </c>
      <c r="G15024" s="28" t="s">
        <v>5137</v>
      </c>
      <c r="H15024" s="28" t="s">
        <v>3365</v>
      </c>
      <c r="J15024" s="28" t="s">
        <v>4909</v>
      </c>
      <c r="K15024" s="29">
        <v>42444</v>
      </c>
      <c r="L15024" s="28" t="s">
        <v>5658</v>
      </c>
      <c r="M15024" s="28" t="s">
        <v>6195</v>
      </c>
    </row>
    <row r="15025" spans="1:13" hidden="1" x14ac:dyDescent="0.2">
      <c r="A15025" s="27">
        <v>99277</v>
      </c>
      <c r="B15025" s="28" t="s">
        <v>4573</v>
      </c>
      <c r="C15025" s="28" t="s">
        <v>5135</v>
      </c>
      <c r="D15025" s="25">
        <v>42443</v>
      </c>
      <c r="F15025" s="26">
        <v>33.89</v>
      </c>
      <c r="G15025" s="28" t="s">
        <v>27</v>
      </c>
      <c r="H15025" s="28" t="s">
        <v>3488</v>
      </c>
      <c r="J15025" s="28" t="s">
        <v>4908</v>
      </c>
      <c r="K15025" s="29" t="s">
        <v>8794</v>
      </c>
      <c r="L15025" s="28" t="s">
        <v>5658</v>
      </c>
      <c r="M15025" s="28" t="s">
        <v>1841</v>
      </c>
    </row>
    <row r="15026" spans="1:13" hidden="1" x14ac:dyDescent="0.2">
      <c r="A15026" s="27">
        <v>99278</v>
      </c>
      <c r="B15026" s="28" t="s">
        <v>4573</v>
      </c>
      <c r="C15026" s="28" t="s">
        <v>5135</v>
      </c>
      <c r="D15026" s="25">
        <v>42443</v>
      </c>
      <c r="F15026" s="26">
        <v>8</v>
      </c>
      <c r="G15026" s="28" t="s">
        <v>2204</v>
      </c>
      <c r="H15026" s="28" t="s">
        <v>3379</v>
      </c>
      <c r="J15026" s="28" t="s">
        <v>4907</v>
      </c>
      <c r="K15026" s="29">
        <v>42445</v>
      </c>
      <c r="L15026" s="28" t="s">
        <v>5658</v>
      </c>
      <c r="M15026" s="28" t="s">
        <v>698</v>
      </c>
    </row>
    <row r="15027" spans="1:13" hidden="1" x14ac:dyDescent="0.2">
      <c r="A15027" s="27">
        <v>99279</v>
      </c>
      <c r="B15027" s="28" t="s">
        <v>4573</v>
      </c>
      <c r="C15027" s="28" t="s">
        <v>5135</v>
      </c>
      <c r="D15027" s="25">
        <v>42444</v>
      </c>
      <c r="F15027" s="26">
        <v>36.479999999999997</v>
      </c>
      <c r="G15027" s="28" t="s">
        <v>4758</v>
      </c>
      <c r="H15027" s="28" t="s">
        <v>7322</v>
      </c>
      <c r="J15027" s="28" t="s">
        <v>7139</v>
      </c>
      <c r="K15027" s="29">
        <v>42445</v>
      </c>
      <c r="L15027" s="28" t="s">
        <v>5658</v>
      </c>
      <c r="M15027" s="28" t="s">
        <v>3005</v>
      </c>
    </row>
    <row r="15028" spans="1:13" hidden="1" x14ac:dyDescent="0.2">
      <c r="A15028" s="27">
        <v>99280</v>
      </c>
      <c r="B15028" s="28" t="s">
        <v>4573</v>
      </c>
      <c r="C15028" s="28" t="s">
        <v>5135</v>
      </c>
      <c r="D15028" s="25">
        <v>42444</v>
      </c>
      <c r="F15028" s="26">
        <v>9.99</v>
      </c>
      <c r="G15028" s="28" t="s">
        <v>4139</v>
      </c>
      <c r="H15028" s="28" t="s">
        <v>3381</v>
      </c>
      <c r="J15028" s="28" t="s">
        <v>4911</v>
      </c>
      <c r="K15028" s="29">
        <v>42446</v>
      </c>
      <c r="L15028" s="28" t="s">
        <v>5658</v>
      </c>
      <c r="M15028" s="28" t="s">
        <v>12</v>
      </c>
    </row>
    <row r="15029" spans="1:13" hidden="1" x14ac:dyDescent="0.2">
      <c r="A15029" s="27">
        <v>99281</v>
      </c>
      <c r="B15029" s="28" t="s">
        <v>4573</v>
      </c>
      <c r="C15029" s="28" t="s">
        <v>5135</v>
      </c>
      <c r="D15029" s="25">
        <v>42445</v>
      </c>
      <c r="F15029" s="26">
        <v>4.26</v>
      </c>
      <c r="G15029" s="28" t="s">
        <v>879</v>
      </c>
      <c r="H15029" s="28" t="s">
        <v>3365</v>
      </c>
      <c r="J15029" s="28" t="s">
        <v>4909</v>
      </c>
      <c r="K15029" s="29">
        <v>42446</v>
      </c>
      <c r="L15029" s="28" t="s">
        <v>5658</v>
      </c>
      <c r="M15029" s="28" t="s">
        <v>1633</v>
      </c>
    </row>
    <row r="15030" spans="1:13" hidden="1" x14ac:dyDescent="0.2">
      <c r="A15030" s="27">
        <v>99282</v>
      </c>
      <c r="B15030" s="28" t="s">
        <v>4573</v>
      </c>
      <c r="C15030" s="28" t="s">
        <v>5135</v>
      </c>
      <c r="D15030" s="25">
        <v>42446</v>
      </c>
      <c r="F15030" s="26">
        <v>7.46</v>
      </c>
      <c r="G15030" s="28" t="s">
        <v>879</v>
      </c>
      <c r="H15030" s="28" t="s">
        <v>3365</v>
      </c>
      <c r="J15030" s="28" t="s">
        <v>4909</v>
      </c>
      <c r="K15030" s="29">
        <v>42447</v>
      </c>
      <c r="L15030" s="28" t="s">
        <v>5658</v>
      </c>
      <c r="M15030" s="28" t="s">
        <v>857</v>
      </c>
    </row>
    <row r="15031" spans="1:13" x14ac:dyDescent="0.2">
      <c r="A15031" s="27">
        <v>99283</v>
      </c>
      <c r="B15031" s="28" t="s">
        <v>4573</v>
      </c>
      <c r="C15031" s="28" t="s">
        <v>5135</v>
      </c>
      <c r="D15031" s="25">
        <v>42446</v>
      </c>
      <c r="F15031" s="26">
        <v>18.600000000000001</v>
      </c>
      <c r="G15031" s="28" t="s">
        <v>2205</v>
      </c>
      <c r="H15031" s="28" t="s">
        <v>7151</v>
      </c>
      <c r="J15031" s="28" t="s">
        <v>4911</v>
      </c>
      <c r="K15031" s="29">
        <v>42447</v>
      </c>
      <c r="L15031" s="28" t="s">
        <v>5658</v>
      </c>
      <c r="M15031" s="28" t="s">
        <v>1584</v>
      </c>
    </row>
    <row r="15032" spans="1:13" hidden="1" x14ac:dyDescent="0.2">
      <c r="A15032" s="27">
        <v>99284</v>
      </c>
      <c r="B15032" s="28" t="s">
        <v>4573</v>
      </c>
      <c r="C15032" s="28" t="s">
        <v>5135</v>
      </c>
      <c r="D15032" s="25">
        <v>42447</v>
      </c>
      <c r="F15032" s="26">
        <v>15.15</v>
      </c>
      <c r="G15032" s="28" t="s">
        <v>3696</v>
      </c>
      <c r="H15032" s="28" t="s">
        <v>3488</v>
      </c>
      <c r="J15032" s="28" t="s">
        <v>4911</v>
      </c>
      <c r="K15032" s="29" t="s">
        <v>8828</v>
      </c>
      <c r="L15032" s="28" t="s">
        <v>5658</v>
      </c>
      <c r="M15032" s="28" t="s">
        <v>6198</v>
      </c>
    </row>
    <row r="15033" spans="1:13" x14ac:dyDescent="0.2">
      <c r="A15033" s="27">
        <v>99285</v>
      </c>
      <c r="B15033" s="28" t="s">
        <v>4573</v>
      </c>
      <c r="C15033" s="28" t="s">
        <v>5135</v>
      </c>
      <c r="D15033" s="25">
        <v>42447</v>
      </c>
      <c r="F15033" s="26">
        <v>65.5</v>
      </c>
      <c r="G15033" s="28" t="s">
        <v>2205</v>
      </c>
      <c r="H15033" s="28" t="s">
        <v>7151</v>
      </c>
      <c r="J15033" s="28" t="s">
        <v>4911</v>
      </c>
      <c r="K15033" s="29" t="s">
        <v>8828</v>
      </c>
      <c r="L15033" s="28" t="s">
        <v>5658</v>
      </c>
      <c r="M15033" s="28" t="s">
        <v>1584</v>
      </c>
    </row>
    <row r="15034" spans="1:13" hidden="1" x14ac:dyDescent="0.2">
      <c r="A15034" s="27">
        <v>99286</v>
      </c>
      <c r="B15034" s="28" t="s">
        <v>4573</v>
      </c>
      <c r="C15034" s="28" t="s">
        <v>5135</v>
      </c>
      <c r="D15034" s="25">
        <v>42447</v>
      </c>
      <c r="F15034" s="26">
        <v>12.38</v>
      </c>
      <c r="G15034" s="28" t="s">
        <v>898</v>
      </c>
      <c r="H15034" s="28" t="s">
        <v>3365</v>
      </c>
      <c r="J15034" s="28" t="s">
        <v>4909</v>
      </c>
      <c r="K15034" s="29" t="s">
        <v>8829</v>
      </c>
      <c r="L15034" s="28" t="s">
        <v>5658</v>
      </c>
      <c r="M15034" s="28" t="s">
        <v>7561</v>
      </c>
    </row>
    <row r="15035" spans="1:13" hidden="1" x14ac:dyDescent="0.2">
      <c r="A15035" s="27">
        <v>99287</v>
      </c>
      <c r="B15035" s="28" t="s">
        <v>4573</v>
      </c>
      <c r="C15035" s="28" t="s">
        <v>5135</v>
      </c>
      <c r="D15035" s="25">
        <v>42447</v>
      </c>
      <c r="F15035" s="26">
        <v>6.8</v>
      </c>
      <c r="G15035" s="28" t="s">
        <v>3696</v>
      </c>
      <c r="H15035" s="28" t="s">
        <v>3488</v>
      </c>
      <c r="J15035" s="28" t="s">
        <v>4908</v>
      </c>
      <c r="K15035" s="29">
        <v>42450</v>
      </c>
      <c r="L15035" s="28" t="s">
        <v>5658</v>
      </c>
      <c r="M15035" s="28" t="s">
        <v>3889</v>
      </c>
    </row>
    <row r="15036" spans="1:13" hidden="1" x14ac:dyDescent="0.2">
      <c r="A15036" s="27">
        <v>99288</v>
      </c>
      <c r="B15036" s="28" t="s">
        <v>4573</v>
      </c>
      <c r="C15036" s="28" t="s">
        <v>5135</v>
      </c>
      <c r="D15036" s="25">
        <v>42447</v>
      </c>
      <c r="F15036" s="26">
        <v>21.53</v>
      </c>
      <c r="G15036" s="28" t="s">
        <v>3696</v>
      </c>
      <c r="H15036" s="28" t="s">
        <v>3488</v>
      </c>
      <c r="J15036" s="28" t="s">
        <v>4908</v>
      </c>
      <c r="K15036" s="29">
        <v>42450</v>
      </c>
      <c r="L15036" s="28" t="s">
        <v>5658</v>
      </c>
      <c r="M15036" s="28" t="s">
        <v>3889</v>
      </c>
    </row>
    <row r="15037" spans="1:13" hidden="1" x14ac:dyDescent="0.2">
      <c r="A15037" s="27">
        <v>99289</v>
      </c>
      <c r="B15037" s="28" t="s">
        <v>4573</v>
      </c>
      <c r="C15037" s="28" t="s">
        <v>5135</v>
      </c>
      <c r="D15037" s="25">
        <v>42447</v>
      </c>
      <c r="F15037" s="26">
        <v>16.23</v>
      </c>
      <c r="G15037" s="28" t="s">
        <v>3696</v>
      </c>
      <c r="H15037" s="28" t="s">
        <v>3488</v>
      </c>
      <c r="J15037" s="28" t="s">
        <v>4908</v>
      </c>
      <c r="K15037" s="29">
        <v>42450</v>
      </c>
      <c r="L15037" s="28" t="s">
        <v>5658</v>
      </c>
      <c r="M15037" s="28" t="s">
        <v>3889</v>
      </c>
    </row>
    <row r="15038" spans="1:13" hidden="1" x14ac:dyDescent="0.2">
      <c r="A15038" s="27">
        <v>99290</v>
      </c>
      <c r="B15038" s="28" t="s">
        <v>4573</v>
      </c>
      <c r="C15038" s="28" t="s">
        <v>5135</v>
      </c>
      <c r="D15038" s="25">
        <v>42448</v>
      </c>
      <c r="F15038" s="26">
        <v>37.5</v>
      </c>
      <c r="G15038" s="28" t="s">
        <v>683</v>
      </c>
      <c r="H15038" s="28" t="s">
        <v>3365</v>
      </c>
      <c r="J15038" s="28" t="s">
        <v>4909</v>
      </c>
      <c r="K15038" s="29">
        <v>42450</v>
      </c>
      <c r="L15038" s="28" t="s">
        <v>5658</v>
      </c>
      <c r="M15038" s="28" t="s">
        <v>7857</v>
      </c>
    </row>
    <row r="15039" spans="1:13" hidden="1" x14ac:dyDescent="0.2">
      <c r="A15039" s="27">
        <v>99291</v>
      </c>
      <c r="B15039" s="28" t="s">
        <v>4573</v>
      </c>
      <c r="C15039" s="28" t="s">
        <v>5135</v>
      </c>
      <c r="D15039" s="25">
        <v>42448</v>
      </c>
      <c r="F15039" s="26">
        <v>4.8499999999999996</v>
      </c>
      <c r="G15039" s="28" t="s">
        <v>896</v>
      </c>
      <c r="H15039" s="28" t="s">
        <v>3484</v>
      </c>
      <c r="J15039" s="28" t="s">
        <v>4907</v>
      </c>
      <c r="K15039" s="29">
        <v>42450</v>
      </c>
      <c r="L15039" s="28" t="s">
        <v>5658</v>
      </c>
      <c r="M15039" s="28" t="s">
        <v>6234</v>
      </c>
    </row>
    <row r="15040" spans="1:13" hidden="1" x14ac:dyDescent="0.2">
      <c r="A15040" s="27">
        <v>99292</v>
      </c>
      <c r="B15040" s="28" t="s">
        <v>4573</v>
      </c>
      <c r="C15040" s="28" t="s">
        <v>5135</v>
      </c>
      <c r="D15040" s="25">
        <v>42448</v>
      </c>
      <c r="F15040" s="26">
        <v>4</v>
      </c>
      <c r="G15040" s="28" t="s">
        <v>990</v>
      </c>
      <c r="H15040" s="28" t="s">
        <v>3379</v>
      </c>
      <c r="J15040" s="28" t="s">
        <v>4907</v>
      </c>
      <c r="K15040" s="29">
        <v>42450</v>
      </c>
      <c r="L15040" s="28" t="s">
        <v>5658</v>
      </c>
      <c r="M15040" s="28" t="s">
        <v>1523</v>
      </c>
    </row>
    <row r="15041" spans="1:13" hidden="1" x14ac:dyDescent="0.2">
      <c r="A15041" s="27">
        <v>99293</v>
      </c>
      <c r="B15041" s="28" t="s">
        <v>4573</v>
      </c>
      <c r="C15041" s="28" t="s">
        <v>5135</v>
      </c>
      <c r="D15041" s="25">
        <v>42449</v>
      </c>
      <c r="F15041" s="26">
        <v>77</v>
      </c>
      <c r="G15041" s="28" t="s">
        <v>7035</v>
      </c>
      <c r="H15041" s="28" t="s">
        <v>4600</v>
      </c>
      <c r="J15041" s="28" t="s">
        <v>4907</v>
      </c>
      <c r="K15041" s="29" t="s">
        <v>8829</v>
      </c>
      <c r="L15041" s="28" t="s">
        <v>5658</v>
      </c>
      <c r="M15041" s="28" t="s">
        <v>6231</v>
      </c>
    </row>
    <row r="15042" spans="1:13" x14ac:dyDescent="0.2">
      <c r="A15042" s="27">
        <v>99294</v>
      </c>
      <c r="B15042" s="28" t="s">
        <v>4573</v>
      </c>
      <c r="C15042" s="28" t="s">
        <v>5135</v>
      </c>
      <c r="D15042" s="25">
        <v>42449</v>
      </c>
      <c r="F15042" s="26">
        <v>17</v>
      </c>
      <c r="G15042" s="28" t="s">
        <v>2205</v>
      </c>
      <c r="H15042" s="28" t="s">
        <v>7151</v>
      </c>
      <c r="J15042" s="28" t="s">
        <v>4911</v>
      </c>
      <c r="K15042" s="29">
        <v>42450</v>
      </c>
      <c r="L15042" s="28" t="s">
        <v>5658</v>
      </c>
      <c r="M15042" s="28" t="s">
        <v>1584</v>
      </c>
    </row>
    <row r="15043" spans="1:13" hidden="1" x14ac:dyDescent="0.2">
      <c r="A15043" s="27">
        <v>99295</v>
      </c>
      <c r="B15043" s="28" t="s">
        <v>4573</v>
      </c>
      <c r="C15043" s="28" t="s">
        <v>5135</v>
      </c>
      <c r="D15043" s="25">
        <v>42449</v>
      </c>
      <c r="F15043" s="26">
        <v>21.04</v>
      </c>
      <c r="K15043" s="29">
        <v>42451</v>
      </c>
      <c r="L15043" s="28" t="s">
        <v>5658</v>
      </c>
      <c r="M15043" s="28" t="s">
        <v>8808</v>
      </c>
    </row>
    <row r="15044" spans="1:13" hidden="1" x14ac:dyDescent="0.2">
      <c r="A15044" s="27">
        <v>99296</v>
      </c>
      <c r="B15044" s="28" t="s">
        <v>4573</v>
      </c>
      <c r="C15044" s="28" t="s">
        <v>5135</v>
      </c>
      <c r="D15044" s="25">
        <v>42450</v>
      </c>
      <c r="F15044" s="26">
        <v>9.8699999999999992</v>
      </c>
      <c r="K15044" s="29">
        <v>42451</v>
      </c>
      <c r="L15044" s="28" t="s">
        <v>5658</v>
      </c>
      <c r="M15044" s="28" t="s">
        <v>5075</v>
      </c>
    </row>
    <row r="15045" spans="1:13" x14ac:dyDescent="0.2">
      <c r="A15045" s="27">
        <v>99297</v>
      </c>
      <c r="B15045" s="28" t="s">
        <v>4573</v>
      </c>
      <c r="C15045" s="28" t="s">
        <v>5135</v>
      </c>
      <c r="D15045" s="25">
        <v>42450</v>
      </c>
      <c r="F15045" s="26">
        <v>13.8</v>
      </c>
      <c r="G15045" s="28" t="s">
        <v>2205</v>
      </c>
      <c r="H15045" s="28" t="s">
        <v>7151</v>
      </c>
      <c r="J15045" s="28" t="s">
        <v>4911</v>
      </c>
      <c r="K15045" s="29">
        <v>42451</v>
      </c>
      <c r="L15045" s="28" t="s">
        <v>5658</v>
      </c>
      <c r="M15045" s="28" t="s">
        <v>1584</v>
      </c>
    </row>
    <row r="15046" spans="1:13" hidden="1" x14ac:dyDescent="0.2">
      <c r="A15046" s="27">
        <v>99298</v>
      </c>
      <c r="B15046" s="28" t="s">
        <v>4573</v>
      </c>
      <c r="C15046" s="28" t="s">
        <v>5135</v>
      </c>
      <c r="D15046" s="25">
        <v>42450</v>
      </c>
      <c r="F15046" s="26">
        <v>45</v>
      </c>
      <c r="G15046" s="28" t="s">
        <v>4578</v>
      </c>
      <c r="H15046" s="28" t="s">
        <v>7324</v>
      </c>
      <c r="I15046" s="28" t="s">
        <v>2516</v>
      </c>
      <c r="J15046" s="28" t="s">
        <v>4909</v>
      </c>
      <c r="K15046" s="29">
        <v>42451</v>
      </c>
      <c r="L15046" s="28" t="s">
        <v>5658</v>
      </c>
      <c r="M15046" s="28" t="s">
        <v>7582</v>
      </c>
    </row>
    <row r="15047" spans="1:13" hidden="1" x14ac:dyDescent="0.2">
      <c r="A15047" s="27">
        <v>99299</v>
      </c>
      <c r="B15047" s="28" t="s">
        <v>4573</v>
      </c>
      <c r="C15047" s="28" t="s">
        <v>5135</v>
      </c>
      <c r="D15047" s="25">
        <v>42450</v>
      </c>
      <c r="F15047" s="26">
        <v>3.46</v>
      </c>
      <c r="G15047" s="28" t="s">
        <v>2208</v>
      </c>
      <c r="H15047" s="28" t="s">
        <v>3365</v>
      </c>
      <c r="J15047" s="28" t="s">
        <v>4907</v>
      </c>
      <c r="K15047" s="29" t="s">
        <v>8830</v>
      </c>
      <c r="L15047" s="28" t="s">
        <v>5658</v>
      </c>
      <c r="M15047" s="28" t="s">
        <v>8809</v>
      </c>
    </row>
    <row r="15048" spans="1:13" hidden="1" x14ac:dyDescent="0.2">
      <c r="A15048" s="27">
        <v>99300</v>
      </c>
      <c r="B15048" s="28" t="s">
        <v>4573</v>
      </c>
      <c r="C15048" s="28" t="s">
        <v>5135</v>
      </c>
      <c r="D15048" s="25">
        <v>42450</v>
      </c>
      <c r="F15048" s="26">
        <v>29.35</v>
      </c>
      <c r="G15048" s="28" t="s">
        <v>5137</v>
      </c>
      <c r="H15048" s="28" t="s">
        <v>3365</v>
      </c>
      <c r="J15048" s="28" t="s">
        <v>4909</v>
      </c>
      <c r="K15048" s="29" t="s">
        <v>8830</v>
      </c>
      <c r="L15048" s="28" t="s">
        <v>5658</v>
      </c>
      <c r="M15048" s="28" t="s">
        <v>3175</v>
      </c>
    </row>
    <row r="15049" spans="1:13" hidden="1" x14ac:dyDescent="0.2">
      <c r="A15049" s="27">
        <v>99301</v>
      </c>
      <c r="B15049" s="28" t="s">
        <v>4573</v>
      </c>
      <c r="C15049" s="28" t="s">
        <v>5135</v>
      </c>
      <c r="D15049" s="25">
        <v>42450</v>
      </c>
      <c r="F15049" s="26">
        <v>21.22</v>
      </c>
      <c r="G15049" s="28" t="s">
        <v>5137</v>
      </c>
      <c r="H15049" s="28" t="s">
        <v>3365</v>
      </c>
      <c r="J15049" s="28" t="s">
        <v>4909</v>
      </c>
      <c r="K15049" s="29" t="s">
        <v>8830</v>
      </c>
      <c r="L15049" s="28" t="s">
        <v>5658</v>
      </c>
      <c r="M15049" s="28" t="s">
        <v>3175</v>
      </c>
    </row>
    <row r="15050" spans="1:13" hidden="1" x14ac:dyDescent="0.2">
      <c r="A15050" s="27">
        <v>99302</v>
      </c>
      <c r="B15050" s="28" t="s">
        <v>4573</v>
      </c>
      <c r="C15050" s="28" t="s">
        <v>5135</v>
      </c>
      <c r="D15050" s="25">
        <v>42450</v>
      </c>
      <c r="E15050" s="28" t="s">
        <v>8752</v>
      </c>
      <c r="F15050" s="26">
        <v>3.5</v>
      </c>
      <c r="G15050" s="28" t="s">
        <v>2203</v>
      </c>
      <c r="H15050" s="28" t="s">
        <v>7324</v>
      </c>
      <c r="I15050" s="28" t="s">
        <v>2516</v>
      </c>
      <c r="J15050" s="28" t="s">
        <v>4909</v>
      </c>
      <c r="K15050" s="29" t="s">
        <v>8830</v>
      </c>
      <c r="L15050" s="28" t="s">
        <v>5658</v>
      </c>
      <c r="M15050" s="28" t="s">
        <v>8810</v>
      </c>
    </row>
    <row r="15051" spans="1:13" hidden="1" x14ac:dyDescent="0.2">
      <c r="A15051" s="27">
        <v>99303</v>
      </c>
      <c r="B15051" s="28" t="s">
        <v>4573</v>
      </c>
      <c r="C15051" s="28" t="s">
        <v>5135</v>
      </c>
      <c r="D15051" s="25">
        <v>42450</v>
      </c>
      <c r="F15051" s="26">
        <v>6</v>
      </c>
      <c r="K15051" s="29" t="s">
        <v>8830</v>
      </c>
      <c r="L15051" s="28" t="s">
        <v>5658</v>
      </c>
      <c r="M15051" s="28" t="s">
        <v>8811</v>
      </c>
    </row>
    <row r="15052" spans="1:13" hidden="1" x14ac:dyDescent="0.2">
      <c r="A15052" s="27">
        <v>99304</v>
      </c>
      <c r="B15052" s="28" t="s">
        <v>4573</v>
      </c>
      <c r="C15052" s="28" t="s">
        <v>5135</v>
      </c>
      <c r="D15052" s="25">
        <v>42450</v>
      </c>
      <c r="F15052" s="26">
        <v>8.5</v>
      </c>
      <c r="G15052" s="28" t="s">
        <v>2204</v>
      </c>
      <c r="H15052" s="28" t="s">
        <v>3379</v>
      </c>
      <c r="J15052" s="28" t="s">
        <v>4907</v>
      </c>
      <c r="K15052" s="29" t="s">
        <v>8830</v>
      </c>
      <c r="L15052" s="28" t="s">
        <v>5658</v>
      </c>
      <c r="M15052" s="28" t="s">
        <v>7233</v>
      </c>
    </row>
    <row r="15053" spans="1:13" hidden="1" x14ac:dyDescent="0.2">
      <c r="A15053" s="27">
        <v>99305</v>
      </c>
      <c r="B15053" s="28" t="s">
        <v>4573</v>
      </c>
      <c r="C15053" s="28" t="s">
        <v>5135</v>
      </c>
      <c r="D15053" s="25">
        <v>42451</v>
      </c>
      <c r="F15053" s="26">
        <v>4.8</v>
      </c>
      <c r="G15053" s="28" t="s">
        <v>7119</v>
      </c>
      <c r="H15053" s="28" t="s">
        <v>3365</v>
      </c>
      <c r="J15053" s="28" t="s">
        <v>4911</v>
      </c>
      <c r="K15053" s="29" t="s">
        <v>8831</v>
      </c>
      <c r="L15053" s="28" t="s">
        <v>5658</v>
      </c>
      <c r="M15053" s="28" t="s">
        <v>2282</v>
      </c>
    </row>
    <row r="15054" spans="1:13" hidden="1" x14ac:dyDescent="0.2">
      <c r="A15054" s="27">
        <v>99306</v>
      </c>
      <c r="B15054" s="28" t="s">
        <v>4573</v>
      </c>
      <c r="C15054" s="28" t="s">
        <v>5135</v>
      </c>
      <c r="D15054" s="25">
        <v>42451</v>
      </c>
      <c r="F15054" s="26">
        <v>33.44</v>
      </c>
      <c r="G15054" s="28" t="s">
        <v>1157</v>
      </c>
      <c r="H15054" s="28" t="s">
        <v>7322</v>
      </c>
      <c r="J15054" s="28" t="s">
        <v>7139</v>
      </c>
      <c r="K15054" s="29" t="s">
        <v>8831</v>
      </c>
      <c r="L15054" s="28" t="s">
        <v>5658</v>
      </c>
      <c r="M15054" s="28" t="s">
        <v>3582</v>
      </c>
    </row>
    <row r="15055" spans="1:13" hidden="1" x14ac:dyDescent="0.2">
      <c r="A15055" s="27">
        <v>99307</v>
      </c>
      <c r="B15055" s="28" t="s">
        <v>4573</v>
      </c>
      <c r="C15055" s="28" t="s">
        <v>5135</v>
      </c>
      <c r="D15055" s="25">
        <v>42452</v>
      </c>
      <c r="F15055" s="26">
        <v>5.95</v>
      </c>
      <c r="G15055" s="28" t="s">
        <v>7119</v>
      </c>
      <c r="H15055" s="28" t="s">
        <v>3365</v>
      </c>
      <c r="J15055" s="28" t="s">
        <v>4911</v>
      </c>
      <c r="K15055" s="29" t="s">
        <v>8832</v>
      </c>
      <c r="L15055" s="28" t="s">
        <v>5658</v>
      </c>
      <c r="M15055" s="28" t="s">
        <v>2282</v>
      </c>
    </row>
    <row r="15056" spans="1:13" x14ac:dyDescent="0.2">
      <c r="A15056" s="27">
        <v>99308</v>
      </c>
      <c r="B15056" s="28" t="s">
        <v>4573</v>
      </c>
      <c r="C15056" s="28" t="s">
        <v>5135</v>
      </c>
      <c r="D15056" s="25">
        <v>42452</v>
      </c>
      <c r="F15056" s="26">
        <v>18.2</v>
      </c>
      <c r="G15056" s="28" t="s">
        <v>2205</v>
      </c>
      <c r="H15056" s="28" t="s">
        <v>7151</v>
      </c>
      <c r="J15056" s="28" t="s">
        <v>4911</v>
      </c>
      <c r="K15056" s="29" t="s">
        <v>8832</v>
      </c>
      <c r="L15056" s="28" t="s">
        <v>5658</v>
      </c>
      <c r="M15056" s="28" t="s">
        <v>1584</v>
      </c>
    </row>
    <row r="15057" spans="1:13" hidden="1" x14ac:dyDescent="0.2">
      <c r="A15057" s="27">
        <v>99309</v>
      </c>
      <c r="B15057" s="28" t="s">
        <v>4573</v>
      </c>
      <c r="C15057" s="28" t="s">
        <v>5135</v>
      </c>
      <c r="D15057" s="25">
        <v>42453</v>
      </c>
      <c r="E15057" s="28" t="s">
        <v>8834</v>
      </c>
      <c r="F15057" s="26">
        <v>19.989999999999998</v>
      </c>
      <c r="G15057" s="28" t="s">
        <v>8833</v>
      </c>
      <c r="H15057" s="28" t="s">
        <v>7154</v>
      </c>
      <c r="J15057" s="28" t="s">
        <v>4906</v>
      </c>
      <c r="K15057" s="29" t="s">
        <v>8835</v>
      </c>
      <c r="L15057" s="28" t="s">
        <v>5658</v>
      </c>
      <c r="M15057" s="28" t="s">
        <v>8812</v>
      </c>
    </row>
    <row r="15058" spans="1:13" hidden="1" x14ac:dyDescent="0.2">
      <c r="A15058" s="27">
        <v>99310</v>
      </c>
      <c r="B15058" s="28" t="s">
        <v>4573</v>
      </c>
      <c r="C15058" s="28" t="s">
        <v>5135</v>
      </c>
      <c r="D15058" s="25">
        <v>42454</v>
      </c>
      <c r="F15058" s="26">
        <v>66.55</v>
      </c>
      <c r="G15058" s="28" t="s">
        <v>3970</v>
      </c>
      <c r="H15058" s="28" t="s">
        <v>3484</v>
      </c>
      <c r="J15058" s="28" t="s">
        <v>4909</v>
      </c>
      <c r="K15058" s="29" t="s">
        <v>8835</v>
      </c>
      <c r="L15058" s="28" t="s">
        <v>5658</v>
      </c>
      <c r="M15058" s="28" t="s">
        <v>1927</v>
      </c>
    </row>
    <row r="15059" spans="1:13" hidden="1" x14ac:dyDescent="0.2">
      <c r="A15059" s="27">
        <v>99311</v>
      </c>
      <c r="B15059" s="28" t="s">
        <v>4573</v>
      </c>
      <c r="C15059" s="28" t="s">
        <v>5135</v>
      </c>
      <c r="D15059" s="25">
        <v>42454</v>
      </c>
      <c r="E15059" s="28" t="s">
        <v>8837</v>
      </c>
      <c r="F15059" s="26">
        <v>272.62</v>
      </c>
      <c r="G15059" s="28" t="s">
        <v>8836</v>
      </c>
      <c r="H15059" s="28" t="s">
        <v>7324</v>
      </c>
      <c r="I15059" s="28" t="s">
        <v>2516</v>
      </c>
      <c r="J15059" s="28" t="s">
        <v>4909</v>
      </c>
      <c r="K15059" s="29" t="s">
        <v>8835</v>
      </c>
      <c r="L15059" s="28" t="s">
        <v>5658</v>
      </c>
      <c r="M15059" s="28" t="s">
        <v>8813</v>
      </c>
    </row>
    <row r="15060" spans="1:13" hidden="1" x14ac:dyDescent="0.2">
      <c r="A15060" s="27">
        <v>99312</v>
      </c>
      <c r="B15060" s="28" t="s">
        <v>4573</v>
      </c>
      <c r="C15060" s="28" t="s">
        <v>5135</v>
      </c>
      <c r="D15060" s="25">
        <v>42454</v>
      </c>
      <c r="F15060" s="26">
        <v>34.799999999999997</v>
      </c>
      <c r="G15060" s="28" t="s">
        <v>7050</v>
      </c>
      <c r="H15060" s="28" t="s">
        <v>3488</v>
      </c>
      <c r="J15060" s="28" t="s">
        <v>4911</v>
      </c>
      <c r="K15060" s="29" t="s">
        <v>8797</v>
      </c>
      <c r="L15060" s="28" t="s">
        <v>5658</v>
      </c>
      <c r="M15060" s="28" t="s">
        <v>4151</v>
      </c>
    </row>
    <row r="15061" spans="1:13" hidden="1" x14ac:dyDescent="0.2">
      <c r="A15061" s="27">
        <v>99313</v>
      </c>
      <c r="B15061" s="28" t="s">
        <v>4573</v>
      </c>
      <c r="C15061" s="28" t="s">
        <v>5135</v>
      </c>
      <c r="D15061" s="25">
        <v>42454</v>
      </c>
      <c r="F15061" s="26">
        <v>11.35</v>
      </c>
      <c r="G15061" s="28" t="s">
        <v>3696</v>
      </c>
      <c r="H15061" s="28" t="s">
        <v>3488</v>
      </c>
      <c r="J15061" s="28" t="s">
        <v>4908</v>
      </c>
      <c r="K15061" s="29" t="s">
        <v>8797</v>
      </c>
      <c r="L15061" s="28" t="s">
        <v>5658</v>
      </c>
      <c r="M15061" s="28" t="s">
        <v>3889</v>
      </c>
    </row>
    <row r="15062" spans="1:13" hidden="1" x14ac:dyDescent="0.2">
      <c r="A15062" s="27">
        <v>99314</v>
      </c>
      <c r="B15062" s="28" t="s">
        <v>4573</v>
      </c>
      <c r="C15062" s="28" t="s">
        <v>5135</v>
      </c>
      <c r="D15062" s="25">
        <v>42455</v>
      </c>
      <c r="F15062" s="26">
        <v>20.149999999999999</v>
      </c>
      <c r="G15062" s="28" t="s">
        <v>683</v>
      </c>
      <c r="H15062" s="28" t="s">
        <v>3365</v>
      </c>
      <c r="J15062" s="28" t="s">
        <v>4909</v>
      </c>
      <c r="K15062" s="29" t="s">
        <v>8797</v>
      </c>
      <c r="L15062" s="28" t="s">
        <v>5658</v>
      </c>
      <c r="M15062" s="28" t="s">
        <v>7856</v>
      </c>
    </row>
    <row r="15063" spans="1:13" hidden="1" x14ac:dyDescent="0.2">
      <c r="A15063" s="27">
        <v>99315</v>
      </c>
      <c r="B15063" s="28" t="s">
        <v>4573</v>
      </c>
      <c r="C15063" s="28" t="s">
        <v>5135</v>
      </c>
      <c r="D15063" s="25">
        <v>42455</v>
      </c>
      <c r="E15063" s="28" t="s">
        <v>8839</v>
      </c>
      <c r="F15063" s="26">
        <v>33</v>
      </c>
      <c r="G15063" s="28" t="s">
        <v>8838</v>
      </c>
      <c r="H15063" s="28" t="s">
        <v>3484</v>
      </c>
      <c r="J15063" s="28" t="s">
        <v>4909</v>
      </c>
      <c r="K15063" s="29" t="s">
        <v>8797</v>
      </c>
      <c r="L15063" s="28" t="s">
        <v>5658</v>
      </c>
      <c r="M15063" s="28" t="s">
        <v>20</v>
      </c>
    </row>
    <row r="15064" spans="1:13" hidden="1" x14ac:dyDescent="0.2">
      <c r="A15064" s="27">
        <v>99316</v>
      </c>
      <c r="B15064" s="28" t="s">
        <v>4573</v>
      </c>
      <c r="C15064" s="28" t="s">
        <v>5135</v>
      </c>
      <c r="D15064" s="25">
        <v>42455</v>
      </c>
      <c r="F15064" s="26">
        <v>4</v>
      </c>
      <c r="G15064" s="28" t="s">
        <v>990</v>
      </c>
      <c r="H15064" s="28" t="s">
        <v>3379</v>
      </c>
      <c r="J15064" s="28" t="s">
        <v>4907</v>
      </c>
      <c r="K15064" s="29" t="s">
        <v>8797</v>
      </c>
      <c r="L15064" s="28" t="s">
        <v>5658</v>
      </c>
      <c r="M15064" s="28" t="s">
        <v>1523</v>
      </c>
    </row>
    <row r="15065" spans="1:13" hidden="1" x14ac:dyDescent="0.2">
      <c r="A15065" s="27">
        <v>99317</v>
      </c>
      <c r="B15065" s="28" t="s">
        <v>4573</v>
      </c>
      <c r="C15065" s="28" t="s">
        <v>5135</v>
      </c>
      <c r="D15065" s="25">
        <v>42456</v>
      </c>
      <c r="F15065" s="26">
        <v>10</v>
      </c>
      <c r="G15065" s="28" t="s">
        <v>8039</v>
      </c>
      <c r="H15065" s="28" t="s">
        <v>5954</v>
      </c>
      <c r="J15065" s="28" t="s">
        <v>4912</v>
      </c>
      <c r="K15065" s="29" t="s">
        <v>8797</v>
      </c>
      <c r="L15065" s="28" t="s">
        <v>5658</v>
      </c>
      <c r="M15065" s="28" t="s">
        <v>8814</v>
      </c>
    </row>
    <row r="15066" spans="1:13" hidden="1" x14ac:dyDescent="0.2">
      <c r="A15066" s="27">
        <v>99318</v>
      </c>
      <c r="B15066" s="28" t="s">
        <v>4573</v>
      </c>
      <c r="C15066" s="28" t="s">
        <v>5135</v>
      </c>
      <c r="D15066" s="25">
        <v>42457</v>
      </c>
      <c r="F15066" s="26">
        <v>11.98</v>
      </c>
      <c r="G15066" s="28" t="s">
        <v>879</v>
      </c>
      <c r="H15066" s="28" t="s">
        <v>3365</v>
      </c>
      <c r="J15066" s="28" t="s">
        <v>4909</v>
      </c>
      <c r="K15066" s="29" t="s">
        <v>8797</v>
      </c>
      <c r="L15066" s="28" t="s">
        <v>5658</v>
      </c>
      <c r="M15066" s="28" t="s">
        <v>5531</v>
      </c>
    </row>
    <row r="15067" spans="1:13" hidden="1" x14ac:dyDescent="0.2">
      <c r="A15067" s="27">
        <v>99319</v>
      </c>
      <c r="B15067" s="28" t="s">
        <v>4573</v>
      </c>
      <c r="C15067" s="28" t="s">
        <v>5135</v>
      </c>
      <c r="D15067" s="25">
        <v>42457</v>
      </c>
      <c r="F15067" s="26">
        <v>46.15</v>
      </c>
      <c r="G15067" s="28" t="s">
        <v>898</v>
      </c>
      <c r="H15067" s="28" t="s">
        <v>3365</v>
      </c>
      <c r="J15067" s="28" t="s">
        <v>4909</v>
      </c>
      <c r="K15067" s="29" t="s">
        <v>8797</v>
      </c>
      <c r="L15067" s="28" t="s">
        <v>5658</v>
      </c>
      <c r="M15067" s="28" t="s">
        <v>7231</v>
      </c>
    </row>
    <row r="15068" spans="1:13" hidden="1" x14ac:dyDescent="0.2">
      <c r="A15068" s="27">
        <v>99320</v>
      </c>
      <c r="B15068" s="28" t="s">
        <v>4573</v>
      </c>
      <c r="C15068" s="28" t="s">
        <v>5135</v>
      </c>
      <c r="D15068" s="25">
        <v>42457</v>
      </c>
      <c r="F15068" s="26">
        <v>9.36</v>
      </c>
      <c r="G15068" s="28" t="s">
        <v>1098</v>
      </c>
      <c r="H15068" s="28" t="s">
        <v>7324</v>
      </c>
      <c r="I15068" s="28" t="s">
        <v>2516</v>
      </c>
      <c r="J15068" s="28" t="s">
        <v>4909</v>
      </c>
      <c r="K15068" s="29" t="s">
        <v>8797</v>
      </c>
      <c r="L15068" s="28" t="s">
        <v>5658</v>
      </c>
      <c r="M15068" s="28" t="s">
        <v>3088</v>
      </c>
    </row>
    <row r="15069" spans="1:13" hidden="1" x14ac:dyDescent="0.2">
      <c r="A15069" s="27">
        <v>99321</v>
      </c>
      <c r="B15069" s="28" t="s">
        <v>4573</v>
      </c>
      <c r="C15069" s="28" t="s">
        <v>5135</v>
      </c>
      <c r="D15069" s="25">
        <v>42458</v>
      </c>
      <c r="F15069" s="26">
        <v>3.44</v>
      </c>
      <c r="G15069" s="28" t="s">
        <v>7119</v>
      </c>
      <c r="H15069" s="28" t="s">
        <v>3365</v>
      </c>
      <c r="J15069" s="28" t="s">
        <v>4911</v>
      </c>
      <c r="K15069" s="29" t="s">
        <v>8840</v>
      </c>
      <c r="L15069" s="28" t="s">
        <v>5658</v>
      </c>
      <c r="M15069" s="28" t="s">
        <v>2282</v>
      </c>
    </row>
    <row r="15070" spans="1:13" hidden="1" x14ac:dyDescent="0.2">
      <c r="A15070" s="27">
        <v>99322</v>
      </c>
      <c r="B15070" s="28" t="s">
        <v>4573</v>
      </c>
      <c r="C15070" s="28" t="s">
        <v>5135</v>
      </c>
      <c r="D15070" s="25">
        <v>42458</v>
      </c>
      <c r="F15070" s="26">
        <v>4</v>
      </c>
      <c r="G15070" s="28" t="s">
        <v>990</v>
      </c>
      <c r="H15070" s="28" t="s">
        <v>3379</v>
      </c>
      <c r="J15070" s="28" t="s">
        <v>4907</v>
      </c>
      <c r="K15070" s="29" t="s">
        <v>8840</v>
      </c>
      <c r="L15070" s="28" t="s">
        <v>5658</v>
      </c>
      <c r="M15070" s="28" t="s">
        <v>1523</v>
      </c>
    </row>
    <row r="15071" spans="1:13" hidden="1" x14ac:dyDescent="0.2">
      <c r="A15071" s="27">
        <v>99323</v>
      </c>
      <c r="B15071" s="28" t="s">
        <v>4573</v>
      </c>
      <c r="C15071" s="28" t="s">
        <v>5135</v>
      </c>
      <c r="D15071" s="25">
        <v>42458</v>
      </c>
      <c r="F15071" s="26">
        <v>49.15</v>
      </c>
      <c r="G15071" s="28" t="s">
        <v>5137</v>
      </c>
      <c r="H15071" s="28" t="s">
        <v>3365</v>
      </c>
      <c r="J15071" s="28" t="s">
        <v>4909</v>
      </c>
      <c r="K15071" s="29" t="s">
        <v>8840</v>
      </c>
      <c r="L15071" s="28" t="s">
        <v>5658</v>
      </c>
      <c r="M15071" s="28" t="s">
        <v>3175</v>
      </c>
    </row>
    <row r="15072" spans="1:13" hidden="1" x14ac:dyDescent="0.2">
      <c r="A15072" s="27">
        <v>99324</v>
      </c>
      <c r="B15072" s="28" t="s">
        <v>4573</v>
      </c>
      <c r="C15072" s="28" t="s">
        <v>5135</v>
      </c>
      <c r="D15072" s="25">
        <v>42458</v>
      </c>
      <c r="F15072" s="26">
        <v>25</v>
      </c>
      <c r="G15072" s="28" t="s">
        <v>5137</v>
      </c>
      <c r="H15072" s="28" t="s">
        <v>3365</v>
      </c>
      <c r="J15072" s="28" t="s">
        <v>4909</v>
      </c>
      <c r="K15072" s="29" t="s">
        <v>8840</v>
      </c>
      <c r="L15072" s="28" t="s">
        <v>5658</v>
      </c>
      <c r="M15072" s="28" t="s">
        <v>3175</v>
      </c>
    </row>
    <row r="15073" spans="1:13" hidden="1" x14ac:dyDescent="0.2">
      <c r="A15073" s="27">
        <v>99325</v>
      </c>
      <c r="B15073" s="28" t="s">
        <v>4573</v>
      </c>
      <c r="C15073" s="28" t="s">
        <v>5135</v>
      </c>
      <c r="D15073" s="25">
        <v>42458</v>
      </c>
      <c r="F15073" s="26">
        <v>24.76</v>
      </c>
      <c r="G15073" s="28" t="s">
        <v>1098</v>
      </c>
      <c r="H15073" s="28" t="s">
        <v>7324</v>
      </c>
      <c r="I15073" s="28" t="s">
        <v>2516</v>
      </c>
      <c r="J15073" s="28" t="s">
        <v>4909</v>
      </c>
      <c r="K15073" s="29" t="s">
        <v>8840</v>
      </c>
      <c r="L15073" s="28" t="s">
        <v>5658</v>
      </c>
      <c r="M15073" s="28" t="s">
        <v>3088</v>
      </c>
    </row>
    <row r="15074" spans="1:13" hidden="1" x14ac:dyDescent="0.2">
      <c r="A15074" s="27">
        <v>99326</v>
      </c>
      <c r="B15074" s="28" t="s">
        <v>4573</v>
      </c>
      <c r="C15074" s="28" t="s">
        <v>5135</v>
      </c>
      <c r="D15074" s="25">
        <v>42459</v>
      </c>
      <c r="F15074" s="26">
        <v>4.68</v>
      </c>
      <c r="G15074" s="28" t="s">
        <v>7119</v>
      </c>
      <c r="H15074" s="28" t="s">
        <v>3365</v>
      </c>
      <c r="J15074" s="28" t="s">
        <v>4911</v>
      </c>
      <c r="K15074" s="29">
        <v>42460</v>
      </c>
      <c r="L15074" s="28" t="s">
        <v>5658</v>
      </c>
      <c r="M15074" s="28" t="s">
        <v>1153</v>
      </c>
    </row>
    <row r="15075" spans="1:13" x14ac:dyDescent="0.2">
      <c r="A15075" s="27">
        <v>99327</v>
      </c>
      <c r="B15075" s="28" t="s">
        <v>4573</v>
      </c>
      <c r="C15075" s="28" t="s">
        <v>5135</v>
      </c>
      <c r="D15075" s="25">
        <v>42459</v>
      </c>
      <c r="F15075" s="26">
        <v>18.600000000000001</v>
      </c>
      <c r="G15075" s="28" t="s">
        <v>2205</v>
      </c>
      <c r="H15075" s="28" t="s">
        <v>7151</v>
      </c>
      <c r="J15075" s="28" t="s">
        <v>4911</v>
      </c>
      <c r="K15075" s="29">
        <v>42460</v>
      </c>
      <c r="L15075" s="28" t="s">
        <v>5658</v>
      </c>
      <c r="M15075" s="28" t="s">
        <v>1584</v>
      </c>
    </row>
    <row r="15076" spans="1:13" x14ac:dyDescent="0.2">
      <c r="A15076" s="27">
        <v>99328</v>
      </c>
      <c r="B15076" s="28" t="s">
        <v>4573</v>
      </c>
      <c r="C15076" s="28" t="s">
        <v>5135</v>
      </c>
      <c r="D15076" s="25">
        <v>42459</v>
      </c>
      <c r="F15076" s="26">
        <v>266.2</v>
      </c>
      <c r="G15076" s="28" t="s">
        <v>2205</v>
      </c>
      <c r="H15076" s="28" t="s">
        <v>7151</v>
      </c>
      <c r="J15076" s="28" t="s">
        <v>4911</v>
      </c>
      <c r="K15076" s="29">
        <v>42460</v>
      </c>
      <c r="L15076" s="28" t="s">
        <v>5658</v>
      </c>
      <c r="M15076" s="28" t="s">
        <v>1584</v>
      </c>
    </row>
    <row r="15077" spans="1:13" hidden="1" x14ac:dyDescent="0.2">
      <c r="A15077" s="27">
        <v>99329</v>
      </c>
      <c r="B15077" s="28" t="s">
        <v>4573</v>
      </c>
      <c r="C15077" s="28" t="s">
        <v>5135</v>
      </c>
      <c r="D15077" s="25">
        <v>42459</v>
      </c>
      <c r="F15077" s="26">
        <v>30.29</v>
      </c>
      <c r="K15077" s="29">
        <v>42460</v>
      </c>
      <c r="L15077" s="28" t="s">
        <v>5658</v>
      </c>
      <c r="M15077" s="28" t="s">
        <v>8815</v>
      </c>
    </row>
    <row r="15078" spans="1:13" hidden="1" x14ac:dyDescent="0.2">
      <c r="A15078" s="27">
        <v>99330</v>
      </c>
      <c r="B15078" s="28" t="s">
        <v>4573</v>
      </c>
      <c r="C15078" s="28" t="s">
        <v>5135</v>
      </c>
      <c r="D15078" s="25">
        <v>42459</v>
      </c>
      <c r="E15078" s="28" t="s">
        <v>8826</v>
      </c>
      <c r="F15078" s="26">
        <v>34.979999999999997</v>
      </c>
      <c r="G15078" s="28" t="s">
        <v>8824</v>
      </c>
      <c r="H15078" s="28" t="s">
        <v>8825</v>
      </c>
      <c r="J15078" s="28" t="s">
        <v>4906</v>
      </c>
      <c r="K15078" s="29" t="s">
        <v>8788</v>
      </c>
      <c r="L15078" s="28" t="s">
        <v>5658</v>
      </c>
      <c r="M15078" s="28" t="s">
        <v>8816</v>
      </c>
    </row>
    <row r="15079" spans="1:13" hidden="1" x14ac:dyDescent="0.2">
      <c r="A15079" s="27">
        <v>99331</v>
      </c>
      <c r="B15079" s="28" t="s">
        <v>4573</v>
      </c>
      <c r="C15079" s="28" t="s">
        <v>5135</v>
      </c>
      <c r="D15079" s="25">
        <v>42459</v>
      </c>
      <c r="F15079" s="26">
        <v>4.25</v>
      </c>
      <c r="G15079" s="28" t="s">
        <v>7120</v>
      </c>
      <c r="H15079" s="28" t="s">
        <v>3484</v>
      </c>
      <c r="J15079" s="28" t="s">
        <v>4907</v>
      </c>
      <c r="K15079" s="29" t="s">
        <v>8788</v>
      </c>
      <c r="L15079" s="28" t="s">
        <v>5658</v>
      </c>
      <c r="M15079" s="28" t="s">
        <v>8817</v>
      </c>
    </row>
    <row r="15080" spans="1:13" hidden="1" x14ac:dyDescent="0.2">
      <c r="A15080" s="27">
        <v>99332</v>
      </c>
      <c r="B15080" s="28" t="s">
        <v>4573</v>
      </c>
      <c r="C15080" s="28" t="s">
        <v>5135</v>
      </c>
      <c r="D15080" s="25">
        <v>42460</v>
      </c>
      <c r="F15080" s="26">
        <v>4.8</v>
      </c>
      <c r="G15080" s="28" t="s">
        <v>7119</v>
      </c>
      <c r="H15080" s="28" t="s">
        <v>3365</v>
      </c>
      <c r="J15080" s="28" t="s">
        <v>4911</v>
      </c>
      <c r="K15080" s="29">
        <v>42461</v>
      </c>
      <c r="L15080" s="28" t="s">
        <v>5658</v>
      </c>
      <c r="M15080" s="28" t="s">
        <v>2282</v>
      </c>
    </row>
    <row r="15081" spans="1:13" hidden="1" x14ac:dyDescent="0.2">
      <c r="A15081" s="27">
        <v>99333</v>
      </c>
      <c r="B15081" s="28" t="s">
        <v>4573</v>
      </c>
      <c r="C15081" s="28" t="s">
        <v>5135</v>
      </c>
      <c r="D15081" s="25">
        <v>42460</v>
      </c>
      <c r="F15081" s="26">
        <v>29.56</v>
      </c>
      <c r="G15081" s="28" t="s">
        <v>7050</v>
      </c>
      <c r="H15081" s="28" t="s">
        <v>3488</v>
      </c>
      <c r="J15081" s="28" t="s">
        <v>4911</v>
      </c>
      <c r="K15081" s="29">
        <v>42462</v>
      </c>
      <c r="L15081" s="28" t="s">
        <v>5658</v>
      </c>
      <c r="M15081" s="28" t="s">
        <v>4151</v>
      </c>
    </row>
    <row r="15082" spans="1:13" hidden="1" x14ac:dyDescent="0.2">
      <c r="A15082" s="27">
        <v>99334</v>
      </c>
      <c r="B15082" s="28" t="s">
        <v>4573</v>
      </c>
      <c r="C15082" s="28" t="s">
        <v>5135</v>
      </c>
      <c r="D15082" s="25">
        <v>42460</v>
      </c>
      <c r="F15082" s="26">
        <v>10.95</v>
      </c>
      <c r="G15082" s="28" t="s">
        <v>7050</v>
      </c>
      <c r="H15082" s="28" t="s">
        <v>3488</v>
      </c>
      <c r="J15082" s="28" t="s">
        <v>4911</v>
      </c>
      <c r="K15082" s="29">
        <v>42462</v>
      </c>
      <c r="L15082" s="28" t="s">
        <v>5658</v>
      </c>
      <c r="M15082" s="28" t="s">
        <v>4151</v>
      </c>
    </row>
    <row r="15083" spans="1:13" hidden="1" x14ac:dyDescent="0.2">
      <c r="A15083" s="27">
        <v>99335</v>
      </c>
      <c r="B15083" s="28" t="s">
        <v>4573</v>
      </c>
      <c r="C15083" s="28" t="s">
        <v>5135</v>
      </c>
      <c r="D15083" s="25">
        <v>42461</v>
      </c>
      <c r="F15083" s="26">
        <v>5.17</v>
      </c>
      <c r="G15083" s="28" t="s">
        <v>879</v>
      </c>
      <c r="H15083" s="28" t="s">
        <v>3365</v>
      </c>
      <c r="J15083" s="28" t="s">
        <v>4909</v>
      </c>
      <c r="K15083" s="29">
        <v>42462</v>
      </c>
      <c r="L15083" s="28" t="s">
        <v>5658</v>
      </c>
      <c r="M15083" s="28" t="s">
        <v>857</v>
      </c>
    </row>
    <row r="15084" spans="1:13" hidden="1" x14ac:dyDescent="0.2">
      <c r="A15084" s="27">
        <v>99336</v>
      </c>
      <c r="B15084" s="28" t="s">
        <v>4573</v>
      </c>
      <c r="C15084" s="28" t="s">
        <v>5135</v>
      </c>
      <c r="D15084" s="25">
        <v>42461</v>
      </c>
      <c r="F15084" s="26">
        <v>6.49</v>
      </c>
      <c r="G15084" s="28" t="s">
        <v>7119</v>
      </c>
      <c r="H15084" s="28" t="s">
        <v>3365</v>
      </c>
      <c r="J15084" s="28" t="s">
        <v>4911</v>
      </c>
      <c r="K15084" s="29">
        <v>42462</v>
      </c>
      <c r="L15084" s="28" t="s">
        <v>5658</v>
      </c>
      <c r="M15084" s="28" t="s">
        <v>2282</v>
      </c>
    </row>
    <row r="15085" spans="1:13" hidden="1" x14ac:dyDescent="0.2">
      <c r="A15085" s="27">
        <v>99337</v>
      </c>
      <c r="B15085" s="28" t="s">
        <v>4573</v>
      </c>
      <c r="C15085" s="28" t="s">
        <v>5135</v>
      </c>
      <c r="D15085" s="25">
        <v>42462</v>
      </c>
      <c r="F15085" s="26">
        <v>19.690000000000001</v>
      </c>
      <c r="G15085" s="28" t="s">
        <v>683</v>
      </c>
      <c r="H15085" s="28" t="s">
        <v>3365</v>
      </c>
      <c r="J15085" s="28" t="s">
        <v>4909</v>
      </c>
      <c r="K15085" s="29">
        <v>42464</v>
      </c>
      <c r="L15085" s="28" t="s">
        <v>5658</v>
      </c>
      <c r="M15085" s="28" t="s">
        <v>7857</v>
      </c>
    </row>
    <row r="15086" spans="1:13" hidden="1" x14ac:dyDescent="0.2">
      <c r="A15086" s="27">
        <v>99338</v>
      </c>
      <c r="B15086" s="28" t="s">
        <v>4573</v>
      </c>
      <c r="C15086" s="28" t="s">
        <v>5135</v>
      </c>
      <c r="D15086" s="25">
        <v>42462</v>
      </c>
      <c r="E15086" s="28" t="s">
        <v>712</v>
      </c>
      <c r="F15086" s="26">
        <v>149</v>
      </c>
      <c r="G15086" s="28" t="s">
        <v>899</v>
      </c>
      <c r="H15086" s="28" t="s">
        <v>7321</v>
      </c>
      <c r="J15086" s="28" t="s">
        <v>4911</v>
      </c>
      <c r="K15086" s="29">
        <v>42464</v>
      </c>
      <c r="L15086" s="28" t="s">
        <v>5658</v>
      </c>
      <c r="M15086" s="28" t="s">
        <v>2591</v>
      </c>
    </row>
    <row r="15087" spans="1:13" hidden="1" x14ac:dyDescent="0.2">
      <c r="A15087" s="27">
        <v>99339</v>
      </c>
      <c r="B15087" s="28" t="s">
        <v>4573</v>
      </c>
      <c r="C15087" s="28" t="s">
        <v>5135</v>
      </c>
      <c r="D15087" s="25">
        <v>42462</v>
      </c>
      <c r="F15087" s="26">
        <v>4.8499999999999996</v>
      </c>
      <c r="G15087" s="28" t="s">
        <v>896</v>
      </c>
      <c r="H15087" s="28" t="s">
        <v>3484</v>
      </c>
      <c r="J15087" s="28" t="s">
        <v>4907</v>
      </c>
      <c r="K15087" s="29">
        <v>42464</v>
      </c>
      <c r="L15087" s="28" t="s">
        <v>5658</v>
      </c>
      <c r="M15087" s="28" t="s">
        <v>6234</v>
      </c>
    </row>
    <row r="15088" spans="1:13" hidden="1" x14ac:dyDescent="0.2">
      <c r="A15088" s="27">
        <v>99340</v>
      </c>
      <c r="B15088" s="28" t="s">
        <v>4573</v>
      </c>
      <c r="C15088" s="28" t="s">
        <v>5135</v>
      </c>
      <c r="D15088" s="25">
        <v>42462</v>
      </c>
      <c r="F15088" s="26">
        <v>12.4</v>
      </c>
      <c r="G15088" s="28" t="s">
        <v>896</v>
      </c>
      <c r="H15088" s="28" t="s">
        <v>3484</v>
      </c>
      <c r="J15088" s="28" t="s">
        <v>4908</v>
      </c>
      <c r="K15088" s="29">
        <v>42464</v>
      </c>
      <c r="L15088" s="28" t="s">
        <v>5658</v>
      </c>
      <c r="M15088" s="28" t="s">
        <v>1826</v>
      </c>
    </row>
    <row r="15089" spans="1:13" hidden="1" x14ac:dyDescent="0.2">
      <c r="A15089" s="27">
        <v>99341</v>
      </c>
      <c r="B15089" s="28" t="s">
        <v>4573</v>
      </c>
      <c r="C15089" s="28" t="s">
        <v>5135</v>
      </c>
      <c r="D15089" s="25">
        <v>42462</v>
      </c>
      <c r="F15089" s="26">
        <v>4</v>
      </c>
      <c r="G15089" s="28" t="s">
        <v>990</v>
      </c>
      <c r="H15089" s="28" t="s">
        <v>3379</v>
      </c>
      <c r="J15089" s="28" t="s">
        <v>4907</v>
      </c>
      <c r="K15089" s="29">
        <v>42464</v>
      </c>
      <c r="L15089" s="28" t="s">
        <v>5658</v>
      </c>
      <c r="M15089" s="28" t="s">
        <v>1523</v>
      </c>
    </row>
    <row r="15090" spans="1:13" hidden="1" x14ac:dyDescent="0.2">
      <c r="A15090" s="27">
        <v>99342</v>
      </c>
      <c r="B15090" s="28" t="s">
        <v>4573</v>
      </c>
      <c r="C15090" s="28" t="s">
        <v>5135</v>
      </c>
      <c r="D15090" s="25">
        <v>42462</v>
      </c>
      <c r="F15090" s="26">
        <v>15.6</v>
      </c>
      <c r="K15090" s="29">
        <v>42464</v>
      </c>
      <c r="L15090" s="28" t="s">
        <v>5658</v>
      </c>
      <c r="M15090" s="28" t="s">
        <v>8818</v>
      </c>
    </row>
    <row r="15091" spans="1:13" hidden="1" x14ac:dyDescent="0.2">
      <c r="A15091" s="27">
        <v>99343</v>
      </c>
      <c r="B15091" s="28" t="s">
        <v>4573</v>
      </c>
      <c r="C15091" s="28" t="s">
        <v>5135</v>
      </c>
      <c r="D15091" s="25">
        <v>42464</v>
      </c>
      <c r="F15091" s="26">
        <v>3.99</v>
      </c>
      <c r="G15091" s="28" t="s">
        <v>7890</v>
      </c>
      <c r="H15091" s="28" t="s">
        <v>3370</v>
      </c>
      <c r="J15091" s="28" t="s">
        <v>4909</v>
      </c>
      <c r="K15091" s="29">
        <v>42494</v>
      </c>
      <c r="L15091" s="28" t="s">
        <v>5658</v>
      </c>
      <c r="M15091" s="28" t="s">
        <v>7235</v>
      </c>
    </row>
    <row r="15092" spans="1:13" hidden="1" x14ac:dyDescent="0.2">
      <c r="A15092" s="27">
        <v>99344</v>
      </c>
      <c r="B15092" s="28" t="s">
        <v>4573</v>
      </c>
      <c r="C15092" s="28" t="s">
        <v>5135</v>
      </c>
      <c r="D15092" s="25">
        <v>42464</v>
      </c>
      <c r="F15092" s="26">
        <v>3.65</v>
      </c>
      <c r="G15092" s="28" t="s">
        <v>683</v>
      </c>
      <c r="H15092" s="28" t="s">
        <v>3365</v>
      </c>
      <c r="J15092" s="28" t="s">
        <v>4909</v>
      </c>
      <c r="K15092" s="29">
        <v>42494</v>
      </c>
      <c r="L15092" s="28" t="s">
        <v>5658</v>
      </c>
      <c r="M15092" s="28" t="s">
        <v>8819</v>
      </c>
    </row>
    <row r="15093" spans="1:13" hidden="1" x14ac:dyDescent="0.2">
      <c r="A15093" s="27">
        <v>99345</v>
      </c>
      <c r="B15093" s="28" t="s">
        <v>4573</v>
      </c>
      <c r="C15093" s="28" t="s">
        <v>5135</v>
      </c>
      <c r="D15093" s="25">
        <v>42464</v>
      </c>
      <c r="F15093" s="26">
        <v>12.95</v>
      </c>
      <c r="G15093" s="28" t="s">
        <v>683</v>
      </c>
      <c r="H15093" s="28" t="s">
        <v>3365</v>
      </c>
      <c r="J15093" s="28" t="s">
        <v>4909</v>
      </c>
      <c r="K15093" s="29">
        <v>42494</v>
      </c>
      <c r="L15093" s="28" t="s">
        <v>5658</v>
      </c>
      <c r="M15093" s="28" t="s">
        <v>7856</v>
      </c>
    </row>
    <row r="15094" spans="1:13" hidden="1" x14ac:dyDescent="0.2">
      <c r="A15094" s="27">
        <v>99346</v>
      </c>
      <c r="B15094" s="28" t="s">
        <v>4573</v>
      </c>
      <c r="C15094" s="28" t="s">
        <v>5135</v>
      </c>
      <c r="D15094" s="25">
        <v>42464</v>
      </c>
      <c r="F15094" s="26">
        <v>20</v>
      </c>
      <c r="G15094" s="28" t="s">
        <v>8039</v>
      </c>
      <c r="H15094" s="28" t="s">
        <v>5954</v>
      </c>
      <c r="J15094" s="28" t="s">
        <v>4912</v>
      </c>
      <c r="K15094" s="29">
        <v>42494</v>
      </c>
      <c r="L15094" s="28" t="s">
        <v>5658</v>
      </c>
      <c r="M15094" s="28" t="s">
        <v>8814</v>
      </c>
    </row>
    <row r="15095" spans="1:13" hidden="1" x14ac:dyDescent="0.2">
      <c r="A15095" s="27">
        <v>99347</v>
      </c>
      <c r="B15095" s="28" t="s">
        <v>4573</v>
      </c>
      <c r="C15095" s="28" t="s">
        <v>5135</v>
      </c>
      <c r="D15095" s="25">
        <v>42465</v>
      </c>
      <c r="F15095" s="26">
        <v>48</v>
      </c>
      <c r="G15095" s="28" t="s">
        <v>1162</v>
      </c>
      <c r="H15095" s="28" t="s">
        <v>4600</v>
      </c>
      <c r="J15095" s="28" t="s">
        <v>4907</v>
      </c>
      <c r="K15095" s="29">
        <v>42525</v>
      </c>
      <c r="L15095" s="28" t="s">
        <v>5658</v>
      </c>
      <c r="M15095" s="28" t="s">
        <v>6908</v>
      </c>
    </row>
    <row r="15096" spans="1:13" hidden="1" x14ac:dyDescent="0.2">
      <c r="A15096" s="27">
        <v>99348</v>
      </c>
      <c r="B15096" s="28" t="s">
        <v>4573</v>
      </c>
      <c r="C15096" s="28" t="s">
        <v>5135</v>
      </c>
      <c r="D15096" s="25">
        <v>42465</v>
      </c>
      <c r="F15096" s="26">
        <v>33</v>
      </c>
      <c r="G15096" s="28" t="s">
        <v>1162</v>
      </c>
      <c r="H15096" s="28" t="s">
        <v>4600</v>
      </c>
      <c r="J15096" s="28" t="s">
        <v>4907</v>
      </c>
      <c r="K15096" s="29">
        <v>42525</v>
      </c>
      <c r="L15096" s="28" t="s">
        <v>5658</v>
      </c>
      <c r="M15096" s="28" t="s">
        <v>6908</v>
      </c>
    </row>
    <row r="15097" spans="1:13" hidden="1" x14ac:dyDescent="0.2">
      <c r="A15097" s="27">
        <v>99349</v>
      </c>
      <c r="B15097" s="28" t="s">
        <v>4573</v>
      </c>
      <c r="C15097" s="28" t="s">
        <v>5135</v>
      </c>
      <c r="D15097" s="25">
        <v>42465</v>
      </c>
      <c r="E15097" s="28" t="s">
        <v>2051</v>
      </c>
      <c r="F15097" s="26">
        <v>3</v>
      </c>
      <c r="G15097" s="28" t="s">
        <v>1162</v>
      </c>
      <c r="H15097" s="28" t="s">
        <v>3484</v>
      </c>
      <c r="J15097" s="28" t="s">
        <v>4907</v>
      </c>
      <c r="K15097" s="29">
        <v>42525</v>
      </c>
      <c r="L15097" s="28" t="s">
        <v>5658</v>
      </c>
      <c r="M15097" s="28" t="s">
        <v>6908</v>
      </c>
    </row>
    <row r="15098" spans="1:13" hidden="1" x14ac:dyDescent="0.2">
      <c r="A15098" s="27">
        <v>99350</v>
      </c>
      <c r="B15098" s="28" t="s">
        <v>4573</v>
      </c>
      <c r="C15098" s="28" t="s">
        <v>5135</v>
      </c>
      <c r="D15098" s="25">
        <v>42466</v>
      </c>
      <c r="F15098" s="26">
        <v>36.61</v>
      </c>
      <c r="G15098" s="28" t="s">
        <v>4758</v>
      </c>
      <c r="H15098" s="28" t="s">
        <v>7322</v>
      </c>
      <c r="J15098" s="28" t="s">
        <v>7139</v>
      </c>
      <c r="K15098" s="29">
        <v>42467</v>
      </c>
      <c r="L15098" s="28" t="s">
        <v>5658</v>
      </c>
      <c r="M15098" s="28" t="s">
        <v>3005</v>
      </c>
    </row>
    <row r="15099" spans="1:13" x14ac:dyDescent="0.2">
      <c r="A15099" s="27">
        <v>99351</v>
      </c>
      <c r="B15099" s="28" t="s">
        <v>4573</v>
      </c>
      <c r="C15099" s="28" t="s">
        <v>5135</v>
      </c>
      <c r="D15099" s="25">
        <v>42466</v>
      </c>
      <c r="F15099" s="26">
        <v>14.9</v>
      </c>
      <c r="G15099" s="28" t="s">
        <v>2205</v>
      </c>
      <c r="H15099" s="28" t="s">
        <v>7151</v>
      </c>
      <c r="J15099" s="28" t="s">
        <v>4911</v>
      </c>
      <c r="K15099" s="29">
        <v>42467</v>
      </c>
      <c r="L15099" s="28" t="s">
        <v>5658</v>
      </c>
      <c r="M15099" s="28" t="s">
        <v>1584</v>
      </c>
    </row>
    <row r="15100" spans="1:13" hidden="1" x14ac:dyDescent="0.2">
      <c r="A15100" s="27">
        <v>99352</v>
      </c>
      <c r="B15100" s="28" t="s">
        <v>4573</v>
      </c>
      <c r="C15100" s="28" t="s">
        <v>5135</v>
      </c>
      <c r="D15100" s="25">
        <v>42466</v>
      </c>
      <c r="F15100" s="26">
        <v>4</v>
      </c>
      <c r="G15100" s="28" t="s">
        <v>2208</v>
      </c>
      <c r="H15100" s="28" t="s">
        <v>3365</v>
      </c>
      <c r="J15100" s="28" t="s">
        <v>4907</v>
      </c>
      <c r="K15100" s="29">
        <v>42555</v>
      </c>
      <c r="L15100" s="28" t="s">
        <v>5658</v>
      </c>
      <c r="M15100" s="28" t="s">
        <v>8809</v>
      </c>
    </row>
    <row r="15101" spans="1:13" hidden="1" x14ac:dyDescent="0.2">
      <c r="A15101" s="27">
        <v>99353</v>
      </c>
      <c r="B15101" s="28" t="s">
        <v>4573</v>
      </c>
      <c r="C15101" s="28" t="s">
        <v>5135</v>
      </c>
      <c r="D15101" s="25">
        <v>42467</v>
      </c>
      <c r="F15101" s="26">
        <v>2.89</v>
      </c>
      <c r="G15101" s="28" t="s">
        <v>879</v>
      </c>
      <c r="H15101" s="28" t="s">
        <v>3365</v>
      </c>
      <c r="J15101" s="28" t="s">
        <v>4909</v>
      </c>
      <c r="K15101" s="29">
        <v>42468</v>
      </c>
      <c r="L15101" s="28" t="s">
        <v>5658</v>
      </c>
      <c r="M15101" s="28" t="s">
        <v>5531</v>
      </c>
    </row>
    <row r="15102" spans="1:13" hidden="1" x14ac:dyDescent="0.2">
      <c r="A15102" s="27">
        <v>99354</v>
      </c>
      <c r="B15102" s="28" t="s">
        <v>4573</v>
      </c>
      <c r="C15102" s="28" t="s">
        <v>5135</v>
      </c>
      <c r="D15102" s="25">
        <v>42467</v>
      </c>
      <c r="E15102" s="28" t="s">
        <v>8827</v>
      </c>
      <c r="F15102" s="26">
        <v>54.25</v>
      </c>
      <c r="G15102" s="28" t="s">
        <v>3360</v>
      </c>
      <c r="H15102" s="28" t="s">
        <v>3370</v>
      </c>
      <c r="J15102" s="28" t="s">
        <v>3590</v>
      </c>
      <c r="K15102" s="29">
        <v>42586</v>
      </c>
      <c r="L15102" s="28" t="s">
        <v>5658</v>
      </c>
      <c r="M15102" s="28" t="s">
        <v>703</v>
      </c>
    </row>
    <row r="15103" spans="1:13" hidden="1" x14ac:dyDescent="0.2">
      <c r="A15103" s="27">
        <v>99355</v>
      </c>
      <c r="B15103" s="28" t="s">
        <v>4573</v>
      </c>
      <c r="C15103" s="28" t="s">
        <v>5135</v>
      </c>
      <c r="D15103" s="25">
        <v>42467</v>
      </c>
      <c r="F15103" s="26">
        <v>83.6</v>
      </c>
      <c r="G15103" s="28" t="s">
        <v>4529</v>
      </c>
      <c r="H15103" s="28" t="s">
        <v>3484</v>
      </c>
      <c r="J15103" s="28" t="s">
        <v>4909</v>
      </c>
      <c r="K15103" s="29">
        <v>42468</v>
      </c>
      <c r="L15103" s="28" t="s">
        <v>5658</v>
      </c>
      <c r="M15103" s="28" t="s">
        <v>7367</v>
      </c>
    </row>
    <row r="15104" spans="1:13" hidden="1" x14ac:dyDescent="0.2">
      <c r="A15104" s="27">
        <v>99356</v>
      </c>
      <c r="B15104" s="28" t="s">
        <v>4573</v>
      </c>
      <c r="C15104" s="28" t="s">
        <v>5135</v>
      </c>
      <c r="D15104" s="25">
        <v>42467</v>
      </c>
      <c r="F15104" s="26">
        <v>5.79</v>
      </c>
      <c r="G15104" s="28" t="s">
        <v>7119</v>
      </c>
      <c r="H15104" s="28" t="s">
        <v>3365</v>
      </c>
      <c r="J15104" s="28" t="s">
        <v>4911</v>
      </c>
      <c r="K15104" s="29">
        <v>42468</v>
      </c>
      <c r="L15104" s="28" t="s">
        <v>5658</v>
      </c>
      <c r="M15104" s="28" t="s">
        <v>2282</v>
      </c>
    </row>
    <row r="15105" spans="1:13" hidden="1" x14ac:dyDescent="0.2">
      <c r="A15105" s="27">
        <v>99357</v>
      </c>
      <c r="B15105" s="28" t="s">
        <v>4573</v>
      </c>
      <c r="C15105" s="28" t="s">
        <v>5135</v>
      </c>
      <c r="D15105" s="25">
        <v>42467</v>
      </c>
      <c r="F15105" s="26">
        <v>14.5</v>
      </c>
      <c r="K15105" s="29">
        <v>42586</v>
      </c>
      <c r="L15105" s="28" t="s">
        <v>5658</v>
      </c>
      <c r="M15105" s="28" t="s">
        <v>8820</v>
      </c>
    </row>
    <row r="15106" spans="1:13" hidden="1" x14ac:dyDescent="0.2">
      <c r="A15106" s="27">
        <v>99358</v>
      </c>
      <c r="B15106" s="28" t="s">
        <v>4573</v>
      </c>
      <c r="C15106" s="28" t="s">
        <v>5135</v>
      </c>
      <c r="D15106" s="25">
        <v>42467</v>
      </c>
      <c r="F15106" s="26">
        <v>20</v>
      </c>
      <c r="G15106" s="28" t="s">
        <v>27</v>
      </c>
      <c r="H15106" s="28" t="s">
        <v>3488</v>
      </c>
      <c r="J15106" s="28" t="s">
        <v>4908</v>
      </c>
      <c r="K15106" s="29">
        <v>42586</v>
      </c>
      <c r="L15106" s="28" t="s">
        <v>5658</v>
      </c>
      <c r="M15106" s="28" t="s">
        <v>1841</v>
      </c>
    </row>
    <row r="15107" spans="1:13" hidden="1" x14ac:dyDescent="0.2">
      <c r="A15107" s="27">
        <v>99359</v>
      </c>
      <c r="B15107" s="28" t="s">
        <v>4573</v>
      </c>
      <c r="C15107" s="28" t="s">
        <v>5135</v>
      </c>
      <c r="D15107" s="25">
        <v>42468</v>
      </c>
      <c r="E15107" s="28" t="s">
        <v>438</v>
      </c>
      <c r="F15107" s="26">
        <v>1.74</v>
      </c>
      <c r="G15107" s="28" t="s">
        <v>437</v>
      </c>
      <c r="H15107" s="28" t="s">
        <v>3381</v>
      </c>
      <c r="J15107" s="28" t="s">
        <v>4909</v>
      </c>
      <c r="K15107" s="29">
        <v>42586</v>
      </c>
      <c r="L15107" s="28" t="s">
        <v>5658</v>
      </c>
      <c r="M15107" s="28" t="s">
        <v>8821</v>
      </c>
    </row>
    <row r="15108" spans="1:13" hidden="1" x14ac:dyDescent="0.2">
      <c r="A15108" s="27">
        <v>99360</v>
      </c>
      <c r="B15108" s="28" t="s">
        <v>4573</v>
      </c>
      <c r="C15108" s="28" t="s">
        <v>5133</v>
      </c>
      <c r="D15108" s="25">
        <v>42482</v>
      </c>
      <c r="F15108" s="26">
        <v>17.55</v>
      </c>
      <c r="G15108" s="28" t="s">
        <v>5137</v>
      </c>
      <c r="H15108" s="28" t="s">
        <v>3365</v>
      </c>
      <c r="J15108" s="28" t="s">
        <v>4909</v>
      </c>
      <c r="K15108" s="29">
        <v>42482</v>
      </c>
      <c r="L15108" s="28" t="s">
        <v>5658</v>
      </c>
      <c r="M15108" s="28" t="s">
        <v>8846</v>
      </c>
    </row>
    <row r="15109" spans="1:13" hidden="1" x14ac:dyDescent="0.2">
      <c r="A15109" s="27">
        <v>99361</v>
      </c>
      <c r="B15109" s="28" t="s">
        <v>4573</v>
      </c>
      <c r="C15109" s="28" t="s">
        <v>5133</v>
      </c>
      <c r="D15109" s="25">
        <v>42466</v>
      </c>
      <c r="F15109" s="26">
        <v>111.1</v>
      </c>
      <c r="G15109" s="28" t="s">
        <v>5137</v>
      </c>
      <c r="H15109" s="28" t="s">
        <v>3365</v>
      </c>
      <c r="J15109" s="28" t="s">
        <v>4909</v>
      </c>
      <c r="K15109" s="29">
        <v>42466</v>
      </c>
      <c r="L15109" s="28" t="s">
        <v>5658</v>
      </c>
      <c r="M15109" s="28" t="s">
        <v>8847</v>
      </c>
    </row>
    <row r="15110" spans="1:13" hidden="1" x14ac:dyDescent="0.2">
      <c r="A15110" s="27">
        <v>99362</v>
      </c>
      <c r="B15110" s="28" t="s">
        <v>4573</v>
      </c>
      <c r="C15110" s="28" t="s">
        <v>5133</v>
      </c>
      <c r="D15110" s="25">
        <v>42465</v>
      </c>
      <c r="F15110" s="26">
        <v>0.02</v>
      </c>
      <c r="G15110" s="28" t="s">
        <v>681</v>
      </c>
      <c r="H15110" s="28" t="s">
        <v>7165</v>
      </c>
      <c r="K15110" s="29">
        <v>42465</v>
      </c>
      <c r="L15110" s="28" t="s">
        <v>5658</v>
      </c>
      <c r="M15110" s="28" t="s">
        <v>2936</v>
      </c>
    </row>
    <row r="15111" spans="1:13" hidden="1" x14ac:dyDescent="0.2">
      <c r="A15111" s="27">
        <v>99363</v>
      </c>
      <c r="B15111" s="28" t="s">
        <v>7124</v>
      </c>
      <c r="C15111" s="28" t="s">
        <v>5133</v>
      </c>
      <c r="D15111" s="25">
        <v>42465</v>
      </c>
      <c r="F15111" s="26">
        <v>-0.1</v>
      </c>
      <c r="G15111" s="28" t="s">
        <v>5133</v>
      </c>
      <c r="H15111" s="28" t="s">
        <v>6666</v>
      </c>
      <c r="K15111" s="29">
        <v>42465</v>
      </c>
      <c r="L15111" s="28" t="s">
        <v>5658</v>
      </c>
      <c r="M15111" s="28" t="s">
        <v>2937</v>
      </c>
    </row>
    <row r="15112" spans="1:13" hidden="1" x14ac:dyDescent="0.2">
      <c r="A15112" s="27">
        <v>99364</v>
      </c>
      <c r="B15112" s="28" t="s">
        <v>5150</v>
      </c>
      <c r="C15112" s="28" t="s">
        <v>5133</v>
      </c>
      <c r="D15112" s="25">
        <v>42461</v>
      </c>
      <c r="F15112" s="26">
        <v>-50</v>
      </c>
      <c r="G15112" s="28" t="s">
        <v>7022</v>
      </c>
      <c r="H15112" s="28" t="s">
        <v>6667</v>
      </c>
      <c r="K15112" s="29">
        <v>42461</v>
      </c>
      <c r="L15112" s="28" t="s">
        <v>5658</v>
      </c>
      <c r="M15112" s="28" t="s">
        <v>7752</v>
      </c>
    </row>
    <row r="15113" spans="1:13" hidden="1" x14ac:dyDescent="0.2">
      <c r="A15113" s="27">
        <v>99365</v>
      </c>
      <c r="B15113" s="28" t="s">
        <v>4573</v>
      </c>
      <c r="C15113" s="28" t="s">
        <v>5133</v>
      </c>
      <c r="D15113" s="25">
        <v>42456</v>
      </c>
      <c r="F15113" s="26">
        <v>15</v>
      </c>
      <c r="G15113" s="28" t="s">
        <v>5137</v>
      </c>
      <c r="H15113" s="28" t="s">
        <v>3365</v>
      </c>
      <c r="J15113" s="28" t="s">
        <v>4909</v>
      </c>
      <c r="K15113" s="29">
        <v>42456</v>
      </c>
      <c r="L15113" s="28" t="s">
        <v>5658</v>
      </c>
      <c r="M15113" s="28" t="s">
        <v>8848</v>
      </c>
    </row>
    <row r="15114" spans="1:13" hidden="1" x14ac:dyDescent="0.2">
      <c r="A15114" s="27">
        <v>99366</v>
      </c>
      <c r="B15114" s="28" t="s">
        <v>4573</v>
      </c>
      <c r="C15114" s="28" t="s">
        <v>5133</v>
      </c>
      <c r="D15114" s="25">
        <v>42456</v>
      </c>
      <c r="F15114" s="26">
        <v>13</v>
      </c>
      <c r="G15114" s="28" t="s">
        <v>5137</v>
      </c>
      <c r="H15114" s="28" t="s">
        <v>3365</v>
      </c>
      <c r="J15114" s="28" t="s">
        <v>4909</v>
      </c>
      <c r="K15114" s="29">
        <v>42456</v>
      </c>
      <c r="L15114" s="28" t="s">
        <v>5658</v>
      </c>
      <c r="M15114" s="28" t="s">
        <v>8848</v>
      </c>
    </row>
    <row r="15115" spans="1:13" hidden="1" x14ac:dyDescent="0.2">
      <c r="A15115" s="27">
        <v>99367</v>
      </c>
      <c r="B15115" s="28" t="s">
        <v>4573</v>
      </c>
      <c r="C15115" s="28" t="s">
        <v>5133</v>
      </c>
      <c r="D15115" s="25">
        <v>42444</v>
      </c>
      <c r="F15115" s="26">
        <v>1.1499999999999999</v>
      </c>
      <c r="G15115" s="28" t="s">
        <v>5137</v>
      </c>
      <c r="H15115" s="28" t="s">
        <v>3365</v>
      </c>
      <c r="J15115" s="28" t="s">
        <v>4909</v>
      </c>
      <c r="K15115" s="29">
        <v>42444</v>
      </c>
      <c r="L15115" s="28" t="s">
        <v>5658</v>
      </c>
      <c r="M15115" s="28" t="s">
        <v>8849</v>
      </c>
    </row>
    <row r="15116" spans="1:13" hidden="1" x14ac:dyDescent="0.2">
      <c r="A15116" s="27">
        <v>99368</v>
      </c>
      <c r="B15116" s="28" t="s">
        <v>4573</v>
      </c>
      <c r="C15116" s="28" t="s">
        <v>5133</v>
      </c>
      <c r="D15116" s="25">
        <v>42434</v>
      </c>
      <c r="F15116" s="26">
        <v>0.01</v>
      </c>
      <c r="G15116" s="28" t="s">
        <v>681</v>
      </c>
      <c r="H15116" s="28" t="s">
        <v>7165</v>
      </c>
      <c r="K15116" s="29">
        <v>42434</v>
      </c>
      <c r="L15116" s="28" t="s">
        <v>5658</v>
      </c>
      <c r="M15116" s="28" t="s">
        <v>2936</v>
      </c>
    </row>
    <row r="15117" spans="1:13" hidden="1" x14ac:dyDescent="0.2">
      <c r="A15117" s="27">
        <v>99369</v>
      </c>
      <c r="B15117" s="28" t="s">
        <v>7124</v>
      </c>
      <c r="C15117" s="28" t="s">
        <v>5133</v>
      </c>
      <c r="D15117" s="25">
        <v>42434</v>
      </c>
      <c r="F15117" s="26">
        <v>-0.06</v>
      </c>
      <c r="G15117" s="28" t="s">
        <v>5133</v>
      </c>
      <c r="H15117" s="28" t="s">
        <v>6666</v>
      </c>
      <c r="K15117" s="29">
        <v>42434</v>
      </c>
      <c r="L15117" s="28" t="s">
        <v>5658</v>
      </c>
      <c r="M15117" s="28" t="s">
        <v>2937</v>
      </c>
    </row>
    <row r="15118" spans="1:13" hidden="1" x14ac:dyDescent="0.2">
      <c r="A15118" s="27">
        <v>99370</v>
      </c>
      <c r="B15118" s="28" t="s">
        <v>4573</v>
      </c>
      <c r="C15118" s="28" t="s">
        <v>2008</v>
      </c>
      <c r="D15118" s="25">
        <v>42435</v>
      </c>
      <c r="F15118" s="26">
        <v>15.15</v>
      </c>
      <c r="G15118" s="28" t="s">
        <v>683</v>
      </c>
      <c r="H15118" s="28" t="s">
        <v>3365</v>
      </c>
      <c r="J15118" s="28" t="s">
        <v>4909</v>
      </c>
      <c r="K15118" s="29">
        <v>42554</v>
      </c>
      <c r="L15118" s="28" t="s">
        <v>5658</v>
      </c>
      <c r="M15118" s="28" t="s">
        <v>4831</v>
      </c>
    </row>
    <row r="15119" spans="1:13" hidden="1" x14ac:dyDescent="0.2">
      <c r="A15119" s="27">
        <v>99371</v>
      </c>
      <c r="B15119" s="28" t="s">
        <v>5150</v>
      </c>
      <c r="C15119" s="28" t="s">
        <v>2008</v>
      </c>
      <c r="D15119" s="25">
        <v>42436</v>
      </c>
      <c r="F15119" s="26">
        <v>-247.25</v>
      </c>
      <c r="G15119" s="28" t="s">
        <v>7022</v>
      </c>
      <c r="H15119" s="28" t="s">
        <v>6667</v>
      </c>
      <c r="K15119" s="29">
        <v>42554</v>
      </c>
      <c r="L15119" s="28" t="s">
        <v>5658</v>
      </c>
      <c r="M15119" s="28" t="s">
        <v>4840</v>
      </c>
    </row>
    <row r="15120" spans="1:13" hidden="1" x14ac:dyDescent="0.2">
      <c r="A15120" s="27">
        <v>99372</v>
      </c>
      <c r="B15120" s="28" t="s">
        <v>4573</v>
      </c>
      <c r="C15120" s="28" t="s">
        <v>2008</v>
      </c>
      <c r="D15120" s="25">
        <v>42438</v>
      </c>
      <c r="F15120" s="26">
        <v>18.25</v>
      </c>
      <c r="G15120" s="28" t="s">
        <v>683</v>
      </c>
      <c r="H15120" s="28" t="s">
        <v>3365</v>
      </c>
      <c r="J15120" s="28" t="s">
        <v>4909</v>
      </c>
      <c r="K15120" s="29">
        <v>42646</v>
      </c>
      <c r="L15120" s="28" t="s">
        <v>5658</v>
      </c>
      <c r="M15120" s="28" t="s">
        <v>4836</v>
      </c>
    </row>
    <row r="15121" spans="1:13" hidden="1" x14ac:dyDescent="0.2">
      <c r="A15121" s="27">
        <v>99373</v>
      </c>
      <c r="B15121" s="28" t="s">
        <v>4573</v>
      </c>
      <c r="C15121" s="28" t="s">
        <v>2008</v>
      </c>
      <c r="D15121" s="25">
        <v>42440</v>
      </c>
      <c r="F15121" s="26">
        <v>40.450000000000003</v>
      </c>
      <c r="G15121" s="28" t="s">
        <v>683</v>
      </c>
      <c r="H15121" s="28" t="s">
        <v>3365</v>
      </c>
      <c r="J15121" s="28" t="s">
        <v>4909</v>
      </c>
      <c r="K15121" s="29" t="s">
        <v>8822</v>
      </c>
      <c r="L15121" s="28" t="s">
        <v>5658</v>
      </c>
      <c r="M15121" s="28" t="s">
        <v>2614</v>
      </c>
    </row>
    <row r="15122" spans="1:13" hidden="1" x14ac:dyDescent="0.2">
      <c r="A15122" s="27">
        <v>99374</v>
      </c>
      <c r="B15122" s="28" t="s">
        <v>4573</v>
      </c>
      <c r="C15122" s="28" t="s">
        <v>2008</v>
      </c>
      <c r="D15122" s="25">
        <v>42443</v>
      </c>
      <c r="F15122" s="26">
        <v>34.450000000000003</v>
      </c>
      <c r="G15122" s="28" t="s">
        <v>683</v>
      </c>
      <c r="H15122" s="28" t="s">
        <v>3365</v>
      </c>
      <c r="J15122" s="28" t="s">
        <v>4909</v>
      </c>
      <c r="K15122" s="29" t="s">
        <v>8794</v>
      </c>
      <c r="L15122" s="28" t="s">
        <v>5658</v>
      </c>
      <c r="M15122" s="28" t="s">
        <v>4836</v>
      </c>
    </row>
    <row r="15123" spans="1:13" hidden="1" x14ac:dyDescent="0.2">
      <c r="A15123" s="27">
        <v>99375</v>
      </c>
      <c r="B15123" s="28" t="s">
        <v>4573</v>
      </c>
      <c r="C15123" s="28" t="s">
        <v>2008</v>
      </c>
      <c r="D15123" s="25">
        <v>42451</v>
      </c>
      <c r="F15123" s="26">
        <v>23.8</v>
      </c>
      <c r="G15123" s="28" t="s">
        <v>683</v>
      </c>
      <c r="H15123" s="28" t="s">
        <v>3365</v>
      </c>
      <c r="J15123" s="28" t="s">
        <v>4909</v>
      </c>
      <c r="K15123" s="29" t="s">
        <v>8831</v>
      </c>
      <c r="L15123" s="28" t="s">
        <v>5658</v>
      </c>
      <c r="M15123" s="28" t="s">
        <v>2614</v>
      </c>
    </row>
    <row r="15124" spans="1:13" hidden="1" x14ac:dyDescent="0.2">
      <c r="A15124" s="27">
        <v>99376</v>
      </c>
      <c r="B15124" s="28" t="s">
        <v>4573</v>
      </c>
      <c r="C15124" s="28" t="s">
        <v>2008</v>
      </c>
      <c r="D15124" s="25">
        <v>42451</v>
      </c>
      <c r="F15124" s="26">
        <v>7</v>
      </c>
      <c r="G15124" s="28" t="s">
        <v>683</v>
      </c>
      <c r="H15124" s="28" t="s">
        <v>3365</v>
      </c>
      <c r="J15124" s="28" t="s">
        <v>4909</v>
      </c>
      <c r="K15124" s="29" t="s">
        <v>8831</v>
      </c>
      <c r="L15124" s="28" t="s">
        <v>5658</v>
      </c>
      <c r="M15124" s="28" t="s">
        <v>2614</v>
      </c>
    </row>
    <row r="15125" spans="1:13" hidden="1" x14ac:dyDescent="0.2">
      <c r="A15125" s="27">
        <v>99377</v>
      </c>
      <c r="B15125" s="28" t="s">
        <v>4573</v>
      </c>
      <c r="C15125" s="28" t="s">
        <v>2008</v>
      </c>
      <c r="D15125" s="25">
        <v>42452</v>
      </c>
      <c r="F15125" s="26">
        <v>25.95</v>
      </c>
      <c r="G15125" s="28" t="s">
        <v>683</v>
      </c>
      <c r="H15125" s="28" t="s">
        <v>3365</v>
      </c>
      <c r="J15125" s="28" t="s">
        <v>4909</v>
      </c>
      <c r="K15125" s="29" t="s">
        <v>8832</v>
      </c>
      <c r="L15125" s="28" t="s">
        <v>5658</v>
      </c>
      <c r="M15125" s="28" t="s">
        <v>4836</v>
      </c>
    </row>
    <row r="15126" spans="1:13" hidden="1" x14ac:dyDescent="0.2">
      <c r="A15126" s="27">
        <v>99378</v>
      </c>
      <c r="B15126" s="28" t="s">
        <v>4573</v>
      </c>
      <c r="C15126" s="28" t="s">
        <v>2008</v>
      </c>
      <c r="D15126" s="25">
        <v>42454</v>
      </c>
      <c r="F15126" s="26">
        <v>25.8</v>
      </c>
      <c r="G15126" s="28" t="s">
        <v>683</v>
      </c>
      <c r="H15126" s="28" t="s">
        <v>3365</v>
      </c>
      <c r="J15126" s="28" t="s">
        <v>4909</v>
      </c>
      <c r="K15126" s="29" t="s">
        <v>8797</v>
      </c>
      <c r="L15126" s="28" t="s">
        <v>5658</v>
      </c>
      <c r="M15126" s="28" t="s">
        <v>2614</v>
      </c>
    </row>
    <row r="15127" spans="1:13" hidden="1" x14ac:dyDescent="0.2">
      <c r="A15127" s="27">
        <v>99379</v>
      </c>
      <c r="B15127" s="28" t="s">
        <v>4573</v>
      </c>
      <c r="C15127" s="28" t="s">
        <v>2008</v>
      </c>
      <c r="D15127" s="25">
        <v>42464</v>
      </c>
      <c r="F15127" s="26">
        <v>18.55</v>
      </c>
      <c r="G15127" s="28" t="s">
        <v>683</v>
      </c>
      <c r="H15127" s="28" t="s">
        <v>3365</v>
      </c>
      <c r="J15127" s="28" t="s">
        <v>4909</v>
      </c>
      <c r="K15127" s="29">
        <v>42494</v>
      </c>
      <c r="L15127" s="28" t="s">
        <v>5658</v>
      </c>
      <c r="M15127" s="28" t="s">
        <v>4836</v>
      </c>
    </row>
    <row r="15128" spans="1:13" hidden="1" x14ac:dyDescent="0.2">
      <c r="A15128" s="27">
        <v>99380</v>
      </c>
      <c r="B15128" s="28" t="s">
        <v>5150</v>
      </c>
      <c r="C15128" s="28" t="s">
        <v>2008</v>
      </c>
      <c r="D15128" s="25">
        <v>42465</v>
      </c>
      <c r="F15128" s="26">
        <v>-196.02</v>
      </c>
      <c r="G15128" s="28" t="s">
        <v>7022</v>
      </c>
      <c r="H15128" s="28" t="s">
        <v>6667</v>
      </c>
      <c r="K15128" s="29">
        <v>42494</v>
      </c>
      <c r="L15128" s="28" t="s">
        <v>5658</v>
      </c>
      <c r="M15128" s="28" t="s">
        <v>4840</v>
      </c>
    </row>
    <row r="15129" spans="1:13" hidden="1" x14ac:dyDescent="0.2">
      <c r="A15129" s="27">
        <v>99381</v>
      </c>
      <c r="B15129" s="28" t="s">
        <v>4573</v>
      </c>
      <c r="C15129" s="28" t="s">
        <v>2008</v>
      </c>
      <c r="D15129" s="25">
        <v>42466</v>
      </c>
      <c r="F15129" s="26">
        <v>1.45</v>
      </c>
      <c r="G15129" s="28" t="s">
        <v>683</v>
      </c>
      <c r="H15129" s="28" t="s">
        <v>3365</v>
      </c>
      <c r="J15129" s="28" t="s">
        <v>4909</v>
      </c>
      <c r="K15129" s="29">
        <v>42555</v>
      </c>
      <c r="L15129" s="28" t="s">
        <v>5658</v>
      </c>
      <c r="M15129" s="28" t="s">
        <v>4836</v>
      </c>
    </row>
    <row r="15130" spans="1:13" hidden="1" x14ac:dyDescent="0.2">
      <c r="A15130" s="27">
        <v>99382</v>
      </c>
      <c r="B15130" s="28" t="s">
        <v>4573</v>
      </c>
      <c r="C15130" s="28" t="s">
        <v>2008</v>
      </c>
      <c r="D15130" s="25">
        <v>42473</v>
      </c>
      <c r="F15130" s="26">
        <v>13.4</v>
      </c>
      <c r="G15130" s="28" t="s">
        <v>683</v>
      </c>
      <c r="H15130" s="28" t="s">
        <v>3365</v>
      </c>
      <c r="J15130" s="28" t="s">
        <v>4909</v>
      </c>
      <c r="K15130" s="29" t="s">
        <v>8850</v>
      </c>
      <c r="L15130" s="28" t="s">
        <v>5658</v>
      </c>
      <c r="M15130" s="28" t="s">
        <v>4836</v>
      </c>
    </row>
    <row r="15131" spans="1:13" hidden="1" x14ac:dyDescent="0.2">
      <c r="A15131" s="27">
        <v>99383</v>
      </c>
      <c r="B15131" s="28" t="s">
        <v>4573</v>
      </c>
      <c r="C15131" s="28" t="s">
        <v>2008</v>
      </c>
      <c r="D15131" s="25">
        <v>42477</v>
      </c>
      <c r="F15131" s="26">
        <v>19.8</v>
      </c>
      <c r="G15131" s="28" t="s">
        <v>683</v>
      </c>
      <c r="H15131" s="28" t="s">
        <v>3365</v>
      </c>
      <c r="J15131" s="28" t="s">
        <v>4909</v>
      </c>
      <c r="K15131" s="29" t="s">
        <v>8851</v>
      </c>
      <c r="L15131" s="28" t="s">
        <v>5658</v>
      </c>
      <c r="M15131" s="28" t="s">
        <v>4836</v>
      </c>
    </row>
    <row r="15132" spans="1:13" hidden="1" x14ac:dyDescent="0.2">
      <c r="A15132" s="27">
        <v>99384</v>
      </c>
      <c r="B15132" s="28" t="s">
        <v>4573</v>
      </c>
      <c r="C15132" s="28" t="s">
        <v>2008</v>
      </c>
      <c r="D15132" s="25">
        <v>42478</v>
      </c>
      <c r="F15132" s="26">
        <v>4.5999999999999996</v>
      </c>
      <c r="G15132" s="28" t="s">
        <v>683</v>
      </c>
      <c r="H15132" s="28" t="s">
        <v>3365</v>
      </c>
      <c r="J15132" s="28" t="s">
        <v>4909</v>
      </c>
      <c r="K15132" s="29" t="s">
        <v>8852</v>
      </c>
      <c r="L15132" s="28" t="s">
        <v>5658</v>
      </c>
      <c r="M15132" s="28" t="s">
        <v>4831</v>
      </c>
    </row>
    <row r="15133" spans="1:13" hidden="1" x14ac:dyDescent="0.2">
      <c r="A15133" s="27">
        <v>99385</v>
      </c>
      <c r="B15133" s="28" t="s">
        <v>4573</v>
      </c>
      <c r="C15133" s="28" t="s">
        <v>2008</v>
      </c>
      <c r="D15133" s="25">
        <v>42479</v>
      </c>
      <c r="F15133" s="26">
        <v>22.57</v>
      </c>
      <c r="G15133" s="28" t="s">
        <v>683</v>
      </c>
      <c r="H15133" s="28" t="s">
        <v>3365</v>
      </c>
      <c r="J15133" s="28" t="s">
        <v>4909</v>
      </c>
      <c r="K15133" s="29" t="s">
        <v>8853</v>
      </c>
      <c r="L15133" s="28" t="s">
        <v>5658</v>
      </c>
      <c r="M15133" s="28" t="s">
        <v>4836</v>
      </c>
    </row>
    <row r="15134" spans="1:13" hidden="1" x14ac:dyDescent="0.2">
      <c r="A15134" s="27">
        <v>99386</v>
      </c>
      <c r="B15134" s="28" t="s">
        <v>4573</v>
      </c>
      <c r="C15134" s="28" t="s">
        <v>2008</v>
      </c>
      <c r="D15134" s="25">
        <v>42479</v>
      </c>
      <c r="F15134" s="26">
        <v>8.0500000000000007</v>
      </c>
      <c r="G15134" s="28" t="s">
        <v>683</v>
      </c>
      <c r="H15134" s="28" t="s">
        <v>3365</v>
      </c>
      <c r="J15134" s="28" t="s">
        <v>4909</v>
      </c>
      <c r="K15134" s="29" t="s">
        <v>8853</v>
      </c>
      <c r="L15134" s="28" t="s">
        <v>5658</v>
      </c>
      <c r="M15134" s="28" t="s">
        <v>4836</v>
      </c>
    </row>
    <row r="15135" spans="1:13" hidden="1" x14ac:dyDescent="0.2">
      <c r="A15135" s="27">
        <v>99387</v>
      </c>
      <c r="B15135" s="28" t="s">
        <v>4573</v>
      </c>
      <c r="C15135" s="28" t="s">
        <v>5135</v>
      </c>
      <c r="D15135" s="25">
        <v>42469</v>
      </c>
      <c r="F15135" s="26">
        <v>8.15</v>
      </c>
      <c r="G15135" s="28" t="s">
        <v>1560</v>
      </c>
      <c r="H15135" s="28" t="s">
        <v>4595</v>
      </c>
      <c r="K15135" s="29">
        <v>42471</v>
      </c>
      <c r="L15135" s="28" t="s">
        <v>5658</v>
      </c>
      <c r="M15135" s="28" t="s">
        <v>2735</v>
      </c>
    </row>
    <row r="15136" spans="1:13" hidden="1" x14ac:dyDescent="0.2">
      <c r="A15136" s="27">
        <v>99388</v>
      </c>
      <c r="B15136" s="28" t="s">
        <v>4573</v>
      </c>
      <c r="C15136" s="28" t="s">
        <v>5135</v>
      </c>
      <c r="D15136" s="25">
        <v>42470</v>
      </c>
      <c r="F15136" s="26">
        <v>12.04</v>
      </c>
      <c r="G15136" s="28" t="s">
        <v>5167</v>
      </c>
      <c r="H15136" s="28" t="s">
        <v>3365</v>
      </c>
      <c r="J15136" s="28" t="s">
        <v>4909</v>
      </c>
      <c r="K15136" s="29">
        <v>42471</v>
      </c>
      <c r="L15136" s="28" t="s">
        <v>5658</v>
      </c>
      <c r="M15136" s="28" t="s">
        <v>748</v>
      </c>
    </row>
    <row r="15137" spans="1:13" hidden="1" x14ac:dyDescent="0.2">
      <c r="A15137" s="27">
        <v>99389</v>
      </c>
      <c r="B15137" s="28" t="s">
        <v>4573</v>
      </c>
      <c r="C15137" s="28" t="s">
        <v>5135</v>
      </c>
      <c r="D15137" s="25">
        <v>42482</v>
      </c>
      <c r="F15137" s="26">
        <v>89.95</v>
      </c>
      <c r="G15137" s="28" t="s">
        <v>1560</v>
      </c>
      <c r="H15137" s="28" t="s">
        <v>4595</v>
      </c>
      <c r="K15137" s="29">
        <v>42483</v>
      </c>
      <c r="L15137" s="28" t="s">
        <v>5658</v>
      </c>
      <c r="M15137" s="28" t="s">
        <v>2735</v>
      </c>
    </row>
    <row r="15138" spans="1:13" hidden="1" x14ac:dyDescent="0.2">
      <c r="A15138" s="27">
        <v>99390</v>
      </c>
      <c r="B15138" s="28" t="s">
        <v>4573</v>
      </c>
      <c r="C15138" s="28" t="s">
        <v>5135</v>
      </c>
      <c r="D15138" s="25">
        <v>42467</v>
      </c>
      <c r="F15138" s="26">
        <v>46</v>
      </c>
      <c r="G15138" s="28" t="s">
        <v>7486</v>
      </c>
      <c r="H15138" s="28" t="s">
        <v>3381</v>
      </c>
      <c r="J15138" s="28" t="s">
        <v>4906</v>
      </c>
      <c r="K15138" s="29">
        <v>42469</v>
      </c>
      <c r="L15138" s="28" t="s">
        <v>5658</v>
      </c>
      <c r="M15138" s="28" t="s">
        <v>5565</v>
      </c>
    </row>
    <row r="15139" spans="1:13" hidden="1" x14ac:dyDescent="0.2">
      <c r="A15139" s="27">
        <v>99391</v>
      </c>
      <c r="B15139" s="28" t="s">
        <v>4573</v>
      </c>
      <c r="C15139" s="28" t="s">
        <v>5135</v>
      </c>
      <c r="D15139" s="25">
        <v>42467</v>
      </c>
      <c r="F15139" s="26">
        <v>12.6</v>
      </c>
      <c r="G15139" s="28" t="s">
        <v>7050</v>
      </c>
      <c r="H15139" s="28" t="s">
        <v>3488</v>
      </c>
      <c r="J15139" s="28" t="s">
        <v>4911</v>
      </c>
      <c r="K15139" s="29">
        <v>42469</v>
      </c>
      <c r="L15139" s="28" t="s">
        <v>5658</v>
      </c>
      <c r="M15139" s="28" t="s">
        <v>4151</v>
      </c>
    </row>
    <row r="15140" spans="1:13" hidden="1" x14ac:dyDescent="0.2">
      <c r="A15140" s="27">
        <v>99392</v>
      </c>
      <c r="B15140" s="28" t="s">
        <v>4573</v>
      </c>
      <c r="C15140" s="28" t="s">
        <v>5135</v>
      </c>
      <c r="D15140" s="25">
        <v>42469</v>
      </c>
      <c r="E15140" s="28" t="s">
        <v>6689</v>
      </c>
      <c r="F15140" s="26">
        <v>82</v>
      </c>
      <c r="G15140" s="28" t="s">
        <v>6788</v>
      </c>
      <c r="H15140" s="28" t="s">
        <v>3370</v>
      </c>
      <c r="J15140" s="28" t="s">
        <v>4911</v>
      </c>
      <c r="K15140" s="29">
        <v>42678</v>
      </c>
      <c r="L15140" s="28" t="s">
        <v>5658</v>
      </c>
      <c r="M15140" s="28" t="s">
        <v>3465</v>
      </c>
    </row>
    <row r="15141" spans="1:13" hidden="1" x14ac:dyDescent="0.2">
      <c r="A15141" s="27">
        <v>99393</v>
      </c>
      <c r="B15141" s="28" t="s">
        <v>4573</v>
      </c>
      <c r="C15141" s="28" t="s">
        <v>5135</v>
      </c>
      <c r="D15141" s="25">
        <v>42469</v>
      </c>
      <c r="E15141" s="28" t="s">
        <v>8992</v>
      </c>
      <c r="F15141" s="26">
        <v>18.899999999999999</v>
      </c>
      <c r="G15141" s="28" t="s">
        <v>2203</v>
      </c>
      <c r="H15141" s="28" t="s">
        <v>3365</v>
      </c>
      <c r="J15141" s="28" t="s">
        <v>4909</v>
      </c>
      <c r="K15141" s="29">
        <v>42678</v>
      </c>
      <c r="L15141" s="28" t="s">
        <v>5658</v>
      </c>
      <c r="M15141" s="28" t="s">
        <v>1853</v>
      </c>
    </row>
    <row r="15142" spans="1:13" hidden="1" x14ac:dyDescent="0.2">
      <c r="A15142" s="27">
        <v>99394</v>
      </c>
      <c r="B15142" s="28" t="s">
        <v>4573</v>
      </c>
      <c r="C15142" s="28" t="s">
        <v>5135</v>
      </c>
      <c r="D15142" s="25">
        <v>42469</v>
      </c>
      <c r="F15142" s="26">
        <v>7.45</v>
      </c>
      <c r="G15142" s="28" t="s">
        <v>683</v>
      </c>
      <c r="H15142" s="28" t="s">
        <v>3365</v>
      </c>
      <c r="J15142" s="28" t="s">
        <v>4909</v>
      </c>
      <c r="K15142" s="29">
        <v>42678</v>
      </c>
      <c r="L15142" s="28" t="s">
        <v>5658</v>
      </c>
      <c r="M15142" s="28" t="s">
        <v>7857</v>
      </c>
    </row>
    <row r="15143" spans="1:13" hidden="1" x14ac:dyDescent="0.2">
      <c r="A15143" s="27">
        <v>99395</v>
      </c>
      <c r="B15143" s="28" t="s">
        <v>4573</v>
      </c>
      <c r="C15143" s="28" t="s">
        <v>5135</v>
      </c>
      <c r="D15143" s="25">
        <v>42470</v>
      </c>
      <c r="F15143" s="26">
        <v>4.5</v>
      </c>
      <c r="G15143" s="28" t="s">
        <v>896</v>
      </c>
      <c r="H15143" s="28" t="s">
        <v>3484</v>
      </c>
      <c r="J15143" s="28" t="s">
        <v>4907</v>
      </c>
      <c r="K15143" s="29">
        <v>42678</v>
      </c>
      <c r="L15143" s="28" t="s">
        <v>5658</v>
      </c>
      <c r="M15143" s="28" t="s">
        <v>7833</v>
      </c>
    </row>
    <row r="15144" spans="1:13" hidden="1" x14ac:dyDescent="0.2">
      <c r="A15144" s="27">
        <v>99396</v>
      </c>
      <c r="B15144" s="28" t="s">
        <v>4573</v>
      </c>
      <c r="C15144" s="28" t="s">
        <v>5135</v>
      </c>
      <c r="D15144" s="25">
        <v>42471</v>
      </c>
      <c r="F15144" s="26">
        <v>54.61</v>
      </c>
      <c r="G15144" s="28" t="s">
        <v>5137</v>
      </c>
      <c r="H15144" s="28" t="s">
        <v>3365</v>
      </c>
      <c r="J15144" s="28" t="s">
        <v>4909</v>
      </c>
      <c r="K15144" s="29">
        <v>42708</v>
      </c>
      <c r="L15144" s="28" t="s">
        <v>5658</v>
      </c>
      <c r="M15144" s="28" t="s">
        <v>3175</v>
      </c>
    </row>
    <row r="15145" spans="1:13" hidden="1" x14ac:dyDescent="0.2">
      <c r="A15145" s="27">
        <v>99397</v>
      </c>
      <c r="B15145" s="28" t="s">
        <v>4573</v>
      </c>
      <c r="C15145" s="28" t="s">
        <v>5135</v>
      </c>
      <c r="D15145" s="25">
        <v>42471</v>
      </c>
      <c r="F15145" s="26">
        <v>50.77</v>
      </c>
      <c r="G15145" s="28" t="s">
        <v>5137</v>
      </c>
      <c r="H15145" s="28" t="s">
        <v>7322</v>
      </c>
      <c r="J15145" s="28" t="s">
        <v>7139</v>
      </c>
      <c r="K15145" s="29">
        <v>42708</v>
      </c>
      <c r="L15145" s="28" t="s">
        <v>5658</v>
      </c>
      <c r="M15145" s="28" t="s">
        <v>6199</v>
      </c>
    </row>
    <row r="15146" spans="1:13" hidden="1" x14ac:dyDescent="0.2">
      <c r="A15146" s="27">
        <v>99398</v>
      </c>
      <c r="B15146" s="28" t="s">
        <v>4573</v>
      </c>
      <c r="C15146" s="28" t="s">
        <v>5135</v>
      </c>
      <c r="D15146" s="25">
        <v>42471</v>
      </c>
      <c r="E15146" s="28" t="s">
        <v>2952</v>
      </c>
      <c r="F15146" s="26">
        <v>45</v>
      </c>
      <c r="G15146" s="28" t="s">
        <v>4578</v>
      </c>
      <c r="H15146" s="28" t="s">
        <v>7324</v>
      </c>
      <c r="I15146" s="28" t="s">
        <v>2516</v>
      </c>
      <c r="J15146" s="28" t="s">
        <v>4909</v>
      </c>
      <c r="K15146" s="29">
        <v>42708</v>
      </c>
      <c r="L15146" s="28" t="s">
        <v>5658</v>
      </c>
      <c r="M15146" s="28" t="s">
        <v>7582</v>
      </c>
    </row>
    <row r="15147" spans="1:13" hidden="1" x14ac:dyDescent="0.2">
      <c r="A15147" s="27">
        <v>99399</v>
      </c>
      <c r="B15147" s="28" t="s">
        <v>4573</v>
      </c>
      <c r="C15147" s="28" t="s">
        <v>5135</v>
      </c>
      <c r="D15147" s="25">
        <v>42471</v>
      </c>
      <c r="E15147" s="28" t="s">
        <v>3633</v>
      </c>
      <c r="F15147" s="26">
        <v>9.89</v>
      </c>
      <c r="G15147" s="28" t="s">
        <v>5137</v>
      </c>
      <c r="H15147" s="28" t="s">
        <v>3365</v>
      </c>
      <c r="J15147" s="28" t="s">
        <v>4909</v>
      </c>
      <c r="K15147" s="29">
        <v>42472</v>
      </c>
      <c r="L15147" s="28" t="s">
        <v>5658</v>
      </c>
      <c r="M15147" s="28" t="s">
        <v>6195</v>
      </c>
    </row>
    <row r="15148" spans="1:13" hidden="1" x14ac:dyDescent="0.2">
      <c r="A15148" s="27">
        <v>99400</v>
      </c>
      <c r="B15148" s="28" t="s">
        <v>4573</v>
      </c>
      <c r="C15148" s="28" t="s">
        <v>5135</v>
      </c>
      <c r="D15148" s="25">
        <v>42471</v>
      </c>
      <c r="F15148" s="26">
        <v>4.8499999999999996</v>
      </c>
      <c r="G15148" s="28" t="s">
        <v>896</v>
      </c>
      <c r="H15148" s="28" t="s">
        <v>3484</v>
      </c>
      <c r="J15148" s="28" t="s">
        <v>4907</v>
      </c>
      <c r="K15148" s="29">
        <v>42472</v>
      </c>
      <c r="L15148" s="28" t="s">
        <v>5658</v>
      </c>
      <c r="M15148" s="28" t="s">
        <v>3391</v>
      </c>
    </row>
    <row r="15149" spans="1:13" hidden="1" x14ac:dyDescent="0.2">
      <c r="A15149" s="27">
        <v>99401</v>
      </c>
      <c r="B15149" s="28" t="s">
        <v>4573</v>
      </c>
      <c r="C15149" s="28" t="s">
        <v>5135</v>
      </c>
      <c r="D15149" s="25">
        <v>42471</v>
      </c>
      <c r="F15149" s="26">
        <v>3.49</v>
      </c>
      <c r="G15149" s="28" t="s">
        <v>3697</v>
      </c>
      <c r="H15149" s="28" t="s">
        <v>4595</v>
      </c>
      <c r="J15149" s="28" t="s">
        <v>4909</v>
      </c>
      <c r="K15149" s="29">
        <v>42708</v>
      </c>
      <c r="L15149" s="28" t="s">
        <v>5658</v>
      </c>
      <c r="M15149" s="28" t="s">
        <v>3967</v>
      </c>
    </row>
    <row r="15150" spans="1:13" x14ac:dyDescent="0.2">
      <c r="A15150" s="27">
        <v>99402</v>
      </c>
      <c r="B15150" s="28" t="s">
        <v>4573</v>
      </c>
      <c r="C15150" s="28" t="s">
        <v>5135</v>
      </c>
      <c r="D15150" s="25">
        <v>42471</v>
      </c>
      <c r="F15150" s="26">
        <v>14.9</v>
      </c>
      <c r="G15150" s="28" t="s">
        <v>2205</v>
      </c>
      <c r="H15150" s="28" t="s">
        <v>7151</v>
      </c>
      <c r="J15150" s="28" t="s">
        <v>4911</v>
      </c>
      <c r="K15150" s="29" t="s">
        <v>8993</v>
      </c>
      <c r="L15150" s="28" t="s">
        <v>5658</v>
      </c>
      <c r="M15150" s="28" t="s">
        <v>1584</v>
      </c>
    </row>
    <row r="15151" spans="1:13" hidden="1" x14ac:dyDescent="0.2">
      <c r="A15151" s="27">
        <v>99403</v>
      </c>
      <c r="B15151" s="28" t="s">
        <v>4573</v>
      </c>
      <c r="C15151" s="28" t="s">
        <v>5135</v>
      </c>
      <c r="D15151" s="25">
        <v>42472</v>
      </c>
      <c r="F15151" s="26">
        <v>39.86</v>
      </c>
      <c r="G15151" s="28" t="s">
        <v>5137</v>
      </c>
      <c r="H15151" s="28" t="s">
        <v>3365</v>
      </c>
      <c r="J15151" s="28" t="s">
        <v>4909</v>
      </c>
      <c r="K15151" s="29" t="s">
        <v>8993</v>
      </c>
      <c r="L15151" s="28" t="s">
        <v>5658</v>
      </c>
      <c r="M15151" s="28" t="s">
        <v>3175</v>
      </c>
    </row>
    <row r="15152" spans="1:13" hidden="1" x14ac:dyDescent="0.2">
      <c r="A15152" s="27">
        <v>99404</v>
      </c>
      <c r="B15152" s="28" t="s">
        <v>4573</v>
      </c>
      <c r="C15152" s="28" t="s">
        <v>5135</v>
      </c>
      <c r="D15152" s="25">
        <v>42472</v>
      </c>
      <c r="F15152" s="26">
        <v>5.99</v>
      </c>
      <c r="G15152" s="28" t="s">
        <v>5710</v>
      </c>
      <c r="H15152" s="28" t="s">
        <v>3381</v>
      </c>
      <c r="J15152" s="28" t="s">
        <v>4909</v>
      </c>
      <c r="K15152" s="29" t="s">
        <v>8993</v>
      </c>
      <c r="L15152" s="28" t="s">
        <v>5658</v>
      </c>
      <c r="M15152" s="28" t="s">
        <v>1422</v>
      </c>
    </row>
    <row r="15153" spans="1:13" hidden="1" x14ac:dyDescent="0.2">
      <c r="A15153" s="27">
        <v>99405</v>
      </c>
      <c r="B15153" s="28" t="s">
        <v>4573</v>
      </c>
      <c r="C15153" s="28" t="s">
        <v>5135</v>
      </c>
      <c r="D15153" s="25">
        <v>42472</v>
      </c>
      <c r="F15153" s="26">
        <v>5.5</v>
      </c>
      <c r="G15153" s="28" t="s">
        <v>5137</v>
      </c>
      <c r="H15153" s="28" t="s">
        <v>3365</v>
      </c>
      <c r="J15153" s="28" t="s">
        <v>4909</v>
      </c>
      <c r="K15153" s="29" t="s">
        <v>8993</v>
      </c>
      <c r="L15153" s="28" t="s">
        <v>5658</v>
      </c>
      <c r="M15153" s="28" t="s">
        <v>3175</v>
      </c>
    </row>
    <row r="15154" spans="1:13" hidden="1" x14ac:dyDescent="0.2">
      <c r="A15154" s="27">
        <v>99406</v>
      </c>
      <c r="B15154" s="28" t="s">
        <v>4573</v>
      </c>
      <c r="C15154" s="28" t="s">
        <v>5135</v>
      </c>
      <c r="D15154" s="25">
        <v>42472</v>
      </c>
      <c r="F15154" s="26">
        <v>4</v>
      </c>
      <c r="G15154" s="28" t="s">
        <v>990</v>
      </c>
      <c r="H15154" s="28" t="s">
        <v>3379</v>
      </c>
      <c r="J15154" s="28" t="s">
        <v>4907</v>
      </c>
      <c r="K15154" s="29" t="s">
        <v>8993</v>
      </c>
      <c r="L15154" s="28" t="s">
        <v>5658</v>
      </c>
      <c r="M15154" s="28" t="s">
        <v>1523</v>
      </c>
    </row>
    <row r="15155" spans="1:13" hidden="1" x14ac:dyDescent="0.2">
      <c r="A15155" s="27">
        <v>99407</v>
      </c>
      <c r="B15155" s="28" t="s">
        <v>4573</v>
      </c>
      <c r="C15155" s="28" t="s">
        <v>5135</v>
      </c>
      <c r="D15155" s="25">
        <v>42473</v>
      </c>
      <c r="E15155" s="28" t="s">
        <v>8994</v>
      </c>
      <c r="F15155" s="26">
        <v>150</v>
      </c>
      <c r="G15155" s="28" t="s">
        <v>3702</v>
      </c>
      <c r="H15155" s="28" t="s">
        <v>5946</v>
      </c>
      <c r="I15155" s="28" t="s">
        <v>8995</v>
      </c>
      <c r="J15155" s="28" t="s">
        <v>4909</v>
      </c>
      <c r="K15155" s="29" t="s">
        <v>8850</v>
      </c>
      <c r="L15155" s="28" t="s">
        <v>5658</v>
      </c>
      <c r="M15155" s="28" t="s">
        <v>7586</v>
      </c>
    </row>
    <row r="15156" spans="1:13" hidden="1" x14ac:dyDescent="0.2">
      <c r="A15156" s="27">
        <v>99408</v>
      </c>
      <c r="B15156" s="28" t="s">
        <v>4573</v>
      </c>
      <c r="C15156" s="28" t="s">
        <v>5135</v>
      </c>
      <c r="D15156" s="25">
        <v>42473</v>
      </c>
      <c r="F15156" s="26">
        <v>29.92</v>
      </c>
      <c r="K15156" s="29" t="s">
        <v>8850</v>
      </c>
      <c r="L15156" s="28" t="s">
        <v>5658</v>
      </c>
      <c r="M15156" s="28" t="s">
        <v>8170</v>
      </c>
    </row>
    <row r="15157" spans="1:13" hidden="1" x14ac:dyDescent="0.2">
      <c r="A15157" s="27">
        <v>99409</v>
      </c>
      <c r="B15157" s="28" t="s">
        <v>4573</v>
      </c>
      <c r="C15157" s="28" t="s">
        <v>5135</v>
      </c>
      <c r="D15157" s="25">
        <v>42473</v>
      </c>
      <c r="F15157" s="26">
        <v>28.7</v>
      </c>
      <c r="G15157" s="28" t="s">
        <v>5137</v>
      </c>
      <c r="H15157" s="28" t="s">
        <v>3365</v>
      </c>
      <c r="J15157" s="28" t="s">
        <v>4909</v>
      </c>
      <c r="K15157" s="29" t="s">
        <v>8850</v>
      </c>
      <c r="L15157" s="28" t="s">
        <v>5658</v>
      </c>
      <c r="M15157" s="28" t="s">
        <v>3175</v>
      </c>
    </row>
    <row r="15158" spans="1:13" hidden="1" x14ac:dyDescent="0.2">
      <c r="A15158" s="27">
        <v>99410</v>
      </c>
      <c r="B15158" s="28" t="s">
        <v>4573</v>
      </c>
      <c r="C15158" s="28" t="s">
        <v>5135</v>
      </c>
      <c r="D15158" s="25">
        <v>42473</v>
      </c>
      <c r="F15158" s="26">
        <v>23.47</v>
      </c>
      <c r="K15158" s="29" t="s">
        <v>8850</v>
      </c>
      <c r="L15158" s="28" t="s">
        <v>5658</v>
      </c>
      <c r="M15158" s="28" t="s">
        <v>8170</v>
      </c>
    </row>
    <row r="15159" spans="1:13" hidden="1" x14ac:dyDescent="0.2">
      <c r="A15159" s="27">
        <v>99411</v>
      </c>
      <c r="B15159" s="28" t="s">
        <v>4573</v>
      </c>
      <c r="C15159" s="28" t="s">
        <v>5135</v>
      </c>
      <c r="D15159" s="25">
        <v>42473</v>
      </c>
      <c r="F15159" s="26">
        <v>6.49</v>
      </c>
      <c r="G15159" s="28" t="s">
        <v>5137</v>
      </c>
      <c r="H15159" s="28" t="s">
        <v>3365</v>
      </c>
      <c r="J15159" s="28" t="s">
        <v>4909</v>
      </c>
      <c r="K15159" s="29" t="s">
        <v>8850</v>
      </c>
      <c r="L15159" s="28" t="s">
        <v>5658</v>
      </c>
      <c r="M15159" s="28" t="s">
        <v>3175</v>
      </c>
    </row>
    <row r="15160" spans="1:13" hidden="1" x14ac:dyDescent="0.2">
      <c r="A15160" s="27">
        <v>99412</v>
      </c>
      <c r="B15160" s="28" t="s">
        <v>4573</v>
      </c>
      <c r="C15160" s="28" t="s">
        <v>5135</v>
      </c>
      <c r="D15160" s="25">
        <v>42474</v>
      </c>
      <c r="F15160" s="26">
        <v>16.62</v>
      </c>
      <c r="G15160" s="28" t="s">
        <v>5137</v>
      </c>
      <c r="H15160" s="28" t="s">
        <v>3365</v>
      </c>
      <c r="J15160" s="28" t="s">
        <v>4909</v>
      </c>
      <c r="K15160" s="29" t="s">
        <v>8983</v>
      </c>
      <c r="L15160" s="28" t="s">
        <v>5658</v>
      </c>
      <c r="M15160" s="28" t="s">
        <v>3175</v>
      </c>
    </row>
    <row r="15161" spans="1:13" hidden="1" x14ac:dyDescent="0.2">
      <c r="A15161" s="27">
        <v>99413</v>
      </c>
      <c r="B15161" s="28" t="s">
        <v>4573</v>
      </c>
      <c r="C15161" s="28" t="s">
        <v>5135</v>
      </c>
      <c r="D15161" s="25">
        <v>42474</v>
      </c>
      <c r="F15161" s="26">
        <v>15.53</v>
      </c>
      <c r="G15161" s="28" t="s">
        <v>5137</v>
      </c>
      <c r="H15161" s="28" t="s">
        <v>3365</v>
      </c>
      <c r="J15161" s="28" t="s">
        <v>4909</v>
      </c>
      <c r="K15161" s="29" t="s">
        <v>8983</v>
      </c>
      <c r="L15161" s="28" t="s">
        <v>5658</v>
      </c>
      <c r="M15161" s="28" t="s">
        <v>3175</v>
      </c>
    </row>
    <row r="15162" spans="1:13" hidden="1" x14ac:dyDescent="0.2">
      <c r="A15162" s="27">
        <v>99414</v>
      </c>
      <c r="B15162" s="28" t="s">
        <v>4573</v>
      </c>
      <c r="C15162" s="28" t="s">
        <v>5135</v>
      </c>
      <c r="D15162" s="25">
        <v>42474</v>
      </c>
      <c r="E15162" s="28" t="s">
        <v>8996</v>
      </c>
      <c r="F15162" s="26">
        <v>10</v>
      </c>
      <c r="G15162" s="28" t="s">
        <v>2203</v>
      </c>
      <c r="H15162" s="28" t="s">
        <v>7324</v>
      </c>
      <c r="I15162" s="28" t="s">
        <v>2516</v>
      </c>
      <c r="J15162" s="28" t="s">
        <v>4909</v>
      </c>
      <c r="K15162" s="29" t="s">
        <v>8983</v>
      </c>
      <c r="L15162" s="28" t="s">
        <v>5658</v>
      </c>
      <c r="M15162" s="28" t="s">
        <v>8932</v>
      </c>
    </row>
    <row r="15163" spans="1:13" hidden="1" x14ac:dyDescent="0.2">
      <c r="A15163" s="27">
        <v>99415</v>
      </c>
      <c r="B15163" s="28" t="s">
        <v>4573</v>
      </c>
      <c r="C15163" s="28" t="s">
        <v>5135</v>
      </c>
      <c r="D15163" s="25">
        <v>42475</v>
      </c>
      <c r="E15163" s="28" t="s">
        <v>7898</v>
      </c>
      <c r="F15163" s="26">
        <v>43.83</v>
      </c>
      <c r="G15163" s="28" t="s">
        <v>3698</v>
      </c>
      <c r="H15163" s="28" t="s">
        <v>3484</v>
      </c>
      <c r="J15163" s="28" t="s">
        <v>4909</v>
      </c>
      <c r="K15163" s="29" t="s">
        <v>8997</v>
      </c>
      <c r="L15163" s="28" t="s">
        <v>5658</v>
      </c>
      <c r="M15163" s="28" t="s">
        <v>1596</v>
      </c>
    </row>
    <row r="15164" spans="1:13" hidden="1" x14ac:dyDescent="0.2">
      <c r="A15164" s="27">
        <v>99416</v>
      </c>
      <c r="B15164" s="28" t="s">
        <v>4573</v>
      </c>
      <c r="C15164" s="28" t="s">
        <v>5135</v>
      </c>
      <c r="D15164" s="25">
        <v>42475</v>
      </c>
      <c r="F15164" s="26">
        <v>12.15</v>
      </c>
      <c r="G15164" s="28" t="s">
        <v>7996</v>
      </c>
      <c r="H15164" s="28" t="s">
        <v>3484</v>
      </c>
      <c r="J15164" s="28" t="s">
        <v>4907</v>
      </c>
      <c r="K15164" s="29" t="s">
        <v>8997</v>
      </c>
      <c r="L15164" s="28" t="s">
        <v>5658</v>
      </c>
      <c r="M15164" s="28" t="s">
        <v>704</v>
      </c>
    </row>
    <row r="15165" spans="1:13" hidden="1" x14ac:dyDescent="0.2">
      <c r="A15165" s="27">
        <v>99417</v>
      </c>
      <c r="B15165" s="28" t="s">
        <v>4573</v>
      </c>
      <c r="C15165" s="28" t="s">
        <v>5135</v>
      </c>
      <c r="D15165" s="25">
        <v>42475</v>
      </c>
      <c r="F15165" s="26">
        <v>4.5999999999999996</v>
      </c>
      <c r="G15165" s="28" t="s">
        <v>896</v>
      </c>
      <c r="H15165" s="28" t="s">
        <v>3484</v>
      </c>
      <c r="J15165" s="28" t="s">
        <v>4907</v>
      </c>
      <c r="K15165" s="29" t="s">
        <v>8997</v>
      </c>
      <c r="L15165" s="28" t="s">
        <v>5658</v>
      </c>
      <c r="M15165" s="28" t="s">
        <v>6234</v>
      </c>
    </row>
    <row r="15166" spans="1:13" hidden="1" x14ac:dyDescent="0.2">
      <c r="A15166" s="27">
        <v>99418</v>
      </c>
      <c r="B15166" s="28" t="s">
        <v>4573</v>
      </c>
      <c r="C15166" s="28" t="s">
        <v>5135</v>
      </c>
      <c r="D15166" s="25">
        <v>42475</v>
      </c>
      <c r="F15166" s="26">
        <v>10.95</v>
      </c>
      <c r="G15166" s="28" t="s">
        <v>7050</v>
      </c>
      <c r="H15166" s="28" t="s">
        <v>3488</v>
      </c>
      <c r="J15166" s="28" t="s">
        <v>4911</v>
      </c>
      <c r="K15166" s="29" t="s">
        <v>8851</v>
      </c>
      <c r="L15166" s="28" t="s">
        <v>5658</v>
      </c>
      <c r="M15166" s="28" t="s">
        <v>4151</v>
      </c>
    </row>
    <row r="15167" spans="1:13" hidden="1" x14ac:dyDescent="0.2">
      <c r="A15167" s="27">
        <v>99419</v>
      </c>
      <c r="B15167" s="28" t="s">
        <v>4573</v>
      </c>
      <c r="C15167" s="28" t="s">
        <v>5135</v>
      </c>
      <c r="D15167" s="25">
        <v>42475</v>
      </c>
      <c r="F15167" s="26">
        <v>9.99</v>
      </c>
      <c r="G15167" s="28" t="s">
        <v>4139</v>
      </c>
      <c r="H15167" s="28" t="s">
        <v>3381</v>
      </c>
      <c r="J15167" s="28" t="s">
        <v>4911</v>
      </c>
      <c r="K15167" s="29" t="s">
        <v>8851</v>
      </c>
      <c r="L15167" s="28" t="s">
        <v>5658</v>
      </c>
      <c r="M15167" s="28" t="s">
        <v>12</v>
      </c>
    </row>
    <row r="15168" spans="1:13" hidden="1" x14ac:dyDescent="0.2">
      <c r="A15168" s="27">
        <v>99420</v>
      </c>
      <c r="B15168" s="28" t="s">
        <v>4573</v>
      </c>
      <c r="C15168" s="28" t="s">
        <v>5135</v>
      </c>
      <c r="D15168" s="25">
        <v>42475</v>
      </c>
      <c r="F15168" s="26">
        <v>9</v>
      </c>
      <c r="G15168" s="28" t="s">
        <v>7050</v>
      </c>
      <c r="H15168" s="28" t="s">
        <v>3488</v>
      </c>
      <c r="J15168" s="28" t="s">
        <v>4911</v>
      </c>
      <c r="K15168" s="29" t="s">
        <v>8851</v>
      </c>
      <c r="L15168" s="28" t="s">
        <v>5658</v>
      </c>
      <c r="M15168" s="28" t="s">
        <v>4151</v>
      </c>
    </row>
    <row r="15169" spans="1:13" hidden="1" x14ac:dyDescent="0.2">
      <c r="A15169" s="27">
        <v>99421</v>
      </c>
      <c r="B15169" s="28" t="s">
        <v>4573</v>
      </c>
      <c r="C15169" s="28" t="s">
        <v>5135</v>
      </c>
      <c r="D15169" s="25">
        <v>42476</v>
      </c>
      <c r="E15169" s="28" t="s">
        <v>8998</v>
      </c>
      <c r="F15169" s="26">
        <v>292.5</v>
      </c>
      <c r="G15169" s="28" t="s">
        <v>899</v>
      </c>
      <c r="H15169" s="28" t="s">
        <v>7321</v>
      </c>
      <c r="J15169" s="28" t="s">
        <v>4911</v>
      </c>
      <c r="K15169" s="29" t="s">
        <v>8851</v>
      </c>
      <c r="L15169" s="28" t="s">
        <v>5658</v>
      </c>
      <c r="M15169" s="28" t="s">
        <v>2591</v>
      </c>
    </row>
    <row r="15170" spans="1:13" hidden="1" x14ac:dyDescent="0.2">
      <c r="A15170" s="27">
        <v>99422</v>
      </c>
      <c r="B15170" s="28" t="s">
        <v>4573</v>
      </c>
      <c r="C15170" s="28" t="s">
        <v>5135</v>
      </c>
      <c r="D15170" s="25">
        <v>42476</v>
      </c>
      <c r="E15170" s="28" t="s">
        <v>8999</v>
      </c>
      <c r="F15170" s="26">
        <v>58</v>
      </c>
      <c r="G15170" s="28" t="s">
        <v>3696</v>
      </c>
      <c r="H15170" s="28" t="s">
        <v>3484</v>
      </c>
      <c r="J15170" s="28" t="s">
        <v>4908</v>
      </c>
      <c r="K15170" s="29" t="s">
        <v>8851</v>
      </c>
      <c r="L15170" s="28" t="s">
        <v>5658</v>
      </c>
      <c r="M15170" s="28" t="s">
        <v>8933</v>
      </c>
    </row>
    <row r="15171" spans="1:13" hidden="1" x14ac:dyDescent="0.2">
      <c r="A15171" s="27">
        <v>99423</v>
      </c>
      <c r="B15171" s="28" t="s">
        <v>4573</v>
      </c>
      <c r="C15171" s="28" t="s">
        <v>5135</v>
      </c>
      <c r="D15171" s="25">
        <v>42476</v>
      </c>
      <c r="F15171" s="26">
        <v>51.94</v>
      </c>
      <c r="K15171" s="29" t="s">
        <v>8851</v>
      </c>
      <c r="L15171" s="28" t="s">
        <v>5658</v>
      </c>
      <c r="M15171" s="28" t="s">
        <v>8934</v>
      </c>
    </row>
    <row r="15172" spans="1:13" hidden="1" x14ac:dyDescent="0.2">
      <c r="A15172" s="27">
        <v>99424</v>
      </c>
      <c r="B15172" s="28" t="s">
        <v>4573</v>
      </c>
      <c r="C15172" s="28" t="s">
        <v>5135</v>
      </c>
      <c r="D15172" s="25">
        <v>42476</v>
      </c>
      <c r="E15172" s="28" t="s">
        <v>9000</v>
      </c>
      <c r="F15172" s="26">
        <v>12.2</v>
      </c>
      <c r="G15172" s="28" t="s">
        <v>3696</v>
      </c>
      <c r="H15172" s="28" t="s">
        <v>3488</v>
      </c>
      <c r="J15172" s="28" t="s">
        <v>4908</v>
      </c>
      <c r="K15172" s="29" t="s">
        <v>8851</v>
      </c>
      <c r="L15172" s="28" t="s">
        <v>5658</v>
      </c>
      <c r="M15172" s="28" t="s">
        <v>8935</v>
      </c>
    </row>
    <row r="15173" spans="1:13" hidden="1" x14ac:dyDescent="0.2">
      <c r="A15173" s="27">
        <v>99425</v>
      </c>
      <c r="B15173" s="28" t="s">
        <v>4573</v>
      </c>
      <c r="C15173" s="28" t="s">
        <v>5135</v>
      </c>
      <c r="D15173" s="25">
        <v>42476</v>
      </c>
      <c r="F15173" s="26">
        <v>5.85</v>
      </c>
      <c r="G15173" s="28" t="s">
        <v>2203</v>
      </c>
      <c r="H15173" s="28" t="s">
        <v>3365</v>
      </c>
      <c r="J15173" s="28" t="s">
        <v>4909</v>
      </c>
      <c r="K15173" s="29" t="s">
        <v>8851</v>
      </c>
      <c r="L15173" s="28" t="s">
        <v>5658</v>
      </c>
      <c r="M15173" s="28" t="s">
        <v>6404</v>
      </c>
    </row>
    <row r="15174" spans="1:13" hidden="1" x14ac:dyDescent="0.2">
      <c r="A15174" s="27">
        <v>99426</v>
      </c>
      <c r="B15174" s="28" t="s">
        <v>4573</v>
      </c>
      <c r="C15174" s="28" t="s">
        <v>5135</v>
      </c>
      <c r="D15174" s="25">
        <v>42477</v>
      </c>
      <c r="F15174" s="26">
        <v>30.85</v>
      </c>
      <c r="K15174" s="29" t="s">
        <v>8851</v>
      </c>
      <c r="L15174" s="28" t="s">
        <v>5658</v>
      </c>
      <c r="M15174" s="28" t="s">
        <v>1638</v>
      </c>
    </row>
    <row r="15175" spans="1:13" hidden="1" x14ac:dyDescent="0.2">
      <c r="A15175" s="27">
        <v>99427</v>
      </c>
      <c r="B15175" s="28" t="s">
        <v>4573</v>
      </c>
      <c r="C15175" s="28" t="s">
        <v>5135</v>
      </c>
      <c r="D15175" s="25">
        <v>42477</v>
      </c>
      <c r="F15175" s="26">
        <v>8.9</v>
      </c>
      <c r="G15175" s="28" t="s">
        <v>2158</v>
      </c>
      <c r="H15175" s="28" t="s">
        <v>3488</v>
      </c>
      <c r="J15175" s="28" t="s">
        <v>4909</v>
      </c>
      <c r="K15175" s="29" t="s">
        <v>8852</v>
      </c>
      <c r="L15175" s="28" t="s">
        <v>5658</v>
      </c>
      <c r="M15175" s="28" t="s">
        <v>6400</v>
      </c>
    </row>
    <row r="15176" spans="1:13" hidden="1" x14ac:dyDescent="0.2">
      <c r="A15176" s="27">
        <v>99428</v>
      </c>
      <c r="B15176" s="28" t="s">
        <v>4573</v>
      </c>
      <c r="C15176" s="28" t="s">
        <v>5135</v>
      </c>
      <c r="D15176" s="25">
        <v>42478</v>
      </c>
      <c r="E15176" s="28" t="s">
        <v>3382</v>
      </c>
      <c r="F15176" s="26">
        <v>27.99</v>
      </c>
      <c r="G15176" s="28" t="s">
        <v>4527</v>
      </c>
      <c r="H15176" s="28" t="s">
        <v>7324</v>
      </c>
      <c r="I15176" s="28" t="s">
        <v>2516</v>
      </c>
      <c r="J15176" s="28" t="s">
        <v>4909</v>
      </c>
      <c r="K15176" s="29" t="s">
        <v>8852</v>
      </c>
      <c r="L15176" s="28" t="s">
        <v>5658</v>
      </c>
      <c r="M15176" s="28" t="s">
        <v>8689</v>
      </c>
    </row>
    <row r="15177" spans="1:13" hidden="1" x14ac:dyDescent="0.2">
      <c r="A15177" s="27">
        <v>99429</v>
      </c>
      <c r="B15177" s="28" t="s">
        <v>4573</v>
      </c>
      <c r="C15177" s="28" t="s">
        <v>5135</v>
      </c>
      <c r="D15177" s="25">
        <v>42478</v>
      </c>
      <c r="E15177" s="28" t="s">
        <v>9002</v>
      </c>
      <c r="F15177" s="26">
        <v>15.94</v>
      </c>
      <c r="G15177" s="28" t="s">
        <v>560</v>
      </c>
      <c r="H15177" s="28" t="s">
        <v>4599</v>
      </c>
      <c r="I15177" s="28" t="s">
        <v>9001</v>
      </c>
      <c r="J15177" s="28" t="s">
        <v>4911</v>
      </c>
      <c r="K15177" s="29" t="s">
        <v>8852</v>
      </c>
      <c r="L15177" s="28" t="s">
        <v>5658</v>
      </c>
      <c r="M15177" s="28" t="s">
        <v>3793</v>
      </c>
    </row>
    <row r="15178" spans="1:13" x14ac:dyDescent="0.2">
      <c r="A15178" s="27">
        <v>99430</v>
      </c>
      <c r="B15178" s="28" t="s">
        <v>4573</v>
      </c>
      <c r="C15178" s="28" t="s">
        <v>5135</v>
      </c>
      <c r="D15178" s="25">
        <v>42478</v>
      </c>
      <c r="F15178" s="26">
        <v>11.5</v>
      </c>
      <c r="G15178" s="28" t="s">
        <v>2205</v>
      </c>
      <c r="H15178" s="28" t="s">
        <v>7151</v>
      </c>
      <c r="J15178" s="28" t="s">
        <v>4911</v>
      </c>
      <c r="K15178" s="29" t="s">
        <v>8852</v>
      </c>
      <c r="L15178" s="28" t="s">
        <v>5658</v>
      </c>
      <c r="M15178" s="28" t="s">
        <v>1584</v>
      </c>
    </row>
    <row r="15179" spans="1:13" hidden="1" x14ac:dyDescent="0.2">
      <c r="A15179" s="27">
        <v>99431</v>
      </c>
      <c r="B15179" s="28" t="s">
        <v>4573</v>
      </c>
      <c r="C15179" s="28" t="s">
        <v>5135</v>
      </c>
      <c r="D15179" s="25">
        <v>42478</v>
      </c>
      <c r="F15179" s="26">
        <v>9.74</v>
      </c>
      <c r="G15179" s="28" t="s">
        <v>5137</v>
      </c>
      <c r="H15179" s="28" t="s">
        <v>3365</v>
      </c>
      <c r="J15179" s="28" t="s">
        <v>4909</v>
      </c>
      <c r="K15179" s="29" t="s">
        <v>8852</v>
      </c>
      <c r="L15179" s="28" t="s">
        <v>5658</v>
      </c>
      <c r="M15179" s="28" t="s">
        <v>6195</v>
      </c>
    </row>
    <row r="15180" spans="1:13" hidden="1" x14ac:dyDescent="0.2">
      <c r="A15180" s="27">
        <v>99432</v>
      </c>
      <c r="B15180" s="28" t="s">
        <v>4573</v>
      </c>
      <c r="C15180" s="28" t="s">
        <v>5135</v>
      </c>
      <c r="D15180" s="25">
        <v>42479</v>
      </c>
      <c r="F15180" s="26">
        <v>12.99</v>
      </c>
      <c r="K15180" s="29" t="s">
        <v>8853</v>
      </c>
      <c r="L15180" s="28" t="s">
        <v>5658</v>
      </c>
      <c r="M15180" s="28" t="s">
        <v>1603</v>
      </c>
    </row>
    <row r="15181" spans="1:13" hidden="1" x14ac:dyDescent="0.2">
      <c r="A15181" s="27">
        <v>99433</v>
      </c>
      <c r="B15181" s="28" t="s">
        <v>4573</v>
      </c>
      <c r="C15181" s="28" t="s">
        <v>5135</v>
      </c>
      <c r="D15181" s="25">
        <v>42480</v>
      </c>
      <c r="E15181" s="28" t="s">
        <v>3629</v>
      </c>
      <c r="F15181" s="26">
        <v>60</v>
      </c>
      <c r="G15181" s="28" t="s">
        <v>1944</v>
      </c>
      <c r="H15181" s="28" t="s">
        <v>4600</v>
      </c>
      <c r="J15181" s="28" t="s">
        <v>4906</v>
      </c>
      <c r="K15181" s="29" t="s">
        <v>9003</v>
      </c>
      <c r="L15181" s="28" t="s">
        <v>5658</v>
      </c>
      <c r="M15181" s="28" t="s">
        <v>8936</v>
      </c>
    </row>
    <row r="15182" spans="1:13" hidden="1" x14ac:dyDescent="0.2">
      <c r="A15182" s="27">
        <v>99434</v>
      </c>
      <c r="B15182" s="28" t="s">
        <v>4573</v>
      </c>
      <c r="C15182" s="28" t="s">
        <v>5135</v>
      </c>
      <c r="D15182" s="25">
        <v>42480</v>
      </c>
      <c r="E15182" s="28" t="s">
        <v>9004</v>
      </c>
      <c r="F15182" s="26">
        <v>40</v>
      </c>
      <c r="G15182" s="28" t="s">
        <v>892</v>
      </c>
      <c r="H15182" s="28" t="s">
        <v>7324</v>
      </c>
      <c r="I15182" s="28" t="s">
        <v>2516</v>
      </c>
      <c r="J15182" s="28" t="s">
        <v>4909</v>
      </c>
      <c r="K15182" s="29" t="s">
        <v>9003</v>
      </c>
      <c r="L15182" s="28" t="s">
        <v>5658</v>
      </c>
      <c r="M15182" s="28" t="s">
        <v>8937</v>
      </c>
    </row>
    <row r="15183" spans="1:13" hidden="1" x14ac:dyDescent="0.2">
      <c r="A15183" s="27">
        <v>99435</v>
      </c>
      <c r="B15183" s="28" t="s">
        <v>4573</v>
      </c>
      <c r="C15183" s="28" t="s">
        <v>5135</v>
      </c>
      <c r="D15183" s="25">
        <v>42480</v>
      </c>
      <c r="F15183" s="26">
        <v>22.45</v>
      </c>
      <c r="K15183" s="29" t="s">
        <v>9003</v>
      </c>
      <c r="L15183" s="28" t="s">
        <v>5658</v>
      </c>
      <c r="M15183" s="28" t="s">
        <v>8938</v>
      </c>
    </row>
    <row r="15184" spans="1:13" hidden="1" x14ac:dyDescent="0.2">
      <c r="A15184" s="27">
        <v>99436</v>
      </c>
      <c r="B15184" s="28" t="s">
        <v>4573</v>
      </c>
      <c r="C15184" s="28" t="s">
        <v>5135</v>
      </c>
      <c r="D15184" s="25">
        <v>42480</v>
      </c>
      <c r="F15184" s="26">
        <v>17.95</v>
      </c>
      <c r="G15184" s="28" t="s">
        <v>1956</v>
      </c>
      <c r="H15184" s="28" t="s">
        <v>3365</v>
      </c>
      <c r="J15184" s="28" t="s">
        <v>4909</v>
      </c>
      <c r="K15184" s="29" t="s">
        <v>9003</v>
      </c>
      <c r="L15184" s="28" t="s">
        <v>5658</v>
      </c>
      <c r="M15184" s="28" t="s">
        <v>3867</v>
      </c>
    </row>
    <row r="15185" spans="1:13" hidden="1" x14ac:dyDescent="0.2">
      <c r="A15185" s="27">
        <v>99437</v>
      </c>
      <c r="B15185" s="28" t="s">
        <v>4573</v>
      </c>
      <c r="C15185" s="28" t="s">
        <v>5135</v>
      </c>
      <c r="D15185" s="25">
        <v>42480</v>
      </c>
      <c r="F15185" s="26">
        <v>14.46</v>
      </c>
      <c r="G15185" s="28" t="s">
        <v>898</v>
      </c>
      <c r="H15185" s="28" t="s">
        <v>3365</v>
      </c>
      <c r="J15185" s="28" t="s">
        <v>4909</v>
      </c>
      <c r="K15185" s="29" t="s">
        <v>9003</v>
      </c>
      <c r="L15185" s="28" t="s">
        <v>5658</v>
      </c>
      <c r="M15185" s="28" t="s">
        <v>3050</v>
      </c>
    </row>
    <row r="15186" spans="1:13" hidden="1" x14ac:dyDescent="0.2">
      <c r="A15186" s="27">
        <v>99438</v>
      </c>
      <c r="B15186" s="28" t="s">
        <v>4573</v>
      </c>
      <c r="C15186" s="28" t="s">
        <v>5135</v>
      </c>
      <c r="D15186" s="25">
        <v>42480</v>
      </c>
      <c r="F15186" s="26">
        <v>9.43</v>
      </c>
      <c r="G15186" s="28" t="s">
        <v>2210</v>
      </c>
      <c r="H15186" s="28" t="s">
        <v>3484</v>
      </c>
      <c r="J15186" s="28" t="s">
        <v>4907</v>
      </c>
      <c r="K15186" s="29" t="s">
        <v>9003</v>
      </c>
      <c r="L15186" s="28" t="s">
        <v>5658</v>
      </c>
      <c r="M15186" s="28" t="s">
        <v>1686</v>
      </c>
    </row>
    <row r="15187" spans="1:13" hidden="1" x14ac:dyDescent="0.2">
      <c r="A15187" s="27">
        <v>99439</v>
      </c>
      <c r="B15187" s="28" t="s">
        <v>4573</v>
      </c>
      <c r="C15187" s="28" t="s">
        <v>5135</v>
      </c>
      <c r="D15187" s="25">
        <v>42480</v>
      </c>
      <c r="F15187" s="26">
        <v>3</v>
      </c>
      <c r="G15187" s="28" t="s">
        <v>1556</v>
      </c>
      <c r="H15187" s="28" t="s">
        <v>7322</v>
      </c>
      <c r="J15187" s="28" t="s">
        <v>5209</v>
      </c>
      <c r="K15187" s="29" t="s">
        <v>9003</v>
      </c>
      <c r="L15187" s="28" t="s">
        <v>5658</v>
      </c>
      <c r="M15187" s="28" t="s">
        <v>8939</v>
      </c>
    </row>
    <row r="15188" spans="1:13" hidden="1" x14ac:dyDescent="0.2">
      <c r="A15188" s="27">
        <v>99440</v>
      </c>
      <c r="B15188" s="28" t="s">
        <v>4573</v>
      </c>
      <c r="C15188" s="28" t="s">
        <v>5135</v>
      </c>
      <c r="D15188" s="25">
        <v>42481</v>
      </c>
      <c r="E15188" s="28" t="s">
        <v>9005</v>
      </c>
      <c r="F15188" s="26">
        <v>462</v>
      </c>
      <c r="G15188" s="28" t="s">
        <v>1947</v>
      </c>
      <c r="H15188" s="28" t="s">
        <v>5946</v>
      </c>
      <c r="I15188" s="28" t="s">
        <v>8995</v>
      </c>
      <c r="J15188" s="28" t="s">
        <v>4906</v>
      </c>
      <c r="K15188" s="29" t="s">
        <v>9006</v>
      </c>
      <c r="L15188" s="28" t="s">
        <v>5658</v>
      </c>
      <c r="M15188" s="28" t="s">
        <v>5768</v>
      </c>
    </row>
    <row r="15189" spans="1:13" hidden="1" x14ac:dyDescent="0.2">
      <c r="A15189" s="27">
        <v>99441</v>
      </c>
      <c r="B15189" s="28" t="s">
        <v>4573</v>
      </c>
      <c r="C15189" s="28" t="s">
        <v>5135</v>
      </c>
      <c r="D15189" s="25">
        <v>42481</v>
      </c>
      <c r="F15189" s="26">
        <v>40.299999999999997</v>
      </c>
      <c r="G15189" s="28" t="s">
        <v>4758</v>
      </c>
      <c r="H15189" s="28" t="s">
        <v>7322</v>
      </c>
      <c r="J15189" s="28" t="s">
        <v>7139</v>
      </c>
      <c r="K15189" s="29" t="s">
        <v>9006</v>
      </c>
      <c r="L15189" s="28" t="s">
        <v>5658</v>
      </c>
      <c r="M15189" s="28" t="s">
        <v>3005</v>
      </c>
    </row>
    <row r="15190" spans="1:13" hidden="1" x14ac:dyDescent="0.2">
      <c r="A15190" s="27">
        <v>99442</v>
      </c>
      <c r="B15190" s="28" t="s">
        <v>4573</v>
      </c>
      <c r="C15190" s="28" t="s">
        <v>5135</v>
      </c>
      <c r="D15190" s="25">
        <v>42481</v>
      </c>
      <c r="E15190" s="28" t="s">
        <v>9007</v>
      </c>
      <c r="F15190" s="26">
        <v>22</v>
      </c>
      <c r="G15190" s="28" t="s">
        <v>7120</v>
      </c>
      <c r="H15190" s="28" t="s">
        <v>5946</v>
      </c>
      <c r="I15190" s="28" t="s">
        <v>8995</v>
      </c>
      <c r="J15190" s="28" t="s">
        <v>4909</v>
      </c>
      <c r="K15190" s="29" t="s">
        <v>9006</v>
      </c>
      <c r="L15190" s="28" t="s">
        <v>5658</v>
      </c>
      <c r="M15190" s="28" t="s">
        <v>6208</v>
      </c>
    </row>
    <row r="15191" spans="1:13" hidden="1" x14ac:dyDescent="0.2">
      <c r="A15191" s="27">
        <v>99443</v>
      </c>
      <c r="B15191" s="28" t="s">
        <v>4573</v>
      </c>
      <c r="C15191" s="28" t="s">
        <v>5135</v>
      </c>
      <c r="D15191" s="25">
        <v>42481</v>
      </c>
      <c r="F15191" s="26">
        <v>15.1</v>
      </c>
      <c r="K15191" s="29" t="s">
        <v>9006</v>
      </c>
      <c r="L15191" s="28" t="s">
        <v>5658</v>
      </c>
      <c r="M15191" s="28" t="s">
        <v>8940</v>
      </c>
    </row>
    <row r="15192" spans="1:13" hidden="1" x14ac:dyDescent="0.2">
      <c r="A15192" s="27">
        <v>99444</v>
      </c>
      <c r="B15192" s="28" t="s">
        <v>4573</v>
      </c>
      <c r="C15192" s="28" t="s">
        <v>5135</v>
      </c>
      <c r="D15192" s="25">
        <v>42481</v>
      </c>
      <c r="F15192" s="26">
        <v>2.5</v>
      </c>
      <c r="G15192" s="28" t="s">
        <v>1556</v>
      </c>
      <c r="H15192" s="28" t="s">
        <v>7322</v>
      </c>
      <c r="J15192" s="28" t="s">
        <v>5209</v>
      </c>
      <c r="K15192" s="29" t="s">
        <v>9008</v>
      </c>
      <c r="L15192" s="28" t="s">
        <v>5658</v>
      </c>
      <c r="M15192" s="28" t="s">
        <v>8941</v>
      </c>
    </row>
    <row r="15193" spans="1:13" x14ac:dyDescent="0.2">
      <c r="A15193" s="27">
        <v>99445</v>
      </c>
      <c r="B15193" s="28" t="s">
        <v>4573</v>
      </c>
      <c r="C15193" s="28" t="s">
        <v>5135</v>
      </c>
      <c r="D15193" s="25">
        <v>42482</v>
      </c>
      <c r="F15193" s="26">
        <v>12.1</v>
      </c>
      <c r="G15193" s="28" t="s">
        <v>2205</v>
      </c>
      <c r="H15193" s="28" t="s">
        <v>7151</v>
      </c>
      <c r="J15193" s="28" t="s">
        <v>4907</v>
      </c>
      <c r="K15193" s="29" t="s">
        <v>9008</v>
      </c>
      <c r="L15193" s="28" t="s">
        <v>5658</v>
      </c>
      <c r="M15193" s="28" t="s">
        <v>1584</v>
      </c>
    </row>
    <row r="15194" spans="1:13" hidden="1" x14ac:dyDescent="0.2">
      <c r="A15194" s="27">
        <v>99446</v>
      </c>
      <c r="B15194" s="28" t="s">
        <v>4573</v>
      </c>
      <c r="C15194" s="28" t="s">
        <v>5135</v>
      </c>
      <c r="D15194" s="25">
        <v>42482</v>
      </c>
      <c r="F15194" s="26">
        <v>9.6</v>
      </c>
      <c r="G15194" s="28" t="s">
        <v>2210</v>
      </c>
      <c r="H15194" s="28" t="s">
        <v>3484</v>
      </c>
      <c r="J15194" s="28" t="s">
        <v>4907</v>
      </c>
      <c r="K15194" s="29" t="s">
        <v>9008</v>
      </c>
      <c r="L15194" s="28" t="s">
        <v>5658</v>
      </c>
      <c r="M15194" s="28" t="s">
        <v>3179</v>
      </c>
    </row>
    <row r="15195" spans="1:13" hidden="1" x14ac:dyDescent="0.2">
      <c r="A15195" s="27">
        <v>99447</v>
      </c>
      <c r="B15195" s="28" t="s">
        <v>4573</v>
      </c>
      <c r="C15195" s="28" t="s">
        <v>5135</v>
      </c>
      <c r="D15195" s="25">
        <v>42483</v>
      </c>
      <c r="E15195" s="28" t="s">
        <v>9009</v>
      </c>
      <c r="F15195" s="26">
        <v>303.8</v>
      </c>
      <c r="G15195" s="28" t="s">
        <v>688</v>
      </c>
      <c r="H15195" s="28" t="s">
        <v>5946</v>
      </c>
      <c r="I15195" s="28" t="s">
        <v>8995</v>
      </c>
      <c r="J15195" s="28" t="s">
        <v>4909</v>
      </c>
      <c r="K15195" s="29" t="s">
        <v>9010</v>
      </c>
      <c r="L15195" s="28" t="s">
        <v>5658</v>
      </c>
      <c r="M15195" s="28" t="s">
        <v>8942</v>
      </c>
    </row>
    <row r="15196" spans="1:13" hidden="1" x14ac:dyDescent="0.2">
      <c r="A15196" s="27">
        <v>99448</v>
      </c>
      <c r="B15196" s="28" t="s">
        <v>4573</v>
      </c>
      <c r="C15196" s="28" t="s">
        <v>5135</v>
      </c>
      <c r="D15196" s="25">
        <v>42483</v>
      </c>
      <c r="E15196" s="28" t="s">
        <v>9011</v>
      </c>
      <c r="F15196" s="26">
        <v>64.63</v>
      </c>
      <c r="G15196" s="28" t="s">
        <v>8182</v>
      </c>
      <c r="H15196" s="28" t="s">
        <v>5946</v>
      </c>
      <c r="I15196" s="28" t="s">
        <v>8995</v>
      </c>
      <c r="J15196" s="28" t="s">
        <v>4909</v>
      </c>
      <c r="K15196" s="29" t="s">
        <v>9010</v>
      </c>
      <c r="L15196" s="28" t="s">
        <v>5658</v>
      </c>
      <c r="M15196" s="28" t="s">
        <v>6990</v>
      </c>
    </row>
    <row r="15197" spans="1:13" hidden="1" x14ac:dyDescent="0.2">
      <c r="A15197" s="27">
        <v>99449</v>
      </c>
      <c r="B15197" s="28" t="s">
        <v>4573</v>
      </c>
      <c r="C15197" s="28" t="s">
        <v>5135</v>
      </c>
      <c r="D15197" s="25">
        <v>42483</v>
      </c>
      <c r="F15197" s="26">
        <v>55.32</v>
      </c>
      <c r="G15197" s="28" t="s">
        <v>1940</v>
      </c>
      <c r="H15197" s="28" t="s">
        <v>7322</v>
      </c>
      <c r="J15197" s="28" t="s">
        <v>7139</v>
      </c>
      <c r="K15197" s="29" t="s">
        <v>9010</v>
      </c>
      <c r="L15197" s="28" t="s">
        <v>5658</v>
      </c>
      <c r="M15197" s="28" t="s">
        <v>8943</v>
      </c>
    </row>
    <row r="15198" spans="1:13" hidden="1" x14ac:dyDescent="0.2">
      <c r="A15198" s="27">
        <v>99450</v>
      </c>
      <c r="B15198" s="28" t="s">
        <v>4573</v>
      </c>
      <c r="C15198" s="28" t="s">
        <v>5135</v>
      </c>
      <c r="D15198" s="25">
        <v>42483</v>
      </c>
      <c r="E15198" s="28" t="s">
        <v>9012</v>
      </c>
      <c r="F15198" s="26">
        <v>35.75</v>
      </c>
      <c r="G15198" s="28" t="s">
        <v>3696</v>
      </c>
      <c r="H15198" s="28" t="s">
        <v>5946</v>
      </c>
      <c r="I15198" s="28" t="s">
        <v>8995</v>
      </c>
      <c r="J15198" s="28" t="s">
        <v>4909</v>
      </c>
      <c r="K15198" s="29" t="s">
        <v>9010</v>
      </c>
      <c r="L15198" s="28" t="s">
        <v>5658</v>
      </c>
      <c r="M15198" s="28" t="s">
        <v>8944</v>
      </c>
    </row>
    <row r="15199" spans="1:13" hidden="1" x14ac:dyDescent="0.2">
      <c r="A15199" s="27">
        <v>99451</v>
      </c>
      <c r="B15199" s="28" t="s">
        <v>4573</v>
      </c>
      <c r="C15199" s="28" t="s">
        <v>5135</v>
      </c>
      <c r="D15199" s="25">
        <v>42483</v>
      </c>
      <c r="F15199" s="26">
        <v>27</v>
      </c>
      <c r="G15199" s="28" t="s">
        <v>2205</v>
      </c>
      <c r="H15199" s="28" t="s">
        <v>5946</v>
      </c>
      <c r="I15199" s="28" t="s">
        <v>8995</v>
      </c>
      <c r="J15199" s="28" t="s">
        <v>4909</v>
      </c>
      <c r="K15199" s="29" t="s">
        <v>9010</v>
      </c>
      <c r="L15199" s="28" t="s">
        <v>5658</v>
      </c>
      <c r="M15199" s="28" t="s">
        <v>1584</v>
      </c>
    </row>
    <row r="15200" spans="1:13" hidden="1" x14ac:dyDescent="0.2">
      <c r="A15200" s="27">
        <v>99452</v>
      </c>
      <c r="B15200" s="28" t="s">
        <v>4573</v>
      </c>
      <c r="C15200" s="28" t="s">
        <v>5135</v>
      </c>
      <c r="D15200" s="25">
        <v>42483</v>
      </c>
      <c r="E15200" s="28" t="s">
        <v>8368</v>
      </c>
      <c r="F15200" s="26">
        <v>18.45</v>
      </c>
      <c r="G15200" s="28" t="s">
        <v>3702</v>
      </c>
      <c r="H15200" s="28" t="s">
        <v>5946</v>
      </c>
      <c r="I15200" s="28" t="s">
        <v>8995</v>
      </c>
      <c r="J15200" s="28" t="s">
        <v>4909</v>
      </c>
      <c r="K15200" s="29" t="s">
        <v>9010</v>
      </c>
      <c r="L15200" s="28" t="s">
        <v>5658</v>
      </c>
      <c r="M15200" s="28" t="s">
        <v>8945</v>
      </c>
    </row>
    <row r="15201" spans="1:13" hidden="1" x14ac:dyDescent="0.2">
      <c r="A15201" s="27">
        <v>99453</v>
      </c>
      <c r="B15201" s="28" t="s">
        <v>4573</v>
      </c>
      <c r="C15201" s="28" t="s">
        <v>5135</v>
      </c>
      <c r="D15201" s="25">
        <v>42483</v>
      </c>
      <c r="F15201" s="26">
        <v>7.4</v>
      </c>
      <c r="G15201" s="28" t="s">
        <v>896</v>
      </c>
      <c r="H15201" s="28" t="s">
        <v>3484</v>
      </c>
      <c r="J15201" s="28" t="s">
        <v>4907</v>
      </c>
      <c r="K15201" s="29" t="s">
        <v>9010</v>
      </c>
      <c r="L15201" s="28" t="s">
        <v>5658</v>
      </c>
      <c r="M15201" s="28" t="s">
        <v>8946</v>
      </c>
    </row>
    <row r="15202" spans="1:13" hidden="1" x14ac:dyDescent="0.2">
      <c r="A15202" s="27">
        <v>99454</v>
      </c>
      <c r="B15202" s="28" t="s">
        <v>4573</v>
      </c>
      <c r="C15202" s="28" t="s">
        <v>5135</v>
      </c>
      <c r="D15202" s="25">
        <v>42483</v>
      </c>
      <c r="F15202" s="26">
        <v>7</v>
      </c>
      <c r="G15202" s="28" t="s">
        <v>1556</v>
      </c>
      <c r="H15202" s="28" t="s">
        <v>7322</v>
      </c>
      <c r="J15202" s="28" t="s">
        <v>7139</v>
      </c>
      <c r="K15202" s="29" t="s">
        <v>9010</v>
      </c>
      <c r="L15202" s="28" t="s">
        <v>5658</v>
      </c>
      <c r="M15202" s="28" t="s">
        <v>7584</v>
      </c>
    </row>
    <row r="15203" spans="1:13" hidden="1" x14ac:dyDescent="0.2">
      <c r="A15203" s="27">
        <v>99455</v>
      </c>
      <c r="B15203" s="28" t="s">
        <v>4573</v>
      </c>
      <c r="C15203" s="28" t="s">
        <v>5135</v>
      </c>
      <c r="D15203" s="25">
        <v>42484</v>
      </c>
      <c r="F15203" s="26">
        <v>19.98</v>
      </c>
      <c r="K15203" s="29" t="s">
        <v>9010</v>
      </c>
      <c r="L15203" s="28" t="s">
        <v>5658</v>
      </c>
      <c r="M15203" s="28" t="s">
        <v>6362</v>
      </c>
    </row>
    <row r="15204" spans="1:13" hidden="1" x14ac:dyDescent="0.2">
      <c r="A15204" s="27">
        <v>99456</v>
      </c>
      <c r="B15204" s="28" t="s">
        <v>4573</v>
      </c>
      <c r="C15204" s="28" t="s">
        <v>5135</v>
      </c>
      <c r="D15204" s="25">
        <v>42484</v>
      </c>
      <c r="F15204" s="26">
        <v>12.99</v>
      </c>
      <c r="K15204" s="29" t="s">
        <v>9010</v>
      </c>
      <c r="L15204" s="28" t="s">
        <v>5658</v>
      </c>
      <c r="M15204" s="28" t="s">
        <v>6362</v>
      </c>
    </row>
    <row r="15205" spans="1:13" hidden="1" x14ac:dyDescent="0.2">
      <c r="A15205" s="27">
        <v>99457</v>
      </c>
      <c r="B15205" s="28" t="s">
        <v>4573</v>
      </c>
      <c r="C15205" s="28" t="s">
        <v>5135</v>
      </c>
      <c r="D15205" s="25">
        <v>42484</v>
      </c>
      <c r="E15205" s="28" t="s">
        <v>9013</v>
      </c>
      <c r="F15205" s="26">
        <v>12</v>
      </c>
      <c r="G15205" s="28" t="s">
        <v>5412</v>
      </c>
      <c r="H15205" s="28" t="s">
        <v>7311</v>
      </c>
      <c r="J15205" s="28" t="s">
        <v>4907</v>
      </c>
      <c r="K15205" s="29" t="s">
        <v>9010</v>
      </c>
      <c r="L15205" s="28" t="s">
        <v>5658</v>
      </c>
      <c r="M15205" s="28" t="s">
        <v>8947</v>
      </c>
    </row>
    <row r="15206" spans="1:13" hidden="1" x14ac:dyDescent="0.2">
      <c r="A15206" s="27">
        <v>99458</v>
      </c>
      <c r="B15206" s="28" t="s">
        <v>4573</v>
      </c>
      <c r="C15206" s="28" t="s">
        <v>5135</v>
      </c>
      <c r="D15206" s="25">
        <v>42485</v>
      </c>
      <c r="F15206" s="26">
        <v>23.67</v>
      </c>
      <c r="G15206" s="28" t="s">
        <v>2211</v>
      </c>
      <c r="H15206" s="28" t="s">
        <v>3370</v>
      </c>
      <c r="J15206" s="28" t="s">
        <v>4909</v>
      </c>
      <c r="K15206" s="29">
        <v>42486</v>
      </c>
      <c r="L15206" s="28" t="s">
        <v>5658</v>
      </c>
      <c r="M15206" s="28" t="s">
        <v>1650</v>
      </c>
    </row>
    <row r="15207" spans="1:13" x14ac:dyDescent="0.2">
      <c r="A15207" s="27">
        <v>99459</v>
      </c>
      <c r="B15207" s="28" t="s">
        <v>4573</v>
      </c>
      <c r="C15207" s="28" t="s">
        <v>5135</v>
      </c>
      <c r="D15207" s="25">
        <v>42485</v>
      </c>
      <c r="F15207" s="26">
        <v>14.9</v>
      </c>
      <c r="G15207" s="28" t="s">
        <v>2205</v>
      </c>
      <c r="H15207" s="28" t="s">
        <v>7151</v>
      </c>
      <c r="J15207" s="28" t="s">
        <v>4911</v>
      </c>
      <c r="K15207" s="29">
        <v>42486</v>
      </c>
      <c r="L15207" s="28" t="s">
        <v>5658</v>
      </c>
      <c r="M15207" s="28" t="s">
        <v>1584</v>
      </c>
    </row>
    <row r="15208" spans="1:13" hidden="1" x14ac:dyDescent="0.2">
      <c r="A15208" s="27">
        <v>99460</v>
      </c>
      <c r="B15208" s="28" t="s">
        <v>4573</v>
      </c>
      <c r="C15208" s="28" t="s">
        <v>5135</v>
      </c>
      <c r="D15208" s="25">
        <v>42485</v>
      </c>
      <c r="F15208" s="26">
        <v>10.6</v>
      </c>
      <c r="G15208" s="28" t="s">
        <v>5137</v>
      </c>
      <c r="H15208" s="28" t="s">
        <v>3365</v>
      </c>
      <c r="J15208" s="28" t="s">
        <v>4909</v>
      </c>
      <c r="K15208" s="29">
        <v>42486</v>
      </c>
      <c r="L15208" s="28" t="s">
        <v>5658</v>
      </c>
      <c r="M15208" s="28" t="s">
        <v>6195</v>
      </c>
    </row>
    <row r="15209" spans="1:13" hidden="1" x14ac:dyDescent="0.2">
      <c r="A15209" s="27">
        <v>99461</v>
      </c>
      <c r="B15209" s="28" t="s">
        <v>4573</v>
      </c>
      <c r="C15209" s="28" t="s">
        <v>5135</v>
      </c>
      <c r="D15209" s="25">
        <v>42485</v>
      </c>
      <c r="F15209" s="26">
        <v>4.8499999999999996</v>
      </c>
      <c r="G15209" s="28" t="s">
        <v>896</v>
      </c>
      <c r="H15209" s="28" t="s">
        <v>3484</v>
      </c>
      <c r="J15209" s="28" t="s">
        <v>4907</v>
      </c>
      <c r="K15209" s="29">
        <v>42486</v>
      </c>
      <c r="L15209" s="28" t="s">
        <v>5658</v>
      </c>
      <c r="M15209" s="28" t="s">
        <v>6234</v>
      </c>
    </row>
    <row r="15210" spans="1:13" hidden="1" x14ac:dyDescent="0.2">
      <c r="A15210" s="27">
        <v>99462</v>
      </c>
      <c r="B15210" s="28" t="s">
        <v>4573</v>
      </c>
      <c r="C15210" s="28" t="s">
        <v>5135</v>
      </c>
      <c r="D15210" s="25">
        <v>42485</v>
      </c>
      <c r="F15210" s="26">
        <v>4</v>
      </c>
      <c r="G15210" s="28" t="s">
        <v>990</v>
      </c>
      <c r="H15210" s="28" t="s">
        <v>3379</v>
      </c>
      <c r="J15210" s="28" t="s">
        <v>4907</v>
      </c>
      <c r="K15210" s="29" t="s">
        <v>8990</v>
      </c>
      <c r="L15210" s="28" t="s">
        <v>5658</v>
      </c>
      <c r="M15210" s="28" t="s">
        <v>1523</v>
      </c>
    </row>
    <row r="15211" spans="1:13" hidden="1" x14ac:dyDescent="0.2">
      <c r="A15211" s="27">
        <v>99463</v>
      </c>
      <c r="B15211" s="28" t="s">
        <v>4573</v>
      </c>
      <c r="C15211" s="28" t="s">
        <v>5135</v>
      </c>
      <c r="D15211" s="25">
        <v>42486</v>
      </c>
      <c r="F15211" s="26">
        <v>23.85</v>
      </c>
      <c r="G15211" s="28" t="s">
        <v>7120</v>
      </c>
      <c r="H15211" s="28" t="s">
        <v>3484</v>
      </c>
      <c r="J15211" s="28" t="s">
        <v>4909</v>
      </c>
      <c r="K15211" s="29" t="s">
        <v>8989</v>
      </c>
      <c r="L15211" s="28" t="s">
        <v>5658</v>
      </c>
      <c r="M15211" s="28" t="s">
        <v>8948</v>
      </c>
    </row>
    <row r="15212" spans="1:13" hidden="1" x14ac:dyDescent="0.2">
      <c r="A15212" s="27">
        <v>99464</v>
      </c>
      <c r="B15212" s="28" t="s">
        <v>4573</v>
      </c>
      <c r="C15212" s="28" t="s">
        <v>5135</v>
      </c>
      <c r="D15212" s="25">
        <v>42486</v>
      </c>
      <c r="F15212" s="26">
        <v>18.600000000000001</v>
      </c>
      <c r="K15212" s="29" t="s">
        <v>8989</v>
      </c>
      <c r="L15212" s="28" t="s">
        <v>5658</v>
      </c>
      <c r="M15212" s="28" t="s">
        <v>8949</v>
      </c>
    </row>
    <row r="15213" spans="1:13" hidden="1" x14ac:dyDescent="0.2">
      <c r="A15213" s="27">
        <v>99465</v>
      </c>
      <c r="B15213" s="28" t="s">
        <v>4573</v>
      </c>
      <c r="C15213" s="28" t="s">
        <v>5135</v>
      </c>
      <c r="D15213" s="25">
        <v>42486</v>
      </c>
      <c r="F15213" s="26">
        <v>4</v>
      </c>
      <c r="G15213" s="28" t="s">
        <v>990</v>
      </c>
      <c r="H15213" s="28" t="s">
        <v>3379</v>
      </c>
      <c r="J15213" s="28" t="s">
        <v>4907</v>
      </c>
      <c r="K15213" s="29" t="s">
        <v>8989</v>
      </c>
      <c r="L15213" s="28" t="s">
        <v>5658</v>
      </c>
      <c r="M15213" s="28" t="s">
        <v>1523</v>
      </c>
    </row>
    <row r="15214" spans="1:13" hidden="1" x14ac:dyDescent="0.2">
      <c r="A15214" s="27">
        <v>99466</v>
      </c>
      <c r="B15214" s="28" t="s">
        <v>4573</v>
      </c>
      <c r="C15214" s="28" t="s">
        <v>5135</v>
      </c>
      <c r="D15214" s="25">
        <v>42487</v>
      </c>
      <c r="E15214" s="28" t="s">
        <v>1331</v>
      </c>
      <c r="F15214" s="26">
        <v>143.72999999999999</v>
      </c>
      <c r="G15214" s="28" t="s">
        <v>8987</v>
      </c>
      <c r="H15214" s="28" t="s">
        <v>3488</v>
      </c>
      <c r="J15214" s="28" t="s">
        <v>4909</v>
      </c>
      <c r="K15214" s="29" t="s">
        <v>8988</v>
      </c>
      <c r="L15214" s="28" t="s">
        <v>5658</v>
      </c>
      <c r="M15214" s="28" t="s">
        <v>8950</v>
      </c>
    </row>
    <row r="15215" spans="1:13" hidden="1" x14ac:dyDescent="0.2">
      <c r="A15215" s="27">
        <v>99467</v>
      </c>
      <c r="B15215" s="28" t="s">
        <v>4573</v>
      </c>
      <c r="C15215" s="28" t="s">
        <v>5135</v>
      </c>
      <c r="D15215" s="25">
        <v>42488</v>
      </c>
      <c r="E15215" s="28" t="s">
        <v>1446</v>
      </c>
      <c r="F15215" s="26">
        <v>13.98</v>
      </c>
      <c r="G15215" s="28" t="s">
        <v>3697</v>
      </c>
      <c r="H15215" s="28" t="s">
        <v>277</v>
      </c>
      <c r="J15215" s="28" t="s">
        <v>4911</v>
      </c>
      <c r="K15215" s="29" t="s">
        <v>8985</v>
      </c>
      <c r="L15215" s="28" t="s">
        <v>5658</v>
      </c>
      <c r="M15215" s="28" t="s">
        <v>6571</v>
      </c>
    </row>
    <row r="15216" spans="1:13" hidden="1" x14ac:dyDescent="0.2">
      <c r="A15216" s="27">
        <v>99468</v>
      </c>
      <c r="B15216" s="28" t="s">
        <v>4573</v>
      </c>
      <c r="C15216" s="28" t="s">
        <v>5135</v>
      </c>
      <c r="D15216" s="25">
        <v>42488</v>
      </c>
      <c r="E15216" s="28" t="s">
        <v>8986</v>
      </c>
      <c r="F15216" s="26">
        <v>7.82</v>
      </c>
      <c r="G15216" s="28" t="s">
        <v>1186</v>
      </c>
      <c r="H15216" s="28" t="s">
        <v>3488</v>
      </c>
      <c r="J15216" s="28" t="s">
        <v>4908</v>
      </c>
      <c r="K15216" s="29" t="s">
        <v>8985</v>
      </c>
      <c r="L15216" s="28" t="s">
        <v>5658</v>
      </c>
      <c r="M15216" s="28" t="s">
        <v>8951</v>
      </c>
    </row>
    <row r="15217" spans="1:13" hidden="1" x14ac:dyDescent="0.2">
      <c r="A15217" s="27">
        <v>99469</v>
      </c>
      <c r="B15217" s="28" t="s">
        <v>4582</v>
      </c>
      <c r="C15217" s="28" t="s">
        <v>7022</v>
      </c>
      <c r="D15217" s="25">
        <v>42489</v>
      </c>
      <c r="F15217" s="26">
        <v>-323.47000000000003</v>
      </c>
      <c r="G15217" s="28" t="s">
        <v>8021</v>
      </c>
      <c r="H15217" s="28" t="s">
        <v>6666</v>
      </c>
      <c r="J15217" s="28" t="s">
        <v>4911</v>
      </c>
      <c r="K15217" s="29" t="s">
        <v>8985</v>
      </c>
      <c r="L15217" s="28" t="s">
        <v>8952</v>
      </c>
      <c r="M15217" s="28" t="s">
        <v>8953</v>
      </c>
    </row>
    <row r="15218" spans="1:13" x14ac:dyDescent="0.2">
      <c r="A15218" s="27">
        <v>99470</v>
      </c>
      <c r="B15218" s="28" t="s">
        <v>4573</v>
      </c>
      <c r="C15218" s="28" t="s">
        <v>7022</v>
      </c>
      <c r="D15218" s="25">
        <v>42489</v>
      </c>
      <c r="F15218" s="26">
        <v>2.4</v>
      </c>
      <c r="G15218" s="28" t="s">
        <v>2201</v>
      </c>
      <c r="H15218" s="28" t="s">
        <v>7151</v>
      </c>
      <c r="J15218" s="28" t="s">
        <v>4911</v>
      </c>
      <c r="K15218" s="29" t="s">
        <v>8985</v>
      </c>
      <c r="L15218" s="28" t="s">
        <v>5361</v>
      </c>
      <c r="M15218" s="28" t="s">
        <v>8954</v>
      </c>
    </row>
    <row r="15219" spans="1:13" hidden="1" x14ac:dyDescent="0.2">
      <c r="A15219" s="27">
        <v>99471</v>
      </c>
      <c r="B15219" s="28" t="s">
        <v>5138</v>
      </c>
      <c r="C15219" s="28" t="s">
        <v>7022</v>
      </c>
      <c r="D15219" s="25">
        <v>42489</v>
      </c>
      <c r="F15219" s="26">
        <v>247.42</v>
      </c>
      <c r="G15219" s="28" t="s">
        <v>8787</v>
      </c>
      <c r="H15219" s="28" t="s">
        <v>3381</v>
      </c>
      <c r="J15219" s="28" t="s">
        <v>4909</v>
      </c>
      <c r="K15219" s="29" t="s">
        <v>8985</v>
      </c>
      <c r="L15219" s="28" t="s">
        <v>5538</v>
      </c>
      <c r="M15219" s="28" t="s">
        <v>8955</v>
      </c>
    </row>
    <row r="15220" spans="1:13" hidden="1" x14ac:dyDescent="0.2">
      <c r="A15220" s="27">
        <v>99472</v>
      </c>
      <c r="B15220" s="28" t="s">
        <v>4573</v>
      </c>
      <c r="C15220" s="28" t="s">
        <v>7022</v>
      </c>
      <c r="D15220" s="25">
        <v>42488</v>
      </c>
      <c r="F15220" s="26">
        <v>28.02</v>
      </c>
      <c r="G15220" s="28" t="s">
        <v>7301</v>
      </c>
      <c r="H15220" s="28" t="s">
        <v>3365</v>
      </c>
      <c r="J15220" s="28" t="s">
        <v>4909</v>
      </c>
      <c r="K15220" s="29">
        <v>42488</v>
      </c>
      <c r="L15220" s="28" t="s">
        <v>5361</v>
      </c>
      <c r="M15220" s="28" t="s">
        <v>8956</v>
      </c>
    </row>
    <row r="15221" spans="1:13" x14ac:dyDescent="0.2">
      <c r="A15221" s="27">
        <v>99473</v>
      </c>
      <c r="B15221" s="28" t="s">
        <v>4573</v>
      </c>
      <c r="C15221" s="28" t="s">
        <v>7022</v>
      </c>
      <c r="D15221" s="25">
        <v>42488</v>
      </c>
      <c r="F15221" s="26">
        <v>2.4</v>
      </c>
      <c r="G15221" s="28" t="s">
        <v>2201</v>
      </c>
      <c r="H15221" s="28" t="s">
        <v>7151</v>
      </c>
      <c r="J15221" s="28" t="s">
        <v>4911</v>
      </c>
      <c r="K15221" s="29">
        <v>42488</v>
      </c>
      <c r="L15221" s="28" t="s">
        <v>5361</v>
      </c>
      <c r="M15221" s="28" t="s">
        <v>8957</v>
      </c>
    </row>
    <row r="15222" spans="1:13" hidden="1" x14ac:dyDescent="0.2">
      <c r="A15222" s="27">
        <v>99474</v>
      </c>
      <c r="B15222" s="28" t="s">
        <v>4573</v>
      </c>
      <c r="C15222" s="28" t="s">
        <v>7022</v>
      </c>
      <c r="D15222" s="25">
        <v>42488</v>
      </c>
      <c r="F15222" s="26">
        <v>17</v>
      </c>
      <c r="G15222" s="28" t="s">
        <v>5136</v>
      </c>
      <c r="H15222" s="28" t="s">
        <v>3381</v>
      </c>
      <c r="J15222" s="28" t="s">
        <v>4911</v>
      </c>
      <c r="K15222" s="29">
        <v>42488</v>
      </c>
      <c r="L15222" s="28" t="s">
        <v>5538</v>
      </c>
      <c r="M15222" s="28" t="s">
        <v>5848</v>
      </c>
    </row>
    <row r="15223" spans="1:13" hidden="1" x14ac:dyDescent="0.2">
      <c r="A15223" s="27">
        <v>99475</v>
      </c>
      <c r="B15223" s="28" t="s">
        <v>4573</v>
      </c>
      <c r="C15223" s="28" t="s">
        <v>7022</v>
      </c>
      <c r="D15223" s="25">
        <v>42488</v>
      </c>
      <c r="F15223" s="26">
        <v>52.77</v>
      </c>
      <c r="G15223" s="28" t="s">
        <v>6790</v>
      </c>
      <c r="H15223" s="28" t="s">
        <v>3381</v>
      </c>
      <c r="J15223" s="28" t="s">
        <v>4909</v>
      </c>
      <c r="K15223" s="29">
        <v>42488</v>
      </c>
      <c r="L15223" s="28" t="s">
        <v>5538</v>
      </c>
      <c r="M15223" s="28" t="s">
        <v>5849</v>
      </c>
    </row>
    <row r="15224" spans="1:13" hidden="1" x14ac:dyDescent="0.2">
      <c r="A15224" s="27">
        <v>99476</v>
      </c>
      <c r="B15224" s="28" t="s">
        <v>4573</v>
      </c>
      <c r="C15224" s="28" t="s">
        <v>7022</v>
      </c>
      <c r="D15224" s="25">
        <v>42488</v>
      </c>
      <c r="E15224" s="28" t="s">
        <v>6701</v>
      </c>
      <c r="F15224" s="26">
        <v>375</v>
      </c>
      <c r="G15224" s="28" t="s">
        <v>5678</v>
      </c>
      <c r="H15224" s="28" t="s">
        <v>7154</v>
      </c>
      <c r="J15224" s="28" t="s">
        <v>4906</v>
      </c>
      <c r="K15224" s="29">
        <v>42488</v>
      </c>
      <c r="L15224" s="28" t="s">
        <v>5538</v>
      </c>
      <c r="M15224" s="28" t="s">
        <v>5847</v>
      </c>
    </row>
    <row r="15225" spans="1:13" x14ac:dyDescent="0.2">
      <c r="A15225" s="27">
        <v>99477</v>
      </c>
      <c r="B15225" s="28" t="s">
        <v>4573</v>
      </c>
      <c r="C15225" s="28" t="s">
        <v>7022</v>
      </c>
      <c r="D15225" s="25">
        <v>42487</v>
      </c>
      <c r="F15225" s="26">
        <v>4.8</v>
      </c>
      <c r="G15225" s="28" t="s">
        <v>2201</v>
      </c>
      <c r="H15225" s="28" t="s">
        <v>7151</v>
      </c>
      <c r="J15225" s="28" t="s">
        <v>4911</v>
      </c>
      <c r="K15225" s="29">
        <v>42487</v>
      </c>
      <c r="L15225" s="28" t="s">
        <v>5361</v>
      </c>
      <c r="M15225" s="28" t="s">
        <v>8958</v>
      </c>
    </row>
    <row r="15226" spans="1:13" hidden="1" x14ac:dyDescent="0.2">
      <c r="A15226" s="27">
        <v>99478</v>
      </c>
      <c r="B15226" s="28" t="s">
        <v>4592</v>
      </c>
      <c r="C15226" s="28" t="s">
        <v>7022</v>
      </c>
      <c r="D15226" s="25">
        <v>42486</v>
      </c>
      <c r="F15226" s="26">
        <v>-6054.54</v>
      </c>
      <c r="G15226" s="28" t="s">
        <v>4593</v>
      </c>
      <c r="H15226" s="28" t="s">
        <v>6666</v>
      </c>
      <c r="J15226" s="28" t="s">
        <v>4911</v>
      </c>
      <c r="K15226" s="29">
        <v>42486</v>
      </c>
      <c r="L15226" s="28" t="s">
        <v>5544</v>
      </c>
      <c r="M15226" s="28" t="s">
        <v>5854</v>
      </c>
    </row>
    <row r="15227" spans="1:13" hidden="1" x14ac:dyDescent="0.2">
      <c r="A15227" s="27">
        <v>99479</v>
      </c>
      <c r="B15227" s="28" t="s">
        <v>4573</v>
      </c>
      <c r="C15227" s="28" t="s">
        <v>7022</v>
      </c>
      <c r="D15227" s="25">
        <v>42486</v>
      </c>
      <c r="E15227" s="28" t="s">
        <v>3389</v>
      </c>
      <c r="F15227" s="26">
        <v>49.15</v>
      </c>
      <c r="G15227" s="28" t="s">
        <v>5139</v>
      </c>
      <c r="H15227" s="28" t="s">
        <v>3381</v>
      </c>
      <c r="J15227" s="28" t="s">
        <v>4911</v>
      </c>
      <c r="K15227" s="29">
        <v>42486</v>
      </c>
      <c r="L15227" s="28" t="s">
        <v>5538</v>
      </c>
      <c r="M15227" s="28" t="s">
        <v>5855</v>
      </c>
    </row>
    <row r="15228" spans="1:13" x14ac:dyDescent="0.2">
      <c r="A15228" s="27">
        <v>99480</v>
      </c>
      <c r="B15228" s="28" t="s">
        <v>4573</v>
      </c>
      <c r="C15228" s="28" t="s">
        <v>7022</v>
      </c>
      <c r="D15228" s="25">
        <v>42485</v>
      </c>
      <c r="F15228" s="26">
        <v>3.9</v>
      </c>
      <c r="G15228" s="28" t="s">
        <v>2201</v>
      </c>
      <c r="H15228" s="28" t="s">
        <v>7151</v>
      </c>
      <c r="J15228" s="28" t="s">
        <v>4911</v>
      </c>
      <c r="K15228" s="29">
        <v>42485</v>
      </c>
      <c r="L15228" s="28" t="s">
        <v>5361</v>
      </c>
      <c r="M15228" s="28" t="s">
        <v>8959</v>
      </c>
    </row>
    <row r="15229" spans="1:13" x14ac:dyDescent="0.2">
      <c r="A15229" s="27">
        <v>99481</v>
      </c>
      <c r="B15229" s="28" t="s">
        <v>4573</v>
      </c>
      <c r="C15229" s="28" t="s">
        <v>7022</v>
      </c>
      <c r="D15229" s="25">
        <v>42485</v>
      </c>
      <c r="F15229" s="26">
        <v>2.4</v>
      </c>
      <c r="G15229" s="28" t="s">
        <v>2201</v>
      </c>
      <c r="H15229" s="28" t="s">
        <v>7151</v>
      </c>
      <c r="J15229" s="28" t="s">
        <v>4911</v>
      </c>
      <c r="K15229" s="29">
        <v>42485</v>
      </c>
      <c r="L15229" s="28" t="s">
        <v>5361</v>
      </c>
      <c r="M15229" s="28" t="s">
        <v>8960</v>
      </c>
    </row>
    <row r="15230" spans="1:13" hidden="1" x14ac:dyDescent="0.2">
      <c r="A15230" s="27">
        <v>99482</v>
      </c>
      <c r="B15230" s="28" t="s">
        <v>4573</v>
      </c>
      <c r="C15230" s="28" t="s">
        <v>7022</v>
      </c>
      <c r="D15230" s="25">
        <v>42485</v>
      </c>
      <c r="F15230" s="26">
        <v>110</v>
      </c>
      <c r="G15230" s="28" t="s">
        <v>5152</v>
      </c>
      <c r="H15230" s="28" t="s">
        <v>7311</v>
      </c>
      <c r="J15230" s="28" t="s">
        <v>4683</v>
      </c>
      <c r="K15230" s="29">
        <v>42485</v>
      </c>
      <c r="L15230" s="28" t="s">
        <v>8326</v>
      </c>
      <c r="M15230" s="28" t="s">
        <v>8327</v>
      </c>
    </row>
    <row r="15231" spans="1:13" x14ac:dyDescent="0.2">
      <c r="A15231" s="27">
        <v>99483</v>
      </c>
      <c r="B15231" s="28" t="s">
        <v>4573</v>
      </c>
      <c r="C15231" s="28" t="s">
        <v>7022</v>
      </c>
      <c r="D15231" s="25">
        <v>42482</v>
      </c>
      <c r="F15231" s="26">
        <v>2.4</v>
      </c>
      <c r="G15231" s="28" t="s">
        <v>2201</v>
      </c>
      <c r="H15231" s="28" t="s">
        <v>7151</v>
      </c>
      <c r="J15231" s="28" t="s">
        <v>4911</v>
      </c>
      <c r="K15231" s="29">
        <v>42482</v>
      </c>
      <c r="L15231" s="28" t="s">
        <v>5361</v>
      </c>
      <c r="M15231" s="28" t="s">
        <v>8961</v>
      </c>
    </row>
    <row r="15232" spans="1:13" hidden="1" x14ac:dyDescent="0.2">
      <c r="A15232" s="27">
        <v>99484</v>
      </c>
      <c r="B15232" s="28" t="s">
        <v>4585</v>
      </c>
      <c r="C15232" s="28" t="s">
        <v>7022</v>
      </c>
      <c r="D15232" s="25">
        <v>42482</v>
      </c>
      <c r="F15232" s="26">
        <v>20.8</v>
      </c>
      <c r="G15232" s="28" t="s">
        <v>5141</v>
      </c>
      <c r="H15232" s="28" t="s">
        <v>7316</v>
      </c>
      <c r="J15232" s="28" t="s">
        <v>4907</v>
      </c>
      <c r="K15232" s="29">
        <v>42482</v>
      </c>
      <c r="L15232" s="28" t="s">
        <v>5538</v>
      </c>
      <c r="M15232" s="28" t="s">
        <v>5856</v>
      </c>
    </row>
    <row r="15233" spans="1:13" x14ac:dyDescent="0.2">
      <c r="A15233" s="27">
        <v>99485</v>
      </c>
      <c r="B15233" s="28" t="s">
        <v>4573</v>
      </c>
      <c r="C15233" s="28" t="s">
        <v>7022</v>
      </c>
      <c r="D15233" s="25">
        <v>42480</v>
      </c>
      <c r="F15233" s="26">
        <v>2.4</v>
      </c>
      <c r="G15233" s="28" t="s">
        <v>2201</v>
      </c>
      <c r="H15233" s="28" t="s">
        <v>7151</v>
      </c>
      <c r="J15233" s="28" t="s">
        <v>4911</v>
      </c>
      <c r="K15233" s="29">
        <v>42480</v>
      </c>
      <c r="L15233" s="28" t="s">
        <v>5361</v>
      </c>
      <c r="M15233" s="28" t="s">
        <v>8962</v>
      </c>
    </row>
    <row r="15234" spans="1:13" hidden="1" x14ac:dyDescent="0.2">
      <c r="A15234" s="27">
        <v>99486</v>
      </c>
      <c r="B15234" s="28" t="s">
        <v>4579</v>
      </c>
      <c r="C15234" s="28" t="s">
        <v>7022</v>
      </c>
      <c r="D15234" s="25">
        <v>42479</v>
      </c>
      <c r="F15234" s="26">
        <v>100</v>
      </c>
      <c r="G15234" s="28" t="s">
        <v>4580</v>
      </c>
      <c r="H15234" s="28" t="s">
        <v>6667</v>
      </c>
      <c r="K15234" s="29" t="s">
        <v>8852</v>
      </c>
      <c r="L15234" s="28" t="s">
        <v>5540</v>
      </c>
      <c r="M15234" s="28" t="s">
        <v>8333</v>
      </c>
    </row>
    <row r="15235" spans="1:13" hidden="1" x14ac:dyDescent="0.2">
      <c r="A15235" s="27">
        <v>99487</v>
      </c>
      <c r="B15235" s="28" t="s">
        <v>4573</v>
      </c>
      <c r="C15235" s="28" t="s">
        <v>7022</v>
      </c>
      <c r="D15235" s="25">
        <v>42478</v>
      </c>
      <c r="E15235" s="28" t="s">
        <v>8984</v>
      </c>
      <c r="F15235" s="26">
        <v>910.97</v>
      </c>
      <c r="G15235" s="28" t="s">
        <v>5211</v>
      </c>
      <c r="H15235" s="28" t="s">
        <v>7322</v>
      </c>
      <c r="J15235" s="28" t="s">
        <v>5209</v>
      </c>
      <c r="K15235" s="29" t="s">
        <v>8851</v>
      </c>
      <c r="L15235" s="28" t="s">
        <v>5361</v>
      </c>
      <c r="M15235" s="28" t="s">
        <v>8963</v>
      </c>
    </row>
    <row r="15236" spans="1:13" hidden="1" x14ac:dyDescent="0.2">
      <c r="A15236" s="27">
        <v>99488</v>
      </c>
      <c r="B15236" s="28" t="s">
        <v>4573</v>
      </c>
      <c r="C15236" s="28" t="s">
        <v>7022</v>
      </c>
      <c r="D15236" s="25">
        <v>42478</v>
      </c>
      <c r="F15236" s="26">
        <v>110</v>
      </c>
      <c r="G15236" s="28" t="s">
        <v>5152</v>
      </c>
      <c r="H15236" s="28" t="s">
        <v>7311</v>
      </c>
      <c r="J15236" s="28" t="s">
        <v>4683</v>
      </c>
      <c r="K15236" s="29" t="s">
        <v>8851</v>
      </c>
      <c r="L15236" s="28" t="s">
        <v>8326</v>
      </c>
      <c r="M15236" s="28" t="s">
        <v>8327</v>
      </c>
    </row>
    <row r="15237" spans="1:13" hidden="1" x14ac:dyDescent="0.2">
      <c r="A15237" s="27">
        <v>99489</v>
      </c>
      <c r="B15237" s="28" t="s">
        <v>4585</v>
      </c>
      <c r="C15237" s="28" t="s">
        <v>7022</v>
      </c>
      <c r="D15237" s="25">
        <v>42478</v>
      </c>
      <c r="F15237" s="26">
        <v>79.790000000000006</v>
      </c>
      <c r="G15237" s="28" t="s">
        <v>5142</v>
      </c>
      <c r="H15237" s="28" t="s">
        <v>7316</v>
      </c>
      <c r="K15237" s="29" t="s">
        <v>8851</v>
      </c>
      <c r="L15237" s="28" t="s">
        <v>5538</v>
      </c>
      <c r="M15237" s="28" t="s">
        <v>7722</v>
      </c>
    </row>
    <row r="15238" spans="1:13" hidden="1" x14ac:dyDescent="0.2">
      <c r="A15238" s="27">
        <v>99490</v>
      </c>
      <c r="B15238" s="28" t="s">
        <v>4573</v>
      </c>
      <c r="C15238" s="28" t="s">
        <v>7022</v>
      </c>
      <c r="D15238" s="25">
        <v>42475</v>
      </c>
      <c r="F15238" s="26">
        <v>38</v>
      </c>
      <c r="G15238" s="28" t="s">
        <v>6756</v>
      </c>
      <c r="H15238" s="28" t="s">
        <v>7321</v>
      </c>
      <c r="J15238" s="28" t="s">
        <v>4911</v>
      </c>
      <c r="K15238" s="29" t="s">
        <v>8983</v>
      </c>
      <c r="L15238" s="28" t="s">
        <v>5538</v>
      </c>
      <c r="M15238" s="28" t="s">
        <v>7725</v>
      </c>
    </row>
    <row r="15239" spans="1:13" hidden="1" x14ac:dyDescent="0.2">
      <c r="A15239" s="27">
        <v>99491</v>
      </c>
      <c r="B15239" s="28" t="s">
        <v>4573</v>
      </c>
      <c r="C15239" s="28" t="s">
        <v>7022</v>
      </c>
      <c r="D15239" s="25">
        <v>42475</v>
      </c>
      <c r="E15239" s="28" t="s">
        <v>8982</v>
      </c>
      <c r="F15239" s="26">
        <v>70.5</v>
      </c>
      <c r="G15239" s="28" t="s">
        <v>5412</v>
      </c>
      <c r="H15239" s="28" t="s">
        <v>3484</v>
      </c>
      <c r="J15239" s="28" t="s">
        <v>4908</v>
      </c>
      <c r="K15239" s="29" t="s">
        <v>8983</v>
      </c>
      <c r="L15239" s="28" t="s">
        <v>5538</v>
      </c>
      <c r="M15239" s="28" t="s">
        <v>8964</v>
      </c>
    </row>
    <row r="15240" spans="1:13" x14ac:dyDescent="0.2">
      <c r="A15240" s="27">
        <v>99492</v>
      </c>
      <c r="B15240" s="28" t="s">
        <v>4573</v>
      </c>
      <c r="C15240" s="28" t="s">
        <v>7022</v>
      </c>
      <c r="D15240" s="25">
        <v>42473</v>
      </c>
      <c r="F15240" s="26">
        <v>4.8</v>
      </c>
      <c r="G15240" s="28" t="s">
        <v>2201</v>
      </c>
      <c r="H15240" s="28" t="s">
        <v>7151</v>
      </c>
      <c r="J15240" s="28" t="s">
        <v>4911</v>
      </c>
      <c r="K15240" s="29">
        <v>42473</v>
      </c>
      <c r="L15240" s="28" t="s">
        <v>5361</v>
      </c>
      <c r="M15240" s="28" t="s">
        <v>8965</v>
      </c>
    </row>
    <row r="15241" spans="1:13" hidden="1" x14ac:dyDescent="0.2">
      <c r="A15241" s="27">
        <v>99493</v>
      </c>
      <c r="B15241" s="28" t="s">
        <v>4579</v>
      </c>
      <c r="C15241" s="28" t="s">
        <v>7022</v>
      </c>
      <c r="D15241" s="25">
        <v>42472</v>
      </c>
      <c r="F15241" s="26">
        <v>40</v>
      </c>
      <c r="G15241" s="28" t="s">
        <v>4580</v>
      </c>
      <c r="H15241" s="28" t="s">
        <v>6667</v>
      </c>
      <c r="K15241" s="29">
        <v>42472</v>
      </c>
      <c r="L15241" s="28" t="s">
        <v>5540</v>
      </c>
      <c r="M15241" s="28" t="s">
        <v>8966</v>
      </c>
    </row>
    <row r="15242" spans="1:13" x14ac:dyDescent="0.2">
      <c r="A15242" s="27">
        <v>99494</v>
      </c>
      <c r="B15242" s="28" t="s">
        <v>4573</v>
      </c>
      <c r="C15242" s="28" t="s">
        <v>7022</v>
      </c>
      <c r="D15242" s="25">
        <v>42472</v>
      </c>
      <c r="F15242" s="26">
        <v>2.9</v>
      </c>
      <c r="G15242" s="28" t="s">
        <v>2201</v>
      </c>
      <c r="H15242" s="28" t="s">
        <v>7151</v>
      </c>
      <c r="J15242" s="28" t="s">
        <v>4911</v>
      </c>
      <c r="K15242" s="29">
        <v>42708</v>
      </c>
      <c r="L15242" s="28" t="s">
        <v>5361</v>
      </c>
      <c r="M15242" s="28" t="s">
        <v>8967</v>
      </c>
    </row>
    <row r="15243" spans="1:13" hidden="1" x14ac:dyDescent="0.2">
      <c r="A15243" s="27">
        <v>99495</v>
      </c>
      <c r="B15243" s="28" t="s">
        <v>4551</v>
      </c>
      <c r="C15243" s="28" t="s">
        <v>7022</v>
      </c>
      <c r="D15243" s="25">
        <v>42471</v>
      </c>
      <c r="E15243" s="28" t="s">
        <v>8981</v>
      </c>
      <c r="F15243" s="26">
        <v>-13388.93</v>
      </c>
      <c r="G15243" s="28" t="s">
        <v>873</v>
      </c>
      <c r="H15243" s="28" t="s">
        <v>5948</v>
      </c>
      <c r="K15243" s="29">
        <v>42678</v>
      </c>
      <c r="L15243" s="28" t="s">
        <v>8337</v>
      </c>
      <c r="M15243" s="28" t="s">
        <v>8968</v>
      </c>
    </row>
    <row r="15244" spans="1:13" hidden="1" x14ac:dyDescent="0.2">
      <c r="A15244" s="27">
        <v>99496</v>
      </c>
      <c r="B15244" s="28" t="s">
        <v>4579</v>
      </c>
      <c r="C15244" s="28" t="s">
        <v>7022</v>
      </c>
      <c r="D15244" s="25">
        <v>42471</v>
      </c>
      <c r="F15244" s="26">
        <v>50</v>
      </c>
      <c r="G15244" s="28" t="s">
        <v>4580</v>
      </c>
      <c r="H15244" s="28" t="s">
        <v>6667</v>
      </c>
      <c r="K15244" s="29">
        <v>42471</v>
      </c>
      <c r="L15244" s="28" t="s">
        <v>5540</v>
      </c>
      <c r="M15244" s="28" t="s">
        <v>8969</v>
      </c>
    </row>
    <row r="15245" spans="1:13" hidden="1" x14ac:dyDescent="0.2">
      <c r="A15245" s="27">
        <v>99497</v>
      </c>
      <c r="B15245" s="28" t="s">
        <v>4573</v>
      </c>
      <c r="C15245" s="28" t="s">
        <v>7022</v>
      </c>
      <c r="D15245" s="25">
        <v>42471</v>
      </c>
      <c r="F15245" s="26">
        <v>50</v>
      </c>
      <c r="G15245" s="28" t="s">
        <v>2782</v>
      </c>
      <c r="H15245" s="28" t="s">
        <v>3381</v>
      </c>
      <c r="J15245" s="28" t="s">
        <v>4909</v>
      </c>
      <c r="K15245" s="29">
        <v>42471</v>
      </c>
      <c r="L15245" s="28" t="s">
        <v>5361</v>
      </c>
      <c r="M15245" s="28" t="s">
        <v>8970</v>
      </c>
    </row>
    <row r="15246" spans="1:13" hidden="1" x14ac:dyDescent="0.2">
      <c r="A15246" s="27">
        <v>99498</v>
      </c>
      <c r="B15246" s="28" t="s">
        <v>4573</v>
      </c>
      <c r="C15246" s="28" t="s">
        <v>7022</v>
      </c>
      <c r="D15246" s="25">
        <v>42471</v>
      </c>
      <c r="F15246" s="26">
        <v>17.25</v>
      </c>
      <c r="G15246" s="28" t="s">
        <v>3696</v>
      </c>
      <c r="H15246" s="28" t="s">
        <v>3488</v>
      </c>
      <c r="J15246" s="28" t="s">
        <v>4908</v>
      </c>
      <c r="K15246" s="29">
        <v>42678</v>
      </c>
      <c r="L15246" s="28" t="s">
        <v>5361</v>
      </c>
      <c r="M15246" s="28" t="s">
        <v>8971</v>
      </c>
    </row>
    <row r="15247" spans="1:13" x14ac:dyDescent="0.2">
      <c r="A15247" s="27">
        <v>99499</v>
      </c>
      <c r="B15247" s="28" t="s">
        <v>4573</v>
      </c>
      <c r="C15247" s="28" t="s">
        <v>7022</v>
      </c>
      <c r="D15247" s="25">
        <v>42471</v>
      </c>
      <c r="F15247" s="26">
        <v>2.4</v>
      </c>
      <c r="G15247" s="28" t="s">
        <v>2201</v>
      </c>
      <c r="H15247" s="28" t="s">
        <v>7151</v>
      </c>
      <c r="J15247" s="28" t="s">
        <v>4911</v>
      </c>
      <c r="K15247" s="29">
        <v>42678</v>
      </c>
      <c r="L15247" s="28" t="s">
        <v>5361</v>
      </c>
      <c r="M15247" s="28" t="s">
        <v>8972</v>
      </c>
    </row>
    <row r="15248" spans="1:13" hidden="1" x14ac:dyDescent="0.2">
      <c r="A15248" s="27">
        <v>99500</v>
      </c>
      <c r="B15248" s="28" t="s">
        <v>4573</v>
      </c>
      <c r="C15248" s="28" t="s">
        <v>7022</v>
      </c>
      <c r="D15248" s="25">
        <v>42471</v>
      </c>
      <c r="F15248" s="26">
        <v>110</v>
      </c>
      <c r="G15248" s="28" t="s">
        <v>5152</v>
      </c>
      <c r="H15248" s="28" t="s">
        <v>7311</v>
      </c>
      <c r="J15248" s="28" t="s">
        <v>4683</v>
      </c>
      <c r="K15248" s="29">
        <v>42678</v>
      </c>
      <c r="L15248" s="28" t="s">
        <v>8326</v>
      </c>
      <c r="M15248" s="28" t="s">
        <v>8327</v>
      </c>
    </row>
    <row r="15249" spans="1:13" x14ac:dyDescent="0.2">
      <c r="A15249" s="27">
        <v>99501</v>
      </c>
      <c r="B15249" s="28" t="s">
        <v>4573</v>
      </c>
      <c r="C15249" s="28" t="s">
        <v>7022</v>
      </c>
      <c r="D15249" s="25">
        <v>42468</v>
      </c>
      <c r="F15249" s="26">
        <v>4.8</v>
      </c>
      <c r="G15249" s="28" t="s">
        <v>2201</v>
      </c>
      <c r="H15249" s="28" t="s">
        <v>7151</v>
      </c>
      <c r="J15249" s="28" t="s">
        <v>4911</v>
      </c>
      <c r="K15249" s="29">
        <v>42586</v>
      </c>
      <c r="L15249" s="28" t="s">
        <v>5361</v>
      </c>
      <c r="M15249" s="28" t="s">
        <v>8973</v>
      </c>
    </row>
    <row r="15250" spans="1:13" hidden="1" x14ac:dyDescent="0.2">
      <c r="A15250" s="27">
        <v>99502</v>
      </c>
      <c r="B15250" s="28" t="s">
        <v>4551</v>
      </c>
      <c r="C15250" s="28" t="s">
        <v>7022</v>
      </c>
      <c r="D15250" s="25">
        <v>42467</v>
      </c>
      <c r="E15250" s="28" t="s">
        <v>8673</v>
      </c>
      <c r="F15250" s="26">
        <v>-2250</v>
      </c>
      <c r="G15250" s="28" t="s">
        <v>6062</v>
      </c>
      <c r="H15250" s="28" t="s">
        <v>5948</v>
      </c>
      <c r="K15250" s="29">
        <v>42555</v>
      </c>
      <c r="L15250" s="28" t="s">
        <v>5544</v>
      </c>
      <c r="M15250" s="28" t="s">
        <v>8974</v>
      </c>
    </row>
    <row r="15251" spans="1:13" hidden="1" x14ac:dyDescent="0.2">
      <c r="A15251" s="27">
        <v>99503</v>
      </c>
      <c r="B15251" s="28" t="s">
        <v>4573</v>
      </c>
      <c r="C15251" s="28" t="s">
        <v>7022</v>
      </c>
      <c r="D15251" s="25">
        <v>42467</v>
      </c>
      <c r="F15251" s="26">
        <v>5000</v>
      </c>
      <c r="G15251" s="28" t="s">
        <v>3344</v>
      </c>
      <c r="H15251" s="28" t="s">
        <v>7324</v>
      </c>
      <c r="I15251" s="28" t="s">
        <v>2516</v>
      </c>
      <c r="J15251" s="28" t="s">
        <v>4909</v>
      </c>
      <c r="K15251" s="29">
        <v>42467</v>
      </c>
      <c r="L15251" s="28" t="s">
        <v>5361</v>
      </c>
      <c r="M15251" s="28" t="s">
        <v>8328</v>
      </c>
    </row>
    <row r="15252" spans="1:13" hidden="1" x14ac:dyDescent="0.2">
      <c r="A15252" s="27">
        <v>99504</v>
      </c>
      <c r="B15252" s="28" t="s">
        <v>4573</v>
      </c>
      <c r="C15252" s="28" t="s">
        <v>7022</v>
      </c>
      <c r="D15252" s="25">
        <v>42467</v>
      </c>
      <c r="F15252" s="26">
        <v>5</v>
      </c>
      <c r="G15252" s="28" t="s">
        <v>4590</v>
      </c>
      <c r="H15252" s="28" t="s">
        <v>7323</v>
      </c>
      <c r="J15252" s="28" t="s">
        <v>4912</v>
      </c>
      <c r="K15252" s="29">
        <v>42467</v>
      </c>
      <c r="L15252" s="28" t="s">
        <v>8326</v>
      </c>
      <c r="M15252" s="28" t="s">
        <v>8334</v>
      </c>
    </row>
    <row r="15253" spans="1:13" hidden="1" x14ac:dyDescent="0.2">
      <c r="A15253" s="27">
        <v>99505</v>
      </c>
      <c r="B15253" s="28" t="s">
        <v>4573</v>
      </c>
      <c r="C15253" s="28" t="s">
        <v>7022</v>
      </c>
      <c r="D15253" s="25">
        <v>42467</v>
      </c>
      <c r="E15253" s="28" t="s">
        <v>3388</v>
      </c>
      <c r="F15253" s="26">
        <v>8.19</v>
      </c>
      <c r="G15253" s="28" t="s">
        <v>4589</v>
      </c>
      <c r="H15253" s="28" t="s">
        <v>3381</v>
      </c>
      <c r="J15253" s="28" t="s">
        <v>4907</v>
      </c>
      <c r="K15253" s="29">
        <v>42467</v>
      </c>
      <c r="L15253" s="28" t="s">
        <v>5538</v>
      </c>
      <c r="M15253" s="28" t="s">
        <v>8336</v>
      </c>
    </row>
    <row r="15254" spans="1:13" hidden="1" x14ac:dyDescent="0.2">
      <c r="A15254" s="27">
        <v>99506</v>
      </c>
      <c r="B15254" s="28" t="s">
        <v>4573</v>
      </c>
      <c r="C15254" s="28" t="s">
        <v>7022</v>
      </c>
      <c r="D15254" s="25">
        <v>42466</v>
      </c>
      <c r="F15254" s="26">
        <v>20</v>
      </c>
      <c r="G15254" s="28" t="s">
        <v>4817</v>
      </c>
      <c r="H15254" s="28" t="s">
        <v>7323</v>
      </c>
      <c r="J15254" s="28" t="s">
        <v>4911</v>
      </c>
      <c r="K15254" s="29">
        <v>42466</v>
      </c>
      <c r="L15254" s="28" t="s">
        <v>5538</v>
      </c>
      <c r="M15254" s="28" t="s">
        <v>8975</v>
      </c>
    </row>
    <row r="15255" spans="1:13" hidden="1" x14ac:dyDescent="0.2">
      <c r="A15255" s="27">
        <v>99507</v>
      </c>
      <c r="B15255" s="28" t="s">
        <v>4579</v>
      </c>
      <c r="C15255" s="28" t="s">
        <v>7022</v>
      </c>
      <c r="D15255" s="25">
        <v>42465</v>
      </c>
      <c r="F15255" s="26">
        <v>100</v>
      </c>
      <c r="G15255" s="28" t="s">
        <v>4580</v>
      </c>
      <c r="H15255" s="28" t="s">
        <v>6667</v>
      </c>
      <c r="K15255" s="29">
        <v>42465</v>
      </c>
      <c r="L15255" s="28" t="s">
        <v>5540</v>
      </c>
      <c r="M15255" s="28" t="s">
        <v>8325</v>
      </c>
    </row>
    <row r="15256" spans="1:13" x14ac:dyDescent="0.2">
      <c r="A15256" s="27">
        <v>99508</v>
      </c>
      <c r="B15256" s="28" t="s">
        <v>4573</v>
      </c>
      <c r="C15256" s="28" t="s">
        <v>7022</v>
      </c>
      <c r="D15256" s="25">
        <v>42465</v>
      </c>
      <c r="F15256" s="26">
        <v>2.4</v>
      </c>
      <c r="G15256" s="28" t="s">
        <v>2201</v>
      </c>
      <c r="H15256" s="28" t="s">
        <v>7151</v>
      </c>
      <c r="J15256" s="28" t="s">
        <v>4911</v>
      </c>
      <c r="K15256" s="29">
        <v>42465</v>
      </c>
      <c r="L15256" s="28" t="s">
        <v>5361</v>
      </c>
      <c r="M15256" s="28" t="s">
        <v>8976</v>
      </c>
    </row>
    <row r="15257" spans="1:13" hidden="1" x14ac:dyDescent="0.2">
      <c r="A15257" s="27">
        <v>99509</v>
      </c>
      <c r="B15257" s="28" t="s">
        <v>4579</v>
      </c>
      <c r="C15257" s="28" t="s">
        <v>7022</v>
      </c>
      <c r="D15257" s="25">
        <v>42465</v>
      </c>
      <c r="F15257" s="26">
        <v>196.02</v>
      </c>
      <c r="G15257" s="28" t="s">
        <v>2008</v>
      </c>
      <c r="H15257" s="28" t="s">
        <v>6667</v>
      </c>
      <c r="K15257" s="29">
        <v>42465</v>
      </c>
      <c r="L15257" s="28" t="s">
        <v>5538</v>
      </c>
      <c r="M15257" s="28" t="s">
        <v>8335</v>
      </c>
    </row>
    <row r="15258" spans="1:13" hidden="1" x14ac:dyDescent="0.2">
      <c r="A15258" s="27">
        <v>99510</v>
      </c>
      <c r="B15258" s="28" t="s">
        <v>4573</v>
      </c>
      <c r="C15258" s="28" t="s">
        <v>7022</v>
      </c>
      <c r="D15258" s="25">
        <v>42465</v>
      </c>
      <c r="F15258" s="26">
        <v>18.09</v>
      </c>
      <c r="G15258" s="28" t="s">
        <v>5143</v>
      </c>
      <c r="H15258" s="28" t="s">
        <v>3381</v>
      </c>
      <c r="J15258" s="28" t="s">
        <v>4909</v>
      </c>
      <c r="K15258" s="29">
        <v>42465</v>
      </c>
      <c r="L15258" s="28" t="s">
        <v>5538</v>
      </c>
      <c r="M15258" s="28" t="s">
        <v>8344</v>
      </c>
    </row>
    <row r="15259" spans="1:13" hidden="1" x14ac:dyDescent="0.2">
      <c r="A15259" s="27">
        <v>99511</v>
      </c>
      <c r="B15259" s="28" t="s">
        <v>4579</v>
      </c>
      <c r="C15259" s="28" t="s">
        <v>7022</v>
      </c>
      <c r="D15259" s="25">
        <v>42464</v>
      </c>
      <c r="E15259" s="28" t="s">
        <v>8980</v>
      </c>
      <c r="F15259" s="26">
        <v>-920</v>
      </c>
      <c r="G15259" s="28" t="s">
        <v>4580</v>
      </c>
      <c r="H15259" s="28" t="s">
        <v>6667</v>
      </c>
      <c r="K15259" s="29">
        <v>42464</v>
      </c>
      <c r="L15259" s="28" t="s">
        <v>8337</v>
      </c>
      <c r="M15259" s="28" t="s">
        <v>8977</v>
      </c>
    </row>
    <row r="15260" spans="1:13" hidden="1" x14ac:dyDescent="0.2">
      <c r="A15260" s="27">
        <v>99512</v>
      </c>
      <c r="B15260" s="28" t="s">
        <v>4573</v>
      </c>
      <c r="C15260" s="28" t="s">
        <v>7022</v>
      </c>
      <c r="D15260" s="25">
        <v>42464</v>
      </c>
      <c r="F15260" s="26">
        <v>110</v>
      </c>
      <c r="G15260" s="28" t="s">
        <v>5152</v>
      </c>
      <c r="H15260" s="28" t="s">
        <v>7311</v>
      </c>
      <c r="J15260" s="28" t="s">
        <v>4683</v>
      </c>
      <c r="K15260" s="29">
        <v>42464</v>
      </c>
      <c r="L15260" s="28" t="s">
        <v>8326</v>
      </c>
      <c r="M15260" s="28" t="s">
        <v>8327</v>
      </c>
    </row>
    <row r="15261" spans="1:13" hidden="1" x14ac:dyDescent="0.2">
      <c r="A15261" s="27">
        <v>99513</v>
      </c>
      <c r="B15261" s="28" t="s">
        <v>4573</v>
      </c>
      <c r="C15261" s="28" t="s">
        <v>7022</v>
      </c>
      <c r="D15261" s="25">
        <v>42464</v>
      </c>
      <c r="E15261" s="28" t="s">
        <v>3389</v>
      </c>
      <c r="F15261" s="26">
        <v>26.95</v>
      </c>
      <c r="G15261" s="28" t="s">
        <v>5139</v>
      </c>
      <c r="H15261" s="28" t="s">
        <v>3381</v>
      </c>
      <c r="J15261" s="28" t="s">
        <v>4911</v>
      </c>
      <c r="K15261" s="29">
        <v>42464</v>
      </c>
      <c r="L15261" s="28" t="s">
        <v>5538</v>
      </c>
      <c r="M15261" s="28" t="s">
        <v>8345</v>
      </c>
    </row>
    <row r="15262" spans="1:13" hidden="1" x14ac:dyDescent="0.2">
      <c r="A15262" s="27">
        <v>99514</v>
      </c>
      <c r="B15262" s="28" t="s">
        <v>4579</v>
      </c>
      <c r="C15262" s="28" t="s">
        <v>7022</v>
      </c>
      <c r="D15262" s="25">
        <v>42464</v>
      </c>
      <c r="E15262" s="28" t="s">
        <v>8980</v>
      </c>
      <c r="F15262" s="26">
        <v>920</v>
      </c>
      <c r="G15262" s="28" t="s">
        <v>4580</v>
      </c>
      <c r="H15262" s="28" t="s">
        <v>6667</v>
      </c>
      <c r="K15262" s="29">
        <v>42464</v>
      </c>
      <c r="L15262" s="28" t="s">
        <v>8337</v>
      </c>
      <c r="M15262" s="28" t="s">
        <v>8978</v>
      </c>
    </row>
    <row r="15263" spans="1:13" hidden="1" x14ac:dyDescent="0.2">
      <c r="A15263" s="27">
        <v>99515</v>
      </c>
      <c r="B15263" s="28" t="s">
        <v>4579</v>
      </c>
      <c r="C15263" s="28" t="s">
        <v>7022</v>
      </c>
      <c r="D15263" s="25">
        <v>42464</v>
      </c>
      <c r="F15263" s="26">
        <v>920</v>
      </c>
      <c r="G15263" s="28" t="s">
        <v>4580</v>
      </c>
      <c r="H15263" s="28" t="s">
        <v>6667</v>
      </c>
      <c r="K15263" s="29">
        <v>42464</v>
      </c>
      <c r="L15263" s="28" t="s">
        <v>8337</v>
      </c>
      <c r="M15263" s="28" t="s">
        <v>8979</v>
      </c>
    </row>
    <row r="15264" spans="1:13" hidden="1" x14ac:dyDescent="0.2">
      <c r="A15264" s="27">
        <v>99516</v>
      </c>
      <c r="B15264" s="28" t="s">
        <v>4573</v>
      </c>
      <c r="C15264" s="28" t="s">
        <v>2008</v>
      </c>
      <c r="D15264" s="25">
        <v>42484</v>
      </c>
      <c r="F15264" s="26">
        <v>44.6</v>
      </c>
      <c r="G15264" s="28" t="s">
        <v>683</v>
      </c>
      <c r="H15264" s="28" t="s">
        <v>3365</v>
      </c>
      <c r="J15264" s="28" t="s">
        <v>4909</v>
      </c>
      <c r="K15264" s="29">
        <v>42485</v>
      </c>
      <c r="L15264" s="28" t="s">
        <v>5658</v>
      </c>
      <c r="M15264" s="28" t="s">
        <v>9014</v>
      </c>
    </row>
    <row r="15265" spans="1:13" hidden="1" x14ac:dyDescent="0.2">
      <c r="A15265" s="27">
        <v>99517</v>
      </c>
      <c r="B15265" s="28" t="s">
        <v>4573</v>
      </c>
      <c r="C15265" s="28" t="s">
        <v>2008</v>
      </c>
      <c r="D15265" s="25">
        <v>42482</v>
      </c>
      <c r="F15265" s="26">
        <v>37.299999999999997</v>
      </c>
      <c r="G15265" s="28" t="s">
        <v>683</v>
      </c>
      <c r="H15265" s="28" t="s">
        <v>3365</v>
      </c>
      <c r="J15265" s="28" t="s">
        <v>4909</v>
      </c>
      <c r="K15265" s="29">
        <v>42485</v>
      </c>
      <c r="L15265" s="28" t="s">
        <v>5658</v>
      </c>
      <c r="M15265" s="28" t="s">
        <v>8750</v>
      </c>
    </row>
    <row r="15266" spans="1:13" hidden="1" x14ac:dyDescent="0.2">
      <c r="A15266" s="27">
        <v>99518</v>
      </c>
      <c r="B15266" s="28" t="s">
        <v>4573</v>
      </c>
      <c r="C15266" s="28" t="s">
        <v>2008</v>
      </c>
      <c r="D15266" s="25">
        <v>42488</v>
      </c>
      <c r="E15266" s="28" t="s">
        <v>9015</v>
      </c>
      <c r="F15266" s="26">
        <v>3.25</v>
      </c>
      <c r="G15266" s="28" t="s">
        <v>683</v>
      </c>
      <c r="H15266" s="28" t="s">
        <v>3365</v>
      </c>
      <c r="J15266" s="28" t="s">
        <v>4909</v>
      </c>
      <c r="K15266" s="29" t="s">
        <v>8985</v>
      </c>
      <c r="L15266" s="28" t="s">
        <v>5658</v>
      </c>
      <c r="M15266" s="28" t="s">
        <v>9015</v>
      </c>
    </row>
    <row r="15267" spans="1:13" hidden="1" x14ac:dyDescent="0.2">
      <c r="A15267" s="27">
        <v>99519</v>
      </c>
      <c r="B15267" s="28" t="s">
        <v>4573</v>
      </c>
      <c r="C15267" s="28" t="s">
        <v>4580</v>
      </c>
      <c r="D15267" s="25">
        <v>42464</v>
      </c>
      <c r="E15267" s="28" t="s">
        <v>9016</v>
      </c>
      <c r="F15267" s="26">
        <v>900</v>
      </c>
      <c r="G15267" s="28" t="s">
        <v>2896</v>
      </c>
      <c r="H15267" s="28" t="s">
        <v>7324</v>
      </c>
      <c r="I15267" s="28" t="s">
        <v>2516</v>
      </c>
      <c r="J15267" s="28" t="s">
        <v>4909</v>
      </c>
    </row>
    <row r="15268" spans="1:13" hidden="1" x14ac:dyDescent="0.2">
      <c r="A15268" s="27">
        <v>99520</v>
      </c>
      <c r="B15268" s="28" t="s">
        <v>4573</v>
      </c>
      <c r="C15268" s="28" t="s">
        <v>4580</v>
      </c>
      <c r="D15268" s="25">
        <v>42430</v>
      </c>
      <c r="E15268" s="28" t="s">
        <v>7829</v>
      </c>
      <c r="F15268" s="26">
        <v>60</v>
      </c>
      <c r="G15268" s="28" t="s">
        <v>3696</v>
      </c>
      <c r="H15268" s="28" t="s">
        <v>3488</v>
      </c>
      <c r="J15268" s="28" t="s">
        <v>4908</v>
      </c>
    </row>
    <row r="15269" spans="1:13" hidden="1" x14ac:dyDescent="0.2">
      <c r="A15269" s="27">
        <v>99521</v>
      </c>
      <c r="B15269" s="28" t="s">
        <v>4573</v>
      </c>
      <c r="C15269" s="28" t="s">
        <v>4580</v>
      </c>
      <c r="D15269" s="25">
        <v>42430</v>
      </c>
      <c r="E15269" s="28" t="s">
        <v>7830</v>
      </c>
      <c r="F15269" s="26">
        <v>40</v>
      </c>
      <c r="G15269" s="28" t="s">
        <v>7120</v>
      </c>
      <c r="H15269" s="28" t="s">
        <v>3484</v>
      </c>
      <c r="J15269" s="28" t="s">
        <v>4908</v>
      </c>
    </row>
    <row r="15270" spans="1:13" hidden="1" x14ac:dyDescent="0.2">
      <c r="A15270" s="27">
        <v>99522</v>
      </c>
      <c r="B15270" s="28" t="s">
        <v>4573</v>
      </c>
      <c r="C15270" s="28" t="s">
        <v>4580</v>
      </c>
      <c r="D15270" s="25">
        <v>42430</v>
      </c>
      <c r="E15270" s="28" t="s">
        <v>7831</v>
      </c>
      <c r="F15270" s="26">
        <v>40</v>
      </c>
      <c r="G15270" s="28" t="s">
        <v>2203</v>
      </c>
      <c r="H15270" s="28" t="s">
        <v>3370</v>
      </c>
      <c r="J15270" s="28" t="s">
        <v>4909</v>
      </c>
    </row>
    <row r="15271" spans="1:13" hidden="1" x14ac:dyDescent="0.2">
      <c r="A15271" s="27">
        <v>99523</v>
      </c>
      <c r="B15271" s="28" t="s">
        <v>4573</v>
      </c>
      <c r="C15271" s="28" t="s">
        <v>4580</v>
      </c>
      <c r="D15271" s="25">
        <v>42430</v>
      </c>
      <c r="E15271" s="28" t="s">
        <v>7832</v>
      </c>
      <c r="F15271" s="26">
        <v>40</v>
      </c>
      <c r="G15271" s="28" t="s">
        <v>2999</v>
      </c>
      <c r="H15271" s="28" t="s">
        <v>7311</v>
      </c>
      <c r="J15271" s="28" t="s">
        <v>4683</v>
      </c>
    </row>
    <row r="15272" spans="1:13" hidden="1" x14ac:dyDescent="0.2">
      <c r="A15272" s="27">
        <v>99524</v>
      </c>
      <c r="B15272" s="28" t="s">
        <v>5150</v>
      </c>
      <c r="C15272" s="28" t="s">
        <v>4580</v>
      </c>
      <c r="D15272" s="25">
        <v>42430</v>
      </c>
      <c r="E15272" s="28" t="s">
        <v>3002</v>
      </c>
      <c r="F15272" s="26">
        <v>-530</v>
      </c>
      <c r="G15272" s="28" t="s">
        <v>4574</v>
      </c>
      <c r="H15272" s="28" t="s">
        <v>6667</v>
      </c>
    </row>
    <row r="15273" spans="1:13" hidden="1" x14ac:dyDescent="0.2">
      <c r="A15273" s="27">
        <v>99525</v>
      </c>
      <c r="B15273" s="28" t="s">
        <v>4573</v>
      </c>
      <c r="C15273" s="28" t="s">
        <v>4580</v>
      </c>
      <c r="D15273" s="25">
        <v>42430</v>
      </c>
      <c r="E15273" s="28" t="s">
        <v>3003</v>
      </c>
      <c r="F15273" s="26">
        <v>350</v>
      </c>
      <c r="G15273" s="28" t="s">
        <v>4595</v>
      </c>
      <c r="H15273" s="28" t="s">
        <v>3370</v>
      </c>
    </row>
    <row r="15274" spans="1:13" hidden="1" x14ac:dyDescent="0.2">
      <c r="A15274" s="27">
        <v>99526</v>
      </c>
      <c r="B15274" s="28" t="s">
        <v>4573</v>
      </c>
      <c r="C15274" s="28" t="s">
        <v>4580</v>
      </c>
      <c r="D15274" s="25">
        <v>42461</v>
      </c>
      <c r="E15274" s="28" t="s">
        <v>7829</v>
      </c>
      <c r="F15274" s="26">
        <v>60</v>
      </c>
      <c r="G15274" s="28" t="s">
        <v>3696</v>
      </c>
      <c r="H15274" s="28" t="s">
        <v>3488</v>
      </c>
      <c r="J15274" s="28" t="s">
        <v>4908</v>
      </c>
    </row>
    <row r="15275" spans="1:13" hidden="1" x14ac:dyDescent="0.2">
      <c r="A15275" s="27">
        <v>99527</v>
      </c>
      <c r="B15275" s="28" t="s">
        <v>4573</v>
      </c>
      <c r="C15275" s="28" t="s">
        <v>4580</v>
      </c>
      <c r="D15275" s="25">
        <v>42461</v>
      </c>
      <c r="E15275" s="28" t="s">
        <v>7830</v>
      </c>
      <c r="F15275" s="26">
        <v>40</v>
      </c>
      <c r="G15275" s="28" t="s">
        <v>7120</v>
      </c>
      <c r="H15275" s="28" t="s">
        <v>3484</v>
      </c>
      <c r="J15275" s="28" t="s">
        <v>4908</v>
      </c>
    </row>
    <row r="15276" spans="1:13" hidden="1" x14ac:dyDescent="0.2">
      <c r="A15276" s="27">
        <v>99528</v>
      </c>
      <c r="B15276" s="28" t="s">
        <v>4573</v>
      </c>
      <c r="C15276" s="28" t="s">
        <v>4580</v>
      </c>
      <c r="D15276" s="25">
        <v>42461</v>
      </c>
      <c r="E15276" s="28" t="s">
        <v>7831</v>
      </c>
      <c r="F15276" s="26">
        <v>40</v>
      </c>
      <c r="G15276" s="28" t="s">
        <v>2203</v>
      </c>
      <c r="H15276" s="28" t="s">
        <v>3370</v>
      </c>
      <c r="J15276" s="28" t="s">
        <v>4909</v>
      </c>
    </row>
    <row r="15277" spans="1:13" hidden="1" x14ac:dyDescent="0.2">
      <c r="A15277" s="27">
        <v>99529</v>
      </c>
      <c r="B15277" s="28" t="s">
        <v>4573</v>
      </c>
      <c r="C15277" s="28" t="s">
        <v>4580</v>
      </c>
      <c r="D15277" s="25">
        <v>42461</v>
      </c>
      <c r="E15277" s="28" t="s">
        <v>7832</v>
      </c>
      <c r="F15277" s="26">
        <v>40</v>
      </c>
      <c r="G15277" s="28" t="s">
        <v>2999</v>
      </c>
      <c r="H15277" s="28" t="s">
        <v>7311</v>
      </c>
      <c r="J15277" s="28" t="s">
        <v>4683</v>
      </c>
    </row>
    <row r="15278" spans="1:13" hidden="1" x14ac:dyDescent="0.2">
      <c r="A15278" s="27">
        <v>99530</v>
      </c>
      <c r="B15278" s="28" t="s">
        <v>5150</v>
      </c>
      <c r="C15278" s="28" t="s">
        <v>4580</v>
      </c>
      <c r="D15278" s="25">
        <v>42461</v>
      </c>
      <c r="E15278" s="28" t="s">
        <v>5315</v>
      </c>
      <c r="F15278" s="26">
        <v>-1210</v>
      </c>
      <c r="G15278" s="28" t="s">
        <v>4574</v>
      </c>
      <c r="H15278" s="28" t="s">
        <v>6667</v>
      </c>
    </row>
    <row r="15279" spans="1:13" hidden="1" x14ac:dyDescent="0.2">
      <c r="A15279" s="27">
        <v>99531</v>
      </c>
      <c r="B15279" s="28" t="s">
        <v>4573</v>
      </c>
      <c r="C15279" s="28" t="s">
        <v>4580</v>
      </c>
      <c r="D15279" s="25">
        <v>42461</v>
      </c>
      <c r="E15279" s="28" t="s">
        <v>5316</v>
      </c>
      <c r="F15279" s="26">
        <v>130</v>
      </c>
      <c r="G15279" s="28" t="s">
        <v>4595</v>
      </c>
      <c r="H15279" s="28" t="s">
        <v>3370</v>
      </c>
    </row>
  </sheetData>
  <autoFilter ref="A1:M15279">
    <filterColumn colId="7">
      <filters>
        <filter val="Working"/>
      </filters>
    </filterColumn>
  </autoFilter>
  <phoneticPr fontId="4" type="noConversion"/>
  <pageMargins left="0.75" right="0.75" top="1" bottom="1" header="0.5" footer="0.5"/>
  <pageSetup paperSize="9"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47"/>
  </sheetPr>
  <dimension ref="A1:AX166"/>
  <sheetViews>
    <sheetView zoomScale="90" workbookViewId="0">
      <pane xSplit="3" ySplit="4" topLeftCell="D30" activePane="bottomRight" state="frozen"/>
      <selection pane="topRight" activeCell="D1" sqref="D1"/>
      <selection pane="bottomLeft" activeCell="A5" sqref="A5"/>
      <selection pane="bottomRight" activeCell="D44" sqref="D44"/>
    </sheetView>
  </sheetViews>
  <sheetFormatPr defaultRowHeight="12.75" x14ac:dyDescent="0.2"/>
  <cols>
    <col min="1" max="1" width="3.42578125" style="45" customWidth="1"/>
    <col min="2" max="2" width="31.42578125" style="45" customWidth="1"/>
    <col min="3" max="3" width="2" style="45" customWidth="1"/>
    <col min="4" max="4" width="12.7109375" style="45" customWidth="1"/>
    <col min="5" max="5" width="12" style="45" customWidth="1"/>
    <col min="6" max="6" width="11.42578125" style="45" customWidth="1"/>
    <col min="7" max="7" width="12.5703125" style="45" customWidth="1"/>
    <col min="8" max="11" width="11.28515625" style="45" customWidth="1"/>
    <col min="12" max="12" width="4.42578125" style="45" customWidth="1"/>
    <col min="13" max="22" width="10.7109375" style="45" customWidth="1"/>
    <col min="23" max="23" width="11.140625" style="45" customWidth="1"/>
    <col min="24" max="24" width="5.85546875" style="45" customWidth="1"/>
    <col min="25" max="25" width="12.42578125" style="69" customWidth="1"/>
    <col min="26" max="26" width="11.42578125" style="69" customWidth="1"/>
    <col min="27" max="27" width="11.7109375" style="69" customWidth="1"/>
    <col min="28" max="28" width="11.28515625" style="69" customWidth="1"/>
    <col min="29" max="29" width="10.85546875" style="69" customWidth="1"/>
    <col min="30" max="30" width="10.5703125" style="69" customWidth="1"/>
    <col min="31" max="31" width="5.42578125" style="69" customWidth="1"/>
    <col min="32" max="32" width="10.28515625" style="69" bestFit="1" customWidth="1"/>
    <col min="33" max="33" width="10.28515625" style="69" customWidth="1"/>
    <col min="34" max="34" width="11.5703125" style="69" customWidth="1"/>
    <col min="35" max="35" width="10.140625" style="69" customWidth="1"/>
    <col min="36" max="36" width="11.140625" style="69" customWidth="1"/>
    <col min="37" max="37" width="9.42578125" style="69" customWidth="1"/>
    <col min="38" max="39" width="10.140625" style="69" customWidth="1"/>
    <col min="40" max="40" width="10.7109375" style="69" customWidth="1"/>
    <col min="41" max="41" width="10.5703125" style="69" customWidth="1"/>
    <col min="42" max="42" width="10" style="69" customWidth="1"/>
    <col min="43" max="43" width="9.7109375" style="69" customWidth="1"/>
    <col min="44" max="44" width="9.140625" style="45"/>
    <col min="45" max="46" width="11" style="45" customWidth="1"/>
    <col min="47" max="47" width="10.42578125" style="45" customWidth="1"/>
    <col min="48" max="49" width="10.42578125" style="45" bestFit="1" customWidth="1"/>
    <col min="50" max="50" width="11.5703125" style="45" bestFit="1" customWidth="1"/>
    <col min="51" max="16384" width="9.140625" style="45"/>
  </cols>
  <sheetData>
    <row r="1" spans="1:50" x14ac:dyDescent="0.2">
      <c r="A1" s="64"/>
      <c r="B1" s="210">
        <v>42490</v>
      </c>
      <c r="D1" s="45" t="s">
        <v>5944</v>
      </c>
      <c r="G1" s="45">
        <f>MONTH(Effective_Date)-1</f>
        <v>3</v>
      </c>
      <c r="Y1" s="69" t="s">
        <v>5952</v>
      </c>
      <c r="AB1" s="69" t="s">
        <v>5949</v>
      </c>
      <c r="AF1" s="69" t="s">
        <v>5951</v>
      </c>
      <c r="AS1" s="45" t="s">
        <v>5943</v>
      </c>
    </row>
    <row r="2" spans="1:50" x14ac:dyDescent="0.2">
      <c r="B2" s="66">
        <v>12</v>
      </c>
    </row>
    <row r="3" spans="1:50" x14ac:dyDescent="0.2">
      <c r="D3" s="170"/>
      <c r="E3" s="170"/>
      <c r="F3" s="170"/>
      <c r="G3" s="170"/>
      <c r="H3" s="170"/>
      <c r="I3" s="170"/>
      <c r="J3" s="170"/>
      <c r="K3" s="170"/>
      <c r="M3" s="170"/>
      <c r="N3" s="170"/>
      <c r="O3" s="170"/>
      <c r="P3" s="170"/>
      <c r="Q3" s="170"/>
      <c r="R3" s="170"/>
      <c r="S3" s="170"/>
      <c r="T3" s="170"/>
      <c r="U3" s="170"/>
      <c r="V3" s="170"/>
      <c r="W3" s="170"/>
      <c r="Y3" s="95" t="s">
        <v>5177</v>
      </c>
      <c r="Z3" s="95"/>
      <c r="AA3" s="95" t="s">
        <v>6140</v>
      </c>
      <c r="AB3" s="95" t="s">
        <v>5177</v>
      </c>
      <c r="AC3" s="95" t="s">
        <v>5178</v>
      </c>
      <c r="AD3" s="95" t="s">
        <v>5178</v>
      </c>
      <c r="AF3" s="100"/>
      <c r="AG3" s="100"/>
      <c r="AH3" s="100"/>
      <c r="AI3" s="100"/>
      <c r="AJ3" s="100"/>
      <c r="AK3" s="100"/>
      <c r="AL3" s="100"/>
      <c r="AM3" s="100"/>
      <c r="AN3" s="100"/>
      <c r="AO3" s="100"/>
      <c r="AP3" s="100"/>
      <c r="AQ3" s="100"/>
      <c r="AS3" s="172"/>
      <c r="AT3" s="172"/>
      <c r="AU3" s="172"/>
      <c r="AV3" s="172"/>
      <c r="AW3" s="172"/>
      <c r="AX3" s="172"/>
    </row>
    <row r="4" spans="1:50" x14ac:dyDescent="0.2">
      <c r="D4" s="171">
        <v>2008</v>
      </c>
      <c r="E4" s="171">
        <v>2009</v>
      </c>
      <c r="F4" s="171">
        <v>2010</v>
      </c>
      <c r="G4" s="171">
        <v>2011</v>
      </c>
      <c r="H4" s="171">
        <v>2012</v>
      </c>
      <c r="I4" s="171">
        <v>2013</v>
      </c>
      <c r="J4" s="171">
        <v>2014</v>
      </c>
      <c r="K4" s="171">
        <v>2015</v>
      </c>
      <c r="M4" s="101">
        <f>addmonths(Effective_Date,-11)</f>
        <v>42125</v>
      </c>
      <c r="N4" s="101">
        <f>addmonths(Effective_Date,-10)</f>
        <v>42156</v>
      </c>
      <c r="O4" s="101">
        <f>addmonths(Effective_Date,-9)</f>
        <v>42186</v>
      </c>
      <c r="P4" s="101">
        <f>addmonths(Effective_Date,-8)</f>
        <v>42217</v>
      </c>
      <c r="Q4" s="101">
        <f>addmonths(Effective_Date,-7)</f>
        <v>42248</v>
      </c>
      <c r="R4" s="101">
        <f>addmonths(Effective_Date,-6)</f>
        <v>42278</v>
      </c>
      <c r="S4" s="101">
        <f>addmonths(Effective_Date,-5)</f>
        <v>42309</v>
      </c>
      <c r="T4" s="101">
        <f>addmonths(Effective_Date,-4)</f>
        <v>42339</v>
      </c>
      <c r="U4" s="101">
        <f>addmonths(Effective_Date,-3)</f>
        <v>42370</v>
      </c>
      <c r="V4" s="101">
        <f>addmonths(Effective_Date,-2)</f>
        <v>42401</v>
      </c>
      <c r="W4" s="101">
        <f>addmonths(Effective_Date,-1)</f>
        <v>42430</v>
      </c>
      <c r="Y4" s="96" t="s">
        <v>3644</v>
      </c>
      <c r="Z4" s="96" t="s">
        <v>6139</v>
      </c>
      <c r="AA4" s="96" t="s">
        <v>6138</v>
      </c>
      <c r="AB4" s="96" t="s">
        <v>3644</v>
      </c>
      <c r="AC4" s="96" t="s">
        <v>5950</v>
      </c>
      <c r="AD4" s="96" t="s">
        <v>6139</v>
      </c>
      <c r="AF4" s="101">
        <f>addmonths(Effective_Date,1)</f>
        <v>42491</v>
      </c>
      <c r="AG4" s="101">
        <f>addmonths(Effective_Date,2)</f>
        <v>42522</v>
      </c>
      <c r="AH4" s="101">
        <f>addmonths(Effective_Date,3)</f>
        <v>42552</v>
      </c>
      <c r="AI4" s="101">
        <f>addmonths(Effective_Date,4)</f>
        <v>42583</v>
      </c>
      <c r="AJ4" s="101">
        <f>addmonths(Effective_Date,5)</f>
        <v>42614</v>
      </c>
      <c r="AK4" s="101">
        <f>addmonths(Effective_Date,6)</f>
        <v>42644</v>
      </c>
      <c r="AL4" s="101">
        <f>addmonths(Effective_Date,7)</f>
        <v>42675</v>
      </c>
      <c r="AM4" s="101">
        <f>addmonths(Effective_Date,8)</f>
        <v>42705</v>
      </c>
      <c r="AN4" s="101">
        <f>addmonths(Effective_Date,9)</f>
        <v>42736</v>
      </c>
      <c r="AO4" s="101">
        <f>addmonths(Effective_Date,10)</f>
        <v>42767</v>
      </c>
      <c r="AP4" s="101">
        <f>addmonths(Effective_Date,11)</f>
        <v>42795</v>
      </c>
      <c r="AQ4" s="101">
        <f>addmonths(Effective_Date,12)</f>
        <v>42826</v>
      </c>
      <c r="AS4" s="173">
        <f>YEAR(Effective_Date)</f>
        <v>2016</v>
      </c>
      <c r="AT4" s="173">
        <f>YEAR(Effective_Date)+1</f>
        <v>2017</v>
      </c>
      <c r="AU4" s="173">
        <f>YEAR(Effective_Date)+2</f>
        <v>2018</v>
      </c>
      <c r="AV4" s="173">
        <f>YEAR(Effective_Date)+3</f>
        <v>2019</v>
      </c>
      <c r="AW4" s="173">
        <f>YEAR(Effective_Date)+4</f>
        <v>2020</v>
      </c>
      <c r="AX4" s="173">
        <f>YEAR(Effective_Date)+5</f>
        <v>2021</v>
      </c>
    </row>
    <row r="5" spans="1:50" x14ac:dyDescent="0.2">
      <c r="Y5" s="70"/>
      <c r="Z5" s="70"/>
      <c r="AA5" s="70"/>
      <c r="AB5" s="70"/>
      <c r="AC5" s="70"/>
      <c r="AD5" s="70"/>
    </row>
    <row r="6" spans="1:50" x14ac:dyDescent="0.2">
      <c r="B6" s="87" t="s">
        <v>6666</v>
      </c>
      <c r="C6" s="87"/>
      <c r="D6" s="89">
        <v>-110714.06000000004</v>
      </c>
      <c r="E6" s="89">
        <v>-49185.789999999994</v>
      </c>
      <c r="F6" s="89">
        <v>-71210.570000000007</v>
      </c>
      <c r="G6" s="89">
        <v>-67585.960000000006</v>
      </c>
      <c r="H6" s="89">
        <v>-52091.140000000014</v>
      </c>
      <c r="I6" s="89">
        <v>-76892.540000000008</v>
      </c>
      <c r="J6" s="89">
        <v>-79330.569999999992</v>
      </c>
      <c r="K6" s="89">
        <v>-83403.24000000002</v>
      </c>
      <c r="L6" s="169"/>
      <c r="M6" s="89">
        <v>-11691.060000000001</v>
      </c>
      <c r="N6" s="89">
        <v>-5254.4</v>
      </c>
      <c r="O6" s="89">
        <v>-6477.6</v>
      </c>
      <c r="P6" s="89">
        <v>-79.8</v>
      </c>
      <c r="Q6" s="89">
        <v>-13494.04</v>
      </c>
      <c r="R6" s="89">
        <v>-7227.9400000000005</v>
      </c>
      <c r="S6" s="89">
        <v>-7171.1900000000005</v>
      </c>
      <c r="T6" s="89">
        <v>-7105.22</v>
      </c>
      <c r="U6" s="89">
        <v>-7084.84</v>
      </c>
      <c r="V6" s="89">
        <v>-7032.4000000000005</v>
      </c>
      <c r="W6" s="89">
        <v>-17323.670000000002</v>
      </c>
      <c r="X6" s="69"/>
      <c r="Y6" s="89">
        <v>-6378.11</v>
      </c>
      <c r="Z6" s="90">
        <f>Y6-AA6</f>
        <v>-378.10999999999967</v>
      </c>
      <c r="AA6" s="88">
        <v>-6000</v>
      </c>
      <c r="AB6" s="89">
        <v>-96320.26999999999</v>
      </c>
      <c r="AC6" s="89">
        <f>AB6/$B$2</f>
        <v>-8026.6891666666661</v>
      </c>
      <c r="AD6" s="90">
        <f>AC6-AA6</f>
        <v>-2026.6891666666661</v>
      </c>
      <c r="AF6" s="89">
        <f t="shared" ref="AF6:AQ7" si="0">$AA6</f>
        <v>-6000</v>
      </c>
      <c r="AG6" s="89">
        <f t="shared" si="0"/>
        <v>-6000</v>
      </c>
      <c r="AH6" s="89">
        <f t="shared" si="0"/>
        <v>-6000</v>
      </c>
      <c r="AI6" s="89">
        <f t="shared" si="0"/>
        <v>-6000</v>
      </c>
      <c r="AJ6" s="89">
        <f t="shared" si="0"/>
        <v>-6000</v>
      </c>
      <c r="AK6" s="89">
        <f t="shared" si="0"/>
        <v>-6000</v>
      </c>
      <c r="AL6" s="89">
        <f t="shared" si="0"/>
        <v>-6000</v>
      </c>
      <c r="AM6" s="89">
        <f t="shared" si="0"/>
        <v>-6000</v>
      </c>
      <c r="AN6" s="89">
        <f t="shared" si="0"/>
        <v>-6000</v>
      </c>
      <c r="AO6" s="89">
        <f t="shared" si="0"/>
        <v>-6000</v>
      </c>
      <c r="AP6" s="89">
        <f t="shared" si="0"/>
        <v>-6000</v>
      </c>
      <c r="AQ6" s="89">
        <f t="shared" si="0"/>
        <v>-6000</v>
      </c>
      <c r="AS6" s="89">
        <f ca="1">Y6+SUM($AE6:OFFSET($AE6,0,12-MONTH(Effective_Date)))+SUM($X6:OFFSET($X6,0,-MONTH(Effective_Date)+1))</f>
        <v>-85819.02</v>
      </c>
      <c r="AT6" s="89">
        <f ca="1">SUM($AR6:OFFSET($AR6,0,-MONTH(Effective_Date)))+($AA6*(12-MONTH(Effective_Date)))</f>
        <v>-72000</v>
      </c>
      <c r="AU6" s="89">
        <f t="shared" ref="AU6:AX7" si="1">$AA6*12</f>
        <v>-72000</v>
      </c>
      <c r="AV6" s="89">
        <f t="shared" si="1"/>
        <v>-72000</v>
      </c>
      <c r="AW6" s="89">
        <f t="shared" si="1"/>
        <v>-72000</v>
      </c>
      <c r="AX6" s="89">
        <f t="shared" si="1"/>
        <v>-72000</v>
      </c>
    </row>
    <row r="7" spans="1:50" ht="13.5" thickBot="1" x14ac:dyDescent="0.25">
      <c r="B7" s="87" t="s">
        <v>7165</v>
      </c>
      <c r="C7" s="87"/>
      <c r="D7" s="89">
        <v>193.75</v>
      </c>
      <c r="E7" s="89">
        <v>0</v>
      </c>
      <c r="F7" s="89">
        <v>5313.29</v>
      </c>
      <c r="G7" s="89">
        <v>1428.96</v>
      </c>
      <c r="H7" s="89">
        <v>2265.85</v>
      </c>
      <c r="I7" s="89">
        <v>2697.9400000000005</v>
      </c>
      <c r="J7" s="89">
        <v>3586.8600000000019</v>
      </c>
      <c r="K7" s="89">
        <v>3301.1800000000012</v>
      </c>
      <c r="L7" s="169"/>
      <c r="M7" s="89">
        <v>11.03</v>
      </c>
      <c r="N7" s="89">
        <v>11.03</v>
      </c>
      <c r="O7" s="89">
        <v>13.77</v>
      </c>
      <c r="P7" s="89">
        <v>0.02</v>
      </c>
      <c r="Q7" s="89">
        <v>0.02</v>
      </c>
      <c r="R7" s="89">
        <v>0.01</v>
      </c>
      <c r="S7" s="89">
        <v>0.01</v>
      </c>
      <c r="T7" s="89">
        <v>0.02</v>
      </c>
      <c r="U7" s="89">
        <v>1234.68</v>
      </c>
      <c r="V7" s="89">
        <v>-186.99</v>
      </c>
      <c r="W7" s="89">
        <v>0.01</v>
      </c>
      <c r="X7" s="69"/>
      <c r="Y7" s="89">
        <v>0.02</v>
      </c>
      <c r="Z7" s="90">
        <f>Y7-AA7</f>
        <v>-299.98</v>
      </c>
      <c r="AA7" s="88">
        <v>300</v>
      </c>
      <c r="AB7" s="89">
        <v>1083.6300000000001</v>
      </c>
      <c r="AC7" s="89">
        <f>AB7/$B$2</f>
        <v>90.302500000000009</v>
      </c>
      <c r="AD7" s="91">
        <f>AC7-AA7</f>
        <v>-209.69749999999999</v>
      </c>
      <c r="AF7" s="89">
        <f t="shared" si="0"/>
        <v>300</v>
      </c>
      <c r="AG7" s="89">
        <f t="shared" si="0"/>
        <v>300</v>
      </c>
      <c r="AH7" s="89">
        <f t="shared" si="0"/>
        <v>300</v>
      </c>
      <c r="AI7" s="89">
        <f t="shared" si="0"/>
        <v>300</v>
      </c>
      <c r="AJ7" s="89">
        <f t="shared" si="0"/>
        <v>300</v>
      </c>
      <c r="AK7" s="89">
        <f t="shared" si="0"/>
        <v>300</v>
      </c>
      <c r="AL7" s="89">
        <f t="shared" si="0"/>
        <v>300</v>
      </c>
      <c r="AM7" s="89">
        <f t="shared" si="0"/>
        <v>300</v>
      </c>
      <c r="AN7" s="89">
        <f t="shared" si="0"/>
        <v>300</v>
      </c>
      <c r="AO7" s="89">
        <f t="shared" si="0"/>
        <v>300</v>
      </c>
      <c r="AP7" s="89">
        <f t="shared" si="0"/>
        <v>300</v>
      </c>
      <c r="AQ7" s="89">
        <f t="shared" si="0"/>
        <v>300</v>
      </c>
      <c r="AS7" s="89">
        <f ca="1">Y7+SUM($AE7:OFFSET($AE7,0,12-MONTH(Effective_Date)))+SUM($X7:OFFSET($X7,0,-MONTH(Effective_Date)+1))</f>
        <v>3447.7200000000003</v>
      </c>
      <c r="AT7" s="89">
        <f ca="1">SUM($AR7:OFFSET($AR7,0,-MONTH(Effective_Date)))+($AA7*(12-MONTH(Effective_Date)))</f>
        <v>3600</v>
      </c>
      <c r="AU7" s="89">
        <f t="shared" si="1"/>
        <v>3600</v>
      </c>
      <c r="AV7" s="89">
        <f t="shared" si="1"/>
        <v>3600</v>
      </c>
      <c r="AW7" s="89">
        <f t="shared" si="1"/>
        <v>3600</v>
      </c>
      <c r="AX7" s="89">
        <f t="shared" si="1"/>
        <v>3600</v>
      </c>
    </row>
    <row r="8" spans="1:50" ht="14.25" thickTop="1" thickBot="1" x14ac:dyDescent="0.25">
      <c r="B8" s="98" t="s">
        <v>378</v>
      </c>
      <c r="C8" s="87"/>
      <c r="D8" s="104">
        <f t="shared" ref="D8:K8" si="2">SUM(D6:D7)</f>
        <v>-110520.31000000004</v>
      </c>
      <c r="E8" s="104">
        <f t="shared" si="2"/>
        <v>-49185.789999999994</v>
      </c>
      <c r="F8" s="104">
        <f t="shared" si="2"/>
        <v>-65897.280000000013</v>
      </c>
      <c r="G8" s="104">
        <f t="shared" si="2"/>
        <v>-66157</v>
      </c>
      <c r="H8" s="104">
        <f t="shared" si="2"/>
        <v>-49825.290000000015</v>
      </c>
      <c r="I8" s="104">
        <f t="shared" si="2"/>
        <v>-74194.600000000006</v>
      </c>
      <c r="J8" s="104">
        <f t="shared" si="2"/>
        <v>-75743.709999999992</v>
      </c>
      <c r="K8" s="104">
        <f t="shared" si="2"/>
        <v>-80102.060000000012</v>
      </c>
      <c r="L8" s="168"/>
      <c r="M8" s="104">
        <f t="shared" ref="M8:W8" si="3">SUM(M6:M7)</f>
        <v>-11680.03</v>
      </c>
      <c r="N8" s="104">
        <f t="shared" si="3"/>
        <v>-5243.37</v>
      </c>
      <c r="O8" s="104">
        <f t="shared" si="3"/>
        <v>-6463.83</v>
      </c>
      <c r="P8" s="104">
        <f t="shared" si="3"/>
        <v>-79.78</v>
      </c>
      <c r="Q8" s="104">
        <f t="shared" si="3"/>
        <v>-13494.02</v>
      </c>
      <c r="R8" s="104">
        <f t="shared" si="3"/>
        <v>-7227.93</v>
      </c>
      <c r="S8" s="104">
        <f t="shared" si="3"/>
        <v>-7171.18</v>
      </c>
      <c r="T8" s="104">
        <f t="shared" si="3"/>
        <v>-7105.2</v>
      </c>
      <c r="U8" s="104">
        <f t="shared" si="3"/>
        <v>-5850.16</v>
      </c>
      <c r="V8" s="104">
        <f t="shared" si="3"/>
        <v>-7219.39</v>
      </c>
      <c r="W8" s="104">
        <f t="shared" si="3"/>
        <v>-17323.660000000003</v>
      </c>
      <c r="X8" s="168"/>
      <c r="Y8" s="104">
        <f t="shared" ref="Y8:AD8" si="4">SUM(Y6:Y7)</f>
        <v>-6378.0899999999992</v>
      </c>
      <c r="Z8" s="121">
        <f t="shared" si="4"/>
        <v>-678.08999999999969</v>
      </c>
      <c r="AA8" s="104">
        <f t="shared" si="4"/>
        <v>-5700</v>
      </c>
      <c r="AB8" s="104">
        <f t="shared" si="4"/>
        <v>-95236.639999999985</v>
      </c>
      <c r="AC8" s="104">
        <f t="shared" si="4"/>
        <v>-7936.3866666666663</v>
      </c>
      <c r="AD8" s="121">
        <f t="shared" si="4"/>
        <v>-2236.3866666666663</v>
      </c>
      <c r="AF8" s="104">
        <f t="shared" ref="AF8:AS8" si="5">SUM(AF6:AF7)</f>
        <v>-5700</v>
      </c>
      <c r="AG8" s="104">
        <f t="shared" si="5"/>
        <v>-5700</v>
      </c>
      <c r="AH8" s="104">
        <f t="shared" si="5"/>
        <v>-5700</v>
      </c>
      <c r="AI8" s="104">
        <f t="shared" si="5"/>
        <v>-5700</v>
      </c>
      <c r="AJ8" s="104">
        <f t="shared" si="5"/>
        <v>-5700</v>
      </c>
      <c r="AK8" s="104">
        <f t="shared" si="5"/>
        <v>-5700</v>
      </c>
      <c r="AL8" s="104">
        <f t="shared" si="5"/>
        <v>-5700</v>
      </c>
      <c r="AM8" s="104">
        <f t="shared" si="5"/>
        <v>-5700</v>
      </c>
      <c r="AN8" s="104">
        <f t="shared" si="5"/>
        <v>-5700</v>
      </c>
      <c r="AO8" s="104">
        <f t="shared" si="5"/>
        <v>-5700</v>
      </c>
      <c r="AP8" s="104">
        <f t="shared" si="5"/>
        <v>-5700</v>
      </c>
      <c r="AQ8" s="104">
        <f t="shared" si="5"/>
        <v>-5700</v>
      </c>
      <c r="AS8" s="104">
        <f t="shared" ca="1" si="5"/>
        <v>-82371.3</v>
      </c>
      <c r="AT8" s="104">
        <f ca="1">SUM(AT6:AT7)</f>
        <v>-68400</v>
      </c>
      <c r="AU8" s="104">
        <f>SUM(AU6:AU7)</f>
        <v>-68400</v>
      </c>
      <c r="AV8" s="104">
        <f>SUM(AV6:AV7)</f>
        <v>-68400</v>
      </c>
      <c r="AW8" s="104">
        <f>SUM(AW6:AW7)</f>
        <v>-68400</v>
      </c>
      <c r="AX8" s="104">
        <f>SUM(AX6:AX7)</f>
        <v>-68400</v>
      </c>
    </row>
    <row r="9" spans="1:50" ht="13.5" thickTop="1" x14ac:dyDescent="0.2">
      <c r="Y9" s="70"/>
      <c r="Z9" s="70"/>
      <c r="AA9" s="70"/>
      <c r="AB9" s="70"/>
      <c r="AC9" s="70"/>
      <c r="AD9" s="70"/>
      <c r="AE9" s="70"/>
    </row>
    <row r="10" spans="1:50" x14ac:dyDescent="0.2">
      <c r="B10" s="98" t="s">
        <v>2170</v>
      </c>
      <c r="Y10" s="70"/>
      <c r="Z10" s="70"/>
      <c r="AA10" s="70"/>
      <c r="AB10" s="70"/>
      <c r="AC10" s="70"/>
      <c r="AD10" s="70"/>
      <c r="AE10" s="70"/>
    </row>
    <row r="11" spans="1:50" x14ac:dyDescent="0.2">
      <c r="B11" s="87" t="s">
        <v>3381</v>
      </c>
      <c r="C11" s="99"/>
      <c r="D11" s="89">
        <v>9991.4699999999975</v>
      </c>
      <c r="E11" s="89">
        <v>8847.4</v>
      </c>
      <c r="F11" s="89">
        <v>10213.219999999992</v>
      </c>
      <c r="G11" s="89">
        <v>10453.10999999999</v>
      </c>
      <c r="H11" s="89">
        <v>11229.219999999998</v>
      </c>
      <c r="I11" s="89">
        <v>11182.589999999998</v>
      </c>
      <c r="J11" s="89">
        <v>11314.149999999998</v>
      </c>
      <c r="K11" s="89">
        <v>10391.459999999994</v>
      </c>
      <c r="L11" s="169"/>
      <c r="M11" s="89">
        <v>835.45</v>
      </c>
      <c r="N11" s="89">
        <v>855.48</v>
      </c>
      <c r="O11" s="89">
        <v>891.93</v>
      </c>
      <c r="P11" s="89">
        <v>889.11</v>
      </c>
      <c r="Q11" s="89">
        <v>873.69999999999993</v>
      </c>
      <c r="R11" s="89">
        <v>857.78000000000009</v>
      </c>
      <c r="S11" s="89">
        <v>1081.75</v>
      </c>
      <c r="T11" s="89">
        <v>770.56</v>
      </c>
      <c r="U11" s="89">
        <v>782.84</v>
      </c>
      <c r="V11" s="89">
        <v>755.73</v>
      </c>
      <c r="W11" s="89">
        <v>627.87000000000012</v>
      </c>
      <c r="X11" s="69"/>
      <c r="Y11" s="89">
        <v>918.60000000000014</v>
      </c>
      <c r="Z11" s="90">
        <f t="shared" ref="Z11:Z16" si="6">Y11-AA11</f>
        <v>-81.399999999999864</v>
      </c>
      <c r="AA11" s="88">
        <v>1000</v>
      </c>
      <c r="AB11" s="89">
        <v>10140.799999999994</v>
      </c>
      <c r="AC11" s="89">
        <f t="shared" ref="AC11:AC16" si="7">AB11/$B$2</f>
        <v>845.06666666666615</v>
      </c>
      <c r="AD11" s="91">
        <f t="shared" ref="AD11:AD16" si="8">AC11-AA11</f>
        <v>-154.93333333333385</v>
      </c>
      <c r="AF11" s="89">
        <f>$AA11</f>
        <v>1000</v>
      </c>
      <c r="AG11" s="89">
        <f t="shared" ref="AG11:AQ18" si="9">$AA11</f>
        <v>1000</v>
      </c>
      <c r="AH11" s="89">
        <f t="shared" si="9"/>
        <v>1000</v>
      </c>
      <c r="AI11" s="89">
        <f t="shared" si="9"/>
        <v>1000</v>
      </c>
      <c r="AJ11" s="89">
        <f t="shared" si="9"/>
        <v>1000</v>
      </c>
      <c r="AK11" s="89">
        <f t="shared" si="9"/>
        <v>1000</v>
      </c>
      <c r="AL11" s="89">
        <f t="shared" si="9"/>
        <v>1000</v>
      </c>
      <c r="AM11" s="89">
        <f t="shared" si="9"/>
        <v>1000</v>
      </c>
      <c r="AN11" s="89">
        <f t="shared" si="9"/>
        <v>1000</v>
      </c>
      <c r="AO11" s="89">
        <f t="shared" si="9"/>
        <v>1000</v>
      </c>
      <c r="AP11" s="89">
        <f t="shared" si="9"/>
        <v>1000</v>
      </c>
      <c r="AQ11" s="89">
        <f t="shared" si="9"/>
        <v>1000</v>
      </c>
      <c r="AS11" s="89">
        <f ca="1">Y11+SUM($AE11:OFFSET($AE11,0,12-MONTH(Effective_Date)))+SUM($X11:OFFSET($X11,0,-MONTH(Effective_Date)+1))</f>
        <v>11085.04</v>
      </c>
      <c r="AT11" s="89">
        <f ca="1">SUM($AR11:OFFSET($AR11,0,-MONTH(Effective_Date)))+($AA11*(12-MONTH(Effective_Date)))</f>
        <v>12000</v>
      </c>
      <c r="AU11" s="89">
        <f t="shared" ref="AU11:AU18" si="10">$AA11*12</f>
        <v>12000</v>
      </c>
      <c r="AV11" s="89">
        <f t="shared" ref="AV11:AX18" si="11">$AA11*12</f>
        <v>12000</v>
      </c>
      <c r="AW11" s="89">
        <f t="shared" si="11"/>
        <v>12000</v>
      </c>
      <c r="AX11" s="89">
        <f t="shared" si="11"/>
        <v>12000</v>
      </c>
    </row>
    <row r="12" spans="1:50" x14ac:dyDescent="0.2">
      <c r="B12" s="87" t="s">
        <v>3379</v>
      </c>
      <c r="C12" s="99"/>
      <c r="D12" s="89">
        <v>2128.9000000000005</v>
      </c>
      <c r="E12" s="89">
        <v>2223.8500000000004</v>
      </c>
      <c r="F12" s="89">
        <v>2697.7</v>
      </c>
      <c r="G12" s="89">
        <v>2416.29</v>
      </c>
      <c r="H12" s="89">
        <v>2002.1000000000001</v>
      </c>
      <c r="I12" s="89">
        <v>1542.87</v>
      </c>
      <c r="J12" s="89">
        <v>2067.96</v>
      </c>
      <c r="K12" s="89">
        <v>1331.9999999999998</v>
      </c>
      <c r="L12" s="169"/>
      <c r="M12" s="89">
        <v>30.490000000000002</v>
      </c>
      <c r="N12" s="89">
        <v>190</v>
      </c>
      <c r="O12" s="89">
        <v>109.6</v>
      </c>
      <c r="P12" s="89">
        <v>14.4</v>
      </c>
      <c r="Q12" s="89">
        <v>127</v>
      </c>
      <c r="R12" s="89">
        <v>202.36</v>
      </c>
      <c r="S12" s="89">
        <v>117.6</v>
      </c>
      <c r="T12" s="89">
        <v>33.299999999999997</v>
      </c>
      <c r="U12" s="89">
        <v>100.5</v>
      </c>
      <c r="V12" s="89">
        <v>32</v>
      </c>
      <c r="W12" s="89">
        <v>120.5</v>
      </c>
      <c r="X12" s="69"/>
      <c r="Y12" s="89">
        <v>16</v>
      </c>
      <c r="Z12" s="90">
        <f t="shared" si="6"/>
        <v>-144</v>
      </c>
      <c r="AA12" s="88">
        <v>160</v>
      </c>
      <c r="AB12" s="89">
        <v>1093.75</v>
      </c>
      <c r="AC12" s="89">
        <f t="shared" si="7"/>
        <v>91.145833333333329</v>
      </c>
      <c r="AD12" s="91">
        <f t="shared" si="8"/>
        <v>-68.854166666666671</v>
      </c>
      <c r="AF12" s="89">
        <f t="shared" ref="AF12:AF18" si="12">$AA12</f>
        <v>160</v>
      </c>
      <c r="AG12" s="89">
        <f t="shared" si="9"/>
        <v>160</v>
      </c>
      <c r="AH12" s="89">
        <f t="shared" si="9"/>
        <v>160</v>
      </c>
      <c r="AI12" s="89">
        <f t="shared" si="9"/>
        <v>160</v>
      </c>
      <c r="AJ12" s="89">
        <f t="shared" si="9"/>
        <v>160</v>
      </c>
      <c r="AK12" s="89">
        <f t="shared" si="9"/>
        <v>160</v>
      </c>
      <c r="AL12" s="89">
        <f t="shared" si="9"/>
        <v>160</v>
      </c>
      <c r="AM12" s="89">
        <f t="shared" si="9"/>
        <v>160</v>
      </c>
      <c r="AN12" s="89">
        <f t="shared" si="9"/>
        <v>160</v>
      </c>
      <c r="AO12" s="89">
        <f t="shared" si="9"/>
        <v>160</v>
      </c>
      <c r="AP12" s="89">
        <f t="shared" si="9"/>
        <v>160</v>
      </c>
      <c r="AQ12" s="89">
        <f t="shared" si="9"/>
        <v>160</v>
      </c>
      <c r="AS12" s="89">
        <f ca="1">Y12+SUM($AE12:OFFSET($AE12,0,12-MONTH(Effective_Date)))+SUM($X12:OFFSET($X12,0,-MONTH(Effective_Date)+1))</f>
        <v>1549</v>
      </c>
      <c r="AT12" s="89">
        <f ca="1">SUM($AR12:OFFSET($AR12,0,-MONTH(Effective_Date)))+($AA12*(12-MONTH(Effective_Date)))</f>
        <v>1920</v>
      </c>
      <c r="AU12" s="89">
        <f t="shared" si="10"/>
        <v>1920</v>
      </c>
      <c r="AV12" s="89">
        <f t="shared" si="11"/>
        <v>1920</v>
      </c>
      <c r="AW12" s="89">
        <f t="shared" si="11"/>
        <v>1920</v>
      </c>
      <c r="AX12" s="89">
        <f t="shared" si="11"/>
        <v>1920</v>
      </c>
    </row>
    <row r="13" spans="1:50" x14ac:dyDescent="0.2">
      <c r="B13" s="87" t="s">
        <v>3370</v>
      </c>
      <c r="C13" s="99"/>
      <c r="D13" s="89">
        <v>4317.6199999999972</v>
      </c>
      <c r="E13" s="89">
        <v>4121.3</v>
      </c>
      <c r="F13" s="89">
        <v>5993.8099999999986</v>
      </c>
      <c r="G13" s="89">
        <v>5752.7399999999971</v>
      </c>
      <c r="H13" s="89">
        <v>4199.0299999999988</v>
      </c>
      <c r="I13" s="89">
        <v>4936.079999999999</v>
      </c>
      <c r="J13" s="89">
        <v>5752.949999999998</v>
      </c>
      <c r="K13" s="89">
        <v>6526.3799999999992</v>
      </c>
      <c r="L13" s="169"/>
      <c r="M13" s="89">
        <v>488.62000000000006</v>
      </c>
      <c r="N13" s="89">
        <v>551.5</v>
      </c>
      <c r="O13" s="89">
        <v>609.62000000000012</v>
      </c>
      <c r="P13" s="89">
        <v>874.79000000000008</v>
      </c>
      <c r="Q13" s="89">
        <v>282.07</v>
      </c>
      <c r="R13" s="89">
        <v>436</v>
      </c>
      <c r="S13" s="89">
        <v>535.72</v>
      </c>
      <c r="T13" s="89">
        <v>687.17</v>
      </c>
      <c r="U13" s="89">
        <v>791.80000000000007</v>
      </c>
      <c r="V13" s="89">
        <v>282.77</v>
      </c>
      <c r="W13" s="89">
        <v>897.89</v>
      </c>
      <c r="X13" s="69"/>
      <c r="Y13" s="89">
        <v>703.91</v>
      </c>
      <c r="Z13" s="90">
        <f t="shared" si="6"/>
        <v>453.90999999999997</v>
      </c>
      <c r="AA13" s="88">
        <v>250</v>
      </c>
      <c r="AB13" s="89">
        <v>7141.8599999999988</v>
      </c>
      <c r="AC13" s="89">
        <f t="shared" si="7"/>
        <v>595.15499999999986</v>
      </c>
      <c r="AD13" s="91">
        <f t="shared" si="8"/>
        <v>345.15499999999986</v>
      </c>
      <c r="AF13" s="89">
        <f t="shared" si="12"/>
        <v>250</v>
      </c>
      <c r="AG13" s="89">
        <f t="shared" si="9"/>
        <v>250</v>
      </c>
      <c r="AH13" s="89">
        <f t="shared" si="9"/>
        <v>250</v>
      </c>
      <c r="AI13" s="89">
        <f t="shared" si="9"/>
        <v>250</v>
      </c>
      <c r="AJ13" s="89">
        <f t="shared" si="9"/>
        <v>250</v>
      </c>
      <c r="AK13" s="89">
        <f t="shared" si="9"/>
        <v>250</v>
      </c>
      <c r="AL13" s="89">
        <f t="shared" si="9"/>
        <v>250</v>
      </c>
      <c r="AM13" s="89">
        <f t="shared" si="9"/>
        <v>250</v>
      </c>
      <c r="AN13" s="89">
        <f t="shared" si="9"/>
        <v>250</v>
      </c>
      <c r="AO13" s="89">
        <f t="shared" si="9"/>
        <v>250</v>
      </c>
      <c r="AP13" s="89">
        <f t="shared" si="9"/>
        <v>250</v>
      </c>
      <c r="AQ13" s="89">
        <f t="shared" si="9"/>
        <v>250</v>
      </c>
      <c r="AS13" s="89">
        <f ca="1">Y13+SUM($AE13:OFFSET($AE13,0,12-MONTH(Effective_Date)))+SUM($X13:OFFSET($X13,0,-MONTH(Effective_Date)+1))</f>
        <v>4676.37</v>
      </c>
      <c r="AT13" s="89">
        <f ca="1">SUM($AR13:OFFSET($AR13,0,-MONTH(Effective_Date)))+($AA13*(12-MONTH(Effective_Date)))</f>
        <v>3000</v>
      </c>
      <c r="AU13" s="89">
        <f t="shared" si="10"/>
        <v>3000</v>
      </c>
      <c r="AV13" s="89">
        <f t="shared" si="11"/>
        <v>3000</v>
      </c>
      <c r="AW13" s="89">
        <f t="shared" si="11"/>
        <v>3000</v>
      </c>
      <c r="AX13" s="89">
        <f t="shared" si="11"/>
        <v>3000</v>
      </c>
    </row>
    <row r="14" spans="1:50" x14ac:dyDescent="0.2">
      <c r="B14" s="87" t="s">
        <v>3365</v>
      </c>
      <c r="C14" s="99"/>
      <c r="D14" s="89">
        <v>8749.93</v>
      </c>
      <c r="E14" s="89">
        <v>5236.590000000002</v>
      </c>
      <c r="F14" s="89">
        <v>8874.369999999999</v>
      </c>
      <c r="G14" s="89">
        <v>8627.2700000000041</v>
      </c>
      <c r="H14" s="89">
        <v>9684.0100000000039</v>
      </c>
      <c r="I14" s="89">
        <v>8968.1100000000024</v>
      </c>
      <c r="J14" s="89">
        <v>7973.6299999999983</v>
      </c>
      <c r="K14" s="89">
        <v>6880.699999999998</v>
      </c>
      <c r="L14" s="169"/>
      <c r="M14" s="89">
        <v>593.06999999999994</v>
      </c>
      <c r="N14" s="89">
        <v>551.93999999999994</v>
      </c>
      <c r="O14" s="89">
        <v>452.73000000000008</v>
      </c>
      <c r="P14" s="89">
        <v>502.06</v>
      </c>
      <c r="Q14" s="89">
        <v>655.69999999999993</v>
      </c>
      <c r="R14" s="89">
        <v>520.2299999999999</v>
      </c>
      <c r="S14" s="89">
        <v>443.41999999999996</v>
      </c>
      <c r="T14" s="89">
        <v>978.44999999999993</v>
      </c>
      <c r="U14" s="89">
        <v>529.1099999999999</v>
      </c>
      <c r="V14" s="89">
        <v>432.22999999999996</v>
      </c>
      <c r="W14" s="89">
        <v>886.49999999999989</v>
      </c>
      <c r="X14" s="69"/>
      <c r="Y14" s="89">
        <v>665.06000000000006</v>
      </c>
      <c r="Z14" s="90">
        <f t="shared" si="6"/>
        <v>65.060000000000059</v>
      </c>
      <c r="AA14" s="88">
        <v>600</v>
      </c>
      <c r="AB14" s="89">
        <v>7210.5000000000018</v>
      </c>
      <c r="AC14" s="89">
        <f t="shared" si="7"/>
        <v>600.87500000000011</v>
      </c>
      <c r="AD14" s="91">
        <f t="shared" si="8"/>
        <v>0.87500000000011369</v>
      </c>
      <c r="AF14" s="89">
        <f t="shared" si="12"/>
        <v>600</v>
      </c>
      <c r="AG14" s="89">
        <f t="shared" si="9"/>
        <v>600</v>
      </c>
      <c r="AH14" s="89">
        <f t="shared" si="9"/>
        <v>600</v>
      </c>
      <c r="AI14" s="89">
        <f t="shared" si="9"/>
        <v>600</v>
      </c>
      <c r="AJ14" s="89">
        <f t="shared" si="9"/>
        <v>600</v>
      </c>
      <c r="AK14" s="89">
        <f t="shared" si="9"/>
        <v>600</v>
      </c>
      <c r="AL14" s="89">
        <f t="shared" si="9"/>
        <v>600</v>
      </c>
      <c r="AM14" s="89">
        <f t="shared" si="9"/>
        <v>600</v>
      </c>
      <c r="AN14" s="89">
        <f t="shared" si="9"/>
        <v>600</v>
      </c>
      <c r="AO14" s="89">
        <f t="shared" si="9"/>
        <v>600</v>
      </c>
      <c r="AP14" s="89">
        <f t="shared" si="9"/>
        <v>600</v>
      </c>
      <c r="AQ14" s="89">
        <f t="shared" si="9"/>
        <v>600</v>
      </c>
      <c r="AS14" s="89">
        <f ca="1">Y14+SUM($AE14:OFFSET($AE14,0,12-MONTH(Effective_Date)))+SUM($X14:OFFSET($X14,0,-MONTH(Effective_Date)+1))</f>
        <v>7312.9</v>
      </c>
      <c r="AT14" s="89">
        <f ca="1">SUM($AR14:OFFSET($AR14,0,-MONTH(Effective_Date)))+($AA14*(12-MONTH(Effective_Date)))</f>
        <v>7200</v>
      </c>
      <c r="AU14" s="89">
        <f t="shared" si="10"/>
        <v>7200</v>
      </c>
      <c r="AV14" s="89">
        <f t="shared" si="11"/>
        <v>7200</v>
      </c>
      <c r="AW14" s="89">
        <f t="shared" si="11"/>
        <v>7200</v>
      </c>
      <c r="AX14" s="89">
        <f t="shared" si="11"/>
        <v>7200</v>
      </c>
    </row>
    <row r="15" spans="1:50" x14ac:dyDescent="0.2">
      <c r="B15" s="87" t="s">
        <v>7322</v>
      </c>
      <c r="C15" s="99"/>
      <c r="D15" s="89">
        <v>4514.6800000000012</v>
      </c>
      <c r="E15" s="89">
        <v>3268.88</v>
      </c>
      <c r="F15" s="89">
        <v>3949.9899999999993</v>
      </c>
      <c r="G15" s="89">
        <v>6227.51</v>
      </c>
      <c r="H15" s="89">
        <v>4922.76</v>
      </c>
      <c r="I15" s="89">
        <v>5780.26</v>
      </c>
      <c r="J15" s="89">
        <v>5556.6799999999994</v>
      </c>
      <c r="K15" s="89">
        <v>6521.0900000000011</v>
      </c>
      <c r="L15" s="169"/>
      <c r="M15" s="89">
        <v>312.87</v>
      </c>
      <c r="N15" s="89">
        <v>836.15000000000009</v>
      </c>
      <c r="O15" s="89">
        <v>461.81</v>
      </c>
      <c r="P15" s="89">
        <v>223.48</v>
      </c>
      <c r="Q15" s="89">
        <v>276.44</v>
      </c>
      <c r="R15" s="89">
        <v>1551.4399999999998</v>
      </c>
      <c r="S15" s="89">
        <v>634.26</v>
      </c>
      <c r="T15" s="89">
        <v>539.23</v>
      </c>
      <c r="U15" s="89">
        <v>115.8</v>
      </c>
      <c r="V15" s="89">
        <v>133.32</v>
      </c>
      <c r="W15" s="89">
        <v>156.72</v>
      </c>
      <c r="X15" s="69"/>
      <c r="Y15" s="89">
        <v>1106.47</v>
      </c>
      <c r="Z15" s="90">
        <f t="shared" si="6"/>
        <v>656.47</v>
      </c>
      <c r="AA15" s="88">
        <v>450</v>
      </c>
      <c r="AB15" s="89">
        <v>6347.9899999999989</v>
      </c>
      <c r="AC15" s="89">
        <f t="shared" si="7"/>
        <v>528.99916666666661</v>
      </c>
      <c r="AD15" s="91">
        <f t="shared" si="8"/>
        <v>78.999166666666611</v>
      </c>
      <c r="AF15" s="89">
        <f t="shared" si="12"/>
        <v>450</v>
      </c>
      <c r="AG15" s="89">
        <f t="shared" si="9"/>
        <v>450</v>
      </c>
      <c r="AH15" s="89">
        <f t="shared" si="9"/>
        <v>450</v>
      </c>
      <c r="AI15" s="89">
        <f t="shared" si="9"/>
        <v>450</v>
      </c>
      <c r="AJ15" s="89">
        <f t="shared" si="9"/>
        <v>450</v>
      </c>
      <c r="AK15" s="89">
        <f t="shared" si="9"/>
        <v>450</v>
      </c>
      <c r="AL15" s="89">
        <f t="shared" si="9"/>
        <v>450</v>
      </c>
      <c r="AM15" s="89">
        <f t="shared" si="9"/>
        <v>450</v>
      </c>
      <c r="AN15" s="89">
        <f t="shared" si="9"/>
        <v>450</v>
      </c>
      <c r="AO15" s="89">
        <f t="shared" si="9"/>
        <v>450</v>
      </c>
      <c r="AP15" s="89">
        <f t="shared" si="9"/>
        <v>450</v>
      </c>
      <c r="AQ15" s="89">
        <f t="shared" si="9"/>
        <v>450</v>
      </c>
      <c r="AS15" s="89">
        <f ca="1">Y15+SUM($AE15:OFFSET($AE15,0,12-MONTH(Effective_Date)))+SUM($X15:OFFSET($X15,0,-MONTH(Effective_Date)+1))</f>
        <v>5112.3100000000004</v>
      </c>
      <c r="AT15" s="89">
        <f ca="1">SUM($AR15:OFFSET($AR15,0,-MONTH(Effective_Date)))+($AA15*(12-MONTH(Effective_Date)))</f>
        <v>5400</v>
      </c>
      <c r="AU15" s="89">
        <f t="shared" si="10"/>
        <v>5400</v>
      </c>
      <c r="AV15" s="89">
        <f t="shared" si="11"/>
        <v>5400</v>
      </c>
      <c r="AW15" s="89">
        <f t="shared" si="11"/>
        <v>5400</v>
      </c>
      <c r="AX15" s="89">
        <f t="shared" si="11"/>
        <v>5400</v>
      </c>
    </row>
    <row r="16" spans="1:50" x14ac:dyDescent="0.2">
      <c r="B16" s="87" t="s">
        <v>7151</v>
      </c>
      <c r="C16" s="99"/>
      <c r="D16" s="89">
        <v>-2449.4599999999991</v>
      </c>
      <c r="E16" s="89">
        <v>3070.48</v>
      </c>
      <c r="F16" s="89">
        <v>4099.0200000000004</v>
      </c>
      <c r="G16" s="89">
        <v>4563.119999999999</v>
      </c>
      <c r="H16" s="89">
        <v>1105.3399999999992</v>
      </c>
      <c r="I16" s="89">
        <v>3856.9</v>
      </c>
      <c r="J16" s="89">
        <v>4316.4000000000005</v>
      </c>
      <c r="K16" s="89">
        <v>4586.6200000000063</v>
      </c>
      <c r="L16" s="169"/>
      <c r="M16" s="89">
        <v>442.78</v>
      </c>
      <c r="N16" s="89">
        <v>147.63</v>
      </c>
      <c r="O16" s="89">
        <v>352.28999999999996</v>
      </c>
      <c r="P16" s="89">
        <v>390.54999999999995</v>
      </c>
      <c r="Q16" s="89">
        <v>649.13</v>
      </c>
      <c r="R16" s="89">
        <v>552.0899999999998</v>
      </c>
      <c r="S16" s="89">
        <v>581.63</v>
      </c>
      <c r="T16" s="89">
        <v>51.909999999999989</v>
      </c>
      <c r="U16" s="89">
        <v>434.59999999999991</v>
      </c>
      <c r="V16" s="89">
        <v>724.5</v>
      </c>
      <c r="W16" s="89">
        <v>943.85000000000014</v>
      </c>
      <c r="X16" s="69"/>
      <c r="Y16" s="89">
        <v>106.30000000000004</v>
      </c>
      <c r="Z16" s="90">
        <f t="shared" si="6"/>
        <v>-193.69999999999996</v>
      </c>
      <c r="AA16" s="88">
        <v>300</v>
      </c>
      <c r="AB16" s="89">
        <v>5377.26</v>
      </c>
      <c r="AC16" s="89">
        <f t="shared" si="7"/>
        <v>448.10500000000002</v>
      </c>
      <c r="AD16" s="91">
        <f t="shared" si="8"/>
        <v>148.10500000000002</v>
      </c>
      <c r="AF16" s="89">
        <f t="shared" si="12"/>
        <v>300</v>
      </c>
      <c r="AG16" s="89">
        <f t="shared" si="9"/>
        <v>300</v>
      </c>
      <c r="AH16" s="89">
        <f t="shared" si="9"/>
        <v>300</v>
      </c>
      <c r="AI16" s="89">
        <f t="shared" si="9"/>
        <v>300</v>
      </c>
      <c r="AJ16" s="89">
        <f t="shared" si="9"/>
        <v>300</v>
      </c>
      <c r="AK16" s="89">
        <f t="shared" si="9"/>
        <v>300</v>
      </c>
      <c r="AL16" s="89">
        <f t="shared" si="9"/>
        <v>300</v>
      </c>
      <c r="AM16" s="89">
        <f t="shared" si="9"/>
        <v>300</v>
      </c>
      <c r="AN16" s="89">
        <f t="shared" si="9"/>
        <v>300</v>
      </c>
      <c r="AO16" s="89">
        <f t="shared" si="9"/>
        <v>300</v>
      </c>
      <c r="AP16" s="89">
        <f t="shared" si="9"/>
        <v>300</v>
      </c>
      <c r="AQ16" s="89">
        <f t="shared" si="9"/>
        <v>300</v>
      </c>
      <c r="AS16" s="89">
        <f ca="1">Y16+SUM($AE16:OFFSET($AE16,0,12-MONTH(Effective_Date)))+SUM($X16:OFFSET($X16,0,-MONTH(Effective_Date)+1))</f>
        <v>4609.25</v>
      </c>
      <c r="AT16" s="89">
        <f ca="1">SUM($AR16:OFFSET($AR16,0,-MONTH(Effective_Date)))+($AA16*(12-MONTH(Effective_Date)))</f>
        <v>3600</v>
      </c>
      <c r="AU16" s="89">
        <f t="shared" si="10"/>
        <v>3600</v>
      </c>
      <c r="AV16" s="89">
        <f t="shared" si="11"/>
        <v>3600</v>
      </c>
      <c r="AW16" s="89">
        <f t="shared" si="11"/>
        <v>3600</v>
      </c>
      <c r="AX16" s="89">
        <f t="shared" si="11"/>
        <v>3600</v>
      </c>
    </row>
    <row r="17" spans="2:50" x14ac:dyDescent="0.2">
      <c r="B17" s="87" t="s">
        <v>5954</v>
      </c>
      <c r="C17" s="99"/>
      <c r="D17" s="89">
        <v>292</v>
      </c>
      <c r="E17" s="89">
        <v>370</v>
      </c>
      <c r="F17" s="89">
        <v>415</v>
      </c>
      <c r="G17" s="89">
        <v>335</v>
      </c>
      <c r="H17" s="89">
        <v>355</v>
      </c>
      <c r="I17" s="89">
        <v>428</v>
      </c>
      <c r="J17" s="89">
        <v>360</v>
      </c>
      <c r="K17" s="89">
        <v>348.5</v>
      </c>
      <c r="L17" s="169"/>
      <c r="M17" s="89">
        <v>22</v>
      </c>
      <c r="N17" s="89">
        <v>22</v>
      </c>
      <c r="O17" s="89">
        <v>22</v>
      </c>
      <c r="P17" s="89">
        <v>22</v>
      </c>
      <c r="Q17" s="89">
        <v>22</v>
      </c>
      <c r="R17" s="89">
        <v>10</v>
      </c>
      <c r="S17" s="89">
        <v>28</v>
      </c>
      <c r="T17" s="89">
        <v>15</v>
      </c>
      <c r="U17" s="89">
        <v>5</v>
      </c>
      <c r="V17" s="89">
        <v>5</v>
      </c>
      <c r="W17" s="89">
        <v>10</v>
      </c>
      <c r="X17" s="69"/>
      <c r="Y17" s="89">
        <v>20</v>
      </c>
      <c r="Z17" s="90">
        <f>Y17-AA17</f>
        <v>-30</v>
      </c>
      <c r="AA17" s="88">
        <v>50</v>
      </c>
      <c r="AB17" s="89">
        <v>203</v>
      </c>
      <c r="AC17" s="89">
        <f>AB17/$B$2</f>
        <v>16.916666666666668</v>
      </c>
      <c r="AD17" s="90">
        <f>AC17-AA17</f>
        <v>-33.083333333333329</v>
      </c>
      <c r="AF17" s="89">
        <f t="shared" si="12"/>
        <v>50</v>
      </c>
      <c r="AG17" s="89">
        <f t="shared" si="9"/>
        <v>50</v>
      </c>
      <c r="AH17" s="89">
        <f t="shared" si="9"/>
        <v>50</v>
      </c>
      <c r="AI17" s="89">
        <f t="shared" si="9"/>
        <v>50</v>
      </c>
      <c r="AJ17" s="89">
        <f t="shared" si="9"/>
        <v>50</v>
      </c>
      <c r="AK17" s="89">
        <f t="shared" si="9"/>
        <v>50</v>
      </c>
      <c r="AL17" s="89">
        <f t="shared" si="9"/>
        <v>50</v>
      </c>
      <c r="AM17" s="89">
        <f t="shared" si="9"/>
        <v>50</v>
      </c>
      <c r="AN17" s="89">
        <f t="shared" si="9"/>
        <v>50</v>
      </c>
      <c r="AO17" s="89">
        <f t="shared" si="9"/>
        <v>50</v>
      </c>
      <c r="AP17" s="89">
        <f t="shared" si="9"/>
        <v>50</v>
      </c>
      <c r="AQ17" s="89">
        <f t="shared" si="9"/>
        <v>50</v>
      </c>
      <c r="AS17" s="89">
        <f ca="1">Y17+SUM($AE17:OFFSET($AE17,0,12-MONTH(Effective_Date)))+SUM($X17:OFFSET($X17,0,-MONTH(Effective_Date)+1))</f>
        <v>440</v>
      </c>
      <c r="AT17" s="89">
        <f ca="1">SUM($AR17:OFFSET($AR17,0,-MONTH(Effective_Date)))+($AA17*(12-MONTH(Effective_Date)))</f>
        <v>600</v>
      </c>
      <c r="AU17" s="89">
        <f t="shared" si="10"/>
        <v>600</v>
      </c>
      <c r="AV17" s="89">
        <f t="shared" si="11"/>
        <v>600</v>
      </c>
      <c r="AW17" s="89">
        <f t="shared" si="11"/>
        <v>600</v>
      </c>
      <c r="AX17" s="89">
        <f t="shared" si="11"/>
        <v>600</v>
      </c>
    </row>
    <row r="18" spans="2:50" ht="13.5" thickBot="1" x14ac:dyDescent="0.25">
      <c r="B18" s="87" t="s">
        <v>7311</v>
      </c>
      <c r="C18" s="99"/>
      <c r="D18" s="89">
        <v>3833.46</v>
      </c>
      <c r="E18" s="89">
        <v>6008.54</v>
      </c>
      <c r="F18" s="89">
        <v>3452.18</v>
      </c>
      <c r="G18" s="89">
        <v>7609.67</v>
      </c>
      <c r="H18" s="89">
        <v>4186.7299999999996</v>
      </c>
      <c r="I18" s="89">
        <v>4880.5499999999993</v>
      </c>
      <c r="J18" s="89">
        <v>3970.4599999999996</v>
      </c>
      <c r="K18" s="89">
        <v>3866.0099999999989</v>
      </c>
      <c r="L18" s="169"/>
      <c r="M18" s="89">
        <v>289.60000000000002</v>
      </c>
      <c r="N18" s="89">
        <v>305.35000000000002</v>
      </c>
      <c r="O18" s="89">
        <v>210</v>
      </c>
      <c r="P18" s="89">
        <v>140</v>
      </c>
      <c r="Q18" s="89">
        <v>297.98</v>
      </c>
      <c r="R18" s="89">
        <v>291</v>
      </c>
      <c r="S18" s="89">
        <v>215</v>
      </c>
      <c r="T18" s="89">
        <v>146.98000000000002</v>
      </c>
      <c r="U18" s="89">
        <v>450</v>
      </c>
      <c r="V18" s="89">
        <v>590</v>
      </c>
      <c r="W18" s="89">
        <v>480</v>
      </c>
      <c r="X18" s="69"/>
      <c r="Y18" s="89">
        <v>492</v>
      </c>
      <c r="Z18" s="90">
        <f>Y18-AA18</f>
        <v>-108</v>
      </c>
      <c r="AA18" s="88">
        <v>600</v>
      </c>
      <c r="AB18" s="89">
        <v>3907.91</v>
      </c>
      <c r="AC18" s="89">
        <f>AB18/$B$2</f>
        <v>325.65916666666664</v>
      </c>
      <c r="AD18" s="90">
        <f>AC18-AA18</f>
        <v>-274.34083333333336</v>
      </c>
      <c r="AF18" s="89">
        <f t="shared" si="12"/>
        <v>600</v>
      </c>
      <c r="AG18" s="89">
        <f t="shared" si="9"/>
        <v>600</v>
      </c>
      <c r="AH18" s="89">
        <f t="shared" si="9"/>
        <v>600</v>
      </c>
      <c r="AI18" s="89">
        <f t="shared" si="9"/>
        <v>600</v>
      </c>
      <c r="AJ18" s="89">
        <f t="shared" si="9"/>
        <v>600</v>
      </c>
      <c r="AK18" s="89">
        <f t="shared" si="9"/>
        <v>600</v>
      </c>
      <c r="AL18" s="89">
        <f t="shared" si="9"/>
        <v>600</v>
      </c>
      <c r="AM18" s="89">
        <f t="shared" si="9"/>
        <v>600</v>
      </c>
      <c r="AN18" s="89">
        <f t="shared" si="9"/>
        <v>600</v>
      </c>
      <c r="AO18" s="89">
        <f t="shared" si="9"/>
        <v>600</v>
      </c>
      <c r="AP18" s="89">
        <f t="shared" si="9"/>
        <v>600</v>
      </c>
      <c r="AQ18" s="89">
        <f t="shared" si="9"/>
        <v>600</v>
      </c>
      <c r="AS18" s="89">
        <f ca="1">Y18+SUM($AE18:OFFSET($AE18,0,12-MONTH(Effective_Date)))+SUM($X18:OFFSET($X18,0,-MONTH(Effective_Date)+1))</f>
        <v>6812</v>
      </c>
      <c r="AT18" s="89">
        <f ca="1">SUM($AR18:OFFSET($AR18,0,-MONTH(Effective_Date)))+($AA18*(12-MONTH(Effective_Date)))</f>
        <v>7200</v>
      </c>
      <c r="AU18" s="89">
        <f t="shared" si="10"/>
        <v>7200</v>
      </c>
      <c r="AV18" s="89">
        <f t="shared" si="11"/>
        <v>7200</v>
      </c>
      <c r="AW18" s="89">
        <f t="shared" si="11"/>
        <v>7200</v>
      </c>
      <c r="AX18" s="89">
        <f t="shared" si="11"/>
        <v>7200</v>
      </c>
    </row>
    <row r="19" spans="2:50" ht="14.25" thickTop="1" thickBot="1" x14ac:dyDescent="0.25">
      <c r="B19" s="98" t="s">
        <v>2178</v>
      </c>
      <c r="C19" s="99"/>
      <c r="D19" s="104">
        <f>SUM(D11:D18)</f>
        <v>31378.6</v>
      </c>
      <c r="E19" s="104">
        <f t="shared" ref="E19:K19" si="13">SUM(E11:E18)</f>
        <v>33147.040000000001</v>
      </c>
      <c r="F19" s="104">
        <f t="shared" si="13"/>
        <v>39695.289999999986</v>
      </c>
      <c r="G19" s="104">
        <f t="shared" si="13"/>
        <v>45984.709999999992</v>
      </c>
      <c r="H19" s="104">
        <f t="shared" si="13"/>
        <v>37684.19</v>
      </c>
      <c r="I19" s="104">
        <f t="shared" si="13"/>
        <v>41575.360000000001</v>
      </c>
      <c r="J19" s="104">
        <f t="shared" si="13"/>
        <v>41312.229999999989</v>
      </c>
      <c r="K19" s="104">
        <f t="shared" si="13"/>
        <v>40452.76</v>
      </c>
      <c r="L19" s="169"/>
      <c r="M19" s="104">
        <f t="shared" ref="M19:W19" si="14">SUM(M11:M18)</f>
        <v>3014.8799999999997</v>
      </c>
      <c r="N19" s="104">
        <f t="shared" si="14"/>
        <v>3460.05</v>
      </c>
      <c r="O19" s="104">
        <f t="shared" si="14"/>
        <v>3109.98</v>
      </c>
      <c r="P19" s="104">
        <f t="shared" si="14"/>
        <v>3056.3900000000003</v>
      </c>
      <c r="Q19" s="104">
        <f t="shared" si="14"/>
        <v>3184.02</v>
      </c>
      <c r="R19" s="104">
        <f t="shared" si="14"/>
        <v>4420.8999999999996</v>
      </c>
      <c r="S19" s="104">
        <f t="shared" si="14"/>
        <v>3637.38</v>
      </c>
      <c r="T19" s="104">
        <f t="shared" si="14"/>
        <v>3222.5999999999995</v>
      </c>
      <c r="U19" s="104">
        <f t="shared" si="14"/>
        <v>3209.65</v>
      </c>
      <c r="V19" s="104">
        <f t="shared" si="14"/>
        <v>2955.55</v>
      </c>
      <c r="W19" s="104">
        <f t="shared" si="14"/>
        <v>4123.33</v>
      </c>
      <c r="X19" s="169"/>
      <c r="Y19" s="104">
        <f>SUM(Y11:Y18)</f>
        <v>4028.34</v>
      </c>
      <c r="Z19" s="121">
        <f>Y19-AA19</f>
        <v>618.34000000000015</v>
      </c>
      <c r="AA19" s="104">
        <f>SUM(AA11:AA18)</f>
        <v>3410</v>
      </c>
      <c r="AB19" s="104">
        <f>SUM(AB11:AB18)</f>
        <v>41423.069999999992</v>
      </c>
      <c r="AC19" s="104">
        <f>SUM(AC11:AC18)</f>
        <v>3451.9224999999992</v>
      </c>
      <c r="AD19" s="121">
        <f>SUM(AD11:AD16)</f>
        <v>349.34666666666607</v>
      </c>
      <c r="AF19" s="104">
        <f>SUM(AF11:AF18)</f>
        <v>3410</v>
      </c>
      <c r="AG19" s="104">
        <f t="shared" ref="AG19:AS19" si="15">SUM(AG11:AG18)</f>
        <v>3410</v>
      </c>
      <c r="AH19" s="104">
        <f t="shared" si="15"/>
        <v>3410</v>
      </c>
      <c r="AI19" s="104">
        <f t="shared" si="15"/>
        <v>3410</v>
      </c>
      <c r="AJ19" s="104">
        <f t="shared" si="15"/>
        <v>3410</v>
      </c>
      <c r="AK19" s="104">
        <f t="shared" si="15"/>
        <v>3410</v>
      </c>
      <c r="AL19" s="104">
        <f t="shared" si="15"/>
        <v>3410</v>
      </c>
      <c r="AM19" s="104">
        <f t="shared" si="15"/>
        <v>3410</v>
      </c>
      <c r="AN19" s="104">
        <f t="shared" si="15"/>
        <v>3410</v>
      </c>
      <c r="AO19" s="104">
        <f t="shared" si="15"/>
        <v>3410</v>
      </c>
      <c r="AP19" s="104">
        <f t="shared" si="15"/>
        <v>3410</v>
      </c>
      <c r="AQ19" s="104">
        <f t="shared" si="15"/>
        <v>3410</v>
      </c>
      <c r="AS19" s="104">
        <f t="shared" ca="1" si="15"/>
        <v>41596.869999999995</v>
      </c>
      <c r="AT19" s="104">
        <f ca="1">SUM(AT11:AT18)</f>
        <v>40920</v>
      </c>
      <c r="AU19" s="104">
        <f>SUM(AU11:AU18)</f>
        <v>40920</v>
      </c>
      <c r="AV19" s="104">
        <f>SUM(AV11:AV18)</f>
        <v>40920</v>
      </c>
      <c r="AW19" s="104">
        <f>SUM(AW11:AW18)</f>
        <v>40920</v>
      </c>
      <c r="AX19" s="104">
        <f>SUM(AX11:AX18)</f>
        <v>40920</v>
      </c>
    </row>
    <row r="20" spans="2:50" ht="13.5" thickTop="1" x14ac:dyDescent="0.2"/>
    <row r="21" spans="2:50" x14ac:dyDescent="0.2">
      <c r="B21" s="98" t="s">
        <v>6168</v>
      </c>
    </row>
    <row r="22" spans="2:50" x14ac:dyDescent="0.2">
      <c r="B22" s="87" t="s">
        <v>3484</v>
      </c>
      <c r="C22" s="99"/>
      <c r="D22" s="89">
        <v>2002.1</v>
      </c>
      <c r="E22" s="89">
        <v>1951.7500000000005</v>
      </c>
      <c r="F22" s="89">
        <v>2772.7500000000005</v>
      </c>
      <c r="G22" s="89">
        <v>2774.3200000000015</v>
      </c>
      <c r="H22" s="89">
        <v>3696.42</v>
      </c>
      <c r="I22" s="89">
        <v>3024.0899999999997</v>
      </c>
      <c r="J22" s="89">
        <v>2908.3900000000012</v>
      </c>
      <c r="K22" s="89">
        <v>4055.2400000000002</v>
      </c>
      <c r="L22" s="169"/>
      <c r="M22" s="89">
        <v>236.23</v>
      </c>
      <c r="N22" s="89">
        <v>175.24999999999997</v>
      </c>
      <c r="O22" s="89">
        <v>209.67000000000002</v>
      </c>
      <c r="P22" s="89">
        <v>417.58</v>
      </c>
      <c r="Q22" s="89">
        <v>496.11999999999995</v>
      </c>
      <c r="R22" s="89">
        <v>286.17999999999995</v>
      </c>
      <c r="S22" s="89">
        <v>730.15</v>
      </c>
      <c r="T22" s="89">
        <v>348.2299999999999</v>
      </c>
      <c r="U22" s="89">
        <v>524.42999999999995</v>
      </c>
      <c r="V22" s="89">
        <v>671.46999999999991</v>
      </c>
      <c r="W22" s="89">
        <v>245.26999999999998</v>
      </c>
      <c r="X22" s="69"/>
      <c r="Y22" s="89">
        <v>397.41</v>
      </c>
      <c r="Z22" s="90">
        <f t="shared" ref="Z22:Z27" si="16">Y22-AA22</f>
        <v>147.41000000000003</v>
      </c>
      <c r="AA22" s="88">
        <v>250</v>
      </c>
      <c r="AB22" s="89">
        <v>4737.9900000000034</v>
      </c>
      <c r="AC22" s="89">
        <f t="shared" ref="AC22:AC27" si="17">AB22/$B$2</f>
        <v>394.83250000000027</v>
      </c>
      <c r="AD22" s="90">
        <f t="shared" ref="AD22:AD27" si="18">AC22-AA22</f>
        <v>144.83250000000027</v>
      </c>
      <c r="AF22" s="89">
        <f t="shared" ref="AF22:AQ27" si="19">$AA22</f>
        <v>250</v>
      </c>
      <c r="AG22" s="89">
        <f t="shared" si="19"/>
        <v>250</v>
      </c>
      <c r="AH22" s="89">
        <f t="shared" si="19"/>
        <v>250</v>
      </c>
      <c r="AI22" s="89">
        <f t="shared" si="19"/>
        <v>250</v>
      </c>
      <c r="AJ22" s="89">
        <f t="shared" si="19"/>
        <v>250</v>
      </c>
      <c r="AK22" s="89">
        <f t="shared" si="19"/>
        <v>250</v>
      </c>
      <c r="AL22" s="89">
        <f t="shared" si="19"/>
        <v>250</v>
      </c>
      <c r="AM22" s="89">
        <f t="shared" si="19"/>
        <v>250</v>
      </c>
      <c r="AN22" s="89">
        <f t="shared" si="19"/>
        <v>250</v>
      </c>
      <c r="AO22" s="89">
        <f t="shared" si="19"/>
        <v>250</v>
      </c>
      <c r="AP22" s="89">
        <f t="shared" si="19"/>
        <v>250</v>
      </c>
      <c r="AQ22" s="89">
        <f t="shared" si="19"/>
        <v>250</v>
      </c>
      <c r="AS22" s="89">
        <f ca="1">Y22+SUM($AE22:OFFSET($AE22,0,12-MONTH(Effective_Date)))+SUM($X22:OFFSET($X22,0,-MONTH(Effective_Date)+1))</f>
        <v>3838.58</v>
      </c>
      <c r="AT22" s="89">
        <f ca="1">SUM($AR22:OFFSET($AR22,0,-MONTH(Effective_Date)))+($AA22*(12-MONTH(Effective_Date)))</f>
        <v>3000</v>
      </c>
      <c r="AU22" s="89">
        <f t="shared" ref="AU22:AX27" si="20">$AA22*12</f>
        <v>3000</v>
      </c>
      <c r="AV22" s="89">
        <f t="shared" si="20"/>
        <v>3000</v>
      </c>
      <c r="AW22" s="89">
        <f t="shared" si="20"/>
        <v>3000</v>
      </c>
      <c r="AX22" s="89">
        <f t="shared" si="20"/>
        <v>3000</v>
      </c>
    </row>
    <row r="23" spans="2:50" x14ac:dyDescent="0.2">
      <c r="B23" s="87" t="s">
        <v>3488</v>
      </c>
      <c r="C23" s="99"/>
      <c r="D23" s="89">
        <v>565.87</v>
      </c>
      <c r="E23" s="89">
        <v>519.97</v>
      </c>
      <c r="F23" s="89">
        <v>1668.74</v>
      </c>
      <c r="G23" s="89">
        <v>1975.9199999999998</v>
      </c>
      <c r="H23" s="89">
        <v>2025.5800000000002</v>
      </c>
      <c r="I23" s="89">
        <v>2808.91</v>
      </c>
      <c r="J23" s="89">
        <v>2079.9900000000002</v>
      </c>
      <c r="K23" s="89">
        <v>1952.7699999999993</v>
      </c>
      <c r="L23" s="169"/>
      <c r="M23" s="89">
        <v>245.98999999999998</v>
      </c>
      <c r="N23" s="89">
        <v>262.5</v>
      </c>
      <c r="O23" s="89">
        <v>60.84</v>
      </c>
      <c r="P23" s="89">
        <v>131.22000000000003</v>
      </c>
      <c r="Q23" s="89">
        <v>175.62</v>
      </c>
      <c r="R23" s="89">
        <v>299.41000000000003</v>
      </c>
      <c r="S23" s="89">
        <v>116.44999999999999</v>
      </c>
      <c r="T23" s="89">
        <v>249.52999999999997</v>
      </c>
      <c r="U23" s="89">
        <v>226.72</v>
      </c>
      <c r="V23" s="89">
        <v>227.96000000000004</v>
      </c>
      <c r="W23" s="89">
        <v>299.02999999999997</v>
      </c>
      <c r="X23" s="69"/>
      <c r="Y23" s="89">
        <v>302.45</v>
      </c>
      <c r="Z23" s="90">
        <f t="shared" si="16"/>
        <v>152.44999999999999</v>
      </c>
      <c r="AA23" s="88">
        <v>150</v>
      </c>
      <c r="AB23" s="89">
        <v>2597.7199999999998</v>
      </c>
      <c r="AC23" s="89">
        <f t="shared" si="17"/>
        <v>216.47666666666666</v>
      </c>
      <c r="AD23" s="90">
        <f t="shared" si="18"/>
        <v>66.476666666666659</v>
      </c>
      <c r="AF23" s="89">
        <f t="shared" si="19"/>
        <v>150</v>
      </c>
      <c r="AG23" s="89">
        <f t="shared" si="19"/>
        <v>150</v>
      </c>
      <c r="AH23" s="89">
        <f t="shared" si="19"/>
        <v>150</v>
      </c>
      <c r="AI23" s="89">
        <f t="shared" si="19"/>
        <v>150</v>
      </c>
      <c r="AJ23" s="89">
        <f t="shared" si="19"/>
        <v>150</v>
      </c>
      <c r="AK23" s="89">
        <f t="shared" si="19"/>
        <v>150</v>
      </c>
      <c r="AL23" s="89">
        <f t="shared" si="19"/>
        <v>150</v>
      </c>
      <c r="AM23" s="89">
        <f t="shared" si="19"/>
        <v>150</v>
      </c>
      <c r="AN23" s="89">
        <f t="shared" si="19"/>
        <v>150</v>
      </c>
      <c r="AO23" s="89">
        <f t="shared" si="19"/>
        <v>150</v>
      </c>
      <c r="AP23" s="89">
        <f t="shared" si="19"/>
        <v>150</v>
      </c>
      <c r="AQ23" s="89">
        <f t="shared" si="19"/>
        <v>150</v>
      </c>
      <c r="AS23" s="89">
        <f ca="1">Y23+SUM($AE23:OFFSET($AE23,0,12-MONTH(Effective_Date)))+SUM($X23:OFFSET($X23,0,-MONTH(Effective_Date)+1))</f>
        <v>2256.16</v>
      </c>
      <c r="AT23" s="89">
        <f ca="1">SUM($AR23:OFFSET($AR23,0,-MONTH(Effective_Date)))+($AA23*(12-MONTH(Effective_Date)))</f>
        <v>1800</v>
      </c>
      <c r="AU23" s="89">
        <f t="shared" si="20"/>
        <v>1800</v>
      </c>
      <c r="AV23" s="89">
        <f t="shared" si="20"/>
        <v>1800</v>
      </c>
      <c r="AW23" s="89">
        <f t="shared" si="20"/>
        <v>1800</v>
      </c>
      <c r="AX23" s="89">
        <f t="shared" si="20"/>
        <v>1800</v>
      </c>
    </row>
    <row r="24" spans="2:50" x14ac:dyDescent="0.2">
      <c r="B24" s="87" t="s">
        <v>4600</v>
      </c>
      <c r="C24" s="99"/>
      <c r="D24" s="89">
        <v>1824.9100000000003</v>
      </c>
      <c r="E24" s="89">
        <v>3098.7299999999996</v>
      </c>
      <c r="F24" s="89">
        <v>3550.57</v>
      </c>
      <c r="G24" s="89">
        <v>3300.89</v>
      </c>
      <c r="H24" s="89">
        <v>4616.6799999999994</v>
      </c>
      <c r="I24" s="89">
        <v>4350.6599999999989</v>
      </c>
      <c r="J24" s="89">
        <v>4181.9799999999996</v>
      </c>
      <c r="K24" s="89">
        <v>2880.1299999999997</v>
      </c>
      <c r="L24" s="169"/>
      <c r="M24" s="89">
        <v>57.05</v>
      </c>
      <c r="N24" s="89">
        <v>210</v>
      </c>
      <c r="O24" s="89">
        <v>80</v>
      </c>
      <c r="P24" s="89">
        <v>53.92</v>
      </c>
      <c r="Q24" s="89">
        <v>672.48</v>
      </c>
      <c r="R24" s="89">
        <v>232.13</v>
      </c>
      <c r="S24" s="89">
        <v>596.54</v>
      </c>
      <c r="T24" s="89">
        <v>87.649999999999991</v>
      </c>
      <c r="U24" s="89">
        <v>58.05</v>
      </c>
      <c r="V24" s="89">
        <v>0</v>
      </c>
      <c r="W24" s="89">
        <v>191.3</v>
      </c>
      <c r="X24" s="69"/>
      <c r="Y24" s="89">
        <v>141</v>
      </c>
      <c r="Z24" s="90">
        <f t="shared" si="16"/>
        <v>-109</v>
      </c>
      <c r="AA24" s="88">
        <v>250</v>
      </c>
      <c r="AB24" s="89">
        <v>2380.12</v>
      </c>
      <c r="AC24" s="89">
        <f t="shared" si="17"/>
        <v>198.34333333333333</v>
      </c>
      <c r="AD24" s="90">
        <f t="shared" si="18"/>
        <v>-51.656666666666666</v>
      </c>
      <c r="AF24" s="89">
        <f t="shared" si="19"/>
        <v>250</v>
      </c>
      <c r="AG24" s="89">
        <f t="shared" si="19"/>
        <v>250</v>
      </c>
      <c r="AH24" s="89">
        <f t="shared" si="19"/>
        <v>250</v>
      </c>
      <c r="AI24" s="89">
        <f t="shared" si="19"/>
        <v>250</v>
      </c>
      <c r="AJ24" s="89">
        <f t="shared" si="19"/>
        <v>250</v>
      </c>
      <c r="AK24" s="89">
        <f t="shared" si="19"/>
        <v>250</v>
      </c>
      <c r="AL24" s="89">
        <f t="shared" si="19"/>
        <v>250</v>
      </c>
      <c r="AM24" s="89">
        <f t="shared" si="19"/>
        <v>250</v>
      </c>
      <c r="AN24" s="89">
        <f t="shared" si="19"/>
        <v>250</v>
      </c>
      <c r="AO24" s="89">
        <f t="shared" si="19"/>
        <v>250</v>
      </c>
      <c r="AP24" s="89">
        <f t="shared" si="19"/>
        <v>250</v>
      </c>
      <c r="AQ24" s="89">
        <f t="shared" si="19"/>
        <v>250</v>
      </c>
      <c r="AS24" s="89">
        <f ca="1">Y24+SUM($AE24:OFFSET($AE24,0,12-MONTH(Effective_Date)))+SUM($X24:OFFSET($X24,0,-MONTH(Effective_Date)+1))</f>
        <v>2390.35</v>
      </c>
      <c r="AT24" s="89">
        <f ca="1">SUM($AR24:OFFSET($AR24,0,-MONTH(Effective_Date)))+($AA24*(12-MONTH(Effective_Date)))</f>
        <v>3000</v>
      </c>
      <c r="AU24" s="89">
        <f t="shared" si="20"/>
        <v>3000</v>
      </c>
      <c r="AV24" s="89">
        <f t="shared" si="20"/>
        <v>3000</v>
      </c>
      <c r="AW24" s="89">
        <f t="shared" si="20"/>
        <v>3000</v>
      </c>
      <c r="AX24" s="89">
        <f t="shared" si="20"/>
        <v>3000</v>
      </c>
    </row>
    <row r="25" spans="2:50" x14ac:dyDescent="0.2">
      <c r="B25" s="87" t="s">
        <v>5953</v>
      </c>
      <c r="C25" s="99"/>
      <c r="D25" s="89">
        <v>0</v>
      </c>
      <c r="E25" s="89">
        <v>469.48</v>
      </c>
      <c r="F25" s="89">
        <v>258.59000000000003</v>
      </c>
      <c r="G25" s="89">
        <v>273.06</v>
      </c>
      <c r="H25" s="89">
        <v>150.25</v>
      </c>
      <c r="I25" s="89">
        <v>311.30000000000007</v>
      </c>
      <c r="J25" s="89">
        <v>389.43</v>
      </c>
      <c r="K25" s="89">
        <v>716.85000000000014</v>
      </c>
      <c r="L25" s="169"/>
      <c r="M25" s="89">
        <v>90.87</v>
      </c>
      <c r="N25" s="89">
        <v>251.72999999999996</v>
      </c>
      <c r="O25" s="89">
        <v>70.709999999999994</v>
      </c>
      <c r="P25" s="89">
        <v>70.37</v>
      </c>
      <c r="Q25" s="89">
        <v>0</v>
      </c>
      <c r="R25" s="89">
        <v>17.98</v>
      </c>
      <c r="S25" s="89">
        <v>0</v>
      </c>
      <c r="T25" s="89">
        <v>0</v>
      </c>
      <c r="U25" s="89">
        <v>0</v>
      </c>
      <c r="V25" s="89">
        <v>0</v>
      </c>
      <c r="W25" s="89">
        <v>0</v>
      </c>
      <c r="X25" s="69"/>
      <c r="Y25" s="89">
        <v>0</v>
      </c>
      <c r="Z25" s="90">
        <f t="shared" si="16"/>
        <v>-50</v>
      </c>
      <c r="AA25" s="88">
        <v>50</v>
      </c>
      <c r="AB25" s="89">
        <v>501.66000000000008</v>
      </c>
      <c r="AC25" s="89">
        <f t="shared" si="17"/>
        <v>41.805000000000007</v>
      </c>
      <c r="AD25" s="90">
        <f t="shared" si="18"/>
        <v>-8.1949999999999932</v>
      </c>
      <c r="AF25" s="89">
        <f t="shared" si="19"/>
        <v>50</v>
      </c>
      <c r="AG25" s="89">
        <f t="shared" si="19"/>
        <v>50</v>
      </c>
      <c r="AH25" s="89">
        <f t="shared" si="19"/>
        <v>50</v>
      </c>
      <c r="AI25" s="89">
        <f t="shared" si="19"/>
        <v>50</v>
      </c>
      <c r="AJ25" s="89">
        <f t="shared" si="19"/>
        <v>50</v>
      </c>
      <c r="AK25" s="89">
        <f t="shared" si="19"/>
        <v>50</v>
      </c>
      <c r="AL25" s="89">
        <f t="shared" si="19"/>
        <v>50</v>
      </c>
      <c r="AM25" s="89">
        <f t="shared" si="19"/>
        <v>50</v>
      </c>
      <c r="AN25" s="89">
        <f t="shared" si="19"/>
        <v>50</v>
      </c>
      <c r="AO25" s="89">
        <f t="shared" si="19"/>
        <v>50</v>
      </c>
      <c r="AP25" s="89">
        <f t="shared" si="19"/>
        <v>50</v>
      </c>
      <c r="AQ25" s="89">
        <f t="shared" si="19"/>
        <v>50</v>
      </c>
      <c r="AS25" s="89">
        <f ca="1">Y25+SUM($AE25:OFFSET($AE25,0,12-MONTH(Effective_Date)))+SUM($X25:OFFSET($X25,0,-MONTH(Effective_Date)+1))</f>
        <v>400</v>
      </c>
      <c r="AT25" s="89">
        <f ca="1">SUM($AR25:OFFSET($AR25,0,-MONTH(Effective_Date)))+($AA25*(12-MONTH(Effective_Date)))</f>
        <v>600</v>
      </c>
      <c r="AU25" s="89">
        <f t="shared" si="20"/>
        <v>600</v>
      </c>
      <c r="AV25" s="89">
        <f t="shared" si="20"/>
        <v>600</v>
      </c>
      <c r="AW25" s="89">
        <f t="shared" si="20"/>
        <v>600</v>
      </c>
      <c r="AX25" s="89">
        <f t="shared" si="20"/>
        <v>600</v>
      </c>
    </row>
    <row r="26" spans="2:50" x14ac:dyDescent="0.2">
      <c r="B26" s="87" t="s">
        <v>277</v>
      </c>
      <c r="C26" s="99"/>
      <c r="D26" s="89">
        <v>746.5400000000003</v>
      </c>
      <c r="E26" s="89">
        <v>936.46000000000015</v>
      </c>
      <c r="F26" s="89">
        <v>726.6400000000001</v>
      </c>
      <c r="G26" s="89">
        <v>864.41000000000008</v>
      </c>
      <c r="H26" s="89">
        <v>723.05000000000007</v>
      </c>
      <c r="I26" s="89">
        <v>816.78000000000031</v>
      </c>
      <c r="J26" s="89">
        <v>660.84000000000015</v>
      </c>
      <c r="K26" s="89">
        <v>1204.4000000000001</v>
      </c>
      <c r="L26" s="169"/>
      <c r="M26" s="89">
        <v>263.29000000000002</v>
      </c>
      <c r="N26" s="89">
        <v>53.35</v>
      </c>
      <c r="O26" s="89">
        <v>51.85</v>
      </c>
      <c r="P26" s="89">
        <v>52.83</v>
      </c>
      <c r="Q26" s="89">
        <v>114.74000000000001</v>
      </c>
      <c r="R26" s="89">
        <v>85.27000000000001</v>
      </c>
      <c r="S26" s="89">
        <v>72.38</v>
      </c>
      <c r="T26" s="89">
        <v>238.84</v>
      </c>
      <c r="U26" s="89">
        <v>48.85</v>
      </c>
      <c r="V26" s="89">
        <v>7.0800000000000054</v>
      </c>
      <c r="W26" s="89">
        <v>29</v>
      </c>
      <c r="X26" s="69"/>
      <c r="Y26" s="89">
        <v>13.98</v>
      </c>
      <c r="Z26" s="90">
        <f t="shared" si="16"/>
        <v>-66.02</v>
      </c>
      <c r="AA26" s="88">
        <v>80</v>
      </c>
      <c r="AB26" s="89">
        <v>1031.4600000000003</v>
      </c>
      <c r="AC26" s="89">
        <f t="shared" si="17"/>
        <v>85.955000000000027</v>
      </c>
      <c r="AD26" s="90">
        <f t="shared" si="18"/>
        <v>5.9550000000000267</v>
      </c>
      <c r="AF26" s="89">
        <f t="shared" si="19"/>
        <v>80</v>
      </c>
      <c r="AG26" s="89">
        <f t="shared" si="19"/>
        <v>80</v>
      </c>
      <c r="AH26" s="89">
        <f t="shared" si="19"/>
        <v>80</v>
      </c>
      <c r="AI26" s="89">
        <f t="shared" si="19"/>
        <v>80</v>
      </c>
      <c r="AJ26" s="89">
        <f t="shared" si="19"/>
        <v>80</v>
      </c>
      <c r="AK26" s="89">
        <f t="shared" si="19"/>
        <v>80</v>
      </c>
      <c r="AL26" s="89">
        <f t="shared" si="19"/>
        <v>80</v>
      </c>
      <c r="AM26" s="89">
        <f t="shared" si="19"/>
        <v>80</v>
      </c>
      <c r="AN26" s="89">
        <f t="shared" si="19"/>
        <v>80</v>
      </c>
      <c r="AO26" s="89">
        <f t="shared" si="19"/>
        <v>80</v>
      </c>
      <c r="AP26" s="89">
        <f t="shared" si="19"/>
        <v>80</v>
      </c>
      <c r="AQ26" s="89">
        <f t="shared" si="19"/>
        <v>80</v>
      </c>
      <c r="AS26" s="89">
        <f ca="1">Y26+SUM($AE26:OFFSET($AE26,0,12-MONTH(Effective_Date)))+SUM($X26:OFFSET($X26,0,-MONTH(Effective_Date)+1))</f>
        <v>738.91000000000008</v>
      </c>
      <c r="AT26" s="89">
        <f ca="1">SUM($AR26:OFFSET($AR26,0,-MONTH(Effective_Date)))+($AA26*(12-MONTH(Effective_Date)))</f>
        <v>960</v>
      </c>
      <c r="AU26" s="89">
        <f t="shared" si="20"/>
        <v>960</v>
      </c>
      <c r="AV26" s="89">
        <f t="shared" si="20"/>
        <v>960</v>
      </c>
      <c r="AW26" s="89">
        <f t="shared" si="20"/>
        <v>960</v>
      </c>
      <c r="AX26" s="89">
        <f t="shared" si="20"/>
        <v>960</v>
      </c>
    </row>
    <row r="27" spans="2:50" ht="13.5" thickBot="1" x14ac:dyDescent="0.25">
      <c r="B27" s="87" t="s">
        <v>7323</v>
      </c>
      <c r="C27" s="99"/>
      <c r="D27" s="89">
        <v>288.64</v>
      </c>
      <c r="E27" s="89">
        <v>48.35</v>
      </c>
      <c r="F27" s="89">
        <v>420.52000000000004</v>
      </c>
      <c r="G27" s="89">
        <v>775.14000000000021</v>
      </c>
      <c r="H27" s="89">
        <v>370.74</v>
      </c>
      <c r="I27" s="89">
        <v>503.55</v>
      </c>
      <c r="J27" s="89">
        <v>289.60000000000002</v>
      </c>
      <c r="K27" s="89">
        <v>690.11</v>
      </c>
      <c r="L27" s="169"/>
      <c r="M27" s="89">
        <v>2.97</v>
      </c>
      <c r="N27" s="89">
        <v>119</v>
      </c>
      <c r="O27" s="89">
        <v>99.49</v>
      </c>
      <c r="P27" s="89">
        <v>151.92000000000002</v>
      </c>
      <c r="Q27" s="89">
        <v>46.260000000000005</v>
      </c>
      <c r="R27" s="89">
        <v>17.3</v>
      </c>
      <c r="S27" s="89">
        <v>35.39</v>
      </c>
      <c r="T27" s="89">
        <v>120.18</v>
      </c>
      <c r="U27" s="89">
        <v>575.96</v>
      </c>
      <c r="V27" s="89">
        <v>175.82999999999998</v>
      </c>
      <c r="W27" s="89">
        <v>10</v>
      </c>
      <c r="X27" s="69"/>
      <c r="Y27" s="89">
        <v>30</v>
      </c>
      <c r="Z27" s="90">
        <f t="shared" si="16"/>
        <v>-20</v>
      </c>
      <c r="AA27" s="88">
        <v>50</v>
      </c>
      <c r="AB27" s="89">
        <v>1384.3</v>
      </c>
      <c r="AC27" s="89">
        <f t="shared" si="17"/>
        <v>115.35833333333333</v>
      </c>
      <c r="AD27" s="90">
        <f t="shared" si="18"/>
        <v>65.358333333333334</v>
      </c>
      <c r="AF27" s="89">
        <f t="shared" si="19"/>
        <v>50</v>
      </c>
      <c r="AG27" s="89">
        <f t="shared" si="19"/>
        <v>50</v>
      </c>
      <c r="AH27" s="89">
        <f t="shared" si="19"/>
        <v>50</v>
      </c>
      <c r="AI27" s="89">
        <f t="shared" si="19"/>
        <v>50</v>
      </c>
      <c r="AJ27" s="89">
        <f t="shared" si="19"/>
        <v>50</v>
      </c>
      <c r="AK27" s="89">
        <f t="shared" si="19"/>
        <v>50</v>
      </c>
      <c r="AL27" s="89">
        <f t="shared" si="19"/>
        <v>50</v>
      </c>
      <c r="AM27" s="89">
        <f t="shared" si="19"/>
        <v>50</v>
      </c>
      <c r="AN27" s="89">
        <f t="shared" si="19"/>
        <v>50</v>
      </c>
      <c r="AO27" s="89">
        <f t="shared" si="19"/>
        <v>50</v>
      </c>
      <c r="AP27" s="89">
        <f t="shared" si="19"/>
        <v>50</v>
      </c>
      <c r="AQ27" s="89">
        <f t="shared" si="19"/>
        <v>50</v>
      </c>
      <c r="AS27" s="89">
        <f ca="1">Y27+SUM($AE27:OFFSET($AE27,0,12-MONTH(Effective_Date)))+SUM($X27:OFFSET($X27,0,-MONTH(Effective_Date)+1))</f>
        <v>1191.79</v>
      </c>
      <c r="AT27" s="89">
        <f ca="1">SUM($AR27:OFFSET($AR27,0,-MONTH(Effective_Date)))+($AA27*(12-MONTH(Effective_Date)))</f>
        <v>600</v>
      </c>
      <c r="AU27" s="89">
        <f t="shared" si="20"/>
        <v>600</v>
      </c>
      <c r="AV27" s="89">
        <f t="shared" si="20"/>
        <v>600</v>
      </c>
      <c r="AW27" s="89">
        <f t="shared" si="20"/>
        <v>600</v>
      </c>
      <c r="AX27" s="89">
        <f t="shared" si="20"/>
        <v>600</v>
      </c>
    </row>
    <row r="28" spans="2:50" ht="14.25" thickTop="1" thickBot="1" x14ac:dyDescent="0.25">
      <c r="B28" s="98" t="s">
        <v>3047</v>
      </c>
      <c r="C28" s="99"/>
      <c r="D28" s="104">
        <f t="shared" ref="D28:K28" si="21">SUM(D22:D27)</f>
        <v>5428.06</v>
      </c>
      <c r="E28" s="104">
        <f t="shared" si="21"/>
        <v>7024.7400000000007</v>
      </c>
      <c r="F28" s="104">
        <f t="shared" si="21"/>
        <v>9397.8100000000013</v>
      </c>
      <c r="G28" s="104">
        <f t="shared" si="21"/>
        <v>9963.74</v>
      </c>
      <c r="H28" s="104">
        <f t="shared" si="21"/>
        <v>11582.72</v>
      </c>
      <c r="I28" s="104">
        <f t="shared" si="21"/>
        <v>11815.289999999999</v>
      </c>
      <c r="J28" s="104">
        <f t="shared" si="21"/>
        <v>10510.230000000001</v>
      </c>
      <c r="K28" s="104">
        <f t="shared" si="21"/>
        <v>11499.5</v>
      </c>
      <c r="L28" s="169"/>
      <c r="M28" s="104">
        <f t="shared" ref="M28:V28" si="22">SUM(M22:M27)</f>
        <v>896.40000000000009</v>
      </c>
      <c r="N28" s="104">
        <f t="shared" si="22"/>
        <v>1071.83</v>
      </c>
      <c r="O28" s="104">
        <f t="shared" si="22"/>
        <v>572.55999999999995</v>
      </c>
      <c r="P28" s="104">
        <f t="shared" si="22"/>
        <v>877.83999999999992</v>
      </c>
      <c r="Q28" s="104">
        <f t="shared" si="22"/>
        <v>1505.22</v>
      </c>
      <c r="R28" s="104">
        <f t="shared" si="22"/>
        <v>938.26999999999987</v>
      </c>
      <c r="S28" s="104">
        <f t="shared" si="22"/>
        <v>1550.91</v>
      </c>
      <c r="T28" s="104">
        <f t="shared" si="22"/>
        <v>1044.4299999999998</v>
      </c>
      <c r="U28" s="104">
        <f t="shared" si="22"/>
        <v>1434.01</v>
      </c>
      <c r="V28" s="104">
        <f t="shared" si="22"/>
        <v>1082.3399999999999</v>
      </c>
      <c r="W28" s="104">
        <f>SUM(W22:W27)</f>
        <v>774.59999999999991</v>
      </c>
      <c r="X28" s="169"/>
      <c r="Y28" s="104">
        <f>SUM(Y22:Y27)</f>
        <v>884.84</v>
      </c>
      <c r="Z28" s="121">
        <f>SUM(Z22:Z27)</f>
        <v>54.840000000000018</v>
      </c>
      <c r="AA28" s="104">
        <f>SUM(AA22:AA27)</f>
        <v>830</v>
      </c>
      <c r="AB28" s="104">
        <v>0</v>
      </c>
      <c r="AC28" s="104">
        <f>SUM(AC22:AC27)</f>
        <v>1052.7708333333335</v>
      </c>
      <c r="AD28" s="121">
        <f>SUM(AD22:AD27)</f>
        <v>222.77083333333366</v>
      </c>
      <c r="AF28" s="104">
        <f t="shared" ref="AF28:AO28" si="23">SUM(AF22:AF27)</f>
        <v>830</v>
      </c>
      <c r="AG28" s="104">
        <f t="shared" si="23"/>
        <v>830</v>
      </c>
      <c r="AH28" s="104">
        <f t="shared" si="23"/>
        <v>830</v>
      </c>
      <c r="AI28" s="104">
        <f t="shared" si="23"/>
        <v>830</v>
      </c>
      <c r="AJ28" s="104">
        <f t="shared" si="23"/>
        <v>830</v>
      </c>
      <c r="AK28" s="104">
        <f t="shared" si="23"/>
        <v>830</v>
      </c>
      <c r="AL28" s="104">
        <f t="shared" si="23"/>
        <v>830</v>
      </c>
      <c r="AM28" s="104">
        <f t="shared" si="23"/>
        <v>830</v>
      </c>
      <c r="AN28" s="104">
        <f t="shared" si="23"/>
        <v>830</v>
      </c>
      <c r="AO28" s="104">
        <f t="shared" si="23"/>
        <v>830</v>
      </c>
      <c r="AP28" s="104">
        <f>SUM(AP22:AP27)</f>
        <v>830</v>
      </c>
      <c r="AQ28" s="104">
        <f>SUM(AQ22:AQ27)</f>
        <v>830</v>
      </c>
      <c r="AS28" s="104">
        <f t="shared" ref="AS28:AX28" ca="1" si="24">SUM(AS22:AS27)</f>
        <v>10815.79</v>
      </c>
      <c r="AT28" s="104">
        <f t="shared" ca="1" si="24"/>
        <v>9960</v>
      </c>
      <c r="AU28" s="104">
        <f t="shared" si="24"/>
        <v>9960</v>
      </c>
      <c r="AV28" s="104">
        <f t="shared" si="24"/>
        <v>9960</v>
      </c>
      <c r="AW28" s="104">
        <f t="shared" si="24"/>
        <v>9960</v>
      </c>
      <c r="AX28" s="104">
        <f t="shared" si="24"/>
        <v>9960</v>
      </c>
    </row>
    <row r="29" spans="2:50" ht="13.5" thickTop="1" x14ac:dyDescent="0.2">
      <c r="B29" s="105"/>
      <c r="C29" s="94"/>
      <c r="D29" s="94"/>
      <c r="E29" s="94"/>
      <c r="F29" s="94"/>
      <c r="G29" s="94"/>
      <c r="H29" s="94"/>
      <c r="I29" s="94"/>
      <c r="J29" s="94"/>
      <c r="K29" s="94"/>
      <c r="L29" s="94"/>
      <c r="M29" s="94"/>
      <c r="N29" s="94"/>
      <c r="O29" s="94"/>
      <c r="P29" s="94"/>
      <c r="Q29" s="94"/>
      <c r="R29" s="94"/>
      <c r="S29" s="94"/>
      <c r="T29" s="94"/>
      <c r="U29" s="94"/>
      <c r="V29" s="94"/>
      <c r="W29" s="94"/>
      <c r="X29" s="94"/>
      <c r="Y29" s="93"/>
      <c r="Z29" s="93"/>
      <c r="AA29" s="93"/>
      <c r="AB29" s="93"/>
      <c r="AC29" s="93"/>
      <c r="AD29" s="93"/>
      <c r="AF29" s="93"/>
      <c r="AG29" s="93"/>
      <c r="AH29" s="93"/>
      <c r="AI29" s="93"/>
      <c r="AJ29" s="93"/>
      <c r="AK29" s="93"/>
      <c r="AL29" s="93"/>
      <c r="AM29" s="93"/>
      <c r="AN29" s="93"/>
      <c r="AO29" s="93"/>
      <c r="AP29" s="93"/>
      <c r="AQ29" s="93"/>
    </row>
    <row r="30" spans="2:50" x14ac:dyDescent="0.2">
      <c r="B30" s="98" t="s">
        <v>5945</v>
      </c>
      <c r="C30" s="94"/>
      <c r="D30" s="94"/>
      <c r="E30" s="94"/>
      <c r="F30" s="94"/>
      <c r="G30" s="94"/>
      <c r="H30" s="94"/>
      <c r="I30" s="94"/>
      <c r="J30" s="94"/>
      <c r="K30" s="94"/>
      <c r="L30" s="94"/>
      <c r="M30" s="94"/>
      <c r="N30" s="94"/>
      <c r="O30" s="94"/>
      <c r="P30" s="94"/>
      <c r="Q30" s="94"/>
      <c r="R30" s="94"/>
      <c r="S30" s="94"/>
      <c r="T30" s="94"/>
      <c r="U30" s="94"/>
      <c r="V30" s="94"/>
      <c r="W30" s="94"/>
      <c r="X30" s="94"/>
      <c r="Y30" s="93"/>
      <c r="Z30" s="93"/>
      <c r="AA30" s="93"/>
      <c r="AB30" s="93"/>
      <c r="AC30" s="93"/>
      <c r="AD30" s="93"/>
      <c r="AF30" s="93"/>
      <c r="AG30" s="93"/>
      <c r="AH30" s="93"/>
      <c r="AI30" s="93"/>
      <c r="AJ30" s="93"/>
      <c r="AK30" s="93"/>
      <c r="AL30" s="93"/>
      <c r="AM30" s="93"/>
      <c r="AN30" s="93"/>
      <c r="AO30" s="93"/>
      <c r="AP30" s="93"/>
      <c r="AQ30" s="93"/>
    </row>
    <row r="31" spans="2:50" x14ac:dyDescent="0.2">
      <c r="B31" s="87" t="s">
        <v>7324</v>
      </c>
      <c r="C31" s="94"/>
      <c r="D31" s="89">
        <v>1178.2899999999997</v>
      </c>
      <c r="E31" s="89">
        <v>6633.8399999999992</v>
      </c>
      <c r="F31" s="89">
        <v>2715.1599999999994</v>
      </c>
      <c r="G31" s="89">
        <v>7364.9299999999994</v>
      </c>
      <c r="H31" s="89">
        <v>3571.880000000001</v>
      </c>
      <c r="I31" s="89">
        <v>389.62</v>
      </c>
      <c r="J31" s="89">
        <v>13935.359999999999</v>
      </c>
      <c r="K31" s="89">
        <v>28345.09</v>
      </c>
      <c r="L31" s="94"/>
      <c r="M31" s="89">
        <v>0</v>
      </c>
      <c r="N31" s="89">
        <v>0</v>
      </c>
      <c r="O31" s="89">
        <v>2827.41</v>
      </c>
      <c r="P31" s="89">
        <v>72.97999999999999</v>
      </c>
      <c r="Q31" s="89">
        <v>837.52</v>
      </c>
      <c r="R31" s="89">
        <v>5459</v>
      </c>
      <c r="S31" s="89">
        <v>5045</v>
      </c>
      <c r="T31" s="89">
        <v>13555</v>
      </c>
      <c r="U31" s="89">
        <v>13384</v>
      </c>
      <c r="V31" s="89">
        <v>23458.560000000001</v>
      </c>
      <c r="W31" s="89">
        <v>2016.04</v>
      </c>
      <c r="X31" s="94"/>
      <c r="Y31" s="89">
        <v>6022.99</v>
      </c>
      <c r="Z31" s="193"/>
      <c r="AA31" s="194"/>
      <c r="AB31" s="89">
        <v>72678.5</v>
      </c>
      <c r="AC31" s="196"/>
      <c r="AD31" s="192"/>
      <c r="AF31" s="89">
        <f>SUMIF(Plans!$H$2:$H$130,Model!$B31&amp;"-"&amp;YEAR(Model!AF$4)&amp;"-"&amp;MONTH(Model!AF$4),Plans!$B$2:$B$130)</f>
        <v>21200</v>
      </c>
      <c r="AG31" s="89">
        <f>SUMIF(Plans!$H$2:$H$130,Model!$B31&amp;"-"&amp;YEAR(Model!AG$4)&amp;"-"&amp;MONTH(Model!AG$4),Plans!$B$2:$B$130)</f>
        <v>13100</v>
      </c>
      <c r="AH31" s="89">
        <f>SUMIF(Plans!$H$2:$H$130,Model!$B31&amp;"-"&amp;YEAR(Model!AH$4)&amp;"-"&amp;MONTH(Model!AH$4),Plans!$B$2:$B$130)</f>
        <v>0</v>
      </c>
      <c r="AI31" s="89">
        <f>SUMIF(Plans!$H$2:$H$130,Model!$B31&amp;"-"&amp;YEAR(Model!AI$4)&amp;"-"&amp;MONTH(Model!AI$4),Plans!$B$2:$B$130)</f>
        <v>0</v>
      </c>
      <c r="AJ31" s="89">
        <f>SUMIF(Plans!$H$2:$H$130,Model!$B31&amp;"-"&amp;YEAR(Model!AJ$4)&amp;"-"&amp;MONTH(Model!AJ$4),Plans!$B$2:$B$130)</f>
        <v>0</v>
      </c>
      <c r="AK31" s="89">
        <f>SUMIF(Plans!$H$2:$H$130,Model!$B31&amp;"-"&amp;YEAR(Model!AK$4)&amp;"-"&amp;MONTH(Model!AK$4),Plans!$B$2:$B$130)</f>
        <v>0</v>
      </c>
      <c r="AL31" s="89">
        <f>SUMIF(Plans!$H$2:$H$130,Model!$B31&amp;"-"&amp;YEAR(Model!AL$4)&amp;"-"&amp;MONTH(Model!AL$4),Plans!$B$2:$B$130)</f>
        <v>0</v>
      </c>
      <c r="AM31" s="89">
        <f>SUMIF(Plans!$H$2:$H$130,Model!$B31&amp;"-"&amp;YEAR(Model!AM$4)&amp;"-"&amp;MONTH(Model!AM$4),Plans!$B$2:$B$130)</f>
        <v>0</v>
      </c>
      <c r="AN31" s="89">
        <f>SUMIF(Plans!$H$2:$H$130,Model!$B31&amp;"-"&amp;YEAR(Model!AN$4)&amp;"-"&amp;MONTH(Model!AN$4),Plans!$B$2:$B$130)</f>
        <v>0</v>
      </c>
      <c r="AO31" s="89">
        <f>SUMIF(Plans!$H$2:$H$130,Model!$B31&amp;"-"&amp;YEAR(Model!AO$4)&amp;"-"&amp;MONTH(Model!AO$4),Plans!$B$2:$B$130)</f>
        <v>0</v>
      </c>
      <c r="AP31" s="89">
        <f>SUMIF(Plans!$H$2:$H$130,Model!$B31&amp;"-"&amp;YEAR(Model!AP$4)&amp;"-"&amp;MONTH(Model!AP$4),Plans!$B$2:$B$130)</f>
        <v>0</v>
      </c>
      <c r="AQ31" s="89">
        <f>SUMIF(Plans!$H$2:$H$130,Model!$B31&amp;"-"&amp;YEAR(Model!AQ$4)&amp;"-"&amp;MONTH(Model!AQ$4),Plans!$B$2:$B$130)</f>
        <v>0</v>
      </c>
      <c r="AS31" s="89">
        <f>SUMIF(Plans!$G$2:$G$130,Model!$B31&amp;"-"&amp;Model!AS$4,Plans!$B$2:$B$130)</f>
        <v>75000</v>
      </c>
      <c r="AT31" s="89">
        <f>SUMIF(Plans!$G$2:$G$130,Model!$B31&amp;"-"&amp;Model!AT$4,Plans!$B$2:$B$130)</f>
        <v>0</v>
      </c>
      <c r="AU31" s="89">
        <f>SUMIF(Plans!$G$2:$G$130,Model!$B31&amp;"-"&amp;Model!AU$4,Plans!$B$2:$B$130)</f>
        <v>0</v>
      </c>
      <c r="AV31" s="89">
        <f>SUMIF(Plans!$G$2:$G$130,Model!$B31&amp;"-"&amp;Model!AV$4,Plans!$B$2:$B$130)</f>
        <v>0</v>
      </c>
      <c r="AW31" s="89">
        <f>SUMIF(Plans!$G$2:$G$130,Model!$B31&amp;"-"&amp;Model!AW$4,Plans!$B$2:$B$130)</f>
        <v>0</v>
      </c>
      <c r="AX31" s="89">
        <f>SUMIF(Plans!$G$2:$G$130,Model!$B31&amp;"-"&amp;Model!AX$4,Plans!$B$2:$B$130)</f>
        <v>0</v>
      </c>
    </row>
    <row r="32" spans="2:50" x14ac:dyDescent="0.2">
      <c r="B32" s="87" t="s">
        <v>4599</v>
      </c>
      <c r="C32" s="94"/>
      <c r="D32" s="89">
        <v>10322.219999999998</v>
      </c>
      <c r="E32" s="89">
        <v>9055.369999999999</v>
      </c>
      <c r="F32" s="89">
        <v>16050.329999999998</v>
      </c>
      <c r="G32" s="89">
        <v>7567.9000000000015</v>
      </c>
      <c r="H32" s="89">
        <v>4763.3599999999988</v>
      </c>
      <c r="I32" s="89">
        <v>13651.449999999997</v>
      </c>
      <c r="J32" s="89">
        <v>11938.05</v>
      </c>
      <c r="K32" s="89">
        <v>6592.1899999999978</v>
      </c>
      <c r="L32" s="94"/>
      <c r="M32" s="89">
        <v>757.7700000000001</v>
      </c>
      <c r="N32" s="89">
        <v>145.65</v>
      </c>
      <c r="O32" s="89">
        <v>1949.69</v>
      </c>
      <c r="P32" s="89">
        <v>45</v>
      </c>
      <c r="Q32" s="89">
        <v>556</v>
      </c>
      <c r="R32" s="89">
        <v>687.94000000000017</v>
      </c>
      <c r="S32" s="89">
        <v>686.39</v>
      </c>
      <c r="T32" s="89">
        <v>240.51000000000002</v>
      </c>
      <c r="U32" s="89">
        <v>154.42999999999998</v>
      </c>
      <c r="V32" s="89">
        <v>70</v>
      </c>
      <c r="W32" s="89">
        <v>0</v>
      </c>
      <c r="X32" s="94"/>
      <c r="Y32" s="89">
        <v>15.94</v>
      </c>
      <c r="Z32" s="193"/>
      <c r="AA32" s="194"/>
      <c r="AB32" s="89">
        <v>5309.3199999999988</v>
      </c>
      <c r="AC32" s="196"/>
      <c r="AD32" s="192"/>
      <c r="AF32" s="89">
        <f>SUMIF(Plans!$H$2:$H$130,Model!$B32&amp;"-"&amp;YEAR(Model!AF$4)&amp;"-"&amp;MONTH(Model!AF$4),Plans!$B$2:$B$130)</f>
        <v>1100</v>
      </c>
      <c r="AG32" s="89">
        <f>SUMIF(Plans!$H$2:$H$130,Model!$B32&amp;"-"&amp;YEAR(Model!AG$4)&amp;"-"&amp;MONTH(Model!AG$4),Plans!$B$2:$B$130)</f>
        <v>6250</v>
      </c>
      <c r="AH32" s="89">
        <f>SUMIF(Plans!$H$2:$H$130,Model!$B32&amp;"-"&amp;YEAR(Model!AH$4)&amp;"-"&amp;MONTH(Model!AH$4),Plans!$B$2:$B$130)</f>
        <v>3000</v>
      </c>
      <c r="AI32" s="89">
        <f>SUMIF(Plans!$H$2:$H$130,Model!$B32&amp;"-"&amp;YEAR(Model!AI$4)&amp;"-"&amp;MONTH(Model!AI$4),Plans!$B$2:$B$130)</f>
        <v>0</v>
      </c>
      <c r="AJ32" s="89">
        <f>SUMIF(Plans!$H$2:$H$130,Model!$B32&amp;"-"&amp;YEAR(Model!AJ$4)&amp;"-"&amp;MONTH(Model!AJ$4),Plans!$B$2:$B$130)</f>
        <v>0</v>
      </c>
      <c r="AK32" s="89">
        <f>SUMIF(Plans!$H$2:$H$130,Model!$B32&amp;"-"&amp;YEAR(Model!AK$4)&amp;"-"&amp;MONTH(Model!AK$4),Plans!$B$2:$B$130)</f>
        <v>0</v>
      </c>
      <c r="AL32" s="89">
        <f>SUMIF(Plans!$H$2:$H$130,Model!$B32&amp;"-"&amp;YEAR(Model!AL$4)&amp;"-"&amp;MONTH(Model!AL$4),Plans!$B$2:$B$130)</f>
        <v>0</v>
      </c>
      <c r="AM32" s="89">
        <f>SUMIF(Plans!$H$2:$H$130,Model!$B32&amp;"-"&amp;YEAR(Model!AM$4)&amp;"-"&amp;MONTH(Model!AM$4),Plans!$B$2:$B$130)</f>
        <v>6000</v>
      </c>
      <c r="AN32" s="89">
        <f>SUMIF(Plans!$H$2:$H$130,Model!$B32&amp;"-"&amp;YEAR(Model!AN$4)&amp;"-"&amp;MONTH(Model!AN$4),Plans!$B$2:$B$130)</f>
        <v>4000</v>
      </c>
      <c r="AO32" s="89">
        <f>SUMIF(Plans!$H$2:$H$130,Model!$B32&amp;"-"&amp;YEAR(Model!AO$4)&amp;"-"&amp;MONTH(Model!AO$4),Plans!$B$2:$B$130)</f>
        <v>0</v>
      </c>
      <c r="AP32" s="89">
        <f>SUMIF(Plans!$H$2:$H$130,Model!$B32&amp;"-"&amp;YEAR(Model!AP$4)&amp;"-"&amp;MONTH(Model!AP$4),Plans!$B$2:$B$130)</f>
        <v>0</v>
      </c>
      <c r="AQ32" s="89">
        <f>SUMIF(Plans!$H$2:$H$130,Model!$B32&amp;"-"&amp;YEAR(Model!AQ$4)&amp;"-"&amp;MONTH(Model!AQ$4),Plans!$B$2:$B$130)</f>
        <v>0</v>
      </c>
      <c r="AS32" s="89">
        <f>SUMIF(Plans!$G$2:$G$130,Model!$B32&amp;"-"&amp;Model!AS$4,Plans!$B$2:$B$130)</f>
        <v>16350</v>
      </c>
      <c r="AT32" s="89">
        <f>SUMIF(Plans!$G$2:$G$130,Model!$B32&amp;"-"&amp;Model!AT$4,Plans!$B$2:$B$130)</f>
        <v>6000</v>
      </c>
      <c r="AU32" s="89">
        <f>SUMIF(Plans!$G$2:$G$130,Model!$B32&amp;"-"&amp;Model!AU$4,Plans!$B$2:$B$130)</f>
        <v>4000</v>
      </c>
      <c r="AV32" s="89">
        <f>SUMIF(Plans!$G$2:$G$130,Model!$B32&amp;"-"&amp;Model!AV$4,Plans!$B$2:$B$130)</f>
        <v>4000</v>
      </c>
      <c r="AW32" s="89">
        <f>SUMIF(Plans!$G$2:$G$130,Model!$B32&amp;"-"&amp;Model!AW$4,Plans!$B$2:$B$130)</f>
        <v>4000</v>
      </c>
      <c r="AX32" s="89">
        <f>SUMIF(Plans!$G$2:$G$130,Model!$B32&amp;"-"&amp;Model!AX$4,Plans!$B$2:$B$130)</f>
        <v>4000</v>
      </c>
    </row>
    <row r="33" spans="2:50" x14ac:dyDescent="0.2">
      <c r="B33" s="87" t="s">
        <v>7321</v>
      </c>
      <c r="C33" s="94"/>
      <c r="D33" s="89">
        <v>2774.9100000000003</v>
      </c>
      <c r="E33" s="89">
        <v>24150.33</v>
      </c>
      <c r="F33" s="89">
        <v>4362.3499999999995</v>
      </c>
      <c r="G33" s="89">
        <v>3137.9599999999996</v>
      </c>
      <c r="H33" s="89">
        <v>2274.7300000000005</v>
      </c>
      <c r="I33" s="89">
        <v>8092.0999999999985</v>
      </c>
      <c r="J33" s="89">
        <v>2702.14</v>
      </c>
      <c r="K33" s="89">
        <v>1151.5999999999999</v>
      </c>
      <c r="L33" s="94"/>
      <c r="M33" s="89">
        <v>0</v>
      </c>
      <c r="N33" s="89">
        <v>0</v>
      </c>
      <c r="O33" s="89">
        <v>0</v>
      </c>
      <c r="P33" s="89">
        <v>0</v>
      </c>
      <c r="Q33" s="89">
        <v>440.91</v>
      </c>
      <c r="R33" s="89">
        <v>30</v>
      </c>
      <c r="S33" s="89">
        <v>353.99</v>
      </c>
      <c r="T33" s="89">
        <v>57.75</v>
      </c>
      <c r="U33" s="89">
        <v>0</v>
      </c>
      <c r="V33" s="89">
        <v>34.199999999999996</v>
      </c>
      <c r="W33" s="89">
        <v>46.24</v>
      </c>
      <c r="X33" s="94"/>
      <c r="Y33" s="89">
        <v>490.35</v>
      </c>
      <c r="Z33" s="193"/>
      <c r="AA33" s="194"/>
      <c r="AB33" s="89">
        <v>1453.44</v>
      </c>
      <c r="AC33" s="196"/>
      <c r="AD33" s="192"/>
      <c r="AF33" s="89">
        <f>SUMIF(Plans!$H$2:$H$130,Model!$B33&amp;"-"&amp;YEAR(Model!AF$4)&amp;"-"&amp;MONTH(Model!AF$4),Plans!$B$2:$B$130)</f>
        <v>0</v>
      </c>
      <c r="AG33" s="89">
        <f>SUMIF(Plans!$H$2:$H$130,Model!$B33&amp;"-"&amp;YEAR(Model!AG$4)&amp;"-"&amp;MONTH(Model!AG$4),Plans!$B$2:$B$130)</f>
        <v>0</v>
      </c>
      <c r="AH33" s="89">
        <f>SUMIF(Plans!$H$2:$H$130,Model!$B33&amp;"-"&amp;YEAR(Model!AH$4)&amp;"-"&amp;MONTH(Model!AH$4),Plans!$B$2:$B$130)</f>
        <v>0</v>
      </c>
      <c r="AI33" s="89">
        <f>SUMIF(Plans!$H$2:$H$130,Model!$B33&amp;"-"&amp;YEAR(Model!AI$4)&amp;"-"&amp;MONTH(Model!AI$4),Plans!$B$2:$B$130)</f>
        <v>0</v>
      </c>
      <c r="AJ33" s="89">
        <f>SUMIF(Plans!$H$2:$H$130,Model!$B33&amp;"-"&amp;YEAR(Model!AJ$4)&amp;"-"&amp;MONTH(Model!AJ$4),Plans!$B$2:$B$130)</f>
        <v>0</v>
      </c>
      <c r="AK33" s="89">
        <f>SUMIF(Plans!$H$2:$H$130,Model!$B33&amp;"-"&amp;YEAR(Model!AK$4)&amp;"-"&amp;MONTH(Model!AK$4),Plans!$B$2:$B$130)</f>
        <v>0</v>
      </c>
      <c r="AL33" s="89">
        <f>SUMIF(Plans!$H$2:$H$130,Model!$B33&amp;"-"&amp;YEAR(Model!AL$4)&amp;"-"&amp;MONTH(Model!AL$4),Plans!$B$2:$B$130)</f>
        <v>0</v>
      </c>
      <c r="AM33" s="89">
        <f>SUMIF(Plans!$H$2:$H$130,Model!$B33&amp;"-"&amp;YEAR(Model!AM$4)&amp;"-"&amp;MONTH(Model!AM$4),Plans!$B$2:$B$130)</f>
        <v>0</v>
      </c>
      <c r="AN33" s="89">
        <f>SUMIF(Plans!$H$2:$H$130,Model!$B33&amp;"-"&amp;YEAR(Model!AN$4)&amp;"-"&amp;MONTH(Model!AN$4),Plans!$B$2:$B$130)</f>
        <v>0</v>
      </c>
      <c r="AO33" s="89">
        <f>SUMIF(Plans!$H$2:$H$130,Model!$B33&amp;"-"&amp;YEAR(Model!AO$4)&amp;"-"&amp;MONTH(Model!AO$4),Plans!$B$2:$B$130)</f>
        <v>0</v>
      </c>
      <c r="AP33" s="89">
        <f>SUMIF(Plans!$H$2:$H$130,Model!$B33&amp;"-"&amp;YEAR(Model!AP$4)&amp;"-"&amp;MONTH(Model!AP$4),Plans!$B$2:$B$130)</f>
        <v>0</v>
      </c>
      <c r="AQ33" s="89">
        <f>SUMIF(Plans!$H$2:$H$130,Model!$B33&amp;"-"&amp;YEAR(Model!AQ$4)&amp;"-"&amp;MONTH(Model!AQ$4),Plans!$B$2:$B$130)</f>
        <v>0</v>
      </c>
      <c r="AS33" s="89">
        <f>SUMIF(Plans!$G$2:$G$130,Model!$B33&amp;"-"&amp;Model!AS$4,Plans!$B$2:$B$130)</f>
        <v>1300</v>
      </c>
      <c r="AT33" s="89">
        <f>SUMIF(Plans!$G$2:$G$130,Model!$B33&amp;"-"&amp;Model!AT$4,Plans!$B$2:$B$130)</f>
        <v>800</v>
      </c>
      <c r="AU33" s="89">
        <f>SUMIF(Plans!$G$2:$G$130,Model!$B33&amp;"-"&amp;Model!AU$4,Plans!$B$2:$B$130)</f>
        <v>0</v>
      </c>
      <c r="AV33" s="89">
        <f>SUMIF(Plans!$G$2:$G$130,Model!$B33&amp;"-"&amp;Model!AV$4,Plans!$B$2:$B$130)</f>
        <v>0</v>
      </c>
      <c r="AW33" s="89">
        <f>SUMIF(Plans!$G$2:$G$130,Model!$B33&amp;"-"&amp;Model!AW$4,Plans!$B$2:$B$130)</f>
        <v>0</v>
      </c>
      <c r="AX33" s="89">
        <f>SUMIF(Plans!$G$2:$G$130,Model!$B33&amp;"-"&amp;Model!AX$4,Plans!$B$2:$B$130)</f>
        <v>0</v>
      </c>
    </row>
    <row r="34" spans="2:50" x14ac:dyDescent="0.2">
      <c r="B34" s="87" t="s">
        <v>5946</v>
      </c>
      <c r="C34" s="94"/>
      <c r="D34" s="89">
        <v>0</v>
      </c>
      <c r="E34" s="89">
        <v>0</v>
      </c>
      <c r="F34" s="89">
        <v>537.6</v>
      </c>
      <c r="G34" s="89">
        <v>1108.56</v>
      </c>
      <c r="H34" s="89">
        <v>774.07999999999993</v>
      </c>
      <c r="I34" s="89">
        <v>1673.6300000000003</v>
      </c>
      <c r="J34" s="89">
        <v>2575.38</v>
      </c>
      <c r="K34" s="89">
        <v>130.15</v>
      </c>
      <c r="L34" s="94"/>
      <c r="M34" s="89">
        <v>130.15</v>
      </c>
      <c r="N34" s="89">
        <v>0</v>
      </c>
      <c r="O34" s="89">
        <v>0</v>
      </c>
      <c r="P34" s="89">
        <v>0</v>
      </c>
      <c r="Q34" s="89">
        <v>0</v>
      </c>
      <c r="R34" s="89">
        <v>0</v>
      </c>
      <c r="S34" s="89">
        <v>0</v>
      </c>
      <c r="T34" s="89">
        <v>0</v>
      </c>
      <c r="U34" s="89">
        <v>0</v>
      </c>
      <c r="V34" s="89">
        <v>0</v>
      </c>
      <c r="W34" s="89">
        <v>0</v>
      </c>
      <c r="X34" s="94"/>
      <c r="Y34" s="89">
        <v>1083.6299999999999</v>
      </c>
      <c r="Z34" s="193"/>
      <c r="AA34" s="194"/>
      <c r="AB34" s="89">
        <v>1213.78</v>
      </c>
      <c r="AC34" s="196"/>
      <c r="AD34" s="192"/>
      <c r="AF34" s="89">
        <f>SUMIF(Plans!$H$2:$H$130,Model!$B34&amp;"-"&amp;YEAR(Model!AF$4)&amp;"-"&amp;MONTH(Model!AF$4),Plans!$B$2:$B$130)</f>
        <v>0</v>
      </c>
      <c r="AG34" s="89">
        <f>SUMIF(Plans!$H$2:$H$130,Model!$B34&amp;"-"&amp;YEAR(Model!AG$4)&amp;"-"&amp;MONTH(Model!AG$4),Plans!$B$2:$B$130)</f>
        <v>600</v>
      </c>
      <c r="AH34" s="89">
        <f>SUMIF(Plans!$H$2:$H$130,Model!$B34&amp;"-"&amp;YEAR(Model!AH$4)&amp;"-"&amp;MONTH(Model!AH$4),Plans!$B$2:$B$130)</f>
        <v>0</v>
      </c>
      <c r="AI34" s="89">
        <f>SUMIF(Plans!$H$2:$H$130,Model!$B34&amp;"-"&amp;YEAR(Model!AI$4)&amp;"-"&amp;MONTH(Model!AI$4),Plans!$B$2:$B$130)</f>
        <v>0</v>
      </c>
      <c r="AJ34" s="89">
        <f>SUMIF(Plans!$H$2:$H$130,Model!$B34&amp;"-"&amp;YEAR(Model!AJ$4)&amp;"-"&amp;MONTH(Model!AJ$4),Plans!$B$2:$B$130)</f>
        <v>0</v>
      </c>
      <c r="AK34" s="89">
        <f>SUMIF(Plans!$H$2:$H$130,Model!$B34&amp;"-"&amp;YEAR(Model!AK$4)&amp;"-"&amp;MONTH(Model!AK$4),Plans!$B$2:$B$130)</f>
        <v>0</v>
      </c>
      <c r="AL34" s="89">
        <f>SUMIF(Plans!$H$2:$H$130,Model!$B34&amp;"-"&amp;YEAR(Model!AL$4)&amp;"-"&amp;MONTH(Model!AL$4),Plans!$B$2:$B$130)</f>
        <v>0</v>
      </c>
      <c r="AM34" s="89">
        <f>SUMIF(Plans!$H$2:$H$130,Model!$B34&amp;"-"&amp;YEAR(Model!AM$4)&amp;"-"&amp;MONTH(Model!AM$4),Plans!$B$2:$B$130)</f>
        <v>0</v>
      </c>
      <c r="AN34" s="89">
        <f>SUMIF(Plans!$H$2:$H$130,Model!$B34&amp;"-"&amp;YEAR(Model!AN$4)&amp;"-"&amp;MONTH(Model!AN$4),Plans!$B$2:$B$130)</f>
        <v>0</v>
      </c>
      <c r="AO34" s="89">
        <f>SUMIF(Plans!$H$2:$H$130,Model!$B34&amp;"-"&amp;YEAR(Model!AO$4)&amp;"-"&amp;MONTH(Model!AO$4),Plans!$B$2:$B$130)</f>
        <v>0</v>
      </c>
      <c r="AP34" s="89">
        <f>SUMIF(Plans!$H$2:$H$130,Model!$B34&amp;"-"&amp;YEAR(Model!AP$4)&amp;"-"&amp;MONTH(Model!AP$4),Plans!$B$2:$B$130)</f>
        <v>0</v>
      </c>
      <c r="AQ34" s="89">
        <f>SUMIF(Plans!$H$2:$H$130,Model!$B34&amp;"-"&amp;YEAR(Model!AQ$4)&amp;"-"&amp;MONTH(Model!AQ$4),Plans!$B$2:$B$130)</f>
        <v>0</v>
      </c>
      <c r="AS34" s="89">
        <f>SUMIF(Plans!$G$2:$G$130,Model!$B34&amp;"-"&amp;Model!AS$4,Plans!$B$2:$B$130)</f>
        <v>1000</v>
      </c>
      <c r="AT34" s="89">
        <f>SUMIF(Plans!$G$2:$G$130,Model!$B34&amp;"-"&amp;Model!AT$4,Plans!$B$2:$B$130)</f>
        <v>800</v>
      </c>
      <c r="AU34" s="89">
        <f>SUMIF(Plans!$G$2:$G$130,Model!$B34&amp;"-"&amp;Model!AU$4,Plans!$B$2:$B$130)</f>
        <v>0</v>
      </c>
      <c r="AV34" s="89">
        <f>SUMIF(Plans!$G$2:$G$130,Model!$B34&amp;"-"&amp;Model!AV$4,Plans!$B$2:$B$130)</f>
        <v>0</v>
      </c>
      <c r="AW34" s="89">
        <f>SUMIF(Plans!$G$2:$G$130,Model!$B34&amp;"-"&amp;Model!AW$4,Plans!$B$2:$B$130)</f>
        <v>0</v>
      </c>
      <c r="AX34" s="89">
        <f>SUMIF(Plans!$G$2:$G$130,Model!$B34&amp;"-"&amp;Model!AX$4,Plans!$B$2:$B$130)</f>
        <v>0</v>
      </c>
    </row>
    <row r="35" spans="2:50" ht="13.5" thickBot="1" x14ac:dyDescent="0.25">
      <c r="B35" s="87" t="s">
        <v>7154</v>
      </c>
      <c r="C35" s="99"/>
      <c r="D35" s="89">
        <v>917.15</v>
      </c>
      <c r="E35" s="89">
        <v>1570</v>
      </c>
      <c r="F35" s="89">
        <v>1387.8899999999999</v>
      </c>
      <c r="G35" s="89">
        <v>702.18000000000006</v>
      </c>
      <c r="H35" s="89">
        <v>1650.48</v>
      </c>
      <c r="I35" s="89">
        <v>963.5</v>
      </c>
      <c r="J35" s="89">
        <v>4041.1800000000003</v>
      </c>
      <c r="K35" s="89">
        <v>5565.56</v>
      </c>
      <c r="L35" s="169"/>
      <c r="M35" s="89">
        <v>872</v>
      </c>
      <c r="N35" s="89">
        <v>0</v>
      </c>
      <c r="O35" s="89">
        <v>0</v>
      </c>
      <c r="P35" s="89">
        <v>0</v>
      </c>
      <c r="Q35" s="89">
        <v>26</v>
      </c>
      <c r="R35" s="89">
        <v>404</v>
      </c>
      <c r="S35" s="89">
        <v>375.56</v>
      </c>
      <c r="T35" s="89">
        <v>375</v>
      </c>
      <c r="U35" s="89">
        <v>375</v>
      </c>
      <c r="V35" s="89">
        <v>375</v>
      </c>
      <c r="W35" s="89">
        <v>394.99</v>
      </c>
      <c r="X35" s="69"/>
      <c r="Y35" s="89">
        <v>750</v>
      </c>
      <c r="Z35" s="193"/>
      <c r="AA35" s="194"/>
      <c r="AB35" s="89">
        <v>3947.5499999999997</v>
      </c>
      <c r="AC35" s="196"/>
      <c r="AD35" s="195"/>
      <c r="AF35" s="89">
        <f>SUMIF(Plans!$H$2:$H$130,Model!$B35&amp;"-"&amp;YEAR(Model!AF$4)&amp;"-"&amp;MONTH(Model!AF$4),Plans!$B$2:$B$130)</f>
        <v>400</v>
      </c>
      <c r="AG35" s="89">
        <f>SUMIF(Plans!$H$2:$H$130,Model!$B35&amp;"-"&amp;YEAR(Model!AG$4)&amp;"-"&amp;MONTH(Model!AG$4),Plans!$B$2:$B$130)</f>
        <v>600</v>
      </c>
      <c r="AH35" s="89">
        <f>SUMIF(Plans!$H$2:$H$130,Model!$B35&amp;"-"&amp;YEAR(Model!AH$4)&amp;"-"&amp;MONTH(Model!AH$4),Plans!$B$2:$B$130)</f>
        <v>600</v>
      </c>
      <c r="AI35" s="89">
        <f>SUMIF(Plans!$H$2:$H$130,Model!$B35&amp;"-"&amp;YEAR(Model!AI$4)&amp;"-"&amp;MONTH(Model!AI$4),Plans!$B$2:$B$130)</f>
        <v>600</v>
      </c>
      <c r="AJ35" s="89">
        <f>SUMIF(Plans!$H$2:$H$130,Model!$B35&amp;"-"&amp;YEAR(Model!AJ$4)&amp;"-"&amp;MONTH(Model!AJ$4),Plans!$B$2:$B$130)</f>
        <v>1500</v>
      </c>
      <c r="AK35" s="89">
        <f>SUMIF(Plans!$H$2:$H$130,Model!$B35&amp;"-"&amp;YEAR(Model!AK$4)&amp;"-"&amp;MONTH(Model!AK$4),Plans!$B$2:$B$130)</f>
        <v>1500</v>
      </c>
      <c r="AL35" s="89">
        <f>SUMIF(Plans!$H$2:$H$130,Model!$B35&amp;"-"&amp;YEAR(Model!AL$4)&amp;"-"&amp;MONTH(Model!AL$4),Plans!$B$2:$B$130)</f>
        <v>1500</v>
      </c>
      <c r="AM35" s="89">
        <f>SUMIF(Plans!$H$2:$H$130,Model!$B35&amp;"-"&amp;YEAR(Model!AM$4)&amp;"-"&amp;MONTH(Model!AM$4),Plans!$B$2:$B$130)</f>
        <v>1500</v>
      </c>
      <c r="AN35" s="89">
        <f>SUMIF(Plans!$H$2:$H$130,Model!$B35&amp;"-"&amp;YEAR(Model!AN$4)&amp;"-"&amp;MONTH(Model!AN$4),Plans!$B$2:$B$130)</f>
        <v>1500</v>
      </c>
      <c r="AO35" s="89">
        <f>SUMIF(Plans!$H$2:$H$130,Model!$B35&amp;"-"&amp;YEAR(Model!AO$4)&amp;"-"&amp;MONTH(Model!AO$4),Plans!$B$2:$B$130)</f>
        <v>1500</v>
      </c>
      <c r="AP35" s="89">
        <f>SUMIF(Plans!$H$2:$H$130,Model!$B35&amp;"-"&amp;YEAR(Model!AP$4)&amp;"-"&amp;MONTH(Model!AP$4),Plans!$B$2:$B$130)</f>
        <v>1500</v>
      </c>
      <c r="AQ35" s="89">
        <f>SUMIF(Plans!$H$2:$H$130,Model!$B35&amp;"-"&amp;YEAR(Model!AQ$4)&amp;"-"&amp;MONTH(Model!AQ$4),Plans!$B$2:$B$130)</f>
        <v>1500</v>
      </c>
      <c r="AS35" s="89">
        <f>SUMIF(Plans!$G$2:$G$130,Model!$B35&amp;"-"&amp;Model!AS$4,Plans!$B$2:$B$130)</f>
        <v>10600</v>
      </c>
      <c r="AT35" s="89">
        <f>SUMIF(Plans!$G$2:$G$130,Model!$B35&amp;"-"&amp;Model!AT$4,Plans!$B$2:$B$130)</f>
        <v>13800</v>
      </c>
      <c r="AU35" s="89">
        <f>SUMIF(Plans!$G$2:$G$130,Model!$B35&amp;"-"&amp;Model!AU$4,Plans!$B$2:$B$130)</f>
        <v>9600</v>
      </c>
      <c r="AV35" s="89">
        <f>SUMIF(Plans!$G$2:$G$130,Model!$B35&amp;"-"&amp;Model!AV$4,Plans!$B$2:$B$130)</f>
        <v>3600</v>
      </c>
      <c r="AW35" s="89">
        <f>SUMIF(Plans!$G$2:$G$130,Model!$B35&amp;"-"&amp;Model!AW$4,Plans!$B$2:$B$130)</f>
        <v>0</v>
      </c>
      <c r="AX35" s="89">
        <f>SUMIF(Plans!$G$2:$G$130,Model!$B35&amp;"-"&amp;Model!AX$4,Plans!$B$2:$B$130)</f>
        <v>0</v>
      </c>
    </row>
    <row r="36" spans="2:50" ht="14.25" thickTop="1" thickBot="1" x14ac:dyDescent="0.25">
      <c r="B36" s="98" t="s">
        <v>5947</v>
      </c>
      <c r="C36" s="94"/>
      <c r="D36" s="104">
        <f>SUM(D31:D35)</f>
        <v>15192.569999999996</v>
      </c>
      <c r="E36" s="104">
        <f t="shared" ref="E36:K36" si="25">SUM(E31:E35)</f>
        <v>41409.54</v>
      </c>
      <c r="F36" s="104">
        <f t="shared" si="25"/>
        <v>25053.329999999994</v>
      </c>
      <c r="G36" s="104">
        <f t="shared" si="25"/>
        <v>19881.530000000002</v>
      </c>
      <c r="H36" s="104">
        <f t="shared" si="25"/>
        <v>13034.53</v>
      </c>
      <c r="I36" s="104">
        <f t="shared" si="25"/>
        <v>24770.3</v>
      </c>
      <c r="J36" s="104">
        <f t="shared" si="25"/>
        <v>35192.11</v>
      </c>
      <c r="K36" s="104">
        <f t="shared" si="25"/>
        <v>41784.589999999997</v>
      </c>
      <c r="L36" s="94"/>
      <c r="M36" s="104">
        <f t="shared" ref="M36:W36" si="26">SUM(M31:M35)</f>
        <v>1759.92</v>
      </c>
      <c r="N36" s="104">
        <f t="shared" si="26"/>
        <v>145.65</v>
      </c>
      <c r="O36" s="104">
        <f t="shared" si="26"/>
        <v>4777.1000000000004</v>
      </c>
      <c r="P36" s="104">
        <f t="shared" si="26"/>
        <v>117.97999999999999</v>
      </c>
      <c r="Q36" s="104">
        <f t="shared" si="26"/>
        <v>1860.43</v>
      </c>
      <c r="R36" s="104">
        <f t="shared" si="26"/>
        <v>6580.9400000000005</v>
      </c>
      <c r="S36" s="104">
        <f t="shared" si="26"/>
        <v>6460.9400000000005</v>
      </c>
      <c r="T36" s="104">
        <f t="shared" si="26"/>
        <v>14228.26</v>
      </c>
      <c r="U36" s="104">
        <f t="shared" si="26"/>
        <v>13913.43</v>
      </c>
      <c r="V36" s="104">
        <f t="shared" si="26"/>
        <v>23937.760000000002</v>
      </c>
      <c r="W36" s="104">
        <f t="shared" si="26"/>
        <v>2457.2699999999995</v>
      </c>
      <c r="X36" s="94"/>
      <c r="Y36" s="104">
        <f>SUM(Y31:Y35)</f>
        <v>8362.91</v>
      </c>
      <c r="Z36" s="193"/>
      <c r="AA36" s="194"/>
      <c r="AB36" s="104">
        <f>SUM(AB31:AB35)</f>
        <v>84602.59</v>
      </c>
      <c r="AC36" s="196"/>
      <c r="AD36" s="192"/>
      <c r="AF36" s="104">
        <f t="shared" ref="AF36:AQ36" si="27">SUM(AF31:AF35)</f>
        <v>22700</v>
      </c>
      <c r="AG36" s="104">
        <f t="shared" si="27"/>
        <v>20550</v>
      </c>
      <c r="AH36" s="104">
        <f t="shared" si="27"/>
        <v>3600</v>
      </c>
      <c r="AI36" s="104">
        <f t="shared" si="27"/>
        <v>600</v>
      </c>
      <c r="AJ36" s="104">
        <f t="shared" si="27"/>
        <v>1500</v>
      </c>
      <c r="AK36" s="104">
        <f t="shared" si="27"/>
        <v>1500</v>
      </c>
      <c r="AL36" s="104">
        <f t="shared" si="27"/>
        <v>1500</v>
      </c>
      <c r="AM36" s="104">
        <f t="shared" si="27"/>
        <v>7500</v>
      </c>
      <c r="AN36" s="104">
        <f t="shared" si="27"/>
        <v>5500</v>
      </c>
      <c r="AO36" s="104">
        <f t="shared" si="27"/>
        <v>1500</v>
      </c>
      <c r="AP36" s="104">
        <f t="shared" si="27"/>
        <v>1500</v>
      </c>
      <c r="AQ36" s="104">
        <f t="shared" si="27"/>
        <v>1500</v>
      </c>
      <c r="AS36" s="104">
        <f t="shared" ref="AS36:AX36" si="28">SUM(AS31:AS35)</f>
        <v>104250</v>
      </c>
      <c r="AT36" s="104">
        <f t="shared" si="28"/>
        <v>21400</v>
      </c>
      <c r="AU36" s="104">
        <f t="shared" si="28"/>
        <v>13600</v>
      </c>
      <c r="AV36" s="104">
        <f t="shared" si="28"/>
        <v>7600</v>
      </c>
      <c r="AW36" s="104">
        <f t="shared" si="28"/>
        <v>4000</v>
      </c>
      <c r="AX36" s="104">
        <f t="shared" si="28"/>
        <v>4000</v>
      </c>
    </row>
    <row r="37" spans="2:50" ht="14.25" thickTop="1" thickBot="1" x14ac:dyDescent="0.25">
      <c r="C37" s="94"/>
      <c r="D37" s="94"/>
      <c r="E37" s="94"/>
      <c r="F37" s="94"/>
      <c r="G37" s="94"/>
      <c r="H37" s="94"/>
      <c r="I37" s="94"/>
      <c r="J37" s="94"/>
      <c r="K37" s="94"/>
      <c r="L37" s="94"/>
      <c r="M37" s="94"/>
      <c r="N37" s="94"/>
      <c r="O37" s="94"/>
      <c r="P37" s="94"/>
      <c r="Q37" s="94"/>
      <c r="R37" s="94"/>
      <c r="S37" s="94"/>
      <c r="T37" s="94"/>
      <c r="U37" s="94"/>
      <c r="V37" s="94"/>
      <c r="W37" s="94"/>
      <c r="X37" s="94"/>
      <c r="Y37" s="93"/>
      <c r="Z37" s="192"/>
      <c r="AA37" s="192"/>
      <c r="AB37" s="93"/>
      <c r="AC37" s="93"/>
      <c r="AD37" s="192"/>
      <c r="AF37" s="93"/>
      <c r="AG37" s="93"/>
      <c r="AH37" s="93"/>
      <c r="AI37" s="93"/>
      <c r="AJ37" s="93"/>
      <c r="AK37" s="93"/>
      <c r="AL37" s="93"/>
      <c r="AM37" s="93"/>
      <c r="AN37" s="93"/>
      <c r="AO37" s="93"/>
      <c r="AP37" s="93"/>
      <c r="AQ37" s="93"/>
    </row>
    <row r="38" spans="2:50" ht="14.25" thickTop="1" thickBot="1" x14ac:dyDescent="0.25">
      <c r="B38" s="98" t="s">
        <v>379</v>
      </c>
      <c r="C38" s="99"/>
      <c r="D38" s="104">
        <f t="shared" ref="D38:K38" si="29">D36 + D28 + D19</f>
        <v>51999.229999999996</v>
      </c>
      <c r="E38" s="104">
        <f t="shared" si="29"/>
        <v>81581.320000000007</v>
      </c>
      <c r="F38" s="104">
        <f t="shared" si="29"/>
        <v>74146.429999999993</v>
      </c>
      <c r="G38" s="104">
        <f t="shared" si="29"/>
        <v>75829.98</v>
      </c>
      <c r="H38" s="104">
        <f t="shared" si="29"/>
        <v>62301.440000000002</v>
      </c>
      <c r="I38" s="104">
        <f t="shared" si="29"/>
        <v>78160.95</v>
      </c>
      <c r="J38" s="104">
        <f>J36 + J28 + J19</f>
        <v>87014.569999999992</v>
      </c>
      <c r="K38" s="104">
        <f t="shared" si="29"/>
        <v>93736.85</v>
      </c>
      <c r="L38" s="169"/>
      <c r="M38" s="104">
        <f t="shared" ref="M38:W38" si="30">M36 + M28 + M19</f>
        <v>5671.2</v>
      </c>
      <c r="N38" s="104">
        <f t="shared" si="30"/>
        <v>4677.5300000000007</v>
      </c>
      <c r="O38" s="104">
        <f t="shared" si="30"/>
        <v>8459.64</v>
      </c>
      <c r="P38" s="104">
        <f t="shared" si="30"/>
        <v>4052.21</v>
      </c>
      <c r="Q38" s="104">
        <f t="shared" si="30"/>
        <v>6549.67</v>
      </c>
      <c r="R38" s="104">
        <f t="shared" si="30"/>
        <v>11940.11</v>
      </c>
      <c r="S38" s="104">
        <f t="shared" si="30"/>
        <v>11649.23</v>
      </c>
      <c r="T38" s="104">
        <f t="shared" si="30"/>
        <v>18495.29</v>
      </c>
      <c r="U38" s="104">
        <f t="shared" si="30"/>
        <v>18557.09</v>
      </c>
      <c r="V38" s="104">
        <f t="shared" si="30"/>
        <v>27975.65</v>
      </c>
      <c r="W38" s="104">
        <f t="shared" si="30"/>
        <v>7355.1999999999989</v>
      </c>
      <c r="X38" s="169"/>
      <c r="Y38" s="104">
        <f>Y36 + Y28 + Y19</f>
        <v>13276.09</v>
      </c>
      <c r="Z38" s="193"/>
      <c r="AA38" s="194"/>
      <c r="AB38" s="104">
        <f>AB36 + AB28 + AB19</f>
        <v>126025.65999999999</v>
      </c>
      <c r="AC38" s="196"/>
      <c r="AD38" s="192"/>
      <c r="AF38" s="104">
        <f t="shared" ref="AF38:AQ38" si="31">AF28+AF19+AF36</f>
        <v>26940</v>
      </c>
      <c r="AG38" s="104">
        <f t="shared" si="31"/>
        <v>24790</v>
      </c>
      <c r="AH38" s="104">
        <f t="shared" si="31"/>
        <v>7840</v>
      </c>
      <c r="AI38" s="104">
        <f t="shared" si="31"/>
        <v>4840</v>
      </c>
      <c r="AJ38" s="104">
        <f t="shared" si="31"/>
        <v>5740</v>
      </c>
      <c r="AK38" s="104">
        <f t="shared" si="31"/>
        <v>5740</v>
      </c>
      <c r="AL38" s="104">
        <f t="shared" si="31"/>
        <v>5740</v>
      </c>
      <c r="AM38" s="104">
        <f t="shared" si="31"/>
        <v>11740</v>
      </c>
      <c r="AN38" s="104">
        <f t="shared" si="31"/>
        <v>9740</v>
      </c>
      <c r="AO38" s="104">
        <f t="shared" si="31"/>
        <v>5740</v>
      </c>
      <c r="AP38" s="104">
        <f t="shared" si="31"/>
        <v>5740</v>
      </c>
      <c r="AQ38" s="104">
        <f t="shared" si="31"/>
        <v>5740</v>
      </c>
      <c r="AS38" s="104">
        <f t="shared" ref="AS38:AX38" ca="1" si="32">AS28+AS19+AS36</f>
        <v>156662.66</v>
      </c>
      <c r="AT38" s="104">
        <f t="shared" ca="1" si="32"/>
        <v>72280</v>
      </c>
      <c r="AU38" s="104">
        <f t="shared" si="32"/>
        <v>64480</v>
      </c>
      <c r="AV38" s="104">
        <f t="shared" si="32"/>
        <v>58480</v>
      </c>
      <c r="AW38" s="104">
        <f t="shared" si="32"/>
        <v>54880</v>
      </c>
      <c r="AX38" s="104">
        <f t="shared" si="32"/>
        <v>54880</v>
      </c>
    </row>
    <row r="39" spans="2:50" ht="14.25" thickTop="1" thickBot="1" x14ac:dyDescent="0.25">
      <c r="B39" s="105"/>
      <c r="C39" s="94"/>
      <c r="D39" s="94"/>
      <c r="E39" s="94"/>
      <c r="F39" s="94"/>
      <c r="G39" s="94"/>
      <c r="H39" s="94"/>
      <c r="I39" s="94"/>
      <c r="J39" s="94"/>
      <c r="K39" s="94"/>
      <c r="L39" s="94"/>
      <c r="M39" s="94"/>
      <c r="N39" s="94"/>
      <c r="O39" s="94"/>
      <c r="P39" s="94"/>
      <c r="Q39" s="94"/>
      <c r="R39" s="94"/>
      <c r="S39" s="94"/>
      <c r="T39" s="94"/>
      <c r="U39" s="94"/>
      <c r="V39" s="94"/>
      <c r="W39" s="94"/>
      <c r="X39" s="94"/>
      <c r="Y39" s="93"/>
      <c r="Z39" s="93"/>
      <c r="AA39" s="93"/>
      <c r="AB39" s="93"/>
      <c r="AC39" s="93"/>
      <c r="AD39" s="93"/>
      <c r="AF39" s="93"/>
      <c r="AG39" s="93"/>
      <c r="AH39" s="93"/>
      <c r="AI39" s="93"/>
      <c r="AJ39" s="93"/>
      <c r="AK39" s="93"/>
      <c r="AL39" s="93"/>
      <c r="AM39" s="93"/>
      <c r="AN39" s="93"/>
      <c r="AO39" s="93"/>
      <c r="AP39" s="93"/>
      <c r="AQ39" s="93"/>
    </row>
    <row r="40" spans="2:50" ht="14.25" thickTop="1" thickBot="1" x14ac:dyDescent="0.25">
      <c r="B40" s="98" t="s">
        <v>5948</v>
      </c>
      <c r="D40" s="104">
        <v>8305.52</v>
      </c>
      <c r="E40" s="104">
        <v>13837.440000000002</v>
      </c>
      <c r="F40" s="104">
        <v>1807.0799999999995</v>
      </c>
      <c r="G40" s="104">
        <v>1805.9199999999994</v>
      </c>
      <c r="H40" s="104">
        <v>-9192.9199999999983</v>
      </c>
      <c r="I40" s="104">
        <v>-877.81999999999994</v>
      </c>
      <c r="J40" s="104">
        <v>-35923.939999999988</v>
      </c>
      <c r="K40" s="104">
        <v>-1792.9200000000008</v>
      </c>
      <c r="M40" s="104">
        <v>100.59</v>
      </c>
      <c r="N40" s="104">
        <v>-12899.41</v>
      </c>
      <c r="O40" s="104">
        <v>100.59</v>
      </c>
      <c r="P40" s="104">
        <v>100.59</v>
      </c>
      <c r="Q40" s="104">
        <v>100.59</v>
      </c>
      <c r="R40" s="104">
        <v>100.59</v>
      </c>
      <c r="S40" s="104">
        <v>100.59</v>
      </c>
      <c r="T40" s="104">
        <v>100.59</v>
      </c>
      <c r="U40" s="104">
        <v>100.59</v>
      </c>
      <c r="V40" s="104">
        <v>-4488.16</v>
      </c>
      <c r="W40" s="104">
        <v>7500</v>
      </c>
      <c r="Y40" s="104">
        <v>-15638.93</v>
      </c>
      <c r="Z40" s="193"/>
      <c r="AA40" s="194"/>
      <c r="AB40" s="104">
        <v>-24721.78</v>
      </c>
      <c r="AC40" s="196"/>
      <c r="AD40" s="195"/>
      <c r="AF40" s="89">
        <f>SUMIF(Plans!$H$2:$H$130,Model!$B40&amp;"-"&amp;YEAR(Model!AF$4)&amp;"-"&amp;MONTH(Model!AF$4),Plans!$B$2:$B$130)</f>
        <v>-15000</v>
      </c>
      <c r="AG40" s="89">
        <f>SUMIF(Plans!$H$2:$H$130,Model!$B40&amp;"-"&amp;YEAR(Model!AG$4)&amp;"-"&amp;MONTH(Model!AG$4),Plans!$B$2:$B$130)</f>
        <v>8000</v>
      </c>
      <c r="AH40" s="89">
        <f>SUMIF(Plans!$H$2:$H$130,Model!$B40&amp;"-"&amp;YEAR(Model!AH$4)&amp;"-"&amp;MONTH(Model!AH$4),Plans!$B$2:$B$130)</f>
        <v>0</v>
      </c>
      <c r="AI40" s="89">
        <f>SUMIF(Plans!$H$2:$H$130,Model!$B40&amp;"-"&amp;YEAR(Model!AI$4)&amp;"-"&amp;MONTH(Model!AI$4),Plans!$B$2:$B$130)</f>
        <v>0</v>
      </c>
      <c r="AJ40" s="89">
        <f>SUMIF(Plans!$H$2:$H$130,Model!$B40&amp;"-"&amp;YEAR(Model!AJ$4)&amp;"-"&amp;MONTH(Model!AJ$4),Plans!$B$2:$B$130)</f>
        <v>0</v>
      </c>
      <c r="AK40" s="89">
        <f>SUMIF(Plans!$H$2:$H$130,Model!$B40&amp;"-"&amp;YEAR(Model!AK$4)&amp;"-"&amp;MONTH(Model!AK$4),Plans!$B$2:$B$130)</f>
        <v>0</v>
      </c>
      <c r="AL40" s="89">
        <f>SUMIF(Plans!$H$2:$H$130,Model!$B40&amp;"-"&amp;YEAR(Model!AL$4)&amp;"-"&amp;MONTH(Model!AL$4),Plans!$B$2:$B$130)</f>
        <v>0</v>
      </c>
      <c r="AM40" s="89">
        <f>SUMIF(Plans!$H$2:$H$130,Model!$B40&amp;"-"&amp;YEAR(Model!AM$4)&amp;"-"&amp;MONTH(Model!AM$4),Plans!$B$2:$B$130)</f>
        <v>-35000</v>
      </c>
      <c r="AN40" s="89">
        <f>SUMIF(Plans!$H$2:$H$130,Model!$B40&amp;"-"&amp;YEAR(Model!AN$4)&amp;"-"&amp;MONTH(Model!AN$4),Plans!$B$2:$B$130)</f>
        <v>0</v>
      </c>
      <c r="AO40" s="89">
        <f>SUMIF(Plans!$H$2:$H$130,Model!$B40&amp;"-"&amp;YEAR(Model!AO$4)&amp;"-"&amp;MONTH(Model!AO$4),Plans!$B$2:$B$130)</f>
        <v>0</v>
      </c>
      <c r="AP40" s="89">
        <f>SUMIF(Plans!$H$2:$H$130,Model!$B40&amp;"-"&amp;YEAR(Model!AP$4)&amp;"-"&amp;MONTH(Model!AP$4),Plans!$B$2:$B$130)</f>
        <v>15000</v>
      </c>
      <c r="AQ40" s="89">
        <f>SUMIF(Plans!$H$2:$H$130,Model!$B40&amp;"-"&amp;YEAR(Model!AQ$4)&amp;"-"&amp;MONTH(Model!AQ$4),Plans!$B$2:$B$130)</f>
        <v>0</v>
      </c>
      <c r="AS40" s="89">
        <f>SUMIF(Plans!$G$2:$G$130,Model!$B40&amp;"-"&amp;Model!AS$4,Plans!$B$2:$B$130)</f>
        <v>-61400</v>
      </c>
      <c r="AT40" s="89">
        <f>SUMIF(Plans!$G$2:$G$130,Model!$B40&amp;"-"&amp;Model!AT$4,Plans!$B$2:$B$130)</f>
        <v>15000</v>
      </c>
      <c r="AU40" s="89">
        <f>SUMIF(Plans!$G$2:$G$130,Model!$B40&amp;"-"&amp;Model!AU$4,Plans!$B$2:$B$130)</f>
        <v>0</v>
      </c>
      <c r="AV40" s="89">
        <f>SUMIF(Plans!$G$2:$G$130,Model!$B40&amp;"-"&amp;Model!AV$4,Plans!$B$2:$B$130)</f>
        <v>0</v>
      </c>
      <c r="AW40" s="89">
        <f>SUMIF(Plans!$G$2:$G$130,Model!$B40&amp;"-"&amp;Model!AW$4,Plans!$B$2:$B$130)</f>
        <v>0</v>
      </c>
      <c r="AX40" s="89">
        <f>SUMIF(Plans!$G$2:$G$130,Model!$B40&amp;"-"&amp;Model!AX$4,Plans!$B$2:$B$130)</f>
        <v>0</v>
      </c>
    </row>
    <row r="41" spans="2:50" ht="14.25" thickTop="1" thickBot="1" x14ac:dyDescent="0.25">
      <c r="AB41" s="122"/>
      <c r="AC41" s="123"/>
    </row>
    <row r="42" spans="2:50" ht="14.25" thickTop="1" thickBot="1" x14ac:dyDescent="0.25">
      <c r="B42" s="98" t="s">
        <v>2906</v>
      </c>
      <c r="C42" s="87"/>
      <c r="D42" s="104">
        <f t="shared" ref="D42:K42" si="33">D40+D38+D8</f>
        <v>-50215.560000000041</v>
      </c>
      <c r="E42" s="104">
        <f t="shared" si="33"/>
        <v>46232.970000000016</v>
      </c>
      <c r="F42" s="104">
        <f t="shared" si="33"/>
        <v>10056.229999999981</v>
      </c>
      <c r="G42" s="104">
        <f t="shared" si="33"/>
        <v>11478.899999999994</v>
      </c>
      <c r="H42" s="104">
        <f t="shared" si="33"/>
        <v>3283.2299999999886</v>
      </c>
      <c r="I42" s="104">
        <f t="shared" si="33"/>
        <v>3088.5299999999843</v>
      </c>
      <c r="J42" s="104">
        <f>J40+J38+J8</f>
        <v>-24653.079999999987</v>
      </c>
      <c r="K42" s="104">
        <f t="shared" si="33"/>
        <v>11841.869999999995</v>
      </c>
      <c r="L42" s="168"/>
      <c r="M42" s="104">
        <f t="shared" ref="M42:W42" si="34">M40+M38+M8</f>
        <v>-5908.2400000000007</v>
      </c>
      <c r="N42" s="104">
        <f t="shared" si="34"/>
        <v>-13465.25</v>
      </c>
      <c r="O42" s="104">
        <f t="shared" si="34"/>
        <v>2096.3999999999996</v>
      </c>
      <c r="P42" s="104">
        <f t="shared" si="34"/>
        <v>4073.02</v>
      </c>
      <c r="Q42" s="104">
        <f t="shared" si="34"/>
        <v>-6843.76</v>
      </c>
      <c r="R42" s="104">
        <f t="shared" si="34"/>
        <v>4812.7700000000004</v>
      </c>
      <c r="S42" s="104">
        <f t="shared" si="34"/>
        <v>4578.6399999999994</v>
      </c>
      <c r="T42" s="104">
        <f t="shared" si="34"/>
        <v>11490.68</v>
      </c>
      <c r="U42" s="104">
        <f t="shared" si="34"/>
        <v>12807.52</v>
      </c>
      <c r="V42" s="104">
        <f t="shared" si="34"/>
        <v>16268.100000000002</v>
      </c>
      <c r="W42" s="104">
        <f t="shared" si="34"/>
        <v>-2468.4600000000046</v>
      </c>
      <c r="X42" s="168"/>
      <c r="Y42" s="104">
        <f>Y40+Y38+Y8</f>
        <v>-8740.93</v>
      </c>
      <c r="Z42" s="193"/>
      <c r="AA42"/>
      <c r="AC42"/>
      <c r="AD42" s="195"/>
      <c r="AF42" s="104">
        <f t="shared" ref="AF42:AQ42" si="35">AF40+AF38+AF8</f>
        <v>6240</v>
      </c>
      <c r="AG42" s="104">
        <f t="shared" si="35"/>
        <v>27090</v>
      </c>
      <c r="AH42" s="104">
        <f t="shared" si="35"/>
        <v>2140</v>
      </c>
      <c r="AI42" s="104">
        <f t="shared" si="35"/>
        <v>-860</v>
      </c>
      <c r="AJ42" s="104">
        <f t="shared" si="35"/>
        <v>40</v>
      </c>
      <c r="AK42" s="104">
        <f t="shared" si="35"/>
        <v>40</v>
      </c>
      <c r="AL42" s="104">
        <f t="shared" si="35"/>
        <v>40</v>
      </c>
      <c r="AM42" s="104">
        <f t="shared" si="35"/>
        <v>-28960</v>
      </c>
      <c r="AN42" s="104">
        <f t="shared" si="35"/>
        <v>4040</v>
      </c>
      <c r="AO42" s="104">
        <f t="shared" si="35"/>
        <v>40</v>
      </c>
      <c r="AP42" s="104">
        <f t="shared" si="35"/>
        <v>15040</v>
      </c>
      <c r="AQ42" s="104">
        <f t="shared" si="35"/>
        <v>40</v>
      </c>
      <c r="AS42" s="104">
        <f t="shared" ref="AS42:AX42" ca="1" si="36">AS40+AS38+AS8</f>
        <v>12891.36</v>
      </c>
      <c r="AT42" s="104">
        <f t="shared" ca="1" si="36"/>
        <v>18880</v>
      </c>
      <c r="AU42" s="104">
        <f t="shared" si="36"/>
        <v>-3920</v>
      </c>
      <c r="AV42" s="104">
        <f t="shared" si="36"/>
        <v>-9920</v>
      </c>
      <c r="AW42" s="104">
        <f t="shared" si="36"/>
        <v>-13520</v>
      </c>
      <c r="AX42" s="104">
        <f t="shared" si="36"/>
        <v>-13520</v>
      </c>
    </row>
    <row r="43" spans="2:50" ht="14.25" thickTop="1" thickBot="1" x14ac:dyDescent="0.25">
      <c r="C43" s="94"/>
      <c r="D43" s="93"/>
      <c r="E43" s="93"/>
      <c r="F43" s="93"/>
      <c r="G43" s="93"/>
      <c r="H43" s="93"/>
      <c r="I43" s="93"/>
      <c r="J43" s="93"/>
      <c r="K43" s="93"/>
      <c r="L43" s="94"/>
      <c r="M43" s="93"/>
      <c r="N43" s="93"/>
      <c r="O43" s="93"/>
      <c r="P43" s="93"/>
      <c r="Q43" s="93"/>
      <c r="R43" s="93"/>
      <c r="S43" s="93"/>
      <c r="T43" s="93"/>
      <c r="U43" s="93"/>
      <c r="V43" s="93"/>
      <c r="W43" s="93"/>
      <c r="X43" s="94"/>
      <c r="AA43"/>
      <c r="AC43"/>
      <c r="AF43" s="93"/>
      <c r="AG43" s="93"/>
      <c r="AH43" s="93"/>
      <c r="AI43" s="93"/>
      <c r="AJ43" s="93"/>
      <c r="AK43" s="93"/>
      <c r="AL43" s="93"/>
      <c r="AM43" s="93"/>
      <c r="AN43" s="93"/>
      <c r="AO43" s="93"/>
      <c r="AP43" s="93"/>
      <c r="AQ43" s="93"/>
      <c r="AS43" s="93"/>
      <c r="AT43" s="93"/>
      <c r="AU43" s="93"/>
      <c r="AV43" s="93"/>
      <c r="AW43" s="93"/>
      <c r="AX43" s="93"/>
    </row>
    <row r="44" spans="2:50" ht="14.25" thickTop="1" thickBot="1" x14ac:dyDescent="0.25">
      <c r="B44" s="98" t="s">
        <v>2905</v>
      </c>
      <c r="C44" s="94"/>
      <c r="D44" s="104">
        <v>0</v>
      </c>
      <c r="E44" s="104">
        <v>4010.37</v>
      </c>
      <c r="F44" s="104">
        <v>3035.24</v>
      </c>
      <c r="G44" s="104">
        <v>-7650.64</v>
      </c>
      <c r="H44" s="104">
        <v>50</v>
      </c>
      <c r="I44" s="104">
        <v>0</v>
      </c>
      <c r="J44" s="104">
        <v>9464.56</v>
      </c>
      <c r="K44" s="104">
        <v>36245.730000000003</v>
      </c>
      <c r="L44" s="94"/>
      <c r="M44" s="104">
        <v>3430.8</v>
      </c>
      <c r="N44" s="104">
        <v>0</v>
      </c>
      <c r="O44" s="104">
        <v>1001.96</v>
      </c>
      <c r="P44" s="104">
        <v>2403.59</v>
      </c>
      <c r="Q44" s="104">
        <v>2680.26</v>
      </c>
      <c r="R44" s="104">
        <v>2547.44</v>
      </c>
      <c r="S44" s="104">
        <v>6983.57</v>
      </c>
      <c r="T44" s="104">
        <v>2.4500000000000002</v>
      </c>
      <c r="U44" s="104">
        <v>1434.49</v>
      </c>
      <c r="V44" s="104">
        <v>-74466.86</v>
      </c>
      <c r="W44" s="104">
        <v>2749.44</v>
      </c>
      <c r="X44" s="94"/>
      <c r="Y44" s="104">
        <v>11461.93</v>
      </c>
      <c r="Z44" s="193"/>
      <c r="AA44"/>
      <c r="AC44"/>
      <c r="AD44" s="195">
        <v>-36000</v>
      </c>
      <c r="AF44" s="104">
        <f>AD44+AF42</f>
        <v>-29760</v>
      </c>
      <c r="AG44" s="104">
        <f>AF44+AG42</f>
        <v>-2670</v>
      </c>
      <c r="AH44" s="104">
        <f t="shared" ref="AH44:AQ44" si="37">AG44+AH42</f>
        <v>-530</v>
      </c>
      <c r="AI44" s="104">
        <f t="shared" si="37"/>
        <v>-1390</v>
      </c>
      <c r="AJ44" s="104">
        <f t="shared" si="37"/>
        <v>-1350</v>
      </c>
      <c r="AK44" s="104">
        <f t="shared" si="37"/>
        <v>-1310</v>
      </c>
      <c r="AL44" s="104">
        <f t="shared" si="37"/>
        <v>-1270</v>
      </c>
      <c r="AM44" s="104">
        <f t="shared" si="37"/>
        <v>-30230</v>
      </c>
      <c r="AN44" s="104">
        <f t="shared" si="37"/>
        <v>-26190</v>
      </c>
      <c r="AO44" s="104">
        <f t="shared" si="37"/>
        <v>-26150</v>
      </c>
      <c r="AP44" s="104">
        <f t="shared" si="37"/>
        <v>-11110</v>
      </c>
      <c r="AQ44" s="104">
        <f t="shared" si="37"/>
        <v>-11070</v>
      </c>
      <c r="AS44" s="104">
        <f ca="1">AD44+SUM($AE42:OFFSET($AE42,0,12-MONTH(Effective_Date)))</f>
        <v>-30230</v>
      </c>
      <c r="AT44" s="104">
        <f ca="1">AS44+AT42</f>
        <v>-11350</v>
      </c>
      <c r="AU44" s="104">
        <f ca="1">AT44+AU42</f>
        <v>-15270</v>
      </c>
      <c r="AV44" s="104">
        <f ca="1">AU44+AV42</f>
        <v>-25190</v>
      </c>
      <c r="AW44" s="104">
        <f ca="1">AV44+AW42</f>
        <v>-38710</v>
      </c>
      <c r="AX44" s="104">
        <f ca="1">AW44+AX42</f>
        <v>-52230</v>
      </c>
    </row>
    <row r="45" spans="2:50" ht="14.25" thickTop="1" thickBot="1" x14ac:dyDescent="0.25">
      <c r="B45" s="105"/>
      <c r="C45" s="94"/>
      <c r="D45" s="94"/>
      <c r="E45" s="94"/>
      <c r="F45" s="94"/>
      <c r="G45" s="94"/>
      <c r="H45" s="94"/>
      <c r="I45" s="94"/>
      <c r="J45" s="94"/>
      <c r="K45" s="94"/>
      <c r="L45" s="94"/>
      <c r="M45" s="94"/>
      <c r="N45" s="94"/>
      <c r="O45" s="94"/>
      <c r="P45" s="94"/>
      <c r="Q45" s="94"/>
      <c r="R45" s="94"/>
      <c r="S45" s="94"/>
      <c r="T45" s="94"/>
      <c r="U45" s="94"/>
      <c r="V45" s="94"/>
      <c r="W45" s="94"/>
      <c r="X45" s="94"/>
      <c r="Y45" s="93"/>
      <c r="Z45" s="93"/>
      <c r="AA45" s="93"/>
      <c r="AB45" s="122"/>
      <c r="AC45" s="164"/>
      <c r="AD45" s="93"/>
      <c r="AF45" s="93"/>
      <c r="AG45" s="93"/>
      <c r="AH45" s="93"/>
      <c r="AI45" s="93"/>
      <c r="AJ45" s="93"/>
      <c r="AK45" s="93"/>
      <c r="AL45" s="93"/>
      <c r="AM45" s="93"/>
      <c r="AN45" s="93"/>
      <c r="AO45" s="93"/>
      <c r="AP45" s="93"/>
      <c r="AQ45" s="93"/>
    </row>
    <row r="46" spans="2:50" ht="14.25" thickTop="1" thickBot="1" x14ac:dyDescent="0.25">
      <c r="B46" s="87" t="s">
        <v>6667</v>
      </c>
      <c r="D46" s="89">
        <v>4010.37</v>
      </c>
      <c r="E46" s="89">
        <v>26409.43</v>
      </c>
      <c r="F46" s="89">
        <v>-7650.6400000000012</v>
      </c>
      <c r="G46" s="89">
        <v>50.000000000000455</v>
      </c>
      <c r="H46" s="89">
        <v>0</v>
      </c>
      <c r="I46" s="89">
        <v>9464.56</v>
      </c>
      <c r="J46" s="89">
        <v>36245.73000000001</v>
      </c>
      <c r="K46" s="89">
        <v>-44575.930000000008</v>
      </c>
      <c r="M46" s="89">
        <v>2625.4800000000005</v>
      </c>
      <c r="N46" s="89">
        <v>2521.1899999999996</v>
      </c>
      <c r="O46" s="89">
        <v>6950.23</v>
      </c>
      <c r="P46" s="89">
        <v>0</v>
      </c>
      <c r="Q46" s="89">
        <v>1122.56</v>
      </c>
      <c r="R46" s="89">
        <v>-74700.850000000006</v>
      </c>
      <c r="S46" s="89">
        <v>2619.91</v>
      </c>
      <c r="T46" s="89">
        <v>7449.1999999999989</v>
      </c>
      <c r="U46" s="89">
        <v>779.99999999999989</v>
      </c>
      <c r="V46" s="89">
        <v>1708.27</v>
      </c>
      <c r="W46" s="89">
        <v>3268.94</v>
      </c>
      <c r="Y46" s="89">
        <v>3589.01</v>
      </c>
      <c r="Z46" s="193"/>
      <c r="AA46"/>
      <c r="AB46">
        <v>-42066.06</v>
      </c>
      <c r="AC46" s="9" t="s">
        <v>1932</v>
      </c>
      <c r="AD46" s="195">
        <v>-27000</v>
      </c>
      <c r="AF46" s="104">
        <v>12000</v>
      </c>
      <c r="AG46" s="104">
        <v>-8300</v>
      </c>
      <c r="AH46" s="104">
        <v>-8800</v>
      </c>
      <c r="AI46" s="104">
        <v>-8600</v>
      </c>
      <c r="AJ46" s="104">
        <v>-8700</v>
      </c>
      <c r="AK46" s="104">
        <v>-9800</v>
      </c>
      <c r="AL46" s="104">
        <v>-3900</v>
      </c>
      <c r="AM46" s="104">
        <v>1900</v>
      </c>
      <c r="AN46" s="104">
        <v>1700</v>
      </c>
      <c r="AO46" s="104">
        <v>-33400</v>
      </c>
      <c r="AP46" s="104">
        <v>-29600</v>
      </c>
      <c r="AS46" s="104">
        <v>-33400</v>
      </c>
      <c r="AT46" s="104">
        <v>-33900</v>
      </c>
      <c r="AU46" s="104">
        <v>-44250</v>
      </c>
      <c r="AV46" s="104">
        <v>-60500</v>
      </c>
      <c r="AW46" s="104">
        <v>-80500</v>
      </c>
      <c r="AX46" s="104">
        <v>-100000</v>
      </c>
    </row>
    <row r="47" spans="2:50" ht="13.5" thickTop="1" x14ac:dyDescent="0.2">
      <c r="B47" s="87" t="s">
        <v>4595</v>
      </c>
      <c r="D47" s="89">
        <v>8206.7299999999959</v>
      </c>
      <c r="E47" s="89">
        <v>-541.38000000000011</v>
      </c>
      <c r="F47" s="89">
        <v>1115.4000000000003</v>
      </c>
      <c r="G47" s="89">
        <v>0</v>
      </c>
      <c r="H47" s="89">
        <v>-200</v>
      </c>
      <c r="I47" s="89">
        <v>116.1</v>
      </c>
      <c r="J47" s="89">
        <v>604.78</v>
      </c>
      <c r="K47" s="89">
        <v>1292.0700000000002</v>
      </c>
      <c r="M47" s="89">
        <v>68</v>
      </c>
      <c r="N47" s="89">
        <v>110.35</v>
      </c>
      <c r="O47" s="89">
        <v>29.99</v>
      </c>
      <c r="P47" s="89">
        <v>0</v>
      </c>
      <c r="Q47" s="89">
        <v>270.58</v>
      </c>
      <c r="R47" s="89">
        <v>96.85</v>
      </c>
      <c r="S47" s="89">
        <v>287.25</v>
      </c>
      <c r="T47" s="89">
        <v>249.99</v>
      </c>
      <c r="U47" s="89">
        <v>125.1</v>
      </c>
      <c r="V47" s="89">
        <v>52.879999999999995</v>
      </c>
      <c r="W47" s="89">
        <v>207.13</v>
      </c>
      <c r="Y47" s="89">
        <v>111.54</v>
      </c>
      <c r="Z47" s="193"/>
      <c r="AA47"/>
      <c r="AB47">
        <v>1609.66</v>
      </c>
      <c r="AC47"/>
      <c r="AD47"/>
      <c r="AF47"/>
      <c r="AG47"/>
      <c r="AH47"/>
      <c r="AI47"/>
      <c r="AJ47"/>
      <c r="AK47"/>
      <c r="AL47"/>
      <c r="AM47"/>
      <c r="AN47"/>
      <c r="AO47"/>
      <c r="AP47"/>
      <c r="AQ47"/>
    </row>
    <row r="48" spans="2:50" x14ac:dyDescent="0.2">
      <c r="B48" s="87" t="s">
        <v>4918</v>
      </c>
      <c r="D48" s="89">
        <v>7</v>
      </c>
      <c r="E48" s="89">
        <v>-1784.1599999999999</v>
      </c>
      <c r="F48" s="89">
        <v>0</v>
      </c>
      <c r="G48" s="89">
        <v>0</v>
      </c>
      <c r="H48" s="89">
        <v>0</v>
      </c>
      <c r="I48" s="89">
        <v>0</v>
      </c>
      <c r="J48" s="89">
        <v>0</v>
      </c>
      <c r="K48" s="89">
        <v>0</v>
      </c>
      <c r="M48" s="89">
        <v>0</v>
      </c>
      <c r="N48" s="89">
        <v>0</v>
      </c>
      <c r="O48" s="89">
        <v>0</v>
      </c>
      <c r="P48" s="89">
        <v>0</v>
      </c>
      <c r="Q48" s="89">
        <v>0</v>
      </c>
      <c r="R48" s="89">
        <v>0</v>
      </c>
      <c r="S48" s="89">
        <v>0</v>
      </c>
      <c r="T48" s="89">
        <v>0</v>
      </c>
      <c r="U48" s="89">
        <v>0</v>
      </c>
      <c r="V48" s="89">
        <v>100.59</v>
      </c>
      <c r="W48" s="89">
        <v>327.77000000000004</v>
      </c>
      <c r="Y48" s="89">
        <v>418.98000000000008</v>
      </c>
      <c r="Z48" s="193"/>
      <c r="AA48"/>
      <c r="AB48">
        <v>847.34000000000026</v>
      </c>
      <c r="AC48"/>
      <c r="AD48"/>
    </row>
    <row r="49" spans="1:50" x14ac:dyDescent="0.2">
      <c r="B49" s="94"/>
      <c r="C49" s="94"/>
      <c r="D49" s="94"/>
      <c r="E49" s="94"/>
      <c r="F49" s="94"/>
      <c r="G49" s="94"/>
      <c r="H49" s="94"/>
      <c r="I49" s="94"/>
      <c r="J49" s="94"/>
      <c r="K49" s="94"/>
      <c r="L49" s="94"/>
      <c r="M49" s="94"/>
      <c r="N49" s="94"/>
      <c r="O49" s="94"/>
      <c r="P49" s="94"/>
      <c r="Q49" s="94"/>
      <c r="R49" s="94"/>
      <c r="S49" s="94"/>
      <c r="T49" s="94"/>
      <c r="U49" s="94"/>
      <c r="V49" s="94"/>
      <c r="W49" s="94"/>
      <c r="X49" s="94"/>
      <c r="AF49" s="93"/>
      <c r="AG49" s="93"/>
      <c r="AH49" s="93"/>
      <c r="AI49" s="93"/>
      <c r="AJ49" s="93"/>
      <c r="AK49" s="93"/>
      <c r="AL49" s="93"/>
      <c r="AM49" s="93"/>
      <c r="AN49" s="93"/>
      <c r="AO49" s="93"/>
      <c r="AP49" s="93"/>
      <c r="AQ49" s="93"/>
    </row>
    <row r="50" spans="1:50" x14ac:dyDescent="0.2">
      <c r="B50" s="98" t="s">
        <v>3486</v>
      </c>
    </row>
    <row r="51" spans="1:50" x14ac:dyDescent="0.2">
      <c r="A51"/>
      <c r="B51" s="87" t="s">
        <v>2904</v>
      </c>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c r="B52" s="87" t="s">
        <v>2903</v>
      </c>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row>
    <row r="75" spans="1:5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row>
    <row r="76" spans="1:5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row>
    <row r="77" spans="1:5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row>
    <row r="78" spans="1:5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row>
    <row r="79" spans="1:50"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row>
    <row r="80" spans="1:5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row>
    <row r="81" spans="1:5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row>
    <row r="82" spans="1:5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row>
    <row r="83" spans="1:5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row>
    <row r="84" spans="1:5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row>
    <row r="85" spans="1:5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row>
    <row r="86" spans="1:5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row>
    <row r="87" spans="1:5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row>
    <row r="88" spans="1:5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row>
    <row r="89" spans="1:5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row>
    <row r="90" spans="1:5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row>
    <row r="91" spans="1:5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row>
    <row r="92" spans="1:5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row>
    <row r="93" spans="1:5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row>
    <row r="94" spans="1:50"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row>
    <row r="95" spans="1:50"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row>
    <row r="96" spans="1:5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row>
    <row r="97" spans="1:50"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row>
    <row r="98" spans="1:50"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row>
    <row r="99" spans="1:50"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row>
    <row r="100" spans="1:50"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row>
    <row r="101" spans="1:50"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row>
    <row r="102" spans="1:50"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row>
    <row r="103" spans="1:50"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row>
    <row r="104" spans="1:50"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row>
    <row r="105" spans="1:50"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row>
    <row r="106" spans="1:50"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row>
    <row r="107" spans="1:50"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row>
    <row r="108" spans="1:50"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row>
    <row r="109" spans="1:50"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row>
    <row r="110" spans="1:50"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row>
    <row r="111" spans="1:50"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row>
    <row r="112" spans="1:50"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row>
    <row r="113" spans="1:50"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row>
    <row r="114" spans="1:50"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row>
    <row r="115" spans="1:50"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row>
    <row r="116" spans="1:50"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row>
    <row r="117" spans="1:50"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row>
    <row r="118" spans="1:50"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row>
    <row r="119" spans="1:50"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row>
    <row r="120" spans="1:50"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row>
    <row r="121" spans="1:50"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row>
    <row r="122" spans="1:50"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row>
    <row r="123" spans="1:50"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row>
    <row r="124" spans="1:50"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row>
    <row r="125" spans="1:50"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row>
    <row r="126" spans="1:50"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row>
    <row r="127" spans="1:50"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row>
    <row r="128" spans="1:50"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row>
    <row r="129" spans="1:50"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row>
    <row r="130" spans="1:50"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row>
    <row r="131" spans="1:50"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row>
    <row r="132" spans="1:50"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row>
    <row r="133" spans="1:50"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row>
    <row r="134" spans="1:50"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row>
    <row r="135" spans="1:50"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row>
    <row r="136" spans="1:50"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row>
    <row r="137" spans="1:50"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row>
    <row r="138" spans="1:50"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row>
    <row r="139" spans="1:50"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row>
    <row r="140" spans="1:50"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row>
    <row r="141" spans="1:50"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row>
    <row r="142" spans="1:50"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row>
    <row r="143" spans="1:50"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row>
    <row r="144" spans="1:50"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row>
    <row r="145" spans="1:50"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row>
    <row r="146" spans="1:50"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row>
    <row r="147" spans="1:50"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row>
    <row r="148" spans="1:50"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row>
    <row r="149" spans="1:50"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row>
    <row r="150" spans="1:50"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row>
    <row r="151" spans="1:50"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row>
    <row r="152" spans="1:50"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row>
    <row r="153" spans="1:50"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row>
    <row r="154" spans="1:50"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row>
    <row r="155" spans="1:50"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row>
    <row r="156" spans="1:50"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row>
    <row r="157" spans="1:50"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row>
    <row r="158" spans="1:50"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row>
    <row r="159" spans="1:50"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row>
    <row r="160" spans="1:50"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row>
    <row r="161" spans="1:5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row>
    <row r="162" spans="1:5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row>
    <row r="163" spans="1:50"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row>
    <row r="164" spans="1:50" s="46" customFormat="1"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row>
    <row r="165" spans="1:50" s="47" customFormat="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row>
    <row r="166" spans="1:50" s="47" customFormat="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row>
  </sheetData>
  <phoneticPr fontId="4" type="noConversion"/>
  <pageMargins left="0.75" right="0.75" top="1" bottom="1" header="0.5" footer="0.5"/>
  <pageSetup paperSize="9" orientation="portrait" horizontalDpi="4294967293" verticalDpi="4294967293" r:id="rId1"/>
  <headerFooter alignWithMargins="0"/>
  <ignoredErrors>
    <ignoredError sqref="AU4" formula="1"/>
  </ignoredErrors>
  <drawing r:id="rId2"/>
  <legacyDrawing r:id="rId3"/>
  <controls>
    <mc:AlternateContent xmlns:mc="http://schemas.openxmlformats.org/markup-compatibility/2006">
      <mc:Choice Requires="x14">
        <control shapeId="230412"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230412" r:id="rId4" name="Refresh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4"/>
  <sheetViews>
    <sheetView workbookViewId="0">
      <pane ySplit="1" topLeftCell="A5" activePane="bottomLeft" state="frozen"/>
      <selection pane="bottomLeft" activeCell="B5" sqref="B5:B59"/>
    </sheetView>
  </sheetViews>
  <sheetFormatPr defaultRowHeight="12.75" x14ac:dyDescent="0.2"/>
  <cols>
    <col min="1" max="1" width="17.140625" customWidth="1"/>
    <col min="2" max="2" width="13.42578125" style="51" customWidth="1"/>
    <col min="3" max="3" width="2.28515625" style="51" customWidth="1"/>
    <col min="4" max="4" width="43.28515625" customWidth="1"/>
    <col min="5" max="5" width="12.140625" style="179" customWidth="1"/>
    <col min="6" max="6" width="5.5703125" style="179" customWidth="1"/>
    <col min="7" max="7" width="17.42578125" customWidth="1"/>
    <col min="8" max="8" width="19" customWidth="1"/>
    <col min="9" max="9" width="6.42578125" customWidth="1"/>
  </cols>
  <sheetData>
    <row r="1" spans="1:8" x14ac:dyDescent="0.2">
      <c r="A1" s="182" t="s">
        <v>4569</v>
      </c>
      <c r="B1" s="185" t="s">
        <v>4567</v>
      </c>
      <c r="C1" s="183"/>
      <c r="D1" s="182" t="s">
        <v>4919</v>
      </c>
      <c r="E1" s="185" t="s">
        <v>5175</v>
      </c>
      <c r="F1" s="186"/>
      <c r="G1" t="s">
        <v>5943</v>
      </c>
      <c r="H1" t="s">
        <v>4668</v>
      </c>
    </row>
    <row r="2" spans="1:8" x14ac:dyDescent="0.2">
      <c r="A2" s="111" t="s">
        <v>7154</v>
      </c>
      <c r="B2" s="181">
        <v>600</v>
      </c>
      <c r="C2" s="181"/>
      <c r="D2" s="111" t="s">
        <v>5401</v>
      </c>
      <c r="E2" s="184">
        <v>42125</v>
      </c>
      <c r="F2" s="188"/>
      <c r="G2" t="str">
        <f t="shared" ref="G2:G33" si="0">A2&amp;"-"&amp;YEAR(E2)</f>
        <v>Learning-2015</v>
      </c>
      <c r="H2" t="str">
        <f t="shared" ref="H2:H33" si="1">A2&amp;"-"&amp;YEAR(E2)&amp;"-"&amp;MONTH(E2)</f>
        <v>Learning-2015-5</v>
      </c>
    </row>
    <row r="3" spans="1:8" x14ac:dyDescent="0.2">
      <c r="A3" s="111" t="s">
        <v>7154</v>
      </c>
      <c r="B3" s="181">
        <v>600</v>
      </c>
      <c r="C3" s="181"/>
      <c r="D3" s="111" t="s">
        <v>5401</v>
      </c>
      <c r="E3" s="184">
        <v>42278</v>
      </c>
      <c r="F3" s="188"/>
      <c r="G3" t="str">
        <f t="shared" si="0"/>
        <v>Learning-2015</v>
      </c>
      <c r="H3" t="str">
        <f t="shared" si="1"/>
        <v>Learning-2015-10</v>
      </c>
    </row>
    <row r="4" spans="1:8" x14ac:dyDescent="0.2">
      <c r="A4" s="180" t="s">
        <v>5946</v>
      </c>
      <c r="B4" s="181">
        <v>200</v>
      </c>
      <c r="C4" s="181"/>
      <c r="D4" s="111" t="s">
        <v>4672</v>
      </c>
      <c r="E4" s="184">
        <v>42309</v>
      </c>
      <c r="F4" s="187"/>
      <c r="G4" t="str">
        <f t="shared" si="0"/>
        <v>Celebrating-2015</v>
      </c>
      <c r="H4" t="str">
        <f t="shared" si="1"/>
        <v>Celebrating-2015-11</v>
      </c>
    </row>
    <row r="5" spans="1:8" x14ac:dyDescent="0.2">
      <c r="A5" s="180" t="s">
        <v>7324</v>
      </c>
      <c r="B5" s="181">
        <v>10000</v>
      </c>
      <c r="C5" s="181"/>
      <c r="D5" s="111" t="s">
        <v>5405</v>
      </c>
      <c r="E5" s="184">
        <v>42309</v>
      </c>
      <c r="F5" s="187"/>
      <c r="G5" t="str">
        <f t="shared" si="0"/>
        <v>Improving-2015</v>
      </c>
      <c r="H5" t="str">
        <f t="shared" si="1"/>
        <v>Improving-2015-11</v>
      </c>
    </row>
    <row r="6" spans="1:8" x14ac:dyDescent="0.2">
      <c r="A6" s="111" t="s">
        <v>7154</v>
      </c>
      <c r="B6" s="181">
        <v>600</v>
      </c>
      <c r="C6" s="181"/>
      <c r="D6" s="111" t="s">
        <v>5401</v>
      </c>
      <c r="E6" s="184">
        <v>42309</v>
      </c>
      <c r="F6" s="188"/>
      <c r="G6" t="str">
        <f t="shared" si="0"/>
        <v>Learning-2015</v>
      </c>
      <c r="H6" t="str">
        <f t="shared" si="1"/>
        <v>Learning-2015-11</v>
      </c>
    </row>
    <row r="7" spans="1:8" x14ac:dyDescent="0.2">
      <c r="A7" s="180" t="s">
        <v>7324</v>
      </c>
      <c r="B7" s="181">
        <v>3350</v>
      </c>
      <c r="C7" s="181"/>
      <c r="D7" s="111" t="s">
        <v>501</v>
      </c>
      <c r="E7" s="184">
        <v>42309</v>
      </c>
      <c r="F7" s="187"/>
      <c r="G7" t="str">
        <f t="shared" si="0"/>
        <v>Improving-2015</v>
      </c>
      <c r="H7" t="str">
        <f t="shared" si="1"/>
        <v>Improving-2015-11</v>
      </c>
    </row>
    <row r="8" spans="1:8" x14ac:dyDescent="0.2">
      <c r="A8" s="180" t="s">
        <v>5946</v>
      </c>
      <c r="B8" s="181">
        <v>100</v>
      </c>
      <c r="C8" s="181"/>
      <c r="D8" s="111" t="s">
        <v>5407</v>
      </c>
      <c r="E8" s="184">
        <v>42337</v>
      </c>
      <c r="F8" s="187"/>
      <c r="G8" t="str">
        <f t="shared" si="0"/>
        <v>Celebrating-2015</v>
      </c>
      <c r="H8" t="str">
        <f t="shared" si="1"/>
        <v>Celebrating-2015-11</v>
      </c>
    </row>
    <row r="9" spans="1:8" x14ac:dyDescent="0.2">
      <c r="A9" s="180" t="s">
        <v>5946</v>
      </c>
      <c r="B9" s="181">
        <v>1000</v>
      </c>
      <c r="C9" s="181"/>
      <c r="D9" s="111" t="s">
        <v>5403</v>
      </c>
      <c r="E9" s="184">
        <v>42339</v>
      </c>
      <c r="F9" s="187"/>
      <c r="G9" t="str">
        <f t="shared" si="0"/>
        <v>Celebrating-2015</v>
      </c>
      <c r="H9" t="str">
        <f t="shared" si="1"/>
        <v>Celebrating-2015-12</v>
      </c>
    </row>
    <row r="10" spans="1:8" x14ac:dyDescent="0.2">
      <c r="A10" s="180" t="s">
        <v>7324</v>
      </c>
      <c r="B10" s="181">
        <v>3000</v>
      </c>
      <c r="C10" s="181"/>
      <c r="D10" s="111" t="s">
        <v>6519</v>
      </c>
      <c r="E10" s="184">
        <v>42339</v>
      </c>
      <c r="F10" s="187"/>
      <c r="G10" t="str">
        <f t="shared" si="0"/>
        <v>Improving-2015</v>
      </c>
      <c r="H10" t="str">
        <f t="shared" si="1"/>
        <v>Improving-2015-12</v>
      </c>
    </row>
    <row r="11" spans="1:8" x14ac:dyDescent="0.2">
      <c r="A11" s="180" t="s">
        <v>7324</v>
      </c>
      <c r="B11" s="181">
        <v>10000</v>
      </c>
      <c r="C11" s="181"/>
      <c r="D11" s="111" t="s">
        <v>5405</v>
      </c>
      <c r="E11" s="184">
        <v>42339</v>
      </c>
      <c r="F11" s="187"/>
      <c r="G11" t="str">
        <f t="shared" si="0"/>
        <v>Improving-2015</v>
      </c>
      <c r="H11" t="str">
        <f t="shared" si="1"/>
        <v>Improving-2015-12</v>
      </c>
    </row>
    <row r="12" spans="1:8" x14ac:dyDescent="0.2">
      <c r="A12" s="111" t="s">
        <v>7154</v>
      </c>
      <c r="B12" s="181">
        <v>600</v>
      </c>
      <c r="C12" s="181"/>
      <c r="D12" s="111" t="s">
        <v>5401</v>
      </c>
      <c r="E12" s="184">
        <v>42339</v>
      </c>
      <c r="F12" s="188"/>
      <c r="G12" t="str">
        <f t="shared" si="0"/>
        <v>Learning-2015</v>
      </c>
      <c r="H12" t="str">
        <f t="shared" si="1"/>
        <v>Learning-2015-12</v>
      </c>
    </row>
    <row r="13" spans="1:8" x14ac:dyDescent="0.2">
      <c r="A13" s="180" t="s">
        <v>7324</v>
      </c>
      <c r="B13" s="181">
        <v>5000</v>
      </c>
      <c r="C13" s="181"/>
      <c r="D13" s="111" t="s">
        <v>5405</v>
      </c>
      <c r="E13" s="184">
        <v>42370</v>
      </c>
      <c r="F13" s="187"/>
      <c r="G13" t="str">
        <f t="shared" si="0"/>
        <v>Improving-2016</v>
      </c>
      <c r="H13" t="str">
        <f t="shared" si="1"/>
        <v>Improving-2016-1</v>
      </c>
    </row>
    <row r="14" spans="1:8" x14ac:dyDescent="0.2">
      <c r="A14" s="180" t="s">
        <v>7324</v>
      </c>
      <c r="B14" s="181">
        <v>6700</v>
      </c>
      <c r="C14" s="181"/>
      <c r="D14" s="111" t="s">
        <v>2908</v>
      </c>
      <c r="E14" s="184">
        <v>42370</v>
      </c>
      <c r="F14" s="187"/>
      <c r="G14" t="str">
        <f t="shared" si="0"/>
        <v>Improving-2016</v>
      </c>
      <c r="H14" t="str">
        <f t="shared" si="1"/>
        <v>Improving-2016-1</v>
      </c>
    </row>
    <row r="15" spans="1:8" x14ac:dyDescent="0.2">
      <c r="A15" s="180" t="s">
        <v>7324</v>
      </c>
      <c r="B15" s="181">
        <v>1600</v>
      </c>
      <c r="C15" s="181"/>
      <c r="D15" s="111" t="s">
        <v>6517</v>
      </c>
      <c r="E15" s="184">
        <v>42370</v>
      </c>
      <c r="F15" s="187"/>
      <c r="G15" t="str">
        <f t="shared" si="0"/>
        <v>Improving-2016</v>
      </c>
      <c r="H15" t="str">
        <f t="shared" si="1"/>
        <v>Improving-2016-1</v>
      </c>
    </row>
    <row r="16" spans="1:8" x14ac:dyDescent="0.2">
      <c r="A16" s="111" t="s">
        <v>7154</v>
      </c>
      <c r="B16" s="181">
        <v>600</v>
      </c>
      <c r="C16" s="181"/>
      <c r="D16" s="111" t="s">
        <v>5401</v>
      </c>
      <c r="E16" s="184">
        <v>42370</v>
      </c>
      <c r="F16" s="188"/>
      <c r="G16" t="str">
        <f t="shared" si="0"/>
        <v>Learning-2016</v>
      </c>
      <c r="H16" t="str">
        <f t="shared" si="1"/>
        <v>Learning-2016-1</v>
      </c>
    </row>
    <row r="17" spans="1:8" x14ac:dyDescent="0.2">
      <c r="A17" s="180" t="s">
        <v>7324</v>
      </c>
      <c r="B17" s="181">
        <v>20000</v>
      </c>
      <c r="C17" s="181"/>
      <c r="D17" s="111" t="s">
        <v>5405</v>
      </c>
      <c r="E17" s="184">
        <v>42401</v>
      </c>
      <c r="F17" s="187"/>
      <c r="G17" t="str">
        <f t="shared" si="0"/>
        <v>Improving-2016</v>
      </c>
      <c r="H17" t="str">
        <f t="shared" si="1"/>
        <v>Improving-2016-2</v>
      </c>
    </row>
    <row r="18" spans="1:8" x14ac:dyDescent="0.2">
      <c r="A18" s="111" t="s">
        <v>7154</v>
      </c>
      <c r="B18" s="181">
        <v>600</v>
      </c>
      <c r="C18" s="181"/>
      <c r="D18" s="111" t="s">
        <v>5401</v>
      </c>
      <c r="E18" s="184">
        <v>42401</v>
      </c>
      <c r="F18" s="188"/>
      <c r="G18" t="str">
        <f t="shared" si="0"/>
        <v>Learning-2016</v>
      </c>
      <c r="H18" t="str">
        <f t="shared" si="1"/>
        <v>Learning-2016-2</v>
      </c>
    </row>
    <row r="19" spans="1:8" x14ac:dyDescent="0.2">
      <c r="A19" s="197" t="s">
        <v>5948</v>
      </c>
      <c r="B19" s="181">
        <v>-3400</v>
      </c>
      <c r="C19" s="181"/>
      <c r="D19" s="197" t="s">
        <v>278</v>
      </c>
      <c r="E19" s="184">
        <v>42407</v>
      </c>
      <c r="F19" s="188"/>
      <c r="G19" t="str">
        <f t="shared" si="0"/>
        <v>Investing-2016</v>
      </c>
      <c r="H19" t="str">
        <f t="shared" si="1"/>
        <v>Investing-2016-2</v>
      </c>
    </row>
    <row r="20" spans="1:8" x14ac:dyDescent="0.2">
      <c r="A20" s="111" t="s">
        <v>5948</v>
      </c>
      <c r="B20" s="181">
        <v>5000</v>
      </c>
      <c r="C20" s="181"/>
      <c r="D20" s="111" t="s">
        <v>8346</v>
      </c>
      <c r="E20" s="184">
        <v>42429</v>
      </c>
      <c r="F20" s="188"/>
      <c r="G20" t="str">
        <f t="shared" si="0"/>
        <v>Investing-2016</v>
      </c>
      <c r="H20" t="str">
        <f t="shared" si="1"/>
        <v>Investing-2016-2</v>
      </c>
    </row>
    <row r="21" spans="1:8" x14ac:dyDescent="0.2">
      <c r="A21" s="180" t="s">
        <v>7324</v>
      </c>
      <c r="B21" s="181">
        <v>900</v>
      </c>
      <c r="C21" s="181"/>
      <c r="D21" s="111" t="s">
        <v>258</v>
      </c>
      <c r="E21" s="184">
        <v>42430</v>
      </c>
      <c r="F21" s="187"/>
      <c r="G21" t="str">
        <f t="shared" si="0"/>
        <v>Improving-2016</v>
      </c>
      <c r="H21" t="str">
        <f t="shared" si="1"/>
        <v>Improving-2016-3</v>
      </c>
    </row>
    <row r="22" spans="1:8" x14ac:dyDescent="0.2">
      <c r="A22" s="180" t="s">
        <v>7324</v>
      </c>
      <c r="B22" s="181">
        <v>1000</v>
      </c>
      <c r="C22" s="181"/>
      <c r="D22" s="111" t="s">
        <v>6520</v>
      </c>
      <c r="E22" s="184">
        <v>42430</v>
      </c>
      <c r="F22" s="187"/>
      <c r="G22" t="str">
        <f t="shared" si="0"/>
        <v>Improving-2016</v>
      </c>
      <c r="H22" t="str">
        <f t="shared" si="1"/>
        <v>Improving-2016-3</v>
      </c>
    </row>
    <row r="23" spans="1:8" x14ac:dyDescent="0.2">
      <c r="A23" s="111" t="s">
        <v>7324</v>
      </c>
      <c r="B23" s="181">
        <v>500</v>
      </c>
      <c r="C23" s="181"/>
      <c r="D23" s="111" t="s">
        <v>4669</v>
      </c>
      <c r="E23" s="184">
        <v>42430</v>
      </c>
      <c r="F23" s="188"/>
      <c r="G23" t="str">
        <f t="shared" si="0"/>
        <v>Improving-2016</v>
      </c>
      <c r="H23" t="str">
        <f t="shared" si="1"/>
        <v>Improving-2016-3</v>
      </c>
    </row>
    <row r="24" spans="1:8" x14ac:dyDescent="0.2">
      <c r="A24" s="111" t="s">
        <v>7154</v>
      </c>
      <c r="B24" s="181">
        <v>600</v>
      </c>
      <c r="C24" s="181"/>
      <c r="D24" s="111" t="s">
        <v>5401</v>
      </c>
      <c r="E24" s="184">
        <v>42430</v>
      </c>
      <c r="F24" s="188"/>
      <c r="G24" t="str">
        <f t="shared" si="0"/>
        <v>Learning-2016</v>
      </c>
      <c r="H24" t="str">
        <f t="shared" si="1"/>
        <v>Learning-2016-3</v>
      </c>
    </row>
    <row r="25" spans="1:8" x14ac:dyDescent="0.2">
      <c r="A25" s="111" t="s">
        <v>5948</v>
      </c>
      <c r="B25" s="181">
        <v>-5000</v>
      </c>
      <c r="C25" s="181"/>
      <c r="D25" s="111" t="s">
        <v>6408</v>
      </c>
      <c r="E25" s="184">
        <v>42432</v>
      </c>
      <c r="F25" s="188"/>
      <c r="G25" t="str">
        <f t="shared" si="0"/>
        <v>Investing-2016</v>
      </c>
      <c r="H25" t="str">
        <f t="shared" si="1"/>
        <v>Investing-2016-3</v>
      </c>
    </row>
    <row r="26" spans="1:8" x14ac:dyDescent="0.2">
      <c r="A26" s="111" t="s">
        <v>5948</v>
      </c>
      <c r="B26" s="181">
        <v>-2000</v>
      </c>
      <c r="C26" s="181"/>
      <c r="D26" s="111" t="s">
        <v>7028</v>
      </c>
      <c r="E26" s="184">
        <v>42434</v>
      </c>
      <c r="F26" s="188"/>
      <c r="G26" t="str">
        <f t="shared" si="0"/>
        <v>Investing-2016</v>
      </c>
      <c r="H26" t="str">
        <f t="shared" si="1"/>
        <v>Investing-2016-3</v>
      </c>
    </row>
    <row r="27" spans="1:8" x14ac:dyDescent="0.2">
      <c r="A27" s="111" t="s">
        <v>5948</v>
      </c>
      <c r="B27" s="181">
        <v>-12000</v>
      </c>
      <c r="C27" s="181"/>
      <c r="D27" s="213" t="s">
        <v>8765</v>
      </c>
      <c r="E27" s="184">
        <v>42439</v>
      </c>
      <c r="F27" s="188"/>
      <c r="G27" t="str">
        <f t="shared" si="0"/>
        <v>Investing-2016</v>
      </c>
      <c r="H27" t="str">
        <f t="shared" si="1"/>
        <v>Investing-2016-3</v>
      </c>
    </row>
    <row r="28" spans="1:8" x14ac:dyDescent="0.2">
      <c r="A28" s="111" t="s">
        <v>5948</v>
      </c>
      <c r="B28" s="181">
        <v>-8000</v>
      </c>
      <c r="C28" s="181"/>
      <c r="D28" s="111" t="s">
        <v>7027</v>
      </c>
      <c r="E28" s="184">
        <v>42439</v>
      </c>
      <c r="F28" s="188"/>
      <c r="G28" t="str">
        <f t="shared" si="0"/>
        <v>Investing-2016</v>
      </c>
      <c r="H28" t="str">
        <f t="shared" si="1"/>
        <v>Investing-2016-3</v>
      </c>
    </row>
    <row r="29" spans="1:8" x14ac:dyDescent="0.2">
      <c r="A29" s="111" t="s">
        <v>5948</v>
      </c>
      <c r="B29" s="181">
        <v>10000</v>
      </c>
      <c r="C29" s="181"/>
      <c r="D29" s="111" t="s">
        <v>2907</v>
      </c>
      <c r="E29" s="184">
        <v>42444</v>
      </c>
      <c r="F29" s="188"/>
      <c r="G29" t="str">
        <f t="shared" si="0"/>
        <v>Investing-2016</v>
      </c>
      <c r="H29" t="str">
        <f t="shared" si="1"/>
        <v>Investing-2016-3</v>
      </c>
    </row>
    <row r="30" spans="1:8" x14ac:dyDescent="0.2">
      <c r="A30" s="111" t="s">
        <v>5948</v>
      </c>
      <c r="B30" s="181">
        <v>-4000</v>
      </c>
      <c r="C30" s="181"/>
      <c r="D30" s="111" t="s">
        <v>7029</v>
      </c>
      <c r="E30" s="184">
        <v>42454</v>
      </c>
      <c r="F30" s="188"/>
      <c r="G30" t="str">
        <f t="shared" si="0"/>
        <v>Investing-2016</v>
      </c>
      <c r="H30" t="str">
        <f t="shared" si="1"/>
        <v>Investing-2016-3</v>
      </c>
    </row>
    <row r="31" spans="1:8" x14ac:dyDescent="0.2">
      <c r="A31" s="180" t="s">
        <v>7324</v>
      </c>
      <c r="B31" s="181">
        <v>5000</v>
      </c>
      <c r="C31" s="181"/>
      <c r="D31" s="111" t="s">
        <v>5405</v>
      </c>
      <c r="E31" s="184">
        <v>42461</v>
      </c>
      <c r="F31" s="187"/>
      <c r="G31" t="str">
        <f t="shared" si="0"/>
        <v>Improving-2016</v>
      </c>
      <c r="H31" t="str">
        <f t="shared" si="1"/>
        <v>Improving-2016-4</v>
      </c>
    </row>
    <row r="32" spans="1:8" x14ac:dyDescent="0.2">
      <c r="A32" s="180" t="s">
        <v>7321</v>
      </c>
      <c r="B32" s="181">
        <v>250</v>
      </c>
      <c r="C32" s="181"/>
      <c r="D32" s="111" t="s">
        <v>712</v>
      </c>
      <c r="E32" s="184">
        <v>42461</v>
      </c>
      <c r="F32" s="187"/>
      <c r="G32" t="str">
        <f t="shared" si="0"/>
        <v>Buying-2016</v>
      </c>
      <c r="H32" t="str">
        <f t="shared" si="1"/>
        <v>Buying-2016-4</v>
      </c>
    </row>
    <row r="33" spans="1:8" x14ac:dyDescent="0.2">
      <c r="A33" s="180" t="s">
        <v>7321</v>
      </c>
      <c r="B33" s="181">
        <v>250</v>
      </c>
      <c r="C33" s="181"/>
      <c r="D33" s="111" t="s">
        <v>5408</v>
      </c>
      <c r="E33" s="184">
        <v>42461</v>
      </c>
      <c r="F33" s="187"/>
      <c r="G33" t="str">
        <f t="shared" si="0"/>
        <v>Buying-2016</v>
      </c>
      <c r="H33" t="str">
        <f t="shared" si="1"/>
        <v>Buying-2016-4</v>
      </c>
    </row>
    <row r="34" spans="1:8" x14ac:dyDescent="0.2">
      <c r="A34" s="111" t="s">
        <v>7154</v>
      </c>
      <c r="B34" s="181">
        <v>600</v>
      </c>
      <c r="C34" s="181"/>
      <c r="D34" s="111" t="s">
        <v>5401</v>
      </c>
      <c r="E34" s="184">
        <v>42461</v>
      </c>
      <c r="F34" s="188"/>
      <c r="G34" t="str">
        <f t="shared" ref="G34:G64" si="2">A34&amp;"-"&amp;YEAR(E34)</f>
        <v>Learning-2016</v>
      </c>
      <c r="H34" t="str">
        <f t="shared" ref="H34:H64" si="3">A34&amp;"-"&amp;YEAR(E34)&amp;"-"&amp;MONTH(E34)</f>
        <v>Learning-2016-4</v>
      </c>
    </row>
    <row r="35" spans="1:8" x14ac:dyDescent="0.2">
      <c r="A35" s="111" t="s">
        <v>5948</v>
      </c>
      <c r="B35" s="181">
        <v>-15000</v>
      </c>
      <c r="C35" s="181"/>
      <c r="D35" s="111" t="s">
        <v>8347</v>
      </c>
      <c r="E35" s="184">
        <v>42505</v>
      </c>
      <c r="F35" s="188"/>
      <c r="G35" t="str">
        <f t="shared" si="2"/>
        <v>Investing-2016</v>
      </c>
      <c r="H35" t="str">
        <f t="shared" si="3"/>
        <v>Investing-2016-5</v>
      </c>
    </row>
    <row r="36" spans="1:8" x14ac:dyDescent="0.2">
      <c r="A36" s="180" t="s">
        <v>7321</v>
      </c>
      <c r="B36" s="181">
        <v>800</v>
      </c>
      <c r="C36" s="181"/>
      <c r="D36" s="111" t="s">
        <v>262</v>
      </c>
      <c r="E36" s="184">
        <v>42481</v>
      </c>
      <c r="F36" s="187"/>
      <c r="G36" t="str">
        <f t="shared" si="2"/>
        <v>Buying-2016</v>
      </c>
      <c r="H36" t="str">
        <f t="shared" si="3"/>
        <v>Buying-2016-4</v>
      </c>
    </row>
    <row r="37" spans="1:8" x14ac:dyDescent="0.2">
      <c r="A37" s="180" t="s">
        <v>5946</v>
      </c>
      <c r="B37" s="181">
        <v>400</v>
      </c>
      <c r="C37" s="181"/>
      <c r="D37" s="111" t="s">
        <v>8495</v>
      </c>
      <c r="E37" s="184">
        <v>42481</v>
      </c>
      <c r="F37" s="187"/>
      <c r="G37" t="str">
        <f t="shared" si="2"/>
        <v>Celebrating-2016</v>
      </c>
      <c r="H37" t="str">
        <f t="shared" si="3"/>
        <v>Celebrating-2016-4</v>
      </c>
    </row>
    <row r="38" spans="1:8" x14ac:dyDescent="0.2">
      <c r="A38" s="180" t="s">
        <v>7324</v>
      </c>
      <c r="B38" s="181">
        <v>500</v>
      </c>
      <c r="C38" s="181"/>
      <c r="D38" s="111" t="s">
        <v>259</v>
      </c>
      <c r="E38" s="184">
        <v>42522</v>
      </c>
      <c r="F38" s="187"/>
      <c r="G38" t="str">
        <f t="shared" si="2"/>
        <v>Improving-2016</v>
      </c>
      <c r="H38" t="str">
        <f t="shared" si="3"/>
        <v>Improving-2016-6</v>
      </c>
    </row>
    <row r="39" spans="1:8" x14ac:dyDescent="0.2">
      <c r="A39" s="180" t="s">
        <v>7324</v>
      </c>
      <c r="B39" s="181">
        <v>2500</v>
      </c>
      <c r="C39" s="181"/>
      <c r="D39" s="111" t="s">
        <v>256</v>
      </c>
      <c r="E39" s="184">
        <v>42522</v>
      </c>
      <c r="F39" s="187"/>
      <c r="G39" t="str">
        <f t="shared" si="2"/>
        <v>Improving-2016</v>
      </c>
      <c r="H39" t="str">
        <f t="shared" si="3"/>
        <v>Improving-2016-6</v>
      </c>
    </row>
    <row r="40" spans="1:8" x14ac:dyDescent="0.2">
      <c r="A40" s="111" t="s">
        <v>7324</v>
      </c>
      <c r="B40" s="181">
        <v>1500</v>
      </c>
      <c r="C40" s="181"/>
      <c r="D40" s="111" t="s">
        <v>6525</v>
      </c>
      <c r="E40" s="184">
        <v>42522</v>
      </c>
      <c r="F40" s="188"/>
      <c r="G40" t="str">
        <f t="shared" si="2"/>
        <v>Improving-2016</v>
      </c>
      <c r="H40" t="str">
        <f t="shared" si="3"/>
        <v>Improving-2016-6</v>
      </c>
    </row>
    <row r="41" spans="1:8" x14ac:dyDescent="0.2">
      <c r="A41" s="111" t="s">
        <v>7324</v>
      </c>
      <c r="B41" s="181">
        <v>1100</v>
      </c>
      <c r="C41" s="181"/>
      <c r="D41" s="111" t="s">
        <v>4670</v>
      </c>
      <c r="E41" s="184">
        <v>42522</v>
      </c>
      <c r="F41" s="188"/>
      <c r="G41" t="str">
        <f t="shared" si="2"/>
        <v>Improving-2016</v>
      </c>
      <c r="H41" t="str">
        <f t="shared" si="3"/>
        <v>Improving-2016-6</v>
      </c>
    </row>
    <row r="42" spans="1:8" x14ac:dyDescent="0.2">
      <c r="A42" s="111" t="s">
        <v>7324</v>
      </c>
      <c r="B42" s="181">
        <v>600</v>
      </c>
      <c r="C42" s="181"/>
      <c r="D42" s="111" t="s">
        <v>1359</v>
      </c>
      <c r="E42" s="184">
        <v>42522</v>
      </c>
      <c r="F42" s="188"/>
      <c r="G42" t="str">
        <f t="shared" si="2"/>
        <v>Improving-2016</v>
      </c>
      <c r="H42" t="str">
        <f t="shared" si="3"/>
        <v>Improving-2016-6</v>
      </c>
    </row>
    <row r="43" spans="1:8" x14ac:dyDescent="0.2">
      <c r="A43" s="111" t="s">
        <v>7324</v>
      </c>
      <c r="B43" s="181">
        <v>500</v>
      </c>
      <c r="C43" s="181"/>
      <c r="D43" s="111" t="s">
        <v>6524</v>
      </c>
      <c r="E43" s="184">
        <v>42522</v>
      </c>
      <c r="F43" s="188"/>
      <c r="G43" t="str">
        <f t="shared" si="2"/>
        <v>Improving-2016</v>
      </c>
      <c r="H43" t="str">
        <f t="shared" si="3"/>
        <v>Improving-2016-6</v>
      </c>
    </row>
    <row r="44" spans="1:8" x14ac:dyDescent="0.2">
      <c r="A44" s="111" t="s">
        <v>7324</v>
      </c>
      <c r="B44" s="181">
        <v>1200</v>
      </c>
      <c r="C44" s="181"/>
      <c r="D44" s="111" t="s">
        <v>257</v>
      </c>
      <c r="E44" s="184">
        <v>42491</v>
      </c>
      <c r="F44" s="188"/>
      <c r="G44" t="str">
        <f t="shared" si="2"/>
        <v>Improving-2016</v>
      </c>
      <c r="H44" t="str">
        <f t="shared" si="3"/>
        <v>Improving-2016-5</v>
      </c>
    </row>
    <row r="45" spans="1:8" x14ac:dyDescent="0.2">
      <c r="A45" s="111" t="s">
        <v>7324</v>
      </c>
      <c r="B45" s="181">
        <v>600</v>
      </c>
      <c r="C45" s="181"/>
      <c r="D45" s="111" t="s">
        <v>6527</v>
      </c>
      <c r="E45" s="184">
        <v>42522</v>
      </c>
      <c r="F45" s="188"/>
      <c r="G45" t="str">
        <f t="shared" si="2"/>
        <v>Improving-2016</v>
      </c>
      <c r="H45" t="str">
        <f t="shared" si="3"/>
        <v>Improving-2016-6</v>
      </c>
    </row>
    <row r="46" spans="1:8" x14ac:dyDescent="0.2">
      <c r="A46" s="111" t="s">
        <v>7324</v>
      </c>
      <c r="B46" s="181">
        <v>800</v>
      </c>
      <c r="C46" s="181"/>
      <c r="D46" s="111" t="s">
        <v>6523</v>
      </c>
      <c r="E46" s="184">
        <v>42522</v>
      </c>
      <c r="F46" s="188"/>
      <c r="G46" t="str">
        <f t="shared" si="2"/>
        <v>Improving-2016</v>
      </c>
      <c r="H46" t="str">
        <f t="shared" si="3"/>
        <v>Improving-2016-6</v>
      </c>
    </row>
    <row r="47" spans="1:8" x14ac:dyDescent="0.2">
      <c r="A47" s="111" t="s">
        <v>7324</v>
      </c>
      <c r="B47" s="181">
        <v>300</v>
      </c>
      <c r="C47" s="181"/>
      <c r="D47" s="111" t="s">
        <v>6522</v>
      </c>
      <c r="E47" s="184">
        <v>42522</v>
      </c>
      <c r="F47" s="188"/>
      <c r="G47" t="str">
        <f t="shared" si="2"/>
        <v>Improving-2016</v>
      </c>
      <c r="H47" t="str">
        <f t="shared" si="3"/>
        <v>Improving-2016-6</v>
      </c>
    </row>
    <row r="48" spans="1:8" x14ac:dyDescent="0.2">
      <c r="A48" s="111" t="s">
        <v>7324</v>
      </c>
      <c r="B48" s="181">
        <v>400</v>
      </c>
      <c r="C48" s="181"/>
      <c r="D48" s="111" t="s">
        <v>6526</v>
      </c>
      <c r="E48" s="184">
        <v>42522</v>
      </c>
      <c r="F48" s="188"/>
      <c r="G48" t="str">
        <f t="shared" si="2"/>
        <v>Improving-2016</v>
      </c>
      <c r="H48" t="str">
        <f t="shared" si="3"/>
        <v>Improving-2016-6</v>
      </c>
    </row>
    <row r="49" spans="1:8" x14ac:dyDescent="0.2">
      <c r="A49" s="111" t="s">
        <v>7324</v>
      </c>
      <c r="B49" s="181">
        <v>2000</v>
      </c>
      <c r="C49" s="181"/>
      <c r="D49" s="111" t="s">
        <v>9017</v>
      </c>
      <c r="E49" s="184">
        <v>42491</v>
      </c>
      <c r="F49" s="188"/>
      <c r="G49" t="str">
        <f t="shared" si="2"/>
        <v>Improving-2016</v>
      </c>
      <c r="H49" t="str">
        <f t="shared" si="3"/>
        <v>Improving-2016-5</v>
      </c>
    </row>
    <row r="50" spans="1:8" x14ac:dyDescent="0.2">
      <c r="A50" s="111" t="s">
        <v>7324</v>
      </c>
      <c r="B50" s="181">
        <v>12000</v>
      </c>
      <c r="C50" s="181"/>
      <c r="D50" s="111" t="s">
        <v>8767</v>
      </c>
      <c r="E50" s="184">
        <v>42491</v>
      </c>
      <c r="F50" s="188"/>
      <c r="G50" t="str">
        <f t="shared" si="2"/>
        <v>Improving-2016</v>
      </c>
      <c r="H50" t="str">
        <f t="shared" si="3"/>
        <v>Improving-2016-5</v>
      </c>
    </row>
    <row r="51" spans="1:8" x14ac:dyDescent="0.2">
      <c r="A51" s="111" t="s">
        <v>7324</v>
      </c>
      <c r="B51" s="181">
        <v>1000</v>
      </c>
      <c r="C51" s="181"/>
      <c r="D51" s="111" t="s">
        <v>8768</v>
      </c>
      <c r="E51" s="184">
        <v>42491</v>
      </c>
      <c r="F51" s="188"/>
      <c r="G51" t="str">
        <f t="shared" si="2"/>
        <v>Improving-2016</v>
      </c>
      <c r="H51" t="str">
        <f t="shared" si="3"/>
        <v>Improving-2016-5</v>
      </c>
    </row>
    <row r="52" spans="1:8" x14ac:dyDescent="0.2">
      <c r="A52" s="180" t="s">
        <v>7324</v>
      </c>
      <c r="B52" s="181">
        <v>5000</v>
      </c>
      <c r="C52" s="181"/>
      <c r="D52" s="111" t="s">
        <v>5405</v>
      </c>
      <c r="E52" s="184">
        <v>42491</v>
      </c>
      <c r="F52" s="187"/>
      <c r="G52" t="str">
        <f t="shared" si="2"/>
        <v>Improving-2016</v>
      </c>
      <c r="H52" t="str">
        <f t="shared" si="3"/>
        <v>Improving-2016-5</v>
      </c>
    </row>
    <row r="53" spans="1:8" x14ac:dyDescent="0.2">
      <c r="A53" s="111" t="s">
        <v>7324</v>
      </c>
      <c r="B53" s="181">
        <v>500</v>
      </c>
      <c r="C53" s="181"/>
      <c r="D53" s="111" t="s">
        <v>6529</v>
      </c>
      <c r="E53" s="184">
        <v>42522</v>
      </c>
      <c r="F53" s="188"/>
      <c r="G53" t="str">
        <f t="shared" si="2"/>
        <v>Improving-2016</v>
      </c>
      <c r="H53" t="str">
        <f t="shared" si="3"/>
        <v>Improving-2016-6</v>
      </c>
    </row>
    <row r="54" spans="1:8" x14ac:dyDescent="0.2">
      <c r="A54" s="180" t="s">
        <v>4599</v>
      </c>
      <c r="B54" s="181">
        <v>600</v>
      </c>
      <c r="C54" s="181"/>
      <c r="D54" s="111" t="s">
        <v>261</v>
      </c>
      <c r="E54" s="184">
        <v>42504</v>
      </c>
      <c r="F54" s="187"/>
      <c r="G54" t="str">
        <f t="shared" si="2"/>
        <v>Holidaying-2016</v>
      </c>
      <c r="H54" t="str">
        <f t="shared" si="3"/>
        <v>Holidaying-2016-5</v>
      </c>
    </row>
    <row r="55" spans="1:8" x14ac:dyDescent="0.2">
      <c r="A55" s="180" t="s">
        <v>7154</v>
      </c>
      <c r="B55" s="181">
        <v>400</v>
      </c>
      <c r="C55" s="181"/>
      <c r="D55" s="111" t="s">
        <v>9018</v>
      </c>
      <c r="E55" s="184">
        <v>42505</v>
      </c>
      <c r="F55" s="187"/>
      <c r="G55" t="str">
        <f t="shared" si="2"/>
        <v>Learning-2016</v>
      </c>
      <c r="H55" t="str">
        <f t="shared" si="3"/>
        <v>Learning-2016-5</v>
      </c>
    </row>
    <row r="56" spans="1:8" x14ac:dyDescent="0.2">
      <c r="A56" s="111" t="s">
        <v>7324</v>
      </c>
      <c r="B56" s="181">
        <v>1200</v>
      </c>
      <c r="C56" s="181"/>
      <c r="D56" s="111" t="s">
        <v>6521</v>
      </c>
      <c r="E56" s="184">
        <v>42522</v>
      </c>
      <c r="F56" s="188"/>
      <c r="G56" t="str">
        <f t="shared" si="2"/>
        <v>Improving-2016</v>
      </c>
      <c r="H56" t="str">
        <f t="shared" si="3"/>
        <v>Improving-2016-6</v>
      </c>
    </row>
    <row r="57" spans="1:8" x14ac:dyDescent="0.2">
      <c r="A57" s="111" t="s">
        <v>7324</v>
      </c>
      <c r="B57" s="181">
        <v>1600</v>
      </c>
      <c r="C57" s="181"/>
      <c r="D57" s="111" t="s">
        <v>6528</v>
      </c>
      <c r="E57" s="184">
        <v>42522</v>
      </c>
      <c r="F57" s="188"/>
      <c r="G57" t="str">
        <f t="shared" si="2"/>
        <v>Improving-2016</v>
      </c>
      <c r="H57" t="str">
        <f t="shared" si="3"/>
        <v>Improving-2016-6</v>
      </c>
    </row>
    <row r="58" spans="1:8" x14ac:dyDescent="0.2">
      <c r="A58" s="180" t="s">
        <v>7324</v>
      </c>
      <c r="B58" s="181">
        <v>600</v>
      </c>
      <c r="C58" s="181"/>
      <c r="D58" s="111" t="s">
        <v>6518</v>
      </c>
      <c r="E58" s="184">
        <v>42522</v>
      </c>
      <c r="F58" s="187"/>
      <c r="G58" t="str">
        <f t="shared" si="2"/>
        <v>Improving-2016</v>
      </c>
      <c r="H58" t="str">
        <f t="shared" si="3"/>
        <v>Improving-2016-6</v>
      </c>
    </row>
    <row r="59" spans="1:8" x14ac:dyDescent="0.2">
      <c r="A59" s="111" t="s">
        <v>7324</v>
      </c>
      <c r="B59" s="181">
        <v>400</v>
      </c>
      <c r="C59" s="181"/>
      <c r="D59" s="111" t="s">
        <v>4671</v>
      </c>
      <c r="E59" s="184">
        <v>42522</v>
      </c>
      <c r="F59" s="188"/>
      <c r="G59" t="str">
        <f t="shared" si="2"/>
        <v>Improving-2016</v>
      </c>
      <c r="H59" t="str">
        <f t="shared" si="3"/>
        <v>Improving-2016-6</v>
      </c>
    </row>
    <row r="60" spans="1:8" x14ac:dyDescent="0.2">
      <c r="A60" s="111" t="s">
        <v>7154</v>
      </c>
      <c r="B60" s="181">
        <v>600</v>
      </c>
      <c r="C60" s="181"/>
      <c r="D60" s="111" t="s">
        <v>5401</v>
      </c>
      <c r="E60" s="184">
        <v>42522</v>
      </c>
      <c r="F60" s="187"/>
      <c r="G60" t="str">
        <f t="shared" si="2"/>
        <v>Learning-2016</v>
      </c>
      <c r="H60" t="str">
        <f t="shared" si="3"/>
        <v>Learning-2016-6</v>
      </c>
    </row>
    <row r="61" spans="1:8" x14ac:dyDescent="0.2">
      <c r="A61" s="111" t="s">
        <v>4599</v>
      </c>
      <c r="B61" s="181">
        <v>500</v>
      </c>
      <c r="C61" s="181"/>
      <c r="D61" s="111" t="s">
        <v>9019</v>
      </c>
      <c r="E61" s="184">
        <v>42515</v>
      </c>
      <c r="F61" s="187"/>
      <c r="G61" t="str">
        <f>A61&amp;"-"&amp;YEAR(E61)</f>
        <v>Holidaying-2016</v>
      </c>
      <c r="H61" t="str">
        <f>A61&amp;"-"&amp;YEAR(E61)&amp;"-"&amp;MONTH(E61)</f>
        <v>Holidaying-2016-5</v>
      </c>
    </row>
    <row r="62" spans="1:8" x14ac:dyDescent="0.2">
      <c r="A62" s="180" t="s">
        <v>4599</v>
      </c>
      <c r="B62" s="181">
        <v>6000</v>
      </c>
      <c r="C62" s="181"/>
      <c r="D62" s="111" t="s">
        <v>5409</v>
      </c>
      <c r="E62" s="184">
        <v>42522</v>
      </c>
      <c r="F62" s="187"/>
      <c r="G62" t="str">
        <f t="shared" si="2"/>
        <v>Holidaying-2016</v>
      </c>
      <c r="H62" t="str">
        <f t="shared" si="3"/>
        <v>Holidaying-2016-6</v>
      </c>
    </row>
    <row r="63" spans="1:8" x14ac:dyDescent="0.2">
      <c r="A63" s="111" t="s">
        <v>5948</v>
      </c>
      <c r="B63" s="181">
        <v>8000</v>
      </c>
      <c r="C63" s="181"/>
      <c r="D63" s="213" t="s">
        <v>8764</v>
      </c>
      <c r="E63" s="184">
        <v>42531</v>
      </c>
      <c r="F63" s="188"/>
      <c r="G63" t="str">
        <f t="shared" si="2"/>
        <v>Investing-2016</v>
      </c>
      <c r="H63" t="str">
        <f t="shared" si="3"/>
        <v>Investing-2016-6</v>
      </c>
    </row>
    <row r="64" spans="1:8" x14ac:dyDescent="0.2">
      <c r="A64" s="180" t="s">
        <v>5946</v>
      </c>
      <c r="B64" s="181">
        <v>600</v>
      </c>
      <c r="C64" s="181"/>
      <c r="D64" s="111" t="s">
        <v>264</v>
      </c>
      <c r="E64" s="184">
        <v>42536</v>
      </c>
      <c r="F64" s="187"/>
      <c r="G64" t="str">
        <f t="shared" si="2"/>
        <v>Celebrating-2016</v>
      </c>
      <c r="H64" t="str">
        <f t="shared" si="3"/>
        <v>Celebrating-2016-6</v>
      </c>
    </row>
    <row r="65" spans="1:8" x14ac:dyDescent="0.2">
      <c r="A65" s="180" t="s">
        <v>4599</v>
      </c>
      <c r="B65" s="181">
        <v>250</v>
      </c>
      <c r="C65" s="181"/>
      <c r="D65" s="111" t="s">
        <v>260</v>
      </c>
      <c r="E65" s="184">
        <v>42546</v>
      </c>
      <c r="F65" s="187"/>
      <c r="G65" t="str">
        <f t="shared" ref="G65:G96" si="4">A65&amp;"-"&amp;YEAR(E65)</f>
        <v>Holidaying-2016</v>
      </c>
      <c r="H65" t="str">
        <f t="shared" ref="H65:H96" si="5">A65&amp;"-"&amp;YEAR(E65)&amp;"-"&amp;MONTH(E65)</f>
        <v>Holidaying-2016-6</v>
      </c>
    </row>
    <row r="66" spans="1:8" x14ac:dyDescent="0.2">
      <c r="A66" s="180" t="s">
        <v>4599</v>
      </c>
      <c r="B66" s="181">
        <v>2000</v>
      </c>
      <c r="C66" s="181"/>
      <c r="D66" s="213" t="s">
        <v>723</v>
      </c>
      <c r="E66" s="184">
        <v>42552</v>
      </c>
      <c r="F66" s="187"/>
      <c r="G66" t="str">
        <f t="shared" si="4"/>
        <v>Holidaying-2016</v>
      </c>
      <c r="H66" t="str">
        <f t="shared" si="5"/>
        <v>Holidaying-2016-7</v>
      </c>
    </row>
    <row r="67" spans="1:8" x14ac:dyDescent="0.2">
      <c r="A67" s="180" t="s">
        <v>4599</v>
      </c>
      <c r="B67" s="181">
        <v>1000</v>
      </c>
      <c r="C67" s="181"/>
      <c r="D67" s="111" t="s">
        <v>5404</v>
      </c>
      <c r="E67" s="184">
        <v>42552</v>
      </c>
      <c r="F67" s="187"/>
      <c r="G67" t="str">
        <f t="shared" si="4"/>
        <v>Holidaying-2016</v>
      </c>
      <c r="H67" t="str">
        <f t="shared" si="5"/>
        <v>Holidaying-2016-7</v>
      </c>
    </row>
    <row r="68" spans="1:8" x14ac:dyDescent="0.2">
      <c r="A68" s="111" t="s">
        <v>7154</v>
      </c>
      <c r="B68" s="181">
        <v>600</v>
      </c>
      <c r="C68" s="181"/>
      <c r="D68" s="111" t="s">
        <v>5401</v>
      </c>
      <c r="E68" s="184">
        <v>42552</v>
      </c>
      <c r="F68" s="187"/>
      <c r="G68" t="str">
        <f t="shared" si="4"/>
        <v>Learning-2016</v>
      </c>
      <c r="H68" t="str">
        <f t="shared" si="5"/>
        <v>Learning-2016-7</v>
      </c>
    </row>
    <row r="69" spans="1:8" x14ac:dyDescent="0.2">
      <c r="A69" s="111" t="s">
        <v>7154</v>
      </c>
      <c r="B69" s="181">
        <v>600</v>
      </c>
      <c r="C69" s="181"/>
      <c r="D69" s="111" t="s">
        <v>5401</v>
      </c>
      <c r="E69" s="184">
        <v>42583</v>
      </c>
      <c r="F69" s="187"/>
      <c r="G69" t="str">
        <f t="shared" si="4"/>
        <v>Learning-2016</v>
      </c>
      <c r="H69" t="str">
        <f t="shared" si="5"/>
        <v>Learning-2016-8</v>
      </c>
    </row>
    <row r="70" spans="1:8" x14ac:dyDescent="0.2">
      <c r="A70" s="180" t="s">
        <v>4599</v>
      </c>
      <c r="B70" s="181">
        <v>6000</v>
      </c>
      <c r="C70" s="181"/>
      <c r="D70" s="111" t="s">
        <v>263</v>
      </c>
      <c r="E70" s="184">
        <v>42705</v>
      </c>
      <c r="F70" s="187"/>
      <c r="G70" t="str">
        <f t="shared" si="4"/>
        <v>Holidaying-2016</v>
      </c>
      <c r="H70" t="str">
        <f t="shared" si="5"/>
        <v>Holidaying-2016-12</v>
      </c>
    </row>
    <row r="71" spans="1:8" x14ac:dyDescent="0.2">
      <c r="A71" s="111" t="s">
        <v>7154</v>
      </c>
      <c r="B71" s="181">
        <v>600</v>
      </c>
      <c r="C71" s="181"/>
      <c r="D71" s="111" t="s">
        <v>5401</v>
      </c>
      <c r="E71" s="184">
        <v>42614</v>
      </c>
      <c r="F71" s="187"/>
      <c r="G71" t="str">
        <f t="shared" si="4"/>
        <v>Learning-2016</v>
      </c>
      <c r="H71" t="str">
        <f t="shared" si="5"/>
        <v>Learning-2016-9</v>
      </c>
    </row>
    <row r="72" spans="1:8" x14ac:dyDescent="0.2">
      <c r="A72" s="180" t="s">
        <v>7154</v>
      </c>
      <c r="B72" s="181">
        <v>900</v>
      </c>
      <c r="C72" s="181"/>
      <c r="D72" s="111" t="s">
        <v>5402</v>
      </c>
      <c r="E72" s="184">
        <v>42614</v>
      </c>
      <c r="F72" s="187"/>
      <c r="G72" t="str">
        <f t="shared" si="4"/>
        <v>Learning-2016</v>
      </c>
      <c r="H72" t="str">
        <f t="shared" si="5"/>
        <v>Learning-2016-9</v>
      </c>
    </row>
    <row r="73" spans="1:8" x14ac:dyDescent="0.2">
      <c r="A73" s="111" t="s">
        <v>7154</v>
      </c>
      <c r="B73" s="181">
        <v>600</v>
      </c>
      <c r="C73" s="181"/>
      <c r="D73" s="111" t="s">
        <v>5401</v>
      </c>
      <c r="E73" s="184">
        <v>42644</v>
      </c>
      <c r="F73" s="187"/>
      <c r="G73" t="str">
        <f t="shared" si="4"/>
        <v>Learning-2016</v>
      </c>
      <c r="H73" t="str">
        <f t="shared" si="5"/>
        <v>Learning-2016-10</v>
      </c>
    </row>
    <row r="74" spans="1:8" x14ac:dyDescent="0.2">
      <c r="A74" s="180" t="s">
        <v>7154</v>
      </c>
      <c r="B74" s="181">
        <v>900</v>
      </c>
      <c r="C74" s="181"/>
      <c r="D74" s="111" t="s">
        <v>5402</v>
      </c>
      <c r="E74" s="184">
        <v>42644</v>
      </c>
      <c r="F74" s="187"/>
      <c r="G74" t="str">
        <f t="shared" si="4"/>
        <v>Learning-2016</v>
      </c>
      <c r="H74" t="str">
        <f t="shared" si="5"/>
        <v>Learning-2016-10</v>
      </c>
    </row>
    <row r="75" spans="1:8" x14ac:dyDescent="0.2">
      <c r="A75" s="111" t="s">
        <v>7154</v>
      </c>
      <c r="B75" s="181">
        <v>600</v>
      </c>
      <c r="C75" s="181"/>
      <c r="D75" s="111" t="s">
        <v>5401</v>
      </c>
      <c r="E75" s="184">
        <v>42675</v>
      </c>
      <c r="F75" s="187"/>
      <c r="G75" t="str">
        <f t="shared" si="4"/>
        <v>Learning-2016</v>
      </c>
      <c r="H75" t="str">
        <f t="shared" si="5"/>
        <v>Learning-2016-11</v>
      </c>
    </row>
    <row r="76" spans="1:8" x14ac:dyDescent="0.2">
      <c r="A76" s="180" t="s">
        <v>7154</v>
      </c>
      <c r="B76" s="181">
        <v>900</v>
      </c>
      <c r="C76" s="181"/>
      <c r="D76" s="111" t="s">
        <v>5402</v>
      </c>
      <c r="E76" s="184">
        <v>42675</v>
      </c>
      <c r="F76" s="187"/>
      <c r="G76" t="str">
        <f t="shared" si="4"/>
        <v>Learning-2016</v>
      </c>
      <c r="H76" t="str">
        <f t="shared" si="5"/>
        <v>Learning-2016-11</v>
      </c>
    </row>
    <row r="77" spans="1:8" x14ac:dyDescent="0.2">
      <c r="A77" s="111" t="s">
        <v>7154</v>
      </c>
      <c r="B77" s="181">
        <v>600</v>
      </c>
      <c r="C77" s="181"/>
      <c r="D77" s="111" t="s">
        <v>5401</v>
      </c>
      <c r="E77" s="184">
        <v>42705</v>
      </c>
      <c r="F77" s="187"/>
      <c r="G77" t="str">
        <f t="shared" si="4"/>
        <v>Learning-2016</v>
      </c>
      <c r="H77" t="str">
        <f t="shared" si="5"/>
        <v>Learning-2016-12</v>
      </c>
    </row>
    <row r="78" spans="1:8" x14ac:dyDescent="0.2">
      <c r="A78" s="180" t="s">
        <v>7154</v>
      </c>
      <c r="B78" s="181">
        <v>900</v>
      </c>
      <c r="C78" s="181"/>
      <c r="D78" s="111" t="s">
        <v>5402</v>
      </c>
      <c r="E78" s="184">
        <v>42705</v>
      </c>
      <c r="F78" s="187"/>
      <c r="G78" t="str">
        <f t="shared" si="4"/>
        <v>Learning-2016</v>
      </c>
      <c r="H78" t="str">
        <f t="shared" si="5"/>
        <v>Learning-2016-12</v>
      </c>
    </row>
    <row r="79" spans="1:8" x14ac:dyDescent="0.2">
      <c r="A79" s="197" t="s">
        <v>5948</v>
      </c>
      <c r="B79" s="181">
        <v>-35000</v>
      </c>
      <c r="C79" s="181"/>
      <c r="D79" s="197" t="s">
        <v>6530</v>
      </c>
      <c r="E79" s="184">
        <v>42714</v>
      </c>
      <c r="F79" s="188"/>
      <c r="G79" t="str">
        <f t="shared" si="4"/>
        <v>Investing-2016</v>
      </c>
      <c r="H79" t="str">
        <f t="shared" si="5"/>
        <v>Investing-2016-12</v>
      </c>
    </row>
    <row r="80" spans="1:8" x14ac:dyDescent="0.2">
      <c r="A80" s="180" t="s">
        <v>4599</v>
      </c>
      <c r="B80" s="181">
        <v>4000</v>
      </c>
      <c r="C80" s="181"/>
      <c r="D80" s="111" t="s">
        <v>5406</v>
      </c>
      <c r="E80" s="184">
        <v>42736</v>
      </c>
      <c r="F80" s="187"/>
      <c r="G80" t="str">
        <f t="shared" si="4"/>
        <v>Holidaying-2017</v>
      </c>
      <c r="H80" t="str">
        <f t="shared" si="5"/>
        <v>Holidaying-2017-1</v>
      </c>
    </row>
    <row r="81" spans="1:8" x14ac:dyDescent="0.2">
      <c r="A81" s="111" t="s">
        <v>7154</v>
      </c>
      <c r="B81" s="181">
        <v>600</v>
      </c>
      <c r="C81" s="181"/>
      <c r="D81" s="111" t="s">
        <v>5401</v>
      </c>
      <c r="E81" s="184">
        <v>42736</v>
      </c>
      <c r="F81" s="187"/>
      <c r="G81" t="str">
        <f t="shared" si="4"/>
        <v>Learning-2017</v>
      </c>
      <c r="H81" t="str">
        <f t="shared" si="5"/>
        <v>Learning-2017-1</v>
      </c>
    </row>
    <row r="82" spans="1:8" x14ac:dyDescent="0.2">
      <c r="A82" s="180" t="s">
        <v>7154</v>
      </c>
      <c r="B82" s="181">
        <v>900</v>
      </c>
      <c r="C82" s="181"/>
      <c r="D82" s="111" t="s">
        <v>5402</v>
      </c>
      <c r="E82" s="184">
        <v>42736</v>
      </c>
      <c r="F82" s="187"/>
      <c r="G82" t="str">
        <f t="shared" si="4"/>
        <v>Learning-2017</v>
      </c>
      <c r="H82" t="str">
        <f t="shared" si="5"/>
        <v>Learning-2017-1</v>
      </c>
    </row>
    <row r="83" spans="1:8" x14ac:dyDescent="0.2">
      <c r="A83" s="111" t="s">
        <v>7154</v>
      </c>
      <c r="B83" s="181">
        <v>600</v>
      </c>
      <c r="C83" s="181"/>
      <c r="D83" s="111" t="s">
        <v>5401</v>
      </c>
      <c r="E83" s="184">
        <v>42767</v>
      </c>
      <c r="F83" s="187"/>
      <c r="G83" t="str">
        <f t="shared" si="4"/>
        <v>Learning-2017</v>
      </c>
      <c r="H83" t="str">
        <f t="shared" si="5"/>
        <v>Learning-2017-2</v>
      </c>
    </row>
    <row r="84" spans="1:8" x14ac:dyDescent="0.2">
      <c r="A84" s="180" t="s">
        <v>7154</v>
      </c>
      <c r="B84" s="181">
        <v>900</v>
      </c>
      <c r="C84" s="181"/>
      <c r="D84" s="111" t="s">
        <v>5402</v>
      </c>
      <c r="E84" s="184">
        <v>42767</v>
      </c>
      <c r="F84" s="187"/>
      <c r="G84" t="str">
        <f t="shared" si="4"/>
        <v>Learning-2017</v>
      </c>
      <c r="H84" t="str">
        <f t="shared" si="5"/>
        <v>Learning-2017-2</v>
      </c>
    </row>
    <row r="85" spans="1:8" x14ac:dyDescent="0.2">
      <c r="A85" s="111" t="s">
        <v>7154</v>
      </c>
      <c r="B85" s="181">
        <v>600</v>
      </c>
      <c r="C85" s="181"/>
      <c r="D85" s="111" t="s">
        <v>5401</v>
      </c>
      <c r="E85" s="184">
        <v>42795</v>
      </c>
      <c r="F85" s="187"/>
      <c r="G85" t="str">
        <f t="shared" si="4"/>
        <v>Learning-2017</v>
      </c>
      <c r="H85" t="str">
        <f t="shared" si="5"/>
        <v>Learning-2017-3</v>
      </c>
    </row>
    <row r="86" spans="1:8" x14ac:dyDescent="0.2">
      <c r="A86" s="180" t="s">
        <v>7154</v>
      </c>
      <c r="B86" s="181">
        <v>900</v>
      </c>
      <c r="C86" s="181"/>
      <c r="D86" s="111" t="s">
        <v>5402</v>
      </c>
      <c r="E86" s="184">
        <v>42795</v>
      </c>
      <c r="F86" s="187"/>
      <c r="G86" t="str">
        <f t="shared" si="4"/>
        <v>Learning-2017</v>
      </c>
      <c r="H86" t="str">
        <f t="shared" si="5"/>
        <v>Learning-2017-3</v>
      </c>
    </row>
    <row r="87" spans="1:8" x14ac:dyDescent="0.2">
      <c r="A87" s="180" t="s">
        <v>5948</v>
      </c>
      <c r="B87" s="181">
        <v>10000</v>
      </c>
      <c r="C87" s="181"/>
      <c r="D87" s="111" t="s">
        <v>2907</v>
      </c>
      <c r="E87" s="184">
        <v>42799</v>
      </c>
      <c r="F87" s="187"/>
      <c r="G87" t="str">
        <f t="shared" si="4"/>
        <v>Investing-2017</v>
      </c>
      <c r="H87" t="str">
        <f t="shared" si="5"/>
        <v>Investing-2017-3</v>
      </c>
    </row>
    <row r="88" spans="1:8" x14ac:dyDescent="0.2">
      <c r="A88" s="180" t="s">
        <v>5948</v>
      </c>
      <c r="B88" s="181">
        <v>5000</v>
      </c>
      <c r="C88" s="181"/>
      <c r="D88" s="111" t="s">
        <v>8346</v>
      </c>
      <c r="E88" s="184">
        <v>42799</v>
      </c>
      <c r="F88" s="187"/>
      <c r="G88" t="str">
        <f t="shared" si="4"/>
        <v>Investing-2017</v>
      </c>
      <c r="H88" t="str">
        <f t="shared" si="5"/>
        <v>Investing-2017-3</v>
      </c>
    </row>
    <row r="89" spans="1:8" x14ac:dyDescent="0.2">
      <c r="A89" s="111" t="s">
        <v>7154</v>
      </c>
      <c r="B89" s="181">
        <v>600</v>
      </c>
      <c r="C89" s="181"/>
      <c r="D89" s="111" t="s">
        <v>5401</v>
      </c>
      <c r="E89" s="184">
        <v>42826</v>
      </c>
      <c r="F89" s="187"/>
      <c r="G89" t="str">
        <f t="shared" si="4"/>
        <v>Learning-2017</v>
      </c>
      <c r="H89" t="str">
        <f t="shared" si="5"/>
        <v>Learning-2017-4</v>
      </c>
    </row>
    <row r="90" spans="1:8" x14ac:dyDescent="0.2">
      <c r="A90" s="180" t="s">
        <v>7154</v>
      </c>
      <c r="B90" s="181">
        <v>900</v>
      </c>
      <c r="C90" s="181"/>
      <c r="D90" s="111" t="s">
        <v>5402</v>
      </c>
      <c r="E90" s="184">
        <v>42826</v>
      </c>
      <c r="F90" s="187"/>
      <c r="G90" t="str">
        <f t="shared" si="4"/>
        <v>Learning-2017</v>
      </c>
      <c r="H90" t="str">
        <f t="shared" si="5"/>
        <v>Learning-2017-4</v>
      </c>
    </row>
    <row r="91" spans="1:8" x14ac:dyDescent="0.2">
      <c r="A91" s="197" t="s">
        <v>4599</v>
      </c>
      <c r="B91" s="181">
        <v>2000</v>
      </c>
      <c r="C91" s="181"/>
      <c r="D91" s="197" t="s">
        <v>723</v>
      </c>
      <c r="E91" s="184">
        <v>42887</v>
      </c>
      <c r="F91" s="188"/>
      <c r="G91" t="str">
        <f t="shared" si="4"/>
        <v>Holidaying-2017</v>
      </c>
      <c r="H91" t="str">
        <f t="shared" si="5"/>
        <v>Holidaying-2017-6</v>
      </c>
    </row>
    <row r="92" spans="1:8" x14ac:dyDescent="0.2">
      <c r="A92" s="180" t="s">
        <v>7154</v>
      </c>
      <c r="B92" s="181">
        <v>4200</v>
      </c>
      <c r="C92" s="181"/>
      <c r="D92" s="111" t="s">
        <v>5401</v>
      </c>
      <c r="E92" s="184">
        <v>42887</v>
      </c>
      <c r="F92" s="187"/>
      <c r="G92" t="str">
        <f t="shared" si="4"/>
        <v>Learning-2017</v>
      </c>
      <c r="H92" t="str">
        <f t="shared" si="5"/>
        <v>Learning-2017-6</v>
      </c>
    </row>
    <row r="93" spans="1:8" x14ac:dyDescent="0.2">
      <c r="A93" s="180" t="s">
        <v>7154</v>
      </c>
      <c r="B93" s="181">
        <v>3600</v>
      </c>
      <c r="C93" s="181"/>
      <c r="D93" s="111" t="s">
        <v>5402</v>
      </c>
      <c r="E93" s="184">
        <v>42979</v>
      </c>
      <c r="F93" s="187"/>
      <c r="G93" t="str">
        <f t="shared" si="4"/>
        <v>Learning-2017</v>
      </c>
      <c r="H93" t="str">
        <f t="shared" si="5"/>
        <v>Learning-2017-9</v>
      </c>
    </row>
    <row r="94" spans="1:8" x14ac:dyDescent="0.2">
      <c r="A94" s="180" t="s">
        <v>5946</v>
      </c>
      <c r="B94" s="181">
        <v>800</v>
      </c>
      <c r="C94" s="181"/>
      <c r="D94" s="111" t="s">
        <v>265</v>
      </c>
      <c r="E94" s="184">
        <v>43070</v>
      </c>
      <c r="F94" s="187"/>
      <c r="G94" t="str">
        <f t="shared" si="4"/>
        <v>Celebrating-2017</v>
      </c>
      <c r="H94" t="str">
        <f t="shared" si="5"/>
        <v>Celebrating-2017-12</v>
      </c>
    </row>
    <row r="95" spans="1:8" x14ac:dyDescent="0.2">
      <c r="A95" s="180" t="s">
        <v>7321</v>
      </c>
      <c r="B95" s="181">
        <v>800</v>
      </c>
      <c r="C95" s="181"/>
      <c r="D95" s="111" t="s">
        <v>266</v>
      </c>
      <c r="E95" s="184">
        <v>43070</v>
      </c>
      <c r="F95" s="187"/>
      <c r="G95" t="str">
        <f t="shared" si="4"/>
        <v>Buying-2017</v>
      </c>
      <c r="H95" t="str">
        <f t="shared" si="5"/>
        <v>Buying-2017-12</v>
      </c>
    </row>
    <row r="96" spans="1:8" x14ac:dyDescent="0.2">
      <c r="A96" s="180" t="s">
        <v>7154</v>
      </c>
      <c r="B96" s="181">
        <v>3600</v>
      </c>
      <c r="C96" s="181"/>
      <c r="D96" s="111" t="s">
        <v>5402</v>
      </c>
      <c r="E96" s="184">
        <v>43101</v>
      </c>
      <c r="F96" s="187"/>
      <c r="G96" t="str">
        <f t="shared" si="4"/>
        <v>Learning-2018</v>
      </c>
      <c r="H96" t="str">
        <f t="shared" si="5"/>
        <v>Learning-2018-1</v>
      </c>
    </row>
    <row r="97" spans="1:8" x14ac:dyDescent="0.2">
      <c r="A97" s="180" t="s">
        <v>7154</v>
      </c>
      <c r="B97" s="181">
        <v>2400</v>
      </c>
      <c r="C97" s="181"/>
      <c r="D97" s="111" t="s">
        <v>5401</v>
      </c>
      <c r="E97" s="184">
        <v>43101</v>
      </c>
      <c r="F97" s="187"/>
      <c r="G97" t="str">
        <f t="shared" ref="G97:G103" si="6">A97&amp;"-"&amp;YEAR(E97)</f>
        <v>Learning-2018</v>
      </c>
      <c r="H97" t="str">
        <f t="shared" ref="H97:H103" si="7">A97&amp;"-"&amp;YEAR(E97)&amp;"-"&amp;MONTH(E97)</f>
        <v>Learning-2018-1</v>
      </c>
    </row>
    <row r="98" spans="1:8" x14ac:dyDescent="0.2">
      <c r="A98" s="197" t="s">
        <v>4599</v>
      </c>
      <c r="B98" s="181">
        <v>4000</v>
      </c>
      <c r="C98" s="181"/>
      <c r="D98" s="197" t="s">
        <v>8766</v>
      </c>
      <c r="E98" s="184">
        <v>43252</v>
      </c>
      <c r="F98" s="188"/>
      <c r="G98" t="str">
        <f t="shared" si="6"/>
        <v>Holidaying-2018</v>
      </c>
      <c r="H98" t="str">
        <f t="shared" si="7"/>
        <v>Holidaying-2018-6</v>
      </c>
    </row>
    <row r="99" spans="1:8" x14ac:dyDescent="0.2">
      <c r="A99" s="180" t="s">
        <v>7154</v>
      </c>
      <c r="B99" s="181">
        <v>3600</v>
      </c>
      <c r="C99" s="181"/>
      <c r="D99" s="111" t="s">
        <v>5402</v>
      </c>
      <c r="E99" s="184">
        <v>43344</v>
      </c>
      <c r="F99" s="187"/>
      <c r="G99" t="str">
        <f t="shared" si="6"/>
        <v>Learning-2018</v>
      </c>
      <c r="H99" t="str">
        <f t="shared" si="7"/>
        <v>Learning-2018-9</v>
      </c>
    </row>
    <row r="100" spans="1:8" x14ac:dyDescent="0.2">
      <c r="A100" s="180" t="s">
        <v>7154</v>
      </c>
      <c r="B100" s="181">
        <v>3600</v>
      </c>
      <c r="C100" s="181"/>
      <c r="D100" s="111" t="s">
        <v>5402</v>
      </c>
      <c r="E100" s="184">
        <v>43466</v>
      </c>
      <c r="F100" s="187"/>
      <c r="G100" t="str">
        <f t="shared" si="6"/>
        <v>Learning-2019</v>
      </c>
      <c r="H100" t="str">
        <f t="shared" si="7"/>
        <v>Learning-2019-1</v>
      </c>
    </row>
    <row r="101" spans="1:8" x14ac:dyDescent="0.2">
      <c r="A101" s="197" t="s">
        <v>4599</v>
      </c>
      <c r="B101" s="181">
        <v>4000</v>
      </c>
      <c r="C101" s="181"/>
      <c r="D101" s="197" t="s">
        <v>8766</v>
      </c>
      <c r="E101" s="184">
        <v>43617</v>
      </c>
      <c r="F101" s="188"/>
      <c r="G101" t="str">
        <f t="shared" si="6"/>
        <v>Holidaying-2019</v>
      </c>
      <c r="H101" t="str">
        <f t="shared" si="7"/>
        <v>Holidaying-2019-6</v>
      </c>
    </row>
    <row r="102" spans="1:8" x14ac:dyDescent="0.2">
      <c r="A102" s="197" t="s">
        <v>4599</v>
      </c>
      <c r="B102" s="181">
        <v>4000</v>
      </c>
      <c r="C102" s="181"/>
      <c r="D102" s="197" t="s">
        <v>8766</v>
      </c>
      <c r="E102" s="184">
        <v>43983</v>
      </c>
      <c r="F102" s="188"/>
      <c r="G102" t="str">
        <f t="shared" si="6"/>
        <v>Holidaying-2020</v>
      </c>
      <c r="H102" t="str">
        <f t="shared" si="7"/>
        <v>Holidaying-2020-6</v>
      </c>
    </row>
    <row r="103" spans="1:8" x14ac:dyDescent="0.2">
      <c r="A103" s="197" t="s">
        <v>4599</v>
      </c>
      <c r="B103" s="181">
        <v>4000</v>
      </c>
      <c r="C103" s="181"/>
      <c r="D103" s="197" t="s">
        <v>8766</v>
      </c>
      <c r="E103" s="184">
        <v>44348</v>
      </c>
      <c r="F103" s="188"/>
      <c r="G103" t="str">
        <f t="shared" si="6"/>
        <v>Holidaying-2021</v>
      </c>
      <c r="H103" t="str">
        <f t="shared" si="7"/>
        <v>Holidaying-2021-6</v>
      </c>
    </row>
    <row r="104" spans="1:8" x14ac:dyDescent="0.2">
      <c r="A104" s="214"/>
    </row>
  </sheetData>
  <autoFilter ref="A1:F103"/>
  <phoneticPr fontId="4"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7"/>
  </sheetPr>
  <dimension ref="A1:W159"/>
  <sheetViews>
    <sheetView topLeftCell="A130" zoomScale="90" workbookViewId="0">
      <selection activeCell="F150" sqref="F150"/>
    </sheetView>
  </sheetViews>
  <sheetFormatPr defaultRowHeight="12.75" x14ac:dyDescent="0.2"/>
  <cols>
    <col min="1" max="1" width="3.42578125" style="45" customWidth="1"/>
    <col min="2" max="2" width="31.42578125" style="45" customWidth="1"/>
    <col min="3" max="3" width="2" style="45" customWidth="1"/>
    <col min="4" max="4" width="11.7109375" style="69" customWidth="1"/>
    <col min="5" max="5" width="11.28515625" style="69" customWidth="1"/>
    <col min="6" max="6" width="10.85546875" style="69" customWidth="1"/>
    <col min="7" max="7" width="10.5703125" style="69" customWidth="1"/>
    <col min="8" max="8" width="12.42578125" style="69" customWidth="1"/>
    <col min="9" max="9" width="11.42578125" style="69" customWidth="1"/>
    <col min="10" max="10" width="2.42578125" style="69" customWidth="1"/>
    <col min="11" max="11" width="11.5703125" style="69" customWidth="1"/>
    <col min="12" max="12" width="10.28515625" style="69" bestFit="1" customWidth="1"/>
    <col min="13" max="13" width="10.28515625" style="69" customWidth="1"/>
    <col min="14" max="14" width="11.5703125" style="69" customWidth="1"/>
    <col min="15" max="15" width="10.140625" style="69" customWidth="1"/>
    <col min="16" max="16" width="11.140625" style="69" customWidth="1"/>
    <col min="17" max="17" width="9.42578125" style="69" customWidth="1"/>
    <col min="18" max="19" width="10.140625" style="69" customWidth="1"/>
    <col min="20" max="20" width="10.7109375" style="69" customWidth="1"/>
    <col min="21" max="21" width="10.5703125" style="69" customWidth="1"/>
    <col min="22" max="22" width="10" style="69" customWidth="1"/>
    <col min="23" max="23" width="9.7109375" style="69" customWidth="1"/>
    <col min="24" max="16384" width="9.140625" style="45"/>
  </cols>
  <sheetData>
    <row r="1" spans="1:23" x14ac:dyDescent="0.2">
      <c r="A1" s="64"/>
      <c r="B1" s="162">
        <v>42490</v>
      </c>
      <c r="D1" s="69" t="s">
        <v>3647</v>
      </c>
    </row>
    <row r="2" spans="1:23" x14ac:dyDescent="0.2">
      <c r="B2" s="66">
        <v>12</v>
      </c>
      <c r="D2" s="69" t="s">
        <v>2169</v>
      </c>
    </row>
    <row r="3" spans="1:23" x14ac:dyDescent="0.2">
      <c r="D3" s="95" t="s">
        <v>6140</v>
      </c>
      <c r="E3" s="95" t="s">
        <v>6167</v>
      </c>
      <c r="F3" s="95" t="s">
        <v>6167</v>
      </c>
      <c r="G3" s="95" t="s">
        <v>5178</v>
      </c>
      <c r="H3" s="95" t="s">
        <v>6140</v>
      </c>
      <c r="I3" s="95" t="s">
        <v>4503</v>
      </c>
      <c r="L3" s="100"/>
      <c r="M3" s="100"/>
      <c r="N3" s="100"/>
      <c r="O3" s="100"/>
      <c r="P3" s="100"/>
      <c r="Q3" s="100"/>
      <c r="R3" s="100"/>
      <c r="S3" s="100"/>
      <c r="T3" s="100"/>
      <c r="U3" s="100"/>
      <c r="V3" s="100"/>
      <c r="W3" s="100"/>
    </row>
    <row r="4" spans="1:23" x14ac:dyDescent="0.2">
      <c r="D4" s="96" t="s">
        <v>6138</v>
      </c>
      <c r="E4" s="96" t="s">
        <v>3644</v>
      </c>
      <c r="F4" s="96" t="s">
        <v>5178</v>
      </c>
      <c r="G4" s="96" t="s">
        <v>6139</v>
      </c>
      <c r="H4" s="96" t="s">
        <v>3644</v>
      </c>
      <c r="I4" s="96" t="s">
        <v>6139</v>
      </c>
      <c r="L4" s="101">
        <f>addmonths(Effective_Date,0)</f>
        <v>42461</v>
      </c>
      <c r="M4" s="101">
        <f>addmonths(Effective_Date,-1)</f>
        <v>42430</v>
      </c>
      <c r="N4" s="101">
        <f>addmonths(Effective_Date,-2)</f>
        <v>42401</v>
      </c>
      <c r="O4" s="101">
        <f>addmonths(Effective_Date,-3)</f>
        <v>42370</v>
      </c>
      <c r="P4" s="101">
        <f>addmonths(Effective_Date,-4)</f>
        <v>42339</v>
      </c>
      <c r="Q4" s="101">
        <f>addmonths(Effective_Date,-5)</f>
        <v>42309</v>
      </c>
      <c r="R4" s="101">
        <f>addmonths(Effective_Date,-6)</f>
        <v>42278</v>
      </c>
      <c r="S4" s="101">
        <f>addmonths(Effective_Date,-7)</f>
        <v>42248</v>
      </c>
      <c r="T4" s="101">
        <f>addmonths(Effective_Date,-8)</f>
        <v>42217</v>
      </c>
      <c r="U4" s="101">
        <f>addmonths(Effective_Date,-9)</f>
        <v>42186</v>
      </c>
      <c r="V4" s="101">
        <f>addmonths(Effective_Date,-10)</f>
        <v>42156</v>
      </c>
      <c r="W4" s="101">
        <f>addmonths(Effective_Date,-11)</f>
        <v>42125</v>
      </c>
    </row>
    <row r="5" spans="1:23" x14ac:dyDescent="0.2">
      <c r="D5" s="70"/>
      <c r="E5" s="70"/>
      <c r="F5" s="70"/>
      <c r="G5" s="70"/>
      <c r="H5" s="70"/>
      <c r="I5" s="70"/>
    </row>
    <row r="6" spans="1:23" x14ac:dyDescent="0.2">
      <c r="B6" s="87" t="s">
        <v>6666</v>
      </c>
      <c r="C6" s="87" t="s">
        <v>2171</v>
      </c>
      <c r="D6" s="88">
        <v>-6000</v>
      </c>
      <c r="E6" s="89">
        <v>-96320.26999999999</v>
      </c>
      <c r="F6" s="89">
        <f>E6/$B$2</f>
        <v>-8026.6891666666661</v>
      </c>
      <c r="G6" s="90">
        <f>F6-D6</f>
        <v>-2026.6891666666661</v>
      </c>
      <c r="H6" s="89">
        <v>-6378.11</v>
      </c>
      <c r="I6" s="90">
        <f>H6-D6</f>
        <v>-378.10999999999967</v>
      </c>
      <c r="L6" s="89">
        <v>-6378.11</v>
      </c>
      <c r="M6" s="89">
        <v>-17323.670000000002</v>
      </c>
      <c r="N6" s="89">
        <v>-7032.4000000000005</v>
      </c>
      <c r="O6" s="89">
        <v>-7084.84</v>
      </c>
      <c r="P6" s="89">
        <v>-7105.22</v>
      </c>
      <c r="Q6" s="89">
        <v>-7171.1900000000005</v>
      </c>
      <c r="R6" s="89">
        <v>-7227.9400000000005</v>
      </c>
      <c r="S6" s="89">
        <v>-13494.04</v>
      </c>
      <c r="T6" s="89">
        <v>-79.8</v>
      </c>
      <c r="U6" s="89">
        <v>-6477.6</v>
      </c>
      <c r="V6" s="89">
        <v>-5254.4</v>
      </c>
      <c r="W6" s="89">
        <v>-11691.060000000001</v>
      </c>
    </row>
    <row r="7" spans="1:23" ht="13.5" thickBot="1" x14ac:dyDescent="0.25">
      <c r="B7" s="87" t="s">
        <v>7165</v>
      </c>
      <c r="C7" s="87" t="s">
        <v>2171</v>
      </c>
      <c r="D7" s="88">
        <v>300</v>
      </c>
      <c r="E7" s="89">
        <v>1083.6300000000001</v>
      </c>
      <c r="F7" s="89">
        <f>E7/$B$2</f>
        <v>90.302500000000009</v>
      </c>
      <c r="G7" s="91">
        <f>F7-D7</f>
        <v>-209.69749999999999</v>
      </c>
      <c r="H7" s="89">
        <v>0.02</v>
      </c>
      <c r="I7" s="90">
        <f>H7-D7</f>
        <v>-299.98</v>
      </c>
      <c r="L7" s="89">
        <v>0.02</v>
      </c>
      <c r="M7" s="89">
        <v>0.01</v>
      </c>
      <c r="N7" s="89">
        <v>-186.99</v>
      </c>
      <c r="O7" s="89">
        <v>1234.68</v>
      </c>
      <c r="P7" s="89">
        <v>0.02</v>
      </c>
      <c r="Q7" s="89">
        <v>0.01</v>
      </c>
      <c r="R7" s="89">
        <v>0.01</v>
      </c>
      <c r="S7" s="89">
        <v>0.02</v>
      </c>
      <c r="T7" s="89">
        <v>0.02</v>
      </c>
      <c r="U7" s="89">
        <v>13.77</v>
      </c>
      <c r="V7" s="89">
        <v>11.03</v>
      </c>
      <c r="W7" s="89">
        <v>11.03</v>
      </c>
    </row>
    <row r="8" spans="1:23" ht="14.25" thickTop="1" thickBot="1" x14ac:dyDescent="0.25">
      <c r="B8" s="98" t="s">
        <v>378</v>
      </c>
      <c r="C8" s="87"/>
      <c r="D8" s="104">
        <f t="shared" ref="D8:I8" si="0">SUM(D6:D7)</f>
        <v>-5700</v>
      </c>
      <c r="E8" s="104">
        <f t="shared" si="0"/>
        <v>-95236.639999999985</v>
      </c>
      <c r="F8" s="104">
        <f t="shared" si="0"/>
        <v>-7936.3866666666663</v>
      </c>
      <c r="G8" s="121">
        <f t="shared" si="0"/>
        <v>-2236.3866666666663</v>
      </c>
      <c r="H8" s="104">
        <f t="shared" si="0"/>
        <v>-6378.0899999999992</v>
      </c>
      <c r="I8" s="121">
        <f t="shared" si="0"/>
        <v>-678.08999999999969</v>
      </c>
      <c r="L8" s="104">
        <f t="shared" ref="L8:W8" si="1">SUM(L6:L7)</f>
        <v>-6378.0899999999992</v>
      </c>
      <c r="M8" s="104">
        <f t="shared" si="1"/>
        <v>-17323.660000000003</v>
      </c>
      <c r="N8" s="104">
        <f t="shared" si="1"/>
        <v>-7219.39</v>
      </c>
      <c r="O8" s="104">
        <f t="shared" si="1"/>
        <v>-5850.16</v>
      </c>
      <c r="P8" s="104">
        <f t="shared" si="1"/>
        <v>-7105.2</v>
      </c>
      <c r="Q8" s="104">
        <f t="shared" si="1"/>
        <v>-7171.18</v>
      </c>
      <c r="R8" s="104">
        <f t="shared" si="1"/>
        <v>-7227.93</v>
      </c>
      <c r="S8" s="104">
        <f t="shared" si="1"/>
        <v>-13494.02</v>
      </c>
      <c r="T8" s="104">
        <f t="shared" si="1"/>
        <v>-79.78</v>
      </c>
      <c r="U8" s="104">
        <f t="shared" si="1"/>
        <v>-6463.83</v>
      </c>
      <c r="V8" s="104">
        <f t="shared" si="1"/>
        <v>-5243.37</v>
      </c>
      <c r="W8" s="104">
        <f t="shared" si="1"/>
        <v>-11680.03</v>
      </c>
    </row>
    <row r="9" spans="1:23" ht="13.5" thickTop="1" x14ac:dyDescent="0.2">
      <c r="D9" s="70"/>
      <c r="E9" s="70"/>
      <c r="F9" s="70"/>
      <c r="G9" s="70"/>
      <c r="H9" s="70"/>
      <c r="I9" s="70"/>
      <c r="J9" s="70"/>
    </row>
    <row r="10" spans="1:23" x14ac:dyDescent="0.2">
      <c r="B10" s="98" t="s">
        <v>2170</v>
      </c>
      <c r="D10" s="70"/>
      <c r="E10" s="70"/>
      <c r="F10" s="70"/>
      <c r="G10" s="70"/>
      <c r="H10" s="70"/>
      <c r="I10" s="70"/>
      <c r="J10" s="70"/>
    </row>
    <row r="11" spans="1:23" x14ac:dyDescent="0.2">
      <c r="B11" s="87" t="s">
        <v>3381</v>
      </c>
      <c r="C11" s="99" t="s">
        <v>2171</v>
      </c>
      <c r="D11" s="88">
        <v>1000</v>
      </c>
      <c r="E11" s="89">
        <v>10140.799999999994</v>
      </c>
      <c r="F11" s="89">
        <f t="shared" ref="F11:F17" si="2">E11/$B$2</f>
        <v>845.06666666666615</v>
      </c>
      <c r="G11" s="91">
        <f t="shared" ref="G11:G17" si="3">F11-D11</f>
        <v>-154.93333333333385</v>
      </c>
      <c r="H11" s="89">
        <v>918.60000000000014</v>
      </c>
      <c r="I11" s="90">
        <f t="shared" ref="I11:I17" si="4">H11-D11</f>
        <v>-81.399999999999864</v>
      </c>
      <c r="L11" s="89">
        <v>918.60000000000014</v>
      </c>
      <c r="M11" s="89">
        <v>627.87000000000012</v>
      </c>
      <c r="N11" s="89">
        <v>755.73</v>
      </c>
      <c r="O11" s="89">
        <v>782.84</v>
      </c>
      <c r="P11" s="89">
        <v>770.56</v>
      </c>
      <c r="Q11" s="89">
        <v>1081.75</v>
      </c>
      <c r="R11" s="89">
        <v>857.78000000000009</v>
      </c>
      <c r="S11" s="89">
        <v>873.69999999999993</v>
      </c>
      <c r="T11" s="89">
        <v>889.11</v>
      </c>
      <c r="U11" s="89">
        <v>891.93</v>
      </c>
      <c r="V11" s="89">
        <v>855.48</v>
      </c>
      <c r="W11" s="89">
        <v>835.45</v>
      </c>
    </row>
    <row r="12" spans="1:23" x14ac:dyDescent="0.2">
      <c r="B12" s="87" t="s">
        <v>3379</v>
      </c>
      <c r="C12" s="99" t="s">
        <v>2171</v>
      </c>
      <c r="D12" s="88">
        <v>160</v>
      </c>
      <c r="E12" s="89">
        <v>1093.75</v>
      </c>
      <c r="F12" s="89">
        <f t="shared" si="2"/>
        <v>91.145833333333329</v>
      </c>
      <c r="G12" s="91">
        <f t="shared" si="3"/>
        <v>-68.854166666666671</v>
      </c>
      <c r="H12" s="89">
        <v>16</v>
      </c>
      <c r="I12" s="90">
        <f t="shared" si="4"/>
        <v>-144</v>
      </c>
      <c r="L12" s="89">
        <v>16</v>
      </c>
      <c r="M12" s="89">
        <v>120.5</v>
      </c>
      <c r="N12" s="89">
        <v>32</v>
      </c>
      <c r="O12" s="89">
        <v>100.5</v>
      </c>
      <c r="P12" s="89">
        <v>33.299999999999997</v>
      </c>
      <c r="Q12" s="89">
        <v>117.6</v>
      </c>
      <c r="R12" s="89">
        <v>202.36</v>
      </c>
      <c r="S12" s="89">
        <v>127</v>
      </c>
      <c r="T12" s="89">
        <v>14.4</v>
      </c>
      <c r="U12" s="89">
        <v>109.6</v>
      </c>
      <c r="V12" s="89">
        <v>190</v>
      </c>
      <c r="W12" s="89">
        <v>30.490000000000002</v>
      </c>
    </row>
    <row r="13" spans="1:23" x14ac:dyDescent="0.2">
      <c r="B13" s="87" t="s">
        <v>3370</v>
      </c>
      <c r="C13" s="99" t="s">
        <v>2171</v>
      </c>
      <c r="D13" s="88">
        <v>250</v>
      </c>
      <c r="E13" s="89">
        <v>7141.8599999999988</v>
      </c>
      <c r="F13" s="89">
        <f t="shared" si="2"/>
        <v>595.15499999999986</v>
      </c>
      <c r="G13" s="91">
        <f t="shared" si="3"/>
        <v>345.15499999999986</v>
      </c>
      <c r="H13" s="89">
        <v>703.91</v>
      </c>
      <c r="I13" s="90">
        <f t="shared" si="4"/>
        <v>453.90999999999997</v>
      </c>
      <c r="L13" s="89">
        <v>703.91</v>
      </c>
      <c r="M13" s="89">
        <v>897.89</v>
      </c>
      <c r="N13" s="89">
        <v>282.77</v>
      </c>
      <c r="O13" s="89">
        <v>791.80000000000007</v>
      </c>
      <c r="P13" s="89">
        <v>687.17</v>
      </c>
      <c r="Q13" s="89">
        <v>535.72</v>
      </c>
      <c r="R13" s="89">
        <v>436</v>
      </c>
      <c r="S13" s="89">
        <v>282.07</v>
      </c>
      <c r="T13" s="89">
        <v>874.79000000000008</v>
      </c>
      <c r="U13" s="89">
        <v>609.62000000000012</v>
      </c>
      <c r="V13" s="89">
        <v>551.5</v>
      </c>
      <c r="W13" s="89">
        <v>488.62000000000006</v>
      </c>
    </row>
    <row r="14" spans="1:23" x14ac:dyDescent="0.2">
      <c r="B14" s="87" t="s">
        <v>7154</v>
      </c>
      <c r="C14" s="99" t="s">
        <v>2171</v>
      </c>
      <c r="D14" s="88">
        <v>950</v>
      </c>
      <c r="E14" s="89">
        <v>3947.5499999999997</v>
      </c>
      <c r="F14" s="89">
        <f t="shared" si="2"/>
        <v>328.96249999999998</v>
      </c>
      <c r="G14" s="91">
        <f t="shared" si="3"/>
        <v>-621.03750000000002</v>
      </c>
      <c r="H14" s="89">
        <v>750</v>
      </c>
      <c r="I14" s="90">
        <f t="shared" si="4"/>
        <v>-200</v>
      </c>
      <c r="L14" s="89">
        <v>750</v>
      </c>
      <c r="M14" s="89">
        <v>394.99</v>
      </c>
      <c r="N14" s="89">
        <v>375</v>
      </c>
      <c r="O14" s="89">
        <v>375</v>
      </c>
      <c r="P14" s="89">
        <v>375</v>
      </c>
      <c r="Q14" s="89">
        <v>375.56</v>
      </c>
      <c r="R14" s="89">
        <v>404</v>
      </c>
      <c r="S14" s="89">
        <v>26</v>
      </c>
      <c r="T14" s="89">
        <v>0</v>
      </c>
      <c r="U14" s="89">
        <v>0</v>
      </c>
      <c r="V14" s="89">
        <v>0</v>
      </c>
      <c r="W14" s="89">
        <v>872</v>
      </c>
    </row>
    <row r="15" spans="1:23" x14ac:dyDescent="0.2">
      <c r="B15" s="87" t="s">
        <v>3365</v>
      </c>
      <c r="C15" s="99" t="s">
        <v>2171</v>
      </c>
      <c r="D15" s="88">
        <v>600</v>
      </c>
      <c r="E15" s="89">
        <v>7210.5000000000018</v>
      </c>
      <c r="F15" s="89">
        <f t="shared" si="2"/>
        <v>600.87500000000011</v>
      </c>
      <c r="G15" s="91">
        <f t="shared" si="3"/>
        <v>0.87500000000011369</v>
      </c>
      <c r="H15" s="89">
        <v>665.06000000000006</v>
      </c>
      <c r="I15" s="90">
        <f t="shared" si="4"/>
        <v>65.060000000000059</v>
      </c>
      <c r="L15" s="89">
        <v>665.06000000000006</v>
      </c>
      <c r="M15" s="89">
        <v>886.49999999999989</v>
      </c>
      <c r="N15" s="89">
        <v>432.22999999999996</v>
      </c>
      <c r="O15" s="89">
        <v>529.1099999999999</v>
      </c>
      <c r="P15" s="89">
        <v>978.44999999999993</v>
      </c>
      <c r="Q15" s="89">
        <v>443.41999999999996</v>
      </c>
      <c r="R15" s="89">
        <v>520.2299999999999</v>
      </c>
      <c r="S15" s="89">
        <v>655.69999999999993</v>
      </c>
      <c r="T15" s="89">
        <v>502.06</v>
      </c>
      <c r="U15" s="89">
        <v>452.73000000000008</v>
      </c>
      <c r="V15" s="89">
        <v>551.93999999999994</v>
      </c>
      <c r="W15" s="89">
        <v>593.06999999999994</v>
      </c>
    </row>
    <row r="16" spans="1:23" x14ac:dyDescent="0.2">
      <c r="B16" s="87" t="s">
        <v>7322</v>
      </c>
      <c r="C16" s="99" t="s">
        <v>2171</v>
      </c>
      <c r="D16" s="88">
        <v>450</v>
      </c>
      <c r="E16" s="89">
        <v>6347.9899999999989</v>
      </c>
      <c r="F16" s="89">
        <f t="shared" si="2"/>
        <v>528.99916666666661</v>
      </c>
      <c r="G16" s="91">
        <f t="shared" si="3"/>
        <v>78.999166666666611</v>
      </c>
      <c r="H16" s="89">
        <v>1106.47</v>
      </c>
      <c r="I16" s="90">
        <f t="shared" si="4"/>
        <v>656.47</v>
      </c>
      <c r="L16" s="89">
        <v>1106.47</v>
      </c>
      <c r="M16" s="89">
        <v>156.72</v>
      </c>
      <c r="N16" s="89">
        <v>133.32</v>
      </c>
      <c r="O16" s="89">
        <v>115.8</v>
      </c>
      <c r="P16" s="89">
        <v>539.23</v>
      </c>
      <c r="Q16" s="89">
        <v>634.26</v>
      </c>
      <c r="R16" s="89">
        <v>1551.4399999999998</v>
      </c>
      <c r="S16" s="89">
        <v>276.44</v>
      </c>
      <c r="T16" s="89">
        <v>223.48</v>
      </c>
      <c r="U16" s="89">
        <v>461.81</v>
      </c>
      <c r="V16" s="89">
        <v>836.15000000000009</v>
      </c>
      <c r="W16" s="89">
        <v>312.87</v>
      </c>
    </row>
    <row r="17" spans="2:23" ht="13.5" thickBot="1" x14ac:dyDescent="0.25">
      <c r="B17" s="87" t="s">
        <v>7151</v>
      </c>
      <c r="C17" s="99" t="s">
        <v>2171</v>
      </c>
      <c r="D17" s="88">
        <v>300</v>
      </c>
      <c r="E17" s="89">
        <v>5377.26</v>
      </c>
      <c r="F17" s="89">
        <f t="shared" si="2"/>
        <v>448.10500000000002</v>
      </c>
      <c r="G17" s="91">
        <f t="shared" si="3"/>
        <v>148.10500000000002</v>
      </c>
      <c r="H17" s="89">
        <v>106.30000000000004</v>
      </c>
      <c r="I17" s="90">
        <f t="shared" si="4"/>
        <v>-193.69999999999996</v>
      </c>
      <c r="L17" s="89">
        <v>106.30000000000004</v>
      </c>
      <c r="M17" s="89">
        <v>943.85000000000014</v>
      </c>
      <c r="N17" s="89">
        <v>724.5</v>
      </c>
      <c r="O17" s="89">
        <v>434.59999999999991</v>
      </c>
      <c r="P17" s="89">
        <v>51.909999999999989</v>
      </c>
      <c r="Q17" s="89">
        <v>581.63</v>
      </c>
      <c r="R17" s="89">
        <v>552.0899999999998</v>
      </c>
      <c r="S17" s="89">
        <v>649.13</v>
      </c>
      <c r="T17" s="89">
        <v>390.54999999999995</v>
      </c>
      <c r="U17" s="89">
        <v>352.28999999999996</v>
      </c>
      <c r="V17" s="89">
        <v>147.63</v>
      </c>
      <c r="W17" s="89">
        <v>442.78</v>
      </c>
    </row>
    <row r="18" spans="2:23" ht="14.25" thickTop="1" thickBot="1" x14ac:dyDescent="0.25">
      <c r="B18" s="98" t="s">
        <v>2178</v>
      </c>
      <c r="C18" s="99"/>
      <c r="D18" s="104">
        <f>SUM(D11:D17)</f>
        <v>3710</v>
      </c>
      <c r="E18" s="104">
        <f>SUM(E11:E17)</f>
        <v>41259.709999999992</v>
      </c>
      <c r="F18" s="104">
        <f>SUM(F11:F17)</f>
        <v>3438.309166666666</v>
      </c>
      <c r="G18" s="121">
        <f>SUM(G11:G17)</f>
        <v>-271.69083333333396</v>
      </c>
      <c r="H18" s="104">
        <f>SUM(H11:H17)</f>
        <v>4266.34</v>
      </c>
      <c r="I18" s="121">
        <f>H18-D18</f>
        <v>556.34000000000015</v>
      </c>
      <c r="L18" s="102">
        <f t="shared" ref="L18:W18" si="5">SUM(L11:L17)</f>
        <v>4266.34</v>
      </c>
      <c r="M18" s="104">
        <f t="shared" si="5"/>
        <v>4028.3199999999997</v>
      </c>
      <c r="N18" s="104">
        <f t="shared" si="5"/>
        <v>2735.55</v>
      </c>
      <c r="O18" s="104">
        <f t="shared" si="5"/>
        <v>3129.65</v>
      </c>
      <c r="P18" s="104">
        <f t="shared" si="5"/>
        <v>3435.6199999999994</v>
      </c>
      <c r="Q18" s="104">
        <f t="shared" si="5"/>
        <v>3769.9400000000005</v>
      </c>
      <c r="R18" s="104">
        <f t="shared" si="5"/>
        <v>4523.8999999999996</v>
      </c>
      <c r="S18" s="104">
        <f t="shared" si="5"/>
        <v>2890.04</v>
      </c>
      <c r="T18" s="104">
        <f t="shared" si="5"/>
        <v>2894.3900000000003</v>
      </c>
      <c r="U18" s="104">
        <f t="shared" si="5"/>
        <v>2877.98</v>
      </c>
      <c r="V18" s="104">
        <f t="shared" si="5"/>
        <v>3132.7000000000003</v>
      </c>
      <c r="W18" s="104">
        <f t="shared" si="5"/>
        <v>3575.2799999999997</v>
      </c>
    </row>
    <row r="19" spans="2:23" ht="13.5" thickTop="1" x14ac:dyDescent="0.2"/>
    <row r="20" spans="2:23" x14ac:dyDescent="0.2">
      <c r="B20" s="98" t="s">
        <v>6168</v>
      </c>
    </row>
    <row r="21" spans="2:23" x14ac:dyDescent="0.2">
      <c r="B21" s="87" t="s">
        <v>3484</v>
      </c>
      <c r="C21" s="99" t="s">
        <v>2171</v>
      </c>
      <c r="D21" s="88">
        <v>280</v>
      </c>
      <c r="E21" s="89">
        <v>4737.9900000000034</v>
      </c>
      <c r="F21" s="89">
        <f t="shared" ref="F21:F28" si="6">E21/$B$2</f>
        <v>394.83250000000027</v>
      </c>
      <c r="G21" s="90">
        <f t="shared" ref="G21:G29" si="7">F21-D21</f>
        <v>114.83250000000027</v>
      </c>
      <c r="H21" s="89">
        <v>397.41</v>
      </c>
      <c r="I21" s="90">
        <f t="shared" ref="I21:I29" si="8">H21-D21</f>
        <v>117.41000000000003</v>
      </c>
      <c r="L21" s="89">
        <v>397.41</v>
      </c>
      <c r="M21" s="89">
        <v>245.26999999999998</v>
      </c>
      <c r="N21" s="89">
        <v>671.46999999999991</v>
      </c>
      <c r="O21" s="89">
        <v>524.42999999999995</v>
      </c>
      <c r="P21" s="89">
        <v>348.2299999999999</v>
      </c>
      <c r="Q21" s="89">
        <v>730.15</v>
      </c>
      <c r="R21" s="89">
        <v>286.17999999999995</v>
      </c>
      <c r="S21" s="89">
        <v>496.11999999999995</v>
      </c>
      <c r="T21" s="89">
        <v>417.58</v>
      </c>
      <c r="U21" s="89">
        <v>209.67000000000002</v>
      </c>
      <c r="V21" s="89">
        <v>175.24999999999997</v>
      </c>
      <c r="W21" s="89">
        <v>236.23</v>
      </c>
    </row>
    <row r="22" spans="2:23" x14ac:dyDescent="0.2">
      <c r="B22" s="87" t="s">
        <v>3488</v>
      </c>
      <c r="C22" s="99" t="s">
        <v>2171</v>
      </c>
      <c r="D22" s="88">
        <v>120</v>
      </c>
      <c r="E22" s="89">
        <v>2567.7200000000003</v>
      </c>
      <c r="F22" s="89">
        <f t="shared" si="6"/>
        <v>213.97666666666669</v>
      </c>
      <c r="G22" s="90">
        <f t="shared" si="7"/>
        <v>93.976666666666688</v>
      </c>
      <c r="H22" s="89">
        <v>302.45</v>
      </c>
      <c r="I22" s="90">
        <f t="shared" si="8"/>
        <v>182.45</v>
      </c>
      <c r="L22" s="89">
        <v>302.45</v>
      </c>
      <c r="M22" s="89">
        <v>299.02999999999997</v>
      </c>
      <c r="N22" s="89">
        <v>227.96000000000004</v>
      </c>
      <c r="O22" s="89">
        <v>226.72</v>
      </c>
      <c r="P22" s="89">
        <v>219.52999999999997</v>
      </c>
      <c r="Q22" s="89">
        <v>116.44999999999999</v>
      </c>
      <c r="R22" s="89">
        <v>299.41000000000003</v>
      </c>
      <c r="S22" s="89">
        <v>175.62</v>
      </c>
      <c r="T22" s="89">
        <v>131.22000000000003</v>
      </c>
      <c r="U22" s="89">
        <v>60.84</v>
      </c>
      <c r="V22" s="89">
        <v>262.5</v>
      </c>
      <c r="W22" s="89">
        <v>245.98999999999998</v>
      </c>
    </row>
    <row r="23" spans="2:23" x14ac:dyDescent="0.2">
      <c r="B23" s="87" t="s">
        <v>7311</v>
      </c>
      <c r="C23" s="99" t="s">
        <v>2171</v>
      </c>
      <c r="D23" s="88">
        <v>400</v>
      </c>
      <c r="E23" s="89">
        <v>3907.91</v>
      </c>
      <c r="F23" s="89">
        <f t="shared" si="6"/>
        <v>325.65916666666664</v>
      </c>
      <c r="G23" s="90">
        <f t="shared" si="7"/>
        <v>-74.340833333333364</v>
      </c>
      <c r="H23" s="89">
        <v>492</v>
      </c>
      <c r="I23" s="90">
        <f t="shared" si="8"/>
        <v>92</v>
      </c>
      <c r="L23" s="89">
        <v>492</v>
      </c>
      <c r="M23" s="89">
        <v>480</v>
      </c>
      <c r="N23" s="89">
        <v>590</v>
      </c>
      <c r="O23" s="89">
        <v>450</v>
      </c>
      <c r="P23" s="89">
        <v>146.98000000000002</v>
      </c>
      <c r="Q23" s="89">
        <v>215</v>
      </c>
      <c r="R23" s="89">
        <v>291</v>
      </c>
      <c r="S23" s="89">
        <v>297.98</v>
      </c>
      <c r="T23" s="89">
        <v>140</v>
      </c>
      <c r="U23" s="89">
        <v>210</v>
      </c>
      <c r="V23" s="89">
        <v>305.35000000000002</v>
      </c>
      <c r="W23" s="89">
        <v>289.60000000000002</v>
      </c>
    </row>
    <row r="24" spans="2:23" x14ac:dyDescent="0.2">
      <c r="B24" s="87" t="s">
        <v>4600</v>
      </c>
      <c r="C24" s="99" t="s">
        <v>2171</v>
      </c>
      <c r="D24" s="88">
        <v>250</v>
      </c>
      <c r="E24" s="89">
        <v>2380.12</v>
      </c>
      <c r="F24" s="89">
        <f t="shared" si="6"/>
        <v>198.34333333333333</v>
      </c>
      <c r="G24" s="90">
        <f t="shared" si="7"/>
        <v>-51.656666666666666</v>
      </c>
      <c r="H24" s="89">
        <v>141</v>
      </c>
      <c r="I24" s="90">
        <f t="shared" si="8"/>
        <v>-109</v>
      </c>
      <c r="L24" s="89">
        <v>141</v>
      </c>
      <c r="M24" s="89">
        <v>191.3</v>
      </c>
      <c r="N24" s="89">
        <v>0</v>
      </c>
      <c r="O24" s="89">
        <v>58.05</v>
      </c>
      <c r="P24" s="89">
        <v>87.649999999999991</v>
      </c>
      <c r="Q24" s="89">
        <v>596.54</v>
      </c>
      <c r="R24" s="89">
        <v>232.13</v>
      </c>
      <c r="S24" s="89">
        <v>672.48</v>
      </c>
      <c r="T24" s="89">
        <v>53.92</v>
      </c>
      <c r="U24" s="89">
        <v>80</v>
      </c>
      <c r="V24" s="89">
        <v>210</v>
      </c>
      <c r="W24" s="89">
        <v>57.05</v>
      </c>
    </row>
    <row r="25" spans="2:23" x14ac:dyDescent="0.2">
      <c r="B25" s="87" t="s">
        <v>7321</v>
      </c>
      <c r="C25" s="99" t="s">
        <v>2171</v>
      </c>
      <c r="D25" s="88">
        <v>80</v>
      </c>
      <c r="E25" s="89">
        <v>1185.69</v>
      </c>
      <c r="F25" s="89">
        <f t="shared" si="6"/>
        <v>98.807500000000005</v>
      </c>
      <c r="G25" s="90">
        <f t="shared" si="7"/>
        <v>18.807500000000005</v>
      </c>
      <c r="H25" s="89">
        <v>490.35</v>
      </c>
      <c r="I25" s="90">
        <f t="shared" si="8"/>
        <v>410.35</v>
      </c>
      <c r="L25" s="89">
        <v>490.35</v>
      </c>
      <c r="M25" s="89">
        <v>46.24</v>
      </c>
      <c r="N25" s="89">
        <v>34.199999999999996</v>
      </c>
      <c r="O25" s="89">
        <v>0</v>
      </c>
      <c r="P25" s="89">
        <v>0</v>
      </c>
      <c r="Q25" s="89">
        <v>143.99</v>
      </c>
      <c r="R25" s="89">
        <v>30</v>
      </c>
      <c r="S25" s="89">
        <v>440.91</v>
      </c>
      <c r="T25" s="89">
        <v>0</v>
      </c>
      <c r="U25" s="89">
        <v>0</v>
      </c>
      <c r="V25" s="89">
        <v>0</v>
      </c>
      <c r="W25" s="89">
        <v>0</v>
      </c>
    </row>
    <row r="26" spans="2:23" x14ac:dyDescent="0.2">
      <c r="B26" s="87" t="s">
        <v>7324</v>
      </c>
      <c r="C26" s="99" t="s">
        <v>2171</v>
      </c>
      <c r="D26" s="88">
        <v>50</v>
      </c>
      <c r="E26" s="89">
        <v>1709.77</v>
      </c>
      <c r="F26" s="89">
        <f t="shared" si="6"/>
        <v>142.48083333333332</v>
      </c>
      <c r="G26" s="90">
        <f t="shared" si="7"/>
        <v>92.480833333333322</v>
      </c>
      <c r="H26" s="89">
        <v>0</v>
      </c>
      <c r="I26" s="90">
        <f t="shared" si="8"/>
        <v>-50</v>
      </c>
      <c r="L26" s="89">
        <v>0</v>
      </c>
      <c r="M26" s="89">
        <v>1630.8</v>
      </c>
      <c r="N26" s="89">
        <v>0</v>
      </c>
      <c r="O26" s="89">
        <v>0</v>
      </c>
      <c r="P26" s="89">
        <v>0</v>
      </c>
      <c r="Q26" s="89">
        <v>0</v>
      </c>
      <c r="R26" s="89">
        <v>0</v>
      </c>
      <c r="S26" s="89">
        <v>0</v>
      </c>
      <c r="T26" s="89">
        <v>72.97999999999999</v>
      </c>
      <c r="U26" s="89">
        <v>5.99</v>
      </c>
      <c r="V26" s="89">
        <v>0</v>
      </c>
      <c r="W26" s="89">
        <v>0</v>
      </c>
    </row>
    <row r="27" spans="2:23" x14ac:dyDescent="0.2">
      <c r="B27" s="87" t="s">
        <v>4599</v>
      </c>
      <c r="C27" s="99" t="s">
        <v>2171</v>
      </c>
      <c r="D27" s="88">
        <v>0</v>
      </c>
      <c r="E27" s="89">
        <v>930</v>
      </c>
      <c r="F27" s="89">
        <f t="shared" si="6"/>
        <v>77.5</v>
      </c>
      <c r="G27" s="90">
        <f t="shared" si="7"/>
        <v>77.5</v>
      </c>
      <c r="H27" s="89">
        <v>0</v>
      </c>
      <c r="I27" s="90">
        <f t="shared" si="8"/>
        <v>0</v>
      </c>
      <c r="L27" s="89">
        <v>0</v>
      </c>
      <c r="M27" s="89">
        <v>0</v>
      </c>
      <c r="N27" s="89">
        <v>0</v>
      </c>
      <c r="O27" s="89">
        <v>0</v>
      </c>
      <c r="P27" s="89">
        <v>0</v>
      </c>
      <c r="Q27" s="89">
        <v>0</v>
      </c>
      <c r="R27" s="89">
        <v>0</v>
      </c>
      <c r="S27" s="89">
        <v>0</v>
      </c>
      <c r="T27" s="89">
        <v>0</v>
      </c>
      <c r="U27" s="89">
        <v>915</v>
      </c>
      <c r="V27" s="89">
        <v>0</v>
      </c>
      <c r="W27" s="89">
        <v>15</v>
      </c>
    </row>
    <row r="28" spans="2:23" x14ac:dyDescent="0.2">
      <c r="B28" s="87" t="s">
        <v>7316</v>
      </c>
      <c r="C28" s="99" t="s">
        <v>2171</v>
      </c>
      <c r="D28" s="88">
        <v>150</v>
      </c>
      <c r="E28" s="89">
        <v>301.77000000000004</v>
      </c>
      <c r="F28" s="89">
        <f t="shared" si="6"/>
        <v>25.147500000000004</v>
      </c>
      <c r="G28" s="90">
        <f t="shared" si="7"/>
        <v>-124.85249999999999</v>
      </c>
      <c r="H28" s="89">
        <v>100.59</v>
      </c>
      <c r="I28" s="90">
        <f t="shared" si="8"/>
        <v>-49.41</v>
      </c>
      <c r="L28" s="89">
        <v>100.59</v>
      </c>
      <c r="M28" s="89">
        <v>100.59</v>
      </c>
      <c r="N28" s="89">
        <v>100.59</v>
      </c>
      <c r="O28" s="89">
        <v>0</v>
      </c>
      <c r="P28" s="89">
        <v>0</v>
      </c>
      <c r="Q28" s="89">
        <v>0</v>
      </c>
      <c r="R28" s="89">
        <v>0</v>
      </c>
      <c r="S28" s="89">
        <v>0</v>
      </c>
      <c r="T28" s="89">
        <v>0</v>
      </c>
      <c r="U28" s="89">
        <v>0</v>
      </c>
      <c r="V28" s="89">
        <v>0</v>
      </c>
      <c r="W28" s="89">
        <v>0</v>
      </c>
    </row>
    <row r="29" spans="2:23" ht="13.5" thickBot="1" x14ac:dyDescent="0.25">
      <c r="B29" s="87" t="s">
        <v>7323</v>
      </c>
      <c r="C29" s="99" t="s">
        <v>2171</v>
      </c>
      <c r="D29" s="88">
        <v>50</v>
      </c>
      <c r="E29" s="89">
        <v>1239.17</v>
      </c>
      <c r="F29" s="89">
        <f>E29/$B$2</f>
        <v>103.26416666666667</v>
      </c>
      <c r="G29" s="90">
        <f t="shared" si="7"/>
        <v>53.264166666666668</v>
      </c>
      <c r="H29" s="89">
        <v>30</v>
      </c>
      <c r="I29" s="90">
        <f t="shared" si="8"/>
        <v>-20</v>
      </c>
      <c r="L29" s="89">
        <v>30</v>
      </c>
      <c r="M29" s="89">
        <v>10</v>
      </c>
      <c r="N29" s="89">
        <v>175.82999999999998</v>
      </c>
      <c r="O29" s="89">
        <v>575.96</v>
      </c>
      <c r="P29" s="89">
        <v>0</v>
      </c>
      <c r="Q29" s="89">
        <v>21.39</v>
      </c>
      <c r="R29" s="89">
        <v>17.3</v>
      </c>
      <c r="S29" s="89">
        <v>35.31</v>
      </c>
      <c r="T29" s="89">
        <v>151.92000000000002</v>
      </c>
      <c r="U29" s="89">
        <v>99.49</v>
      </c>
      <c r="V29" s="89">
        <v>119</v>
      </c>
      <c r="W29" s="89">
        <v>2.97</v>
      </c>
    </row>
    <row r="30" spans="2:23" ht="14.25" thickTop="1" thickBot="1" x14ac:dyDescent="0.25">
      <c r="B30" s="98" t="s">
        <v>3047</v>
      </c>
      <c r="C30" s="99"/>
      <c r="D30" s="104">
        <f t="shared" ref="D30:I30" si="9">SUM(D21:D29)</f>
        <v>1380</v>
      </c>
      <c r="E30" s="104">
        <f t="shared" si="9"/>
        <v>18960.14</v>
      </c>
      <c r="F30" s="104">
        <f t="shared" si="9"/>
        <v>1580.0116666666668</v>
      </c>
      <c r="G30" s="121">
        <f t="shared" si="9"/>
        <v>200.01166666666694</v>
      </c>
      <c r="H30" s="104">
        <f t="shared" si="9"/>
        <v>1953.8</v>
      </c>
      <c r="I30" s="121">
        <f t="shared" si="9"/>
        <v>573.80000000000007</v>
      </c>
      <c r="L30" s="104">
        <f t="shared" ref="L30:U30" si="10">SUM(L21:L29)</f>
        <v>1953.8</v>
      </c>
      <c r="M30" s="104">
        <f t="shared" si="10"/>
        <v>3003.23</v>
      </c>
      <c r="N30" s="104">
        <f t="shared" si="10"/>
        <v>1800.0499999999997</v>
      </c>
      <c r="O30" s="104">
        <f t="shared" si="10"/>
        <v>1835.16</v>
      </c>
      <c r="P30" s="104">
        <f t="shared" si="10"/>
        <v>802.38999999999987</v>
      </c>
      <c r="Q30" s="104">
        <f t="shared" si="10"/>
        <v>1823.52</v>
      </c>
      <c r="R30" s="104">
        <f t="shared" si="10"/>
        <v>1156.0199999999998</v>
      </c>
      <c r="S30" s="104">
        <f t="shared" si="10"/>
        <v>2118.42</v>
      </c>
      <c r="T30" s="104">
        <f t="shared" si="10"/>
        <v>967.61999999999989</v>
      </c>
      <c r="U30" s="104">
        <f t="shared" si="10"/>
        <v>1580.99</v>
      </c>
      <c r="V30" s="104">
        <f>SUM(V21:V28)</f>
        <v>953.1</v>
      </c>
      <c r="W30" s="104">
        <f>SUM(W21:W28)</f>
        <v>843.86999999999989</v>
      </c>
    </row>
    <row r="31" spans="2:23" ht="14.25" thickTop="1" thickBot="1" x14ac:dyDescent="0.25">
      <c r="C31" s="94"/>
      <c r="D31" s="93"/>
      <c r="E31" s="93"/>
      <c r="F31" s="93"/>
      <c r="G31" s="93"/>
      <c r="H31" s="93"/>
      <c r="I31" s="93"/>
      <c r="L31" s="93"/>
      <c r="M31" s="93"/>
      <c r="N31" s="93"/>
      <c r="O31" s="93"/>
      <c r="P31" s="93"/>
      <c r="Q31" s="93"/>
      <c r="R31" s="93"/>
      <c r="S31" s="93"/>
      <c r="T31" s="93"/>
      <c r="U31" s="93"/>
      <c r="V31" s="93"/>
      <c r="W31" s="93"/>
    </row>
    <row r="32" spans="2:23" ht="14.25" thickTop="1" thickBot="1" x14ac:dyDescent="0.25">
      <c r="B32" s="98" t="s">
        <v>379</v>
      </c>
      <c r="C32" s="99"/>
      <c r="D32" s="104">
        <f t="shared" ref="D32:I32" si="11">D30+D18</f>
        <v>5090</v>
      </c>
      <c r="E32" s="104">
        <f t="shared" si="11"/>
        <v>60219.849999999991</v>
      </c>
      <c r="F32" s="104">
        <f t="shared" si="11"/>
        <v>5018.3208333333332</v>
      </c>
      <c r="G32" s="121">
        <f t="shared" si="11"/>
        <v>-71.679166666667015</v>
      </c>
      <c r="H32" s="104">
        <f t="shared" si="11"/>
        <v>6220.14</v>
      </c>
      <c r="I32" s="121">
        <f t="shared" si="11"/>
        <v>1130.1400000000003</v>
      </c>
      <c r="L32" s="104">
        <f>L30+L18</f>
        <v>6220.14</v>
      </c>
      <c r="M32" s="104">
        <f t="shared" ref="M32:W32" si="12">M30+M18</f>
        <v>7031.5499999999993</v>
      </c>
      <c r="N32" s="104">
        <f t="shared" si="12"/>
        <v>4535.6000000000004</v>
      </c>
      <c r="O32" s="104">
        <f t="shared" si="12"/>
        <v>4964.8100000000004</v>
      </c>
      <c r="P32" s="104">
        <f t="shared" si="12"/>
        <v>4238.0099999999993</v>
      </c>
      <c r="Q32" s="104">
        <f t="shared" si="12"/>
        <v>5593.4600000000009</v>
      </c>
      <c r="R32" s="104">
        <f t="shared" si="12"/>
        <v>5679.9199999999992</v>
      </c>
      <c r="S32" s="104">
        <f t="shared" si="12"/>
        <v>5008.46</v>
      </c>
      <c r="T32" s="104">
        <f t="shared" si="12"/>
        <v>3862.01</v>
      </c>
      <c r="U32" s="104">
        <f t="shared" si="12"/>
        <v>4458.97</v>
      </c>
      <c r="V32" s="104">
        <f t="shared" si="12"/>
        <v>4085.8</v>
      </c>
      <c r="W32" s="104">
        <f t="shared" si="12"/>
        <v>4419.1499999999996</v>
      </c>
    </row>
    <row r="33" spans="2:23" ht="14.25" thickTop="1" thickBot="1" x14ac:dyDescent="0.25">
      <c r="E33" s="122"/>
      <c r="F33" s="123"/>
    </row>
    <row r="34" spans="2:23" ht="14.25" thickTop="1" thickBot="1" x14ac:dyDescent="0.25">
      <c r="B34" s="98" t="s">
        <v>1453</v>
      </c>
      <c r="C34" s="87"/>
      <c r="D34" s="104">
        <f>SUM($D$130:$D$134)</f>
        <v>1020</v>
      </c>
      <c r="E34" s="104">
        <f>D34*$B$2</f>
        <v>12240</v>
      </c>
      <c r="F34" s="104">
        <f>$D$34</f>
        <v>1020</v>
      </c>
      <c r="G34" s="121">
        <f>F34-D34</f>
        <v>0</v>
      </c>
      <c r="H34" s="104">
        <f>$D$34</f>
        <v>1020</v>
      </c>
      <c r="I34" s="121">
        <f>H34-D34</f>
        <v>0</v>
      </c>
      <c r="L34" s="104">
        <f t="shared" ref="L34:W34" si="13">$D$34</f>
        <v>1020</v>
      </c>
      <c r="M34" s="104">
        <f t="shared" si="13"/>
        <v>1020</v>
      </c>
      <c r="N34" s="104">
        <f t="shared" si="13"/>
        <v>1020</v>
      </c>
      <c r="O34" s="104">
        <f t="shared" si="13"/>
        <v>1020</v>
      </c>
      <c r="P34" s="104">
        <f t="shared" si="13"/>
        <v>1020</v>
      </c>
      <c r="Q34" s="104">
        <f t="shared" si="13"/>
        <v>1020</v>
      </c>
      <c r="R34" s="104">
        <f t="shared" si="13"/>
        <v>1020</v>
      </c>
      <c r="S34" s="104">
        <f t="shared" si="13"/>
        <v>1020</v>
      </c>
      <c r="T34" s="104">
        <f t="shared" si="13"/>
        <v>1020</v>
      </c>
      <c r="U34" s="104">
        <f t="shared" si="13"/>
        <v>1020</v>
      </c>
      <c r="V34" s="104">
        <f t="shared" si="13"/>
        <v>1020</v>
      </c>
      <c r="W34" s="104">
        <f t="shared" si="13"/>
        <v>1020</v>
      </c>
    </row>
    <row r="35" spans="2:23" ht="14.25" thickTop="1" thickBot="1" x14ac:dyDescent="0.25"/>
    <row r="36" spans="2:23" ht="14.25" thickTop="1" thickBot="1" x14ac:dyDescent="0.25">
      <c r="B36" s="98" t="s">
        <v>3048</v>
      </c>
      <c r="C36" s="87"/>
      <c r="D36" s="104">
        <f t="shared" ref="D36:I36" si="14">D34+D30+D18+D8</f>
        <v>410</v>
      </c>
      <c r="E36" s="104">
        <f t="shared" si="14"/>
        <v>-22776.789999999994</v>
      </c>
      <c r="F36" s="104">
        <f t="shared" si="14"/>
        <v>-1898.0658333333331</v>
      </c>
      <c r="G36" s="121">
        <f t="shared" si="14"/>
        <v>-2308.0658333333331</v>
      </c>
      <c r="H36" s="104">
        <f t="shared" si="14"/>
        <v>862.05000000000109</v>
      </c>
      <c r="I36" s="121">
        <f t="shared" si="14"/>
        <v>452.05000000000064</v>
      </c>
      <c r="L36" s="104">
        <f>L34+L30+L18+L8</f>
        <v>862.05000000000109</v>
      </c>
      <c r="M36" s="104">
        <f t="shared" ref="M36:W36" si="15">M34+M30+M18+M8</f>
        <v>-9272.1100000000042</v>
      </c>
      <c r="N36" s="104">
        <f t="shared" si="15"/>
        <v>-1663.79</v>
      </c>
      <c r="O36" s="104">
        <f t="shared" si="15"/>
        <v>134.64999999999964</v>
      </c>
      <c r="P36" s="104">
        <f t="shared" si="15"/>
        <v>-1847.1900000000005</v>
      </c>
      <c r="Q36" s="104">
        <f t="shared" si="15"/>
        <v>-557.71999999999935</v>
      </c>
      <c r="R36" s="104">
        <f t="shared" si="15"/>
        <v>-528.01000000000113</v>
      </c>
      <c r="S36" s="104">
        <f t="shared" si="15"/>
        <v>-7465.56</v>
      </c>
      <c r="T36" s="104">
        <f t="shared" si="15"/>
        <v>4802.2300000000005</v>
      </c>
      <c r="U36" s="104">
        <f t="shared" si="15"/>
        <v>-984.86000000000058</v>
      </c>
      <c r="V36" s="104">
        <f t="shared" si="15"/>
        <v>-137.56999999999971</v>
      </c>
      <c r="W36" s="104">
        <f t="shared" si="15"/>
        <v>-6240.880000000001</v>
      </c>
    </row>
    <row r="37" spans="2:23" ht="13.5" thickTop="1" x14ac:dyDescent="0.2">
      <c r="B37" s="105"/>
      <c r="C37" s="94"/>
      <c r="D37" s="93"/>
      <c r="E37" s="122">
        <f>E6+E18+E30+E41</f>
        <v>38229.970000000016</v>
      </c>
      <c r="F37" s="164" t="s">
        <v>4504</v>
      </c>
      <c r="G37" s="93"/>
      <c r="H37" s="93"/>
      <c r="I37" s="93"/>
      <c r="L37" s="93"/>
      <c r="M37" s="93"/>
      <c r="N37" s="93"/>
      <c r="O37" s="93"/>
      <c r="P37" s="93"/>
      <c r="Q37" s="93"/>
      <c r="R37" s="93"/>
      <c r="S37" s="93"/>
      <c r="T37" s="93"/>
      <c r="U37" s="93"/>
      <c r="V37" s="93"/>
      <c r="W37" s="93"/>
    </row>
    <row r="38" spans="2:23" x14ac:dyDescent="0.2">
      <c r="D38" s="95" t="s">
        <v>6140</v>
      </c>
      <c r="E38" s="95" t="s">
        <v>6167</v>
      </c>
      <c r="F38" s="95" t="s">
        <v>6167</v>
      </c>
      <c r="G38" s="95" t="s">
        <v>5178</v>
      </c>
      <c r="H38" s="95" t="s">
        <v>6140</v>
      </c>
      <c r="I38" s="95" t="s">
        <v>4503</v>
      </c>
      <c r="L38" s="100"/>
      <c r="M38" s="100"/>
      <c r="N38" s="100"/>
      <c r="O38" s="100"/>
      <c r="P38" s="100"/>
      <c r="Q38" s="100"/>
      <c r="R38" s="100"/>
      <c r="S38" s="100"/>
      <c r="T38" s="100"/>
      <c r="U38" s="100"/>
      <c r="V38" s="100"/>
      <c r="W38" s="100"/>
    </row>
    <row r="39" spans="2:23" x14ac:dyDescent="0.2">
      <c r="D39" s="96" t="s">
        <v>6138</v>
      </c>
      <c r="E39" s="96" t="s">
        <v>3644</v>
      </c>
      <c r="F39" s="96" t="s">
        <v>5178</v>
      </c>
      <c r="G39" s="96" t="s">
        <v>6139</v>
      </c>
      <c r="H39" s="96" t="s">
        <v>3644</v>
      </c>
      <c r="I39" s="96" t="s">
        <v>6139</v>
      </c>
      <c r="L39" s="101">
        <f>addmonths(Effective_Date,0)</f>
        <v>42461</v>
      </c>
      <c r="M39" s="101">
        <f>addmonths(Effective_Date,-1)</f>
        <v>42430</v>
      </c>
      <c r="N39" s="101">
        <f>addmonths(Effective_Date,-2)</f>
        <v>42401</v>
      </c>
      <c r="O39" s="101">
        <f>addmonths(Effective_Date,-3)</f>
        <v>42370</v>
      </c>
      <c r="P39" s="101">
        <f>addmonths(Effective_Date,-4)</f>
        <v>42339</v>
      </c>
      <c r="Q39" s="101">
        <f>addmonths(Effective_Date,-5)</f>
        <v>42309</v>
      </c>
      <c r="R39" s="101">
        <f>addmonths(Effective_Date,-6)</f>
        <v>42278</v>
      </c>
      <c r="S39" s="101">
        <f>addmonths(Effective_Date,-7)</f>
        <v>42248</v>
      </c>
      <c r="T39" s="101">
        <f>addmonths(Effective_Date,-8)</f>
        <v>42217</v>
      </c>
      <c r="U39" s="101">
        <f>addmonths(Effective_Date,-9)</f>
        <v>42186</v>
      </c>
      <c r="V39" s="101">
        <f>addmonths(Effective_Date,-10)</f>
        <v>42156</v>
      </c>
      <c r="W39" s="101">
        <f>addmonths(Effective_Date,-11)</f>
        <v>42125</v>
      </c>
    </row>
    <row r="40" spans="2:23" ht="13.5" thickBot="1" x14ac:dyDescent="0.25">
      <c r="D40" s="70"/>
      <c r="E40" s="70"/>
      <c r="F40" s="70"/>
      <c r="G40" s="70"/>
      <c r="H40" s="70"/>
      <c r="I40" s="70"/>
    </row>
    <row r="41" spans="2:23" ht="14.25" thickTop="1" thickBot="1" x14ac:dyDescent="0.25">
      <c r="B41" s="98" t="s">
        <v>3637</v>
      </c>
      <c r="C41" s="87"/>
      <c r="E41" s="104">
        <f>E124</f>
        <v>74330.390000000014</v>
      </c>
      <c r="L41" s="93"/>
      <c r="M41" s="93"/>
      <c r="N41" s="93"/>
      <c r="O41" s="93"/>
      <c r="P41" s="93"/>
      <c r="Q41" s="93"/>
      <c r="R41" s="93"/>
      <c r="S41" s="93"/>
      <c r="T41" s="93"/>
      <c r="U41" s="93"/>
      <c r="V41" s="93"/>
      <c r="W41" s="93"/>
    </row>
    <row r="42" spans="2:23" ht="13.5" thickTop="1" x14ac:dyDescent="0.2"/>
    <row r="44" spans="2:23" x14ac:dyDescent="0.2">
      <c r="B44" s="97" t="s">
        <v>3636</v>
      </c>
      <c r="D44" s="95" t="s">
        <v>1930</v>
      </c>
      <c r="E44" s="95" t="s">
        <v>6167</v>
      </c>
      <c r="F44" s="95" t="s">
        <v>1932</v>
      </c>
      <c r="G44" s="70"/>
      <c r="H44" s="95" t="s">
        <v>1933</v>
      </c>
      <c r="I44" s="95"/>
      <c r="J44" s="70"/>
    </row>
    <row r="45" spans="2:23" x14ac:dyDescent="0.2">
      <c r="B45" s="96"/>
      <c r="D45" s="96" t="s">
        <v>6138</v>
      </c>
      <c r="E45" s="96" t="s">
        <v>3644</v>
      </c>
      <c r="F45" s="96" t="s">
        <v>3644</v>
      </c>
      <c r="G45" s="70"/>
      <c r="H45" s="96" t="s">
        <v>1929</v>
      </c>
      <c r="I45" s="96" t="s">
        <v>6139</v>
      </c>
      <c r="J45" s="70"/>
    </row>
    <row r="46" spans="2:23" x14ac:dyDescent="0.2">
      <c r="B46" s="65" t="s">
        <v>4599</v>
      </c>
    </row>
    <row r="47" spans="2:23" x14ac:dyDescent="0.2">
      <c r="B47" s="87" t="s">
        <v>2605</v>
      </c>
      <c r="C47" s="87" t="s">
        <v>2172</v>
      </c>
      <c r="D47" s="88">
        <v>400</v>
      </c>
      <c r="E47" s="89">
        <v>0</v>
      </c>
      <c r="F47" s="89">
        <v>465.6</v>
      </c>
      <c r="G47" s="93"/>
      <c r="H47" s="88">
        <v>0</v>
      </c>
      <c r="I47" s="90">
        <f>H47+F47+E47-D47</f>
        <v>65.600000000000023</v>
      </c>
      <c r="L47" s="47"/>
    </row>
    <row r="48" spans="2:23" x14ac:dyDescent="0.2">
      <c r="B48" s="87" t="s">
        <v>7298</v>
      </c>
      <c r="C48" s="87" t="s">
        <v>2172</v>
      </c>
      <c r="D48" s="88">
        <v>700</v>
      </c>
      <c r="E48" s="89">
        <v>0</v>
      </c>
      <c r="F48" s="89">
        <v>728</v>
      </c>
      <c r="G48" s="93"/>
      <c r="H48" s="88">
        <v>0</v>
      </c>
      <c r="I48" s="90">
        <f t="shared" ref="I48:I78" si="16">H48+F48+E48-D48</f>
        <v>28</v>
      </c>
    </row>
    <row r="49" spans="2:9" x14ac:dyDescent="0.2">
      <c r="B49" s="87" t="s">
        <v>709</v>
      </c>
      <c r="C49" s="87" t="s">
        <v>2172</v>
      </c>
      <c r="D49" s="88">
        <v>350</v>
      </c>
      <c r="E49" s="89">
        <v>0</v>
      </c>
      <c r="F49" s="89">
        <v>539.64</v>
      </c>
      <c r="G49" s="93"/>
      <c r="H49" s="88">
        <v>0</v>
      </c>
      <c r="I49" s="90">
        <f t="shared" si="16"/>
        <v>189.64</v>
      </c>
    </row>
    <row r="50" spans="2:9" x14ac:dyDescent="0.2">
      <c r="B50" s="87" t="s">
        <v>4192</v>
      </c>
      <c r="C50" s="87" t="s">
        <v>2172</v>
      </c>
      <c r="D50" s="88">
        <v>500</v>
      </c>
      <c r="E50" s="89">
        <v>0</v>
      </c>
      <c r="F50" s="89">
        <v>130.93</v>
      </c>
      <c r="G50" s="93"/>
      <c r="H50" s="88">
        <v>0</v>
      </c>
      <c r="I50" s="90">
        <f t="shared" si="16"/>
        <v>-369.07</v>
      </c>
    </row>
    <row r="51" spans="2:9" x14ac:dyDescent="0.2">
      <c r="B51" s="87" t="s">
        <v>100</v>
      </c>
      <c r="C51" s="87" t="s">
        <v>2172</v>
      </c>
      <c r="D51" s="88">
        <v>500</v>
      </c>
      <c r="E51" s="89">
        <v>0</v>
      </c>
      <c r="F51" s="89">
        <v>702.99</v>
      </c>
      <c r="G51" s="93"/>
      <c r="H51" s="88">
        <v>0</v>
      </c>
      <c r="I51" s="90">
        <f t="shared" si="16"/>
        <v>202.99</v>
      </c>
    </row>
    <row r="52" spans="2:9" x14ac:dyDescent="0.2">
      <c r="B52" s="87" t="s">
        <v>3547</v>
      </c>
      <c r="C52" s="87" t="s">
        <v>2172</v>
      </c>
      <c r="D52" s="88">
        <v>1000</v>
      </c>
      <c r="E52" s="89">
        <v>0</v>
      </c>
      <c r="F52" s="89">
        <v>600</v>
      </c>
      <c r="G52" s="93"/>
      <c r="H52" s="88">
        <v>0</v>
      </c>
      <c r="I52" s="90">
        <f t="shared" si="16"/>
        <v>-400</v>
      </c>
    </row>
    <row r="53" spans="2:9" x14ac:dyDescent="0.2">
      <c r="B53" s="87" t="s">
        <v>2036</v>
      </c>
      <c r="C53" s="87" t="s">
        <v>2172</v>
      </c>
      <c r="D53" s="88">
        <v>500</v>
      </c>
      <c r="E53" s="89">
        <v>0</v>
      </c>
      <c r="F53" s="89">
        <v>209.94</v>
      </c>
      <c r="G53" s="93"/>
      <c r="H53" s="88">
        <v>0</v>
      </c>
      <c r="I53" s="90">
        <f t="shared" si="16"/>
        <v>-290.06</v>
      </c>
    </row>
    <row r="54" spans="2:9" x14ac:dyDescent="0.2">
      <c r="B54" s="87" t="s">
        <v>4193</v>
      </c>
      <c r="C54" s="87" t="s">
        <v>2172</v>
      </c>
      <c r="D54" s="88">
        <v>500</v>
      </c>
      <c r="E54" s="89">
        <v>0</v>
      </c>
      <c r="F54" s="89">
        <v>410.12</v>
      </c>
      <c r="G54" s="93"/>
      <c r="H54" s="88">
        <v>0</v>
      </c>
      <c r="I54" s="90">
        <f t="shared" si="16"/>
        <v>-89.88</v>
      </c>
    </row>
    <row r="55" spans="2:9" x14ac:dyDescent="0.2">
      <c r="B55" s="87" t="s">
        <v>3755</v>
      </c>
      <c r="C55" s="87" t="s">
        <v>2172</v>
      </c>
      <c r="D55" s="88">
        <v>500</v>
      </c>
      <c r="E55" s="89">
        <v>0</v>
      </c>
      <c r="F55" s="89">
        <v>433.38000000000005</v>
      </c>
      <c r="G55" s="93"/>
      <c r="H55" s="88">
        <v>0</v>
      </c>
      <c r="I55" s="90">
        <f t="shared" si="16"/>
        <v>-66.619999999999948</v>
      </c>
    </row>
    <row r="56" spans="2:9" x14ac:dyDescent="0.2">
      <c r="B56" s="87" t="s">
        <v>5970</v>
      </c>
      <c r="C56" s="87" t="s">
        <v>2172</v>
      </c>
      <c r="D56" s="88">
        <v>500</v>
      </c>
      <c r="E56" s="89">
        <v>0</v>
      </c>
      <c r="F56" s="89">
        <v>409.13</v>
      </c>
      <c r="G56" s="93"/>
      <c r="H56" s="88">
        <v>0</v>
      </c>
      <c r="I56" s="90">
        <f t="shared" si="16"/>
        <v>-90.87</v>
      </c>
    </row>
    <row r="57" spans="2:9" x14ac:dyDescent="0.2">
      <c r="B57" s="87" t="s">
        <v>2401</v>
      </c>
      <c r="C57" s="87" t="s">
        <v>2172</v>
      </c>
      <c r="D57" s="88">
        <v>500</v>
      </c>
      <c r="E57" s="89">
        <v>348.71999999999997</v>
      </c>
      <c r="F57" s="89">
        <v>50</v>
      </c>
      <c r="G57" s="93"/>
      <c r="H57" s="88"/>
      <c r="I57" s="90"/>
    </row>
    <row r="58" spans="2:9" x14ac:dyDescent="0.2">
      <c r="B58" s="87" t="s">
        <v>479</v>
      </c>
      <c r="C58" s="87" t="s">
        <v>2172</v>
      </c>
      <c r="D58" s="88">
        <v>500</v>
      </c>
      <c r="E58" s="89">
        <v>0</v>
      </c>
      <c r="F58" s="89">
        <v>497.15</v>
      </c>
      <c r="G58" s="93"/>
      <c r="H58" s="88">
        <v>0</v>
      </c>
      <c r="I58" s="90">
        <f t="shared" si="16"/>
        <v>-2.8500000000000227</v>
      </c>
    </row>
    <row r="59" spans="2:9" x14ac:dyDescent="0.2">
      <c r="B59" s="87" t="s">
        <v>5000</v>
      </c>
      <c r="C59" s="87" t="s">
        <v>2172</v>
      </c>
      <c r="D59" s="88">
        <v>700</v>
      </c>
      <c r="E59" s="89">
        <v>0</v>
      </c>
      <c r="F59" s="89">
        <v>680.13</v>
      </c>
      <c r="G59" s="93"/>
      <c r="H59" s="88">
        <v>0</v>
      </c>
      <c r="I59" s="90">
        <f t="shared" si="16"/>
        <v>-19.870000000000005</v>
      </c>
    </row>
    <row r="60" spans="2:9" x14ac:dyDescent="0.2">
      <c r="B60" s="87" t="s">
        <v>739</v>
      </c>
      <c r="C60" s="87" t="s">
        <v>2172</v>
      </c>
      <c r="D60" s="88">
        <v>700</v>
      </c>
      <c r="E60" s="89">
        <v>0</v>
      </c>
      <c r="F60" s="89">
        <v>824.68</v>
      </c>
      <c r="G60" s="93"/>
      <c r="H60" s="88">
        <v>0</v>
      </c>
      <c r="I60" s="90">
        <f t="shared" si="16"/>
        <v>124.67999999999995</v>
      </c>
    </row>
    <row r="61" spans="2:9" x14ac:dyDescent="0.2">
      <c r="B61" s="87" t="s">
        <v>6154</v>
      </c>
      <c r="C61" s="87" t="s">
        <v>2172</v>
      </c>
      <c r="D61" s="88">
        <v>200</v>
      </c>
      <c r="E61" s="89">
        <v>0</v>
      </c>
      <c r="F61" s="89">
        <v>185.54000000000002</v>
      </c>
      <c r="G61" s="93"/>
      <c r="H61" s="88">
        <v>0</v>
      </c>
      <c r="I61" s="90">
        <f t="shared" si="16"/>
        <v>-14.45999999999998</v>
      </c>
    </row>
    <row r="62" spans="2:9" x14ac:dyDescent="0.2">
      <c r="B62" s="87" t="s">
        <v>1130</v>
      </c>
      <c r="C62" s="87" t="s">
        <v>2172</v>
      </c>
      <c r="D62" s="88">
        <v>4000</v>
      </c>
      <c r="E62" s="89">
        <v>0</v>
      </c>
      <c r="F62" s="89">
        <v>3657.5299999999997</v>
      </c>
      <c r="G62" s="93"/>
      <c r="H62" s="88">
        <v>0</v>
      </c>
      <c r="I62" s="90">
        <f t="shared" si="16"/>
        <v>-342.47000000000025</v>
      </c>
    </row>
    <row r="63" spans="2:9" x14ac:dyDescent="0.2">
      <c r="B63" s="87" t="s">
        <v>8620</v>
      </c>
      <c r="C63" s="87" t="s">
        <v>2172</v>
      </c>
      <c r="D63" s="88">
        <v>4000</v>
      </c>
      <c r="E63" s="89">
        <v>0</v>
      </c>
      <c r="F63" s="89">
        <v>3548.2800000000007</v>
      </c>
      <c r="G63" s="93"/>
      <c r="H63" s="88">
        <v>0</v>
      </c>
      <c r="I63" s="90">
        <f t="shared" si="16"/>
        <v>-451.71999999999935</v>
      </c>
    </row>
    <row r="64" spans="2:9" x14ac:dyDescent="0.2">
      <c r="B64" s="87" t="s">
        <v>92</v>
      </c>
      <c r="C64" s="87" t="s">
        <v>2172</v>
      </c>
      <c r="D64" s="88">
        <v>3000</v>
      </c>
      <c r="E64" s="89">
        <v>0</v>
      </c>
      <c r="F64" s="89">
        <v>3041.1800000000003</v>
      </c>
      <c r="G64" s="93"/>
      <c r="H64" s="88">
        <v>0</v>
      </c>
      <c r="I64" s="90">
        <f t="shared" si="16"/>
        <v>41.180000000000291</v>
      </c>
    </row>
    <row r="65" spans="2:9" x14ac:dyDescent="0.2">
      <c r="B65" s="87" t="s">
        <v>2625</v>
      </c>
      <c r="C65" s="87" t="s">
        <v>2172</v>
      </c>
      <c r="D65" s="88">
        <v>1800</v>
      </c>
      <c r="E65" s="89">
        <v>0</v>
      </c>
      <c r="F65" s="89">
        <v>1733.26</v>
      </c>
      <c r="G65" s="93"/>
      <c r="H65" s="88">
        <v>0</v>
      </c>
      <c r="I65" s="90">
        <f t="shared" si="16"/>
        <v>-66.740000000000009</v>
      </c>
    </row>
    <row r="66" spans="2:9" x14ac:dyDescent="0.2">
      <c r="B66" s="87" t="s">
        <v>4842</v>
      </c>
      <c r="C66" s="87" t="s">
        <v>2172</v>
      </c>
      <c r="D66" s="88">
        <v>2500</v>
      </c>
      <c r="E66" s="89">
        <v>0</v>
      </c>
      <c r="F66" s="89">
        <v>3095.7999999999993</v>
      </c>
      <c r="G66" s="93"/>
      <c r="H66" s="88">
        <v>0</v>
      </c>
      <c r="I66" s="90">
        <f>H66+F66+E66-D66</f>
        <v>595.79999999999927</v>
      </c>
    </row>
    <row r="67" spans="2:9" x14ac:dyDescent="0.2">
      <c r="B67" s="157" t="s">
        <v>7291</v>
      </c>
      <c r="C67" s="157" t="s">
        <v>2172</v>
      </c>
      <c r="D67" s="158">
        <v>600</v>
      </c>
      <c r="E67" s="103">
        <v>107.42</v>
      </c>
      <c r="F67" s="103">
        <v>553</v>
      </c>
      <c r="G67" s="93"/>
      <c r="H67" s="158">
        <v>540</v>
      </c>
      <c r="I67" s="159">
        <f t="shared" si="16"/>
        <v>600.42000000000007</v>
      </c>
    </row>
    <row r="68" spans="2:9" x14ac:dyDescent="0.2">
      <c r="B68" s="87" t="s">
        <v>7039</v>
      </c>
      <c r="C68" s="87" t="s">
        <v>2172</v>
      </c>
      <c r="D68" s="88">
        <v>200</v>
      </c>
      <c r="E68" s="89">
        <v>0</v>
      </c>
      <c r="F68" s="89">
        <v>122.95</v>
      </c>
      <c r="G68" s="89"/>
      <c r="H68" s="88">
        <v>0</v>
      </c>
      <c r="I68" s="90">
        <f t="shared" si="16"/>
        <v>-77.05</v>
      </c>
    </row>
    <row r="69" spans="2:9" x14ac:dyDescent="0.2">
      <c r="B69" s="87" t="s">
        <v>380</v>
      </c>
      <c r="C69" s="87" t="s">
        <v>2172</v>
      </c>
      <c r="D69" s="88">
        <v>800</v>
      </c>
      <c r="E69" s="89">
        <v>0</v>
      </c>
      <c r="F69" s="89">
        <v>1368.7</v>
      </c>
      <c r="G69" s="89"/>
      <c r="H69" s="88">
        <v>0</v>
      </c>
      <c r="I69" s="90">
        <f t="shared" si="16"/>
        <v>568.70000000000005</v>
      </c>
    </row>
    <row r="70" spans="2:9" x14ac:dyDescent="0.2">
      <c r="B70" s="87" t="s">
        <v>1073</v>
      </c>
      <c r="C70" s="87" t="s">
        <v>2172</v>
      </c>
      <c r="D70" s="88">
        <v>300</v>
      </c>
      <c r="E70" s="89">
        <v>0</v>
      </c>
      <c r="F70" s="89">
        <v>435.63000000000005</v>
      </c>
      <c r="G70" s="89"/>
      <c r="H70" s="88">
        <v>0</v>
      </c>
      <c r="I70" s="90">
        <f t="shared" si="16"/>
        <v>135.63000000000005</v>
      </c>
    </row>
    <row r="71" spans="2:9" x14ac:dyDescent="0.2">
      <c r="B71" s="87" t="s">
        <v>2431</v>
      </c>
      <c r="C71" s="87" t="s">
        <v>2172</v>
      </c>
      <c r="D71" s="88">
        <v>200</v>
      </c>
      <c r="E71" s="89">
        <v>0</v>
      </c>
      <c r="F71" s="89">
        <v>172.47</v>
      </c>
      <c r="G71" s="89"/>
      <c r="H71" s="88"/>
      <c r="I71" s="90">
        <f t="shared" si="16"/>
        <v>-27.53</v>
      </c>
    </row>
    <row r="72" spans="2:9" x14ac:dyDescent="0.2">
      <c r="B72" s="87" t="s">
        <v>1107</v>
      </c>
      <c r="C72" s="87" t="s">
        <v>2172</v>
      </c>
      <c r="D72" s="88">
        <v>2000</v>
      </c>
      <c r="E72" s="89">
        <v>0</v>
      </c>
      <c r="F72" s="89">
        <v>2779.32</v>
      </c>
      <c r="G72" s="89"/>
      <c r="H72" s="88">
        <v>2000</v>
      </c>
      <c r="I72" s="90">
        <f t="shared" si="16"/>
        <v>2779.3199999999997</v>
      </c>
    </row>
    <row r="73" spans="2:9" x14ac:dyDescent="0.2">
      <c r="B73" s="87" t="s">
        <v>2531</v>
      </c>
      <c r="C73" s="87" t="s">
        <v>2172</v>
      </c>
      <c r="D73" s="88">
        <v>800</v>
      </c>
      <c r="E73" s="89">
        <v>0</v>
      </c>
      <c r="F73" s="89">
        <v>634.5200000000001</v>
      </c>
      <c r="G73" s="89"/>
      <c r="H73" s="88"/>
      <c r="I73" s="90">
        <f t="shared" si="16"/>
        <v>-165.4799999999999</v>
      </c>
    </row>
    <row r="74" spans="2:9" x14ac:dyDescent="0.2">
      <c r="B74" s="87" t="s">
        <v>410</v>
      </c>
      <c r="C74" s="87" t="s">
        <v>2172</v>
      </c>
      <c r="D74" s="88">
        <v>4000</v>
      </c>
      <c r="E74" s="89">
        <v>0</v>
      </c>
      <c r="F74" s="89">
        <v>3901.2099999999996</v>
      </c>
      <c r="G74" s="89"/>
      <c r="H74" s="88"/>
      <c r="I74" s="90">
        <f t="shared" si="16"/>
        <v>-98.790000000000418</v>
      </c>
    </row>
    <row r="75" spans="2:9" x14ac:dyDescent="0.2">
      <c r="B75" s="87" t="s">
        <v>2767</v>
      </c>
      <c r="C75" s="87" t="s">
        <v>2172</v>
      </c>
      <c r="D75" s="88">
        <v>300</v>
      </c>
      <c r="E75" s="89">
        <v>0</v>
      </c>
      <c r="F75" s="89">
        <v>260.7</v>
      </c>
      <c r="G75" s="89"/>
      <c r="H75" s="88"/>
      <c r="I75" s="90">
        <f t="shared" si="16"/>
        <v>-39.300000000000011</v>
      </c>
    </row>
    <row r="76" spans="2:9" x14ac:dyDescent="0.2">
      <c r="B76" s="87" t="s">
        <v>2751</v>
      </c>
      <c r="C76" s="87" t="s">
        <v>2172</v>
      </c>
      <c r="D76" s="88">
        <v>400</v>
      </c>
      <c r="E76" s="89">
        <v>298.55</v>
      </c>
      <c r="F76" s="89">
        <v>249</v>
      </c>
      <c r="G76" s="89"/>
      <c r="H76" s="88"/>
      <c r="I76" s="90">
        <f t="shared" si="16"/>
        <v>147.54999999999995</v>
      </c>
    </row>
    <row r="77" spans="2:9" x14ac:dyDescent="0.2">
      <c r="B77" s="87" t="s">
        <v>8194</v>
      </c>
      <c r="C77" s="87" t="s">
        <v>2172</v>
      </c>
      <c r="D77" s="88">
        <v>800</v>
      </c>
      <c r="E77" s="89">
        <v>1064.46</v>
      </c>
      <c r="F77" s="89">
        <v>31.94</v>
      </c>
      <c r="G77" s="89"/>
      <c r="H77" s="88"/>
      <c r="I77" s="90">
        <f t="shared" si="16"/>
        <v>296.40000000000009</v>
      </c>
    </row>
    <row r="78" spans="2:9" x14ac:dyDescent="0.2">
      <c r="B78" s="87" t="s">
        <v>8095</v>
      </c>
      <c r="C78" s="87" t="s">
        <v>2172</v>
      </c>
      <c r="D78" s="88">
        <v>800</v>
      </c>
      <c r="E78" s="89">
        <v>1216.0600000000002</v>
      </c>
      <c r="F78" s="89">
        <v>80</v>
      </c>
      <c r="G78" s="89"/>
      <c r="H78" s="88"/>
      <c r="I78" s="90">
        <f t="shared" si="16"/>
        <v>496.06000000000017</v>
      </c>
    </row>
    <row r="79" spans="2:9" x14ac:dyDescent="0.2">
      <c r="B79" s="65" t="s">
        <v>7324</v>
      </c>
      <c r="D79" s="73"/>
    </row>
    <row r="80" spans="2:9" x14ac:dyDescent="0.2">
      <c r="B80" s="87" t="s">
        <v>713</v>
      </c>
      <c r="C80" s="87" t="s">
        <v>2172</v>
      </c>
      <c r="D80" s="88">
        <v>1000</v>
      </c>
      <c r="E80" s="89">
        <v>0</v>
      </c>
      <c r="F80" s="89">
        <v>862.86999999999989</v>
      </c>
      <c r="G80" s="93"/>
      <c r="H80" s="88">
        <v>0</v>
      </c>
      <c r="I80" s="90">
        <f t="shared" ref="I80:I92" si="17">H80+F80+E80-D80</f>
        <v>-137.13000000000011</v>
      </c>
    </row>
    <row r="81" spans="2:9" x14ac:dyDescent="0.2">
      <c r="B81" s="87" t="s">
        <v>2644</v>
      </c>
      <c r="C81" s="87" t="s">
        <v>2172</v>
      </c>
      <c r="D81" s="88">
        <v>600</v>
      </c>
      <c r="E81" s="89">
        <v>0</v>
      </c>
      <c r="F81" s="89">
        <v>151.36000000000001</v>
      </c>
      <c r="G81" s="93"/>
      <c r="H81" s="88">
        <v>450</v>
      </c>
      <c r="I81" s="90">
        <f t="shared" si="17"/>
        <v>1.3600000000000136</v>
      </c>
    </row>
    <row r="82" spans="2:9" x14ac:dyDescent="0.2">
      <c r="B82" s="87" t="s">
        <v>4190</v>
      </c>
      <c r="C82" s="87" t="s">
        <v>2172</v>
      </c>
      <c r="D82" s="88">
        <v>1500</v>
      </c>
      <c r="E82" s="89">
        <v>0</v>
      </c>
      <c r="F82" s="89">
        <v>1404.2299999999998</v>
      </c>
      <c r="G82" s="93"/>
      <c r="H82" s="88">
        <v>0</v>
      </c>
      <c r="I82" s="90">
        <f t="shared" si="17"/>
        <v>-95.770000000000209</v>
      </c>
    </row>
    <row r="83" spans="2:9" x14ac:dyDescent="0.2">
      <c r="B83" s="87" t="s">
        <v>1210</v>
      </c>
      <c r="C83" s="87" t="s">
        <v>2172</v>
      </c>
      <c r="D83" s="88">
        <v>1000</v>
      </c>
      <c r="E83" s="89">
        <v>0</v>
      </c>
      <c r="F83" s="89">
        <v>1038.75</v>
      </c>
      <c r="G83" s="93"/>
      <c r="H83" s="88">
        <v>0</v>
      </c>
      <c r="I83" s="90">
        <f t="shared" si="17"/>
        <v>38.75</v>
      </c>
    </row>
    <row r="84" spans="2:9" x14ac:dyDescent="0.2">
      <c r="B84" s="87" t="s">
        <v>3586</v>
      </c>
      <c r="C84" s="87" t="s">
        <v>2172</v>
      </c>
      <c r="D84" s="88">
        <v>800</v>
      </c>
      <c r="E84" s="89">
        <v>0</v>
      </c>
      <c r="F84" s="89">
        <v>1430.17</v>
      </c>
      <c r="G84" s="93"/>
      <c r="H84" s="88">
        <v>0</v>
      </c>
      <c r="I84" s="90">
        <f t="shared" si="17"/>
        <v>630.17000000000007</v>
      </c>
    </row>
    <row r="85" spans="2:9" x14ac:dyDescent="0.2">
      <c r="B85" s="87" t="s">
        <v>7375</v>
      </c>
      <c r="C85" s="87" t="s">
        <v>2172</v>
      </c>
      <c r="D85" s="88">
        <v>700</v>
      </c>
      <c r="E85" s="89">
        <v>0</v>
      </c>
      <c r="F85" s="89">
        <v>709.99</v>
      </c>
      <c r="G85" s="93"/>
      <c r="H85" s="88">
        <v>0</v>
      </c>
      <c r="I85" s="90">
        <f t="shared" si="17"/>
        <v>9.9900000000000091</v>
      </c>
    </row>
    <row r="86" spans="2:9" x14ac:dyDescent="0.2">
      <c r="B86" s="87" t="s">
        <v>6137</v>
      </c>
      <c r="C86" s="87" t="s">
        <v>2172</v>
      </c>
      <c r="D86" s="88">
        <v>800</v>
      </c>
      <c r="E86" s="89">
        <v>0</v>
      </c>
      <c r="F86" s="89">
        <v>805.7</v>
      </c>
      <c r="G86" s="93"/>
      <c r="H86" s="88">
        <v>0</v>
      </c>
      <c r="I86" s="90">
        <f t="shared" si="17"/>
        <v>5.7000000000000455</v>
      </c>
    </row>
    <row r="87" spans="2:9" x14ac:dyDescent="0.2">
      <c r="B87" s="87" t="s">
        <v>3585</v>
      </c>
      <c r="C87" s="87" t="s">
        <v>2172</v>
      </c>
      <c r="D87" s="88">
        <v>200</v>
      </c>
      <c r="E87" s="89">
        <v>0</v>
      </c>
      <c r="F87" s="89">
        <v>1585</v>
      </c>
      <c r="G87" s="93"/>
      <c r="H87" s="88">
        <v>0</v>
      </c>
      <c r="I87" s="90">
        <f t="shared" si="17"/>
        <v>1385</v>
      </c>
    </row>
    <row r="88" spans="2:9" x14ac:dyDescent="0.2">
      <c r="B88" s="157" t="s">
        <v>6150</v>
      </c>
      <c r="C88" s="157" t="s">
        <v>2172</v>
      </c>
      <c r="D88" s="158">
        <v>250</v>
      </c>
      <c r="E88" s="103">
        <v>0</v>
      </c>
      <c r="F88" s="103">
        <v>108.19</v>
      </c>
      <c r="G88" s="93"/>
      <c r="H88" s="158">
        <v>150</v>
      </c>
      <c r="I88" s="159">
        <f t="shared" si="17"/>
        <v>8.1899999999999977</v>
      </c>
    </row>
    <row r="89" spans="2:9" x14ac:dyDescent="0.2">
      <c r="B89" s="87" t="s">
        <v>4191</v>
      </c>
      <c r="C89" s="87" t="s">
        <v>2172</v>
      </c>
      <c r="D89" s="88">
        <v>4000</v>
      </c>
      <c r="E89" s="89">
        <v>0</v>
      </c>
      <c r="F89" s="89">
        <v>2220.1999999999998</v>
      </c>
      <c r="G89" s="89"/>
      <c r="H89" s="88"/>
      <c r="I89" s="159">
        <f t="shared" si="17"/>
        <v>-1779.8000000000002</v>
      </c>
    </row>
    <row r="90" spans="2:9" x14ac:dyDescent="0.2">
      <c r="B90" s="87" t="s">
        <v>3345</v>
      </c>
      <c r="C90" s="87" t="s">
        <v>2172</v>
      </c>
      <c r="D90" s="88">
        <v>4000</v>
      </c>
      <c r="E90" s="89">
        <v>0</v>
      </c>
      <c r="F90" s="89">
        <v>4636.5</v>
      </c>
      <c r="G90" s="89"/>
      <c r="H90" s="88"/>
      <c r="I90" s="159">
        <f t="shared" si="17"/>
        <v>636.5</v>
      </c>
    </row>
    <row r="91" spans="2:9" x14ac:dyDescent="0.2">
      <c r="B91" s="87" t="s">
        <v>5677</v>
      </c>
      <c r="C91" s="87" t="s">
        <v>2172</v>
      </c>
      <c r="D91" s="88">
        <v>2500</v>
      </c>
      <c r="E91" s="89">
        <v>0</v>
      </c>
      <c r="F91" s="89">
        <v>1000</v>
      </c>
      <c r="G91" s="89"/>
      <c r="H91" s="88"/>
      <c r="I91" s="90">
        <f t="shared" si="17"/>
        <v>-1500</v>
      </c>
    </row>
    <row r="92" spans="2:9" x14ac:dyDescent="0.2">
      <c r="B92" s="87" t="s">
        <v>2516</v>
      </c>
      <c r="C92" s="87" t="s">
        <v>2172</v>
      </c>
      <c r="D92" s="88">
        <v>40000</v>
      </c>
      <c r="E92" s="89">
        <v>70274.73000000001</v>
      </c>
      <c r="F92" s="89">
        <v>5932.89</v>
      </c>
      <c r="G92" s="89"/>
      <c r="H92" s="88"/>
      <c r="I92" s="90">
        <f t="shared" si="17"/>
        <v>36207.62000000001</v>
      </c>
    </row>
    <row r="93" spans="2:9" x14ac:dyDescent="0.2">
      <c r="B93" s="65" t="s">
        <v>3484</v>
      </c>
    </row>
    <row r="94" spans="2:9" x14ac:dyDescent="0.2">
      <c r="B94" s="87" t="s">
        <v>4411</v>
      </c>
      <c r="C94" s="87" t="s">
        <v>2172</v>
      </c>
      <c r="D94" s="88">
        <v>400</v>
      </c>
      <c r="E94" s="89">
        <v>0</v>
      </c>
      <c r="F94" s="89">
        <v>372.81</v>
      </c>
      <c r="G94" s="93"/>
      <c r="H94" s="88">
        <v>0</v>
      </c>
      <c r="I94" s="90">
        <f t="shared" ref="I94:I111" si="18">H94+F94+E94-D94</f>
        <v>-27.189999999999998</v>
      </c>
    </row>
    <row r="95" spans="2:9" x14ac:dyDescent="0.2">
      <c r="B95" s="87" t="s">
        <v>7513</v>
      </c>
      <c r="C95" s="87" t="s">
        <v>2172</v>
      </c>
      <c r="D95" s="88">
        <v>200</v>
      </c>
      <c r="E95" s="89">
        <v>0</v>
      </c>
      <c r="F95" s="89">
        <v>224.99</v>
      </c>
      <c r="G95" s="93"/>
      <c r="H95" s="88">
        <v>0</v>
      </c>
      <c r="I95" s="90">
        <f t="shared" si="18"/>
        <v>24.990000000000009</v>
      </c>
    </row>
    <row r="96" spans="2:9" x14ac:dyDescent="0.2">
      <c r="B96" s="87" t="s">
        <v>931</v>
      </c>
      <c r="C96" s="87" t="s">
        <v>2172</v>
      </c>
      <c r="D96" s="88">
        <v>400</v>
      </c>
      <c r="E96" s="89">
        <v>0</v>
      </c>
      <c r="F96" s="89">
        <v>246.47</v>
      </c>
      <c r="G96" s="93"/>
      <c r="H96" s="88">
        <v>0</v>
      </c>
      <c r="I96" s="90">
        <f t="shared" si="18"/>
        <v>-153.53</v>
      </c>
    </row>
    <row r="97" spans="2:9" x14ac:dyDescent="0.2">
      <c r="B97" s="87" t="s">
        <v>932</v>
      </c>
      <c r="C97" s="87" t="s">
        <v>2172</v>
      </c>
      <c r="D97" s="88">
        <v>300</v>
      </c>
      <c r="E97" s="89">
        <v>0</v>
      </c>
      <c r="F97" s="89">
        <v>269.11</v>
      </c>
      <c r="G97" s="93"/>
      <c r="H97" s="88">
        <v>0</v>
      </c>
      <c r="I97" s="90">
        <f t="shared" si="18"/>
        <v>-30.889999999999986</v>
      </c>
    </row>
    <row r="98" spans="2:9" x14ac:dyDescent="0.2">
      <c r="B98" s="87" t="s">
        <v>6165</v>
      </c>
      <c r="C98" s="87" t="s">
        <v>2172</v>
      </c>
      <c r="D98" s="88">
        <v>1200</v>
      </c>
      <c r="E98" s="89">
        <v>0</v>
      </c>
      <c r="F98" s="89">
        <v>987.72</v>
      </c>
      <c r="G98" s="93"/>
      <c r="H98" s="88">
        <v>0</v>
      </c>
      <c r="I98" s="90">
        <f t="shared" si="18"/>
        <v>-212.27999999999997</v>
      </c>
    </row>
    <row r="99" spans="2:9" x14ac:dyDescent="0.2">
      <c r="B99" s="87" t="s">
        <v>5176</v>
      </c>
      <c r="C99" s="87" t="s">
        <v>2172</v>
      </c>
      <c r="D99" s="88">
        <v>1000</v>
      </c>
      <c r="E99" s="89">
        <v>0</v>
      </c>
      <c r="F99" s="89">
        <v>1083.97</v>
      </c>
      <c r="G99" s="93"/>
      <c r="H99" s="88">
        <v>0</v>
      </c>
      <c r="I99" s="90">
        <f t="shared" si="18"/>
        <v>83.970000000000027</v>
      </c>
    </row>
    <row r="100" spans="2:9" x14ac:dyDescent="0.2">
      <c r="B100" s="87" t="s">
        <v>6413</v>
      </c>
      <c r="C100" s="87" t="s">
        <v>2172</v>
      </c>
      <c r="D100" s="88">
        <v>200</v>
      </c>
      <c r="E100" s="89">
        <v>0</v>
      </c>
      <c r="F100" s="89">
        <v>1114.3400000000001</v>
      </c>
      <c r="G100" s="93"/>
      <c r="H100" s="88">
        <v>200</v>
      </c>
      <c r="I100" s="90">
        <f t="shared" si="18"/>
        <v>1114.3400000000001</v>
      </c>
    </row>
    <row r="101" spans="2:9" x14ac:dyDescent="0.2">
      <c r="B101" s="87" t="s">
        <v>7487</v>
      </c>
      <c r="C101" s="87" t="s">
        <v>2172</v>
      </c>
      <c r="D101" s="88">
        <v>200</v>
      </c>
      <c r="E101" s="89">
        <v>35</v>
      </c>
      <c r="F101" s="89">
        <v>454.84000000000003</v>
      </c>
      <c r="G101" s="93"/>
      <c r="H101" s="88">
        <v>200</v>
      </c>
      <c r="I101" s="90">
        <f>H101+F101+E101-D101</f>
        <v>489.84000000000003</v>
      </c>
    </row>
    <row r="102" spans="2:9" x14ac:dyDescent="0.2">
      <c r="B102" s="87" t="s">
        <v>4128</v>
      </c>
      <c r="C102" s="87" t="s">
        <v>2172</v>
      </c>
      <c r="D102" s="88"/>
      <c r="E102" s="89">
        <v>637.0100000000001</v>
      </c>
      <c r="F102" s="89">
        <v>0</v>
      </c>
      <c r="G102" s="93"/>
      <c r="H102" s="88"/>
      <c r="I102" s="90"/>
    </row>
    <row r="103" spans="2:9" x14ac:dyDescent="0.2">
      <c r="B103" s="87" t="s">
        <v>115</v>
      </c>
      <c r="C103" s="87" t="s">
        <v>2172</v>
      </c>
      <c r="D103" s="88">
        <v>500</v>
      </c>
      <c r="E103" s="89">
        <v>0</v>
      </c>
      <c r="F103" s="89">
        <v>700.66000000000008</v>
      </c>
      <c r="G103" s="93"/>
      <c r="H103" s="88">
        <v>0</v>
      </c>
      <c r="I103" s="90">
        <f t="shared" si="18"/>
        <v>200.66000000000008</v>
      </c>
    </row>
    <row r="104" spans="2:9" x14ac:dyDescent="0.2">
      <c r="B104" s="87" t="s">
        <v>3787</v>
      </c>
      <c r="C104" s="87" t="s">
        <v>2172</v>
      </c>
      <c r="D104" s="88">
        <v>400</v>
      </c>
      <c r="E104" s="89">
        <v>0</v>
      </c>
      <c r="F104" s="89">
        <v>479.84000000000003</v>
      </c>
      <c r="G104" s="93"/>
      <c r="H104" s="88">
        <v>0</v>
      </c>
      <c r="I104" s="90">
        <f t="shared" si="18"/>
        <v>79.840000000000032</v>
      </c>
    </row>
    <row r="105" spans="2:9" x14ac:dyDescent="0.2">
      <c r="B105" s="87" t="s">
        <v>2646</v>
      </c>
      <c r="C105" s="87" t="s">
        <v>2172</v>
      </c>
      <c r="D105" s="88">
        <v>400</v>
      </c>
      <c r="E105" s="89">
        <v>0</v>
      </c>
      <c r="F105" s="89">
        <v>597.94999999999993</v>
      </c>
      <c r="G105" s="93"/>
      <c r="H105" s="88">
        <v>200</v>
      </c>
      <c r="I105" s="90">
        <f t="shared" si="18"/>
        <v>397.94999999999993</v>
      </c>
    </row>
    <row r="106" spans="2:9" x14ac:dyDescent="0.2">
      <c r="B106" s="87" t="s">
        <v>656</v>
      </c>
      <c r="C106" s="87" t="s">
        <v>2172</v>
      </c>
      <c r="D106" s="88">
        <v>500</v>
      </c>
      <c r="E106" s="89">
        <v>0</v>
      </c>
      <c r="F106" s="89">
        <v>133.97</v>
      </c>
      <c r="G106" s="93"/>
      <c r="H106" s="88">
        <v>0</v>
      </c>
      <c r="I106" s="90">
        <f t="shared" si="18"/>
        <v>-366.03</v>
      </c>
    </row>
    <row r="107" spans="2:9" x14ac:dyDescent="0.2">
      <c r="B107" s="87" t="s">
        <v>5969</v>
      </c>
      <c r="C107" s="87" t="s">
        <v>2172</v>
      </c>
      <c r="D107" s="88">
        <v>400</v>
      </c>
      <c r="E107" s="89">
        <v>0</v>
      </c>
      <c r="F107" s="89">
        <v>675.9</v>
      </c>
      <c r="G107" s="93"/>
      <c r="H107" s="88">
        <v>0</v>
      </c>
      <c r="I107" s="90">
        <f>H107+F107+E107-D107</f>
        <v>275.89999999999998</v>
      </c>
    </row>
    <row r="108" spans="2:9" x14ac:dyDescent="0.2">
      <c r="B108" s="87" t="s">
        <v>2253</v>
      </c>
      <c r="C108" s="87" t="s">
        <v>2172</v>
      </c>
      <c r="D108" s="88">
        <v>1000</v>
      </c>
      <c r="E108" s="89">
        <v>0</v>
      </c>
      <c r="F108" s="89">
        <v>1015.3</v>
      </c>
      <c r="G108" s="93"/>
      <c r="H108" s="88"/>
      <c r="I108" s="90">
        <f>H108+F108+E108-D108</f>
        <v>15.299999999999955</v>
      </c>
    </row>
    <row r="109" spans="2:9" x14ac:dyDescent="0.2">
      <c r="B109" s="87" t="s">
        <v>2254</v>
      </c>
      <c r="C109" s="87" t="s">
        <v>2172</v>
      </c>
      <c r="D109" s="88">
        <v>1000</v>
      </c>
      <c r="E109" s="89">
        <v>0</v>
      </c>
      <c r="F109" s="89">
        <v>1044.7</v>
      </c>
      <c r="G109" s="93"/>
      <c r="H109" s="88"/>
      <c r="I109" s="90">
        <f>H109+F109+E109-D109</f>
        <v>44.700000000000045</v>
      </c>
    </row>
    <row r="110" spans="2:9" x14ac:dyDescent="0.2">
      <c r="B110" s="87" t="s">
        <v>2408</v>
      </c>
      <c r="C110" s="87" t="s">
        <v>2172</v>
      </c>
      <c r="D110" s="88">
        <v>400</v>
      </c>
      <c r="E110" s="89">
        <v>348.44</v>
      </c>
      <c r="F110" s="89">
        <v>0</v>
      </c>
      <c r="G110" s="93"/>
      <c r="H110" s="88"/>
      <c r="I110" s="90">
        <f>H110+F110+E110-D110</f>
        <v>-51.56</v>
      </c>
    </row>
    <row r="111" spans="2:9" x14ac:dyDescent="0.2">
      <c r="B111" s="87" t="s">
        <v>2697</v>
      </c>
      <c r="C111" s="87" t="s">
        <v>2172</v>
      </c>
      <c r="D111" s="88">
        <v>300</v>
      </c>
      <c r="E111" s="89">
        <v>0</v>
      </c>
      <c r="F111" s="89">
        <v>298.5</v>
      </c>
      <c r="G111" s="93"/>
      <c r="H111" s="88">
        <v>0</v>
      </c>
      <c r="I111" s="90">
        <f t="shared" si="18"/>
        <v>-1.5</v>
      </c>
    </row>
    <row r="112" spans="2:9" x14ac:dyDescent="0.2">
      <c r="B112" s="65" t="s">
        <v>7321</v>
      </c>
    </row>
    <row r="113" spans="2:11" x14ac:dyDescent="0.2">
      <c r="B113" s="87" t="s">
        <v>7378</v>
      </c>
      <c r="C113" s="87" t="s">
        <v>2172</v>
      </c>
      <c r="D113" s="88">
        <v>1500</v>
      </c>
      <c r="E113" s="89">
        <v>0</v>
      </c>
      <c r="F113" s="89">
        <v>1002.78</v>
      </c>
      <c r="G113" s="93"/>
      <c r="H113" s="88">
        <v>0</v>
      </c>
      <c r="I113" s="90">
        <f t="shared" ref="I113:I120" si="19">H113+F113+E113-D113</f>
        <v>-497.22</v>
      </c>
    </row>
    <row r="114" spans="2:11" x14ac:dyDescent="0.2">
      <c r="B114" s="87" t="s">
        <v>339</v>
      </c>
      <c r="C114" s="87" t="s">
        <v>2172</v>
      </c>
      <c r="D114" s="88">
        <v>750</v>
      </c>
      <c r="E114" s="89">
        <v>0</v>
      </c>
      <c r="F114" s="89">
        <v>749</v>
      </c>
      <c r="G114" s="93"/>
      <c r="H114" s="88">
        <v>0</v>
      </c>
      <c r="I114" s="90">
        <f t="shared" si="19"/>
        <v>-1</v>
      </c>
    </row>
    <row r="115" spans="2:11" x14ac:dyDescent="0.2">
      <c r="B115" s="87" t="s">
        <v>934</v>
      </c>
      <c r="C115" s="87" t="s">
        <v>2172</v>
      </c>
      <c r="D115" s="88">
        <v>600</v>
      </c>
      <c r="E115" s="89">
        <v>0</v>
      </c>
      <c r="F115" s="89">
        <v>636.99</v>
      </c>
      <c r="G115" s="93"/>
      <c r="H115" s="88">
        <v>0</v>
      </c>
      <c r="I115" s="90">
        <f t="shared" si="19"/>
        <v>36.990000000000009</v>
      </c>
    </row>
    <row r="116" spans="2:11" x14ac:dyDescent="0.2">
      <c r="B116" s="87" t="s">
        <v>3777</v>
      </c>
      <c r="C116" s="87" t="s">
        <v>2172</v>
      </c>
      <c r="D116" s="88">
        <v>900</v>
      </c>
      <c r="E116" s="89">
        <v>0</v>
      </c>
      <c r="F116" s="89">
        <v>916.98</v>
      </c>
      <c r="G116" s="93"/>
      <c r="H116" s="88">
        <v>0</v>
      </c>
      <c r="I116" s="90">
        <f t="shared" si="19"/>
        <v>16.980000000000018</v>
      </c>
    </row>
    <row r="117" spans="2:11" x14ac:dyDescent="0.2">
      <c r="B117" s="87" t="s">
        <v>2700</v>
      </c>
      <c r="C117" s="87" t="s">
        <v>2172</v>
      </c>
      <c r="D117" s="88">
        <v>175</v>
      </c>
      <c r="E117" s="89">
        <v>0</v>
      </c>
      <c r="F117" s="89">
        <v>175</v>
      </c>
      <c r="G117" s="93"/>
      <c r="H117" s="88">
        <v>0</v>
      </c>
      <c r="I117" s="90">
        <f t="shared" si="19"/>
        <v>0</v>
      </c>
    </row>
    <row r="118" spans="2:11" x14ac:dyDescent="0.2">
      <c r="B118" s="157" t="s">
        <v>3650</v>
      </c>
      <c r="C118" s="157" t="s">
        <v>2172</v>
      </c>
      <c r="D118" s="158">
        <v>400</v>
      </c>
      <c r="E118" s="103">
        <v>0</v>
      </c>
      <c r="F118" s="103">
        <v>0</v>
      </c>
      <c r="G118" s="93"/>
      <c r="H118" s="158">
        <v>400</v>
      </c>
      <c r="I118" s="159">
        <f t="shared" si="19"/>
        <v>0</v>
      </c>
    </row>
    <row r="119" spans="2:11" x14ac:dyDescent="0.2">
      <c r="B119" s="157" t="s">
        <v>4114</v>
      </c>
      <c r="C119" s="157" t="s">
        <v>2172</v>
      </c>
      <c r="D119" s="158">
        <v>900</v>
      </c>
      <c r="E119" s="103">
        <v>0</v>
      </c>
      <c r="F119" s="103">
        <v>0</v>
      </c>
      <c r="G119" s="93"/>
      <c r="H119" s="158"/>
      <c r="I119" s="159"/>
    </row>
    <row r="120" spans="2:11" x14ac:dyDescent="0.2">
      <c r="B120" s="87" t="s">
        <v>5209</v>
      </c>
      <c r="C120" s="87" t="s">
        <v>2172</v>
      </c>
      <c r="D120" s="88">
        <v>5000</v>
      </c>
      <c r="E120" s="89">
        <v>0</v>
      </c>
      <c r="F120" s="89">
        <v>4850</v>
      </c>
      <c r="G120" s="93"/>
      <c r="H120" s="88">
        <v>0</v>
      </c>
      <c r="I120" s="159">
        <f t="shared" si="19"/>
        <v>-150</v>
      </c>
    </row>
    <row r="121" spans="2:11" x14ac:dyDescent="0.2">
      <c r="B121" s="65" t="s">
        <v>7311</v>
      </c>
      <c r="G121" s="93"/>
    </row>
    <row r="122" spans="2:11" x14ac:dyDescent="0.2">
      <c r="B122" s="87" t="s">
        <v>2631</v>
      </c>
      <c r="C122" s="87" t="s">
        <v>2172</v>
      </c>
      <c r="D122" s="88">
        <v>500</v>
      </c>
      <c r="E122" s="89">
        <v>0</v>
      </c>
      <c r="F122" s="89">
        <v>584</v>
      </c>
      <c r="G122" s="93"/>
      <c r="H122" s="88">
        <v>0</v>
      </c>
      <c r="I122" s="90">
        <f>H122+F122+E122-D122</f>
        <v>84</v>
      </c>
    </row>
    <row r="123" spans="2:11" ht="13.5" thickBot="1" x14ac:dyDescent="0.25">
      <c r="G123" s="93"/>
    </row>
    <row r="124" spans="2:11" ht="14.25" thickTop="1" thickBot="1" x14ac:dyDescent="0.25">
      <c r="B124" s="98" t="s">
        <v>3637</v>
      </c>
      <c r="C124" s="87"/>
      <c r="D124" s="104">
        <f>SUM(D46:D123)</f>
        <v>111425</v>
      </c>
      <c r="E124" s="104">
        <f>SUM(E46:E123)</f>
        <v>74330.390000000014</v>
      </c>
      <c r="F124" s="104">
        <f>SUM(F46:F123)</f>
        <v>73034.389999999985</v>
      </c>
      <c r="G124" s="93"/>
      <c r="H124" s="104">
        <f>SUM(H46:H123)</f>
        <v>4140</v>
      </c>
      <c r="I124" s="121">
        <f>SUM(I46:I123)</f>
        <v>40444.05000000001</v>
      </c>
    </row>
    <row r="125" spans="2:11" ht="14.25" thickTop="1" thickBot="1" x14ac:dyDescent="0.25">
      <c r="B125" s="64"/>
    </row>
    <row r="126" spans="2:11" ht="14.25" thickTop="1" thickBot="1" x14ac:dyDescent="0.25">
      <c r="B126" s="98" t="s">
        <v>7370</v>
      </c>
      <c r="C126" s="87" t="s">
        <v>2172</v>
      </c>
      <c r="D126" s="104">
        <v>10000</v>
      </c>
      <c r="E126" s="104">
        <v>0</v>
      </c>
      <c r="F126" s="104">
        <v>2159.08</v>
      </c>
      <c r="G126" s="93"/>
      <c r="H126" s="104">
        <v>0</v>
      </c>
      <c r="I126" s="121">
        <f>H126+F126+E126-D126</f>
        <v>-7840.92</v>
      </c>
    </row>
    <row r="127" spans="2:11" ht="13.5" thickTop="1" x14ac:dyDescent="0.2">
      <c r="B127" s="64"/>
    </row>
    <row r="128" spans="2:11" x14ac:dyDescent="0.2">
      <c r="B128" s="97" t="s">
        <v>3485</v>
      </c>
      <c r="D128" s="95" t="s">
        <v>6140</v>
      </c>
      <c r="E128" s="95" t="s">
        <v>6167</v>
      </c>
      <c r="F128" s="95" t="s">
        <v>1932</v>
      </c>
      <c r="G128" s="95" t="s">
        <v>4412</v>
      </c>
      <c r="H128" s="95" t="s">
        <v>1929</v>
      </c>
      <c r="I128" s="95" t="s">
        <v>1931</v>
      </c>
      <c r="K128" s="70" t="s">
        <v>3643</v>
      </c>
    </row>
    <row r="129" spans="2:11" x14ac:dyDescent="0.2">
      <c r="B129" s="96"/>
      <c r="D129" s="96" t="s">
        <v>6138</v>
      </c>
      <c r="E129" s="96" t="s">
        <v>3644</v>
      </c>
      <c r="F129" s="96" t="s">
        <v>3644</v>
      </c>
      <c r="G129" s="96" t="s">
        <v>4413</v>
      </c>
      <c r="H129" s="96" t="s">
        <v>3644</v>
      </c>
      <c r="I129" s="96" t="s">
        <v>4413</v>
      </c>
      <c r="K129" s="70" t="s">
        <v>4413</v>
      </c>
    </row>
    <row r="130" spans="2:11" x14ac:dyDescent="0.2">
      <c r="B130" s="87" t="s">
        <v>7324</v>
      </c>
      <c r="C130" s="87" t="s">
        <v>3640</v>
      </c>
      <c r="D130" s="88">
        <v>250</v>
      </c>
      <c r="E130" s="89">
        <v>70968.73000000001</v>
      </c>
      <c r="F130" s="89">
        <v>28907.190000000006</v>
      </c>
      <c r="G130" s="89">
        <f>E130+F130+K130+(monthsbetween("31/12/2010",Effective_Date)*-1*D130)</f>
        <v>77875.920000000013</v>
      </c>
      <c r="H130" s="89">
        <f>SUMIF('Looking Ahead'!$F$19:$F$32,'Looking Back'!$B130,'Looking Ahead'!$D$19:$D$32)</f>
        <v>4050</v>
      </c>
      <c r="I130" s="90">
        <f>G130-(D130*12)+H130</f>
        <v>78925.920000000013</v>
      </c>
      <c r="K130" s="73">
        <v>-6000</v>
      </c>
    </row>
    <row r="131" spans="2:11" x14ac:dyDescent="0.2">
      <c r="B131" s="87" t="s">
        <v>4599</v>
      </c>
      <c r="C131" s="87" t="s">
        <v>3640</v>
      </c>
      <c r="D131" s="88">
        <v>500</v>
      </c>
      <c r="E131" s="89">
        <v>4379.3199999999988</v>
      </c>
      <c r="F131" s="89">
        <v>59915.05</v>
      </c>
      <c r="G131" s="89">
        <f>E131+F131+K131+(monthsbetween("31/12/2010",Effective_Date)*-1*D131)</f>
        <v>32294.370000000003</v>
      </c>
      <c r="H131" s="89">
        <f>SUMIF('Looking Ahead'!$F$19:$F$32,'Looking Back'!$B131,'Looking Ahead'!$D$19:$D$32)</f>
        <v>4040</v>
      </c>
      <c r="I131" s="90">
        <f>G131-(D131*12)+H131</f>
        <v>30334.370000000003</v>
      </c>
      <c r="K131" s="73">
        <v>0</v>
      </c>
    </row>
    <row r="132" spans="2:11" x14ac:dyDescent="0.2">
      <c r="B132" s="87" t="s">
        <v>3484</v>
      </c>
      <c r="C132" s="87" t="s">
        <v>3640</v>
      </c>
      <c r="D132" s="88">
        <v>100</v>
      </c>
      <c r="E132" s="89">
        <v>0</v>
      </c>
      <c r="F132" s="89">
        <v>254.5</v>
      </c>
      <c r="G132" s="89">
        <f>E132+F132+K132+(monthsbetween("31/12/2010",Effective_Date)*-1*D132)</f>
        <v>-6145.5</v>
      </c>
      <c r="H132" s="89">
        <f>SUMIF('Looking Ahead'!$F$19:$F$32,'Looking Back'!$B132,'Looking Ahead'!$D$19:$D$32)</f>
        <v>800</v>
      </c>
      <c r="I132" s="90">
        <f>G132-(D132*12)+H132</f>
        <v>-6545.5</v>
      </c>
      <c r="K132" s="73">
        <v>0</v>
      </c>
    </row>
    <row r="133" spans="2:11" x14ac:dyDescent="0.2">
      <c r="B133" s="87" t="s">
        <v>7321</v>
      </c>
      <c r="C133" s="87" t="s">
        <v>3640</v>
      </c>
      <c r="D133" s="88">
        <v>120</v>
      </c>
      <c r="E133" s="89">
        <v>267.75</v>
      </c>
      <c r="F133" s="89">
        <v>14178.439999999999</v>
      </c>
      <c r="G133" s="89">
        <f>E133+F133+K133+(monthsbetween("31/12/2010",Effective_Date)*-1*D133)</f>
        <v>6766.1899999999987</v>
      </c>
      <c r="H133" s="89">
        <f>SUMIF('Looking Ahead'!$F$19:$F$32,'Looking Back'!$B133,'Looking Ahead'!$D$19:$D$32)</f>
        <v>400</v>
      </c>
      <c r="I133" s="90">
        <f>G133-(D133*12)+H133</f>
        <v>5726.1899999999987</v>
      </c>
      <c r="K133" s="73">
        <v>0</v>
      </c>
    </row>
    <row r="134" spans="2:11" x14ac:dyDescent="0.2">
      <c r="B134" s="87" t="s">
        <v>7311</v>
      </c>
      <c r="C134" s="87" t="s">
        <v>3640</v>
      </c>
      <c r="D134" s="88">
        <v>50</v>
      </c>
      <c r="E134" s="89">
        <v>0</v>
      </c>
      <c r="F134" s="89">
        <v>4665.58</v>
      </c>
      <c r="G134" s="89">
        <f>E134+F134+K134+(monthsbetween("31/12/2010",Effective_Date)*-1*D134)</f>
        <v>-1534.42</v>
      </c>
      <c r="H134" s="89">
        <f>SUMIF('Looking Ahead'!$F$19:$F$32,'Looking Back'!$B134,'Looking Ahead'!$D$19:$D$32)</f>
        <v>0</v>
      </c>
      <c r="I134" s="90">
        <f>G134-(D134*12)+H134</f>
        <v>-2134.42</v>
      </c>
      <c r="K134" s="73">
        <v>-3000</v>
      </c>
    </row>
    <row r="135" spans="2:11" ht="13.5" thickBot="1" x14ac:dyDescent="0.25">
      <c r="D135" s="73"/>
      <c r="I135" s="73"/>
      <c r="K135" s="73"/>
    </row>
    <row r="136" spans="2:11" ht="14.25" thickTop="1" thickBot="1" x14ac:dyDescent="0.25">
      <c r="B136" s="98" t="s">
        <v>1453</v>
      </c>
      <c r="C136" s="87"/>
      <c r="D136" s="104">
        <f t="shared" ref="D136:I136" si="20">SUM(D130:D134)</f>
        <v>1020</v>
      </c>
      <c r="E136" s="104">
        <f t="shared" si="20"/>
        <v>75615.8</v>
      </c>
      <c r="F136" s="104">
        <f t="shared" si="20"/>
        <v>107920.76000000001</v>
      </c>
      <c r="G136" s="104">
        <f t="shared" si="20"/>
        <v>109256.56000000001</v>
      </c>
      <c r="H136" s="104">
        <f t="shared" si="20"/>
        <v>9290</v>
      </c>
      <c r="I136" s="121">
        <f t="shared" si="20"/>
        <v>106306.56000000001</v>
      </c>
      <c r="K136" s="73">
        <f>SUM(K130:K134)</f>
        <v>-9000</v>
      </c>
    </row>
    <row r="137" spans="2:11" ht="13.5" thickTop="1" x14ac:dyDescent="0.2">
      <c r="D137" s="73"/>
      <c r="I137" s="73"/>
      <c r="K137" s="73"/>
    </row>
    <row r="139" spans="2:11" x14ac:dyDescent="0.2">
      <c r="B139" s="97" t="s">
        <v>3486</v>
      </c>
      <c r="D139" s="70"/>
      <c r="E139" s="95" t="s">
        <v>6167</v>
      </c>
      <c r="F139" s="95" t="s">
        <v>1932</v>
      </c>
      <c r="G139" s="95" t="s">
        <v>4412</v>
      </c>
      <c r="K139" s="70" t="s">
        <v>3643</v>
      </c>
    </row>
    <row r="140" spans="2:11" x14ac:dyDescent="0.2">
      <c r="B140" s="96"/>
      <c r="D140" s="70"/>
      <c r="E140" s="96" t="s">
        <v>3644</v>
      </c>
      <c r="F140" s="96" t="s">
        <v>3644</v>
      </c>
      <c r="G140" s="96" t="s">
        <v>4413</v>
      </c>
      <c r="K140" s="70" t="s">
        <v>4413</v>
      </c>
    </row>
    <row r="141" spans="2:11" x14ac:dyDescent="0.2">
      <c r="B141" s="87" t="s">
        <v>4574</v>
      </c>
      <c r="C141" s="87" t="s">
        <v>3487</v>
      </c>
      <c r="D141" s="93"/>
      <c r="E141" s="89">
        <v>-86709.059999999969</v>
      </c>
      <c r="F141" s="89">
        <v>7393.4600000000391</v>
      </c>
      <c r="G141" s="90">
        <f>E141+F141+K141</f>
        <v>-315.59999999993306</v>
      </c>
      <c r="K141" s="71">
        <v>79000</v>
      </c>
    </row>
    <row r="142" spans="2:11" x14ac:dyDescent="0.2">
      <c r="B142" s="87" t="s">
        <v>5135</v>
      </c>
      <c r="C142" s="87" t="s">
        <v>3487</v>
      </c>
      <c r="D142" s="93"/>
      <c r="E142" s="89">
        <v>29570.570000000036</v>
      </c>
      <c r="F142" s="89">
        <v>87536.329999999973</v>
      </c>
      <c r="G142" s="90">
        <f>E142+F142+K142</f>
        <v>84106.900000000009</v>
      </c>
      <c r="K142" s="71">
        <v>-33000</v>
      </c>
    </row>
    <row r="143" spans="2:11" x14ac:dyDescent="0.2">
      <c r="B143" s="87" t="s">
        <v>5133</v>
      </c>
      <c r="C143" s="87" t="s">
        <v>3487</v>
      </c>
      <c r="D143" s="93"/>
      <c r="E143" s="89">
        <v>128.33999999999997</v>
      </c>
      <c r="F143" s="89">
        <v>-1192.1899999999994</v>
      </c>
      <c r="G143" s="90">
        <f>E143+F143+K143</f>
        <v>-1063.8499999999995</v>
      </c>
      <c r="K143" s="71">
        <v>0</v>
      </c>
    </row>
    <row r="144" spans="2:11" x14ac:dyDescent="0.2">
      <c r="B144" s="87" t="s">
        <v>4580</v>
      </c>
      <c r="C144" s="87" t="s">
        <v>3487</v>
      </c>
      <c r="D144" s="93"/>
      <c r="E144" s="89">
        <v>0</v>
      </c>
      <c r="F144" s="89">
        <v>-250.70999999999992</v>
      </c>
      <c r="G144" s="90">
        <f>E144+F144+K144</f>
        <v>-250.70999999999992</v>
      </c>
      <c r="K144" s="71">
        <v>0</v>
      </c>
    </row>
    <row r="145" spans="2:23" ht="13.5" thickBot="1" x14ac:dyDescent="0.25"/>
    <row r="146" spans="2:23" ht="14.25" thickTop="1" thickBot="1" x14ac:dyDescent="0.25">
      <c r="B146" s="98" t="s">
        <v>1934</v>
      </c>
      <c r="E146" s="104">
        <f>SUM(E141:E144)</f>
        <v>-57010.149999999936</v>
      </c>
      <c r="F146" s="104">
        <f>SUM(F141:F144)</f>
        <v>93486.89</v>
      </c>
      <c r="G146" s="121">
        <f>SUM(G141:G144)</f>
        <v>82476.740000000063</v>
      </c>
    </row>
    <row r="147" spans="2:23" ht="13.5" thickTop="1" x14ac:dyDescent="0.2"/>
    <row r="149" spans="2:23" x14ac:dyDescent="0.2">
      <c r="B149" s="64" t="s">
        <v>3645</v>
      </c>
    </row>
    <row r="150" spans="2:23" x14ac:dyDescent="0.2">
      <c r="F150" s="74" t="s">
        <v>4416</v>
      </c>
    </row>
    <row r="151" spans="2:23" x14ac:dyDescent="0.2">
      <c r="B151" s="45" t="s">
        <v>6667</v>
      </c>
      <c r="C151" s="45" t="s">
        <v>2171</v>
      </c>
      <c r="E151" s="69">
        <v>-45320.72</v>
      </c>
      <c r="F151" s="74" t="s">
        <v>4414</v>
      </c>
    </row>
    <row r="152" spans="2:23" x14ac:dyDescent="0.2">
      <c r="B152" s="45" t="s">
        <v>4595</v>
      </c>
      <c r="C152" s="45" t="s">
        <v>2171</v>
      </c>
      <c r="E152" s="69">
        <v>789.52</v>
      </c>
      <c r="F152" s="74" t="s">
        <v>4415</v>
      </c>
    </row>
    <row r="153" spans="2:23" x14ac:dyDescent="0.2">
      <c r="B153" s="45" t="s">
        <v>5177</v>
      </c>
      <c r="C153" s="45" t="s">
        <v>3979</v>
      </c>
      <c r="E153" s="69">
        <v>-6227.9199999999755</v>
      </c>
      <c r="F153" s="74">
        <v>95962.460000000079</v>
      </c>
    </row>
    <row r="154" spans="2:23" x14ac:dyDescent="0.2">
      <c r="F154" s="74"/>
    </row>
    <row r="155" spans="2:23" x14ac:dyDescent="0.2">
      <c r="F155" s="74"/>
    </row>
    <row r="156" spans="2:23" x14ac:dyDescent="0.2">
      <c r="F156" s="74"/>
    </row>
    <row r="157" spans="2:23" s="46" customFormat="1" x14ac:dyDescent="0.2">
      <c r="D157" s="75"/>
      <c r="E157" s="75"/>
      <c r="F157" s="75"/>
      <c r="G157" s="75"/>
      <c r="H157" s="75"/>
      <c r="I157" s="75"/>
      <c r="J157" s="75"/>
      <c r="K157" s="75"/>
      <c r="L157" s="75"/>
      <c r="M157" s="75"/>
      <c r="N157" s="75"/>
      <c r="O157" s="75"/>
      <c r="P157" s="75"/>
      <c r="Q157" s="75"/>
      <c r="R157" s="75"/>
      <c r="S157" s="75"/>
      <c r="T157" s="75"/>
      <c r="U157" s="75"/>
      <c r="V157" s="75"/>
      <c r="W157" s="75"/>
    </row>
    <row r="158" spans="2:23" s="47" customFormat="1" ht="11.25" x14ac:dyDescent="0.2">
      <c r="B158" s="163"/>
      <c r="D158" s="72"/>
      <c r="E158" s="72"/>
      <c r="F158" s="72"/>
      <c r="G158" s="72"/>
      <c r="H158" s="72"/>
      <c r="I158" s="72"/>
      <c r="J158" s="72"/>
      <c r="K158" s="72"/>
      <c r="L158" s="72"/>
      <c r="M158" s="72"/>
      <c r="N158" s="72"/>
      <c r="O158" s="72"/>
      <c r="P158" s="72"/>
      <c r="Q158" s="72"/>
      <c r="R158" s="72"/>
      <c r="S158" s="72"/>
      <c r="T158" s="72"/>
      <c r="U158" s="72"/>
      <c r="V158" s="72"/>
      <c r="W158" s="72"/>
    </row>
    <row r="159" spans="2:23" s="47" customFormat="1" ht="11.25" x14ac:dyDescent="0.2">
      <c r="D159" s="72"/>
      <c r="E159" s="72"/>
      <c r="F159" s="72"/>
      <c r="G159" s="72"/>
      <c r="H159" s="72"/>
      <c r="I159" s="72"/>
      <c r="J159" s="72"/>
      <c r="K159" s="72"/>
      <c r="L159" s="72"/>
      <c r="M159" s="72"/>
      <c r="N159" s="72"/>
      <c r="O159" s="72"/>
      <c r="P159" s="72"/>
      <c r="Q159" s="72"/>
      <c r="R159" s="72"/>
      <c r="S159" s="72"/>
      <c r="T159" s="72"/>
      <c r="U159" s="72"/>
      <c r="V159" s="72"/>
      <c r="W159" s="72"/>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9874" r:id="rId4" name="CategoryComboBox">
          <controlPr autoLine="0" listFillRange="Category_Names" r:id="rId5">
            <anchor moveWithCells="1">
              <from>
                <xdr:col>23</xdr:col>
                <xdr:colOff>85725</xdr:colOff>
                <xdr:row>19</xdr:row>
                <xdr:rowOff>9525</xdr:rowOff>
              </from>
              <to>
                <xdr:col>25</xdr:col>
                <xdr:colOff>304800</xdr:colOff>
                <xdr:row>20</xdr:row>
                <xdr:rowOff>76200</xdr:rowOff>
              </to>
            </anchor>
          </controlPr>
        </control>
      </mc:Choice>
      <mc:Fallback>
        <control shapeId="79874" r:id="rId4" name="CategoryComboBox"/>
      </mc:Fallback>
    </mc:AlternateContent>
    <mc:AlternateContent xmlns:mc="http://schemas.openxmlformats.org/markup-compatibility/2006">
      <mc:Choice Requires="x14">
        <control shapeId="79873" r:id="rId6" name="RefreshButton">
          <controlPr autoLine="0" r:id="rId7">
            <anchor moveWithCells="1">
              <from>
                <xdr:col>1</xdr:col>
                <xdr:colOff>57150</xdr:colOff>
                <xdr:row>0</xdr:row>
                <xdr:rowOff>57150</xdr:rowOff>
              </from>
              <to>
                <xdr:col>1</xdr:col>
                <xdr:colOff>971550</xdr:colOff>
                <xdr:row>1</xdr:row>
                <xdr:rowOff>152400</xdr:rowOff>
              </to>
            </anchor>
          </controlPr>
        </control>
      </mc:Choice>
      <mc:Fallback>
        <control shapeId="79873" r:id="rId6" name="Refresh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7"/>
  </sheetPr>
  <dimension ref="B1:T36"/>
  <sheetViews>
    <sheetView workbookViewId="0">
      <pane xSplit="2" topLeftCell="C1" activePane="topRight" state="frozen"/>
      <selection pane="topRight" activeCell="B20" sqref="B20"/>
    </sheetView>
  </sheetViews>
  <sheetFormatPr defaultRowHeight="12.75" x14ac:dyDescent="0.2"/>
  <cols>
    <col min="1" max="1" width="3.42578125" customWidth="1"/>
    <col min="2" max="2" width="35.140625" customWidth="1"/>
    <col min="3" max="3" width="10.5703125" style="45" customWidth="1"/>
    <col min="4" max="4" width="11.7109375" style="39" customWidth="1"/>
    <col min="5" max="5" width="2" style="39" customWidth="1"/>
    <col min="6" max="6" width="19" customWidth="1"/>
    <col min="7" max="8" width="10.7109375" style="6" bestFit="1" customWidth="1"/>
    <col min="9" max="9" width="11.5703125" style="6" customWidth="1"/>
    <col min="10" max="14" width="10.7109375" style="6" bestFit="1" customWidth="1"/>
    <col min="15" max="15" width="10.7109375" style="6" customWidth="1"/>
    <col min="16" max="17" width="10.5703125" style="6" customWidth="1"/>
    <col min="18" max="18" width="10.85546875" style="6" customWidth="1"/>
  </cols>
  <sheetData>
    <row r="1" spans="2:20" x14ac:dyDescent="0.2">
      <c r="B1" s="50"/>
      <c r="C1" s="107" t="s">
        <v>4412</v>
      </c>
      <c r="D1" s="107" t="s">
        <v>6140</v>
      </c>
      <c r="E1" s="110"/>
      <c r="G1" s="109"/>
      <c r="H1" s="109"/>
      <c r="I1" s="109"/>
      <c r="J1" s="109"/>
      <c r="K1" s="109"/>
      <c r="L1" s="109"/>
      <c r="M1" s="109"/>
      <c r="N1" s="109"/>
      <c r="O1" s="109"/>
      <c r="P1" s="109"/>
      <c r="Q1" s="109"/>
      <c r="R1" s="109"/>
    </row>
    <row r="2" spans="2:20" x14ac:dyDescent="0.2">
      <c r="B2" s="50"/>
      <c r="C2" s="108" t="s">
        <v>4413</v>
      </c>
      <c r="D2" s="108" t="s">
        <v>6138</v>
      </c>
      <c r="E2" s="110"/>
      <c r="G2" s="101">
        <f>addmonths(Effective_Date,1)</f>
        <v>42491</v>
      </c>
      <c r="H2" s="101">
        <f>addmonths(Effective_Date,2)</f>
        <v>42522</v>
      </c>
      <c r="I2" s="101">
        <f>addmonths(Effective_Date,3)</f>
        <v>42552</v>
      </c>
      <c r="J2" s="101">
        <f>addmonths(Effective_Date,4)</f>
        <v>42583</v>
      </c>
      <c r="K2" s="101">
        <f>addmonths(Effective_Date,5)</f>
        <v>42614</v>
      </c>
      <c r="L2" s="101">
        <f>addmonths(Effective_Date,6)</f>
        <v>42644</v>
      </c>
      <c r="M2" s="101">
        <f>addmonths(Effective_Date,7)</f>
        <v>42675</v>
      </c>
      <c r="N2" s="101">
        <f>addmonths(Effective_Date,8)</f>
        <v>42705</v>
      </c>
      <c r="O2" s="101">
        <f>addmonths(Effective_Date,9)</f>
        <v>42736</v>
      </c>
      <c r="P2" s="101">
        <f>addmonths(Effective_Date,10)</f>
        <v>42767</v>
      </c>
      <c r="Q2" s="101">
        <f>addmonths(Effective_Date,11)</f>
        <v>42795</v>
      </c>
      <c r="R2" s="101">
        <f>addmonths(Effective_Date,12)</f>
        <v>42826</v>
      </c>
    </row>
    <row r="3" spans="2:20" x14ac:dyDescent="0.2">
      <c r="B3" s="50"/>
      <c r="C3" s="70"/>
      <c r="E3" s="106"/>
      <c r="F3" s="69"/>
      <c r="G3" s="69"/>
      <c r="H3" s="69"/>
      <c r="I3" s="69"/>
      <c r="J3" s="69"/>
      <c r="K3" s="69"/>
      <c r="L3" s="69"/>
      <c r="M3" s="69"/>
      <c r="N3" s="69"/>
      <c r="O3" s="69"/>
      <c r="P3" s="69"/>
      <c r="Q3" s="69"/>
      <c r="R3" s="69"/>
    </row>
    <row r="4" spans="2:20" x14ac:dyDescent="0.2">
      <c r="B4" s="113" t="s">
        <v>6141</v>
      </c>
      <c r="C4" s="92">
        <f>Current_Position</f>
        <v>82476.740000000063</v>
      </c>
      <c r="D4" s="92">
        <f>Monthly_Budget-Saving_Budget</f>
        <v>-610</v>
      </c>
      <c r="E4" s="106"/>
      <c r="F4" s="69"/>
      <c r="G4" s="89">
        <f>$C$4+$D$4+SumSaving($B$19:$F$32,G$2,"All")</f>
        <v>81866.740000000063</v>
      </c>
      <c r="H4" s="89">
        <f t="shared" ref="H4:R4" si="0">G$4+$D$4+SumSaving($B$19:$F$32,H$2,"All")</f>
        <v>81256.740000000063</v>
      </c>
      <c r="I4" s="89">
        <f t="shared" si="0"/>
        <v>80646.740000000063</v>
      </c>
      <c r="J4" s="89">
        <f t="shared" si="0"/>
        <v>80036.740000000063</v>
      </c>
      <c r="K4" s="89">
        <f t="shared" si="0"/>
        <v>79426.740000000063</v>
      </c>
      <c r="L4" s="89">
        <f t="shared" si="0"/>
        <v>78816.740000000063</v>
      </c>
      <c r="M4" s="89">
        <f t="shared" si="0"/>
        <v>78206.740000000063</v>
      </c>
      <c r="N4" s="89">
        <f t="shared" si="0"/>
        <v>77596.740000000063</v>
      </c>
      <c r="O4" s="89">
        <f t="shared" si="0"/>
        <v>76986.740000000063</v>
      </c>
      <c r="P4" s="89">
        <f t="shared" si="0"/>
        <v>76376.740000000063</v>
      </c>
      <c r="Q4" s="89">
        <f t="shared" si="0"/>
        <v>75766.740000000063</v>
      </c>
      <c r="R4" s="89">
        <f t="shared" si="0"/>
        <v>75156.740000000063</v>
      </c>
    </row>
    <row r="5" spans="2:20" ht="16.5" customHeight="1" x14ac:dyDescent="0.2">
      <c r="B5" s="50"/>
      <c r="C5" s="69"/>
      <c r="E5" s="106"/>
      <c r="F5" s="69"/>
      <c r="G5" s="69"/>
      <c r="H5" s="69"/>
      <c r="I5" s="69"/>
      <c r="J5" s="69"/>
      <c r="K5" s="69"/>
      <c r="L5" s="69"/>
      <c r="M5" s="69"/>
      <c r="N5" s="69"/>
      <c r="O5" s="69"/>
      <c r="P5" s="69"/>
      <c r="Q5" s="69"/>
      <c r="R5" s="69"/>
    </row>
    <row r="6" spans="2:20" x14ac:dyDescent="0.2">
      <c r="B6" s="112" t="s">
        <v>7316</v>
      </c>
      <c r="C6" s="107" t="s">
        <v>4412</v>
      </c>
      <c r="D6" s="107" t="s">
        <v>7316</v>
      </c>
      <c r="E6" s="110"/>
      <c r="F6" s="69"/>
      <c r="G6" s="69"/>
      <c r="H6" s="69"/>
      <c r="I6" s="69"/>
      <c r="J6" s="69"/>
      <c r="K6" s="69"/>
      <c r="L6" s="69"/>
      <c r="M6" s="69"/>
      <c r="N6" s="69"/>
      <c r="O6" s="69"/>
      <c r="P6" s="69"/>
      <c r="Q6" s="69"/>
      <c r="R6" s="69"/>
    </row>
    <row r="7" spans="2:20" x14ac:dyDescent="0.2">
      <c r="B7" s="108"/>
      <c r="C7" s="108" t="s">
        <v>4413</v>
      </c>
      <c r="D7" s="108" t="s">
        <v>6138</v>
      </c>
      <c r="E7" s="110"/>
      <c r="F7" s="69"/>
      <c r="G7" s="69"/>
      <c r="H7" s="69"/>
      <c r="I7" s="69"/>
      <c r="J7" s="69"/>
      <c r="K7" s="69"/>
      <c r="L7" s="69"/>
      <c r="M7" s="69"/>
      <c r="N7" s="69"/>
      <c r="O7" s="69"/>
      <c r="P7" s="69"/>
      <c r="Q7" s="69"/>
      <c r="R7" s="69"/>
    </row>
    <row r="8" spans="2:20" x14ac:dyDescent="0.2">
      <c r="B8" s="111" t="s">
        <v>7324</v>
      </c>
      <c r="C8" s="92">
        <f>Improving_Position</f>
        <v>77875.920000000013</v>
      </c>
      <c r="D8" s="92">
        <f>-1*Improving_Budget</f>
        <v>-250</v>
      </c>
      <c r="E8" s="106"/>
      <c r="F8" s="69"/>
      <c r="G8" s="89">
        <f>C8+$D8+SumSaving($B$19:$F$32,G$2,$B8)</f>
        <v>77625.920000000013</v>
      </c>
      <c r="H8" s="89">
        <f t="shared" ref="H8:R8" si="1">G8+$D8+SumSaving($B$19:$F$32,H$2,$B8)</f>
        <v>77375.920000000013</v>
      </c>
      <c r="I8" s="89">
        <f t="shared" si="1"/>
        <v>77125.920000000013</v>
      </c>
      <c r="J8" s="89">
        <f t="shared" si="1"/>
        <v>76875.920000000013</v>
      </c>
      <c r="K8" s="89">
        <f t="shared" si="1"/>
        <v>76625.920000000013</v>
      </c>
      <c r="L8" s="89">
        <f t="shared" si="1"/>
        <v>76375.920000000013</v>
      </c>
      <c r="M8" s="89">
        <f t="shared" si="1"/>
        <v>76125.920000000013</v>
      </c>
      <c r="N8" s="89">
        <f t="shared" si="1"/>
        <v>75875.920000000013</v>
      </c>
      <c r="O8" s="89">
        <f t="shared" si="1"/>
        <v>75625.920000000013</v>
      </c>
      <c r="P8" s="89">
        <f t="shared" si="1"/>
        <v>75375.920000000013</v>
      </c>
      <c r="Q8" s="89">
        <f t="shared" si="1"/>
        <v>75125.920000000013</v>
      </c>
      <c r="R8" s="89">
        <f t="shared" si="1"/>
        <v>74875.920000000013</v>
      </c>
    </row>
    <row r="9" spans="2:20" x14ac:dyDescent="0.2">
      <c r="B9" s="111" t="s">
        <v>4599</v>
      </c>
      <c r="C9" s="92">
        <f>Holidaying_Position</f>
        <v>32294.370000000003</v>
      </c>
      <c r="D9" s="92">
        <f>-1*Holidaying_Budget</f>
        <v>-500</v>
      </c>
      <c r="E9" s="106"/>
      <c r="F9" s="69"/>
      <c r="G9" s="89">
        <f>C9+$D9+SumSaving($B$19:$F$32,G$2,$B9)</f>
        <v>31794.370000000003</v>
      </c>
      <c r="H9" s="89">
        <f t="shared" ref="H9:R9" si="2">G9+$D9+SumSaving($B$19:$F$32,H$2,$B9)</f>
        <v>31294.370000000003</v>
      </c>
      <c r="I9" s="89">
        <f t="shared" si="2"/>
        <v>30794.370000000003</v>
      </c>
      <c r="J9" s="89">
        <f t="shared" si="2"/>
        <v>30294.370000000003</v>
      </c>
      <c r="K9" s="89">
        <f t="shared" si="2"/>
        <v>29794.370000000003</v>
      </c>
      <c r="L9" s="89">
        <f t="shared" si="2"/>
        <v>29294.370000000003</v>
      </c>
      <c r="M9" s="89">
        <f t="shared" si="2"/>
        <v>28794.370000000003</v>
      </c>
      <c r="N9" s="89">
        <f t="shared" si="2"/>
        <v>28294.370000000003</v>
      </c>
      <c r="O9" s="89">
        <f t="shared" si="2"/>
        <v>27794.370000000003</v>
      </c>
      <c r="P9" s="89">
        <f t="shared" si="2"/>
        <v>27294.370000000003</v>
      </c>
      <c r="Q9" s="89">
        <f t="shared" si="2"/>
        <v>26794.370000000003</v>
      </c>
      <c r="R9" s="89">
        <f t="shared" si="2"/>
        <v>26294.370000000003</v>
      </c>
    </row>
    <row r="10" spans="2:20" x14ac:dyDescent="0.2">
      <c r="B10" s="111" t="s">
        <v>3484</v>
      </c>
      <c r="C10" s="92">
        <f>Enjoying_Position</f>
        <v>-6145.5</v>
      </c>
      <c r="D10" s="92">
        <f>-1*Enjoying_Budget</f>
        <v>-100</v>
      </c>
      <c r="E10" s="106"/>
      <c r="F10" s="69"/>
      <c r="G10" s="89">
        <f>C10+$D10+SumSaving($B$19:$F$32,G$2,$B10)</f>
        <v>-6245.5</v>
      </c>
      <c r="H10" s="89">
        <f t="shared" ref="H10:R10" si="3">G10+$D10+SumSaving($B$19:$F$32,H$2,$B10)</f>
        <v>-6345.5</v>
      </c>
      <c r="I10" s="89">
        <f t="shared" si="3"/>
        <v>-6445.5</v>
      </c>
      <c r="J10" s="89">
        <f t="shared" si="3"/>
        <v>-6545.5</v>
      </c>
      <c r="K10" s="89">
        <f t="shared" si="3"/>
        <v>-6645.5</v>
      </c>
      <c r="L10" s="89">
        <f t="shared" si="3"/>
        <v>-6745.5</v>
      </c>
      <c r="M10" s="89">
        <f t="shared" si="3"/>
        <v>-6845.5</v>
      </c>
      <c r="N10" s="89">
        <f t="shared" si="3"/>
        <v>-6945.5</v>
      </c>
      <c r="O10" s="89">
        <f t="shared" si="3"/>
        <v>-7045.5</v>
      </c>
      <c r="P10" s="89">
        <f t="shared" si="3"/>
        <v>-7145.5</v>
      </c>
      <c r="Q10" s="89">
        <f t="shared" si="3"/>
        <v>-7245.5</v>
      </c>
      <c r="R10" s="89">
        <f t="shared" si="3"/>
        <v>-7345.5</v>
      </c>
    </row>
    <row r="11" spans="2:20" x14ac:dyDescent="0.2">
      <c r="B11" s="111" t="s">
        <v>7321</v>
      </c>
      <c r="C11" s="92">
        <f>Buying_Position</f>
        <v>6766.1899999999987</v>
      </c>
      <c r="D11" s="92">
        <f>-1*Buying_Budget</f>
        <v>-120</v>
      </c>
      <c r="E11" s="106"/>
      <c r="F11" s="69"/>
      <c r="G11" s="89">
        <f>C11+$D11+SumSaving($B$19:$F$32,G$2,$B11)</f>
        <v>6646.1899999999987</v>
      </c>
      <c r="H11" s="89">
        <f t="shared" ref="H11:R11" si="4">G11+$D11+SumSaving($B$19:$F$32,H$2,$B11)</f>
        <v>6526.1899999999987</v>
      </c>
      <c r="I11" s="89">
        <f t="shared" si="4"/>
        <v>6406.1899999999987</v>
      </c>
      <c r="J11" s="89">
        <f t="shared" si="4"/>
        <v>6286.1899999999987</v>
      </c>
      <c r="K11" s="89">
        <f t="shared" si="4"/>
        <v>6166.1899999999987</v>
      </c>
      <c r="L11" s="89">
        <f t="shared" si="4"/>
        <v>6046.1899999999987</v>
      </c>
      <c r="M11" s="89">
        <f t="shared" si="4"/>
        <v>5926.1899999999987</v>
      </c>
      <c r="N11" s="89">
        <f t="shared" si="4"/>
        <v>5806.1899999999987</v>
      </c>
      <c r="O11" s="89">
        <f t="shared" si="4"/>
        <v>5686.1899999999987</v>
      </c>
      <c r="P11" s="89">
        <f t="shared" si="4"/>
        <v>5566.1899999999987</v>
      </c>
      <c r="Q11" s="89">
        <f t="shared" si="4"/>
        <v>5446.1899999999987</v>
      </c>
      <c r="R11" s="89">
        <f t="shared" si="4"/>
        <v>5326.1899999999987</v>
      </c>
    </row>
    <row r="12" spans="2:20" x14ac:dyDescent="0.2">
      <c r="B12" s="111" t="s">
        <v>7311</v>
      </c>
      <c r="C12" s="92">
        <f>Clothing_Position</f>
        <v>-1534.42</v>
      </c>
      <c r="D12" s="92">
        <f>-1*Clothing_Budget</f>
        <v>-50</v>
      </c>
      <c r="E12" s="106"/>
      <c r="F12" s="69"/>
      <c r="G12" s="89">
        <f>C12+$D12+SumSaving($B$19:$F$32,G$2,$B12)</f>
        <v>-1584.42</v>
      </c>
      <c r="H12" s="89">
        <f t="shared" ref="H12:R12" si="5">G12+$D12+SumSaving($B$19:$F$32,H$2,$B12)</f>
        <v>-1634.42</v>
      </c>
      <c r="I12" s="89">
        <f t="shared" si="5"/>
        <v>-1684.42</v>
      </c>
      <c r="J12" s="89">
        <f t="shared" si="5"/>
        <v>-1734.42</v>
      </c>
      <c r="K12" s="89">
        <f t="shared" si="5"/>
        <v>-1784.42</v>
      </c>
      <c r="L12" s="89">
        <f t="shared" si="5"/>
        <v>-1834.42</v>
      </c>
      <c r="M12" s="89">
        <f t="shared" si="5"/>
        <v>-1884.42</v>
      </c>
      <c r="N12" s="89">
        <f t="shared" si="5"/>
        <v>-1934.42</v>
      </c>
      <c r="O12" s="89">
        <f t="shared" si="5"/>
        <v>-1984.42</v>
      </c>
      <c r="P12" s="89">
        <f t="shared" si="5"/>
        <v>-2034.42</v>
      </c>
      <c r="Q12" s="89">
        <f t="shared" si="5"/>
        <v>-2084.42</v>
      </c>
      <c r="R12" s="89">
        <f t="shared" si="5"/>
        <v>-2134.42</v>
      </c>
    </row>
    <row r="13" spans="2:20" x14ac:dyDescent="0.2">
      <c r="F13" s="69"/>
      <c r="G13" s="69"/>
      <c r="H13" s="69"/>
      <c r="I13" s="69"/>
      <c r="J13" s="69"/>
      <c r="K13" s="69"/>
      <c r="L13" s="69"/>
      <c r="M13" s="69"/>
      <c r="N13" s="69"/>
      <c r="O13" s="69"/>
      <c r="P13" s="69"/>
      <c r="Q13" s="69"/>
      <c r="R13" s="69"/>
    </row>
    <row r="14" spans="2:20" x14ac:dyDescent="0.2">
      <c r="B14" s="113" t="s">
        <v>6142</v>
      </c>
      <c r="C14" s="92">
        <f>Current_Position -SUM(C8:C12)</f>
        <v>-26779.819999999949</v>
      </c>
      <c r="D14" s="92">
        <f>Monthly_Budget</f>
        <v>410</v>
      </c>
      <c r="F14" s="69"/>
      <c r="G14" s="89">
        <f>$C$14+$D$14</f>
        <v>-26369.819999999949</v>
      </c>
      <c r="H14" s="89">
        <f>G$14+$D$14</f>
        <v>-25959.819999999949</v>
      </c>
      <c r="I14" s="89">
        <f t="shared" ref="I14:R14" si="6">H$14+$D$14</f>
        <v>-25549.819999999949</v>
      </c>
      <c r="J14" s="89">
        <f t="shared" si="6"/>
        <v>-25139.819999999949</v>
      </c>
      <c r="K14" s="89">
        <f t="shared" si="6"/>
        <v>-24729.819999999949</v>
      </c>
      <c r="L14" s="89">
        <f t="shared" si="6"/>
        <v>-24319.819999999949</v>
      </c>
      <c r="M14" s="89">
        <f t="shared" si="6"/>
        <v>-23909.819999999949</v>
      </c>
      <c r="N14" s="89">
        <f t="shared" si="6"/>
        <v>-23499.819999999949</v>
      </c>
      <c r="O14" s="89">
        <f t="shared" si="6"/>
        <v>-23089.819999999949</v>
      </c>
      <c r="P14" s="89">
        <f t="shared" si="6"/>
        <v>-22679.819999999949</v>
      </c>
      <c r="Q14" s="89">
        <f t="shared" si="6"/>
        <v>-22269.819999999949</v>
      </c>
      <c r="R14" s="89">
        <f t="shared" si="6"/>
        <v>-21859.819999999949</v>
      </c>
      <c r="T14" s="69"/>
    </row>
    <row r="15" spans="2:20" x14ac:dyDescent="0.2">
      <c r="F15" s="69"/>
      <c r="G15" s="69"/>
      <c r="H15" s="69"/>
      <c r="I15" s="69"/>
      <c r="J15" s="69"/>
      <c r="K15" s="69"/>
      <c r="L15" s="69"/>
      <c r="M15" s="69"/>
      <c r="N15" s="69"/>
      <c r="O15" s="69"/>
      <c r="P15" s="69"/>
      <c r="Q15" s="69"/>
      <c r="R15" s="69"/>
    </row>
    <row r="16" spans="2:20" x14ac:dyDescent="0.2">
      <c r="B16" s="114"/>
      <c r="C16" s="107" t="s">
        <v>3639</v>
      </c>
      <c r="D16" s="107" t="s">
        <v>4570</v>
      </c>
      <c r="E16" s="107"/>
      <c r="F16" s="116" t="s">
        <v>3638</v>
      </c>
      <c r="G16" s="69"/>
      <c r="H16" s="69"/>
      <c r="I16" s="69"/>
      <c r="J16" s="69"/>
      <c r="K16" s="69"/>
      <c r="L16" s="69"/>
      <c r="M16" s="69"/>
      <c r="N16" s="69"/>
      <c r="O16" s="69"/>
      <c r="P16" s="69"/>
      <c r="Q16" s="69"/>
      <c r="R16" s="69"/>
    </row>
    <row r="17" spans="2:18" x14ac:dyDescent="0.2">
      <c r="B17" s="115" t="s">
        <v>4417</v>
      </c>
      <c r="C17" s="108" t="s">
        <v>5175</v>
      </c>
      <c r="D17" s="108" t="s">
        <v>6138</v>
      </c>
      <c r="E17" s="108"/>
      <c r="F17" s="117" t="s">
        <v>4569</v>
      </c>
      <c r="G17" s="69"/>
      <c r="H17" s="69"/>
      <c r="I17" s="69"/>
      <c r="J17" s="69"/>
      <c r="K17" s="69"/>
      <c r="L17" s="69"/>
      <c r="M17" s="69"/>
      <c r="N17" s="69"/>
      <c r="O17" s="69"/>
      <c r="P17" s="69"/>
      <c r="Q17" s="69"/>
      <c r="R17" s="69"/>
    </row>
    <row r="18" spans="2:18" x14ac:dyDescent="0.2">
      <c r="F18" s="69"/>
      <c r="G18" s="69"/>
      <c r="H18" s="69"/>
      <c r="I18" s="69"/>
      <c r="J18" s="69"/>
      <c r="K18" s="69"/>
      <c r="L18" s="69"/>
      <c r="M18" s="69"/>
      <c r="N18" s="69"/>
      <c r="O18" s="69"/>
      <c r="P18" s="69"/>
      <c r="Q18" s="69"/>
      <c r="R18" s="69"/>
    </row>
    <row r="19" spans="2:18" x14ac:dyDescent="0.2">
      <c r="B19" s="111" t="s">
        <v>6150</v>
      </c>
      <c r="C19" s="118">
        <v>41640</v>
      </c>
      <c r="D19" s="119">
        <v>150</v>
      </c>
      <c r="E19" s="119"/>
      <c r="F19" s="89" t="s">
        <v>7324</v>
      </c>
      <c r="G19" s="69"/>
      <c r="H19" s="69"/>
      <c r="I19" s="69"/>
      <c r="J19" s="69"/>
      <c r="K19" s="69"/>
      <c r="L19" s="69"/>
      <c r="M19" s="69"/>
      <c r="N19" s="69"/>
      <c r="O19" s="69"/>
      <c r="P19" s="69"/>
      <c r="Q19" s="69"/>
      <c r="R19" s="69"/>
    </row>
    <row r="20" spans="2:18" x14ac:dyDescent="0.2">
      <c r="B20" s="111" t="s">
        <v>1455</v>
      </c>
      <c r="C20" s="118">
        <v>41699</v>
      </c>
      <c r="D20" s="119">
        <v>3500</v>
      </c>
      <c r="E20" s="119"/>
      <c r="F20" s="89" t="s">
        <v>7324</v>
      </c>
      <c r="G20" s="69"/>
      <c r="H20" s="69"/>
      <c r="I20" s="69"/>
      <c r="J20" s="69"/>
      <c r="K20" s="69"/>
      <c r="L20" s="69"/>
      <c r="M20" s="69"/>
      <c r="N20" s="69"/>
      <c r="O20" s="69"/>
      <c r="P20" s="69"/>
      <c r="Q20" s="69"/>
      <c r="R20" s="69"/>
    </row>
    <row r="21" spans="2:18" x14ac:dyDescent="0.2">
      <c r="B21" s="111" t="s">
        <v>2644</v>
      </c>
      <c r="C21" s="118">
        <v>41609</v>
      </c>
      <c r="D21" s="119">
        <v>400</v>
      </c>
      <c r="E21" s="119"/>
      <c r="F21" s="89" t="s">
        <v>7324</v>
      </c>
      <c r="G21" s="69"/>
      <c r="H21" s="69"/>
      <c r="I21" s="69"/>
      <c r="J21" s="69"/>
      <c r="K21" s="69"/>
      <c r="L21" s="69"/>
      <c r="M21" s="69"/>
      <c r="N21" s="69"/>
      <c r="O21" s="69"/>
      <c r="P21" s="69"/>
      <c r="Q21" s="69"/>
      <c r="R21" s="69"/>
    </row>
    <row r="22" spans="2:18" x14ac:dyDescent="0.2">
      <c r="B22" s="111" t="s">
        <v>3650</v>
      </c>
      <c r="C22" s="118">
        <v>41609</v>
      </c>
      <c r="D22" s="119">
        <v>400</v>
      </c>
      <c r="E22" s="119"/>
      <c r="F22" s="89" t="s">
        <v>7321</v>
      </c>
      <c r="G22" s="69"/>
      <c r="H22" s="69"/>
      <c r="I22" s="69"/>
      <c r="J22" s="69"/>
      <c r="K22" s="69"/>
      <c r="L22" s="69"/>
      <c r="M22" s="69"/>
      <c r="N22" s="69"/>
      <c r="O22" s="69"/>
      <c r="P22" s="69"/>
      <c r="Q22" s="69"/>
      <c r="R22" s="69"/>
    </row>
    <row r="23" spans="2:18" x14ac:dyDescent="0.2">
      <c r="B23" s="111" t="s">
        <v>6413</v>
      </c>
      <c r="C23" s="118">
        <v>41609</v>
      </c>
      <c r="D23" s="119">
        <v>200</v>
      </c>
      <c r="E23" s="119"/>
      <c r="F23" s="89" t="s">
        <v>3484</v>
      </c>
      <c r="G23" s="69"/>
      <c r="H23" s="69"/>
      <c r="I23" s="69"/>
      <c r="J23" s="69"/>
      <c r="K23" s="69"/>
      <c r="L23" s="69"/>
      <c r="M23" s="69"/>
      <c r="N23" s="69"/>
      <c r="O23" s="69"/>
      <c r="P23" s="69"/>
      <c r="Q23" s="69"/>
      <c r="R23" s="69"/>
    </row>
    <row r="24" spans="2:18" x14ac:dyDescent="0.2">
      <c r="B24" s="111" t="s">
        <v>655</v>
      </c>
      <c r="C24" s="118">
        <v>41579</v>
      </c>
      <c r="D24" s="119">
        <v>200</v>
      </c>
      <c r="E24" s="119"/>
      <c r="F24" s="89" t="s">
        <v>3484</v>
      </c>
      <c r="G24" s="69"/>
      <c r="H24" s="69"/>
      <c r="I24" s="69"/>
      <c r="J24" s="69"/>
      <c r="K24" s="69"/>
      <c r="L24" s="69"/>
      <c r="M24" s="69"/>
      <c r="N24" s="69"/>
      <c r="O24" s="69"/>
      <c r="P24" s="69"/>
      <c r="Q24" s="69"/>
      <c r="R24" s="69"/>
    </row>
    <row r="25" spans="2:18" x14ac:dyDescent="0.2">
      <c r="B25" s="111" t="s">
        <v>656</v>
      </c>
      <c r="C25" s="118">
        <v>41609</v>
      </c>
      <c r="D25" s="119">
        <v>400</v>
      </c>
      <c r="E25" s="119"/>
      <c r="F25" s="89" t="s">
        <v>3484</v>
      </c>
      <c r="G25" s="69"/>
      <c r="H25" s="69"/>
      <c r="I25" s="69"/>
      <c r="J25" s="69"/>
      <c r="K25" s="69"/>
      <c r="L25" s="69"/>
      <c r="M25" s="69"/>
      <c r="N25" s="69"/>
      <c r="O25" s="69"/>
      <c r="P25" s="69"/>
      <c r="Q25" s="69"/>
      <c r="R25" s="69"/>
    </row>
    <row r="26" spans="2:18" x14ac:dyDescent="0.2">
      <c r="B26" s="111" t="s">
        <v>8620</v>
      </c>
      <c r="C26" s="118">
        <v>41671</v>
      </c>
      <c r="D26" s="119">
        <v>3500</v>
      </c>
      <c r="E26" s="119"/>
      <c r="F26" s="89" t="s">
        <v>4599</v>
      </c>
      <c r="G26" s="69"/>
      <c r="H26" s="69"/>
      <c r="I26" s="69"/>
      <c r="J26" s="69"/>
      <c r="K26" s="69"/>
      <c r="L26" s="69"/>
      <c r="M26" s="69"/>
      <c r="N26" s="69"/>
      <c r="O26" s="69"/>
      <c r="P26" s="69"/>
      <c r="Q26" s="69"/>
      <c r="R26" s="69"/>
    </row>
    <row r="27" spans="2:18" x14ac:dyDescent="0.2">
      <c r="B27" s="111" t="s">
        <v>654</v>
      </c>
      <c r="C27" s="118">
        <v>41791</v>
      </c>
      <c r="D27" s="119">
        <v>540</v>
      </c>
      <c r="E27" s="119"/>
      <c r="F27" s="89" t="s">
        <v>4599</v>
      </c>
      <c r="G27" s="69"/>
      <c r="H27" s="69"/>
      <c r="I27" s="69"/>
      <c r="J27" s="69"/>
      <c r="K27" s="69"/>
      <c r="L27" s="69"/>
      <c r="M27" s="69"/>
      <c r="N27" s="69"/>
      <c r="O27" s="69"/>
      <c r="P27" s="69"/>
      <c r="Q27" s="69"/>
      <c r="R27" s="69"/>
    </row>
    <row r="28" spans="2:18" x14ac:dyDescent="0.2">
      <c r="B28" s="111"/>
      <c r="C28" s="118"/>
      <c r="D28" s="119"/>
      <c r="E28" s="119"/>
      <c r="F28" s="89"/>
      <c r="G28" s="69"/>
      <c r="H28" s="69"/>
      <c r="I28" s="69"/>
      <c r="J28" s="69"/>
      <c r="K28" s="69"/>
      <c r="L28" s="69"/>
      <c r="M28" s="69"/>
      <c r="N28" s="69"/>
      <c r="O28" s="69"/>
      <c r="P28" s="69"/>
      <c r="Q28" s="69"/>
      <c r="R28" s="69"/>
    </row>
    <row r="29" spans="2:18" x14ac:dyDescent="0.2">
      <c r="B29" s="111"/>
      <c r="C29" s="118"/>
      <c r="D29" s="119"/>
      <c r="E29" s="119"/>
      <c r="F29" s="89"/>
      <c r="G29" s="69"/>
      <c r="H29" s="69"/>
      <c r="I29" s="69"/>
      <c r="J29" s="69"/>
      <c r="K29" s="69"/>
      <c r="L29" s="69"/>
      <c r="M29" s="69"/>
      <c r="N29" s="69"/>
      <c r="O29" s="69"/>
      <c r="P29" s="69"/>
      <c r="Q29" s="69"/>
      <c r="R29" s="69"/>
    </row>
    <row r="30" spans="2:18" x14ac:dyDescent="0.2">
      <c r="B30" s="111"/>
      <c r="C30" s="118"/>
      <c r="D30" s="119"/>
      <c r="E30" s="119"/>
      <c r="F30" s="89"/>
      <c r="G30" s="69"/>
      <c r="H30" s="69"/>
      <c r="I30" s="69"/>
      <c r="J30" s="69"/>
      <c r="K30" s="69"/>
      <c r="L30" s="69"/>
      <c r="M30" s="69"/>
      <c r="N30" s="69"/>
      <c r="O30" s="69"/>
      <c r="P30" s="69"/>
      <c r="Q30" s="69"/>
      <c r="R30" s="69"/>
    </row>
    <row r="31" spans="2:18" x14ac:dyDescent="0.2">
      <c r="F31" s="69"/>
      <c r="G31" s="69"/>
      <c r="H31" s="69"/>
      <c r="I31" s="69"/>
      <c r="J31" s="69"/>
      <c r="K31" s="69"/>
      <c r="L31" s="69"/>
      <c r="M31" s="69"/>
      <c r="N31" s="69"/>
      <c r="O31" s="69"/>
      <c r="P31" s="69"/>
      <c r="Q31" s="69"/>
      <c r="R31" s="69"/>
    </row>
    <row r="32" spans="2:18" x14ac:dyDescent="0.2">
      <c r="F32" s="69"/>
      <c r="G32" s="69"/>
      <c r="H32" s="69"/>
      <c r="I32" s="69"/>
      <c r="J32" s="69"/>
      <c r="K32" s="69"/>
      <c r="L32" s="69"/>
      <c r="M32" s="69"/>
      <c r="N32" s="69"/>
      <c r="O32" s="69"/>
      <c r="P32" s="69"/>
      <c r="Q32" s="69"/>
      <c r="R32" s="69"/>
    </row>
    <row r="33" spans="2:18" x14ac:dyDescent="0.2">
      <c r="B33" s="113" t="s">
        <v>3637</v>
      </c>
      <c r="C33" s="39"/>
      <c r="D33" s="120">
        <f>SUM(D19:D32)</f>
        <v>9290</v>
      </c>
      <c r="F33" s="69"/>
      <c r="G33" s="69"/>
      <c r="H33" s="69"/>
      <c r="I33" s="69"/>
      <c r="J33" s="69"/>
      <c r="K33" s="69"/>
      <c r="L33" s="69"/>
      <c r="M33" s="69"/>
      <c r="N33" s="69"/>
      <c r="O33" s="69"/>
      <c r="P33" s="69"/>
      <c r="Q33" s="69"/>
      <c r="R33" s="69"/>
    </row>
    <row r="34" spans="2:18" s="42" customFormat="1" x14ac:dyDescent="0.2">
      <c r="C34" s="46"/>
      <c r="D34" s="43"/>
      <c r="E34" s="43"/>
      <c r="F34" s="75"/>
      <c r="G34" s="75"/>
      <c r="H34" s="75"/>
      <c r="I34" s="75"/>
      <c r="J34" s="75"/>
      <c r="K34" s="75"/>
      <c r="L34" s="75"/>
      <c r="M34" s="75"/>
      <c r="N34" s="75"/>
      <c r="O34" s="75"/>
      <c r="P34" s="75"/>
      <c r="Q34" s="75"/>
      <c r="R34" s="75"/>
    </row>
    <row r="35" spans="2:18" s="40" customFormat="1" ht="11.25" x14ac:dyDescent="0.2">
      <c r="C35" s="47"/>
      <c r="D35" s="41"/>
      <c r="E35" s="41"/>
      <c r="G35" s="54"/>
      <c r="H35" s="54"/>
      <c r="I35" s="54"/>
      <c r="J35" s="54"/>
      <c r="K35" s="54"/>
      <c r="L35" s="54"/>
      <c r="M35" s="54"/>
      <c r="N35" s="54"/>
      <c r="O35" s="54"/>
      <c r="P35" s="54"/>
      <c r="Q35" s="54"/>
      <c r="R35" s="54"/>
    </row>
    <row r="36" spans="2:18" s="40" customFormat="1" ht="11.25" x14ac:dyDescent="0.2">
      <c r="C36" s="47"/>
      <c r="D36" s="41"/>
      <c r="E36" s="41"/>
      <c r="G36" s="54"/>
      <c r="H36" s="54"/>
      <c r="I36" s="54"/>
      <c r="J36" s="54"/>
      <c r="K36" s="54"/>
      <c r="L36" s="54"/>
      <c r="M36" s="54"/>
      <c r="N36" s="54"/>
      <c r="O36" s="54"/>
      <c r="P36" s="54"/>
      <c r="Q36" s="54"/>
      <c r="R36" s="54"/>
    </row>
  </sheetData>
  <phoneticPr fontId="4" type="noConversion"/>
  <pageMargins left="0.75" right="0.75" top="1" bottom="1" header="0.5" footer="0.5"/>
  <pageSetup paperSize="9" orientation="portrait" horizontalDpi="4294967293" verticalDpi="4294967293"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108"/>
  <sheetViews>
    <sheetView workbookViewId="0">
      <selection activeCell="B103" sqref="B103"/>
    </sheetView>
  </sheetViews>
  <sheetFormatPr defaultRowHeight="12.75" x14ac:dyDescent="0.2"/>
  <cols>
    <col min="1" max="1" width="17.5703125" bestFit="1" customWidth="1"/>
    <col min="2" max="2" width="31.5703125" customWidth="1"/>
    <col min="3" max="3" width="22.85546875" bestFit="1" customWidth="1"/>
    <col min="4" max="4" width="9" customWidth="1"/>
    <col min="5" max="10" width="17.5703125" bestFit="1" customWidth="1"/>
    <col min="11" max="11" width="10.5703125" bestFit="1" customWidth="1"/>
  </cols>
  <sheetData>
    <row r="3" spans="1:4" x14ac:dyDescent="0.2">
      <c r="A3" s="145" t="s">
        <v>4568</v>
      </c>
      <c r="B3" s="146" t="s">
        <v>4810</v>
      </c>
    </row>
    <row r="4" spans="1:4" x14ac:dyDescent="0.2">
      <c r="A4" s="145" t="s">
        <v>4572</v>
      </c>
      <c r="B4" s="146" t="s">
        <v>4810</v>
      </c>
    </row>
    <row r="6" spans="1:4" x14ac:dyDescent="0.2">
      <c r="A6" s="140" t="s">
        <v>4569</v>
      </c>
      <c r="B6" s="140" t="s">
        <v>4570</v>
      </c>
      <c r="C6" s="140" t="s">
        <v>2897</v>
      </c>
      <c r="D6" s="141" t="s">
        <v>5177</v>
      </c>
    </row>
    <row r="7" spans="1:4" x14ac:dyDescent="0.2">
      <c r="A7" s="175" t="s">
        <v>4599</v>
      </c>
      <c r="B7" s="175" t="s">
        <v>7168</v>
      </c>
      <c r="C7" s="175" t="s">
        <v>4809</v>
      </c>
      <c r="D7" s="142">
        <v>11791.18</v>
      </c>
    </row>
    <row r="8" spans="1:4" x14ac:dyDescent="0.2">
      <c r="A8" s="176"/>
      <c r="B8" s="176"/>
      <c r="C8" s="191" t="s">
        <v>2898</v>
      </c>
      <c r="D8" s="143">
        <v>71</v>
      </c>
    </row>
    <row r="9" spans="1:4" x14ac:dyDescent="0.2">
      <c r="A9" s="176"/>
      <c r="B9" s="175" t="s">
        <v>4714</v>
      </c>
      <c r="C9" s="175" t="s">
        <v>4809</v>
      </c>
      <c r="D9" s="142">
        <v>437.38</v>
      </c>
    </row>
    <row r="10" spans="1:4" x14ac:dyDescent="0.2">
      <c r="A10" s="176"/>
      <c r="B10" s="176"/>
      <c r="C10" s="191" t="s">
        <v>2898</v>
      </c>
      <c r="D10" s="143">
        <v>6</v>
      </c>
    </row>
    <row r="11" spans="1:4" x14ac:dyDescent="0.2">
      <c r="A11" s="176"/>
      <c r="B11" s="175" t="s">
        <v>709</v>
      </c>
      <c r="C11" s="175" t="s">
        <v>4809</v>
      </c>
      <c r="D11" s="142">
        <v>206.99</v>
      </c>
    </row>
    <row r="12" spans="1:4" x14ac:dyDescent="0.2">
      <c r="A12" s="176"/>
      <c r="B12" s="176"/>
      <c r="C12" s="191" t="s">
        <v>2898</v>
      </c>
      <c r="D12" s="143">
        <v>3</v>
      </c>
    </row>
    <row r="13" spans="1:4" x14ac:dyDescent="0.2">
      <c r="A13" s="176"/>
      <c r="B13" s="175" t="s">
        <v>7298</v>
      </c>
      <c r="C13" s="175" t="s">
        <v>4809</v>
      </c>
      <c r="D13" s="142">
        <v>728</v>
      </c>
    </row>
    <row r="14" spans="1:4" x14ac:dyDescent="0.2">
      <c r="A14" s="176"/>
      <c r="B14" s="176"/>
      <c r="C14" s="191" t="s">
        <v>2898</v>
      </c>
      <c r="D14" s="143">
        <v>5</v>
      </c>
    </row>
    <row r="15" spans="1:4" x14ac:dyDescent="0.2">
      <c r="A15" s="176"/>
      <c r="B15" s="175" t="s">
        <v>6154</v>
      </c>
      <c r="C15" s="175" t="s">
        <v>4809</v>
      </c>
      <c r="D15" s="142">
        <v>185.54</v>
      </c>
    </row>
    <row r="16" spans="1:4" x14ac:dyDescent="0.2">
      <c r="A16" s="176"/>
      <c r="B16" s="176"/>
      <c r="C16" s="191" t="s">
        <v>2898</v>
      </c>
      <c r="D16" s="143">
        <v>2</v>
      </c>
    </row>
    <row r="17" spans="1:4" x14ac:dyDescent="0.2">
      <c r="A17" s="176"/>
      <c r="B17" s="175" t="s">
        <v>739</v>
      </c>
      <c r="C17" s="175" t="s">
        <v>4809</v>
      </c>
      <c r="D17" s="142">
        <v>824.68</v>
      </c>
    </row>
    <row r="18" spans="1:4" x14ac:dyDescent="0.2">
      <c r="A18" s="176"/>
      <c r="B18" s="176"/>
      <c r="C18" s="191" t="s">
        <v>2898</v>
      </c>
      <c r="D18" s="143">
        <v>8</v>
      </c>
    </row>
    <row r="19" spans="1:4" x14ac:dyDescent="0.2">
      <c r="A19" s="176"/>
      <c r="B19" s="175" t="s">
        <v>5000</v>
      </c>
      <c r="C19" s="175" t="s">
        <v>4809</v>
      </c>
      <c r="D19" s="142">
        <v>680.13</v>
      </c>
    </row>
    <row r="20" spans="1:4" x14ac:dyDescent="0.2">
      <c r="A20" s="176"/>
      <c r="B20" s="176"/>
      <c r="C20" s="191" t="s">
        <v>2898</v>
      </c>
      <c r="D20" s="143">
        <v>16</v>
      </c>
    </row>
    <row r="21" spans="1:4" x14ac:dyDescent="0.2">
      <c r="A21" s="176"/>
      <c r="B21" s="175" t="s">
        <v>92</v>
      </c>
      <c r="C21" s="175" t="s">
        <v>4809</v>
      </c>
      <c r="D21" s="142">
        <v>2931.98</v>
      </c>
    </row>
    <row r="22" spans="1:4" x14ac:dyDescent="0.2">
      <c r="A22" s="176"/>
      <c r="B22" s="176"/>
      <c r="C22" s="191" t="s">
        <v>2898</v>
      </c>
      <c r="D22" s="143">
        <v>29</v>
      </c>
    </row>
    <row r="23" spans="1:4" x14ac:dyDescent="0.2">
      <c r="A23" s="176"/>
      <c r="B23" s="175" t="s">
        <v>2697</v>
      </c>
      <c r="C23" s="175" t="s">
        <v>4809</v>
      </c>
      <c r="D23" s="142">
        <v>44</v>
      </c>
    </row>
    <row r="24" spans="1:4" x14ac:dyDescent="0.2">
      <c r="A24" s="176"/>
      <c r="B24" s="176"/>
      <c r="C24" s="191" t="s">
        <v>2898</v>
      </c>
      <c r="D24" s="143">
        <v>2</v>
      </c>
    </row>
    <row r="25" spans="1:4" x14ac:dyDescent="0.2">
      <c r="A25" s="176"/>
      <c r="B25" s="175" t="s">
        <v>3587</v>
      </c>
      <c r="C25" s="175" t="s">
        <v>4809</v>
      </c>
      <c r="D25" s="142">
        <v>751.05</v>
      </c>
    </row>
    <row r="26" spans="1:4" x14ac:dyDescent="0.2">
      <c r="A26" s="176"/>
      <c r="B26" s="176"/>
      <c r="C26" s="191" t="s">
        <v>2898</v>
      </c>
      <c r="D26" s="143">
        <v>4</v>
      </c>
    </row>
    <row r="27" spans="1:4" x14ac:dyDescent="0.2">
      <c r="A27" s="176"/>
      <c r="B27" s="175" t="s">
        <v>4680</v>
      </c>
      <c r="C27" s="175" t="s">
        <v>4809</v>
      </c>
      <c r="D27" s="142">
        <v>3686.18</v>
      </c>
    </row>
    <row r="28" spans="1:4" x14ac:dyDescent="0.2">
      <c r="A28" s="176"/>
      <c r="B28" s="176"/>
      <c r="C28" s="191" t="s">
        <v>2898</v>
      </c>
      <c r="D28" s="143">
        <v>28</v>
      </c>
    </row>
    <row r="29" spans="1:4" x14ac:dyDescent="0.2">
      <c r="A29" s="176"/>
      <c r="B29" s="175" t="s">
        <v>2323</v>
      </c>
      <c r="C29" s="175" t="s">
        <v>4809</v>
      </c>
      <c r="D29" s="142">
        <v>247.96</v>
      </c>
    </row>
    <row r="30" spans="1:4" x14ac:dyDescent="0.2">
      <c r="A30" s="176"/>
      <c r="B30" s="176"/>
      <c r="C30" s="191" t="s">
        <v>2898</v>
      </c>
      <c r="D30" s="143">
        <v>3</v>
      </c>
    </row>
    <row r="31" spans="1:4" x14ac:dyDescent="0.2">
      <c r="A31" s="176"/>
      <c r="B31" s="175" t="s">
        <v>8492</v>
      </c>
      <c r="C31" s="175" t="s">
        <v>4809</v>
      </c>
      <c r="D31" s="142">
        <v>48.88</v>
      </c>
    </row>
    <row r="32" spans="1:4" x14ac:dyDescent="0.2">
      <c r="A32" s="176"/>
      <c r="B32" s="176"/>
      <c r="C32" s="191" t="s">
        <v>2898</v>
      </c>
      <c r="D32" s="143">
        <v>2</v>
      </c>
    </row>
    <row r="33" spans="1:4" x14ac:dyDescent="0.2">
      <c r="A33" s="176"/>
      <c r="B33" s="175" t="s">
        <v>2036</v>
      </c>
      <c r="C33" s="175" t="s">
        <v>4809</v>
      </c>
      <c r="D33" s="142">
        <v>209.94</v>
      </c>
    </row>
    <row r="34" spans="1:4" x14ac:dyDescent="0.2">
      <c r="A34" s="176"/>
      <c r="B34" s="176"/>
      <c r="C34" s="191" t="s">
        <v>2898</v>
      </c>
      <c r="D34" s="143">
        <v>6</v>
      </c>
    </row>
    <row r="35" spans="1:4" x14ac:dyDescent="0.2">
      <c r="A35" s="176"/>
      <c r="B35" s="175" t="s">
        <v>4193</v>
      </c>
      <c r="C35" s="175" t="s">
        <v>4809</v>
      </c>
      <c r="D35" s="142">
        <v>303.02</v>
      </c>
    </row>
    <row r="36" spans="1:4" x14ac:dyDescent="0.2">
      <c r="A36" s="176"/>
      <c r="B36" s="176"/>
      <c r="C36" s="191" t="s">
        <v>2898</v>
      </c>
      <c r="D36" s="143">
        <v>7</v>
      </c>
    </row>
    <row r="37" spans="1:4" x14ac:dyDescent="0.2">
      <c r="A37" s="176"/>
      <c r="B37" s="175" t="s">
        <v>3755</v>
      </c>
      <c r="C37" s="175" t="s">
        <v>4809</v>
      </c>
      <c r="D37" s="142">
        <v>433.38</v>
      </c>
    </row>
    <row r="38" spans="1:4" x14ac:dyDescent="0.2">
      <c r="A38" s="176"/>
      <c r="B38" s="176"/>
      <c r="C38" s="191" t="s">
        <v>2898</v>
      </c>
      <c r="D38" s="143">
        <v>8</v>
      </c>
    </row>
    <row r="39" spans="1:4" x14ac:dyDescent="0.2">
      <c r="A39" s="176"/>
      <c r="B39" s="175" t="s">
        <v>3480</v>
      </c>
      <c r="C39" s="175" t="s">
        <v>4809</v>
      </c>
      <c r="D39" s="142">
        <v>556.26</v>
      </c>
    </row>
    <row r="40" spans="1:4" x14ac:dyDescent="0.2">
      <c r="A40" s="176"/>
      <c r="B40" s="176"/>
      <c r="C40" s="191" t="s">
        <v>2898</v>
      </c>
      <c r="D40" s="143">
        <v>7</v>
      </c>
    </row>
    <row r="41" spans="1:4" x14ac:dyDescent="0.2">
      <c r="A41" s="176"/>
      <c r="B41" s="175" t="s">
        <v>100</v>
      </c>
      <c r="C41" s="175" t="s">
        <v>4809</v>
      </c>
      <c r="D41" s="142">
        <v>702.99</v>
      </c>
    </row>
    <row r="42" spans="1:4" x14ac:dyDescent="0.2">
      <c r="A42" s="176"/>
      <c r="B42" s="176"/>
      <c r="C42" s="191" t="s">
        <v>2898</v>
      </c>
      <c r="D42" s="143">
        <v>7</v>
      </c>
    </row>
    <row r="43" spans="1:4" x14ac:dyDescent="0.2">
      <c r="A43" s="176"/>
      <c r="B43" s="175" t="s">
        <v>7169</v>
      </c>
      <c r="C43" s="175" t="s">
        <v>4809</v>
      </c>
      <c r="D43" s="142">
        <v>4803.59</v>
      </c>
    </row>
    <row r="44" spans="1:4" x14ac:dyDescent="0.2">
      <c r="A44" s="176"/>
      <c r="B44" s="176"/>
      <c r="C44" s="191" t="s">
        <v>2898</v>
      </c>
      <c r="D44" s="143">
        <v>28</v>
      </c>
    </row>
    <row r="45" spans="1:4" x14ac:dyDescent="0.2">
      <c r="A45" s="176"/>
      <c r="B45" s="175" t="s">
        <v>3547</v>
      </c>
      <c r="C45" s="175" t="s">
        <v>4809</v>
      </c>
      <c r="D45" s="142">
        <v>600</v>
      </c>
    </row>
    <row r="46" spans="1:4" x14ac:dyDescent="0.2">
      <c r="A46" s="176"/>
      <c r="B46" s="176"/>
      <c r="C46" s="191" t="s">
        <v>2898</v>
      </c>
      <c r="D46" s="143">
        <v>1</v>
      </c>
    </row>
    <row r="47" spans="1:4" x14ac:dyDescent="0.2">
      <c r="A47" s="176"/>
      <c r="B47" s="175" t="s">
        <v>1130</v>
      </c>
      <c r="C47" s="175" t="s">
        <v>4809</v>
      </c>
      <c r="D47" s="142">
        <v>3657.53</v>
      </c>
    </row>
    <row r="48" spans="1:4" x14ac:dyDescent="0.2">
      <c r="A48" s="176"/>
      <c r="B48" s="176"/>
      <c r="C48" s="191" t="s">
        <v>2898</v>
      </c>
      <c r="D48" s="143">
        <v>31</v>
      </c>
    </row>
    <row r="49" spans="1:4" x14ac:dyDescent="0.2">
      <c r="A49" s="176"/>
      <c r="B49" s="175" t="s">
        <v>2605</v>
      </c>
      <c r="C49" s="175" t="s">
        <v>4809</v>
      </c>
      <c r="D49" s="142">
        <v>465.6</v>
      </c>
    </row>
    <row r="50" spans="1:4" x14ac:dyDescent="0.2">
      <c r="A50" s="176"/>
      <c r="B50" s="176"/>
      <c r="C50" s="191" t="s">
        <v>2898</v>
      </c>
      <c r="D50" s="143">
        <v>2</v>
      </c>
    </row>
    <row r="51" spans="1:4" x14ac:dyDescent="0.2">
      <c r="A51" s="176"/>
      <c r="B51" s="175" t="s">
        <v>3588</v>
      </c>
      <c r="C51" s="175" t="s">
        <v>4809</v>
      </c>
      <c r="D51" s="142">
        <v>85.26</v>
      </c>
    </row>
    <row r="52" spans="1:4" x14ac:dyDescent="0.2">
      <c r="A52" s="176"/>
      <c r="B52" s="176"/>
      <c r="C52" s="191" t="s">
        <v>2898</v>
      </c>
      <c r="D52" s="143">
        <v>2</v>
      </c>
    </row>
    <row r="53" spans="1:4" x14ac:dyDescent="0.2">
      <c r="A53" s="176"/>
      <c r="B53" s="175" t="s">
        <v>1179</v>
      </c>
      <c r="C53" s="175" t="s">
        <v>4809</v>
      </c>
      <c r="D53" s="142">
        <v>1759.15</v>
      </c>
    </row>
    <row r="54" spans="1:4" x14ac:dyDescent="0.2">
      <c r="A54" s="176"/>
      <c r="B54" s="176"/>
      <c r="C54" s="191" t="s">
        <v>2898</v>
      </c>
      <c r="D54" s="143">
        <v>7</v>
      </c>
    </row>
    <row r="55" spans="1:4" x14ac:dyDescent="0.2">
      <c r="A55" s="176"/>
      <c r="B55" s="175" t="s">
        <v>3191</v>
      </c>
      <c r="C55" s="175" t="s">
        <v>4809</v>
      </c>
      <c r="D55" s="142">
        <v>764.74</v>
      </c>
    </row>
    <row r="56" spans="1:4" x14ac:dyDescent="0.2">
      <c r="A56" s="176"/>
      <c r="B56" s="176"/>
      <c r="C56" s="191" t="s">
        <v>2898</v>
      </c>
      <c r="D56" s="143">
        <v>5</v>
      </c>
    </row>
    <row r="57" spans="1:4" x14ac:dyDescent="0.2">
      <c r="A57" s="176"/>
      <c r="B57" s="175" t="s">
        <v>5903</v>
      </c>
      <c r="C57" s="175" t="s">
        <v>4809</v>
      </c>
      <c r="D57" s="142">
        <v>192</v>
      </c>
    </row>
    <row r="58" spans="1:4" x14ac:dyDescent="0.2">
      <c r="A58" s="176"/>
      <c r="B58" s="176"/>
      <c r="C58" s="191" t="s">
        <v>2898</v>
      </c>
      <c r="D58" s="143">
        <v>1</v>
      </c>
    </row>
    <row r="59" spans="1:4" x14ac:dyDescent="0.2">
      <c r="A59" s="176"/>
      <c r="B59" s="175" t="s">
        <v>7304</v>
      </c>
      <c r="C59" s="175" t="s">
        <v>4809</v>
      </c>
      <c r="D59" s="142">
        <v>93</v>
      </c>
    </row>
    <row r="60" spans="1:4" x14ac:dyDescent="0.2">
      <c r="A60" s="176"/>
      <c r="B60" s="176"/>
      <c r="C60" s="191" t="s">
        <v>2898</v>
      </c>
      <c r="D60" s="143">
        <v>2</v>
      </c>
    </row>
    <row r="61" spans="1:4" x14ac:dyDescent="0.2">
      <c r="A61" s="176"/>
      <c r="B61" s="175" t="s">
        <v>5911</v>
      </c>
      <c r="C61" s="175" t="s">
        <v>4809</v>
      </c>
      <c r="D61" s="142">
        <v>565</v>
      </c>
    </row>
    <row r="62" spans="1:4" x14ac:dyDescent="0.2">
      <c r="A62" s="176"/>
      <c r="B62" s="176"/>
      <c r="C62" s="191" t="s">
        <v>2898</v>
      </c>
      <c r="D62" s="143">
        <v>2</v>
      </c>
    </row>
    <row r="63" spans="1:4" x14ac:dyDescent="0.2">
      <c r="A63" s="176"/>
      <c r="B63" s="175" t="s">
        <v>5916</v>
      </c>
      <c r="C63" s="175" t="s">
        <v>4809</v>
      </c>
      <c r="D63" s="142">
        <v>150</v>
      </c>
    </row>
    <row r="64" spans="1:4" x14ac:dyDescent="0.2">
      <c r="A64" s="176"/>
      <c r="B64" s="176"/>
      <c r="C64" s="191" t="s">
        <v>2898</v>
      </c>
      <c r="D64" s="143">
        <v>1</v>
      </c>
    </row>
    <row r="65" spans="1:4" x14ac:dyDescent="0.2">
      <c r="A65" s="176"/>
      <c r="B65" s="175" t="s">
        <v>6542</v>
      </c>
      <c r="C65" s="175" t="s">
        <v>4809</v>
      </c>
      <c r="D65" s="142">
        <v>408</v>
      </c>
    </row>
    <row r="66" spans="1:4" x14ac:dyDescent="0.2">
      <c r="A66" s="176"/>
      <c r="B66" s="176"/>
      <c r="C66" s="191" t="s">
        <v>2898</v>
      </c>
      <c r="D66" s="143">
        <v>3</v>
      </c>
    </row>
    <row r="67" spans="1:4" x14ac:dyDescent="0.2">
      <c r="A67" s="176"/>
      <c r="B67" s="175" t="s">
        <v>1181</v>
      </c>
      <c r="C67" s="175" t="s">
        <v>4809</v>
      </c>
      <c r="D67" s="142">
        <v>1649.38</v>
      </c>
    </row>
    <row r="68" spans="1:4" x14ac:dyDescent="0.2">
      <c r="A68" s="176"/>
      <c r="B68" s="176"/>
      <c r="C68" s="191" t="s">
        <v>2898</v>
      </c>
      <c r="D68" s="143">
        <v>17</v>
      </c>
    </row>
    <row r="69" spans="1:4" x14ac:dyDescent="0.2">
      <c r="A69" s="176"/>
      <c r="B69" s="175" t="s">
        <v>8620</v>
      </c>
      <c r="C69" s="175" t="s">
        <v>4809</v>
      </c>
      <c r="D69" s="142">
        <v>3548.28</v>
      </c>
    </row>
    <row r="70" spans="1:4" x14ac:dyDescent="0.2">
      <c r="A70" s="176"/>
      <c r="B70" s="176"/>
      <c r="C70" s="191" t="s">
        <v>2898</v>
      </c>
      <c r="D70" s="143">
        <v>28</v>
      </c>
    </row>
    <row r="71" spans="1:4" x14ac:dyDescent="0.2">
      <c r="A71" s="176"/>
      <c r="B71" s="175" t="s">
        <v>4842</v>
      </c>
      <c r="C71" s="175" t="s">
        <v>4809</v>
      </c>
      <c r="D71" s="142">
        <v>3095.8</v>
      </c>
    </row>
    <row r="72" spans="1:4" x14ac:dyDescent="0.2">
      <c r="A72" s="176"/>
      <c r="B72" s="176"/>
      <c r="C72" s="191" t="s">
        <v>2898</v>
      </c>
      <c r="D72" s="143">
        <v>12</v>
      </c>
    </row>
    <row r="73" spans="1:4" x14ac:dyDescent="0.2">
      <c r="A73" s="176"/>
      <c r="B73" s="175" t="s">
        <v>7291</v>
      </c>
      <c r="C73" s="175" t="s">
        <v>4809</v>
      </c>
      <c r="D73" s="142">
        <v>607.41999999999996</v>
      </c>
    </row>
    <row r="74" spans="1:4" x14ac:dyDescent="0.2">
      <c r="A74" s="176"/>
      <c r="B74" s="176"/>
      <c r="C74" s="191" t="s">
        <v>2898</v>
      </c>
      <c r="D74" s="143">
        <v>3</v>
      </c>
    </row>
    <row r="75" spans="1:4" x14ac:dyDescent="0.2">
      <c r="A75" s="176"/>
      <c r="B75" s="175" t="s">
        <v>2625</v>
      </c>
      <c r="C75" s="175" t="s">
        <v>4809</v>
      </c>
      <c r="D75" s="142">
        <v>1733.26</v>
      </c>
    </row>
    <row r="76" spans="1:4" x14ac:dyDescent="0.2">
      <c r="A76" s="176"/>
      <c r="B76" s="176"/>
      <c r="C76" s="191" t="s">
        <v>2898</v>
      </c>
      <c r="D76" s="143">
        <v>28</v>
      </c>
    </row>
    <row r="77" spans="1:4" x14ac:dyDescent="0.2">
      <c r="A77" s="176"/>
      <c r="B77" s="175" t="s">
        <v>7039</v>
      </c>
      <c r="C77" s="175" t="s">
        <v>4809</v>
      </c>
      <c r="D77" s="142">
        <v>122.95</v>
      </c>
    </row>
    <row r="78" spans="1:4" x14ac:dyDescent="0.2">
      <c r="A78" s="176"/>
      <c r="B78" s="176"/>
      <c r="C78" s="191" t="s">
        <v>2898</v>
      </c>
      <c r="D78" s="143">
        <v>3</v>
      </c>
    </row>
    <row r="79" spans="1:4" x14ac:dyDescent="0.2">
      <c r="A79" s="176"/>
      <c r="B79" s="175" t="s">
        <v>380</v>
      </c>
      <c r="C79" s="175" t="s">
        <v>4809</v>
      </c>
      <c r="D79" s="142">
        <v>1368.7</v>
      </c>
    </row>
    <row r="80" spans="1:4" x14ac:dyDescent="0.2">
      <c r="A80" s="176"/>
      <c r="B80" s="176"/>
      <c r="C80" s="191" t="s">
        <v>2898</v>
      </c>
      <c r="D80" s="143">
        <v>5</v>
      </c>
    </row>
    <row r="81" spans="1:4" x14ac:dyDescent="0.2">
      <c r="A81" s="176"/>
      <c r="B81" s="175" t="s">
        <v>410</v>
      </c>
      <c r="C81" s="175" t="s">
        <v>4809</v>
      </c>
      <c r="D81" s="142">
        <v>3901.21</v>
      </c>
    </row>
    <row r="82" spans="1:4" x14ac:dyDescent="0.2">
      <c r="A82" s="176"/>
      <c r="B82" s="176"/>
      <c r="C82" s="191" t="s">
        <v>2898</v>
      </c>
      <c r="D82" s="143">
        <v>24</v>
      </c>
    </row>
    <row r="83" spans="1:4" x14ac:dyDescent="0.2">
      <c r="A83" s="176"/>
      <c r="B83" s="175" t="s">
        <v>1073</v>
      </c>
      <c r="C83" s="175" t="s">
        <v>4809</v>
      </c>
      <c r="D83" s="142">
        <v>435.63</v>
      </c>
    </row>
    <row r="84" spans="1:4" x14ac:dyDescent="0.2">
      <c r="A84" s="176"/>
      <c r="B84" s="176"/>
      <c r="C84" s="191" t="s">
        <v>2898</v>
      </c>
      <c r="D84" s="143">
        <v>6</v>
      </c>
    </row>
    <row r="85" spans="1:4" x14ac:dyDescent="0.2">
      <c r="A85" s="176"/>
      <c r="B85" s="175" t="s">
        <v>5970</v>
      </c>
      <c r="C85" s="175" t="s">
        <v>4809</v>
      </c>
      <c r="D85" s="142">
        <v>409.13</v>
      </c>
    </row>
    <row r="86" spans="1:4" x14ac:dyDescent="0.2">
      <c r="A86" s="176"/>
      <c r="B86" s="176"/>
      <c r="C86" s="191" t="s">
        <v>2898</v>
      </c>
      <c r="D86" s="143">
        <v>10</v>
      </c>
    </row>
    <row r="87" spans="1:4" x14ac:dyDescent="0.2">
      <c r="A87" s="176"/>
      <c r="B87" s="175" t="s">
        <v>2431</v>
      </c>
      <c r="C87" s="175" t="s">
        <v>4809</v>
      </c>
      <c r="D87" s="142">
        <v>172.47</v>
      </c>
    </row>
    <row r="88" spans="1:4" x14ac:dyDescent="0.2">
      <c r="A88" s="176"/>
      <c r="B88" s="176"/>
      <c r="C88" s="191" t="s">
        <v>2898</v>
      </c>
      <c r="D88" s="143">
        <v>7</v>
      </c>
    </row>
    <row r="89" spans="1:4" x14ac:dyDescent="0.2">
      <c r="A89" s="176"/>
      <c r="B89" s="175" t="s">
        <v>1107</v>
      </c>
      <c r="C89" s="175" t="s">
        <v>4809</v>
      </c>
      <c r="D89" s="142">
        <v>2729.83</v>
      </c>
    </row>
    <row r="90" spans="1:4" x14ac:dyDescent="0.2">
      <c r="A90" s="176"/>
      <c r="B90" s="176"/>
      <c r="C90" s="191" t="s">
        <v>2898</v>
      </c>
      <c r="D90" s="143">
        <v>38</v>
      </c>
    </row>
    <row r="91" spans="1:4" x14ac:dyDescent="0.2">
      <c r="A91" s="176"/>
      <c r="B91" s="175" t="s">
        <v>2531</v>
      </c>
      <c r="C91" s="175" t="s">
        <v>4809</v>
      </c>
      <c r="D91" s="142">
        <v>589.41999999999996</v>
      </c>
    </row>
    <row r="92" spans="1:4" x14ac:dyDescent="0.2">
      <c r="A92" s="176"/>
      <c r="B92" s="176"/>
      <c r="C92" s="191" t="s">
        <v>2898</v>
      </c>
      <c r="D92" s="143">
        <v>4</v>
      </c>
    </row>
    <row r="93" spans="1:4" x14ac:dyDescent="0.2">
      <c r="A93" s="176"/>
      <c r="B93" s="175" t="s">
        <v>8194</v>
      </c>
      <c r="C93" s="175" t="s">
        <v>4809</v>
      </c>
      <c r="D93" s="142">
        <v>1096.4000000000001</v>
      </c>
    </row>
    <row r="94" spans="1:4" x14ac:dyDescent="0.2">
      <c r="A94" s="176"/>
      <c r="B94" s="176"/>
      <c r="C94" s="191" t="s">
        <v>2898</v>
      </c>
      <c r="D94" s="143">
        <v>22</v>
      </c>
    </row>
    <row r="95" spans="1:4" x14ac:dyDescent="0.2">
      <c r="A95" s="176"/>
      <c r="B95" s="175" t="s">
        <v>2767</v>
      </c>
      <c r="C95" s="175" t="s">
        <v>4809</v>
      </c>
      <c r="D95" s="142">
        <v>23.88</v>
      </c>
    </row>
    <row r="96" spans="1:4" x14ac:dyDescent="0.2">
      <c r="A96" s="176"/>
      <c r="B96" s="176"/>
      <c r="C96" s="191" t="s">
        <v>2898</v>
      </c>
      <c r="D96" s="143">
        <v>1</v>
      </c>
    </row>
    <row r="97" spans="1:4" x14ac:dyDescent="0.2">
      <c r="A97" s="176"/>
      <c r="B97" s="175" t="s">
        <v>2751</v>
      </c>
      <c r="C97" s="175" t="s">
        <v>4809</v>
      </c>
      <c r="D97" s="142">
        <v>547.54999999999995</v>
      </c>
    </row>
    <row r="98" spans="1:4" x14ac:dyDescent="0.2">
      <c r="A98" s="176"/>
      <c r="B98" s="176"/>
      <c r="C98" s="191" t="s">
        <v>2898</v>
      </c>
      <c r="D98" s="143">
        <v>8</v>
      </c>
    </row>
    <row r="99" spans="1:4" x14ac:dyDescent="0.2">
      <c r="A99" s="176"/>
      <c r="B99" s="175" t="s">
        <v>2401</v>
      </c>
      <c r="C99" s="175" t="s">
        <v>4809</v>
      </c>
      <c r="D99" s="142">
        <v>398.72</v>
      </c>
    </row>
    <row r="100" spans="1:4" x14ac:dyDescent="0.2">
      <c r="A100" s="176"/>
      <c r="B100" s="176"/>
      <c r="C100" s="191" t="s">
        <v>2898</v>
      </c>
      <c r="D100" s="143">
        <v>11</v>
      </c>
    </row>
    <row r="101" spans="1:4" x14ac:dyDescent="0.2">
      <c r="A101" s="176"/>
      <c r="B101" s="175" t="s">
        <v>4947</v>
      </c>
      <c r="C101" s="175" t="s">
        <v>4809</v>
      </c>
      <c r="D101" s="142">
        <v>87.22</v>
      </c>
    </row>
    <row r="102" spans="1:4" x14ac:dyDescent="0.2">
      <c r="A102" s="176"/>
      <c r="B102" s="176"/>
      <c r="C102" s="191" t="s">
        <v>2898</v>
      </c>
      <c r="D102" s="143">
        <v>4</v>
      </c>
    </row>
    <row r="103" spans="1:4" x14ac:dyDescent="0.2">
      <c r="A103" s="176"/>
      <c r="B103" s="175" t="s">
        <v>4957</v>
      </c>
      <c r="C103" s="175" t="s">
        <v>4809</v>
      </c>
      <c r="D103" s="142">
        <v>61.74</v>
      </c>
    </row>
    <row r="104" spans="1:4" x14ac:dyDescent="0.2">
      <c r="A104" s="176"/>
      <c r="B104" s="176"/>
      <c r="C104" s="191" t="s">
        <v>2898</v>
      </c>
      <c r="D104" s="143">
        <v>1</v>
      </c>
    </row>
    <row r="105" spans="1:4" x14ac:dyDescent="0.2">
      <c r="A105" s="175" t="s">
        <v>2899</v>
      </c>
      <c r="B105" s="174"/>
      <c r="C105" s="174"/>
      <c r="D105" s="142">
        <v>60892.4</v>
      </c>
    </row>
    <row r="106" spans="1:4" x14ac:dyDescent="0.2">
      <c r="A106" s="175" t="s">
        <v>2900</v>
      </c>
      <c r="B106" s="174"/>
      <c r="C106" s="174"/>
      <c r="D106" s="142">
        <v>531</v>
      </c>
    </row>
    <row r="107" spans="1:4" x14ac:dyDescent="0.2">
      <c r="A107" s="175" t="s">
        <v>2901</v>
      </c>
      <c r="B107" s="174"/>
      <c r="C107" s="174"/>
      <c r="D107" s="142">
        <v>60892.4</v>
      </c>
    </row>
    <row r="108" spans="1:4" x14ac:dyDescent="0.2">
      <c r="A108" s="178" t="s">
        <v>2902</v>
      </c>
      <c r="B108" s="177"/>
      <c r="C108" s="177"/>
      <c r="D108" s="144">
        <v>531</v>
      </c>
    </row>
  </sheetData>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7"/>
  </sheetPr>
  <dimension ref="A1:O101"/>
  <sheetViews>
    <sheetView workbookViewId="0">
      <selection activeCell="E8" sqref="E8"/>
    </sheetView>
  </sheetViews>
  <sheetFormatPr defaultRowHeight="12.75" x14ac:dyDescent="0.2"/>
  <cols>
    <col min="1" max="1" width="10.7109375" style="77" customWidth="1"/>
    <col min="2" max="2" width="2.140625" style="76" customWidth="1"/>
    <col min="3" max="4" width="23.42578125" customWidth="1"/>
    <col min="5" max="5" width="9.28515625" style="6" bestFit="1" customWidth="1"/>
    <col min="6" max="7" width="9.28515625" style="39" bestFit="1" customWidth="1"/>
    <col min="8" max="8" width="9.28515625" style="6" bestFit="1" customWidth="1"/>
    <col min="9" max="9" width="23.85546875" customWidth="1"/>
    <col min="12" max="12" width="9.28515625" bestFit="1" customWidth="1"/>
  </cols>
  <sheetData>
    <row r="1" spans="1:15" x14ac:dyDescent="0.2">
      <c r="A1" s="84">
        <v>41426</v>
      </c>
      <c r="B1" s="78"/>
      <c r="C1" s="79" t="s">
        <v>1935</v>
      </c>
      <c r="D1" s="79" t="s">
        <v>1131</v>
      </c>
      <c r="E1" s="80" t="s">
        <v>4603</v>
      </c>
      <c r="F1" s="85" t="s">
        <v>6138</v>
      </c>
      <c r="G1" s="85" t="s">
        <v>5177</v>
      </c>
      <c r="H1" s="80" t="s">
        <v>4604</v>
      </c>
      <c r="I1" s="42"/>
      <c r="J1" s="42"/>
      <c r="K1" s="82" t="s">
        <v>1447</v>
      </c>
      <c r="L1" s="83">
        <v>41272</v>
      </c>
      <c r="N1">
        <v>31</v>
      </c>
      <c r="O1" t="s">
        <v>5730</v>
      </c>
    </row>
    <row r="2" spans="1:15" x14ac:dyDescent="0.2">
      <c r="D2" t="s">
        <v>3365</v>
      </c>
      <c r="E2" s="86">
        <v>2267.69</v>
      </c>
      <c r="F2" s="49">
        <v>-150</v>
      </c>
      <c r="G2" s="39">
        <v>1005.03</v>
      </c>
      <c r="H2" s="86">
        <v>3049.8</v>
      </c>
      <c r="L2" s="81">
        <v>3603.76</v>
      </c>
    </row>
    <row r="3" spans="1:15" x14ac:dyDescent="0.2">
      <c r="D3" t="s">
        <v>3488</v>
      </c>
      <c r="E3" s="86">
        <v>513.41999999999996</v>
      </c>
      <c r="F3" s="49">
        <v>-30</v>
      </c>
      <c r="G3" s="39">
        <v>281.48</v>
      </c>
      <c r="H3" s="86">
        <v>546.41999999999996</v>
      </c>
      <c r="L3" s="81">
        <v>790.72</v>
      </c>
    </row>
    <row r="4" spans="1:15" x14ac:dyDescent="0.2">
      <c r="D4" t="s">
        <v>3484</v>
      </c>
      <c r="E4" s="86">
        <v>408.46</v>
      </c>
      <c r="F4" s="49">
        <v>-70</v>
      </c>
      <c r="G4" s="39">
        <v>298.05</v>
      </c>
      <c r="H4" s="86">
        <v>495.56</v>
      </c>
      <c r="L4" s="81">
        <v>867.29</v>
      </c>
    </row>
    <row r="5" spans="1:15" x14ac:dyDescent="0.2">
      <c r="D5" t="s">
        <v>3379</v>
      </c>
      <c r="E5" s="86">
        <v>399.5</v>
      </c>
      <c r="F5" s="49">
        <v>-40</v>
      </c>
      <c r="G5" s="39">
        <v>69.5</v>
      </c>
      <c r="H5" s="86">
        <v>391.25</v>
      </c>
      <c r="L5" s="81">
        <v>598.65</v>
      </c>
    </row>
    <row r="6" spans="1:15" x14ac:dyDescent="0.2">
      <c r="D6" t="s">
        <v>7321</v>
      </c>
      <c r="E6" s="86">
        <v>311.99</v>
      </c>
      <c r="F6" s="49">
        <v>-10</v>
      </c>
      <c r="G6" s="39">
        <v>266.37</v>
      </c>
      <c r="H6" s="86">
        <v>471.8</v>
      </c>
      <c r="L6" s="81">
        <v>543.66</v>
      </c>
    </row>
    <row r="7" spans="1:15" x14ac:dyDescent="0.2">
      <c r="D7" t="s">
        <v>3370</v>
      </c>
      <c r="E7" s="86"/>
      <c r="F7" s="49">
        <v>-60</v>
      </c>
      <c r="G7" s="39">
        <v>552.89</v>
      </c>
      <c r="H7" s="86"/>
      <c r="L7" s="81">
        <v>2306.37</v>
      </c>
    </row>
    <row r="8" spans="1:15" x14ac:dyDescent="0.2">
      <c r="D8" t="s">
        <v>4600</v>
      </c>
      <c r="E8" s="86">
        <v>726.94</v>
      </c>
      <c r="F8" s="49">
        <v>-80</v>
      </c>
      <c r="G8" s="39">
        <v>228.71</v>
      </c>
      <c r="H8" s="86">
        <v>925.7</v>
      </c>
      <c r="L8" s="81">
        <v>1414.7</v>
      </c>
    </row>
    <row r="10" spans="1:15" x14ac:dyDescent="0.2">
      <c r="A10" s="84" t="s">
        <v>5175</v>
      </c>
      <c r="B10" s="78"/>
      <c r="C10" s="79" t="s">
        <v>6072</v>
      </c>
      <c r="D10" s="79" t="s">
        <v>4569</v>
      </c>
      <c r="E10" s="80"/>
      <c r="F10" s="85"/>
      <c r="G10" s="85" t="s">
        <v>5177</v>
      </c>
      <c r="H10" s="56"/>
    </row>
    <row r="11" spans="1:15" x14ac:dyDescent="0.2">
      <c r="A11" s="5">
        <v>41426</v>
      </c>
      <c r="B11"/>
      <c r="C11" t="s">
        <v>683</v>
      </c>
      <c r="D11" t="s">
        <v>3365</v>
      </c>
      <c r="E11"/>
      <c r="G11" s="39">
        <v>22.5</v>
      </c>
      <c r="H11"/>
    </row>
    <row r="12" spans="1:15" x14ac:dyDescent="0.2">
      <c r="A12" s="5">
        <v>41426</v>
      </c>
      <c r="B12"/>
      <c r="C12" t="s">
        <v>683</v>
      </c>
      <c r="D12" t="s">
        <v>3488</v>
      </c>
      <c r="E12" t="s">
        <v>1680</v>
      </c>
      <c r="G12" s="39">
        <v>79.540000000000006</v>
      </c>
      <c r="H12"/>
    </row>
    <row r="13" spans="1:15" x14ac:dyDescent="0.2">
      <c r="A13" s="5">
        <v>41427</v>
      </c>
      <c r="B13"/>
      <c r="C13" t="s">
        <v>683</v>
      </c>
      <c r="D13" t="s">
        <v>3365</v>
      </c>
      <c r="E13"/>
      <c r="G13" s="39">
        <v>34.18</v>
      </c>
      <c r="H13"/>
    </row>
    <row r="14" spans="1:15" x14ac:dyDescent="0.2">
      <c r="A14" s="5">
        <v>41428</v>
      </c>
      <c r="B14"/>
      <c r="C14" t="s">
        <v>6023</v>
      </c>
      <c r="D14" t="s">
        <v>3379</v>
      </c>
      <c r="E14" t="s">
        <v>3375</v>
      </c>
      <c r="G14" s="39">
        <v>31.75</v>
      </c>
      <c r="H14"/>
    </row>
    <row r="15" spans="1:15" x14ac:dyDescent="0.2">
      <c r="A15" s="5">
        <v>41428</v>
      </c>
      <c r="B15"/>
      <c r="C15" t="s">
        <v>4595</v>
      </c>
      <c r="D15" t="s">
        <v>3370</v>
      </c>
      <c r="E15" t="s">
        <v>7162</v>
      </c>
      <c r="G15" s="39">
        <v>20</v>
      </c>
      <c r="H15"/>
    </row>
    <row r="16" spans="1:15" x14ac:dyDescent="0.2">
      <c r="A16" s="5">
        <v>41428</v>
      </c>
      <c r="B16"/>
      <c r="C16" t="s">
        <v>4595</v>
      </c>
      <c r="D16" t="s">
        <v>3370</v>
      </c>
      <c r="E16" t="s">
        <v>7163</v>
      </c>
      <c r="G16" s="39">
        <v>100</v>
      </c>
      <c r="H16"/>
    </row>
    <row r="17" spans="1:8" x14ac:dyDescent="0.2">
      <c r="A17" s="5">
        <v>41428</v>
      </c>
      <c r="B17"/>
      <c r="C17" t="s">
        <v>4915</v>
      </c>
      <c r="D17" t="s">
        <v>4600</v>
      </c>
      <c r="E17" t="s">
        <v>8374</v>
      </c>
      <c r="G17" s="39">
        <v>80</v>
      </c>
      <c r="H17"/>
    </row>
    <row r="18" spans="1:8" x14ac:dyDescent="0.2">
      <c r="A18" s="5">
        <v>41429</v>
      </c>
      <c r="B18"/>
      <c r="C18" t="s">
        <v>5137</v>
      </c>
      <c r="D18" t="s">
        <v>3488</v>
      </c>
      <c r="E18" t="s">
        <v>6147</v>
      </c>
      <c r="G18" s="39">
        <v>35</v>
      </c>
      <c r="H18"/>
    </row>
    <row r="19" spans="1:8" x14ac:dyDescent="0.2">
      <c r="A19" s="5">
        <v>41429</v>
      </c>
      <c r="B19"/>
      <c r="C19" t="s">
        <v>5137</v>
      </c>
      <c r="D19" t="s">
        <v>3365</v>
      </c>
      <c r="E19"/>
      <c r="G19" s="39">
        <v>86.81</v>
      </c>
      <c r="H19"/>
    </row>
    <row r="20" spans="1:8" x14ac:dyDescent="0.2">
      <c r="A20" s="5">
        <v>41456</v>
      </c>
      <c r="B20"/>
      <c r="C20" t="s">
        <v>4595</v>
      </c>
      <c r="D20" t="s">
        <v>3370</v>
      </c>
      <c r="E20" t="s">
        <v>7162</v>
      </c>
      <c r="G20" s="39">
        <v>20</v>
      </c>
      <c r="H20"/>
    </row>
    <row r="21" spans="1:8" x14ac:dyDescent="0.2">
      <c r="A21" s="5">
        <v>41456</v>
      </c>
      <c r="B21"/>
      <c r="C21" t="s">
        <v>4595</v>
      </c>
      <c r="D21" t="s">
        <v>3370</v>
      </c>
      <c r="E21" t="s">
        <v>7163</v>
      </c>
      <c r="G21" s="39">
        <v>100</v>
      </c>
      <c r="H21"/>
    </row>
    <row r="22" spans="1:8" x14ac:dyDescent="0.2">
      <c r="A22" s="5">
        <v>41456</v>
      </c>
      <c r="B22"/>
      <c r="C22" t="s">
        <v>6023</v>
      </c>
      <c r="D22" t="s">
        <v>3379</v>
      </c>
      <c r="E22" t="s">
        <v>3375</v>
      </c>
      <c r="G22" s="39">
        <v>31.75</v>
      </c>
      <c r="H22"/>
    </row>
    <row r="23" spans="1:8" x14ac:dyDescent="0.2">
      <c r="A23" s="5">
        <v>41456</v>
      </c>
      <c r="B23"/>
      <c r="C23" t="s">
        <v>5151</v>
      </c>
      <c r="D23" t="s">
        <v>7321</v>
      </c>
      <c r="E23" t="s">
        <v>7946</v>
      </c>
      <c r="G23" s="39">
        <v>10.85</v>
      </c>
      <c r="H23"/>
    </row>
    <row r="24" spans="1:8" x14ac:dyDescent="0.2">
      <c r="A24" s="5">
        <v>41453</v>
      </c>
      <c r="B24"/>
      <c r="C24" t="s">
        <v>6756</v>
      </c>
      <c r="D24" t="s">
        <v>7321</v>
      </c>
      <c r="E24"/>
      <c r="G24" s="39">
        <v>35</v>
      </c>
      <c r="H24"/>
    </row>
    <row r="25" spans="1:8" x14ac:dyDescent="0.2">
      <c r="A25" s="5">
        <v>41449</v>
      </c>
      <c r="B25"/>
      <c r="C25" t="s">
        <v>5164</v>
      </c>
      <c r="D25" t="s">
        <v>3370</v>
      </c>
      <c r="E25" t="s">
        <v>7113</v>
      </c>
      <c r="G25" s="39">
        <v>4.75</v>
      </c>
      <c r="H25"/>
    </row>
    <row r="26" spans="1:8" x14ac:dyDescent="0.2">
      <c r="A26" s="5">
        <v>41449</v>
      </c>
      <c r="B26"/>
      <c r="C26" t="s">
        <v>5164</v>
      </c>
      <c r="D26" t="s">
        <v>3488</v>
      </c>
      <c r="E26" t="s">
        <v>729</v>
      </c>
      <c r="G26" s="39">
        <v>5</v>
      </c>
      <c r="H26"/>
    </row>
    <row r="27" spans="1:8" x14ac:dyDescent="0.2">
      <c r="A27" s="5">
        <v>41449</v>
      </c>
      <c r="B27"/>
      <c r="C27" t="s">
        <v>5164</v>
      </c>
      <c r="D27" t="s">
        <v>3365</v>
      </c>
      <c r="E27"/>
      <c r="G27" s="39">
        <v>38.15</v>
      </c>
      <c r="H27"/>
    </row>
    <row r="28" spans="1:8" x14ac:dyDescent="0.2">
      <c r="A28" s="5">
        <v>41445</v>
      </c>
      <c r="B28"/>
      <c r="C28" t="s">
        <v>5145</v>
      </c>
      <c r="D28" t="s">
        <v>7321</v>
      </c>
      <c r="E28" t="s">
        <v>1134</v>
      </c>
      <c r="G28" s="39">
        <v>35.75</v>
      </c>
      <c r="H28"/>
    </row>
    <row r="29" spans="1:8" x14ac:dyDescent="0.2">
      <c r="A29" s="5">
        <v>41435</v>
      </c>
      <c r="B29"/>
      <c r="C29" t="s">
        <v>5164</v>
      </c>
      <c r="D29" t="s">
        <v>3365</v>
      </c>
      <c r="E29"/>
      <c r="G29" s="39">
        <v>5</v>
      </c>
      <c r="H29"/>
    </row>
    <row r="30" spans="1:8" x14ac:dyDescent="0.2">
      <c r="A30" s="5">
        <v>41435</v>
      </c>
      <c r="B30"/>
      <c r="C30" t="s">
        <v>5164</v>
      </c>
      <c r="D30" t="s">
        <v>3488</v>
      </c>
      <c r="E30" t="s">
        <v>3871</v>
      </c>
      <c r="G30" s="39">
        <v>28.94</v>
      </c>
      <c r="H30"/>
    </row>
    <row r="31" spans="1:8" x14ac:dyDescent="0.2">
      <c r="A31" s="5">
        <v>41429</v>
      </c>
      <c r="B31"/>
      <c r="C31" t="s">
        <v>4577</v>
      </c>
      <c r="D31" t="s">
        <v>3365</v>
      </c>
      <c r="E31"/>
      <c r="G31" s="39">
        <v>23.74</v>
      </c>
      <c r="H31"/>
    </row>
    <row r="32" spans="1:8" x14ac:dyDescent="0.2">
      <c r="A32" s="5">
        <v>41428</v>
      </c>
      <c r="B32"/>
      <c r="C32" t="s">
        <v>5137</v>
      </c>
      <c r="D32" t="s">
        <v>3365</v>
      </c>
      <c r="E32"/>
      <c r="G32" s="39">
        <v>4.82</v>
      </c>
      <c r="H32"/>
    </row>
    <row r="33" spans="1:8" x14ac:dyDescent="0.2">
      <c r="A33" s="5">
        <v>41429</v>
      </c>
      <c r="B33"/>
      <c r="C33" t="s">
        <v>1943</v>
      </c>
      <c r="D33" t="s">
        <v>7321</v>
      </c>
      <c r="E33" t="s">
        <v>217</v>
      </c>
      <c r="G33" s="39">
        <v>1.53</v>
      </c>
      <c r="H33"/>
    </row>
    <row r="34" spans="1:8" x14ac:dyDescent="0.2">
      <c r="A34" s="5">
        <v>41429</v>
      </c>
      <c r="B34"/>
      <c r="C34" t="s">
        <v>2210</v>
      </c>
      <c r="D34" t="s">
        <v>3484</v>
      </c>
      <c r="E34"/>
      <c r="G34" s="39">
        <v>11.1</v>
      </c>
      <c r="H34"/>
    </row>
    <row r="35" spans="1:8" x14ac:dyDescent="0.2">
      <c r="A35" s="5">
        <v>41429</v>
      </c>
      <c r="B35"/>
      <c r="C35" t="s">
        <v>1555</v>
      </c>
      <c r="D35" t="s">
        <v>3370</v>
      </c>
      <c r="E35"/>
      <c r="G35" s="39">
        <v>12.99</v>
      </c>
      <c r="H35"/>
    </row>
    <row r="36" spans="1:8" x14ac:dyDescent="0.2">
      <c r="A36" s="5">
        <v>41429</v>
      </c>
      <c r="B36"/>
      <c r="C36" t="s">
        <v>1943</v>
      </c>
      <c r="D36" t="s">
        <v>7321</v>
      </c>
      <c r="E36" t="s">
        <v>217</v>
      </c>
      <c r="G36" s="39">
        <v>0.49</v>
      </c>
      <c r="H36"/>
    </row>
    <row r="37" spans="1:8" x14ac:dyDescent="0.2">
      <c r="A37" s="5">
        <v>41431</v>
      </c>
      <c r="B37"/>
      <c r="C37" t="s">
        <v>3360</v>
      </c>
      <c r="D37" t="s">
        <v>3370</v>
      </c>
      <c r="E37" t="s">
        <v>218</v>
      </c>
      <c r="G37" s="39">
        <v>47.96</v>
      </c>
      <c r="H37"/>
    </row>
    <row r="38" spans="1:8" x14ac:dyDescent="0.2">
      <c r="A38" s="5">
        <v>41431</v>
      </c>
      <c r="B38"/>
      <c r="C38" t="s">
        <v>7119</v>
      </c>
      <c r="D38" t="s">
        <v>3365</v>
      </c>
      <c r="E38"/>
      <c r="G38" s="39">
        <v>5.7</v>
      </c>
      <c r="H38"/>
    </row>
    <row r="39" spans="1:8" x14ac:dyDescent="0.2">
      <c r="A39" s="5">
        <v>41432</v>
      </c>
      <c r="B39"/>
      <c r="C39" t="s">
        <v>683</v>
      </c>
      <c r="D39" t="s">
        <v>3365</v>
      </c>
      <c r="E39"/>
      <c r="G39" s="39">
        <v>13.32</v>
      </c>
      <c r="H39"/>
    </row>
    <row r="40" spans="1:8" x14ac:dyDescent="0.2">
      <c r="A40" s="5">
        <v>41444</v>
      </c>
      <c r="B40"/>
      <c r="C40" t="s">
        <v>5167</v>
      </c>
      <c r="D40" t="s">
        <v>3365</v>
      </c>
      <c r="E40"/>
      <c r="G40" s="39">
        <v>21.98</v>
      </c>
      <c r="H40"/>
    </row>
    <row r="41" spans="1:8" x14ac:dyDescent="0.2">
      <c r="A41" s="5">
        <v>41444</v>
      </c>
      <c r="B41"/>
      <c r="C41" t="s">
        <v>5167</v>
      </c>
      <c r="D41" t="s">
        <v>3365</v>
      </c>
      <c r="E41"/>
      <c r="G41" s="39">
        <v>13.62</v>
      </c>
      <c r="H41"/>
    </row>
    <row r="42" spans="1:8" x14ac:dyDescent="0.2">
      <c r="A42" s="5">
        <v>41434</v>
      </c>
      <c r="B42"/>
      <c r="C42" t="s">
        <v>3358</v>
      </c>
      <c r="D42" t="s">
        <v>4600</v>
      </c>
      <c r="E42"/>
      <c r="G42" s="39">
        <v>103.93</v>
      </c>
      <c r="H42"/>
    </row>
    <row r="43" spans="1:8" x14ac:dyDescent="0.2">
      <c r="A43" s="5">
        <v>41434</v>
      </c>
      <c r="B43"/>
      <c r="C43" t="s">
        <v>3698</v>
      </c>
      <c r="D43" t="s">
        <v>3484</v>
      </c>
      <c r="E43" t="s">
        <v>7898</v>
      </c>
      <c r="G43" s="39">
        <v>25.8</v>
      </c>
      <c r="H43"/>
    </row>
    <row r="44" spans="1:8" x14ac:dyDescent="0.2">
      <c r="A44" s="5">
        <v>41437</v>
      </c>
      <c r="B44"/>
      <c r="C44" t="s">
        <v>5137</v>
      </c>
      <c r="D44" t="s">
        <v>3365</v>
      </c>
      <c r="E44"/>
      <c r="G44" s="39">
        <v>6.75</v>
      </c>
      <c r="H44"/>
    </row>
    <row r="45" spans="1:8" x14ac:dyDescent="0.2">
      <c r="A45" s="5">
        <v>41437</v>
      </c>
      <c r="B45"/>
      <c r="C45" t="s">
        <v>2210</v>
      </c>
      <c r="D45" t="s">
        <v>3484</v>
      </c>
      <c r="E45"/>
      <c r="G45" s="39">
        <v>6.6</v>
      </c>
    </row>
    <row r="46" spans="1:8" x14ac:dyDescent="0.2">
      <c r="A46" s="5">
        <v>41438</v>
      </c>
      <c r="B46"/>
      <c r="C46" t="s">
        <v>2211</v>
      </c>
      <c r="D46" t="s">
        <v>3370</v>
      </c>
      <c r="E46"/>
      <c r="G46" s="39">
        <v>6.91</v>
      </c>
    </row>
    <row r="47" spans="1:8" x14ac:dyDescent="0.2">
      <c r="A47" s="5">
        <v>41439</v>
      </c>
      <c r="B47"/>
      <c r="C47" t="s">
        <v>688</v>
      </c>
      <c r="D47" t="s">
        <v>3484</v>
      </c>
      <c r="E47"/>
      <c r="G47" s="39">
        <v>30.25</v>
      </c>
    </row>
    <row r="48" spans="1:8" x14ac:dyDescent="0.2">
      <c r="A48" s="5">
        <v>41440</v>
      </c>
      <c r="B48"/>
      <c r="C48" t="s">
        <v>887</v>
      </c>
      <c r="D48" t="s">
        <v>7321</v>
      </c>
      <c r="E48" t="s">
        <v>1671</v>
      </c>
      <c r="G48" s="39">
        <v>80</v>
      </c>
    </row>
    <row r="49" spans="1:7" x14ac:dyDescent="0.2">
      <c r="A49" s="5">
        <v>41440</v>
      </c>
      <c r="B49"/>
      <c r="C49" t="s">
        <v>4529</v>
      </c>
      <c r="D49" t="s">
        <v>3484</v>
      </c>
      <c r="E49" t="s">
        <v>1673</v>
      </c>
      <c r="G49" s="39">
        <v>117.1</v>
      </c>
    </row>
    <row r="50" spans="1:7" x14ac:dyDescent="0.2">
      <c r="A50" s="5">
        <v>41440</v>
      </c>
      <c r="B50"/>
      <c r="C50" t="s">
        <v>7996</v>
      </c>
      <c r="D50" t="s">
        <v>3484</v>
      </c>
      <c r="E50"/>
      <c r="G50" s="39">
        <v>7.2</v>
      </c>
    </row>
    <row r="51" spans="1:7" x14ac:dyDescent="0.2">
      <c r="A51" s="5">
        <v>41442</v>
      </c>
      <c r="B51"/>
      <c r="C51" t="s">
        <v>7119</v>
      </c>
      <c r="D51" t="s">
        <v>3365</v>
      </c>
      <c r="E51"/>
      <c r="G51" s="39">
        <v>4.9400000000000004</v>
      </c>
    </row>
    <row r="52" spans="1:7" x14ac:dyDescent="0.2">
      <c r="A52" s="5">
        <v>41443</v>
      </c>
      <c r="B52"/>
      <c r="C52" t="s">
        <v>1563</v>
      </c>
      <c r="D52" t="s">
        <v>7321</v>
      </c>
      <c r="E52"/>
      <c r="G52" s="39">
        <v>8.99</v>
      </c>
    </row>
    <row r="53" spans="1:7" x14ac:dyDescent="0.2">
      <c r="A53" s="5">
        <v>41443</v>
      </c>
      <c r="B53"/>
      <c r="C53" t="s">
        <v>2208</v>
      </c>
      <c r="D53" t="s">
        <v>3370</v>
      </c>
      <c r="E53"/>
      <c r="G53" s="39">
        <v>3.08</v>
      </c>
    </row>
    <row r="54" spans="1:7" x14ac:dyDescent="0.2">
      <c r="A54" s="5">
        <v>41445</v>
      </c>
      <c r="B54"/>
      <c r="C54" t="s">
        <v>898</v>
      </c>
      <c r="D54" t="s">
        <v>3365</v>
      </c>
      <c r="E54"/>
      <c r="G54" s="39">
        <v>79.489999999999995</v>
      </c>
    </row>
    <row r="55" spans="1:7" x14ac:dyDescent="0.2">
      <c r="A55" s="5">
        <v>41445</v>
      </c>
      <c r="B55"/>
      <c r="C55" t="s">
        <v>1943</v>
      </c>
      <c r="D55" t="s">
        <v>7321</v>
      </c>
      <c r="E55"/>
      <c r="G55" s="39">
        <v>6.74</v>
      </c>
    </row>
    <row r="56" spans="1:7" x14ac:dyDescent="0.2">
      <c r="A56" s="77">
        <v>41445</v>
      </c>
      <c r="C56" t="s">
        <v>5137</v>
      </c>
      <c r="D56" t="s">
        <v>3365</v>
      </c>
      <c r="G56" s="39">
        <v>3.78</v>
      </c>
    </row>
    <row r="57" spans="1:7" x14ac:dyDescent="0.2">
      <c r="A57" s="77">
        <v>41445</v>
      </c>
      <c r="C57" t="s">
        <v>1943</v>
      </c>
      <c r="D57" t="s">
        <v>7321</v>
      </c>
      <c r="E57" s="6" t="s">
        <v>213</v>
      </c>
      <c r="G57" s="39">
        <v>2.81</v>
      </c>
    </row>
    <row r="58" spans="1:7" x14ac:dyDescent="0.2">
      <c r="A58" s="77">
        <v>41446</v>
      </c>
      <c r="C58" t="s">
        <v>2208</v>
      </c>
      <c r="D58" t="s">
        <v>3365</v>
      </c>
      <c r="G58" s="39">
        <v>24.09</v>
      </c>
    </row>
    <row r="59" spans="1:7" x14ac:dyDescent="0.2">
      <c r="A59" s="77">
        <v>41447</v>
      </c>
      <c r="C59" t="s">
        <v>879</v>
      </c>
      <c r="D59" t="s">
        <v>3365</v>
      </c>
      <c r="G59" s="39">
        <v>15.51</v>
      </c>
    </row>
    <row r="60" spans="1:7" x14ac:dyDescent="0.2">
      <c r="A60" s="77">
        <v>41448</v>
      </c>
      <c r="C60" t="s">
        <v>898</v>
      </c>
      <c r="D60" t="s">
        <v>7321</v>
      </c>
      <c r="E60" s="6" t="s">
        <v>3872</v>
      </c>
      <c r="G60" s="39">
        <v>5</v>
      </c>
    </row>
    <row r="61" spans="1:7" x14ac:dyDescent="0.2">
      <c r="A61" s="77">
        <v>41448</v>
      </c>
      <c r="C61" t="s">
        <v>898</v>
      </c>
      <c r="D61" t="s">
        <v>3365</v>
      </c>
      <c r="G61" s="39">
        <v>40.74</v>
      </c>
    </row>
    <row r="62" spans="1:7" x14ac:dyDescent="0.2">
      <c r="A62" s="77">
        <v>41449</v>
      </c>
      <c r="C62" t="s">
        <v>81</v>
      </c>
      <c r="D62" t="s">
        <v>3484</v>
      </c>
      <c r="G62" s="39">
        <v>43</v>
      </c>
    </row>
    <row r="63" spans="1:7" x14ac:dyDescent="0.2">
      <c r="A63" s="77">
        <v>41449</v>
      </c>
      <c r="C63" t="s">
        <v>1563</v>
      </c>
      <c r="D63" t="s">
        <v>7321</v>
      </c>
      <c r="G63" s="39">
        <v>24.99</v>
      </c>
    </row>
    <row r="64" spans="1:7" x14ac:dyDescent="0.2">
      <c r="A64" s="77">
        <v>41449</v>
      </c>
      <c r="C64" t="s">
        <v>7996</v>
      </c>
      <c r="D64" t="s">
        <v>3484</v>
      </c>
      <c r="G64" s="39">
        <v>11.1</v>
      </c>
    </row>
    <row r="65" spans="1:7" x14ac:dyDescent="0.2">
      <c r="A65" s="77">
        <v>41449</v>
      </c>
      <c r="C65" t="s">
        <v>4595</v>
      </c>
      <c r="D65" t="s">
        <v>3370</v>
      </c>
      <c r="G65" s="39">
        <v>7.2</v>
      </c>
    </row>
    <row r="66" spans="1:7" x14ac:dyDescent="0.2">
      <c r="A66" s="77">
        <v>41449</v>
      </c>
      <c r="C66" t="s">
        <v>4045</v>
      </c>
      <c r="D66" t="s">
        <v>7321</v>
      </c>
      <c r="E66" s="6" t="s">
        <v>211</v>
      </c>
      <c r="G66" s="39">
        <v>21.24</v>
      </c>
    </row>
    <row r="67" spans="1:7" x14ac:dyDescent="0.2">
      <c r="A67" s="77">
        <v>41450</v>
      </c>
      <c r="C67" t="s">
        <v>5137</v>
      </c>
      <c r="D67" t="s">
        <v>3365</v>
      </c>
      <c r="G67" s="39">
        <v>6.28</v>
      </c>
    </row>
    <row r="68" spans="1:7" x14ac:dyDescent="0.2">
      <c r="A68" s="77">
        <v>41451</v>
      </c>
      <c r="C68" t="s">
        <v>895</v>
      </c>
      <c r="D68" t="s">
        <v>3488</v>
      </c>
      <c r="G68" s="39">
        <v>30</v>
      </c>
    </row>
    <row r="69" spans="1:7" x14ac:dyDescent="0.2">
      <c r="A69" s="77">
        <v>41451</v>
      </c>
      <c r="C69" t="s">
        <v>2205</v>
      </c>
      <c r="D69" t="s">
        <v>3484</v>
      </c>
      <c r="E69" s="6" t="s">
        <v>210</v>
      </c>
      <c r="G69" s="39">
        <v>4.8</v>
      </c>
    </row>
    <row r="70" spans="1:7" x14ac:dyDescent="0.2">
      <c r="A70" s="77">
        <v>41452</v>
      </c>
      <c r="C70" t="s">
        <v>4915</v>
      </c>
      <c r="D70" t="s">
        <v>4600</v>
      </c>
      <c r="G70" s="39">
        <v>18.8</v>
      </c>
    </row>
    <row r="71" spans="1:7" x14ac:dyDescent="0.2">
      <c r="A71" s="77">
        <v>41452</v>
      </c>
      <c r="C71" t="s">
        <v>2203</v>
      </c>
      <c r="D71" t="s">
        <v>4600</v>
      </c>
      <c r="E71" s="6" t="s">
        <v>208</v>
      </c>
      <c r="G71" s="39">
        <v>15</v>
      </c>
    </row>
    <row r="72" spans="1:7" x14ac:dyDescent="0.2">
      <c r="A72" s="77">
        <v>41452</v>
      </c>
      <c r="C72" t="s">
        <v>1938</v>
      </c>
      <c r="D72" t="s">
        <v>7321</v>
      </c>
      <c r="E72" s="6" t="s">
        <v>2216</v>
      </c>
      <c r="G72" s="39">
        <v>12.98</v>
      </c>
    </row>
    <row r="73" spans="1:7" x14ac:dyDescent="0.2">
      <c r="A73" s="77">
        <v>41453</v>
      </c>
      <c r="C73" t="s">
        <v>3970</v>
      </c>
      <c r="D73" t="s">
        <v>3484</v>
      </c>
      <c r="G73" s="39">
        <v>39.200000000000003</v>
      </c>
    </row>
    <row r="74" spans="1:7" x14ac:dyDescent="0.2">
      <c r="A74" s="77">
        <v>41453</v>
      </c>
      <c r="C74" t="s">
        <v>5137</v>
      </c>
      <c r="D74" t="s">
        <v>3365</v>
      </c>
      <c r="G74" s="39">
        <v>4.6100000000000003</v>
      </c>
    </row>
    <row r="75" spans="1:7" x14ac:dyDescent="0.2">
      <c r="A75" s="77">
        <v>41454</v>
      </c>
      <c r="C75" t="s">
        <v>5137</v>
      </c>
      <c r="D75" t="s">
        <v>3365</v>
      </c>
      <c r="G75" s="39">
        <v>19.96</v>
      </c>
    </row>
    <row r="76" spans="1:7" x14ac:dyDescent="0.2">
      <c r="A76" s="77">
        <v>41454</v>
      </c>
      <c r="C76" t="s">
        <v>879</v>
      </c>
      <c r="D76" t="s">
        <v>3365</v>
      </c>
      <c r="G76" s="39">
        <v>13.93</v>
      </c>
    </row>
    <row r="77" spans="1:7" x14ac:dyDescent="0.2">
      <c r="A77" s="77">
        <v>41456</v>
      </c>
      <c r="C77" t="s">
        <v>6085</v>
      </c>
      <c r="D77" t="s">
        <v>7321</v>
      </c>
      <c r="E77" s="6" t="s">
        <v>207</v>
      </c>
      <c r="G77" s="39">
        <v>20</v>
      </c>
    </row>
    <row r="78" spans="1:7" x14ac:dyDescent="0.2">
      <c r="A78" s="77">
        <v>41456</v>
      </c>
      <c r="C78" t="s">
        <v>6085</v>
      </c>
      <c r="D78" t="s">
        <v>3365</v>
      </c>
      <c r="G78" s="39">
        <v>15.88</v>
      </c>
    </row>
    <row r="79" spans="1:7" x14ac:dyDescent="0.2">
      <c r="A79" s="77">
        <v>41456</v>
      </c>
      <c r="C79" t="s">
        <v>5137</v>
      </c>
      <c r="D79" t="s">
        <v>3365</v>
      </c>
      <c r="G79" s="39">
        <v>6.78</v>
      </c>
    </row>
    <row r="80" spans="1:7" x14ac:dyDescent="0.2">
      <c r="A80" s="77">
        <v>41456</v>
      </c>
      <c r="C80" t="s">
        <v>2210</v>
      </c>
      <c r="D80" t="s">
        <v>3484</v>
      </c>
      <c r="G80" s="39">
        <v>1.9</v>
      </c>
    </row>
    <row r="81" spans="1:7" x14ac:dyDescent="0.2">
      <c r="A81" s="77">
        <v>41447</v>
      </c>
      <c r="C81" t="s">
        <v>5137</v>
      </c>
      <c r="D81" t="s">
        <v>3370</v>
      </c>
      <c r="G81" s="39">
        <v>7.5</v>
      </c>
    </row>
    <row r="82" spans="1:7" x14ac:dyDescent="0.2">
      <c r="A82" s="77">
        <v>41447</v>
      </c>
      <c r="C82" t="s">
        <v>5137</v>
      </c>
      <c r="D82" t="s">
        <v>3365</v>
      </c>
      <c r="G82" s="39">
        <v>17.2</v>
      </c>
    </row>
    <row r="83" spans="1:7" x14ac:dyDescent="0.2">
      <c r="A83" s="77">
        <v>41444</v>
      </c>
      <c r="C83" t="s">
        <v>5137</v>
      </c>
      <c r="D83" t="s">
        <v>3365</v>
      </c>
      <c r="G83" s="39">
        <v>2.98</v>
      </c>
    </row>
    <row r="84" spans="1:7" x14ac:dyDescent="0.2">
      <c r="A84" s="77">
        <v>41429</v>
      </c>
      <c r="C84" t="s">
        <v>3358</v>
      </c>
      <c r="D84" t="s">
        <v>4600</v>
      </c>
      <c r="G84" s="39">
        <v>10.98</v>
      </c>
    </row>
    <row r="85" spans="1:7" x14ac:dyDescent="0.2">
      <c r="A85" s="77">
        <v>41429</v>
      </c>
      <c r="C85" t="s">
        <v>683</v>
      </c>
      <c r="D85" t="s">
        <v>3365</v>
      </c>
      <c r="G85" s="39">
        <v>9.59</v>
      </c>
    </row>
    <row r="86" spans="1:7" x14ac:dyDescent="0.2">
      <c r="A86" s="77">
        <v>41431</v>
      </c>
      <c r="C86" t="s">
        <v>683</v>
      </c>
      <c r="D86" t="s">
        <v>3365</v>
      </c>
      <c r="G86" s="39">
        <v>32.950000000000003</v>
      </c>
    </row>
    <row r="87" spans="1:7" x14ac:dyDescent="0.2">
      <c r="A87" s="77">
        <v>41433</v>
      </c>
      <c r="C87" t="s">
        <v>683</v>
      </c>
      <c r="D87" t="s">
        <v>3488</v>
      </c>
      <c r="E87" s="6" t="s">
        <v>1680</v>
      </c>
      <c r="G87" s="39">
        <v>23</v>
      </c>
    </row>
    <row r="88" spans="1:7" x14ac:dyDescent="0.2">
      <c r="A88" s="77">
        <v>41433</v>
      </c>
      <c r="C88" t="s">
        <v>683</v>
      </c>
      <c r="D88" t="s">
        <v>3365</v>
      </c>
      <c r="G88" s="39">
        <v>6.36</v>
      </c>
    </row>
    <row r="89" spans="1:7" x14ac:dyDescent="0.2">
      <c r="A89" s="77">
        <v>41435</v>
      </c>
      <c r="C89" t="s">
        <v>683</v>
      </c>
      <c r="D89" t="s">
        <v>3365</v>
      </c>
      <c r="G89" s="39">
        <v>17.68</v>
      </c>
    </row>
    <row r="90" spans="1:7" x14ac:dyDescent="0.2">
      <c r="A90" s="77">
        <v>41437</v>
      </c>
      <c r="C90" t="s">
        <v>683</v>
      </c>
      <c r="D90" t="s">
        <v>3365</v>
      </c>
      <c r="G90" s="39">
        <v>110.18</v>
      </c>
    </row>
    <row r="91" spans="1:7" x14ac:dyDescent="0.2">
      <c r="A91" s="77">
        <v>41441</v>
      </c>
      <c r="C91" t="s">
        <v>683</v>
      </c>
      <c r="D91" t="s">
        <v>3365</v>
      </c>
      <c r="G91" s="39">
        <v>108.36</v>
      </c>
    </row>
    <row r="92" spans="1:7" x14ac:dyDescent="0.2">
      <c r="A92" s="77">
        <v>41441</v>
      </c>
      <c r="C92" t="s">
        <v>683</v>
      </c>
      <c r="D92" t="s">
        <v>3370</v>
      </c>
      <c r="E92" s="6" t="s">
        <v>1681</v>
      </c>
      <c r="G92" s="39">
        <v>2.5</v>
      </c>
    </row>
    <row r="93" spans="1:7" x14ac:dyDescent="0.2">
      <c r="A93" s="77">
        <v>41441</v>
      </c>
      <c r="C93" t="s">
        <v>683</v>
      </c>
      <c r="D93" t="s">
        <v>3379</v>
      </c>
      <c r="E93" s="6" t="s">
        <v>1682</v>
      </c>
      <c r="G93" s="39">
        <v>6</v>
      </c>
    </row>
    <row r="94" spans="1:7" x14ac:dyDescent="0.2">
      <c r="A94" s="77">
        <v>41441</v>
      </c>
      <c r="C94" t="s">
        <v>683</v>
      </c>
      <c r="D94" t="s">
        <v>3365</v>
      </c>
      <c r="G94" s="39">
        <v>90.7</v>
      </c>
    </row>
    <row r="95" spans="1:7" x14ac:dyDescent="0.2">
      <c r="A95" s="77">
        <v>41449</v>
      </c>
      <c r="C95" t="s">
        <v>683</v>
      </c>
      <c r="D95" t="s">
        <v>3365</v>
      </c>
      <c r="G95" s="39">
        <v>20.68</v>
      </c>
    </row>
    <row r="96" spans="1:7" x14ac:dyDescent="0.2">
      <c r="A96" s="77">
        <v>41450</v>
      </c>
      <c r="C96" t="s">
        <v>683</v>
      </c>
      <c r="D96" t="s">
        <v>3365</v>
      </c>
      <c r="G96" s="39">
        <v>57.93</v>
      </c>
    </row>
    <row r="97" spans="1:7" x14ac:dyDescent="0.2">
      <c r="A97" s="77">
        <v>41453</v>
      </c>
      <c r="C97" t="s">
        <v>683</v>
      </c>
      <c r="D97" t="s">
        <v>3365</v>
      </c>
      <c r="G97" s="39">
        <v>7.74</v>
      </c>
    </row>
    <row r="98" spans="1:7" x14ac:dyDescent="0.2">
      <c r="A98" s="77">
        <v>41456</v>
      </c>
      <c r="C98" t="s">
        <v>683</v>
      </c>
      <c r="D98" t="s">
        <v>3365</v>
      </c>
      <c r="G98" s="39">
        <v>10.119999999999999</v>
      </c>
    </row>
    <row r="99" spans="1:7" x14ac:dyDescent="0.2">
      <c r="A99" s="77">
        <v>41445</v>
      </c>
      <c r="C99" t="s">
        <v>3696</v>
      </c>
      <c r="D99" t="s">
        <v>3488</v>
      </c>
      <c r="E99" s="6" t="s">
        <v>3875</v>
      </c>
      <c r="G99" s="39">
        <v>60</v>
      </c>
    </row>
    <row r="100" spans="1:7" x14ac:dyDescent="0.2">
      <c r="A100" s="77">
        <v>41445</v>
      </c>
      <c r="C100" t="s">
        <v>3696</v>
      </c>
      <c r="D100" t="s">
        <v>3488</v>
      </c>
      <c r="E100" s="6" t="s">
        <v>2957</v>
      </c>
      <c r="G100" s="39">
        <v>20</v>
      </c>
    </row>
    <row r="101" spans="1:7" x14ac:dyDescent="0.2">
      <c r="A101" s="77">
        <v>41426</v>
      </c>
      <c r="C101" t="s">
        <v>4595</v>
      </c>
      <c r="D101" t="s">
        <v>3370</v>
      </c>
      <c r="E101" s="6" t="s">
        <v>3877</v>
      </c>
      <c r="G101" s="39">
        <v>220</v>
      </c>
    </row>
  </sheetData>
  <autoFilter ref="C10:E101"/>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82945" r:id="rId4" name="RefreshButton">
          <controlPr autoLine="0" autoPict="0" r:id="rId5">
            <anchor moveWithCells="1">
              <from>
                <xdr:col>8</xdr:col>
                <xdr:colOff>161925</xdr:colOff>
                <xdr:row>0</xdr:row>
                <xdr:rowOff>76200</xdr:rowOff>
              </from>
              <to>
                <xdr:col>8</xdr:col>
                <xdr:colOff>1419225</xdr:colOff>
                <xdr:row>2</xdr:row>
                <xdr:rowOff>57150</xdr:rowOff>
              </to>
            </anchor>
          </controlPr>
        </control>
      </mc:Choice>
      <mc:Fallback>
        <control shapeId="82945" r:id="rId4" name="Refresh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47"/>
  </sheetPr>
  <dimension ref="A1:E20"/>
  <sheetViews>
    <sheetView workbookViewId="0">
      <selection activeCell="B22" sqref="B22"/>
    </sheetView>
  </sheetViews>
  <sheetFormatPr defaultRowHeight="12.75" x14ac:dyDescent="0.2"/>
  <cols>
    <col min="1" max="1" width="3.42578125" style="45" customWidth="1"/>
    <col min="2" max="2" width="31.42578125" style="45" customWidth="1"/>
    <col min="3" max="3" width="2" style="45" customWidth="1"/>
    <col min="4" max="4" width="18.5703125" style="69" customWidth="1"/>
    <col min="5" max="5" width="12.5703125" style="148" customWidth="1"/>
    <col min="6" max="16384" width="9.140625" style="45"/>
  </cols>
  <sheetData>
    <row r="1" spans="1:5" x14ac:dyDescent="0.2">
      <c r="A1" s="64"/>
      <c r="B1" s="62">
        <v>41368</v>
      </c>
      <c r="D1" s="69" t="s">
        <v>3647</v>
      </c>
    </row>
    <row r="2" spans="1:5" x14ac:dyDescent="0.2">
      <c r="B2" s="66">
        <v>12</v>
      </c>
      <c r="D2" s="69" t="s">
        <v>2169</v>
      </c>
    </row>
    <row r="3" spans="1:5" x14ac:dyDescent="0.2">
      <c r="D3" s="95" t="s">
        <v>6167</v>
      </c>
      <c r="E3" s="151" t="s">
        <v>336</v>
      </c>
    </row>
    <row r="4" spans="1:5" x14ac:dyDescent="0.2">
      <c r="D4" s="96" t="s">
        <v>3946</v>
      </c>
      <c r="E4" s="152" t="s">
        <v>3947</v>
      </c>
    </row>
    <row r="5" spans="1:5" x14ac:dyDescent="0.2">
      <c r="B5" s="98" t="s">
        <v>3943</v>
      </c>
      <c r="D5" s="70"/>
    </row>
    <row r="6" spans="1:5" x14ac:dyDescent="0.2">
      <c r="B6" s="87" t="s">
        <v>5133</v>
      </c>
      <c r="C6" s="99" t="s">
        <v>3945</v>
      </c>
      <c r="D6" s="89">
        <v>-2.0499999999999998</v>
      </c>
      <c r="E6" s="150" t="s">
        <v>4907</v>
      </c>
    </row>
    <row r="8" spans="1:5" x14ac:dyDescent="0.2">
      <c r="B8" s="98" t="s">
        <v>3944</v>
      </c>
      <c r="C8" s="99"/>
      <c r="D8" s="89"/>
    </row>
    <row r="9" spans="1:5" x14ac:dyDescent="0.2">
      <c r="B9" s="87" t="s">
        <v>6407</v>
      </c>
      <c r="C9" s="99" t="s">
        <v>1278</v>
      </c>
      <c r="D9" s="89">
        <v>-112.51</v>
      </c>
      <c r="E9" s="150" t="s">
        <v>4911</v>
      </c>
    </row>
    <row r="10" spans="1:5" x14ac:dyDescent="0.2">
      <c r="B10" s="87" t="s">
        <v>875</v>
      </c>
      <c r="C10" s="99" t="s">
        <v>1278</v>
      </c>
      <c r="D10" s="89">
        <v>-909.07</v>
      </c>
      <c r="E10" s="150" t="s">
        <v>4911</v>
      </c>
    </row>
    <row r="11" spans="1:5" x14ac:dyDescent="0.2">
      <c r="B11" s="153" t="s">
        <v>4583</v>
      </c>
      <c r="C11" s="99" t="s">
        <v>1278</v>
      </c>
      <c r="D11" s="89">
        <v>-12.5</v>
      </c>
      <c r="E11" s="150" t="s">
        <v>4911</v>
      </c>
    </row>
    <row r="12" spans="1:5" x14ac:dyDescent="0.2">
      <c r="B12" s="87" t="s">
        <v>5171</v>
      </c>
      <c r="C12" s="99" t="s">
        <v>1278</v>
      </c>
      <c r="D12" s="89">
        <v>0</v>
      </c>
      <c r="E12" s="150" t="s">
        <v>4907</v>
      </c>
    </row>
    <row r="13" spans="1:5" x14ac:dyDescent="0.2">
      <c r="B13" s="87" t="s">
        <v>6070</v>
      </c>
      <c r="C13" s="99" t="s">
        <v>1278</v>
      </c>
      <c r="D13" s="89">
        <v>-13000</v>
      </c>
      <c r="E13" s="150" t="s">
        <v>4911</v>
      </c>
    </row>
    <row r="15" spans="1:5" x14ac:dyDescent="0.2">
      <c r="B15" s="98" t="s">
        <v>4592</v>
      </c>
      <c r="C15" s="99"/>
      <c r="D15" s="89"/>
    </row>
    <row r="16" spans="1:5" x14ac:dyDescent="0.2">
      <c r="B16" s="153" t="s">
        <v>4593</v>
      </c>
      <c r="C16" s="99" t="s">
        <v>3640</v>
      </c>
      <c r="D16" s="89">
        <v>-73907.3</v>
      </c>
      <c r="E16" s="150" t="s">
        <v>4911</v>
      </c>
    </row>
    <row r="17" spans="2:5" x14ac:dyDescent="0.2">
      <c r="B17" s="153" t="s">
        <v>3622</v>
      </c>
      <c r="C17" s="99" t="s">
        <v>3640</v>
      </c>
      <c r="D17" s="89">
        <v>-2905.04</v>
      </c>
      <c r="E17" s="150" t="s">
        <v>4907</v>
      </c>
    </row>
    <row r="18" spans="2:5" x14ac:dyDescent="0.2">
      <c r="B18" s="87" t="s">
        <v>2601</v>
      </c>
      <c r="C18" s="99" t="s">
        <v>3640</v>
      </c>
      <c r="D18" s="89">
        <v>-94.76</v>
      </c>
      <c r="E18" s="150" t="s">
        <v>4907</v>
      </c>
    </row>
    <row r="19" spans="2:5" s="47" customFormat="1" ht="11.25" x14ac:dyDescent="0.2">
      <c r="B19" s="47" t="s">
        <v>6330</v>
      </c>
      <c r="D19" s="72"/>
      <c r="E19" s="149"/>
    </row>
    <row r="20" spans="2:5" s="47" customFormat="1" ht="11.25" x14ac:dyDescent="0.2">
      <c r="D20" s="72"/>
      <c r="E20" s="149"/>
    </row>
  </sheetData>
  <autoFilter ref="E4:E18"/>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93185"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93185" r:id="rId4" name="Refresh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1"/>
  <sheetViews>
    <sheetView workbookViewId="0">
      <selection activeCell="A6" sqref="A6"/>
    </sheetView>
  </sheetViews>
  <sheetFormatPr defaultRowHeight="12.75" x14ac:dyDescent="0.2"/>
  <cols>
    <col min="1" max="1" width="8.7109375" bestFit="1" customWidth="1"/>
    <col min="2" max="2" width="18.42578125" customWidth="1"/>
    <col min="3" max="3" width="35.42578125" customWidth="1"/>
    <col min="5" max="5" width="2.5703125" customWidth="1"/>
    <col min="6" max="6" width="10.7109375" customWidth="1"/>
    <col min="7" max="7" width="10.85546875" customWidth="1"/>
    <col min="9" max="9" width="10.140625" bestFit="1" customWidth="1"/>
  </cols>
  <sheetData>
    <row r="1" spans="1:7" x14ac:dyDescent="0.2">
      <c r="A1" s="34">
        <v>42398</v>
      </c>
      <c r="B1" s="35" t="s">
        <v>7174</v>
      </c>
      <c r="C1" s="35" t="s">
        <v>7741</v>
      </c>
      <c r="D1" s="36"/>
      <c r="E1" s="36" t="s">
        <v>6638</v>
      </c>
      <c r="F1" s="37">
        <v>180.58</v>
      </c>
      <c r="G1" s="38"/>
    </row>
    <row r="2" spans="1:7" x14ac:dyDescent="0.2">
      <c r="A2" s="34">
        <v>42394</v>
      </c>
      <c r="B2" s="35" t="s">
        <v>7206</v>
      </c>
      <c r="C2" s="35" t="s">
        <v>7742</v>
      </c>
      <c r="D2" s="36"/>
      <c r="E2" s="36" t="s">
        <v>6638</v>
      </c>
      <c r="F2" s="38"/>
      <c r="G2" s="37">
        <v>0.06</v>
      </c>
    </row>
    <row r="3" spans="1:7" x14ac:dyDescent="0.2">
      <c r="A3" s="34">
        <v>42383</v>
      </c>
      <c r="B3" s="35" t="s">
        <v>2984</v>
      </c>
      <c r="C3" s="35" t="s">
        <v>636</v>
      </c>
      <c r="D3" s="36"/>
      <c r="E3" s="36" t="s">
        <v>6638</v>
      </c>
      <c r="F3" s="38"/>
      <c r="G3" s="37">
        <v>29.3</v>
      </c>
    </row>
    <row r="4" spans="1:7" x14ac:dyDescent="0.2">
      <c r="A4" s="34">
        <v>42369</v>
      </c>
      <c r="B4" s="35" t="s">
        <v>7174</v>
      </c>
      <c r="C4" s="35" t="s">
        <v>7741</v>
      </c>
      <c r="D4" s="36"/>
      <c r="E4" s="36" t="s">
        <v>6638</v>
      </c>
      <c r="F4" s="37">
        <v>168.64</v>
      </c>
      <c r="G4" s="38"/>
    </row>
    <row r="5" spans="1:7" x14ac:dyDescent="0.2">
      <c r="A5" s="34">
        <v>42367</v>
      </c>
      <c r="B5" s="35" t="s">
        <v>7206</v>
      </c>
      <c r="C5" s="35" t="s">
        <v>7743</v>
      </c>
      <c r="D5" s="36"/>
      <c r="E5" s="36" t="s">
        <v>6638</v>
      </c>
      <c r="F5" s="38"/>
      <c r="G5" s="37">
        <v>0.09</v>
      </c>
    </row>
    <row r="6" spans="1:7" x14ac:dyDescent="0.2">
      <c r="A6" s="34"/>
      <c r="B6" s="35"/>
      <c r="C6" s="35"/>
      <c r="D6" s="36"/>
      <c r="E6" s="36"/>
      <c r="F6" s="37"/>
      <c r="G6" s="38"/>
    </row>
    <row r="7" spans="1:7" x14ac:dyDescent="0.2">
      <c r="A7" s="34"/>
      <c r="B7" s="35"/>
      <c r="C7" s="35"/>
      <c r="D7" s="36"/>
      <c r="E7" s="36"/>
      <c r="F7" s="37"/>
      <c r="G7" s="38"/>
    </row>
    <row r="8" spans="1:7" x14ac:dyDescent="0.2">
      <c r="A8" s="34"/>
      <c r="B8" s="35"/>
      <c r="C8" s="35"/>
      <c r="D8" s="36"/>
      <c r="E8" s="36"/>
      <c r="F8" s="37"/>
      <c r="G8" s="38"/>
    </row>
    <row r="9" spans="1:7" x14ac:dyDescent="0.2">
      <c r="A9" s="34"/>
      <c r="B9" s="35"/>
      <c r="C9" s="35"/>
      <c r="D9" s="36"/>
      <c r="E9" s="36"/>
      <c r="F9" s="37"/>
      <c r="G9" s="38"/>
    </row>
    <row r="10" spans="1:7" x14ac:dyDescent="0.2">
      <c r="A10" s="34"/>
      <c r="B10" s="35"/>
      <c r="C10" s="35"/>
      <c r="D10" s="36"/>
      <c r="E10" s="36"/>
      <c r="F10" s="38"/>
      <c r="G10" s="37"/>
    </row>
    <row r="11" spans="1:7" x14ac:dyDescent="0.2">
      <c r="A11" s="34"/>
      <c r="B11" s="35"/>
      <c r="C11" s="35"/>
      <c r="D11" s="36"/>
      <c r="E11" s="36"/>
      <c r="F11" s="37"/>
      <c r="G11" s="38"/>
    </row>
    <row r="12" spans="1:7" x14ac:dyDescent="0.2">
      <c r="A12" s="34"/>
      <c r="B12" s="35"/>
      <c r="C12" s="35"/>
      <c r="D12" s="36"/>
      <c r="E12" s="36"/>
      <c r="F12" s="37"/>
      <c r="G12" s="38"/>
    </row>
    <row r="13" spans="1:7" x14ac:dyDescent="0.2">
      <c r="A13" s="34"/>
      <c r="B13" s="35"/>
      <c r="C13" s="35"/>
      <c r="D13" s="36"/>
      <c r="E13" s="36"/>
      <c r="F13" s="37"/>
      <c r="G13" s="38"/>
    </row>
    <row r="14" spans="1:7" x14ac:dyDescent="0.2">
      <c r="A14" s="34"/>
      <c r="B14" s="35"/>
      <c r="C14" s="35"/>
      <c r="D14" s="36"/>
      <c r="E14" s="36"/>
      <c r="F14" s="37"/>
      <c r="G14" s="38"/>
    </row>
    <row r="15" spans="1:7" x14ac:dyDescent="0.2">
      <c r="A15" s="34"/>
      <c r="B15" s="35"/>
      <c r="C15" s="35"/>
      <c r="D15" s="36"/>
      <c r="E15" s="36"/>
      <c r="F15" s="37"/>
      <c r="G15" s="38"/>
    </row>
    <row r="16" spans="1:7" x14ac:dyDescent="0.2">
      <c r="A16" s="34"/>
      <c r="B16" s="35"/>
      <c r="C16" s="35"/>
      <c r="D16" s="36"/>
      <c r="E16" s="36"/>
      <c r="F16" s="37"/>
      <c r="G16" s="38"/>
    </row>
    <row r="17" spans="1:7" x14ac:dyDescent="0.2">
      <c r="A17" s="34"/>
      <c r="B17" s="35"/>
      <c r="C17" s="35"/>
      <c r="D17" s="36"/>
      <c r="E17" s="36"/>
      <c r="F17" s="37"/>
      <c r="G17" s="38"/>
    </row>
    <row r="18" spans="1:7" x14ac:dyDescent="0.2">
      <c r="A18" s="34"/>
      <c r="B18" s="35"/>
      <c r="C18" s="35"/>
      <c r="D18" s="36"/>
      <c r="E18" s="36"/>
      <c r="F18" s="37"/>
      <c r="G18" s="38"/>
    </row>
    <row r="19" spans="1:7" x14ac:dyDescent="0.2">
      <c r="A19" s="34"/>
      <c r="B19" s="35"/>
      <c r="C19" s="35"/>
      <c r="D19" s="36"/>
      <c r="E19" s="36"/>
      <c r="F19" s="38"/>
      <c r="G19" s="37"/>
    </row>
    <row r="20" spans="1:7" x14ac:dyDescent="0.2">
      <c r="A20" s="34"/>
      <c r="B20" s="35"/>
      <c r="C20" s="35"/>
      <c r="D20" s="36"/>
      <c r="E20" s="36"/>
      <c r="F20" s="37"/>
      <c r="G20" s="38"/>
    </row>
    <row r="21" spans="1:7" x14ac:dyDescent="0.2">
      <c r="A21" s="34"/>
      <c r="B21" s="35"/>
      <c r="C21" s="35"/>
      <c r="D21" s="36"/>
      <c r="E21" s="36"/>
      <c r="F21" s="37"/>
      <c r="G21" s="38"/>
    </row>
    <row r="22" spans="1:7" x14ac:dyDescent="0.2">
      <c r="A22" s="34"/>
      <c r="B22" s="35"/>
      <c r="C22" s="35"/>
      <c r="D22" s="36"/>
      <c r="E22" s="36"/>
      <c r="F22" s="37"/>
      <c r="G22" s="38"/>
    </row>
    <row r="23" spans="1:7" x14ac:dyDescent="0.2">
      <c r="A23" s="34"/>
      <c r="B23" s="35"/>
      <c r="C23" s="35"/>
      <c r="D23" s="36"/>
      <c r="E23" s="36"/>
      <c r="F23" s="37"/>
      <c r="G23" s="38"/>
    </row>
    <row r="24" spans="1:7" x14ac:dyDescent="0.2">
      <c r="A24" s="34"/>
      <c r="B24" s="35"/>
      <c r="C24" s="35"/>
      <c r="D24" s="36"/>
      <c r="E24" s="36"/>
      <c r="F24" s="37"/>
      <c r="G24" s="38"/>
    </row>
    <row r="25" spans="1:7" x14ac:dyDescent="0.2">
      <c r="A25" s="34"/>
      <c r="B25" s="35"/>
      <c r="C25" s="35"/>
      <c r="D25" s="36"/>
      <c r="E25" s="36"/>
      <c r="F25" s="37"/>
      <c r="G25" s="38"/>
    </row>
    <row r="26" spans="1:7" x14ac:dyDescent="0.2">
      <c r="A26" s="34"/>
      <c r="B26" s="35"/>
      <c r="C26" s="35"/>
      <c r="D26" s="36"/>
      <c r="E26" s="36"/>
      <c r="F26" s="37"/>
      <c r="G26" s="38"/>
    </row>
    <row r="27" spans="1:7" x14ac:dyDescent="0.2">
      <c r="A27" s="34"/>
      <c r="B27" s="35"/>
      <c r="C27" s="35"/>
      <c r="D27" s="36"/>
      <c r="E27" s="36"/>
      <c r="F27" s="37"/>
      <c r="G27" s="38"/>
    </row>
    <row r="28" spans="1:7" x14ac:dyDescent="0.2">
      <c r="A28" s="34"/>
      <c r="B28" s="35"/>
      <c r="C28" s="35"/>
      <c r="D28" s="36"/>
      <c r="E28" s="36"/>
      <c r="F28" s="37"/>
      <c r="G28" s="38"/>
    </row>
    <row r="29" spans="1:7" x14ac:dyDescent="0.2">
      <c r="A29" s="34"/>
      <c r="B29" s="35"/>
      <c r="C29" s="35"/>
      <c r="D29" s="36"/>
      <c r="E29" s="36"/>
      <c r="F29" s="37"/>
      <c r="G29" s="38"/>
    </row>
    <row r="30" spans="1:7" x14ac:dyDescent="0.2">
      <c r="A30" s="34"/>
      <c r="B30" s="35"/>
      <c r="C30" s="35"/>
      <c r="D30" s="36"/>
      <c r="E30" s="36"/>
      <c r="F30" s="37"/>
      <c r="G30" s="38"/>
    </row>
    <row r="31" spans="1:7" x14ac:dyDescent="0.2">
      <c r="A31" s="34"/>
      <c r="B31" s="35"/>
      <c r="C31" s="35"/>
      <c r="D31" s="36"/>
      <c r="E31" s="36"/>
      <c r="F31" s="37"/>
      <c r="G31" s="38"/>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4567" r:id="rId4" name="ImportVirginOneButton">
          <controlPr autoLine="0" r:id="rId5">
            <anchor moveWithCells="1">
              <from>
                <xdr:col>8</xdr:col>
                <xdr:colOff>314325</xdr:colOff>
                <xdr:row>0</xdr:row>
                <xdr:rowOff>0</xdr:rowOff>
              </from>
              <to>
                <xdr:col>9</xdr:col>
                <xdr:colOff>552450</xdr:colOff>
                <xdr:row>1</xdr:row>
                <xdr:rowOff>142875</xdr:rowOff>
              </to>
            </anchor>
          </controlPr>
        </control>
      </mc:Choice>
      <mc:Fallback>
        <control shapeId="74567" r:id="rId4" name="ImportVirginOne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82"/>
  <sheetViews>
    <sheetView workbookViewId="0">
      <selection activeCell="L5" sqref="L5"/>
    </sheetView>
  </sheetViews>
  <sheetFormatPr defaultRowHeight="12.75" x14ac:dyDescent="0.2"/>
  <cols>
    <col min="1" max="1" width="13.140625" customWidth="1"/>
    <col min="2" max="2" width="8.85546875" customWidth="1"/>
    <col min="3" max="3" width="17.5703125" customWidth="1"/>
    <col min="5" max="5" width="32.5703125" customWidth="1"/>
  </cols>
  <sheetData>
    <row r="1" spans="1:11" x14ac:dyDescent="0.2">
      <c r="A1" s="201">
        <v>42471</v>
      </c>
      <c r="B1" s="202"/>
      <c r="C1" s="201">
        <v>42469</v>
      </c>
      <c r="D1" s="202"/>
      <c r="E1" s="202" t="s">
        <v>2735</v>
      </c>
      <c r="F1" s="202"/>
      <c r="G1" s="202" t="s">
        <v>5657</v>
      </c>
      <c r="H1" s="202"/>
      <c r="I1" s="202" t="s">
        <v>5656</v>
      </c>
      <c r="J1" s="202"/>
      <c r="K1" s="203" t="s">
        <v>8855</v>
      </c>
    </row>
    <row r="2" spans="1:11" x14ac:dyDescent="0.2">
      <c r="A2" s="198">
        <v>42471</v>
      </c>
      <c r="B2" s="199"/>
      <c r="C2" s="198">
        <v>42470</v>
      </c>
      <c r="D2" s="199"/>
      <c r="E2" s="199" t="s">
        <v>748</v>
      </c>
      <c r="F2" s="199"/>
      <c r="G2" s="199" t="s">
        <v>5657</v>
      </c>
      <c r="H2" s="199"/>
      <c r="I2" s="199" t="s">
        <v>5656</v>
      </c>
      <c r="J2" s="199"/>
      <c r="K2" s="200" t="s">
        <v>8856</v>
      </c>
    </row>
    <row r="3" spans="1:11" x14ac:dyDescent="0.2">
      <c r="A3" s="201">
        <v>42483</v>
      </c>
      <c r="B3" s="202"/>
      <c r="C3" s="201">
        <v>42482</v>
      </c>
      <c r="D3" s="202"/>
      <c r="E3" s="202" t="s">
        <v>2735</v>
      </c>
      <c r="F3" s="202"/>
      <c r="G3" s="202" t="s">
        <v>5657</v>
      </c>
      <c r="H3" s="202"/>
      <c r="I3" s="202" t="s">
        <v>5656</v>
      </c>
      <c r="J3" s="202"/>
      <c r="K3" s="203" t="s">
        <v>8857</v>
      </c>
    </row>
    <row r="4" spans="1:11" x14ac:dyDescent="0.2">
      <c r="A4" s="198">
        <v>42469</v>
      </c>
      <c r="B4" s="199"/>
      <c r="C4" s="198">
        <v>42467</v>
      </c>
      <c r="D4" s="199"/>
      <c r="E4" s="199" t="s">
        <v>5565</v>
      </c>
      <c r="F4" s="199"/>
      <c r="G4" s="199" t="s">
        <v>2152</v>
      </c>
      <c r="H4" s="199"/>
      <c r="I4" s="199" t="s">
        <v>5656</v>
      </c>
      <c r="J4" s="199"/>
      <c r="K4" s="200" t="s">
        <v>8858</v>
      </c>
    </row>
    <row r="5" spans="1:11" x14ac:dyDescent="0.2">
      <c r="A5" s="201">
        <v>42469</v>
      </c>
      <c r="B5" s="202"/>
      <c r="C5" s="201">
        <v>42467</v>
      </c>
      <c r="D5" s="202"/>
      <c r="E5" s="202" t="s">
        <v>4151</v>
      </c>
      <c r="F5" s="202"/>
      <c r="G5" s="202" t="s">
        <v>5657</v>
      </c>
      <c r="H5" s="202"/>
      <c r="I5" s="202" t="s">
        <v>5656</v>
      </c>
      <c r="J5" s="202"/>
      <c r="K5" s="203" t="s">
        <v>8859</v>
      </c>
    </row>
    <row r="6" spans="1:11" x14ac:dyDescent="0.2">
      <c r="A6" s="198">
        <v>42471</v>
      </c>
      <c r="B6" s="199"/>
      <c r="C6" s="198">
        <v>42469</v>
      </c>
      <c r="D6" s="199"/>
      <c r="E6" s="199" t="s">
        <v>3465</v>
      </c>
      <c r="F6" s="199"/>
      <c r="G6" s="199" t="s">
        <v>5657</v>
      </c>
      <c r="H6" s="199"/>
      <c r="I6" s="199" t="s">
        <v>5656</v>
      </c>
      <c r="J6" s="199"/>
      <c r="K6" s="200" t="s">
        <v>8860</v>
      </c>
    </row>
    <row r="7" spans="1:11" x14ac:dyDescent="0.2">
      <c r="A7" s="201">
        <v>42471</v>
      </c>
      <c r="B7" s="202"/>
      <c r="C7" s="201">
        <v>42469</v>
      </c>
      <c r="D7" s="202"/>
      <c r="E7" s="202" t="s">
        <v>1853</v>
      </c>
      <c r="F7" s="202"/>
      <c r="G7" s="202" t="s">
        <v>8861</v>
      </c>
      <c r="H7" s="202"/>
      <c r="I7" s="202" t="s">
        <v>5656</v>
      </c>
      <c r="J7" s="202"/>
      <c r="K7" s="203" t="s">
        <v>8862</v>
      </c>
    </row>
    <row r="8" spans="1:11" x14ac:dyDescent="0.2">
      <c r="A8" s="198">
        <v>42471</v>
      </c>
      <c r="B8" s="199"/>
      <c r="C8" s="198">
        <v>42469</v>
      </c>
      <c r="D8" s="199"/>
      <c r="E8" s="199" t="s">
        <v>7857</v>
      </c>
      <c r="F8" s="199"/>
      <c r="G8" s="199" t="s">
        <v>391</v>
      </c>
      <c r="H8" s="199"/>
      <c r="I8" s="199" t="s">
        <v>5656</v>
      </c>
      <c r="J8" s="199"/>
      <c r="K8" s="200" t="s">
        <v>8863</v>
      </c>
    </row>
    <row r="9" spans="1:11" x14ac:dyDescent="0.2">
      <c r="A9" s="201">
        <v>42471</v>
      </c>
      <c r="B9" s="202"/>
      <c r="C9" s="201">
        <v>42470</v>
      </c>
      <c r="D9" s="202"/>
      <c r="E9" s="202" t="s">
        <v>7833</v>
      </c>
      <c r="F9" s="202"/>
      <c r="G9" s="202" t="s">
        <v>8864</v>
      </c>
      <c r="H9" s="202"/>
      <c r="I9" s="202" t="s">
        <v>5656</v>
      </c>
      <c r="J9" s="202"/>
      <c r="K9" s="203" t="s">
        <v>8865</v>
      </c>
    </row>
    <row r="10" spans="1:11" x14ac:dyDescent="0.2">
      <c r="A10" s="198">
        <v>42472</v>
      </c>
      <c r="B10" s="199"/>
      <c r="C10" s="198">
        <v>42471</v>
      </c>
      <c r="D10" s="199"/>
      <c r="E10" s="199" t="s">
        <v>3175</v>
      </c>
      <c r="F10" s="199"/>
      <c r="G10" s="199" t="s">
        <v>6794</v>
      </c>
      <c r="H10" s="199"/>
      <c r="I10" s="199" t="s">
        <v>5656</v>
      </c>
      <c r="J10" s="199"/>
      <c r="K10" s="200" t="s">
        <v>8866</v>
      </c>
    </row>
    <row r="11" spans="1:11" x14ac:dyDescent="0.2">
      <c r="A11" s="201">
        <v>42472</v>
      </c>
      <c r="B11" s="202"/>
      <c r="C11" s="201">
        <v>42471</v>
      </c>
      <c r="D11" s="202"/>
      <c r="E11" s="202" t="s">
        <v>6199</v>
      </c>
      <c r="F11" s="202"/>
      <c r="G11" s="202" t="s">
        <v>6794</v>
      </c>
      <c r="H11" s="202"/>
      <c r="I11" s="202" t="s">
        <v>5656</v>
      </c>
      <c r="J11" s="202"/>
      <c r="K11" s="203" t="s">
        <v>8867</v>
      </c>
    </row>
    <row r="12" spans="1:11" x14ac:dyDescent="0.2">
      <c r="A12" s="198">
        <v>42472</v>
      </c>
      <c r="B12" s="199"/>
      <c r="C12" s="198">
        <v>42471</v>
      </c>
      <c r="D12" s="199"/>
      <c r="E12" s="199" t="s">
        <v>7582</v>
      </c>
      <c r="F12" s="199"/>
      <c r="G12" s="199" t="s">
        <v>1769</v>
      </c>
      <c r="H12" s="199"/>
      <c r="I12" s="199" t="s">
        <v>5656</v>
      </c>
      <c r="J12" s="199"/>
      <c r="K12" s="200" t="s">
        <v>8684</v>
      </c>
    </row>
    <row r="13" spans="1:11" x14ac:dyDescent="0.2">
      <c r="A13" s="201">
        <v>42472</v>
      </c>
      <c r="B13" s="202"/>
      <c r="C13" s="201">
        <v>42471</v>
      </c>
      <c r="D13" s="202"/>
      <c r="E13" s="202" t="s">
        <v>6195</v>
      </c>
      <c r="F13" s="202"/>
      <c r="G13" s="202" t="s">
        <v>390</v>
      </c>
      <c r="H13" s="202"/>
      <c r="I13" s="202" t="s">
        <v>5656</v>
      </c>
      <c r="J13" s="202"/>
      <c r="K13" s="203" t="s">
        <v>8868</v>
      </c>
    </row>
    <row r="14" spans="1:11" x14ac:dyDescent="0.2">
      <c r="A14" s="198">
        <v>42472</v>
      </c>
      <c r="B14" s="199"/>
      <c r="C14" s="198">
        <v>42471</v>
      </c>
      <c r="D14" s="199"/>
      <c r="E14" s="199" t="s">
        <v>3391</v>
      </c>
      <c r="F14" s="199"/>
      <c r="G14" s="199" t="s">
        <v>5657</v>
      </c>
      <c r="H14" s="199"/>
      <c r="I14" s="199" t="s">
        <v>5656</v>
      </c>
      <c r="J14" s="199"/>
      <c r="K14" s="200" t="s">
        <v>8682</v>
      </c>
    </row>
    <row r="15" spans="1:11" x14ac:dyDescent="0.2">
      <c r="A15" s="201">
        <v>42472</v>
      </c>
      <c r="B15" s="202"/>
      <c r="C15" s="201">
        <v>42471</v>
      </c>
      <c r="D15" s="202"/>
      <c r="E15" s="202" t="s">
        <v>3967</v>
      </c>
      <c r="F15" s="202"/>
      <c r="G15" s="202" t="s">
        <v>5657</v>
      </c>
      <c r="H15" s="202"/>
      <c r="I15" s="202" t="s">
        <v>5656</v>
      </c>
      <c r="J15" s="202"/>
      <c r="K15" s="203" t="s">
        <v>8869</v>
      </c>
    </row>
    <row r="16" spans="1:11" x14ac:dyDescent="0.2">
      <c r="A16" s="198">
        <v>42473</v>
      </c>
      <c r="B16" s="199"/>
      <c r="C16" s="198">
        <v>42471</v>
      </c>
      <c r="D16" s="199"/>
      <c r="E16" s="199" t="s">
        <v>1584</v>
      </c>
      <c r="F16" s="199"/>
      <c r="G16" s="199" t="s">
        <v>5657</v>
      </c>
      <c r="H16" s="199"/>
      <c r="I16" s="199" t="s">
        <v>5656</v>
      </c>
      <c r="J16" s="199"/>
      <c r="K16" s="200" t="s">
        <v>8683</v>
      </c>
    </row>
    <row r="17" spans="1:11" x14ac:dyDescent="0.2">
      <c r="A17" s="201">
        <v>42473</v>
      </c>
      <c r="B17" s="202"/>
      <c r="C17" s="201">
        <v>42472</v>
      </c>
      <c r="D17" s="202"/>
      <c r="E17" s="202" t="s">
        <v>3175</v>
      </c>
      <c r="F17" s="202"/>
      <c r="G17" s="202" t="s">
        <v>6794</v>
      </c>
      <c r="H17" s="202"/>
      <c r="I17" s="202" t="s">
        <v>5656</v>
      </c>
      <c r="J17" s="202"/>
      <c r="K17" s="203" t="s">
        <v>8870</v>
      </c>
    </row>
    <row r="18" spans="1:11" x14ac:dyDescent="0.2">
      <c r="A18" s="198">
        <v>42473</v>
      </c>
      <c r="B18" s="199"/>
      <c r="C18" s="198">
        <v>42472</v>
      </c>
      <c r="D18" s="199"/>
      <c r="E18" s="199" t="s">
        <v>1422</v>
      </c>
      <c r="F18" s="199"/>
      <c r="G18" s="199">
        <v>35314369001</v>
      </c>
      <c r="H18" s="199"/>
      <c r="I18" s="199" t="s">
        <v>6793</v>
      </c>
      <c r="J18" s="199"/>
      <c r="K18" s="200" t="s">
        <v>389</v>
      </c>
    </row>
    <row r="19" spans="1:11" x14ac:dyDescent="0.2">
      <c r="A19" s="201">
        <v>42473</v>
      </c>
      <c r="B19" s="202"/>
      <c r="C19" s="201">
        <v>42472</v>
      </c>
      <c r="D19" s="202"/>
      <c r="E19" s="202" t="s">
        <v>3175</v>
      </c>
      <c r="F19" s="202"/>
      <c r="G19" s="202" t="s">
        <v>6794</v>
      </c>
      <c r="H19" s="202"/>
      <c r="I19" s="202" t="s">
        <v>5656</v>
      </c>
      <c r="J19" s="202"/>
      <c r="K19" s="203" t="s">
        <v>8871</v>
      </c>
    </row>
    <row r="20" spans="1:11" x14ac:dyDescent="0.2">
      <c r="A20" s="198">
        <v>42473</v>
      </c>
      <c r="B20" s="199"/>
      <c r="C20" s="198">
        <v>42472</v>
      </c>
      <c r="D20" s="199"/>
      <c r="E20" s="199" t="s">
        <v>1523</v>
      </c>
      <c r="F20" s="199"/>
      <c r="G20" s="199" t="s">
        <v>6858</v>
      </c>
      <c r="H20" s="199"/>
      <c r="I20" s="199" t="s">
        <v>5656</v>
      </c>
      <c r="J20" s="199"/>
      <c r="K20" s="200" t="s">
        <v>413</v>
      </c>
    </row>
    <row r="21" spans="1:11" x14ac:dyDescent="0.2">
      <c r="A21" s="201">
        <v>42474</v>
      </c>
      <c r="B21" s="202"/>
      <c r="C21" s="201">
        <v>42473</v>
      </c>
      <c r="D21" s="202"/>
      <c r="E21" s="202" t="s">
        <v>7586</v>
      </c>
      <c r="F21" s="202"/>
      <c r="G21" s="202" t="s">
        <v>390</v>
      </c>
      <c r="H21" s="202"/>
      <c r="I21" s="202" t="s">
        <v>5656</v>
      </c>
      <c r="J21" s="202"/>
      <c r="K21" s="203" t="s">
        <v>8872</v>
      </c>
    </row>
    <row r="22" spans="1:11" x14ac:dyDescent="0.2">
      <c r="A22" s="198">
        <v>42474</v>
      </c>
      <c r="B22" s="199"/>
      <c r="C22" s="198">
        <v>42473</v>
      </c>
      <c r="D22" s="199"/>
      <c r="E22" s="199" t="s">
        <v>8170</v>
      </c>
      <c r="F22" s="199"/>
      <c r="G22" s="199" t="s">
        <v>8873</v>
      </c>
      <c r="H22" s="199"/>
      <c r="I22" s="199" t="s">
        <v>5656</v>
      </c>
      <c r="J22" s="199"/>
      <c r="K22" s="200" t="s">
        <v>8874</v>
      </c>
    </row>
    <row r="23" spans="1:11" x14ac:dyDescent="0.2">
      <c r="A23" s="201">
        <v>42474</v>
      </c>
      <c r="B23" s="202"/>
      <c r="C23" s="201">
        <v>42473</v>
      </c>
      <c r="D23" s="202"/>
      <c r="E23" s="202" t="s">
        <v>3175</v>
      </c>
      <c r="F23" s="202"/>
      <c r="G23" s="202" t="s">
        <v>6794</v>
      </c>
      <c r="H23" s="202"/>
      <c r="I23" s="202" t="s">
        <v>5656</v>
      </c>
      <c r="J23" s="202"/>
      <c r="K23" s="203" t="s">
        <v>8875</v>
      </c>
    </row>
    <row r="24" spans="1:11" x14ac:dyDescent="0.2">
      <c r="A24" s="198">
        <v>42474</v>
      </c>
      <c r="B24" s="199"/>
      <c r="C24" s="198">
        <v>42473</v>
      </c>
      <c r="D24" s="199"/>
      <c r="E24" s="199" t="s">
        <v>8170</v>
      </c>
      <c r="F24" s="199"/>
      <c r="G24" s="199" t="s">
        <v>8873</v>
      </c>
      <c r="H24" s="199"/>
      <c r="I24" s="199" t="s">
        <v>5656</v>
      </c>
      <c r="J24" s="199"/>
      <c r="K24" s="200" t="s">
        <v>8876</v>
      </c>
    </row>
    <row r="25" spans="1:11" x14ac:dyDescent="0.2">
      <c r="A25" s="201">
        <v>42474</v>
      </c>
      <c r="B25" s="202"/>
      <c r="C25" s="201">
        <v>42473</v>
      </c>
      <c r="D25" s="202"/>
      <c r="E25" s="202" t="s">
        <v>3175</v>
      </c>
      <c r="F25" s="202"/>
      <c r="G25" s="202" t="s">
        <v>6794</v>
      </c>
      <c r="H25" s="202"/>
      <c r="I25" s="202" t="s">
        <v>5656</v>
      </c>
      <c r="J25" s="202"/>
      <c r="K25" s="203" t="s">
        <v>8799</v>
      </c>
    </row>
    <row r="26" spans="1:11" x14ac:dyDescent="0.2">
      <c r="A26" s="198">
        <v>42475</v>
      </c>
      <c r="B26" s="199"/>
      <c r="C26" s="198">
        <v>42474</v>
      </c>
      <c r="D26" s="199"/>
      <c r="E26" s="199" t="s">
        <v>3175</v>
      </c>
      <c r="F26" s="199"/>
      <c r="G26" s="199" t="s">
        <v>6794</v>
      </c>
      <c r="H26" s="199"/>
      <c r="I26" s="199" t="s">
        <v>5656</v>
      </c>
      <c r="J26" s="199"/>
      <c r="K26" s="200" t="s">
        <v>8877</v>
      </c>
    </row>
    <row r="27" spans="1:11" x14ac:dyDescent="0.2">
      <c r="A27" s="201">
        <v>42475</v>
      </c>
      <c r="B27" s="202"/>
      <c r="C27" s="201">
        <v>42474</v>
      </c>
      <c r="D27" s="202"/>
      <c r="E27" s="202" t="s">
        <v>3175</v>
      </c>
      <c r="F27" s="202"/>
      <c r="G27" s="202" t="s">
        <v>6794</v>
      </c>
      <c r="H27" s="202"/>
      <c r="I27" s="202" t="s">
        <v>5656</v>
      </c>
      <c r="J27" s="202"/>
      <c r="K27" s="203" t="s">
        <v>8878</v>
      </c>
    </row>
    <row r="28" spans="1:11" x14ac:dyDescent="0.2">
      <c r="A28" s="198">
        <v>42475</v>
      </c>
      <c r="B28" s="199"/>
      <c r="C28" s="198">
        <v>42474</v>
      </c>
      <c r="D28" s="199"/>
      <c r="E28" s="199" t="s">
        <v>8932</v>
      </c>
      <c r="F28" s="199"/>
      <c r="G28" s="199" t="s">
        <v>6794</v>
      </c>
      <c r="H28" s="199"/>
      <c r="I28" s="199" t="s">
        <v>5656</v>
      </c>
      <c r="J28" s="199"/>
      <c r="K28" s="200" t="s">
        <v>8802</v>
      </c>
    </row>
    <row r="29" spans="1:11" x14ac:dyDescent="0.2">
      <c r="A29" s="201">
        <v>42476</v>
      </c>
      <c r="B29" s="202"/>
      <c r="C29" s="201">
        <v>42475</v>
      </c>
      <c r="D29" s="202"/>
      <c r="E29" s="202" t="s">
        <v>1596</v>
      </c>
      <c r="F29" s="202"/>
      <c r="G29" s="202" t="s">
        <v>8879</v>
      </c>
      <c r="H29" s="202"/>
      <c r="I29" s="202" t="s">
        <v>5656</v>
      </c>
      <c r="J29" s="202"/>
      <c r="K29" s="203" t="s">
        <v>8880</v>
      </c>
    </row>
    <row r="30" spans="1:11" x14ac:dyDescent="0.2">
      <c r="A30" s="198">
        <v>42476</v>
      </c>
      <c r="B30" s="199"/>
      <c r="C30" s="198">
        <v>42475</v>
      </c>
      <c r="D30" s="199"/>
      <c r="E30" s="199" t="s">
        <v>704</v>
      </c>
      <c r="F30" s="199"/>
      <c r="G30" s="199" t="s">
        <v>7025</v>
      </c>
      <c r="H30" s="199"/>
      <c r="I30" s="199" t="s">
        <v>5656</v>
      </c>
      <c r="J30" s="199"/>
      <c r="K30" s="200" t="s">
        <v>8881</v>
      </c>
    </row>
    <row r="31" spans="1:11" x14ac:dyDescent="0.2">
      <c r="A31" s="201">
        <v>42476</v>
      </c>
      <c r="B31" s="202"/>
      <c r="C31" s="201">
        <v>42475</v>
      </c>
      <c r="D31" s="202"/>
      <c r="E31" s="202" t="s">
        <v>6234</v>
      </c>
      <c r="F31" s="202"/>
      <c r="G31" s="202" t="s">
        <v>6794</v>
      </c>
      <c r="H31" s="202"/>
      <c r="I31" s="202" t="s">
        <v>5656</v>
      </c>
      <c r="J31" s="202"/>
      <c r="K31" s="203" t="s">
        <v>8882</v>
      </c>
    </row>
    <row r="32" spans="1:11" x14ac:dyDescent="0.2">
      <c r="A32" s="198">
        <v>42478</v>
      </c>
      <c r="B32" s="199"/>
      <c r="C32" s="198">
        <v>42475</v>
      </c>
      <c r="D32" s="199"/>
      <c r="E32" s="199" t="s">
        <v>4151</v>
      </c>
      <c r="F32" s="199"/>
      <c r="G32" s="199" t="s">
        <v>5657</v>
      </c>
      <c r="H32" s="199"/>
      <c r="I32" s="199" t="s">
        <v>5656</v>
      </c>
      <c r="J32" s="199"/>
      <c r="K32" s="200" t="s">
        <v>8803</v>
      </c>
    </row>
    <row r="33" spans="1:11" x14ac:dyDescent="0.2">
      <c r="A33" s="201">
        <v>42478</v>
      </c>
      <c r="B33" s="202"/>
      <c r="C33" s="201">
        <v>42475</v>
      </c>
      <c r="D33" s="202"/>
      <c r="E33" s="202" t="s">
        <v>12</v>
      </c>
      <c r="F33" s="202"/>
      <c r="G33" s="202">
        <v>35314369001</v>
      </c>
      <c r="H33" s="202"/>
      <c r="I33" s="202" t="s">
        <v>5656</v>
      </c>
      <c r="J33" s="202"/>
      <c r="K33" s="203" t="s">
        <v>6857</v>
      </c>
    </row>
    <row r="34" spans="1:11" x14ac:dyDescent="0.2">
      <c r="A34" s="198">
        <v>42478</v>
      </c>
      <c r="B34" s="199"/>
      <c r="C34" s="198">
        <v>42475</v>
      </c>
      <c r="D34" s="199"/>
      <c r="E34" s="199" t="s">
        <v>4151</v>
      </c>
      <c r="F34" s="199"/>
      <c r="G34" s="199" t="s">
        <v>5657</v>
      </c>
      <c r="H34" s="199"/>
      <c r="I34" s="199" t="s">
        <v>5656</v>
      </c>
      <c r="J34" s="199"/>
      <c r="K34" s="200" t="s">
        <v>8883</v>
      </c>
    </row>
    <row r="35" spans="1:11" x14ac:dyDescent="0.2">
      <c r="A35" s="201">
        <v>42478</v>
      </c>
      <c r="B35" s="202"/>
      <c r="C35" s="201">
        <v>42476</v>
      </c>
      <c r="D35" s="202"/>
      <c r="E35" s="202" t="s">
        <v>2591</v>
      </c>
      <c r="F35" s="202"/>
      <c r="G35" s="202" t="s">
        <v>8804</v>
      </c>
      <c r="H35" s="202"/>
      <c r="I35" s="202" t="s">
        <v>5656</v>
      </c>
      <c r="J35" s="202"/>
      <c r="K35" s="203" t="s">
        <v>8884</v>
      </c>
    </row>
    <row r="36" spans="1:11" x14ac:dyDescent="0.2">
      <c r="A36" s="198">
        <v>42478</v>
      </c>
      <c r="B36" s="199"/>
      <c r="C36" s="198">
        <v>42476</v>
      </c>
      <c r="D36" s="199"/>
      <c r="E36" s="199" t="s">
        <v>8933</v>
      </c>
      <c r="F36" s="199"/>
      <c r="G36" s="199" t="s">
        <v>8885</v>
      </c>
      <c r="H36" s="199"/>
      <c r="I36" s="199" t="s">
        <v>5656</v>
      </c>
      <c r="J36" s="199"/>
      <c r="K36" s="200" t="s">
        <v>8886</v>
      </c>
    </row>
    <row r="37" spans="1:11" x14ac:dyDescent="0.2">
      <c r="A37" s="201">
        <v>42478</v>
      </c>
      <c r="B37" s="202"/>
      <c r="C37" s="201">
        <v>42476</v>
      </c>
      <c r="D37" s="202"/>
      <c r="E37" s="202" t="s">
        <v>8934</v>
      </c>
      <c r="F37" s="202"/>
      <c r="G37" s="202" t="s">
        <v>390</v>
      </c>
      <c r="H37" s="202"/>
      <c r="I37" s="202" t="s">
        <v>5656</v>
      </c>
      <c r="J37" s="202"/>
      <c r="K37" s="203" t="s">
        <v>8887</v>
      </c>
    </row>
    <row r="38" spans="1:11" x14ac:dyDescent="0.2">
      <c r="A38" s="198">
        <v>42478</v>
      </c>
      <c r="B38" s="199"/>
      <c r="C38" s="198">
        <v>42476</v>
      </c>
      <c r="D38" s="199"/>
      <c r="E38" s="199" t="s">
        <v>8935</v>
      </c>
      <c r="F38" s="199"/>
      <c r="G38" s="199" t="s">
        <v>8885</v>
      </c>
      <c r="H38" s="199"/>
      <c r="I38" s="199" t="s">
        <v>5656</v>
      </c>
      <c r="J38" s="199"/>
      <c r="K38" s="200" t="s">
        <v>8888</v>
      </c>
    </row>
    <row r="39" spans="1:11" x14ac:dyDescent="0.2">
      <c r="A39" s="201">
        <v>42478</v>
      </c>
      <c r="B39" s="202"/>
      <c r="C39" s="201">
        <v>42476</v>
      </c>
      <c r="D39" s="202"/>
      <c r="E39" s="202" t="s">
        <v>6404</v>
      </c>
      <c r="F39" s="202"/>
      <c r="G39" s="202" t="s">
        <v>8873</v>
      </c>
      <c r="H39" s="202"/>
      <c r="I39" s="202" t="s">
        <v>5656</v>
      </c>
      <c r="J39" s="202"/>
      <c r="K39" s="203" t="s">
        <v>8889</v>
      </c>
    </row>
    <row r="40" spans="1:11" x14ac:dyDescent="0.2">
      <c r="A40" s="198">
        <v>42478</v>
      </c>
      <c r="B40" s="199"/>
      <c r="C40" s="198">
        <v>42477</v>
      </c>
      <c r="D40" s="199"/>
      <c r="E40" s="199" t="s">
        <v>1638</v>
      </c>
      <c r="F40" s="199"/>
      <c r="G40" s="199" t="s">
        <v>8879</v>
      </c>
      <c r="H40" s="199"/>
      <c r="I40" s="199" t="s">
        <v>5656</v>
      </c>
      <c r="J40" s="199"/>
      <c r="K40" s="200" t="s">
        <v>8890</v>
      </c>
    </row>
    <row r="41" spans="1:11" x14ac:dyDescent="0.2">
      <c r="A41" s="201">
        <v>42479</v>
      </c>
      <c r="B41" s="202"/>
      <c r="C41" s="201">
        <v>42477</v>
      </c>
      <c r="D41" s="202"/>
      <c r="E41" s="202" t="s">
        <v>6400</v>
      </c>
      <c r="F41" s="202"/>
      <c r="G41" s="202" t="s">
        <v>8891</v>
      </c>
      <c r="H41" s="202"/>
      <c r="I41" s="202" t="s">
        <v>5656</v>
      </c>
      <c r="J41" s="202"/>
      <c r="K41" s="203" t="s">
        <v>8892</v>
      </c>
    </row>
    <row r="42" spans="1:11" x14ac:dyDescent="0.2">
      <c r="A42" s="198">
        <v>42479</v>
      </c>
      <c r="B42" s="199"/>
      <c r="C42" s="198">
        <v>42478</v>
      </c>
      <c r="D42" s="199"/>
      <c r="E42" s="199" t="s">
        <v>8689</v>
      </c>
      <c r="F42" s="199"/>
      <c r="G42" s="199" t="s">
        <v>8873</v>
      </c>
      <c r="H42" s="199"/>
      <c r="I42" s="199" t="s">
        <v>5656</v>
      </c>
      <c r="J42" s="199"/>
      <c r="K42" s="200" t="s">
        <v>8893</v>
      </c>
    </row>
    <row r="43" spans="1:11" x14ac:dyDescent="0.2">
      <c r="A43" s="201">
        <v>42479</v>
      </c>
      <c r="B43" s="202"/>
      <c r="C43" s="201">
        <v>42478</v>
      </c>
      <c r="D43" s="202"/>
      <c r="E43" s="202" t="s">
        <v>3793</v>
      </c>
      <c r="F43" s="202"/>
      <c r="G43" s="202" t="s">
        <v>390</v>
      </c>
      <c r="H43" s="202"/>
      <c r="I43" s="202" t="s">
        <v>5656</v>
      </c>
      <c r="J43" s="202"/>
      <c r="K43" s="203" t="s">
        <v>8894</v>
      </c>
    </row>
    <row r="44" spans="1:11" x14ac:dyDescent="0.2">
      <c r="A44" s="198">
        <v>42479</v>
      </c>
      <c r="B44" s="199"/>
      <c r="C44" s="198">
        <v>42478</v>
      </c>
      <c r="D44" s="199"/>
      <c r="E44" s="199" t="s">
        <v>1584</v>
      </c>
      <c r="F44" s="199"/>
      <c r="G44" s="199" t="s">
        <v>5657</v>
      </c>
      <c r="H44" s="199"/>
      <c r="I44" s="199" t="s">
        <v>5656</v>
      </c>
      <c r="J44" s="199"/>
      <c r="K44" s="200" t="s">
        <v>8895</v>
      </c>
    </row>
    <row r="45" spans="1:11" x14ac:dyDescent="0.2">
      <c r="A45" s="201">
        <v>42479</v>
      </c>
      <c r="B45" s="202"/>
      <c r="C45" s="201">
        <v>42478</v>
      </c>
      <c r="D45" s="202"/>
      <c r="E45" s="202" t="s">
        <v>6195</v>
      </c>
      <c r="F45" s="202"/>
      <c r="G45" s="202" t="s">
        <v>390</v>
      </c>
      <c r="H45" s="202"/>
      <c r="I45" s="202" t="s">
        <v>5656</v>
      </c>
      <c r="J45" s="202"/>
      <c r="K45" s="203" t="s">
        <v>8896</v>
      </c>
    </row>
    <row r="46" spans="1:11" x14ac:dyDescent="0.2">
      <c r="A46" s="198">
        <v>42480</v>
      </c>
      <c r="B46" s="199"/>
      <c r="C46" s="198">
        <v>42479</v>
      </c>
      <c r="D46" s="199"/>
      <c r="E46" s="199" t="s">
        <v>1603</v>
      </c>
      <c r="F46" s="199"/>
      <c r="G46" s="199" t="s">
        <v>8897</v>
      </c>
      <c r="H46" s="199"/>
      <c r="I46" s="199" t="s">
        <v>5656</v>
      </c>
      <c r="J46" s="199"/>
      <c r="K46" s="200" t="s">
        <v>8898</v>
      </c>
    </row>
    <row r="47" spans="1:11" x14ac:dyDescent="0.2">
      <c r="A47" s="201">
        <v>42481</v>
      </c>
      <c r="B47" s="202"/>
      <c r="C47" s="201">
        <v>42480</v>
      </c>
      <c r="D47" s="202"/>
      <c r="E47" s="202" t="s">
        <v>8936</v>
      </c>
      <c r="F47" s="202"/>
      <c r="G47" s="202" t="s">
        <v>8899</v>
      </c>
      <c r="H47" s="202"/>
      <c r="I47" s="202" t="s">
        <v>5656</v>
      </c>
      <c r="J47" s="202"/>
      <c r="K47" s="203" t="s">
        <v>8900</v>
      </c>
    </row>
    <row r="48" spans="1:11" x14ac:dyDescent="0.2">
      <c r="A48" s="198">
        <v>42481</v>
      </c>
      <c r="B48" s="199"/>
      <c r="C48" s="198">
        <v>42480</v>
      </c>
      <c r="D48" s="199"/>
      <c r="E48" s="199" t="s">
        <v>8937</v>
      </c>
      <c r="F48" s="199"/>
      <c r="G48" s="199" t="s">
        <v>8899</v>
      </c>
      <c r="H48" s="199"/>
      <c r="I48" s="199" t="s">
        <v>5656</v>
      </c>
      <c r="J48" s="199"/>
      <c r="K48" s="200" t="s">
        <v>8901</v>
      </c>
    </row>
    <row r="49" spans="1:11" x14ac:dyDescent="0.2">
      <c r="A49" s="201">
        <v>42481</v>
      </c>
      <c r="B49" s="202"/>
      <c r="C49" s="201">
        <v>42480</v>
      </c>
      <c r="D49" s="202"/>
      <c r="E49" s="202" t="s">
        <v>8938</v>
      </c>
      <c r="F49" s="202"/>
      <c r="G49" s="202" t="s">
        <v>8899</v>
      </c>
      <c r="H49" s="202"/>
      <c r="I49" s="202" t="s">
        <v>5656</v>
      </c>
      <c r="J49" s="202"/>
      <c r="K49" s="203" t="s">
        <v>8902</v>
      </c>
    </row>
    <row r="50" spans="1:11" x14ac:dyDescent="0.2">
      <c r="A50" s="198">
        <v>42481</v>
      </c>
      <c r="B50" s="199"/>
      <c r="C50" s="198">
        <v>42480</v>
      </c>
      <c r="D50" s="199"/>
      <c r="E50" s="199" t="s">
        <v>3867</v>
      </c>
      <c r="F50" s="199"/>
      <c r="G50" s="199" t="s">
        <v>6794</v>
      </c>
      <c r="H50" s="199"/>
      <c r="I50" s="199" t="s">
        <v>5656</v>
      </c>
      <c r="J50" s="199"/>
      <c r="K50" s="200" t="s">
        <v>8903</v>
      </c>
    </row>
    <row r="51" spans="1:11" x14ac:dyDescent="0.2">
      <c r="A51" s="201">
        <v>42481</v>
      </c>
      <c r="B51" s="202"/>
      <c r="C51" s="201">
        <v>42480</v>
      </c>
      <c r="D51" s="202"/>
      <c r="E51" s="202" t="s">
        <v>3050</v>
      </c>
      <c r="F51" s="202"/>
      <c r="G51" s="202" t="s">
        <v>7026</v>
      </c>
      <c r="H51" s="202"/>
      <c r="I51" s="202" t="s">
        <v>5656</v>
      </c>
      <c r="J51" s="202"/>
      <c r="K51" s="203" t="s">
        <v>8904</v>
      </c>
    </row>
    <row r="52" spans="1:11" x14ac:dyDescent="0.2">
      <c r="A52" s="198">
        <v>42481</v>
      </c>
      <c r="B52" s="199"/>
      <c r="C52" s="198">
        <v>42480</v>
      </c>
      <c r="D52" s="199"/>
      <c r="E52" s="199" t="s">
        <v>1686</v>
      </c>
      <c r="F52" s="199"/>
      <c r="G52" s="199" t="s">
        <v>8899</v>
      </c>
      <c r="H52" s="199"/>
      <c r="I52" s="199" t="s">
        <v>5656</v>
      </c>
      <c r="J52" s="199"/>
      <c r="K52" s="200" t="s">
        <v>8905</v>
      </c>
    </row>
    <row r="53" spans="1:11" x14ac:dyDescent="0.2">
      <c r="A53" s="201">
        <v>42481</v>
      </c>
      <c r="B53" s="202"/>
      <c r="C53" s="201">
        <v>42480</v>
      </c>
      <c r="D53" s="202"/>
      <c r="E53" s="202" t="s">
        <v>8939</v>
      </c>
      <c r="F53" s="202"/>
      <c r="G53" s="202" t="s">
        <v>8899</v>
      </c>
      <c r="H53" s="202"/>
      <c r="I53" s="202" t="s">
        <v>5656</v>
      </c>
      <c r="J53" s="202"/>
      <c r="K53" s="203" t="s">
        <v>8805</v>
      </c>
    </row>
    <row r="54" spans="1:11" x14ac:dyDescent="0.2">
      <c r="A54" s="198">
        <v>42482</v>
      </c>
      <c r="B54" s="199"/>
      <c r="C54" s="198">
        <v>42481</v>
      </c>
      <c r="D54" s="199"/>
      <c r="E54" s="199" t="s">
        <v>5768</v>
      </c>
      <c r="F54" s="199"/>
      <c r="G54" s="199" t="s">
        <v>8800</v>
      </c>
      <c r="H54" s="199"/>
      <c r="I54" s="199" t="s">
        <v>5656</v>
      </c>
      <c r="J54" s="199"/>
      <c r="K54" s="200" t="s">
        <v>8906</v>
      </c>
    </row>
    <row r="55" spans="1:11" x14ac:dyDescent="0.2">
      <c r="A55" s="201">
        <v>42482</v>
      </c>
      <c r="B55" s="202"/>
      <c r="C55" s="201">
        <v>42481</v>
      </c>
      <c r="D55" s="202"/>
      <c r="E55" s="202" t="s">
        <v>3005</v>
      </c>
      <c r="F55" s="202"/>
      <c r="G55" s="202" t="s">
        <v>5657</v>
      </c>
      <c r="H55" s="202"/>
      <c r="I55" s="202" t="s">
        <v>5656</v>
      </c>
      <c r="J55" s="202"/>
      <c r="K55" s="203" t="s">
        <v>8907</v>
      </c>
    </row>
    <row r="56" spans="1:11" x14ac:dyDescent="0.2">
      <c r="A56" s="198">
        <v>42482</v>
      </c>
      <c r="B56" s="199"/>
      <c r="C56" s="198">
        <v>42481</v>
      </c>
      <c r="D56" s="199"/>
      <c r="E56" s="199" t="s">
        <v>6208</v>
      </c>
      <c r="F56" s="199"/>
      <c r="G56" s="199" t="s">
        <v>390</v>
      </c>
      <c r="H56" s="199"/>
      <c r="I56" s="199" t="s">
        <v>5656</v>
      </c>
      <c r="J56" s="199"/>
      <c r="K56" s="200" t="s">
        <v>8908</v>
      </c>
    </row>
    <row r="57" spans="1:11" x14ac:dyDescent="0.2">
      <c r="A57" s="201">
        <v>42482</v>
      </c>
      <c r="B57" s="202"/>
      <c r="C57" s="201">
        <v>42481</v>
      </c>
      <c r="D57" s="202"/>
      <c r="E57" s="202" t="s">
        <v>8940</v>
      </c>
      <c r="F57" s="202"/>
      <c r="G57" s="202" t="s">
        <v>8873</v>
      </c>
      <c r="H57" s="202"/>
      <c r="I57" s="202" t="s">
        <v>5656</v>
      </c>
      <c r="J57" s="202"/>
      <c r="K57" s="203" t="s">
        <v>8909</v>
      </c>
    </row>
    <row r="58" spans="1:11" x14ac:dyDescent="0.2">
      <c r="A58" s="198">
        <v>42483</v>
      </c>
      <c r="B58" s="199"/>
      <c r="C58" s="198">
        <v>42481</v>
      </c>
      <c r="D58" s="199"/>
      <c r="E58" s="199" t="s">
        <v>8941</v>
      </c>
      <c r="F58" s="199"/>
      <c r="G58" s="199" t="s">
        <v>8873</v>
      </c>
      <c r="H58" s="199"/>
      <c r="I58" s="199" t="s">
        <v>5656</v>
      </c>
      <c r="J58" s="199"/>
      <c r="K58" s="200" t="s">
        <v>8910</v>
      </c>
    </row>
    <row r="59" spans="1:11" x14ac:dyDescent="0.2">
      <c r="A59" s="201">
        <v>42483</v>
      </c>
      <c r="B59" s="202"/>
      <c r="C59" s="201">
        <v>42482</v>
      </c>
      <c r="D59" s="202"/>
      <c r="E59" s="202" t="s">
        <v>1584</v>
      </c>
      <c r="F59" s="202"/>
      <c r="G59" s="202" t="s">
        <v>5657</v>
      </c>
      <c r="H59" s="202"/>
      <c r="I59" s="202" t="s">
        <v>5656</v>
      </c>
      <c r="J59" s="202"/>
      <c r="K59" s="203" t="s">
        <v>8685</v>
      </c>
    </row>
    <row r="60" spans="1:11" x14ac:dyDescent="0.2">
      <c r="A60" s="198">
        <v>42483</v>
      </c>
      <c r="B60" s="199"/>
      <c r="C60" s="198">
        <v>42482</v>
      </c>
      <c r="D60" s="199"/>
      <c r="E60" s="199" t="s">
        <v>3179</v>
      </c>
      <c r="F60" s="199"/>
      <c r="G60" s="199" t="s">
        <v>8873</v>
      </c>
      <c r="H60" s="199"/>
      <c r="I60" s="199" t="s">
        <v>5656</v>
      </c>
      <c r="J60" s="199"/>
      <c r="K60" s="200" t="s">
        <v>8911</v>
      </c>
    </row>
    <row r="61" spans="1:11" x14ac:dyDescent="0.2">
      <c r="A61" s="201">
        <v>42485</v>
      </c>
      <c r="B61" s="202"/>
      <c r="C61" s="201">
        <v>42483</v>
      </c>
      <c r="D61" s="202"/>
      <c r="E61" s="202" t="s">
        <v>8942</v>
      </c>
      <c r="F61" s="202"/>
      <c r="G61" s="202" t="s">
        <v>8912</v>
      </c>
      <c r="H61" s="202"/>
      <c r="I61" s="202" t="s">
        <v>5656</v>
      </c>
      <c r="J61" s="202"/>
      <c r="K61" s="203" t="s">
        <v>8913</v>
      </c>
    </row>
    <row r="62" spans="1:11" x14ac:dyDescent="0.2">
      <c r="A62" s="198">
        <v>42485</v>
      </c>
      <c r="B62" s="199"/>
      <c r="C62" s="198">
        <v>42483</v>
      </c>
      <c r="D62" s="199"/>
      <c r="E62" s="199" t="s">
        <v>6990</v>
      </c>
      <c r="F62" s="199"/>
      <c r="G62" s="199" t="s">
        <v>8914</v>
      </c>
      <c r="H62" s="199"/>
      <c r="I62" s="199" t="s">
        <v>5656</v>
      </c>
      <c r="J62" s="199"/>
      <c r="K62" s="200" t="s">
        <v>8915</v>
      </c>
    </row>
    <row r="63" spans="1:11" x14ac:dyDescent="0.2">
      <c r="A63" s="201">
        <v>42485</v>
      </c>
      <c r="B63" s="202"/>
      <c r="C63" s="201">
        <v>42483</v>
      </c>
      <c r="D63" s="202"/>
      <c r="E63" s="202" t="s">
        <v>8943</v>
      </c>
      <c r="F63" s="202"/>
      <c r="G63" s="202" t="s">
        <v>8916</v>
      </c>
      <c r="H63" s="202"/>
      <c r="I63" s="202" t="s">
        <v>5656</v>
      </c>
      <c r="J63" s="202"/>
      <c r="K63" s="203" t="s">
        <v>8917</v>
      </c>
    </row>
    <row r="64" spans="1:11" x14ac:dyDescent="0.2">
      <c r="A64" s="198">
        <v>42485</v>
      </c>
      <c r="B64" s="199"/>
      <c r="C64" s="198">
        <v>42483</v>
      </c>
      <c r="D64" s="199"/>
      <c r="E64" s="199" t="s">
        <v>8944</v>
      </c>
      <c r="F64" s="199"/>
      <c r="G64" s="199" t="s">
        <v>390</v>
      </c>
      <c r="H64" s="199"/>
      <c r="I64" s="199" t="s">
        <v>5656</v>
      </c>
      <c r="J64" s="199"/>
      <c r="K64" s="200" t="s">
        <v>8918</v>
      </c>
    </row>
    <row r="65" spans="1:11" x14ac:dyDescent="0.2">
      <c r="A65" s="201">
        <v>42485</v>
      </c>
      <c r="B65" s="202"/>
      <c r="C65" s="201">
        <v>42483</v>
      </c>
      <c r="D65" s="202"/>
      <c r="E65" s="202" t="s">
        <v>1584</v>
      </c>
      <c r="F65" s="202"/>
      <c r="G65" s="202" t="s">
        <v>5657</v>
      </c>
      <c r="H65" s="202"/>
      <c r="I65" s="202" t="s">
        <v>5656</v>
      </c>
      <c r="J65" s="202"/>
      <c r="K65" s="203" t="s">
        <v>8919</v>
      </c>
    </row>
    <row r="66" spans="1:11" x14ac:dyDescent="0.2">
      <c r="A66" s="198">
        <v>42485</v>
      </c>
      <c r="B66" s="199"/>
      <c r="C66" s="198">
        <v>42483</v>
      </c>
      <c r="D66" s="199"/>
      <c r="E66" s="199" t="s">
        <v>8945</v>
      </c>
      <c r="F66" s="199"/>
      <c r="G66" s="199" t="s">
        <v>390</v>
      </c>
      <c r="H66" s="199"/>
      <c r="I66" s="199" t="s">
        <v>5656</v>
      </c>
      <c r="J66" s="199"/>
      <c r="K66" s="200" t="s">
        <v>8920</v>
      </c>
    </row>
    <row r="67" spans="1:11" x14ac:dyDescent="0.2">
      <c r="A67" s="201">
        <v>42485</v>
      </c>
      <c r="B67" s="202"/>
      <c r="C67" s="201">
        <v>42483</v>
      </c>
      <c r="D67" s="202"/>
      <c r="E67" s="202" t="s">
        <v>8946</v>
      </c>
      <c r="F67" s="202"/>
      <c r="G67" s="202" t="s">
        <v>8921</v>
      </c>
      <c r="H67" s="202"/>
      <c r="I67" s="202" t="s">
        <v>5656</v>
      </c>
      <c r="J67" s="202"/>
      <c r="K67" s="203" t="s">
        <v>8922</v>
      </c>
    </row>
    <row r="68" spans="1:11" x14ac:dyDescent="0.2">
      <c r="A68" s="198">
        <v>42485</v>
      </c>
      <c r="B68" s="199"/>
      <c r="C68" s="198">
        <v>42483</v>
      </c>
      <c r="D68" s="199"/>
      <c r="E68" s="199" t="s">
        <v>7584</v>
      </c>
      <c r="F68" s="199"/>
      <c r="G68" s="199" t="s">
        <v>8921</v>
      </c>
      <c r="H68" s="199"/>
      <c r="I68" s="199" t="s">
        <v>5656</v>
      </c>
      <c r="J68" s="199"/>
      <c r="K68" s="200" t="s">
        <v>8798</v>
      </c>
    </row>
    <row r="69" spans="1:11" x14ac:dyDescent="0.2">
      <c r="A69" s="201">
        <v>42485</v>
      </c>
      <c r="B69" s="202"/>
      <c r="C69" s="201">
        <v>42484</v>
      </c>
      <c r="D69" s="202"/>
      <c r="E69" s="202" t="s">
        <v>6362</v>
      </c>
      <c r="F69" s="202"/>
      <c r="G69" s="202" t="s">
        <v>8873</v>
      </c>
      <c r="H69" s="202"/>
      <c r="I69" s="202" t="s">
        <v>5656</v>
      </c>
      <c r="J69" s="202"/>
      <c r="K69" s="203" t="s">
        <v>8923</v>
      </c>
    </row>
    <row r="70" spans="1:11" x14ac:dyDescent="0.2">
      <c r="A70" s="198">
        <v>42485</v>
      </c>
      <c r="B70" s="199"/>
      <c r="C70" s="198">
        <v>42484</v>
      </c>
      <c r="D70" s="199"/>
      <c r="E70" s="199" t="s">
        <v>6362</v>
      </c>
      <c r="F70" s="199"/>
      <c r="G70" s="199" t="s">
        <v>8873</v>
      </c>
      <c r="H70" s="199"/>
      <c r="I70" s="199" t="s">
        <v>5656</v>
      </c>
      <c r="J70" s="199"/>
      <c r="K70" s="200" t="s">
        <v>8898</v>
      </c>
    </row>
    <row r="71" spans="1:11" x14ac:dyDescent="0.2">
      <c r="A71" s="201">
        <v>42485</v>
      </c>
      <c r="B71" s="202"/>
      <c r="C71" s="201">
        <v>42484</v>
      </c>
      <c r="D71" s="202"/>
      <c r="E71" s="202" t="s">
        <v>8947</v>
      </c>
      <c r="F71" s="202"/>
      <c r="G71" s="202">
        <v>35314369001</v>
      </c>
      <c r="H71" s="202"/>
      <c r="I71" s="202" t="s">
        <v>5656</v>
      </c>
      <c r="J71" s="202"/>
      <c r="K71" s="203" t="s">
        <v>8924</v>
      </c>
    </row>
    <row r="72" spans="1:11" x14ac:dyDescent="0.2">
      <c r="A72" s="198">
        <v>42486</v>
      </c>
      <c r="B72" s="199"/>
      <c r="C72" s="198">
        <v>42485</v>
      </c>
      <c r="D72" s="199"/>
      <c r="E72" s="199" t="s">
        <v>1650</v>
      </c>
      <c r="F72" s="199"/>
      <c r="G72" s="199" t="s">
        <v>5657</v>
      </c>
      <c r="H72" s="199"/>
      <c r="I72" s="199" t="s">
        <v>5656</v>
      </c>
      <c r="J72" s="199"/>
      <c r="K72" s="200" t="s">
        <v>8925</v>
      </c>
    </row>
    <row r="73" spans="1:11" x14ac:dyDescent="0.2">
      <c r="A73" s="201">
        <v>42486</v>
      </c>
      <c r="B73" s="202"/>
      <c r="C73" s="201">
        <v>42485</v>
      </c>
      <c r="D73" s="202"/>
      <c r="E73" s="202" t="s">
        <v>1584</v>
      </c>
      <c r="F73" s="202"/>
      <c r="G73" s="202" t="s">
        <v>5657</v>
      </c>
      <c r="H73" s="202"/>
      <c r="I73" s="202" t="s">
        <v>5656</v>
      </c>
      <c r="J73" s="202"/>
      <c r="K73" s="203" t="s">
        <v>8683</v>
      </c>
    </row>
    <row r="74" spans="1:11" x14ac:dyDescent="0.2">
      <c r="A74" s="198">
        <v>42486</v>
      </c>
      <c r="B74" s="199"/>
      <c r="C74" s="198">
        <v>42485</v>
      </c>
      <c r="D74" s="199"/>
      <c r="E74" s="199" t="s">
        <v>6195</v>
      </c>
      <c r="F74" s="199"/>
      <c r="G74" s="199" t="s">
        <v>390</v>
      </c>
      <c r="H74" s="199"/>
      <c r="I74" s="199" t="s">
        <v>5656</v>
      </c>
      <c r="J74" s="199"/>
      <c r="K74" s="200" t="s">
        <v>8926</v>
      </c>
    </row>
    <row r="75" spans="1:11" x14ac:dyDescent="0.2">
      <c r="A75" s="201">
        <v>42486</v>
      </c>
      <c r="B75" s="202"/>
      <c r="C75" s="201">
        <v>42485</v>
      </c>
      <c r="D75" s="202"/>
      <c r="E75" s="202" t="s">
        <v>6234</v>
      </c>
      <c r="F75" s="202"/>
      <c r="G75" s="202" t="s">
        <v>6794</v>
      </c>
      <c r="H75" s="202"/>
      <c r="I75" s="202" t="s">
        <v>5656</v>
      </c>
      <c r="J75" s="202"/>
      <c r="K75" s="203" t="s">
        <v>8682</v>
      </c>
    </row>
    <row r="76" spans="1:11" x14ac:dyDescent="0.2">
      <c r="A76" s="198">
        <v>42486</v>
      </c>
      <c r="B76" s="199"/>
      <c r="C76" s="198">
        <v>42485</v>
      </c>
      <c r="D76" s="199"/>
      <c r="E76" s="199" t="s">
        <v>1523</v>
      </c>
      <c r="F76" s="199"/>
      <c r="G76" s="199" t="s">
        <v>6858</v>
      </c>
      <c r="H76" s="199"/>
      <c r="I76" s="199" t="s">
        <v>5656</v>
      </c>
      <c r="J76" s="199"/>
      <c r="K76" s="200" t="s">
        <v>413</v>
      </c>
    </row>
    <row r="77" spans="1:11" x14ac:dyDescent="0.2">
      <c r="A77" s="201">
        <v>42487</v>
      </c>
      <c r="B77" s="202"/>
      <c r="C77" s="201">
        <v>42486</v>
      </c>
      <c r="D77" s="202"/>
      <c r="E77" s="202" t="s">
        <v>8948</v>
      </c>
      <c r="F77" s="202"/>
      <c r="G77" s="202" t="s">
        <v>8927</v>
      </c>
      <c r="H77" s="202"/>
      <c r="I77" s="202" t="s">
        <v>5656</v>
      </c>
      <c r="J77" s="202"/>
      <c r="K77" s="203" t="s">
        <v>8928</v>
      </c>
    </row>
    <row r="78" spans="1:11" x14ac:dyDescent="0.2">
      <c r="A78" s="198">
        <v>42487</v>
      </c>
      <c r="B78" s="199"/>
      <c r="C78" s="198">
        <v>42486</v>
      </c>
      <c r="D78" s="199"/>
      <c r="E78" s="199" t="s">
        <v>8949</v>
      </c>
      <c r="F78" s="199"/>
      <c r="G78" s="199" t="s">
        <v>8801</v>
      </c>
      <c r="H78" s="199"/>
      <c r="I78" s="199" t="s">
        <v>5656</v>
      </c>
      <c r="J78" s="199"/>
      <c r="K78" s="200" t="s">
        <v>8686</v>
      </c>
    </row>
    <row r="79" spans="1:11" x14ac:dyDescent="0.2">
      <c r="A79" s="201">
        <v>42487</v>
      </c>
      <c r="B79" s="202"/>
      <c r="C79" s="201">
        <v>42486</v>
      </c>
      <c r="D79" s="202"/>
      <c r="E79" s="202" t="s">
        <v>1523</v>
      </c>
      <c r="F79" s="202"/>
      <c r="G79" s="202" t="s">
        <v>6858</v>
      </c>
      <c r="H79" s="202"/>
      <c r="I79" s="202" t="s">
        <v>5656</v>
      </c>
      <c r="J79" s="202"/>
      <c r="K79" s="203" t="s">
        <v>413</v>
      </c>
    </row>
    <row r="80" spans="1:11" x14ac:dyDescent="0.2">
      <c r="A80" s="198">
        <v>42488</v>
      </c>
      <c r="B80" s="199"/>
      <c r="C80" s="198">
        <v>42487</v>
      </c>
      <c r="D80" s="199"/>
      <c r="E80" s="199" t="s">
        <v>8950</v>
      </c>
      <c r="F80" s="199"/>
      <c r="G80" s="199" t="s">
        <v>8885</v>
      </c>
      <c r="H80" s="199"/>
      <c r="I80" s="199" t="s">
        <v>5656</v>
      </c>
      <c r="J80" s="199"/>
      <c r="K80" s="200" t="s">
        <v>8929</v>
      </c>
    </row>
    <row r="81" spans="1:11" x14ac:dyDescent="0.2">
      <c r="A81" s="201">
        <v>42489</v>
      </c>
      <c r="B81" s="202"/>
      <c r="C81" s="201">
        <v>42488</v>
      </c>
      <c r="D81" s="202"/>
      <c r="E81" s="202" t="s">
        <v>6571</v>
      </c>
      <c r="F81" s="202"/>
      <c r="G81" s="202" t="s">
        <v>390</v>
      </c>
      <c r="H81" s="202"/>
      <c r="I81" s="202" t="s">
        <v>5656</v>
      </c>
      <c r="J81" s="202"/>
      <c r="K81" s="203" t="s">
        <v>8930</v>
      </c>
    </row>
    <row r="82" spans="1:11" x14ac:dyDescent="0.2">
      <c r="A82" s="198">
        <v>42489</v>
      </c>
      <c r="B82" s="199"/>
      <c r="C82" s="198">
        <v>42488</v>
      </c>
      <c r="D82" s="199"/>
      <c r="E82" s="199" t="s">
        <v>8951</v>
      </c>
      <c r="F82" s="199"/>
      <c r="G82" s="199" t="s">
        <v>391</v>
      </c>
      <c r="H82" s="199"/>
      <c r="I82" s="199" t="s">
        <v>5656</v>
      </c>
      <c r="J82" s="199"/>
      <c r="K82" s="200" t="s">
        <v>8931</v>
      </c>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2891" r:id="rId4" name="ImportPartnershipCardButton">
          <controlPr autoLine="0" r:id="rId5">
            <anchor moveWithCells="1">
              <from>
                <xdr:col>12</xdr:col>
                <xdr:colOff>257175</xdr:colOff>
                <xdr:row>0</xdr:row>
                <xdr:rowOff>0</xdr:rowOff>
              </from>
              <to>
                <xdr:col>14</xdr:col>
                <xdr:colOff>257175</xdr:colOff>
                <xdr:row>2</xdr:row>
                <xdr:rowOff>85725</xdr:rowOff>
              </to>
            </anchor>
          </controlPr>
        </control>
      </mc:Choice>
      <mc:Fallback>
        <control shapeId="72891" r:id="rId4" name="ImportPartnershipCardButton"/>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43"/>
  <sheetViews>
    <sheetView zoomScaleNormal="7" zoomScaleSheetLayoutView="87" workbookViewId="0">
      <selection activeCell="E27" sqref="E27"/>
    </sheetView>
  </sheetViews>
  <sheetFormatPr defaultRowHeight="12.75" x14ac:dyDescent="0.2"/>
  <cols>
    <col min="1" max="1" width="13.85546875" style="16" customWidth="1"/>
    <col min="2" max="3" width="19.28515625" customWidth="1"/>
    <col min="4" max="4" width="14.85546875" customWidth="1"/>
    <col min="5" max="5" width="32.42578125" customWidth="1"/>
    <col min="6" max="6" width="13.85546875" style="6" customWidth="1"/>
    <col min="7" max="7" width="26.7109375" customWidth="1"/>
    <col min="8" max="10" width="13.85546875" customWidth="1"/>
    <col min="11" max="11" width="15.5703125" customWidth="1"/>
    <col min="12" max="12" width="20" customWidth="1"/>
    <col min="13" max="13" width="28" customWidth="1"/>
  </cols>
  <sheetData>
    <row r="1" spans="1:13" ht="15" customHeight="1" x14ac:dyDescent="0.2">
      <c r="A1" s="13" t="s">
        <v>4560</v>
      </c>
      <c r="B1" s="11" t="s">
        <v>4561</v>
      </c>
      <c r="C1" s="11"/>
      <c r="D1" s="11" t="s">
        <v>4571</v>
      </c>
      <c r="E1" s="11" t="s">
        <v>4566</v>
      </c>
      <c r="F1" s="12" t="s">
        <v>4567</v>
      </c>
      <c r="G1" s="11"/>
      <c r="H1" s="11" t="s">
        <v>4569</v>
      </c>
      <c r="I1" s="11" t="s">
        <v>4570</v>
      </c>
      <c r="J1" s="11" t="s">
        <v>4572</v>
      </c>
      <c r="K1" s="11" t="s">
        <v>4563</v>
      </c>
      <c r="L1" s="11" t="s">
        <v>4564</v>
      </c>
      <c r="M1" s="11" t="s">
        <v>4565</v>
      </c>
    </row>
    <row r="2" spans="1:13" ht="15" customHeight="1" x14ac:dyDescent="0.25">
      <c r="A2" s="14">
        <v>1</v>
      </c>
      <c r="B2" s="10" t="s">
        <v>4573</v>
      </c>
      <c r="C2" s="17"/>
      <c r="D2" s="7">
        <v>40179</v>
      </c>
      <c r="E2" s="10" t="s">
        <v>3366</v>
      </c>
      <c r="F2" s="8">
        <v>500</v>
      </c>
      <c r="G2" s="10"/>
      <c r="H2" s="10" t="s">
        <v>3365</v>
      </c>
      <c r="I2" s="10"/>
      <c r="J2" s="10" t="s">
        <v>4909</v>
      </c>
      <c r="K2" s="3"/>
      <c r="L2" s="2"/>
      <c r="M2" s="2"/>
    </row>
    <row r="3" spans="1:13" x14ac:dyDescent="0.2">
      <c r="A3" s="15">
        <v>2</v>
      </c>
      <c r="B3" s="9" t="s">
        <v>4573</v>
      </c>
      <c r="C3" s="9"/>
      <c r="D3" s="7">
        <v>40179</v>
      </c>
      <c r="E3" s="9" t="s">
        <v>3367</v>
      </c>
      <c r="F3" s="8">
        <v>80</v>
      </c>
      <c r="G3" s="9"/>
      <c r="H3" s="9" t="s">
        <v>3365</v>
      </c>
      <c r="I3" s="9"/>
      <c r="J3" s="9" t="s">
        <v>4911</v>
      </c>
    </row>
    <row r="4" spans="1:13" x14ac:dyDescent="0.2">
      <c r="A4" s="16">
        <v>3</v>
      </c>
      <c r="B4" t="s">
        <v>4573</v>
      </c>
      <c r="D4" s="5">
        <v>40179</v>
      </c>
      <c r="E4" t="s">
        <v>4906</v>
      </c>
      <c r="F4" s="6">
        <v>40</v>
      </c>
      <c r="H4" t="s">
        <v>3365</v>
      </c>
      <c r="J4" t="s">
        <v>4906</v>
      </c>
    </row>
    <row r="5" spans="1:13" x14ac:dyDescent="0.2">
      <c r="A5" s="16">
        <v>4</v>
      </c>
      <c r="B5" t="s">
        <v>4573</v>
      </c>
      <c r="D5" s="5">
        <v>40179</v>
      </c>
      <c r="E5" t="s">
        <v>688</v>
      </c>
      <c r="F5" s="6">
        <v>80</v>
      </c>
      <c r="H5" t="s">
        <v>3368</v>
      </c>
      <c r="J5" t="s">
        <v>4909</v>
      </c>
    </row>
    <row r="6" spans="1:13" x14ac:dyDescent="0.2">
      <c r="A6" s="16">
        <v>5</v>
      </c>
      <c r="B6" t="s">
        <v>4573</v>
      </c>
      <c r="D6" s="5">
        <v>40179</v>
      </c>
      <c r="E6" t="s">
        <v>3369</v>
      </c>
      <c r="F6" s="6">
        <v>20</v>
      </c>
      <c r="H6" t="s">
        <v>3368</v>
      </c>
      <c r="J6" t="s">
        <v>4909</v>
      </c>
    </row>
    <row r="7" spans="1:13" x14ac:dyDescent="0.2">
      <c r="A7" s="14">
        <v>6</v>
      </c>
      <c r="B7" t="s">
        <v>4573</v>
      </c>
      <c r="D7" s="5">
        <v>40179</v>
      </c>
      <c r="E7" t="s">
        <v>5140</v>
      </c>
      <c r="F7" s="6">
        <v>200</v>
      </c>
      <c r="H7" t="s">
        <v>3370</v>
      </c>
      <c r="J7" t="s">
        <v>4911</v>
      </c>
    </row>
    <row r="8" spans="1:13" x14ac:dyDescent="0.2">
      <c r="A8" s="15">
        <v>7</v>
      </c>
      <c r="B8" t="s">
        <v>4573</v>
      </c>
      <c r="D8" s="5">
        <v>40179</v>
      </c>
      <c r="E8" t="s">
        <v>3371</v>
      </c>
      <c r="F8" s="6">
        <v>50</v>
      </c>
      <c r="H8" t="s">
        <v>3370</v>
      </c>
      <c r="J8" t="s">
        <v>4909</v>
      </c>
    </row>
    <row r="9" spans="1:13" x14ac:dyDescent="0.2">
      <c r="A9" s="16">
        <v>8</v>
      </c>
      <c r="B9" t="s">
        <v>4573</v>
      </c>
      <c r="D9" s="5">
        <v>40179</v>
      </c>
      <c r="E9" t="s">
        <v>5145</v>
      </c>
      <c r="F9" s="6">
        <v>12</v>
      </c>
      <c r="H9" t="s">
        <v>3373</v>
      </c>
      <c r="J9" t="s">
        <v>4909</v>
      </c>
    </row>
    <row r="10" spans="1:13" x14ac:dyDescent="0.2">
      <c r="A10" s="16">
        <v>9</v>
      </c>
      <c r="B10" t="s">
        <v>4573</v>
      </c>
      <c r="D10" s="5">
        <v>40179</v>
      </c>
      <c r="E10" t="s">
        <v>6756</v>
      </c>
      <c r="F10" s="6">
        <v>10</v>
      </c>
      <c r="H10" t="s">
        <v>3373</v>
      </c>
      <c r="J10" t="s">
        <v>4911</v>
      </c>
    </row>
    <row r="11" spans="1:13" x14ac:dyDescent="0.2">
      <c r="A11" s="16">
        <v>10</v>
      </c>
      <c r="B11" t="s">
        <v>4573</v>
      </c>
      <c r="D11" s="5">
        <v>40179</v>
      </c>
      <c r="E11" t="s">
        <v>3372</v>
      </c>
      <c r="F11" s="6">
        <v>2.5</v>
      </c>
      <c r="H11" t="s">
        <v>3373</v>
      </c>
      <c r="J11" t="s">
        <v>4911</v>
      </c>
    </row>
    <row r="12" spans="1:13" x14ac:dyDescent="0.2">
      <c r="A12" s="14">
        <v>11</v>
      </c>
      <c r="B12" t="s">
        <v>4573</v>
      </c>
      <c r="D12" s="5">
        <v>40179</v>
      </c>
      <c r="E12" t="s">
        <v>5151</v>
      </c>
      <c r="H12" t="s">
        <v>3373</v>
      </c>
      <c r="J12" t="s">
        <v>4907</v>
      </c>
    </row>
    <row r="13" spans="1:13" x14ac:dyDescent="0.2">
      <c r="A13" s="15">
        <v>12</v>
      </c>
      <c r="B13" t="s">
        <v>4573</v>
      </c>
      <c r="D13" s="5">
        <v>40179</v>
      </c>
      <c r="E13" t="s">
        <v>3374</v>
      </c>
      <c r="H13" t="s">
        <v>3379</v>
      </c>
      <c r="J13" t="s">
        <v>4906</v>
      </c>
    </row>
    <row r="14" spans="1:13" x14ac:dyDescent="0.2">
      <c r="A14" s="16">
        <v>13</v>
      </c>
      <c r="B14" t="s">
        <v>4573</v>
      </c>
      <c r="D14" s="5">
        <v>40179</v>
      </c>
      <c r="E14" t="s">
        <v>3375</v>
      </c>
      <c r="F14" s="6">
        <v>40</v>
      </c>
      <c r="H14" t="s">
        <v>3379</v>
      </c>
      <c r="J14" t="s">
        <v>4906</v>
      </c>
    </row>
    <row r="15" spans="1:13" x14ac:dyDescent="0.2">
      <c r="A15" s="16">
        <v>14</v>
      </c>
      <c r="B15" t="s">
        <v>4573</v>
      </c>
      <c r="D15" s="5">
        <v>40179</v>
      </c>
      <c r="E15" t="s">
        <v>3376</v>
      </c>
      <c r="F15" s="6">
        <v>20</v>
      </c>
      <c r="H15" t="s">
        <v>3379</v>
      </c>
      <c r="J15" t="s">
        <v>4906</v>
      </c>
    </row>
    <row r="16" spans="1:13" x14ac:dyDescent="0.2">
      <c r="A16" s="16">
        <v>15</v>
      </c>
      <c r="B16" t="s">
        <v>4573</v>
      </c>
      <c r="D16" s="5">
        <v>40179</v>
      </c>
      <c r="E16" t="s">
        <v>3377</v>
      </c>
      <c r="F16" s="6">
        <v>40</v>
      </c>
      <c r="H16" t="s">
        <v>3379</v>
      </c>
      <c r="J16" t="s">
        <v>4906</v>
      </c>
    </row>
    <row r="17" spans="1:10" x14ac:dyDescent="0.2">
      <c r="A17" s="14">
        <v>16</v>
      </c>
      <c r="B17" t="s">
        <v>4573</v>
      </c>
      <c r="D17" s="5">
        <v>40179</v>
      </c>
      <c r="E17" t="s">
        <v>3376</v>
      </c>
      <c r="F17" s="6">
        <v>20</v>
      </c>
      <c r="H17" t="s">
        <v>3379</v>
      </c>
      <c r="J17" t="s">
        <v>3378</v>
      </c>
    </row>
    <row r="18" spans="1:10" x14ac:dyDescent="0.2">
      <c r="A18" s="15">
        <v>17</v>
      </c>
      <c r="B18" t="s">
        <v>4573</v>
      </c>
      <c r="D18" s="5">
        <v>40179</v>
      </c>
      <c r="E18" t="s">
        <v>7133</v>
      </c>
      <c r="F18" s="6">
        <v>15</v>
      </c>
      <c r="H18" t="s">
        <v>3379</v>
      </c>
      <c r="J18" t="s">
        <v>4909</v>
      </c>
    </row>
    <row r="19" spans="1:10" x14ac:dyDescent="0.2">
      <c r="A19" s="16">
        <v>18</v>
      </c>
      <c r="B19" t="s">
        <v>4573</v>
      </c>
      <c r="D19" s="5">
        <v>40179</v>
      </c>
      <c r="E19" t="s">
        <v>3385</v>
      </c>
      <c r="F19" s="6">
        <v>15</v>
      </c>
      <c r="H19" t="s">
        <v>3379</v>
      </c>
      <c r="J19" t="s">
        <v>4909</v>
      </c>
    </row>
    <row r="20" spans="1:10" x14ac:dyDescent="0.2">
      <c r="A20" s="16">
        <v>19</v>
      </c>
      <c r="B20" t="s">
        <v>4573</v>
      </c>
      <c r="D20" s="5">
        <v>40179</v>
      </c>
      <c r="E20" t="s">
        <v>3380</v>
      </c>
      <c r="F20" s="6">
        <v>45</v>
      </c>
      <c r="H20" t="s">
        <v>3381</v>
      </c>
      <c r="J20" t="s">
        <v>4909</v>
      </c>
    </row>
    <row r="21" spans="1:10" x14ac:dyDescent="0.2">
      <c r="A21" s="16">
        <v>20</v>
      </c>
      <c r="B21" t="s">
        <v>4573</v>
      </c>
      <c r="D21" s="5">
        <v>40179</v>
      </c>
      <c r="E21" t="s">
        <v>3382</v>
      </c>
      <c r="F21" s="6">
        <v>65</v>
      </c>
      <c r="H21" t="s">
        <v>3381</v>
      </c>
      <c r="J21" t="s">
        <v>4909</v>
      </c>
    </row>
    <row r="22" spans="1:10" x14ac:dyDescent="0.2">
      <c r="A22" s="14">
        <v>21</v>
      </c>
      <c r="B22" t="s">
        <v>4573</v>
      </c>
      <c r="D22" s="5">
        <v>40179</v>
      </c>
      <c r="E22" t="s">
        <v>3383</v>
      </c>
      <c r="F22" s="6">
        <v>30</v>
      </c>
      <c r="H22" t="s">
        <v>3381</v>
      </c>
      <c r="J22" t="s">
        <v>4909</v>
      </c>
    </row>
    <row r="23" spans="1:10" x14ac:dyDescent="0.2">
      <c r="A23" s="15">
        <v>22</v>
      </c>
      <c r="B23" t="s">
        <v>4573</v>
      </c>
      <c r="D23" s="5">
        <v>40179</v>
      </c>
      <c r="E23" t="s">
        <v>3384</v>
      </c>
      <c r="F23" s="6">
        <v>35</v>
      </c>
      <c r="H23" t="s">
        <v>3381</v>
      </c>
      <c r="J23" t="s">
        <v>4909</v>
      </c>
    </row>
    <row r="24" spans="1:10" x14ac:dyDescent="0.2">
      <c r="A24" s="16">
        <v>23</v>
      </c>
      <c r="B24" t="s">
        <v>4573</v>
      </c>
      <c r="D24" s="5">
        <v>40179</v>
      </c>
      <c r="E24" t="s">
        <v>3386</v>
      </c>
      <c r="F24" s="6">
        <v>180</v>
      </c>
      <c r="H24" t="s">
        <v>3381</v>
      </c>
      <c r="J24" t="s">
        <v>4909</v>
      </c>
    </row>
    <row r="25" spans="1:10" x14ac:dyDescent="0.2">
      <c r="A25" s="16">
        <v>24</v>
      </c>
      <c r="B25" t="s">
        <v>4573</v>
      </c>
      <c r="D25" s="5">
        <v>40179</v>
      </c>
      <c r="E25" t="s">
        <v>3387</v>
      </c>
      <c r="F25" s="6">
        <v>200</v>
      </c>
      <c r="H25" t="s">
        <v>3381</v>
      </c>
      <c r="J25" t="s">
        <v>4909</v>
      </c>
    </row>
    <row r="26" spans="1:10" x14ac:dyDescent="0.2">
      <c r="A26" s="16">
        <v>25</v>
      </c>
      <c r="B26" t="s">
        <v>4573</v>
      </c>
      <c r="D26" s="5">
        <v>40179</v>
      </c>
      <c r="E26" t="s">
        <v>3388</v>
      </c>
      <c r="F26" s="6">
        <v>35</v>
      </c>
      <c r="H26" t="s">
        <v>3381</v>
      </c>
      <c r="J26" t="s">
        <v>4909</v>
      </c>
    </row>
    <row r="27" spans="1:10" x14ac:dyDescent="0.2">
      <c r="A27" s="14">
        <v>26</v>
      </c>
      <c r="B27" t="s">
        <v>4573</v>
      </c>
      <c r="D27" s="5">
        <v>40179</v>
      </c>
      <c r="E27" t="s">
        <v>3389</v>
      </c>
      <c r="F27" s="6">
        <v>42</v>
      </c>
      <c r="H27" t="s">
        <v>3381</v>
      </c>
      <c r="J27" t="s">
        <v>4909</v>
      </c>
    </row>
    <row r="28" spans="1:10" x14ac:dyDescent="0.2">
      <c r="A28" s="15">
        <v>27</v>
      </c>
      <c r="B28" t="s">
        <v>4573</v>
      </c>
      <c r="D28" s="5">
        <v>40179</v>
      </c>
      <c r="E28" t="s">
        <v>7307</v>
      </c>
      <c r="F28" s="6">
        <v>32</v>
      </c>
      <c r="H28" t="s">
        <v>3381</v>
      </c>
      <c r="J28" t="s">
        <v>4909</v>
      </c>
    </row>
    <row r="29" spans="1:10" x14ac:dyDescent="0.2">
      <c r="A29" s="16">
        <v>28</v>
      </c>
      <c r="B29" t="s">
        <v>4573</v>
      </c>
      <c r="D29" s="5">
        <v>40179</v>
      </c>
      <c r="E29" t="s">
        <v>7308</v>
      </c>
      <c r="F29" s="6">
        <v>20</v>
      </c>
      <c r="H29" t="s">
        <v>3381</v>
      </c>
      <c r="J29" t="s">
        <v>4909</v>
      </c>
    </row>
    <row r="30" spans="1:10" x14ac:dyDescent="0.2">
      <c r="A30" s="16">
        <v>29</v>
      </c>
      <c r="B30" t="s">
        <v>4573</v>
      </c>
      <c r="D30" s="5">
        <v>40179</v>
      </c>
      <c r="E30" t="s">
        <v>6022</v>
      </c>
      <c r="F30" s="6">
        <v>12</v>
      </c>
      <c r="H30" t="s">
        <v>3381</v>
      </c>
      <c r="J30" t="s">
        <v>4909</v>
      </c>
    </row>
    <row r="31" spans="1:10" x14ac:dyDescent="0.2">
      <c r="A31" s="16">
        <v>30</v>
      </c>
      <c r="B31" t="s">
        <v>4573</v>
      </c>
      <c r="D31" s="5">
        <v>40179</v>
      </c>
      <c r="E31" t="s">
        <v>7309</v>
      </c>
      <c r="F31" s="6">
        <v>240</v>
      </c>
      <c r="H31" t="s">
        <v>7322</v>
      </c>
      <c r="J31" t="s">
        <v>4909</v>
      </c>
    </row>
    <row r="32" spans="1:10" x14ac:dyDescent="0.2">
      <c r="A32" s="14">
        <v>31</v>
      </c>
      <c r="B32" t="s">
        <v>4573</v>
      </c>
      <c r="D32" s="5">
        <v>40179</v>
      </c>
      <c r="E32" t="s">
        <v>7310</v>
      </c>
      <c r="F32" s="6">
        <v>280</v>
      </c>
      <c r="H32" t="s">
        <v>7311</v>
      </c>
      <c r="J32" t="s">
        <v>4907</v>
      </c>
    </row>
    <row r="33" spans="1:10" x14ac:dyDescent="0.2">
      <c r="A33" s="15">
        <v>32</v>
      </c>
      <c r="B33" t="s">
        <v>4573</v>
      </c>
      <c r="D33" s="5">
        <v>40179</v>
      </c>
      <c r="E33" t="s">
        <v>7312</v>
      </c>
      <c r="H33" t="s">
        <v>7311</v>
      </c>
      <c r="J33" t="s">
        <v>4916</v>
      </c>
    </row>
    <row r="34" spans="1:10" x14ac:dyDescent="0.2">
      <c r="A34" s="16">
        <v>33</v>
      </c>
      <c r="B34" t="s">
        <v>4573</v>
      </c>
      <c r="D34" s="5">
        <v>40179</v>
      </c>
      <c r="E34" t="s">
        <v>7313</v>
      </c>
      <c r="F34" s="6">
        <v>220</v>
      </c>
      <c r="H34" t="s">
        <v>3381</v>
      </c>
      <c r="J34" t="s">
        <v>4911</v>
      </c>
    </row>
    <row r="35" spans="1:10" x14ac:dyDescent="0.2">
      <c r="A35" s="16">
        <v>34</v>
      </c>
      <c r="B35" t="s">
        <v>4573</v>
      </c>
      <c r="D35" s="5">
        <v>40179</v>
      </c>
      <c r="E35" t="s">
        <v>7314</v>
      </c>
      <c r="F35" s="6">
        <v>60</v>
      </c>
      <c r="H35" t="s">
        <v>3381</v>
      </c>
      <c r="J35" t="s">
        <v>4911</v>
      </c>
    </row>
    <row r="36" spans="1:10" x14ac:dyDescent="0.2">
      <c r="A36" s="16">
        <v>35</v>
      </c>
      <c r="B36" t="s">
        <v>4194</v>
      </c>
      <c r="D36" s="5">
        <v>40179</v>
      </c>
      <c r="E36" t="s">
        <v>7315</v>
      </c>
      <c r="F36" s="6">
        <v>50</v>
      </c>
      <c r="H36" t="s">
        <v>7316</v>
      </c>
      <c r="J36" t="s">
        <v>4916</v>
      </c>
    </row>
    <row r="37" spans="1:10" x14ac:dyDescent="0.2">
      <c r="A37" s="14">
        <v>36</v>
      </c>
      <c r="B37" t="s">
        <v>4194</v>
      </c>
      <c r="D37" s="5">
        <v>40179</v>
      </c>
      <c r="E37" t="s">
        <v>7317</v>
      </c>
      <c r="F37" s="6">
        <v>80</v>
      </c>
      <c r="H37" t="s">
        <v>7316</v>
      </c>
      <c r="J37" t="s">
        <v>4909</v>
      </c>
    </row>
    <row r="38" spans="1:10" x14ac:dyDescent="0.2">
      <c r="A38" s="15">
        <v>37</v>
      </c>
      <c r="B38" t="s">
        <v>4194</v>
      </c>
      <c r="D38" s="5">
        <v>40179</v>
      </c>
      <c r="E38" t="s">
        <v>7318</v>
      </c>
      <c r="F38" s="6">
        <v>21</v>
      </c>
      <c r="H38" t="s">
        <v>7316</v>
      </c>
      <c r="J38" t="s">
        <v>4907</v>
      </c>
    </row>
    <row r="39" spans="1:10" x14ac:dyDescent="0.2">
      <c r="A39" s="16">
        <v>38</v>
      </c>
      <c r="B39" t="s">
        <v>4573</v>
      </c>
      <c r="D39" s="5">
        <v>40179</v>
      </c>
      <c r="E39" t="s">
        <v>7157</v>
      </c>
      <c r="F39" s="6">
        <v>25</v>
      </c>
      <c r="H39" t="s">
        <v>3381</v>
      </c>
      <c r="J39" t="s">
        <v>3378</v>
      </c>
    </row>
    <row r="40" spans="1:10" x14ac:dyDescent="0.2">
      <c r="E40" t="s">
        <v>7158</v>
      </c>
    </row>
    <row r="41" spans="1:10" x14ac:dyDescent="0.2">
      <c r="E41" t="s">
        <v>7159</v>
      </c>
    </row>
    <row r="42" spans="1:10" x14ac:dyDescent="0.2">
      <c r="E42" t="s">
        <v>7160</v>
      </c>
    </row>
    <row r="43" spans="1:10" x14ac:dyDescent="0.2">
      <c r="E43" t="s">
        <v>7161</v>
      </c>
    </row>
  </sheetData>
  <phoneticPr fontId="4" type="noConversion"/>
  <pageMargins left="0.75" right="0.75" top="1" bottom="1" header="0.5" footer="0.5"/>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20"/>
  <sheetViews>
    <sheetView workbookViewId="0">
      <selection activeCell="E5" sqref="E5"/>
    </sheetView>
  </sheetViews>
  <sheetFormatPr defaultRowHeight="12.75" x14ac:dyDescent="0.2"/>
  <cols>
    <col min="1" max="1" width="14.85546875" bestFit="1" customWidth="1"/>
    <col min="2" max="2" width="21.28515625" customWidth="1"/>
    <col min="3" max="3" width="47" customWidth="1"/>
    <col min="4" max="4" width="13.85546875" customWidth="1"/>
    <col min="5" max="5" width="14" customWidth="1"/>
  </cols>
  <sheetData>
    <row r="1" spans="1:5" ht="45" x14ac:dyDescent="0.2">
      <c r="A1" s="204">
        <v>42482</v>
      </c>
      <c r="B1" s="205" t="s">
        <v>8841</v>
      </c>
      <c r="C1" s="205" t="s">
        <v>8842</v>
      </c>
      <c r="D1" s="206">
        <v>17.55</v>
      </c>
      <c r="E1" s="206"/>
    </row>
    <row r="2" spans="1:5" ht="45" x14ac:dyDescent="0.2">
      <c r="A2" s="207">
        <v>42466</v>
      </c>
      <c r="B2" s="208" t="s">
        <v>8841</v>
      </c>
      <c r="C2" s="208" t="s">
        <v>8843</v>
      </c>
      <c r="D2" s="209">
        <v>111.1</v>
      </c>
      <c r="E2" s="209"/>
    </row>
    <row r="3" spans="1:5" ht="15" x14ac:dyDescent="0.2">
      <c r="A3" s="204">
        <v>42465</v>
      </c>
      <c r="B3" s="205" t="s">
        <v>8210</v>
      </c>
      <c r="C3" s="205" t="s">
        <v>8211</v>
      </c>
      <c r="D3" s="206">
        <v>0.02</v>
      </c>
      <c r="E3" s="206"/>
    </row>
    <row r="4" spans="1:5" ht="15" x14ac:dyDescent="0.2">
      <c r="A4" s="207">
        <v>42465</v>
      </c>
      <c r="B4" s="208" t="s">
        <v>3943</v>
      </c>
      <c r="C4" s="208" t="s">
        <v>2933</v>
      </c>
      <c r="D4" s="209"/>
      <c r="E4" s="209">
        <v>0.1</v>
      </c>
    </row>
    <row r="5" spans="1:5" ht="30" x14ac:dyDescent="0.2">
      <c r="A5" s="204">
        <v>42461</v>
      </c>
      <c r="B5" s="205" t="s">
        <v>4872</v>
      </c>
      <c r="C5" s="205" t="s">
        <v>7751</v>
      </c>
      <c r="D5" s="206"/>
      <c r="E5" s="206">
        <v>50</v>
      </c>
    </row>
    <row r="6" spans="1:5" ht="45" x14ac:dyDescent="0.2">
      <c r="A6" s="207">
        <v>42456</v>
      </c>
      <c r="B6" s="208" t="s">
        <v>8841</v>
      </c>
      <c r="C6" s="208" t="s">
        <v>8844</v>
      </c>
      <c r="D6" s="209">
        <v>15</v>
      </c>
      <c r="E6" s="209"/>
    </row>
    <row r="7" spans="1:5" ht="45" x14ac:dyDescent="0.2">
      <c r="A7" s="204">
        <v>42456</v>
      </c>
      <c r="B7" s="205" t="s">
        <v>8841</v>
      </c>
      <c r="C7" s="205" t="s">
        <v>8844</v>
      </c>
      <c r="D7" s="206">
        <v>13</v>
      </c>
      <c r="E7" s="206"/>
    </row>
    <row r="8" spans="1:5" ht="45" x14ac:dyDescent="0.2">
      <c r="A8" s="207">
        <v>42444</v>
      </c>
      <c r="B8" s="208" t="s">
        <v>8841</v>
      </c>
      <c r="C8" s="208" t="s">
        <v>8845</v>
      </c>
      <c r="D8" s="209">
        <v>1.1499999999999999</v>
      </c>
      <c r="E8" s="209"/>
    </row>
    <row r="9" spans="1:5" ht="15" x14ac:dyDescent="0.2">
      <c r="A9" s="204">
        <v>42434</v>
      </c>
      <c r="B9" s="205" t="s">
        <v>8210</v>
      </c>
      <c r="C9" s="205" t="s">
        <v>8211</v>
      </c>
      <c r="D9" s="206">
        <v>0.01</v>
      </c>
      <c r="E9" s="206"/>
    </row>
    <row r="10" spans="1:5" ht="15" x14ac:dyDescent="0.2">
      <c r="A10" s="207">
        <v>42434</v>
      </c>
      <c r="B10" s="208" t="s">
        <v>3943</v>
      </c>
      <c r="C10" s="208" t="s">
        <v>2933</v>
      </c>
      <c r="D10" s="209"/>
      <c r="E10" s="209">
        <v>0.06</v>
      </c>
    </row>
    <row r="11" spans="1:5" ht="15" x14ac:dyDescent="0.2">
      <c r="A11" s="154"/>
      <c r="B11" s="155"/>
      <c r="C11" s="155"/>
      <c r="D11" s="156"/>
      <c r="E11" s="156"/>
    </row>
    <row r="12" spans="1:5" ht="15" x14ac:dyDescent="0.2">
      <c r="A12" s="154"/>
      <c r="B12" s="155"/>
      <c r="C12" s="155"/>
      <c r="D12" s="156"/>
      <c r="E12" s="156"/>
    </row>
    <row r="13" spans="1:5" ht="15" x14ac:dyDescent="0.2">
      <c r="A13" s="154"/>
      <c r="B13" s="155"/>
      <c r="C13" s="155"/>
      <c r="D13" s="156"/>
      <c r="E13" s="156"/>
    </row>
    <row r="14" spans="1:5" ht="15" x14ac:dyDescent="0.2">
      <c r="A14" s="154"/>
      <c r="B14" s="155"/>
      <c r="C14" s="155"/>
      <c r="D14" s="156"/>
      <c r="E14" s="156"/>
    </row>
    <row r="15" spans="1:5" ht="15" x14ac:dyDescent="0.2">
      <c r="A15" s="154"/>
      <c r="B15" s="155"/>
      <c r="C15" s="155"/>
      <c r="D15" s="156"/>
      <c r="E15" s="156"/>
    </row>
    <row r="16" spans="1:5" ht="15" x14ac:dyDescent="0.2">
      <c r="A16" s="154"/>
      <c r="B16" s="155"/>
      <c r="C16" s="155"/>
      <c r="D16" s="156"/>
      <c r="E16" s="156"/>
    </row>
    <row r="17" spans="1:5" ht="15" x14ac:dyDescent="0.2">
      <c r="A17" s="154"/>
      <c r="B17" s="155"/>
      <c r="C17" s="155"/>
      <c r="D17" s="156"/>
      <c r="E17" s="156"/>
    </row>
    <row r="18" spans="1:5" ht="15" x14ac:dyDescent="0.2">
      <c r="A18" s="154"/>
      <c r="B18" s="155"/>
      <c r="C18" s="155"/>
      <c r="D18" s="156"/>
      <c r="E18" s="156"/>
    </row>
    <row r="19" spans="1:5" ht="15" x14ac:dyDescent="0.2">
      <c r="A19" s="154"/>
      <c r="B19" s="155"/>
      <c r="C19" s="155"/>
      <c r="D19" s="156"/>
      <c r="E19" s="156"/>
    </row>
    <row r="20" spans="1:5" ht="15" x14ac:dyDescent="0.2">
      <c r="A20" s="154"/>
      <c r="B20" s="155"/>
      <c r="C20" s="155"/>
      <c r="D20" s="156"/>
      <c r="E20" s="156"/>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86018" r:id="rId3" name="Label1">
          <controlPr defaultSize="0" autoLine="0" autoPict="0" r:id="rId4">
            <anchor moveWithCells="1">
              <from>
                <xdr:col>8</xdr:col>
                <xdr:colOff>190500</xdr:colOff>
                <xdr:row>0</xdr:row>
                <xdr:rowOff>0</xdr:rowOff>
              </from>
              <to>
                <xdr:col>11</xdr:col>
                <xdr:colOff>371475</xdr:colOff>
                <xdr:row>1</xdr:row>
                <xdr:rowOff>552450</xdr:rowOff>
              </to>
            </anchor>
          </controlPr>
        </control>
      </mc:Choice>
      <mc:Fallback>
        <control shapeId="86018" r:id="rId3" name="Label1"/>
      </mc:Fallback>
    </mc:AlternateContent>
    <mc:AlternateContent xmlns:mc="http://schemas.openxmlformats.org/markup-compatibility/2006">
      <mc:Choice Requires="x14">
        <control shapeId="86017" r:id="rId5" name="ImportButton">
          <controlPr autoLine="0" autoPict="0" r:id="rId6">
            <anchor moveWithCells="1">
              <from>
                <xdr:col>7</xdr:col>
                <xdr:colOff>285750</xdr:colOff>
                <xdr:row>0</xdr:row>
                <xdr:rowOff>0</xdr:rowOff>
              </from>
              <to>
                <xdr:col>9</xdr:col>
                <xdr:colOff>352425</xdr:colOff>
                <xdr:row>0</xdr:row>
                <xdr:rowOff>304800</xdr:rowOff>
              </to>
            </anchor>
          </controlPr>
        </control>
      </mc:Choice>
      <mc:Fallback>
        <control shapeId="86017" r:id="rId5" name="ImportButto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17"/>
  <sheetViews>
    <sheetView workbookViewId="0">
      <selection activeCell="A17" sqref="A17"/>
    </sheetView>
  </sheetViews>
  <sheetFormatPr defaultRowHeight="12.75" x14ac:dyDescent="0.2"/>
  <cols>
    <col min="1" max="1" width="10.42578125" bestFit="1" customWidth="1"/>
    <col min="2" max="2" width="27.7109375" customWidth="1"/>
    <col min="3" max="3" width="16.5703125" customWidth="1"/>
    <col min="4" max="4" width="46" customWidth="1"/>
    <col min="5" max="5" width="14" customWidth="1"/>
  </cols>
  <sheetData>
    <row r="1" spans="1:5" x14ac:dyDescent="0.2">
      <c r="A1" s="215">
        <v>42435</v>
      </c>
      <c r="C1" s="215">
        <v>42436</v>
      </c>
      <c r="D1" t="s">
        <v>5683</v>
      </c>
      <c r="E1">
        <v>15.15</v>
      </c>
    </row>
    <row r="2" spans="1:5" x14ac:dyDescent="0.2">
      <c r="A2" s="215">
        <v>42436</v>
      </c>
      <c r="C2" s="215">
        <v>42436</v>
      </c>
      <c r="D2" t="s">
        <v>6248</v>
      </c>
      <c r="E2">
        <v>-247.25</v>
      </c>
    </row>
    <row r="3" spans="1:5" x14ac:dyDescent="0.2">
      <c r="A3" s="215">
        <v>42438</v>
      </c>
      <c r="C3" s="215">
        <v>42439</v>
      </c>
      <c r="D3" t="s">
        <v>5682</v>
      </c>
      <c r="E3">
        <v>18.25</v>
      </c>
    </row>
    <row r="4" spans="1:5" x14ac:dyDescent="0.2">
      <c r="A4" s="215">
        <v>42440</v>
      </c>
      <c r="C4" s="215">
        <v>42443</v>
      </c>
      <c r="D4" t="s">
        <v>8750</v>
      </c>
      <c r="E4">
        <v>40.450000000000003</v>
      </c>
    </row>
    <row r="5" spans="1:5" x14ac:dyDescent="0.2">
      <c r="A5" s="215">
        <v>42443</v>
      </c>
      <c r="C5" s="215">
        <v>42444</v>
      </c>
      <c r="D5" t="s">
        <v>5682</v>
      </c>
      <c r="E5">
        <v>34.450000000000003</v>
      </c>
    </row>
    <row r="6" spans="1:5" x14ac:dyDescent="0.2">
      <c r="A6" s="215">
        <v>42451</v>
      </c>
      <c r="C6" s="215">
        <v>42452</v>
      </c>
      <c r="D6" t="s">
        <v>8750</v>
      </c>
      <c r="E6">
        <v>23.8</v>
      </c>
    </row>
    <row r="7" spans="1:5" x14ac:dyDescent="0.2">
      <c r="A7" s="215">
        <v>42451</v>
      </c>
      <c r="C7" s="215">
        <v>42452</v>
      </c>
      <c r="D7" t="s">
        <v>8750</v>
      </c>
      <c r="E7">
        <v>7</v>
      </c>
    </row>
    <row r="8" spans="1:5" x14ac:dyDescent="0.2">
      <c r="A8" s="215">
        <v>42452</v>
      </c>
      <c r="C8" s="215">
        <v>42453</v>
      </c>
      <c r="D8" t="s">
        <v>5682</v>
      </c>
      <c r="E8">
        <v>25.95</v>
      </c>
    </row>
    <row r="9" spans="1:5" x14ac:dyDescent="0.2">
      <c r="A9" s="215">
        <v>42454</v>
      </c>
      <c r="C9" s="215">
        <v>42458</v>
      </c>
      <c r="D9" t="s">
        <v>8750</v>
      </c>
      <c r="E9">
        <v>25.8</v>
      </c>
    </row>
    <row r="10" spans="1:5" x14ac:dyDescent="0.2">
      <c r="A10" s="215">
        <v>42464</v>
      </c>
      <c r="C10" s="215">
        <v>42465</v>
      </c>
      <c r="D10" t="s">
        <v>5682</v>
      </c>
      <c r="E10">
        <v>18.55</v>
      </c>
    </row>
    <row r="11" spans="1:5" x14ac:dyDescent="0.2">
      <c r="A11" s="215">
        <v>42465</v>
      </c>
      <c r="C11" s="215">
        <v>42465</v>
      </c>
      <c r="D11" t="s">
        <v>6248</v>
      </c>
      <c r="E11">
        <v>-196.02</v>
      </c>
    </row>
    <row r="12" spans="1:5" x14ac:dyDescent="0.2">
      <c r="A12" s="215">
        <v>42466</v>
      </c>
      <c r="C12" s="215">
        <v>42467</v>
      </c>
      <c r="D12" t="s">
        <v>5682</v>
      </c>
      <c r="E12">
        <v>1.45</v>
      </c>
    </row>
    <row r="13" spans="1:5" x14ac:dyDescent="0.2">
      <c r="A13" s="215">
        <v>42473</v>
      </c>
      <c r="B13" s="215"/>
      <c r="C13" s="215">
        <v>42474</v>
      </c>
      <c r="D13" t="s">
        <v>5682</v>
      </c>
      <c r="E13">
        <v>13.4</v>
      </c>
    </row>
    <row r="14" spans="1:5" x14ac:dyDescent="0.2">
      <c r="A14" s="215">
        <v>42477</v>
      </c>
      <c r="B14" s="215"/>
      <c r="C14" s="215">
        <v>42478</v>
      </c>
      <c r="D14" t="s">
        <v>5682</v>
      </c>
      <c r="E14">
        <v>19.8</v>
      </c>
    </row>
    <row r="15" spans="1:5" x14ac:dyDescent="0.2">
      <c r="A15" s="215">
        <v>42478</v>
      </c>
      <c r="B15" s="215"/>
      <c r="C15" s="215">
        <v>42479</v>
      </c>
      <c r="D15" t="s">
        <v>5683</v>
      </c>
      <c r="E15">
        <v>4.5999999999999996</v>
      </c>
    </row>
    <row r="16" spans="1:5" x14ac:dyDescent="0.2">
      <c r="A16" s="215">
        <v>42479</v>
      </c>
      <c r="B16" s="215"/>
      <c r="C16" s="215">
        <v>42480</v>
      </c>
      <c r="D16" t="s">
        <v>5682</v>
      </c>
      <c r="E16">
        <v>22.57</v>
      </c>
    </row>
    <row r="17" spans="1:5" x14ac:dyDescent="0.2">
      <c r="A17" s="215">
        <v>42479</v>
      </c>
      <c r="B17" s="215"/>
      <c r="C17" s="215">
        <v>42480</v>
      </c>
      <c r="D17" t="s">
        <v>5682</v>
      </c>
      <c r="E17">
        <v>8.0500000000000007</v>
      </c>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87041" r:id="rId3" name="ImportButton">
          <controlPr autoLine="0" autoPict="0" r:id="rId4">
            <anchor moveWithCells="1">
              <from>
                <xdr:col>7</xdr:col>
                <xdr:colOff>285750</xdr:colOff>
                <xdr:row>0</xdr:row>
                <xdr:rowOff>0</xdr:rowOff>
              </from>
              <to>
                <xdr:col>9</xdr:col>
                <xdr:colOff>352425</xdr:colOff>
                <xdr:row>1</xdr:row>
                <xdr:rowOff>142875</xdr:rowOff>
              </to>
            </anchor>
          </controlPr>
        </control>
      </mc:Choice>
      <mc:Fallback>
        <control shapeId="87041" r:id="rId3" name="ImportButto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45"/>
  <sheetViews>
    <sheetView workbookViewId="0">
      <selection activeCell="J3" sqref="J3"/>
    </sheetView>
  </sheetViews>
  <sheetFormatPr defaultRowHeight="12.75" x14ac:dyDescent="0.2"/>
  <cols>
    <col min="1" max="1" width="11.28515625" style="161" customWidth="1"/>
    <col min="2" max="2" width="35.85546875" customWidth="1"/>
    <col min="3" max="3" width="16.28515625" style="39" customWidth="1"/>
    <col min="4" max="4" width="14.85546875" customWidth="1"/>
    <col min="5" max="5" width="19.7109375" customWidth="1"/>
    <col min="6" max="6" width="13.85546875" customWidth="1"/>
    <col min="7" max="7" width="14" customWidth="1"/>
    <col min="8" max="8" width="9" customWidth="1"/>
  </cols>
  <sheetData>
    <row r="1" spans="1:11" x14ac:dyDescent="0.2">
      <c r="A1" s="160" t="s">
        <v>5128</v>
      </c>
      <c r="B1" s="126" t="s">
        <v>4919</v>
      </c>
      <c r="C1" s="129" t="s">
        <v>4567</v>
      </c>
      <c r="D1" s="126" t="s">
        <v>5127</v>
      </c>
      <c r="E1" s="126" t="s">
        <v>4569</v>
      </c>
      <c r="F1" s="126" t="s">
        <v>4570</v>
      </c>
      <c r="G1" s="126" t="s">
        <v>4572</v>
      </c>
      <c r="H1" s="126" t="s">
        <v>2991</v>
      </c>
      <c r="J1" s="127">
        <v>4</v>
      </c>
      <c r="K1" s="127">
        <v>2016</v>
      </c>
    </row>
    <row r="2" spans="1:11" x14ac:dyDescent="0.2">
      <c r="A2" s="161">
        <v>1</v>
      </c>
      <c r="B2" s="28" t="s">
        <v>7829</v>
      </c>
      <c r="C2" s="39">
        <v>60</v>
      </c>
      <c r="D2" t="s">
        <v>3696</v>
      </c>
      <c r="E2" t="s">
        <v>3488</v>
      </c>
      <c r="G2" t="s">
        <v>4908</v>
      </c>
      <c r="H2" t="s">
        <v>7827</v>
      </c>
    </row>
    <row r="3" spans="1:11" x14ac:dyDescent="0.2">
      <c r="A3" s="161">
        <v>1</v>
      </c>
      <c r="B3" s="28" t="s">
        <v>7830</v>
      </c>
      <c r="C3" s="39">
        <v>40</v>
      </c>
      <c r="D3" s="28" t="s">
        <v>7120</v>
      </c>
      <c r="E3" t="s">
        <v>3484</v>
      </c>
      <c r="G3" t="s">
        <v>4908</v>
      </c>
      <c r="H3" t="s">
        <v>7827</v>
      </c>
    </row>
    <row r="4" spans="1:11" x14ac:dyDescent="0.2">
      <c r="A4" s="161">
        <v>1</v>
      </c>
      <c r="B4" s="28" t="s">
        <v>7831</v>
      </c>
      <c r="C4" s="39">
        <v>40</v>
      </c>
      <c r="D4" t="s">
        <v>2203</v>
      </c>
      <c r="E4" t="s">
        <v>3370</v>
      </c>
      <c r="G4" t="s">
        <v>4909</v>
      </c>
      <c r="H4" t="s">
        <v>7827</v>
      </c>
    </row>
    <row r="5" spans="1:11" x14ac:dyDescent="0.2">
      <c r="A5" s="161">
        <v>1</v>
      </c>
      <c r="B5" s="28" t="s">
        <v>7832</v>
      </c>
      <c r="C5" s="39">
        <v>40</v>
      </c>
      <c r="D5" t="s">
        <v>2999</v>
      </c>
      <c r="E5" t="s">
        <v>7311</v>
      </c>
      <c r="G5" t="s">
        <v>4683</v>
      </c>
      <c r="H5" t="s">
        <v>7827</v>
      </c>
    </row>
    <row r="6" spans="1:11" x14ac:dyDescent="0.2">
      <c r="A6" s="128">
        <v>20</v>
      </c>
      <c r="B6" s="28" t="s">
        <v>3875</v>
      </c>
      <c r="C6" s="130">
        <v>10</v>
      </c>
      <c r="D6" s="28" t="s">
        <v>3696</v>
      </c>
      <c r="E6" s="28" t="s">
        <v>3488</v>
      </c>
      <c r="G6" s="28" t="s">
        <v>4908</v>
      </c>
      <c r="H6" s="28" t="s">
        <v>2993</v>
      </c>
    </row>
    <row r="7" spans="1:11" x14ac:dyDescent="0.2">
      <c r="A7" s="128">
        <v>1</v>
      </c>
      <c r="B7" s="28" t="s">
        <v>2957</v>
      </c>
      <c r="C7" s="130">
        <v>15</v>
      </c>
      <c r="D7" s="28" t="s">
        <v>3696</v>
      </c>
      <c r="E7" s="28" t="s">
        <v>3488</v>
      </c>
      <c r="G7" s="28" t="s">
        <v>4911</v>
      </c>
      <c r="H7" s="28" t="s">
        <v>2993</v>
      </c>
    </row>
    <row r="8" spans="1:11" x14ac:dyDescent="0.2">
      <c r="A8" s="128">
        <v>20</v>
      </c>
      <c r="B8" t="s">
        <v>670</v>
      </c>
      <c r="C8" s="39">
        <v>65</v>
      </c>
      <c r="D8" s="28" t="s">
        <v>3696</v>
      </c>
      <c r="E8" s="28" t="s">
        <v>3488</v>
      </c>
      <c r="G8" s="28" t="s">
        <v>4908</v>
      </c>
      <c r="H8" s="28" t="s">
        <v>2993</v>
      </c>
    </row>
    <row r="9" spans="1:11" x14ac:dyDescent="0.2">
      <c r="A9" s="128">
        <v>20</v>
      </c>
      <c r="B9" t="s">
        <v>7283</v>
      </c>
      <c r="C9" s="39">
        <v>25</v>
      </c>
      <c r="D9" s="28" t="s">
        <v>3696</v>
      </c>
      <c r="E9" s="28" t="s">
        <v>3488</v>
      </c>
      <c r="G9" s="28" t="s">
        <v>4911</v>
      </c>
      <c r="H9" s="28" t="s">
        <v>2993</v>
      </c>
    </row>
    <row r="10" spans="1:11" x14ac:dyDescent="0.2">
      <c r="A10" s="128">
        <v>20</v>
      </c>
      <c r="B10" t="s">
        <v>2992</v>
      </c>
      <c r="C10" s="39">
        <v>40</v>
      </c>
      <c r="D10" s="28" t="s">
        <v>3696</v>
      </c>
      <c r="E10" s="28" t="s">
        <v>3488</v>
      </c>
      <c r="G10" s="28" t="s">
        <v>4911</v>
      </c>
      <c r="H10" s="28" t="s">
        <v>2993</v>
      </c>
    </row>
    <row r="11" spans="1:11" x14ac:dyDescent="0.2">
      <c r="A11" s="128">
        <v>20</v>
      </c>
      <c r="B11" t="s">
        <v>2998</v>
      </c>
      <c r="C11" s="39">
        <v>40</v>
      </c>
      <c r="D11" s="28" t="s">
        <v>1942</v>
      </c>
      <c r="E11" s="28" t="s">
        <v>3484</v>
      </c>
      <c r="G11" s="28" t="s">
        <v>4908</v>
      </c>
      <c r="H11" s="28" t="s">
        <v>2993</v>
      </c>
    </row>
    <row r="12" spans="1:11" x14ac:dyDescent="0.2">
      <c r="A12" s="128">
        <v>20</v>
      </c>
      <c r="B12" t="s">
        <v>7933</v>
      </c>
      <c r="C12" s="39">
        <v>15</v>
      </c>
      <c r="D12" s="28" t="s">
        <v>7120</v>
      </c>
      <c r="E12" s="28" t="s">
        <v>3484</v>
      </c>
      <c r="G12" s="28" t="s">
        <v>4907</v>
      </c>
      <c r="H12" s="28" t="s">
        <v>2993</v>
      </c>
    </row>
    <row r="13" spans="1:11" x14ac:dyDescent="0.2">
      <c r="A13" s="128">
        <v>20</v>
      </c>
      <c r="B13" t="s">
        <v>7933</v>
      </c>
      <c r="C13" s="39">
        <v>10</v>
      </c>
      <c r="D13" s="28" t="s">
        <v>7120</v>
      </c>
      <c r="E13" s="28" t="s">
        <v>3484</v>
      </c>
      <c r="G13" s="28" t="s">
        <v>4911</v>
      </c>
      <c r="H13" s="28" t="s">
        <v>2993</v>
      </c>
    </row>
    <row r="14" spans="1:11" x14ac:dyDescent="0.2">
      <c r="A14" s="128">
        <v>20</v>
      </c>
      <c r="B14" t="s">
        <v>3629</v>
      </c>
      <c r="C14" s="39">
        <v>30</v>
      </c>
      <c r="D14" s="28" t="s">
        <v>2999</v>
      </c>
      <c r="E14" s="28" t="s">
        <v>7311</v>
      </c>
      <c r="G14" s="28" t="s">
        <v>4683</v>
      </c>
      <c r="H14" s="28" t="s">
        <v>2993</v>
      </c>
    </row>
    <row r="15" spans="1:11" x14ac:dyDescent="0.2">
      <c r="A15" s="128">
        <v>20</v>
      </c>
      <c r="B15" t="s">
        <v>4768</v>
      </c>
      <c r="C15" s="39">
        <v>15</v>
      </c>
      <c r="D15" t="s">
        <v>990</v>
      </c>
      <c r="E15" s="28" t="s">
        <v>3379</v>
      </c>
      <c r="G15" s="28" t="s">
        <v>4907</v>
      </c>
      <c r="H15" s="28" t="s">
        <v>2993</v>
      </c>
    </row>
    <row r="16" spans="1:11" x14ac:dyDescent="0.2">
      <c r="A16" s="128">
        <v>20</v>
      </c>
      <c r="B16" t="s">
        <v>3000</v>
      </c>
      <c r="C16" s="39">
        <v>30</v>
      </c>
      <c r="D16" t="s">
        <v>3001</v>
      </c>
      <c r="E16" s="28" t="s">
        <v>3379</v>
      </c>
      <c r="G16" s="28" t="s">
        <v>4905</v>
      </c>
      <c r="H16" s="28" t="s">
        <v>2993</v>
      </c>
    </row>
    <row r="17" spans="1:8" x14ac:dyDescent="0.2">
      <c r="A17" s="161">
        <v>20</v>
      </c>
      <c r="B17" t="s">
        <v>5317</v>
      </c>
      <c r="C17" s="39">
        <v>80</v>
      </c>
      <c r="D17" t="s">
        <v>3696</v>
      </c>
      <c r="E17" s="28" t="s">
        <v>4599</v>
      </c>
      <c r="G17" s="28" t="s">
        <v>4911</v>
      </c>
      <c r="H17" s="28" t="s">
        <v>2993</v>
      </c>
    </row>
    <row r="18" spans="1:8" x14ac:dyDescent="0.2">
      <c r="A18" s="161">
        <v>20</v>
      </c>
      <c r="B18" t="s">
        <v>5318</v>
      </c>
      <c r="C18" s="39">
        <v>48</v>
      </c>
      <c r="E18" s="28" t="s">
        <v>3484</v>
      </c>
      <c r="G18" s="28" t="s">
        <v>4909</v>
      </c>
      <c r="H18" s="28" t="s">
        <v>2993</v>
      </c>
    </row>
    <row r="19" spans="1:8" x14ac:dyDescent="0.2">
      <c r="A19" s="161">
        <v>20</v>
      </c>
      <c r="B19" t="s">
        <v>5319</v>
      </c>
      <c r="C19" s="39">
        <v>30</v>
      </c>
      <c r="E19" s="28" t="s">
        <v>7311</v>
      </c>
      <c r="G19" s="28" t="s">
        <v>4683</v>
      </c>
      <c r="H19" s="28" t="s">
        <v>2993</v>
      </c>
    </row>
    <row r="20" spans="1:8" x14ac:dyDescent="0.2">
      <c r="A20" s="161">
        <v>15</v>
      </c>
      <c r="B20" t="s">
        <v>4728</v>
      </c>
      <c r="C20" s="39">
        <v>12</v>
      </c>
      <c r="E20" s="28" t="s">
        <v>3484</v>
      </c>
      <c r="G20" s="28" t="s">
        <v>4908</v>
      </c>
      <c r="H20" s="28" t="s">
        <v>2993</v>
      </c>
    </row>
    <row r="21" spans="1:8" x14ac:dyDescent="0.2">
      <c r="A21" s="161">
        <v>15</v>
      </c>
      <c r="B21" t="s">
        <v>441</v>
      </c>
      <c r="C21" s="39">
        <v>20</v>
      </c>
      <c r="E21" s="28" t="s">
        <v>3484</v>
      </c>
      <c r="G21" s="28" t="s">
        <v>4908</v>
      </c>
      <c r="H21" s="28" t="s">
        <v>2993</v>
      </c>
    </row>
    <row r="22" spans="1:8" x14ac:dyDescent="0.2">
      <c r="A22" s="161">
        <v>15</v>
      </c>
      <c r="B22" t="s">
        <v>442</v>
      </c>
      <c r="C22" s="39">
        <v>15</v>
      </c>
      <c r="E22" s="28" t="s">
        <v>3484</v>
      </c>
      <c r="G22" s="28" t="s">
        <v>4908</v>
      </c>
      <c r="H22" s="28" t="s">
        <v>2993</v>
      </c>
    </row>
    <row r="23" spans="1:8" x14ac:dyDescent="0.2">
      <c r="A23" s="161">
        <v>13</v>
      </c>
      <c r="B23" t="s">
        <v>4730</v>
      </c>
      <c r="C23" s="39">
        <v>8</v>
      </c>
      <c r="E23" t="s">
        <v>3488</v>
      </c>
      <c r="G23" t="s">
        <v>4911</v>
      </c>
      <c r="H23" s="28" t="s">
        <v>2993</v>
      </c>
    </row>
    <row r="24" spans="1:8" x14ac:dyDescent="0.2">
      <c r="A24" s="161">
        <v>6</v>
      </c>
      <c r="B24" t="s">
        <v>4730</v>
      </c>
      <c r="C24" s="39">
        <v>10</v>
      </c>
      <c r="E24" t="s">
        <v>3488</v>
      </c>
      <c r="G24" t="s">
        <v>4911</v>
      </c>
      <c r="H24" s="28" t="s">
        <v>2993</v>
      </c>
    </row>
    <row r="25" spans="1:8" x14ac:dyDescent="0.2">
      <c r="A25" s="161">
        <v>15</v>
      </c>
      <c r="B25" t="s">
        <v>4731</v>
      </c>
      <c r="C25" s="39">
        <v>8</v>
      </c>
      <c r="E25" t="s">
        <v>3484</v>
      </c>
      <c r="G25" t="s">
        <v>4908</v>
      </c>
      <c r="H25" s="28" t="s">
        <v>2993</v>
      </c>
    </row>
    <row r="26" spans="1:8" x14ac:dyDescent="0.2">
      <c r="A26" s="161">
        <v>10</v>
      </c>
      <c r="B26" t="s">
        <v>6353</v>
      </c>
      <c r="C26" s="39">
        <v>50</v>
      </c>
      <c r="D26" t="s">
        <v>4577</v>
      </c>
      <c r="E26" t="s">
        <v>3365</v>
      </c>
      <c r="G26" t="s">
        <v>4909</v>
      </c>
      <c r="H26" s="28" t="s">
        <v>2993</v>
      </c>
    </row>
    <row r="27" spans="1:8" x14ac:dyDescent="0.2">
      <c r="A27" s="161">
        <v>25</v>
      </c>
      <c r="B27" t="s">
        <v>6354</v>
      </c>
      <c r="C27" s="39">
        <v>70</v>
      </c>
      <c r="E27" t="s">
        <v>7311</v>
      </c>
      <c r="G27" t="s">
        <v>4683</v>
      </c>
      <c r="H27" t="s">
        <v>2993</v>
      </c>
    </row>
    <row r="28" spans="1:8" ht="13.5" thickBot="1" x14ac:dyDescent="0.25">
      <c r="A28" s="161">
        <v>10</v>
      </c>
      <c r="B28" t="s">
        <v>128</v>
      </c>
      <c r="C28" s="39">
        <v>80</v>
      </c>
      <c r="E28" t="s">
        <v>4599</v>
      </c>
      <c r="G28" t="s">
        <v>4905</v>
      </c>
      <c r="H28" t="s">
        <v>2993</v>
      </c>
    </row>
    <row r="29" spans="1:8" ht="13.5" thickBot="1" x14ac:dyDescent="0.25">
      <c r="A29" s="161">
        <v>2</v>
      </c>
      <c r="B29" s="165" t="s">
        <v>4491</v>
      </c>
      <c r="C29" s="166">
        <v>18</v>
      </c>
      <c r="D29" s="167"/>
      <c r="E29" t="s">
        <v>3379</v>
      </c>
      <c r="G29" t="s">
        <v>4908</v>
      </c>
      <c r="H29" t="s">
        <v>2993</v>
      </c>
    </row>
    <row r="30" spans="1:8" ht="13.5" thickBot="1" x14ac:dyDescent="0.25">
      <c r="A30" s="161">
        <v>9</v>
      </c>
      <c r="B30" s="165" t="s">
        <v>4491</v>
      </c>
      <c r="C30" s="166">
        <v>15</v>
      </c>
      <c r="D30" s="167"/>
      <c r="E30" t="s">
        <v>3379</v>
      </c>
      <c r="G30" t="s">
        <v>4908</v>
      </c>
      <c r="H30" t="s">
        <v>2993</v>
      </c>
    </row>
    <row r="31" spans="1:8" ht="13.5" thickBot="1" x14ac:dyDescent="0.25">
      <c r="A31" s="161">
        <v>20</v>
      </c>
      <c r="B31" s="165" t="s">
        <v>2825</v>
      </c>
      <c r="C31" s="166">
        <v>5</v>
      </c>
      <c r="D31" s="165"/>
      <c r="E31" t="s">
        <v>3365</v>
      </c>
      <c r="G31" t="s">
        <v>4911</v>
      </c>
      <c r="H31" t="s">
        <v>2993</v>
      </c>
    </row>
    <row r="32" spans="1:8" ht="13.5" thickBot="1" x14ac:dyDescent="0.25">
      <c r="A32" s="161">
        <v>20</v>
      </c>
      <c r="B32" s="165" t="s">
        <v>2826</v>
      </c>
      <c r="C32" s="166">
        <v>32</v>
      </c>
      <c r="D32" s="165" t="s">
        <v>3696</v>
      </c>
      <c r="E32" t="s">
        <v>3484</v>
      </c>
      <c r="G32" t="s">
        <v>4911</v>
      </c>
      <c r="H32" t="s">
        <v>2993</v>
      </c>
    </row>
    <row r="33" spans="1:8" ht="13.5" thickBot="1" x14ac:dyDescent="0.25">
      <c r="A33" s="161">
        <v>15</v>
      </c>
      <c r="B33" s="165" t="s">
        <v>2838</v>
      </c>
      <c r="C33" s="166">
        <v>55</v>
      </c>
      <c r="D33" s="165"/>
      <c r="E33" t="s">
        <v>4600</v>
      </c>
      <c r="G33" t="s">
        <v>4911</v>
      </c>
      <c r="H33" t="s">
        <v>2993</v>
      </c>
    </row>
    <row r="34" spans="1:8" ht="13.5" thickBot="1" x14ac:dyDescent="0.25">
      <c r="A34" s="161">
        <v>15</v>
      </c>
      <c r="B34" s="165" t="s">
        <v>2839</v>
      </c>
      <c r="C34" s="166">
        <v>10</v>
      </c>
      <c r="D34" s="165"/>
      <c r="H34" t="s">
        <v>2993</v>
      </c>
    </row>
    <row r="35" spans="1:8" ht="13.5" thickBot="1" x14ac:dyDescent="0.25">
      <c r="A35" s="161">
        <v>15</v>
      </c>
      <c r="B35" s="165" t="s">
        <v>2827</v>
      </c>
      <c r="C35" s="166">
        <v>7</v>
      </c>
      <c r="D35" s="165" t="s">
        <v>3696</v>
      </c>
      <c r="E35" t="s">
        <v>3488</v>
      </c>
      <c r="H35" t="s">
        <v>2993</v>
      </c>
    </row>
    <row r="36" spans="1:8" ht="13.5" thickBot="1" x14ac:dyDescent="0.25">
      <c r="A36" s="161">
        <v>15</v>
      </c>
      <c r="B36" s="165" t="s">
        <v>2828</v>
      </c>
      <c r="C36" s="166">
        <v>12</v>
      </c>
      <c r="D36" s="165" t="s">
        <v>3696</v>
      </c>
      <c r="E36" t="s">
        <v>3488</v>
      </c>
      <c r="H36" t="s">
        <v>2993</v>
      </c>
    </row>
    <row r="37" spans="1:8" ht="13.5" thickBot="1" x14ac:dyDescent="0.25">
      <c r="A37" s="161">
        <v>15</v>
      </c>
      <c r="B37" s="165" t="s">
        <v>2829</v>
      </c>
      <c r="C37" s="166">
        <v>7</v>
      </c>
      <c r="D37" s="165" t="s">
        <v>2203</v>
      </c>
      <c r="E37" t="s">
        <v>3365</v>
      </c>
      <c r="G37" t="s">
        <v>4911</v>
      </c>
      <c r="H37" t="s">
        <v>2993</v>
      </c>
    </row>
    <row r="38" spans="1:8" ht="13.5" thickBot="1" x14ac:dyDescent="0.25">
      <c r="A38" s="161">
        <v>15</v>
      </c>
      <c r="B38" s="165" t="s">
        <v>2830</v>
      </c>
      <c r="C38" s="166">
        <v>15</v>
      </c>
      <c r="D38" s="165"/>
      <c r="H38" t="s">
        <v>2993</v>
      </c>
    </row>
    <row r="39" spans="1:8" ht="13.5" thickBot="1" x14ac:dyDescent="0.25">
      <c r="A39" s="161">
        <v>15</v>
      </c>
      <c r="B39" s="165" t="s">
        <v>2831</v>
      </c>
      <c r="C39" s="166">
        <v>8</v>
      </c>
      <c r="D39" s="165"/>
      <c r="H39" t="s">
        <v>2993</v>
      </c>
    </row>
    <row r="40" spans="1:8" ht="13.5" thickBot="1" x14ac:dyDescent="0.25">
      <c r="A40" s="161">
        <v>15</v>
      </c>
      <c r="B40" s="165" t="s">
        <v>2832</v>
      </c>
      <c r="C40" s="166">
        <v>10</v>
      </c>
      <c r="D40" s="165"/>
      <c r="H40" t="s">
        <v>2993</v>
      </c>
    </row>
    <row r="41" spans="1:8" ht="13.5" thickBot="1" x14ac:dyDescent="0.25">
      <c r="A41" s="161">
        <v>16</v>
      </c>
      <c r="B41" s="165" t="s">
        <v>2833</v>
      </c>
      <c r="C41" s="166">
        <v>40</v>
      </c>
      <c r="D41" s="167"/>
      <c r="E41" t="s">
        <v>3379</v>
      </c>
      <c r="H41" t="s">
        <v>2993</v>
      </c>
    </row>
    <row r="42" spans="1:8" ht="13.5" thickBot="1" x14ac:dyDescent="0.25">
      <c r="A42" s="161">
        <v>16</v>
      </c>
      <c r="B42" s="165" t="s">
        <v>2834</v>
      </c>
      <c r="C42" s="166">
        <v>7</v>
      </c>
      <c r="D42" s="165"/>
      <c r="E42" t="s">
        <v>3488</v>
      </c>
      <c r="H42" t="s">
        <v>2993</v>
      </c>
    </row>
    <row r="43" spans="1:8" ht="13.5" thickBot="1" x14ac:dyDescent="0.25">
      <c r="A43" s="161">
        <v>20</v>
      </c>
      <c r="B43" s="165" t="s">
        <v>2835</v>
      </c>
      <c r="C43" s="166">
        <v>20</v>
      </c>
      <c r="D43" s="165"/>
      <c r="E43" t="s">
        <v>3488</v>
      </c>
      <c r="H43" t="s">
        <v>2993</v>
      </c>
    </row>
    <row r="44" spans="1:8" ht="13.5" thickBot="1" x14ac:dyDescent="0.25">
      <c r="A44" s="161">
        <v>20</v>
      </c>
      <c r="B44" s="165" t="s">
        <v>2836</v>
      </c>
      <c r="C44" s="166">
        <v>25</v>
      </c>
      <c r="D44" s="167"/>
      <c r="H44" t="s">
        <v>2993</v>
      </c>
    </row>
    <row r="45" spans="1:8" ht="13.5" thickBot="1" x14ac:dyDescent="0.25">
      <c r="A45" s="161">
        <v>23</v>
      </c>
      <c r="B45" s="165" t="s">
        <v>2837</v>
      </c>
      <c r="C45" s="166">
        <v>7</v>
      </c>
      <c r="D45" s="167"/>
      <c r="E45" t="s">
        <v>3488</v>
      </c>
      <c r="H45" t="s">
        <v>2993</v>
      </c>
    </row>
  </sheetData>
  <phoneticPr fontId="4" type="noConversion"/>
  <pageMargins left="0.75" right="0.75" top="1" bottom="1" header="0.5" footer="0.5"/>
  <pageSetup paperSize="9" orientation="portrait" horizontalDpi="4294967293" verticalDpi="0" r:id="rId1"/>
  <headerFooter alignWithMargins="0"/>
  <drawing r:id="rId2"/>
  <legacyDrawing r:id="rId3"/>
  <controls>
    <mc:AlternateContent xmlns:mc="http://schemas.openxmlformats.org/markup-compatibility/2006">
      <mc:Choice Requires="x14">
        <control shapeId="88065" r:id="rId4" name="ImportButton">
          <controlPr autoLine="0" autoPict="0" r:id="rId5">
            <anchor moveWithCells="1">
              <from>
                <xdr:col>8</xdr:col>
                <xdr:colOff>285750</xdr:colOff>
                <xdr:row>5</xdr:row>
                <xdr:rowOff>57150</xdr:rowOff>
              </from>
              <to>
                <xdr:col>10</xdr:col>
                <xdr:colOff>352425</xdr:colOff>
                <xdr:row>7</xdr:row>
                <xdr:rowOff>38100</xdr:rowOff>
              </to>
            </anchor>
          </controlPr>
        </control>
      </mc:Choice>
      <mc:Fallback>
        <control shapeId="88065" r:id="rId4" name="ImportButto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F112"/>
  <sheetViews>
    <sheetView workbookViewId="0"/>
  </sheetViews>
  <sheetFormatPr defaultRowHeight="12.75" x14ac:dyDescent="0.2"/>
  <cols>
    <col min="2" max="2" width="12" customWidth="1"/>
    <col min="3" max="3" width="18.140625" customWidth="1"/>
    <col min="5" max="5" width="14" customWidth="1"/>
    <col min="6" max="6" width="58" customWidth="1"/>
  </cols>
  <sheetData>
    <row r="1" spans="1:6" x14ac:dyDescent="0.2">
      <c r="A1" t="s">
        <v>5535</v>
      </c>
      <c r="B1" s="5">
        <v>42489</v>
      </c>
      <c r="C1" t="s">
        <v>5536</v>
      </c>
      <c r="D1">
        <v>323.47000000000003</v>
      </c>
      <c r="E1" t="s">
        <v>8952</v>
      </c>
      <c r="F1" t="s">
        <v>8953</v>
      </c>
    </row>
    <row r="2" spans="1:6" x14ac:dyDescent="0.2">
      <c r="A2" t="s">
        <v>5535</v>
      </c>
      <c r="B2" s="5">
        <v>42489</v>
      </c>
      <c r="C2" t="s">
        <v>5536</v>
      </c>
      <c r="D2">
        <v>-2.4</v>
      </c>
      <c r="E2" t="s">
        <v>5361</v>
      </c>
      <c r="F2" t="s">
        <v>8954</v>
      </c>
    </row>
    <row r="3" spans="1:6" x14ac:dyDescent="0.2">
      <c r="A3" t="s">
        <v>5535</v>
      </c>
      <c r="B3" s="5">
        <v>42489</v>
      </c>
      <c r="C3" t="s">
        <v>5536</v>
      </c>
      <c r="D3">
        <v>-247.42</v>
      </c>
      <c r="E3" t="s">
        <v>5538</v>
      </c>
      <c r="F3" t="s">
        <v>8955</v>
      </c>
    </row>
    <row r="4" spans="1:6" x14ac:dyDescent="0.2">
      <c r="A4" t="s">
        <v>5535</v>
      </c>
      <c r="B4" s="5">
        <v>42488</v>
      </c>
      <c r="C4" t="s">
        <v>5536</v>
      </c>
      <c r="D4">
        <v>-28.02</v>
      </c>
      <c r="E4" t="s">
        <v>5361</v>
      </c>
      <c r="F4" t="s">
        <v>8956</v>
      </c>
    </row>
    <row r="5" spans="1:6" x14ac:dyDescent="0.2">
      <c r="A5" t="s">
        <v>5535</v>
      </c>
      <c r="B5" s="5">
        <v>42488</v>
      </c>
      <c r="C5" t="s">
        <v>5536</v>
      </c>
      <c r="D5">
        <v>-2.4</v>
      </c>
      <c r="E5" t="s">
        <v>5361</v>
      </c>
      <c r="F5" t="s">
        <v>8957</v>
      </c>
    </row>
    <row r="6" spans="1:6" x14ac:dyDescent="0.2">
      <c r="A6" t="s">
        <v>5535</v>
      </c>
      <c r="B6" s="5">
        <v>42488</v>
      </c>
      <c r="C6" t="s">
        <v>5536</v>
      </c>
      <c r="D6">
        <v>-17</v>
      </c>
      <c r="E6" t="s">
        <v>5538</v>
      </c>
      <c r="F6" t="s">
        <v>5848</v>
      </c>
    </row>
    <row r="7" spans="1:6" x14ac:dyDescent="0.2">
      <c r="A7" t="s">
        <v>5535</v>
      </c>
      <c r="B7" s="5">
        <v>42488</v>
      </c>
      <c r="C7" t="s">
        <v>5536</v>
      </c>
      <c r="D7">
        <v>-52.77</v>
      </c>
      <c r="E7" t="s">
        <v>5538</v>
      </c>
      <c r="F7" t="s">
        <v>5849</v>
      </c>
    </row>
    <row r="8" spans="1:6" x14ac:dyDescent="0.2">
      <c r="A8" t="s">
        <v>5535</v>
      </c>
      <c r="B8" s="5">
        <v>42488</v>
      </c>
      <c r="C8" t="s">
        <v>5536</v>
      </c>
      <c r="D8">
        <v>-375</v>
      </c>
      <c r="E8" t="s">
        <v>5538</v>
      </c>
      <c r="F8" t="s">
        <v>5847</v>
      </c>
    </row>
    <row r="9" spans="1:6" x14ac:dyDescent="0.2">
      <c r="A9" t="s">
        <v>5535</v>
      </c>
      <c r="B9" s="5">
        <v>42487</v>
      </c>
      <c r="C9" t="s">
        <v>5536</v>
      </c>
      <c r="D9">
        <v>-4.8</v>
      </c>
      <c r="E9" t="s">
        <v>5361</v>
      </c>
      <c r="F9" t="s">
        <v>8958</v>
      </c>
    </row>
    <row r="10" spans="1:6" x14ac:dyDescent="0.2">
      <c r="A10" t="s">
        <v>5535</v>
      </c>
      <c r="B10" s="5">
        <v>42486</v>
      </c>
      <c r="C10" t="s">
        <v>5536</v>
      </c>
      <c r="D10">
        <v>6054.54</v>
      </c>
      <c r="E10" t="s">
        <v>5544</v>
      </c>
      <c r="F10" t="s">
        <v>5854</v>
      </c>
    </row>
    <row r="11" spans="1:6" x14ac:dyDescent="0.2">
      <c r="A11" t="s">
        <v>5535</v>
      </c>
      <c r="B11" s="5">
        <v>42486</v>
      </c>
      <c r="C11" t="s">
        <v>5536</v>
      </c>
      <c r="D11">
        <v>-49.15</v>
      </c>
      <c r="E11" t="s">
        <v>5538</v>
      </c>
      <c r="F11" t="s">
        <v>5855</v>
      </c>
    </row>
    <row r="12" spans="1:6" x14ac:dyDescent="0.2">
      <c r="A12" t="s">
        <v>5535</v>
      </c>
      <c r="B12" s="5">
        <v>42485</v>
      </c>
      <c r="C12" t="s">
        <v>5536</v>
      </c>
      <c r="D12">
        <v>-3.9</v>
      </c>
      <c r="E12" t="s">
        <v>5361</v>
      </c>
      <c r="F12" t="s">
        <v>8959</v>
      </c>
    </row>
    <row r="13" spans="1:6" x14ac:dyDescent="0.2">
      <c r="A13" t="s">
        <v>5535</v>
      </c>
      <c r="B13" s="5">
        <v>42485</v>
      </c>
      <c r="C13" t="s">
        <v>5536</v>
      </c>
      <c r="D13">
        <v>-2.4</v>
      </c>
      <c r="E13" t="s">
        <v>5361</v>
      </c>
      <c r="F13" t="s">
        <v>8960</v>
      </c>
    </row>
    <row r="14" spans="1:6" x14ac:dyDescent="0.2">
      <c r="A14" t="s">
        <v>5535</v>
      </c>
      <c r="B14" s="5">
        <v>42485</v>
      </c>
      <c r="C14" t="s">
        <v>5536</v>
      </c>
      <c r="D14">
        <v>-110</v>
      </c>
      <c r="E14" t="s">
        <v>8326</v>
      </c>
      <c r="F14" t="s">
        <v>8327</v>
      </c>
    </row>
    <row r="15" spans="1:6" x14ac:dyDescent="0.2">
      <c r="A15" t="s">
        <v>5535</v>
      </c>
      <c r="B15" s="5">
        <v>42482</v>
      </c>
      <c r="C15" t="s">
        <v>5536</v>
      </c>
      <c r="D15">
        <v>-2.4</v>
      </c>
      <c r="E15" t="s">
        <v>5361</v>
      </c>
      <c r="F15" t="s">
        <v>8961</v>
      </c>
    </row>
    <row r="16" spans="1:6" x14ac:dyDescent="0.2">
      <c r="A16" t="s">
        <v>5535</v>
      </c>
      <c r="B16" s="5">
        <v>42482</v>
      </c>
      <c r="C16" t="s">
        <v>5536</v>
      </c>
      <c r="D16">
        <v>-20.8</v>
      </c>
      <c r="E16" t="s">
        <v>5538</v>
      </c>
      <c r="F16" t="s">
        <v>5856</v>
      </c>
    </row>
    <row r="17" spans="1:6" x14ac:dyDescent="0.2">
      <c r="A17" t="s">
        <v>5535</v>
      </c>
      <c r="B17" s="5">
        <v>42480</v>
      </c>
      <c r="C17" t="s">
        <v>5536</v>
      </c>
      <c r="D17">
        <v>-2.4</v>
      </c>
      <c r="E17" t="s">
        <v>5361</v>
      </c>
      <c r="F17" t="s">
        <v>8962</v>
      </c>
    </row>
    <row r="18" spans="1:6" x14ac:dyDescent="0.2">
      <c r="A18" t="s">
        <v>5535</v>
      </c>
      <c r="B18" s="5">
        <v>42479</v>
      </c>
      <c r="C18" t="s">
        <v>5536</v>
      </c>
      <c r="D18">
        <v>-100</v>
      </c>
      <c r="E18" t="s">
        <v>5540</v>
      </c>
      <c r="F18" t="s">
        <v>8333</v>
      </c>
    </row>
    <row r="19" spans="1:6" x14ac:dyDescent="0.2">
      <c r="A19" t="s">
        <v>5535</v>
      </c>
      <c r="B19" s="5">
        <v>42478</v>
      </c>
      <c r="C19" t="s">
        <v>5536</v>
      </c>
      <c r="D19">
        <v>-910.97</v>
      </c>
      <c r="E19" t="s">
        <v>5361</v>
      </c>
      <c r="F19" t="s">
        <v>8963</v>
      </c>
    </row>
    <row r="20" spans="1:6" x14ac:dyDescent="0.2">
      <c r="A20" t="s">
        <v>5535</v>
      </c>
      <c r="B20" s="5">
        <v>42478</v>
      </c>
      <c r="C20" t="s">
        <v>5536</v>
      </c>
      <c r="D20">
        <v>-110</v>
      </c>
      <c r="E20" t="s">
        <v>8326</v>
      </c>
      <c r="F20" t="s">
        <v>8327</v>
      </c>
    </row>
    <row r="21" spans="1:6" x14ac:dyDescent="0.2">
      <c r="A21" t="s">
        <v>5535</v>
      </c>
      <c r="B21" s="5">
        <v>42478</v>
      </c>
      <c r="C21" t="s">
        <v>5536</v>
      </c>
      <c r="D21">
        <v>-79.790000000000006</v>
      </c>
      <c r="E21" t="s">
        <v>5538</v>
      </c>
      <c r="F21" t="s">
        <v>7722</v>
      </c>
    </row>
    <row r="22" spans="1:6" x14ac:dyDescent="0.2">
      <c r="A22" t="s">
        <v>5535</v>
      </c>
      <c r="B22" s="5">
        <v>42475</v>
      </c>
      <c r="C22" t="s">
        <v>5536</v>
      </c>
      <c r="D22">
        <v>-38</v>
      </c>
      <c r="E22" t="s">
        <v>5538</v>
      </c>
      <c r="F22" t="s">
        <v>7725</v>
      </c>
    </row>
    <row r="23" spans="1:6" x14ac:dyDescent="0.2">
      <c r="A23" t="s">
        <v>5535</v>
      </c>
      <c r="B23" s="5">
        <v>42475</v>
      </c>
      <c r="C23" t="s">
        <v>5536</v>
      </c>
      <c r="D23">
        <v>-70.5</v>
      </c>
      <c r="E23" t="s">
        <v>5538</v>
      </c>
      <c r="F23" t="s">
        <v>8964</v>
      </c>
    </row>
    <row r="24" spans="1:6" x14ac:dyDescent="0.2">
      <c r="A24" t="s">
        <v>5535</v>
      </c>
      <c r="B24" s="5">
        <v>42473</v>
      </c>
      <c r="C24" t="s">
        <v>5536</v>
      </c>
      <c r="D24">
        <v>-4.8</v>
      </c>
      <c r="E24" t="s">
        <v>5361</v>
      </c>
      <c r="F24" t="s">
        <v>8965</v>
      </c>
    </row>
    <row r="25" spans="1:6" x14ac:dyDescent="0.2">
      <c r="A25" t="s">
        <v>5535</v>
      </c>
      <c r="B25" s="5">
        <v>42472</v>
      </c>
      <c r="C25" t="s">
        <v>5536</v>
      </c>
      <c r="D25">
        <v>-40</v>
      </c>
      <c r="E25" t="s">
        <v>5540</v>
      </c>
      <c r="F25" t="s">
        <v>8966</v>
      </c>
    </row>
    <row r="26" spans="1:6" x14ac:dyDescent="0.2">
      <c r="A26" t="s">
        <v>5535</v>
      </c>
      <c r="B26" s="5">
        <v>42472</v>
      </c>
      <c r="C26" t="s">
        <v>5536</v>
      </c>
      <c r="D26">
        <v>-2.9</v>
      </c>
      <c r="E26" t="s">
        <v>5361</v>
      </c>
      <c r="F26" t="s">
        <v>8967</v>
      </c>
    </row>
    <row r="27" spans="1:6" x14ac:dyDescent="0.2">
      <c r="A27" t="s">
        <v>5535</v>
      </c>
      <c r="B27" s="5">
        <v>42471</v>
      </c>
      <c r="C27" t="s">
        <v>5536</v>
      </c>
      <c r="D27">
        <v>13388.93</v>
      </c>
      <c r="E27" t="s">
        <v>8337</v>
      </c>
      <c r="F27" t="s">
        <v>8968</v>
      </c>
    </row>
    <row r="28" spans="1:6" x14ac:dyDescent="0.2">
      <c r="A28" t="s">
        <v>5535</v>
      </c>
      <c r="B28" s="5">
        <v>42471</v>
      </c>
      <c r="C28" t="s">
        <v>5536</v>
      </c>
      <c r="D28">
        <v>-50</v>
      </c>
      <c r="E28" t="s">
        <v>5540</v>
      </c>
      <c r="F28" t="s">
        <v>8969</v>
      </c>
    </row>
    <row r="29" spans="1:6" x14ac:dyDescent="0.2">
      <c r="A29" t="s">
        <v>5535</v>
      </c>
      <c r="B29" s="5">
        <v>42471</v>
      </c>
      <c r="C29" t="s">
        <v>5536</v>
      </c>
      <c r="D29">
        <v>-50</v>
      </c>
      <c r="E29" t="s">
        <v>5361</v>
      </c>
      <c r="F29" t="s">
        <v>8970</v>
      </c>
    </row>
    <row r="30" spans="1:6" x14ac:dyDescent="0.2">
      <c r="A30" t="s">
        <v>5535</v>
      </c>
      <c r="B30" s="5">
        <v>42471</v>
      </c>
      <c r="C30" t="s">
        <v>5536</v>
      </c>
      <c r="D30">
        <v>-17.25</v>
      </c>
      <c r="E30" t="s">
        <v>5361</v>
      </c>
      <c r="F30" t="s">
        <v>8971</v>
      </c>
    </row>
    <row r="31" spans="1:6" x14ac:dyDescent="0.2">
      <c r="A31" t="s">
        <v>5535</v>
      </c>
      <c r="B31" s="5">
        <v>42471</v>
      </c>
      <c r="C31" t="s">
        <v>5536</v>
      </c>
      <c r="D31">
        <v>-2.4</v>
      </c>
      <c r="E31" t="s">
        <v>5361</v>
      </c>
      <c r="F31" t="s">
        <v>8972</v>
      </c>
    </row>
    <row r="32" spans="1:6" x14ac:dyDescent="0.2">
      <c r="A32" t="s">
        <v>5535</v>
      </c>
      <c r="B32" s="5">
        <v>42471</v>
      </c>
      <c r="C32" t="s">
        <v>5536</v>
      </c>
      <c r="D32">
        <v>-110</v>
      </c>
      <c r="E32" t="s">
        <v>8326</v>
      </c>
      <c r="F32" t="s">
        <v>8327</v>
      </c>
    </row>
    <row r="33" spans="1:6" x14ac:dyDescent="0.2">
      <c r="A33" t="s">
        <v>5535</v>
      </c>
      <c r="B33" s="5">
        <v>42468</v>
      </c>
      <c r="C33" t="s">
        <v>5536</v>
      </c>
      <c r="D33">
        <v>-4.8</v>
      </c>
      <c r="E33" t="s">
        <v>5361</v>
      </c>
      <c r="F33" t="s">
        <v>8973</v>
      </c>
    </row>
    <row r="34" spans="1:6" x14ac:dyDescent="0.2">
      <c r="A34" t="s">
        <v>5535</v>
      </c>
      <c r="B34" s="5">
        <v>42467</v>
      </c>
      <c r="C34" t="s">
        <v>5536</v>
      </c>
      <c r="D34">
        <v>2250</v>
      </c>
      <c r="E34" t="s">
        <v>5544</v>
      </c>
      <c r="F34" t="s">
        <v>8974</v>
      </c>
    </row>
    <row r="35" spans="1:6" x14ac:dyDescent="0.2">
      <c r="A35" t="s">
        <v>5535</v>
      </c>
      <c r="B35" s="5">
        <v>42467</v>
      </c>
      <c r="C35" t="s">
        <v>5536</v>
      </c>
      <c r="D35">
        <v>-5000</v>
      </c>
      <c r="E35" t="s">
        <v>5361</v>
      </c>
      <c r="F35" t="s">
        <v>8328</v>
      </c>
    </row>
    <row r="36" spans="1:6" x14ac:dyDescent="0.2">
      <c r="A36" t="s">
        <v>5535</v>
      </c>
      <c r="B36" s="5">
        <v>42467</v>
      </c>
      <c r="C36" t="s">
        <v>5536</v>
      </c>
      <c r="D36">
        <v>-5</v>
      </c>
      <c r="E36" t="s">
        <v>8326</v>
      </c>
      <c r="F36" t="s">
        <v>8334</v>
      </c>
    </row>
    <row r="37" spans="1:6" x14ac:dyDescent="0.2">
      <c r="A37" t="s">
        <v>5535</v>
      </c>
      <c r="B37" s="5">
        <v>42467</v>
      </c>
      <c r="C37" t="s">
        <v>5536</v>
      </c>
      <c r="D37">
        <v>-8.19</v>
      </c>
      <c r="E37" t="s">
        <v>5538</v>
      </c>
      <c r="F37" t="s">
        <v>8336</v>
      </c>
    </row>
    <row r="38" spans="1:6" x14ac:dyDescent="0.2">
      <c r="A38" t="s">
        <v>5535</v>
      </c>
      <c r="B38" s="5">
        <v>42466</v>
      </c>
      <c r="C38" t="s">
        <v>5536</v>
      </c>
      <c r="D38">
        <v>-20</v>
      </c>
      <c r="E38" t="s">
        <v>5538</v>
      </c>
      <c r="F38" t="s">
        <v>8975</v>
      </c>
    </row>
    <row r="39" spans="1:6" x14ac:dyDescent="0.2">
      <c r="A39" t="s">
        <v>5535</v>
      </c>
      <c r="B39" s="5">
        <v>42465</v>
      </c>
      <c r="C39" t="s">
        <v>5536</v>
      </c>
      <c r="D39">
        <v>-100</v>
      </c>
      <c r="E39" t="s">
        <v>5540</v>
      </c>
      <c r="F39" t="s">
        <v>8325</v>
      </c>
    </row>
    <row r="40" spans="1:6" x14ac:dyDescent="0.2">
      <c r="A40" t="s">
        <v>5535</v>
      </c>
      <c r="B40" s="5">
        <v>42465</v>
      </c>
      <c r="C40" t="s">
        <v>5536</v>
      </c>
      <c r="D40">
        <v>-2.4</v>
      </c>
      <c r="E40" t="s">
        <v>5361</v>
      </c>
      <c r="F40" t="s">
        <v>8976</v>
      </c>
    </row>
    <row r="41" spans="1:6" x14ac:dyDescent="0.2">
      <c r="A41" t="s">
        <v>5535</v>
      </c>
      <c r="B41" s="5">
        <v>42465</v>
      </c>
      <c r="C41" t="s">
        <v>5536</v>
      </c>
      <c r="D41">
        <v>-196.02</v>
      </c>
      <c r="E41" t="s">
        <v>5538</v>
      </c>
      <c r="F41" t="s">
        <v>8335</v>
      </c>
    </row>
    <row r="42" spans="1:6" x14ac:dyDescent="0.2">
      <c r="A42" t="s">
        <v>5535</v>
      </c>
      <c r="B42" s="5">
        <v>42465</v>
      </c>
      <c r="C42" t="s">
        <v>5536</v>
      </c>
      <c r="D42">
        <v>-18.09</v>
      </c>
      <c r="E42" t="s">
        <v>5538</v>
      </c>
      <c r="F42" t="s">
        <v>8344</v>
      </c>
    </row>
    <row r="43" spans="1:6" x14ac:dyDescent="0.2">
      <c r="A43" t="s">
        <v>5535</v>
      </c>
      <c r="B43" s="5">
        <v>42464</v>
      </c>
      <c r="C43" t="s">
        <v>5536</v>
      </c>
      <c r="D43">
        <v>920</v>
      </c>
      <c r="E43" t="s">
        <v>8337</v>
      </c>
      <c r="F43" t="s">
        <v>8977</v>
      </c>
    </row>
    <row r="44" spans="1:6" x14ac:dyDescent="0.2">
      <c r="A44" t="s">
        <v>5535</v>
      </c>
      <c r="B44" s="5">
        <v>42464</v>
      </c>
      <c r="C44" t="s">
        <v>5536</v>
      </c>
      <c r="D44">
        <v>-110</v>
      </c>
      <c r="E44" t="s">
        <v>8326</v>
      </c>
      <c r="F44" t="s">
        <v>8327</v>
      </c>
    </row>
    <row r="45" spans="1:6" x14ac:dyDescent="0.2">
      <c r="A45" t="s">
        <v>5535</v>
      </c>
      <c r="B45" s="5">
        <v>42464</v>
      </c>
      <c r="C45" t="s">
        <v>5536</v>
      </c>
      <c r="D45">
        <v>-26.95</v>
      </c>
      <c r="E45" t="s">
        <v>5538</v>
      </c>
      <c r="F45" t="s">
        <v>8345</v>
      </c>
    </row>
    <row r="46" spans="1:6" x14ac:dyDescent="0.2">
      <c r="A46" t="s">
        <v>5535</v>
      </c>
      <c r="B46" s="5">
        <v>42464</v>
      </c>
      <c r="C46" t="s">
        <v>5536</v>
      </c>
      <c r="D46">
        <v>-920</v>
      </c>
      <c r="E46" t="s">
        <v>8337</v>
      </c>
      <c r="F46" t="s">
        <v>8978</v>
      </c>
    </row>
    <row r="47" spans="1:6" x14ac:dyDescent="0.2">
      <c r="A47" t="s">
        <v>5535</v>
      </c>
      <c r="B47" s="5">
        <v>42464</v>
      </c>
      <c r="C47" t="s">
        <v>5536</v>
      </c>
      <c r="D47">
        <v>-920</v>
      </c>
      <c r="E47" t="s">
        <v>8337</v>
      </c>
      <c r="F47" t="s">
        <v>8979</v>
      </c>
    </row>
    <row r="48" spans="1:6" x14ac:dyDescent="0.2">
      <c r="B48" s="5"/>
    </row>
    <row r="49" spans="2:2" x14ac:dyDescent="0.2">
      <c r="B49" s="5"/>
    </row>
    <row r="50" spans="2:2" x14ac:dyDescent="0.2">
      <c r="B50" s="5"/>
    </row>
    <row r="51" spans="2:2" x14ac:dyDescent="0.2">
      <c r="B51" s="5"/>
    </row>
    <row r="52" spans="2:2" x14ac:dyDescent="0.2">
      <c r="B52" s="5"/>
    </row>
    <row r="53" spans="2:2" x14ac:dyDescent="0.2">
      <c r="B53" s="5"/>
    </row>
    <row r="54" spans="2:2" x14ac:dyDescent="0.2">
      <c r="B54" s="5"/>
    </row>
    <row r="55" spans="2:2" x14ac:dyDescent="0.2">
      <c r="B55" s="5"/>
    </row>
    <row r="56" spans="2:2" x14ac:dyDescent="0.2">
      <c r="B56" s="5"/>
    </row>
    <row r="57" spans="2:2" x14ac:dyDescent="0.2">
      <c r="B57" s="5"/>
    </row>
    <row r="58" spans="2:2" x14ac:dyDescent="0.2">
      <c r="B58" s="5"/>
    </row>
    <row r="59" spans="2:2" x14ac:dyDescent="0.2">
      <c r="B59" s="5"/>
    </row>
    <row r="60" spans="2:2" x14ac:dyDescent="0.2">
      <c r="B60" s="5"/>
    </row>
    <row r="61" spans="2:2" x14ac:dyDescent="0.2">
      <c r="B61" s="5"/>
    </row>
    <row r="62" spans="2:2" x14ac:dyDescent="0.2">
      <c r="B62" s="5"/>
    </row>
    <row r="63" spans="2:2" x14ac:dyDescent="0.2">
      <c r="B63" s="5"/>
    </row>
    <row r="64" spans="2:2" x14ac:dyDescent="0.2">
      <c r="B64" s="5"/>
    </row>
    <row r="65" spans="2:2" x14ac:dyDescent="0.2">
      <c r="B65" s="5"/>
    </row>
    <row r="66" spans="2:2" x14ac:dyDescent="0.2">
      <c r="B66" s="5"/>
    </row>
    <row r="67" spans="2:2" x14ac:dyDescent="0.2">
      <c r="B67" s="5"/>
    </row>
    <row r="68" spans="2:2" x14ac:dyDescent="0.2">
      <c r="B68" s="5"/>
    </row>
    <row r="69" spans="2:2" x14ac:dyDescent="0.2">
      <c r="B69" s="5"/>
    </row>
    <row r="70" spans="2:2" x14ac:dyDescent="0.2">
      <c r="B70" s="5"/>
    </row>
    <row r="71" spans="2:2" x14ac:dyDescent="0.2">
      <c r="B71" s="5"/>
    </row>
    <row r="72" spans="2:2" x14ac:dyDescent="0.2">
      <c r="B72" s="5"/>
    </row>
    <row r="73" spans="2:2" x14ac:dyDescent="0.2">
      <c r="B73" s="5"/>
    </row>
    <row r="74" spans="2:2" x14ac:dyDescent="0.2">
      <c r="B74" s="5"/>
    </row>
    <row r="75" spans="2:2" x14ac:dyDescent="0.2">
      <c r="B75" s="5"/>
    </row>
    <row r="76" spans="2:2" x14ac:dyDescent="0.2">
      <c r="B76" s="5"/>
    </row>
    <row r="77" spans="2:2" x14ac:dyDescent="0.2">
      <c r="B77" s="5"/>
    </row>
    <row r="78" spans="2:2" x14ac:dyDescent="0.2">
      <c r="B78" s="5"/>
    </row>
    <row r="79" spans="2:2" x14ac:dyDescent="0.2">
      <c r="B79" s="5"/>
    </row>
    <row r="80" spans="2:2" x14ac:dyDescent="0.2">
      <c r="B80" s="5"/>
    </row>
    <row r="81" spans="2:2" x14ac:dyDescent="0.2">
      <c r="B81" s="5"/>
    </row>
    <row r="82" spans="2:2" x14ac:dyDescent="0.2">
      <c r="B82" s="5"/>
    </row>
    <row r="83" spans="2:2" x14ac:dyDescent="0.2">
      <c r="B83" s="5"/>
    </row>
    <row r="84" spans="2:2" x14ac:dyDescent="0.2">
      <c r="B84" s="5"/>
    </row>
    <row r="85" spans="2:2" x14ac:dyDescent="0.2">
      <c r="B85" s="5"/>
    </row>
    <row r="86" spans="2:2" x14ac:dyDescent="0.2">
      <c r="B86" s="5"/>
    </row>
    <row r="87" spans="2:2" x14ac:dyDescent="0.2">
      <c r="B87" s="5"/>
    </row>
    <row r="88" spans="2:2" x14ac:dyDescent="0.2">
      <c r="B88" s="5"/>
    </row>
    <row r="89" spans="2:2" x14ac:dyDescent="0.2">
      <c r="B89" s="5"/>
    </row>
    <row r="90" spans="2:2" x14ac:dyDescent="0.2">
      <c r="B90" s="5"/>
    </row>
    <row r="91" spans="2:2" x14ac:dyDescent="0.2">
      <c r="B91" s="5"/>
    </row>
    <row r="92" spans="2:2" x14ac:dyDescent="0.2">
      <c r="B92" s="5"/>
    </row>
    <row r="93" spans="2:2" x14ac:dyDescent="0.2">
      <c r="B93" s="5"/>
    </row>
    <row r="94" spans="2:2" x14ac:dyDescent="0.2">
      <c r="B94" s="5"/>
    </row>
    <row r="95" spans="2:2" x14ac:dyDescent="0.2">
      <c r="B95" s="5"/>
    </row>
    <row r="96" spans="2:2" x14ac:dyDescent="0.2">
      <c r="B96" s="5"/>
    </row>
    <row r="97" spans="2:2" x14ac:dyDescent="0.2">
      <c r="B97" s="5"/>
    </row>
    <row r="98" spans="2:2" x14ac:dyDescent="0.2">
      <c r="B98" s="5"/>
    </row>
    <row r="99" spans="2:2" x14ac:dyDescent="0.2">
      <c r="B99" s="5"/>
    </row>
    <row r="100" spans="2:2" x14ac:dyDescent="0.2">
      <c r="B100" s="5"/>
    </row>
    <row r="101" spans="2:2" x14ac:dyDescent="0.2">
      <c r="B101" s="5"/>
    </row>
    <row r="102" spans="2:2" x14ac:dyDescent="0.2">
      <c r="B102" s="5"/>
    </row>
    <row r="103" spans="2:2" x14ac:dyDescent="0.2">
      <c r="B103" s="5"/>
    </row>
    <row r="104" spans="2:2" x14ac:dyDescent="0.2">
      <c r="B104" s="5"/>
    </row>
    <row r="105" spans="2:2" x14ac:dyDescent="0.2">
      <c r="B105" s="5"/>
    </row>
    <row r="106" spans="2:2" x14ac:dyDescent="0.2">
      <c r="B106" s="5"/>
    </row>
    <row r="107" spans="2:2" x14ac:dyDescent="0.2">
      <c r="B107" s="5"/>
    </row>
    <row r="108" spans="2:2" x14ac:dyDescent="0.2">
      <c r="B108" s="5"/>
    </row>
    <row r="109" spans="2:2" x14ac:dyDescent="0.2">
      <c r="B109" s="5"/>
    </row>
    <row r="110" spans="2:2" x14ac:dyDescent="0.2">
      <c r="B110" s="5"/>
    </row>
    <row r="111" spans="2:2" x14ac:dyDescent="0.2">
      <c r="B111" s="5"/>
    </row>
    <row r="112" spans="2:2" x14ac:dyDescent="0.2">
      <c r="B112" s="5"/>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233473" r:id="rId3" name="ImportBarclaysButton">
          <controlPr defaultSize="0" autoLine="0" autoPict="0" r:id="rId4">
            <anchor moveWithCells="1">
              <from>
                <xdr:col>5</xdr:col>
                <xdr:colOff>3848100</xdr:colOff>
                <xdr:row>1</xdr:row>
                <xdr:rowOff>76200</xdr:rowOff>
              </from>
              <to>
                <xdr:col>8</xdr:col>
                <xdr:colOff>304800</xdr:colOff>
                <xdr:row>3</xdr:row>
                <xdr:rowOff>95250</xdr:rowOff>
              </to>
            </anchor>
          </controlPr>
        </control>
      </mc:Choice>
      <mc:Fallback>
        <control shapeId="233473" r:id="rId3" name="ImportBarclaysButton"/>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9"/>
  <sheetViews>
    <sheetView topLeftCell="A76" workbookViewId="0">
      <selection activeCell="B99" sqref="B99"/>
    </sheetView>
  </sheetViews>
  <sheetFormatPr defaultRowHeight="12.75" x14ac:dyDescent="0.2"/>
  <cols>
    <col min="1" max="1" width="47.140625" bestFit="1" customWidth="1"/>
    <col min="2" max="2" width="15.5703125" customWidth="1"/>
    <col min="3" max="3" width="13.85546875" customWidth="1"/>
    <col min="4" max="4" width="13.42578125" customWidth="1"/>
    <col min="5" max="5" width="14.42578125" customWidth="1"/>
  </cols>
  <sheetData>
    <row r="1" spans="1:8" x14ac:dyDescent="0.2">
      <c r="A1" t="s">
        <v>3964</v>
      </c>
      <c r="B1" s="19" t="s">
        <v>4568</v>
      </c>
      <c r="C1" s="19" t="s">
        <v>4569</v>
      </c>
      <c r="D1" s="19" t="s">
        <v>4570</v>
      </c>
      <c r="E1" s="19" t="s">
        <v>4572</v>
      </c>
    </row>
    <row r="2" spans="1:8" x14ac:dyDescent="0.2">
      <c r="A2" t="s">
        <v>5900</v>
      </c>
      <c r="B2" s="28" t="s">
        <v>3344</v>
      </c>
      <c r="C2" s="28" t="s">
        <v>7324</v>
      </c>
      <c r="D2" s="28"/>
      <c r="E2" s="28" t="s">
        <v>4909</v>
      </c>
    </row>
    <row r="3" spans="1:8" x14ac:dyDescent="0.2">
      <c r="A3" t="s">
        <v>3859</v>
      </c>
      <c r="B3" t="s">
        <v>885</v>
      </c>
      <c r="C3" t="s">
        <v>7322</v>
      </c>
      <c r="E3" t="s">
        <v>7139</v>
      </c>
    </row>
    <row r="4" spans="1:8" x14ac:dyDescent="0.2">
      <c r="A4" s="28" t="s">
        <v>5899</v>
      </c>
      <c r="B4" s="28" t="s">
        <v>5164</v>
      </c>
      <c r="C4" s="28" t="s">
        <v>3365</v>
      </c>
      <c r="D4" s="28"/>
      <c r="E4" s="28" t="s">
        <v>4909</v>
      </c>
    </row>
    <row r="5" spans="1:8" x14ac:dyDescent="0.2">
      <c r="A5" s="28" t="s">
        <v>4811</v>
      </c>
      <c r="B5" t="s">
        <v>1943</v>
      </c>
      <c r="C5" t="s">
        <v>7321</v>
      </c>
      <c r="E5" t="s">
        <v>4907</v>
      </c>
    </row>
    <row r="6" spans="1:8" x14ac:dyDescent="0.2">
      <c r="A6" s="28" t="s">
        <v>2943</v>
      </c>
      <c r="B6" s="28" t="s">
        <v>1444</v>
      </c>
      <c r="C6" s="28" t="s">
        <v>7321</v>
      </c>
      <c r="D6" s="28"/>
      <c r="E6" s="28" t="s">
        <v>4905</v>
      </c>
    </row>
    <row r="7" spans="1:8" x14ac:dyDescent="0.2">
      <c r="A7" t="s">
        <v>1516</v>
      </c>
      <c r="B7" s="28" t="s">
        <v>1956</v>
      </c>
      <c r="C7" s="28" t="s">
        <v>7322</v>
      </c>
      <c r="D7" s="28"/>
      <c r="E7" s="28" t="s">
        <v>7139</v>
      </c>
      <c r="F7" s="25"/>
      <c r="G7" s="28"/>
      <c r="H7" s="28"/>
    </row>
    <row r="8" spans="1:8" x14ac:dyDescent="0.2">
      <c r="A8" s="28" t="s">
        <v>8434</v>
      </c>
      <c r="B8" s="28" t="s">
        <v>1956</v>
      </c>
      <c r="C8" s="28" t="s">
        <v>7322</v>
      </c>
      <c r="D8" s="28"/>
      <c r="E8" s="28" t="s">
        <v>7139</v>
      </c>
    </row>
    <row r="9" spans="1:8" x14ac:dyDescent="0.2">
      <c r="A9" t="s">
        <v>4028</v>
      </c>
      <c r="B9" t="s">
        <v>1956</v>
      </c>
      <c r="C9" t="s">
        <v>3365</v>
      </c>
      <c r="E9" t="s">
        <v>4909</v>
      </c>
    </row>
    <row r="10" spans="1:8" x14ac:dyDescent="0.2">
      <c r="A10" t="s">
        <v>3960</v>
      </c>
      <c r="B10" t="s">
        <v>897</v>
      </c>
      <c r="C10" t="s">
        <v>3484</v>
      </c>
      <c r="E10" t="s">
        <v>4909</v>
      </c>
    </row>
    <row r="11" spans="1:8" x14ac:dyDescent="0.2">
      <c r="A11" t="s">
        <v>3849</v>
      </c>
      <c r="B11" t="s">
        <v>3356</v>
      </c>
      <c r="C11" t="s">
        <v>7324</v>
      </c>
      <c r="E11" t="s">
        <v>4909</v>
      </c>
    </row>
    <row r="12" spans="1:8" x14ac:dyDescent="0.2">
      <c r="A12" s="28" t="s">
        <v>3821</v>
      </c>
      <c r="B12" s="28" t="s">
        <v>3700</v>
      </c>
      <c r="C12" s="28" t="s">
        <v>7324</v>
      </c>
      <c r="D12" s="28"/>
      <c r="E12" s="28" t="s">
        <v>4909</v>
      </c>
    </row>
    <row r="13" spans="1:8" x14ac:dyDescent="0.2">
      <c r="A13" t="s">
        <v>3857</v>
      </c>
      <c r="B13" t="s">
        <v>1555</v>
      </c>
      <c r="C13" t="s">
        <v>3370</v>
      </c>
      <c r="E13" t="s">
        <v>4909</v>
      </c>
    </row>
    <row r="14" spans="1:8" x14ac:dyDescent="0.2">
      <c r="A14" s="28" t="s">
        <v>7328</v>
      </c>
      <c r="B14" s="28" t="s">
        <v>7120</v>
      </c>
      <c r="C14" s="28" t="s">
        <v>3484</v>
      </c>
      <c r="D14" s="28"/>
      <c r="E14" s="28" t="s">
        <v>4907</v>
      </c>
      <c r="F14" s="25"/>
      <c r="G14" s="28"/>
      <c r="H14" s="28"/>
    </row>
    <row r="15" spans="1:8" x14ac:dyDescent="0.2">
      <c r="A15" t="s">
        <v>3955</v>
      </c>
      <c r="B15" t="s">
        <v>7996</v>
      </c>
      <c r="C15" t="s">
        <v>3484</v>
      </c>
      <c r="E15" t="s">
        <v>4907</v>
      </c>
    </row>
    <row r="16" spans="1:8" x14ac:dyDescent="0.2">
      <c r="A16" s="28" t="s">
        <v>7248</v>
      </c>
      <c r="B16" s="28" t="s">
        <v>4817</v>
      </c>
      <c r="C16" s="28" t="s">
        <v>7323</v>
      </c>
      <c r="D16" s="28"/>
      <c r="E16" s="28" t="s">
        <v>4911</v>
      </c>
    </row>
    <row r="17" spans="1:8" x14ac:dyDescent="0.2">
      <c r="A17" s="28" t="s">
        <v>340</v>
      </c>
      <c r="B17" s="28" t="s">
        <v>7128</v>
      </c>
      <c r="C17" s="28" t="s">
        <v>4600</v>
      </c>
      <c r="D17" s="28"/>
      <c r="E17" s="28" t="s">
        <v>4906</v>
      </c>
    </row>
    <row r="18" spans="1:8" x14ac:dyDescent="0.2">
      <c r="A18" t="s">
        <v>3850</v>
      </c>
      <c r="B18" t="s">
        <v>3701</v>
      </c>
      <c r="C18" t="s">
        <v>7322</v>
      </c>
      <c r="E18" t="s">
        <v>7139</v>
      </c>
    </row>
    <row r="19" spans="1:8" x14ac:dyDescent="0.2">
      <c r="A19" t="s">
        <v>3848</v>
      </c>
      <c r="B19" t="s">
        <v>3349</v>
      </c>
      <c r="C19" t="s">
        <v>7151</v>
      </c>
      <c r="E19" t="s">
        <v>4911</v>
      </c>
    </row>
    <row r="20" spans="1:8" x14ac:dyDescent="0.2">
      <c r="A20" t="s">
        <v>3956</v>
      </c>
      <c r="B20" t="s">
        <v>879</v>
      </c>
      <c r="C20" t="s">
        <v>3365</v>
      </c>
      <c r="E20" t="s">
        <v>4909</v>
      </c>
    </row>
    <row r="21" spans="1:8" x14ac:dyDescent="0.2">
      <c r="A21" s="28" t="s">
        <v>3220</v>
      </c>
      <c r="B21" s="28" t="s">
        <v>3696</v>
      </c>
      <c r="C21" s="28" t="s">
        <v>3488</v>
      </c>
      <c r="D21" s="28"/>
      <c r="E21" s="28" t="s">
        <v>4908</v>
      </c>
    </row>
    <row r="22" spans="1:8" x14ac:dyDescent="0.2">
      <c r="A22" t="s">
        <v>1515</v>
      </c>
      <c r="B22" s="28" t="s">
        <v>896</v>
      </c>
      <c r="C22" s="28" t="s">
        <v>3484</v>
      </c>
      <c r="D22" s="28"/>
      <c r="E22" s="28" t="s">
        <v>4907</v>
      </c>
      <c r="F22" s="25"/>
      <c r="G22" s="28"/>
      <c r="H22" s="28"/>
    </row>
    <row r="23" spans="1:8" x14ac:dyDescent="0.2">
      <c r="A23" s="28" t="s">
        <v>6234</v>
      </c>
      <c r="B23" s="28" t="s">
        <v>896</v>
      </c>
      <c r="C23" s="28" t="s">
        <v>3484</v>
      </c>
      <c r="D23" s="28"/>
      <c r="E23" s="28" t="s">
        <v>4907</v>
      </c>
      <c r="F23" s="29"/>
      <c r="G23" s="28"/>
      <c r="H23" s="28"/>
    </row>
    <row r="24" spans="1:8" x14ac:dyDescent="0.2">
      <c r="A24" s="28" t="s">
        <v>7330</v>
      </c>
      <c r="B24" s="28" t="s">
        <v>4408</v>
      </c>
      <c r="C24" s="28" t="s">
        <v>3365</v>
      </c>
      <c r="D24" s="28"/>
      <c r="E24" s="28" t="s">
        <v>4909</v>
      </c>
      <c r="F24" s="25"/>
      <c r="G24" s="28"/>
      <c r="H24" s="28"/>
    </row>
    <row r="25" spans="1:8" x14ac:dyDescent="0.2">
      <c r="A25" t="s">
        <v>4019</v>
      </c>
      <c r="B25" t="s">
        <v>6760</v>
      </c>
      <c r="C25" t="s">
        <v>4600</v>
      </c>
      <c r="E25" t="s">
        <v>4907</v>
      </c>
    </row>
    <row r="26" spans="1:8" x14ac:dyDescent="0.2">
      <c r="A26" s="28" t="s">
        <v>4151</v>
      </c>
      <c r="B26" s="28" t="s">
        <v>7050</v>
      </c>
      <c r="C26" s="28" t="s">
        <v>3488</v>
      </c>
      <c r="D26" s="28"/>
      <c r="E26" s="28" t="s">
        <v>4911</v>
      </c>
    </row>
    <row r="27" spans="1:8" x14ac:dyDescent="0.2">
      <c r="A27" s="28" t="s">
        <v>5966</v>
      </c>
      <c r="B27" s="28" t="s">
        <v>5965</v>
      </c>
      <c r="C27" s="28" t="s">
        <v>3379</v>
      </c>
      <c r="D27" s="28"/>
      <c r="E27" s="28" t="s">
        <v>4908</v>
      </c>
      <c r="F27" s="29"/>
      <c r="G27" s="28"/>
    </row>
    <row r="28" spans="1:8" x14ac:dyDescent="0.2">
      <c r="A28" t="s">
        <v>3952</v>
      </c>
      <c r="B28" t="s">
        <v>1157</v>
      </c>
      <c r="C28" t="s">
        <v>7322</v>
      </c>
      <c r="E28" t="s">
        <v>7139</v>
      </c>
    </row>
    <row r="29" spans="1:8" x14ac:dyDescent="0.2">
      <c r="A29" t="s">
        <v>3950</v>
      </c>
      <c r="B29" t="s">
        <v>2205</v>
      </c>
      <c r="C29" t="s">
        <v>7151</v>
      </c>
      <c r="E29" t="s">
        <v>4911</v>
      </c>
    </row>
    <row r="30" spans="1:8" x14ac:dyDescent="0.2">
      <c r="A30" s="28" t="s">
        <v>6893</v>
      </c>
      <c r="B30" s="28" t="s">
        <v>2205</v>
      </c>
      <c r="C30" s="28" t="s">
        <v>7151</v>
      </c>
      <c r="D30" s="28"/>
      <c r="E30" s="28" t="s">
        <v>4911</v>
      </c>
    </row>
    <row r="31" spans="1:8" x14ac:dyDescent="0.2">
      <c r="A31" s="28" t="s">
        <v>7329</v>
      </c>
      <c r="B31" s="28" t="s">
        <v>1955</v>
      </c>
      <c r="C31" s="28" t="s">
        <v>4600</v>
      </c>
      <c r="D31" s="28"/>
      <c r="E31" s="28" t="s">
        <v>4905</v>
      </c>
      <c r="F31" s="25"/>
      <c r="G31" s="28"/>
      <c r="H31" s="28"/>
    </row>
    <row r="32" spans="1:8" x14ac:dyDescent="0.2">
      <c r="A32" t="s">
        <v>3855</v>
      </c>
      <c r="B32" t="s">
        <v>2212</v>
      </c>
      <c r="C32" t="s">
        <v>7311</v>
      </c>
      <c r="E32" t="s">
        <v>4683</v>
      </c>
    </row>
    <row r="33" spans="1:8" x14ac:dyDescent="0.2">
      <c r="A33" t="s">
        <v>440</v>
      </c>
      <c r="B33" s="28" t="s">
        <v>990</v>
      </c>
      <c r="C33" s="28" t="s">
        <v>3379</v>
      </c>
      <c r="D33" s="28"/>
      <c r="E33" s="28" t="s">
        <v>4907</v>
      </c>
      <c r="F33" s="29"/>
      <c r="G33" s="28"/>
      <c r="H33" s="28"/>
    </row>
    <row r="34" spans="1:8" x14ac:dyDescent="0.2">
      <c r="A34" s="28" t="s">
        <v>5101</v>
      </c>
      <c r="B34" s="28" t="s">
        <v>6755</v>
      </c>
      <c r="C34" s="28" t="s">
        <v>7321</v>
      </c>
      <c r="D34" s="28"/>
      <c r="E34" s="28" t="s">
        <v>4909</v>
      </c>
    </row>
    <row r="35" spans="1:8" x14ac:dyDescent="0.2">
      <c r="A35" s="28" t="s">
        <v>7353</v>
      </c>
      <c r="B35" s="28" t="s">
        <v>6754</v>
      </c>
      <c r="C35" s="28" t="s">
        <v>3370</v>
      </c>
      <c r="D35" s="28"/>
      <c r="E35" s="28" t="s">
        <v>4909</v>
      </c>
      <c r="F35" s="25"/>
      <c r="G35" s="28"/>
    </row>
    <row r="36" spans="1:8" x14ac:dyDescent="0.2">
      <c r="A36" t="s">
        <v>3852</v>
      </c>
      <c r="B36" t="s">
        <v>1444</v>
      </c>
      <c r="C36" t="s">
        <v>7321</v>
      </c>
      <c r="E36" t="s">
        <v>4905</v>
      </c>
    </row>
    <row r="37" spans="1:8" x14ac:dyDescent="0.2">
      <c r="A37" t="s">
        <v>4025</v>
      </c>
      <c r="B37" t="s">
        <v>1560</v>
      </c>
      <c r="C37" s="48" t="s">
        <v>4595</v>
      </c>
    </row>
    <row r="38" spans="1:8" x14ac:dyDescent="0.2">
      <c r="A38" s="28" t="s">
        <v>6467</v>
      </c>
      <c r="B38" s="28" t="s">
        <v>348</v>
      </c>
      <c r="C38" s="28" t="s">
        <v>7151</v>
      </c>
      <c r="D38" s="28" t="s">
        <v>2176</v>
      </c>
      <c r="E38" s="28" t="s">
        <v>4907</v>
      </c>
    </row>
    <row r="39" spans="1:8" x14ac:dyDescent="0.2">
      <c r="A39" t="s">
        <v>988</v>
      </c>
      <c r="B39" s="28" t="s">
        <v>2206</v>
      </c>
      <c r="C39" s="28" t="s">
        <v>7311</v>
      </c>
      <c r="D39" s="28"/>
      <c r="E39" s="28" t="s">
        <v>4683</v>
      </c>
      <c r="F39" s="25"/>
      <c r="G39" s="28"/>
      <c r="H39" s="28"/>
    </row>
    <row r="40" spans="1:8" x14ac:dyDescent="0.2">
      <c r="A40" t="s">
        <v>4024</v>
      </c>
      <c r="B40" t="s">
        <v>6753</v>
      </c>
      <c r="C40" t="s">
        <v>3484</v>
      </c>
      <c r="E40" t="s">
        <v>4909</v>
      </c>
    </row>
    <row r="41" spans="1:8" x14ac:dyDescent="0.2">
      <c r="A41" s="28" t="s">
        <v>5995</v>
      </c>
      <c r="B41" s="28" t="s">
        <v>7133</v>
      </c>
      <c r="C41" s="28" t="s">
        <v>3381</v>
      </c>
      <c r="D41" s="28"/>
      <c r="E41" s="28" t="s">
        <v>4909</v>
      </c>
      <c r="F41" s="29"/>
      <c r="G41" s="28"/>
      <c r="H41" s="28"/>
    </row>
    <row r="42" spans="1:8" x14ac:dyDescent="0.2">
      <c r="A42" s="28" t="s">
        <v>5699</v>
      </c>
      <c r="B42" s="28" t="s">
        <v>7133</v>
      </c>
      <c r="C42" s="28" t="s">
        <v>3381</v>
      </c>
      <c r="D42" s="28"/>
      <c r="E42" s="28" t="s">
        <v>4909</v>
      </c>
    </row>
    <row r="43" spans="1:8" x14ac:dyDescent="0.2">
      <c r="A43" s="28" t="s">
        <v>7352</v>
      </c>
      <c r="B43" s="28" t="s">
        <v>2201</v>
      </c>
      <c r="C43" s="28" t="s">
        <v>7151</v>
      </c>
      <c r="D43" s="28"/>
      <c r="E43" s="28" t="s">
        <v>4911</v>
      </c>
      <c r="F43" s="25"/>
      <c r="G43" s="28"/>
    </row>
    <row r="44" spans="1:8" x14ac:dyDescent="0.2">
      <c r="A44" t="s">
        <v>3854</v>
      </c>
      <c r="B44" t="s">
        <v>2208</v>
      </c>
      <c r="C44" t="s">
        <v>3365</v>
      </c>
      <c r="E44" t="s">
        <v>4909</v>
      </c>
    </row>
    <row r="45" spans="1:8" x14ac:dyDescent="0.2">
      <c r="A45" t="s">
        <v>4023</v>
      </c>
      <c r="B45" t="s">
        <v>2208</v>
      </c>
      <c r="C45" s="48" t="s">
        <v>4595</v>
      </c>
    </row>
    <row r="46" spans="1:8" x14ac:dyDescent="0.2">
      <c r="A46" t="s">
        <v>4021</v>
      </c>
      <c r="B46" t="s">
        <v>4046</v>
      </c>
      <c r="C46" t="s">
        <v>4600</v>
      </c>
      <c r="E46" t="s">
        <v>4905</v>
      </c>
    </row>
    <row r="47" spans="1:8" x14ac:dyDescent="0.2">
      <c r="A47" s="28" t="s">
        <v>2297</v>
      </c>
      <c r="B47" s="28" t="s">
        <v>898</v>
      </c>
      <c r="C47" s="28" t="s">
        <v>7322</v>
      </c>
      <c r="D47" s="28"/>
      <c r="E47" s="28" t="s">
        <v>7139</v>
      </c>
      <c r="F47" s="29"/>
      <c r="G47" s="28"/>
      <c r="H47" s="28"/>
    </row>
    <row r="48" spans="1:8" x14ac:dyDescent="0.2">
      <c r="A48" s="28" t="s">
        <v>3772</v>
      </c>
      <c r="B48" s="28" t="s">
        <v>7130</v>
      </c>
      <c r="C48" s="28" t="s">
        <v>3370</v>
      </c>
      <c r="D48" s="28"/>
      <c r="E48" s="28" t="s">
        <v>4907</v>
      </c>
    </row>
    <row r="49" spans="1:8" x14ac:dyDescent="0.2">
      <c r="A49" t="s">
        <v>3863</v>
      </c>
      <c r="B49" t="s">
        <v>1556</v>
      </c>
      <c r="C49" t="s">
        <v>7322</v>
      </c>
      <c r="E49" t="s">
        <v>7139</v>
      </c>
    </row>
    <row r="50" spans="1:8" x14ac:dyDescent="0.2">
      <c r="A50" t="s">
        <v>3860</v>
      </c>
      <c r="B50" t="s">
        <v>1659</v>
      </c>
      <c r="C50" t="s">
        <v>4600</v>
      </c>
      <c r="E50" t="s">
        <v>4907</v>
      </c>
    </row>
    <row r="51" spans="1:8" x14ac:dyDescent="0.2">
      <c r="A51" s="28" t="s">
        <v>388</v>
      </c>
      <c r="B51" s="28" t="s">
        <v>5710</v>
      </c>
      <c r="C51" s="28" t="s">
        <v>3381</v>
      </c>
      <c r="D51" s="28"/>
      <c r="E51" s="28" t="s">
        <v>4909</v>
      </c>
      <c r="F51" s="29"/>
      <c r="G51" s="28"/>
      <c r="H51" s="28"/>
    </row>
    <row r="52" spans="1:8" x14ac:dyDescent="0.2">
      <c r="A52" t="s">
        <v>629</v>
      </c>
      <c r="B52" s="28" t="s">
        <v>7890</v>
      </c>
      <c r="C52" s="28" t="s">
        <v>3370</v>
      </c>
      <c r="D52" s="28"/>
      <c r="E52" s="28" t="s">
        <v>4909</v>
      </c>
      <c r="F52" s="25"/>
      <c r="G52" s="28"/>
      <c r="H52" s="28"/>
    </row>
    <row r="53" spans="1:8" x14ac:dyDescent="0.2">
      <c r="A53" s="28" t="s">
        <v>5068</v>
      </c>
      <c r="B53" s="28" t="s">
        <v>7119</v>
      </c>
      <c r="C53" s="28" t="s">
        <v>3365</v>
      </c>
      <c r="D53" s="28"/>
      <c r="E53" s="28" t="s">
        <v>4911</v>
      </c>
    </row>
    <row r="54" spans="1:8" x14ac:dyDescent="0.2">
      <c r="A54" s="28" t="s">
        <v>5996</v>
      </c>
      <c r="B54" s="28" t="s">
        <v>1943</v>
      </c>
      <c r="C54" s="28" t="s">
        <v>3381</v>
      </c>
      <c r="D54" s="28"/>
      <c r="E54" s="28" t="s">
        <v>4909</v>
      </c>
      <c r="F54" s="29"/>
      <c r="G54" s="28"/>
      <c r="H54" s="28"/>
    </row>
    <row r="55" spans="1:8" x14ac:dyDescent="0.2">
      <c r="A55" s="28" t="s">
        <v>7510</v>
      </c>
      <c r="B55" s="28" t="s">
        <v>7120</v>
      </c>
      <c r="C55" s="28" t="s">
        <v>3484</v>
      </c>
      <c r="D55" s="28"/>
      <c r="E55" s="28" t="s">
        <v>4911</v>
      </c>
    </row>
    <row r="56" spans="1:8" x14ac:dyDescent="0.2">
      <c r="A56" t="s">
        <v>3861</v>
      </c>
      <c r="B56" t="s">
        <v>3865</v>
      </c>
      <c r="C56" t="s">
        <v>4600</v>
      </c>
      <c r="E56" t="s">
        <v>4905</v>
      </c>
    </row>
    <row r="57" spans="1:8" x14ac:dyDescent="0.2">
      <c r="A57" t="s">
        <v>3858</v>
      </c>
      <c r="B57" t="s">
        <v>1559</v>
      </c>
      <c r="C57" t="s">
        <v>7311</v>
      </c>
      <c r="E57" t="s">
        <v>4683</v>
      </c>
    </row>
    <row r="58" spans="1:8" x14ac:dyDescent="0.2">
      <c r="A58" t="s">
        <v>3864</v>
      </c>
      <c r="B58" t="s">
        <v>2040</v>
      </c>
      <c r="C58" t="s">
        <v>3370</v>
      </c>
      <c r="E58" t="s">
        <v>4909</v>
      </c>
    </row>
    <row r="59" spans="1:8" x14ac:dyDescent="0.2">
      <c r="A59" s="28" t="s">
        <v>8618</v>
      </c>
      <c r="B59" s="28" t="s">
        <v>683</v>
      </c>
      <c r="C59" t="s">
        <v>3365</v>
      </c>
      <c r="E59" t="s">
        <v>4909</v>
      </c>
    </row>
    <row r="60" spans="1:8" x14ac:dyDescent="0.2">
      <c r="A60" s="28" t="s">
        <v>8616</v>
      </c>
      <c r="B60" s="28" t="s">
        <v>683</v>
      </c>
      <c r="C60" s="28" t="s">
        <v>7322</v>
      </c>
      <c r="E60" s="28" t="s">
        <v>7139</v>
      </c>
    </row>
    <row r="61" spans="1:8" x14ac:dyDescent="0.2">
      <c r="A61" s="28" t="s">
        <v>8617</v>
      </c>
      <c r="B61" s="28" t="s">
        <v>683</v>
      </c>
      <c r="C61" s="28" t="s">
        <v>3365</v>
      </c>
      <c r="E61" s="28" t="s">
        <v>4909</v>
      </c>
    </row>
    <row r="62" spans="1:8" x14ac:dyDescent="0.2">
      <c r="A62" t="s">
        <v>4026</v>
      </c>
      <c r="B62" t="s">
        <v>683</v>
      </c>
      <c r="C62" t="s">
        <v>3365</v>
      </c>
      <c r="E62" t="s">
        <v>4909</v>
      </c>
    </row>
    <row r="63" spans="1:8" x14ac:dyDescent="0.2">
      <c r="A63" t="s">
        <v>3959</v>
      </c>
      <c r="B63" t="s">
        <v>683</v>
      </c>
      <c r="C63" t="s">
        <v>3365</v>
      </c>
      <c r="E63" t="s">
        <v>4909</v>
      </c>
    </row>
    <row r="64" spans="1:8" x14ac:dyDescent="0.2">
      <c r="A64" t="s">
        <v>3958</v>
      </c>
      <c r="B64" t="s">
        <v>683</v>
      </c>
      <c r="C64" t="s">
        <v>7322</v>
      </c>
      <c r="E64" t="s">
        <v>7139</v>
      </c>
    </row>
    <row r="65" spans="1:8" x14ac:dyDescent="0.2">
      <c r="A65" t="s">
        <v>3851</v>
      </c>
      <c r="B65" t="s">
        <v>683</v>
      </c>
      <c r="C65" t="s">
        <v>3365</v>
      </c>
      <c r="E65" t="s">
        <v>4909</v>
      </c>
    </row>
    <row r="66" spans="1:8" x14ac:dyDescent="0.2">
      <c r="A66" t="s">
        <v>3951</v>
      </c>
      <c r="B66" t="s">
        <v>1937</v>
      </c>
      <c r="C66" t="s">
        <v>7311</v>
      </c>
      <c r="E66" t="s">
        <v>4683</v>
      </c>
    </row>
    <row r="67" spans="1:8" x14ac:dyDescent="0.2">
      <c r="A67" s="28" t="s">
        <v>8430</v>
      </c>
      <c r="B67" s="28" t="s">
        <v>5160</v>
      </c>
      <c r="C67" s="28" t="s">
        <v>7322</v>
      </c>
      <c r="D67" s="28"/>
      <c r="E67" s="28" t="s">
        <v>7139</v>
      </c>
    </row>
    <row r="68" spans="1:8" x14ac:dyDescent="0.2">
      <c r="A68" s="28" t="s">
        <v>3775</v>
      </c>
      <c r="B68" s="28" t="s">
        <v>4758</v>
      </c>
      <c r="C68" s="28" t="s">
        <v>7322</v>
      </c>
      <c r="D68" s="28"/>
      <c r="E68" s="28" t="s">
        <v>7139</v>
      </c>
    </row>
    <row r="69" spans="1:8" x14ac:dyDescent="0.2">
      <c r="A69" t="s">
        <v>4027</v>
      </c>
      <c r="B69" t="s">
        <v>6612</v>
      </c>
      <c r="C69" t="s">
        <v>4600</v>
      </c>
      <c r="E69" t="s">
        <v>4906</v>
      </c>
    </row>
    <row r="70" spans="1:8" x14ac:dyDescent="0.2">
      <c r="A70" t="s">
        <v>4022</v>
      </c>
      <c r="B70" t="s">
        <v>2210</v>
      </c>
      <c r="C70" t="s">
        <v>3484</v>
      </c>
      <c r="E70" t="s">
        <v>4907</v>
      </c>
    </row>
    <row r="71" spans="1:8" x14ac:dyDescent="0.2">
      <c r="A71" t="s">
        <v>4018</v>
      </c>
      <c r="B71" t="s">
        <v>895</v>
      </c>
      <c r="C71" t="s">
        <v>3488</v>
      </c>
      <c r="E71" t="s">
        <v>4908</v>
      </c>
    </row>
    <row r="72" spans="1:8" x14ac:dyDescent="0.2">
      <c r="A72" t="s">
        <v>3961</v>
      </c>
      <c r="B72" t="s">
        <v>2211</v>
      </c>
      <c r="C72" t="s">
        <v>3370</v>
      </c>
      <c r="E72" t="s">
        <v>4909</v>
      </c>
    </row>
    <row r="73" spans="1:8" x14ac:dyDescent="0.2">
      <c r="A73" s="28" t="s">
        <v>7327</v>
      </c>
      <c r="B73" s="28" t="s">
        <v>3358</v>
      </c>
      <c r="C73" s="28" t="s">
        <v>4600</v>
      </c>
      <c r="D73" s="28"/>
      <c r="E73" s="28" t="s">
        <v>4907</v>
      </c>
      <c r="F73" s="25"/>
      <c r="G73" s="28"/>
      <c r="H73" s="28"/>
    </row>
    <row r="74" spans="1:8" x14ac:dyDescent="0.2">
      <c r="A74" t="s">
        <v>3847</v>
      </c>
      <c r="B74" t="s">
        <v>878</v>
      </c>
      <c r="C74" t="s">
        <v>7322</v>
      </c>
      <c r="E74" t="s">
        <v>7139</v>
      </c>
    </row>
    <row r="75" spans="1:8" x14ac:dyDescent="0.2">
      <c r="A75" s="28" t="s">
        <v>3762</v>
      </c>
      <c r="B75" s="28" t="s">
        <v>5137</v>
      </c>
      <c r="C75" t="s">
        <v>3365</v>
      </c>
      <c r="E75" t="s">
        <v>4909</v>
      </c>
    </row>
    <row r="76" spans="1:8" x14ac:dyDescent="0.2">
      <c r="A76" t="s">
        <v>993</v>
      </c>
      <c r="B76" s="28" t="s">
        <v>5137</v>
      </c>
      <c r="C76" s="28" t="s">
        <v>3365</v>
      </c>
      <c r="D76" s="28"/>
      <c r="E76" s="28" t="s">
        <v>4911</v>
      </c>
      <c r="F76" s="25"/>
      <c r="G76" s="28"/>
      <c r="H76" s="28"/>
    </row>
    <row r="77" spans="1:8" x14ac:dyDescent="0.2">
      <c r="A77" s="28" t="s">
        <v>555</v>
      </c>
      <c r="B77" s="28" t="s">
        <v>5137</v>
      </c>
      <c r="C77" s="28" t="s">
        <v>7322</v>
      </c>
      <c r="E77" s="28" t="s">
        <v>7139</v>
      </c>
    </row>
    <row r="78" spans="1:8" x14ac:dyDescent="0.2">
      <c r="A78" s="28" t="s">
        <v>4409</v>
      </c>
      <c r="B78" s="28" t="s">
        <v>5137</v>
      </c>
      <c r="C78" s="28" t="s">
        <v>3381</v>
      </c>
      <c r="D78" s="28"/>
      <c r="E78" s="28" t="s">
        <v>4905</v>
      </c>
    </row>
    <row r="79" spans="1:8" x14ac:dyDescent="0.2">
      <c r="A79" t="s">
        <v>3856</v>
      </c>
      <c r="B79" t="s">
        <v>5137</v>
      </c>
      <c r="C79" t="s">
        <v>3365</v>
      </c>
      <c r="E79" t="s">
        <v>4909</v>
      </c>
    </row>
    <row r="80" spans="1:8" x14ac:dyDescent="0.2">
      <c r="A80" s="28" t="s">
        <v>8429</v>
      </c>
      <c r="B80" s="28" t="s">
        <v>5137</v>
      </c>
      <c r="C80" s="28" t="s">
        <v>7322</v>
      </c>
      <c r="D80" s="28"/>
      <c r="E80" s="28" t="s">
        <v>7139</v>
      </c>
    </row>
    <row r="81" spans="1:8" x14ac:dyDescent="0.2">
      <c r="A81" t="s">
        <v>3962</v>
      </c>
      <c r="B81" t="s">
        <v>2201</v>
      </c>
      <c r="C81" t="s">
        <v>7151</v>
      </c>
      <c r="E81" t="s">
        <v>4911</v>
      </c>
    </row>
    <row r="82" spans="1:8" x14ac:dyDescent="0.2">
      <c r="A82" s="28" t="s">
        <v>5898</v>
      </c>
      <c r="B82" s="28" t="s">
        <v>2201</v>
      </c>
      <c r="C82" s="28" t="s">
        <v>7151</v>
      </c>
      <c r="D82" s="28"/>
      <c r="E82" s="28" t="s">
        <v>4911</v>
      </c>
    </row>
    <row r="83" spans="1:8" x14ac:dyDescent="0.2">
      <c r="A83" s="28" t="s">
        <v>7495</v>
      </c>
      <c r="B83" s="28" t="s">
        <v>5965</v>
      </c>
      <c r="C83" s="28" t="s">
        <v>3379</v>
      </c>
      <c r="D83" s="28"/>
      <c r="E83" s="28" t="s">
        <v>4909</v>
      </c>
    </row>
    <row r="84" spans="1:8" x14ac:dyDescent="0.2">
      <c r="A84" t="s">
        <v>3953</v>
      </c>
      <c r="B84" t="s">
        <v>5168</v>
      </c>
      <c r="C84" t="s">
        <v>3379</v>
      </c>
      <c r="E84" t="s">
        <v>4909</v>
      </c>
    </row>
    <row r="85" spans="1:8" x14ac:dyDescent="0.2">
      <c r="A85" s="28" t="s">
        <v>1927</v>
      </c>
      <c r="B85" s="28" t="s">
        <v>3970</v>
      </c>
      <c r="C85" s="28" t="s">
        <v>3484</v>
      </c>
      <c r="D85" s="28"/>
      <c r="E85" s="28" t="s">
        <v>4909</v>
      </c>
    </row>
    <row r="86" spans="1:8" x14ac:dyDescent="0.2">
      <c r="A86" s="28" t="s">
        <v>5985</v>
      </c>
      <c r="B86" s="28" t="s">
        <v>3696</v>
      </c>
      <c r="C86" s="28" t="s">
        <v>3488</v>
      </c>
      <c r="D86" s="28"/>
      <c r="E86" s="28" t="s">
        <v>4908</v>
      </c>
      <c r="F86" s="29"/>
      <c r="G86" s="28"/>
      <c r="H86" s="28"/>
    </row>
    <row r="87" spans="1:8" x14ac:dyDescent="0.2">
      <c r="A87" t="s">
        <v>3862</v>
      </c>
      <c r="B87" t="s">
        <v>4030</v>
      </c>
      <c r="C87" t="s">
        <v>4600</v>
      </c>
      <c r="E87" t="s">
        <v>4905</v>
      </c>
    </row>
    <row r="88" spans="1:8" x14ac:dyDescent="0.2">
      <c r="A88" s="28" t="s">
        <v>1584</v>
      </c>
      <c r="B88" s="28" t="s">
        <v>2205</v>
      </c>
      <c r="C88" s="28" t="s">
        <v>7151</v>
      </c>
      <c r="D88" s="28"/>
      <c r="E88" s="28" t="s">
        <v>4911</v>
      </c>
    </row>
    <row r="89" spans="1:8" x14ac:dyDescent="0.2">
      <c r="A89" s="28" t="s">
        <v>8117</v>
      </c>
      <c r="B89" s="28" t="s">
        <v>898</v>
      </c>
      <c r="C89" s="28" t="s">
        <v>3365</v>
      </c>
      <c r="D89" s="28"/>
      <c r="E89" s="28" t="s">
        <v>4909</v>
      </c>
    </row>
    <row r="90" spans="1:8" x14ac:dyDescent="0.2">
      <c r="A90" s="28" t="s">
        <v>7511</v>
      </c>
      <c r="B90" s="28" t="s">
        <v>898</v>
      </c>
      <c r="C90" s="28" t="s">
        <v>3365</v>
      </c>
      <c r="D90" s="28"/>
      <c r="E90" s="28" t="s">
        <v>4909</v>
      </c>
    </row>
    <row r="91" spans="1:8" x14ac:dyDescent="0.2">
      <c r="A91" t="s">
        <v>3963</v>
      </c>
      <c r="B91" t="s">
        <v>5167</v>
      </c>
      <c r="C91" t="s">
        <v>3365</v>
      </c>
      <c r="E91" t="s">
        <v>4909</v>
      </c>
    </row>
    <row r="92" spans="1:8" x14ac:dyDescent="0.2">
      <c r="A92" t="s">
        <v>3853</v>
      </c>
      <c r="B92" t="s">
        <v>1563</v>
      </c>
      <c r="C92" t="s">
        <v>7321</v>
      </c>
      <c r="E92" t="s">
        <v>4907</v>
      </c>
    </row>
    <row r="93" spans="1:8" x14ac:dyDescent="0.2">
      <c r="A93" t="s">
        <v>3957</v>
      </c>
      <c r="B93" t="s">
        <v>2204</v>
      </c>
      <c r="C93" t="s">
        <v>3379</v>
      </c>
      <c r="E93" t="s">
        <v>4907</v>
      </c>
    </row>
    <row r="94" spans="1:8" x14ac:dyDescent="0.2">
      <c r="A94" t="s">
        <v>4020</v>
      </c>
      <c r="B94" t="s">
        <v>3697</v>
      </c>
      <c r="C94" s="48" t="s">
        <v>4595</v>
      </c>
      <c r="E94" t="s">
        <v>4909</v>
      </c>
    </row>
    <row r="95" spans="1:8" x14ac:dyDescent="0.2">
      <c r="A95" s="28" t="s">
        <v>1115</v>
      </c>
      <c r="B95" s="28" t="s">
        <v>898</v>
      </c>
      <c r="C95" s="28" t="s">
        <v>3365</v>
      </c>
      <c r="E95" s="28" t="s">
        <v>4909</v>
      </c>
    </row>
    <row r="96" spans="1:8" x14ac:dyDescent="0.2">
      <c r="A96" t="s">
        <v>3954</v>
      </c>
      <c r="B96" t="s">
        <v>898</v>
      </c>
      <c r="C96" t="s">
        <v>3365</v>
      </c>
      <c r="E96" t="s">
        <v>4909</v>
      </c>
    </row>
    <row r="97" spans="1:8" x14ac:dyDescent="0.2">
      <c r="A97" s="28" t="s">
        <v>7331</v>
      </c>
      <c r="B97" s="28" t="s">
        <v>7133</v>
      </c>
      <c r="C97" s="28" t="s">
        <v>3381</v>
      </c>
      <c r="D97" s="28"/>
      <c r="E97" s="28" t="s">
        <v>4909</v>
      </c>
      <c r="F97" s="25"/>
      <c r="G97" s="28"/>
      <c r="H97" s="28"/>
    </row>
    <row r="98" spans="1:8" x14ac:dyDescent="0.2">
      <c r="A98" t="s">
        <v>2881</v>
      </c>
      <c r="B98" s="28" t="s">
        <v>7301</v>
      </c>
      <c r="C98" s="28" t="s">
        <v>3365</v>
      </c>
      <c r="D98" s="28"/>
      <c r="E98" s="28" t="s">
        <v>4909</v>
      </c>
    </row>
    <row r="99" spans="1:8" x14ac:dyDescent="0.2">
      <c r="A99" s="28" t="s">
        <v>8688</v>
      </c>
      <c r="B99" s="28" t="s">
        <v>4917</v>
      </c>
      <c r="C99" s="28" t="s">
        <v>3370</v>
      </c>
      <c r="E99" s="28" t="s">
        <v>4909</v>
      </c>
    </row>
  </sheetData>
  <phoneticPr fontId="4" type="noConversion"/>
  <dataValidations count="4">
    <dataValidation type="list" allowBlank="1" showInputMessage="1" showErrorMessage="1" sqref="B2:B45">
      <formula1>Payee_Names</formula1>
    </dataValidation>
    <dataValidation type="list" allowBlank="1" showInputMessage="1" showErrorMessage="1" sqref="C2:C45">
      <formula1>Category_Names</formula1>
    </dataValidation>
    <dataValidation type="list" allowBlank="1" showInputMessage="1" showErrorMessage="1" sqref="D2:D45">
      <formula1>Project_Names</formula1>
    </dataValidation>
    <dataValidation type="list" allowBlank="1" showInputMessage="1" showErrorMessage="1" sqref="E2:E45">
      <formula1>Recipient_Names</formula1>
    </dataValidation>
  </dataValidation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91"/>
  <sheetViews>
    <sheetView topLeftCell="A47" zoomScale="75" workbookViewId="0">
      <selection activeCell="M86" sqref="M86"/>
    </sheetView>
  </sheetViews>
  <sheetFormatPr defaultRowHeight="12.75" x14ac:dyDescent="0.2"/>
  <cols>
    <col min="1" max="1" width="7" customWidth="1"/>
    <col min="2" max="2" width="19.5703125" customWidth="1"/>
    <col min="3" max="3" width="24.28515625" customWidth="1"/>
    <col min="4" max="4" width="15" customWidth="1"/>
    <col min="5" max="5" width="27.5703125" customWidth="1"/>
    <col min="6" max="6" width="9.7109375" customWidth="1"/>
    <col min="7" max="7" width="25.28515625" customWidth="1"/>
    <col min="8" max="8" width="12.85546875" customWidth="1"/>
    <col min="9" max="9" width="10.140625" customWidth="1"/>
    <col min="11" max="11" width="13.7109375" customWidth="1"/>
    <col min="12" max="12" width="21.5703125" customWidth="1"/>
    <col min="13" max="13" width="28.42578125" customWidth="1"/>
  </cols>
  <sheetData>
    <row r="1" spans="1:13" x14ac:dyDescent="0.2">
      <c r="A1" s="18" t="s">
        <v>4560</v>
      </c>
      <c r="B1" s="19" t="s">
        <v>4561</v>
      </c>
      <c r="C1" s="19" t="s">
        <v>4562</v>
      </c>
      <c r="D1" s="20" t="s">
        <v>4571</v>
      </c>
      <c r="E1" s="19" t="s">
        <v>4566</v>
      </c>
      <c r="F1" s="21" t="s">
        <v>4567</v>
      </c>
      <c r="G1" s="19" t="s">
        <v>4568</v>
      </c>
      <c r="H1" s="19" t="s">
        <v>4569</v>
      </c>
      <c r="I1" s="19" t="s">
        <v>4570</v>
      </c>
      <c r="J1" s="19" t="s">
        <v>4572</v>
      </c>
      <c r="K1" s="20" t="s">
        <v>4563</v>
      </c>
      <c r="L1" s="19" t="s">
        <v>4564</v>
      </c>
      <c r="M1" s="19" t="s">
        <v>4565</v>
      </c>
    </row>
    <row r="2" spans="1:13" x14ac:dyDescent="0.2">
      <c r="B2" s="28" t="s">
        <v>4573</v>
      </c>
      <c r="C2" s="28" t="s">
        <v>7876</v>
      </c>
      <c r="D2" s="25">
        <v>40805</v>
      </c>
      <c r="E2" s="28"/>
      <c r="F2" s="26">
        <v>7.99</v>
      </c>
      <c r="G2" s="28" t="s">
        <v>2742</v>
      </c>
      <c r="H2" s="28" t="s">
        <v>3381</v>
      </c>
      <c r="I2" s="28"/>
      <c r="J2" s="28" t="s">
        <v>4911</v>
      </c>
      <c r="L2" s="28" t="s">
        <v>5658</v>
      </c>
      <c r="M2" s="28" t="s">
        <v>5037</v>
      </c>
    </row>
    <row r="3" spans="1:13" x14ac:dyDescent="0.2">
      <c r="B3" s="30" t="s">
        <v>4573</v>
      </c>
      <c r="C3" s="28" t="s">
        <v>7022</v>
      </c>
      <c r="D3" s="30"/>
      <c r="E3" s="31" t="s">
        <v>3382</v>
      </c>
      <c r="F3" s="31"/>
      <c r="G3" s="28" t="s">
        <v>4594</v>
      </c>
      <c r="H3" s="28" t="s">
        <v>3381</v>
      </c>
      <c r="I3" s="28"/>
      <c r="J3" s="28" t="s">
        <v>4909</v>
      </c>
      <c r="K3" s="28"/>
      <c r="L3" s="28" t="s">
        <v>5538</v>
      </c>
      <c r="M3" s="28" t="s">
        <v>5359</v>
      </c>
    </row>
    <row r="4" spans="1:13" x14ac:dyDescent="0.2">
      <c r="B4" s="28" t="s">
        <v>5138</v>
      </c>
      <c r="C4" s="28" t="s">
        <v>7022</v>
      </c>
      <c r="D4" s="30"/>
      <c r="E4" s="28"/>
      <c r="F4" s="28"/>
      <c r="G4" s="28" t="s">
        <v>4574</v>
      </c>
      <c r="H4" s="28" t="s">
        <v>3381</v>
      </c>
      <c r="I4" s="28"/>
      <c r="J4" s="28"/>
      <c r="K4" s="28"/>
      <c r="L4" s="28" t="s">
        <v>7206</v>
      </c>
      <c r="M4" s="28"/>
    </row>
    <row r="5" spans="1:13" x14ac:dyDescent="0.2">
      <c r="B5" s="17" t="s">
        <v>4585</v>
      </c>
      <c r="C5" s="28" t="s">
        <v>7022</v>
      </c>
      <c r="D5" s="30"/>
      <c r="E5" s="28"/>
      <c r="F5" s="28"/>
      <c r="G5" s="28" t="s">
        <v>5141</v>
      </c>
      <c r="H5" s="28" t="s">
        <v>7316</v>
      </c>
      <c r="I5" s="28"/>
      <c r="J5" s="28" t="s">
        <v>4907</v>
      </c>
      <c r="K5" s="28"/>
      <c r="L5" s="28" t="s">
        <v>5538</v>
      </c>
      <c r="M5" s="28" t="s">
        <v>7211</v>
      </c>
    </row>
    <row r="6" spans="1:13" x14ac:dyDescent="0.2">
      <c r="B6" s="30" t="s">
        <v>4573</v>
      </c>
      <c r="C6" s="28" t="s">
        <v>7022</v>
      </c>
      <c r="D6" s="30"/>
      <c r="E6" s="32" t="s">
        <v>3389</v>
      </c>
      <c r="F6" s="32"/>
      <c r="G6" s="28" t="s">
        <v>5139</v>
      </c>
      <c r="H6" s="28" t="s">
        <v>3381</v>
      </c>
      <c r="I6" s="28"/>
      <c r="J6" s="28" t="s">
        <v>4911</v>
      </c>
      <c r="K6" s="28"/>
      <c r="L6" s="28" t="s">
        <v>5538</v>
      </c>
      <c r="M6" s="28" t="s">
        <v>7209</v>
      </c>
    </row>
    <row r="7" spans="1:13" x14ac:dyDescent="0.2">
      <c r="B7" s="17" t="s">
        <v>4573</v>
      </c>
      <c r="C7" s="28" t="s">
        <v>7022</v>
      </c>
      <c r="D7" s="30"/>
      <c r="E7" s="32" t="s">
        <v>3382</v>
      </c>
      <c r="F7" s="32"/>
      <c r="G7" s="28" t="s">
        <v>4594</v>
      </c>
      <c r="H7" s="28" t="s">
        <v>3381</v>
      </c>
      <c r="I7" s="28"/>
      <c r="J7" s="28" t="s">
        <v>4909</v>
      </c>
      <c r="K7" s="28"/>
      <c r="L7" s="28" t="s">
        <v>5538</v>
      </c>
      <c r="M7" s="28" t="s">
        <v>5359</v>
      </c>
    </row>
    <row r="8" spans="1:13" x14ac:dyDescent="0.2">
      <c r="B8" s="17" t="s">
        <v>4585</v>
      </c>
      <c r="C8" s="28" t="s">
        <v>7022</v>
      </c>
      <c r="D8" s="30"/>
      <c r="E8" s="28"/>
      <c r="F8" s="28"/>
      <c r="G8" s="28" t="s">
        <v>5142</v>
      </c>
      <c r="H8" s="28" t="s">
        <v>7316</v>
      </c>
      <c r="I8" s="28"/>
      <c r="J8" s="28"/>
      <c r="K8" s="28"/>
      <c r="L8" s="28" t="s">
        <v>5538</v>
      </c>
      <c r="M8" s="28" t="s">
        <v>7175</v>
      </c>
    </row>
    <row r="9" spans="1:13" x14ac:dyDescent="0.2">
      <c r="B9" s="30" t="s">
        <v>4573</v>
      </c>
      <c r="C9" s="28" t="s">
        <v>7022</v>
      </c>
      <c r="D9" s="30"/>
      <c r="E9" s="28"/>
      <c r="F9" s="28"/>
      <c r="G9" s="28" t="s">
        <v>5143</v>
      </c>
      <c r="H9" s="28" t="s">
        <v>3381</v>
      </c>
      <c r="I9" s="28"/>
      <c r="J9" s="28" t="s">
        <v>4909</v>
      </c>
      <c r="K9" s="28"/>
      <c r="L9" s="28" t="s">
        <v>5538</v>
      </c>
      <c r="M9" s="28" t="s">
        <v>7217</v>
      </c>
    </row>
    <row r="10" spans="1:13" x14ac:dyDescent="0.2">
      <c r="B10" s="30" t="s">
        <v>4579</v>
      </c>
      <c r="C10" s="28" t="s">
        <v>7022</v>
      </c>
      <c r="D10" s="30"/>
      <c r="E10" s="28"/>
      <c r="F10" s="28"/>
      <c r="G10" s="28" t="s">
        <v>4580</v>
      </c>
      <c r="H10" s="28" t="s">
        <v>6667</v>
      </c>
      <c r="I10" s="28"/>
      <c r="J10" s="28"/>
      <c r="K10" s="28"/>
      <c r="L10" s="28" t="s">
        <v>7184</v>
      </c>
      <c r="M10" s="28"/>
    </row>
    <row r="11" spans="1:13" x14ac:dyDescent="0.2">
      <c r="B11" s="30" t="s">
        <v>5150</v>
      </c>
      <c r="C11" s="28" t="s">
        <v>7022</v>
      </c>
      <c r="D11" s="30"/>
      <c r="E11" s="28"/>
      <c r="F11" s="28"/>
      <c r="G11" s="28" t="s">
        <v>4587</v>
      </c>
      <c r="H11" s="28" t="s">
        <v>6667</v>
      </c>
      <c r="I11" s="28"/>
      <c r="J11" s="28"/>
      <c r="K11" s="28"/>
      <c r="L11" s="28" t="s">
        <v>7177</v>
      </c>
      <c r="M11" s="28" t="s">
        <v>7178</v>
      </c>
    </row>
    <row r="12" spans="1:13" x14ac:dyDescent="0.2">
      <c r="B12" s="17" t="s">
        <v>4555</v>
      </c>
      <c r="C12" s="28" t="s">
        <v>7022</v>
      </c>
      <c r="D12" s="30"/>
      <c r="E12" s="28"/>
      <c r="F12" s="28"/>
      <c r="G12" s="28" t="s">
        <v>7869</v>
      </c>
      <c r="H12" s="28" t="s">
        <v>7316</v>
      </c>
      <c r="I12" s="28"/>
      <c r="J12" s="28"/>
      <c r="K12" s="28"/>
      <c r="L12" s="28" t="s">
        <v>7212</v>
      </c>
      <c r="M12" s="28" t="s">
        <v>5360</v>
      </c>
    </row>
    <row r="13" spans="1:13" x14ac:dyDescent="0.2">
      <c r="B13" s="30" t="s">
        <v>4579</v>
      </c>
      <c r="C13" s="28" t="s">
        <v>7022</v>
      </c>
      <c r="D13" s="30"/>
      <c r="E13" s="28"/>
      <c r="F13" s="28"/>
      <c r="G13" s="28" t="s">
        <v>4587</v>
      </c>
      <c r="H13" s="28" t="s">
        <v>6667</v>
      </c>
      <c r="I13" s="28"/>
      <c r="J13" s="28"/>
      <c r="K13" s="28"/>
      <c r="L13" s="28" t="s">
        <v>5538</v>
      </c>
      <c r="M13" s="28" t="s">
        <v>7179</v>
      </c>
    </row>
    <row r="14" spans="1:13" x14ac:dyDescent="0.2">
      <c r="B14" s="30" t="s">
        <v>4585</v>
      </c>
      <c r="C14" s="28" t="s">
        <v>7022</v>
      </c>
      <c r="D14" s="30"/>
      <c r="E14" s="28"/>
      <c r="F14" s="28"/>
      <c r="G14" s="28" t="s">
        <v>4586</v>
      </c>
      <c r="H14" s="28" t="s">
        <v>7316</v>
      </c>
      <c r="I14" s="28"/>
      <c r="J14" s="28" t="s">
        <v>4905</v>
      </c>
      <c r="K14" s="28"/>
      <c r="L14" s="28" t="s">
        <v>5538</v>
      </c>
      <c r="M14" s="28" t="s">
        <v>7180</v>
      </c>
    </row>
    <row r="15" spans="1:13" x14ac:dyDescent="0.2">
      <c r="B15" s="17" t="s">
        <v>4573</v>
      </c>
      <c r="C15" s="28" t="s">
        <v>7022</v>
      </c>
      <c r="D15" s="30"/>
      <c r="E15" s="28"/>
      <c r="F15" s="28"/>
      <c r="G15" s="28" t="s">
        <v>4590</v>
      </c>
      <c r="H15" s="28" t="s">
        <v>7323</v>
      </c>
      <c r="I15" s="28"/>
      <c r="J15" s="28" t="s">
        <v>4912</v>
      </c>
      <c r="K15" s="28"/>
      <c r="L15" s="28" t="s">
        <v>8326</v>
      </c>
      <c r="M15" s="28" t="s">
        <v>7183</v>
      </c>
    </row>
    <row r="16" spans="1:13" x14ac:dyDescent="0.2">
      <c r="B16" s="17" t="s">
        <v>4573</v>
      </c>
      <c r="C16" s="28" t="s">
        <v>7022</v>
      </c>
      <c r="D16" s="30"/>
      <c r="E16" s="31" t="s">
        <v>3388</v>
      </c>
      <c r="F16" s="31"/>
      <c r="G16" s="28" t="s">
        <v>4589</v>
      </c>
      <c r="H16" s="28" t="s">
        <v>3381</v>
      </c>
      <c r="I16" s="28"/>
      <c r="J16" s="28" t="s">
        <v>4907</v>
      </c>
      <c r="K16" s="28"/>
      <c r="L16" s="28" t="s">
        <v>5538</v>
      </c>
      <c r="M16" s="28" t="s">
        <v>7186</v>
      </c>
    </row>
    <row r="17" spans="1:13" x14ac:dyDescent="0.2">
      <c r="B17" s="17" t="s">
        <v>4573</v>
      </c>
      <c r="C17" s="28" t="s">
        <v>7022</v>
      </c>
      <c r="D17" s="30"/>
      <c r="E17" s="33"/>
      <c r="F17" s="33"/>
      <c r="G17" s="28" t="s">
        <v>5152</v>
      </c>
      <c r="H17" s="28" t="s">
        <v>7311</v>
      </c>
      <c r="I17" s="28"/>
      <c r="J17" s="28" t="s">
        <v>4550</v>
      </c>
      <c r="K17" s="28"/>
      <c r="L17" s="28" t="s">
        <v>5361</v>
      </c>
      <c r="M17" s="28" t="s">
        <v>5362</v>
      </c>
    </row>
    <row r="18" spans="1:13" x14ac:dyDescent="0.2">
      <c r="B18" s="30" t="s">
        <v>4573</v>
      </c>
      <c r="C18" s="28" t="s">
        <v>7022</v>
      </c>
      <c r="D18" s="30"/>
      <c r="E18" s="28"/>
      <c r="F18" s="28"/>
      <c r="G18" s="28" t="s">
        <v>4596</v>
      </c>
      <c r="H18" s="28" t="s">
        <v>7323</v>
      </c>
      <c r="I18" s="28"/>
      <c r="J18" s="28" t="s">
        <v>4912</v>
      </c>
      <c r="K18" s="28"/>
      <c r="L18" s="28" t="s">
        <v>5538</v>
      </c>
      <c r="M18" s="28" t="s">
        <v>4596</v>
      </c>
    </row>
    <row r="19" spans="1:13" x14ac:dyDescent="0.2">
      <c r="B19" s="17" t="s">
        <v>4573</v>
      </c>
      <c r="C19" s="28" t="s">
        <v>7022</v>
      </c>
      <c r="D19" s="30"/>
      <c r="E19" s="28" t="s">
        <v>5363</v>
      </c>
      <c r="F19" s="28"/>
      <c r="G19" s="28" t="s">
        <v>4594</v>
      </c>
      <c r="H19" s="28" t="s">
        <v>3381</v>
      </c>
      <c r="I19" s="28"/>
      <c r="J19" s="28" t="s">
        <v>4909</v>
      </c>
      <c r="K19" s="28"/>
      <c r="L19" s="28" t="s">
        <v>5538</v>
      </c>
      <c r="M19" s="28" t="s">
        <v>5364</v>
      </c>
    </row>
    <row r="20" spans="1:13" x14ac:dyDescent="0.2">
      <c r="B20" s="30" t="s">
        <v>4573</v>
      </c>
      <c r="C20" s="28" t="s">
        <v>7022</v>
      </c>
      <c r="D20" s="30"/>
      <c r="E20" s="32" t="s">
        <v>3388</v>
      </c>
      <c r="F20" s="32"/>
      <c r="G20" s="28" t="s">
        <v>5139</v>
      </c>
      <c r="H20" s="28" t="s">
        <v>3381</v>
      </c>
      <c r="I20" s="28"/>
      <c r="J20" s="28" t="s">
        <v>4911</v>
      </c>
      <c r="K20" s="28"/>
      <c r="L20" s="28" t="s">
        <v>5538</v>
      </c>
      <c r="M20" s="28" t="s">
        <v>7187</v>
      </c>
    </row>
    <row r="21" spans="1:13" x14ac:dyDescent="0.2">
      <c r="B21" s="17" t="s">
        <v>4579</v>
      </c>
      <c r="C21" s="28" t="s">
        <v>7022</v>
      </c>
      <c r="D21" s="30"/>
      <c r="E21" s="28"/>
      <c r="F21" s="28"/>
      <c r="G21" s="28" t="s">
        <v>5135</v>
      </c>
      <c r="H21" s="28" t="s">
        <v>6667</v>
      </c>
      <c r="I21" s="28"/>
      <c r="J21" s="28"/>
      <c r="K21" s="28"/>
      <c r="L21" s="28" t="s">
        <v>5538</v>
      </c>
      <c r="M21" s="28" t="s">
        <v>2880</v>
      </c>
    </row>
    <row r="22" spans="1:13" x14ac:dyDescent="0.2">
      <c r="B22" s="17" t="s">
        <v>4579</v>
      </c>
      <c r="C22" s="28" t="s">
        <v>7022</v>
      </c>
      <c r="D22" s="30"/>
      <c r="E22" s="28"/>
      <c r="F22" s="28"/>
      <c r="G22" s="28" t="s">
        <v>5133</v>
      </c>
      <c r="H22" s="28" t="s">
        <v>6667</v>
      </c>
      <c r="I22" s="28"/>
      <c r="J22" s="28"/>
      <c r="K22" s="28"/>
      <c r="L22" s="28" t="s">
        <v>5538</v>
      </c>
      <c r="M22" s="28" t="s">
        <v>2972</v>
      </c>
    </row>
    <row r="23" spans="1:13" x14ac:dyDescent="0.2">
      <c r="B23" s="17" t="s">
        <v>4573</v>
      </c>
      <c r="C23" s="28" t="s">
        <v>7022</v>
      </c>
      <c r="D23" s="30"/>
      <c r="E23" s="28" t="s">
        <v>5365</v>
      </c>
      <c r="F23" s="28"/>
      <c r="G23" s="28" t="s">
        <v>4597</v>
      </c>
      <c r="H23" s="28" t="s">
        <v>3381</v>
      </c>
      <c r="I23" s="28"/>
      <c r="J23" s="28" t="s">
        <v>4909</v>
      </c>
      <c r="K23" s="28"/>
      <c r="L23" s="28" t="s">
        <v>5538</v>
      </c>
      <c r="M23" s="28" t="s">
        <v>7192</v>
      </c>
    </row>
    <row r="24" spans="1:13" x14ac:dyDescent="0.2">
      <c r="B24" s="17" t="s">
        <v>4573</v>
      </c>
      <c r="C24" s="28" t="s">
        <v>7022</v>
      </c>
      <c r="D24" s="30"/>
      <c r="E24" s="33"/>
      <c r="F24" s="33"/>
      <c r="G24" s="28" t="s">
        <v>5134</v>
      </c>
      <c r="H24" s="28" t="s">
        <v>7323</v>
      </c>
      <c r="I24" s="28"/>
      <c r="J24" s="28" t="s">
        <v>4912</v>
      </c>
      <c r="K24" s="28"/>
      <c r="L24" s="28" t="s">
        <v>5538</v>
      </c>
      <c r="M24" s="28" t="s">
        <v>7194</v>
      </c>
    </row>
    <row r="25" spans="1:13" x14ac:dyDescent="0.2">
      <c r="B25" s="17" t="s">
        <v>4573</v>
      </c>
      <c r="C25" s="28" t="s">
        <v>7022</v>
      </c>
      <c r="D25" s="30"/>
      <c r="E25" s="28"/>
      <c r="F25" s="28"/>
      <c r="G25" s="28" t="s">
        <v>6021</v>
      </c>
      <c r="H25" s="28" t="s">
        <v>3381</v>
      </c>
      <c r="I25" s="28"/>
      <c r="J25" s="28" t="s">
        <v>4909</v>
      </c>
      <c r="K25" s="28"/>
      <c r="L25" s="28" t="s">
        <v>5538</v>
      </c>
      <c r="M25" s="28" t="s">
        <v>7200</v>
      </c>
    </row>
    <row r="26" spans="1:13" x14ac:dyDescent="0.2">
      <c r="B26" s="17" t="s">
        <v>4573</v>
      </c>
      <c r="C26" s="28" t="s">
        <v>7022</v>
      </c>
      <c r="D26" s="30"/>
      <c r="E26" s="33"/>
      <c r="F26" s="33"/>
      <c r="G26" s="33" t="s">
        <v>6022</v>
      </c>
      <c r="H26" s="28" t="s">
        <v>3381</v>
      </c>
      <c r="I26" s="28"/>
      <c r="J26" s="28" t="s">
        <v>4909</v>
      </c>
      <c r="K26" s="28"/>
      <c r="L26" s="28" t="s">
        <v>5538</v>
      </c>
      <c r="M26" s="28" t="s">
        <v>7195</v>
      </c>
    </row>
    <row r="27" spans="1:13" x14ac:dyDescent="0.2">
      <c r="B27" s="17" t="s">
        <v>4573</v>
      </c>
      <c r="C27" s="28" t="s">
        <v>7022</v>
      </c>
      <c r="D27" s="30"/>
      <c r="E27" s="28" t="s">
        <v>3375</v>
      </c>
      <c r="F27" s="28"/>
      <c r="G27" s="33" t="s">
        <v>6023</v>
      </c>
      <c r="H27" s="28" t="s">
        <v>3379</v>
      </c>
      <c r="I27" s="28"/>
      <c r="J27" s="28" t="s">
        <v>4906</v>
      </c>
      <c r="K27" s="28"/>
      <c r="L27" s="28" t="s">
        <v>5538</v>
      </c>
      <c r="M27" s="28" t="s">
        <v>7196</v>
      </c>
    </row>
    <row r="28" spans="1:13" x14ac:dyDescent="0.2">
      <c r="B28" s="30" t="s">
        <v>4573</v>
      </c>
      <c r="C28" s="28" t="s">
        <v>7022</v>
      </c>
      <c r="D28" s="30"/>
      <c r="E28" s="28"/>
      <c r="F28" s="28"/>
      <c r="G28" s="28" t="s">
        <v>6752</v>
      </c>
      <c r="H28" s="28" t="s">
        <v>3381</v>
      </c>
      <c r="I28" s="28"/>
      <c r="J28" s="28" t="s">
        <v>4907</v>
      </c>
      <c r="K28" s="28"/>
      <c r="L28" s="28" t="s">
        <v>5538</v>
      </c>
      <c r="M28" s="28" t="s">
        <v>6752</v>
      </c>
    </row>
    <row r="29" spans="1:13" x14ac:dyDescent="0.2">
      <c r="B29" s="30" t="s">
        <v>4573</v>
      </c>
      <c r="C29" s="28" t="s">
        <v>7022</v>
      </c>
      <c r="D29" s="30"/>
      <c r="E29" s="28" t="s">
        <v>7162</v>
      </c>
      <c r="F29" s="33"/>
      <c r="G29" s="28" t="s">
        <v>4595</v>
      </c>
      <c r="H29" s="28" t="s">
        <v>3370</v>
      </c>
      <c r="I29" s="28"/>
      <c r="J29" s="28" t="s">
        <v>4906</v>
      </c>
      <c r="K29" s="28"/>
      <c r="L29" s="28" t="s">
        <v>8326</v>
      </c>
      <c r="M29" s="28" t="s">
        <v>7199</v>
      </c>
    </row>
    <row r="30" spans="1:13" x14ac:dyDescent="0.2">
      <c r="B30" s="33" t="s">
        <v>4573</v>
      </c>
      <c r="C30" s="28" t="s">
        <v>7022</v>
      </c>
      <c r="D30" s="30"/>
      <c r="E30" s="28" t="s">
        <v>7163</v>
      </c>
      <c r="F30" s="28"/>
      <c r="G30" s="28" t="s">
        <v>4595</v>
      </c>
      <c r="H30" s="28" t="s">
        <v>3370</v>
      </c>
      <c r="I30" s="28"/>
      <c r="J30" s="28" t="s">
        <v>4905</v>
      </c>
      <c r="K30" s="28"/>
      <c r="L30" s="28" t="s">
        <v>8326</v>
      </c>
      <c r="M30" s="28" t="s">
        <v>7198</v>
      </c>
    </row>
    <row r="31" spans="1:13" x14ac:dyDescent="0.2">
      <c r="A31" s="27"/>
      <c r="B31" s="28" t="s">
        <v>4573</v>
      </c>
      <c r="C31" s="28" t="s">
        <v>7022</v>
      </c>
      <c r="D31" s="25">
        <v>40547</v>
      </c>
      <c r="E31" s="28"/>
      <c r="F31" s="26"/>
      <c r="G31" s="28" t="s">
        <v>4598</v>
      </c>
      <c r="H31" s="28" t="s">
        <v>6667</v>
      </c>
      <c r="I31" s="28"/>
      <c r="J31" s="28"/>
      <c r="K31" s="25"/>
      <c r="L31" s="28" t="s">
        <v>5538</v>
      </c>
      <c r="M31" s="28" t="s">
        <v>7193</v>
      </c>
    </row>
    <row r="32" spans="1:13" x14ac:dyDescent="0.2">
      <c r="A32" s="27"/>
      <c r="B32" s="28" t="s">
        <v>4573</v>
      </c>
      <c r="C32" s="28" t="s">
        <v>7022</v>
      </c>
      <c r="D32" s="25">
        <v>40548</v>
      </c>
      <c r="E32" s="28" t="s">
        <v>3382</v>
      </c>
      <c r="F32" s="26">
        <v>80</v>
      </c>
      <c r="G32" s="28" t="s">
        <v>5414</v>
      </c>
      <c r="H32" s="28" t="s">
        <v>3381</v>
      </c>
      <c r="I32" s="28"/>
      <c r="J32" s="28" t="s">
        <v>4909</v>
      </c>
      <c r="K32" s="25"/>
      <c r="L32" s="28" t="s">
        <v>5538</v>
      </c>
      <c r="M32" s="28" t="s">
        <v>7188</v>
      </c>
    </row>
    <row r="33" spans="1:13" x14ac:dyDescent="0.2">
      <c r="A33" s="27"/>
      <c r="B33" s="28" t="s">
        <v>4573</v>
      </c>
      <c r="C33" s="28" t="s">
        <v>7022</v>
      </c>
      <c r="D33" s="25">
        <v>40548</v>
      </c>
      <c r="E33" s="28" t="s">
        <v>7946</v>
      </c>
      <c r="F33" s="26">
        <v>9.85</v>
      </c>
      <c r="G33" s="28" t="s">
        <v>5151</v>
      </c>
      <c r="H33" s="28" t="s">
        <v>7321</v>
      </c>
      <c r="I33" s="28"/>
      <c r="J33" s="28" t="s">
        <v>4907</v>
      </c>
      <c r="K33" s="25"/>
      <c r="L33" s="28" t="s">
        <v>5538</v>
      </c>
      <c r="M33" s="28" t="s">
        <v>6682</v>
      </c>
    </row>
    <row r="34" spans="1:13" x14ac:dyDescent="0.2">
      <c r="A34" s="27"/>
      <c r="B34" s="28" t="s">
        <v>4573</v>
      </c>
      <c r="C34" s="28" t="s">
        <v>7022</v>
      </c>
      <c r="D34" s="25">
        <v>40571</v>
      </c>
      <c r="E34" s="28"/>
      <c r="F34" s="26">
        <v>20.37</v>
      </c>
      <c r="G34" s="28" t="s">
        <v>5136</v>
      </c>
      <c r="H34" s="28" t="s">
        <v>3381</v>
      </c>
      <c r="I34" s="28"/>
      <c r="J34" s="28" t="s">
        <v>4911</v>
      </c>
      <c r="K34" s="25"/>
      <c r="L34" s="28" t="s">
        <v>5538</v>
      </c>
      <c r="M34" s="28" t="s">
        <v>7221</v>
      </c>
    </row>
    <row r="35" spans="1:13" x14ac:dyDescent="0.2">
      <c r="A35" s="27"/>
      <c r="B35" s="28" t="s">
        <v>4573</v>
      </c>
      <c r="C35" s="28" t="s">
        <v>7022</v>
      </c>
      <c r="D35" s="25">
        <v>40571</v>
      </c>
      <c r="E35" s="28"/>
      <c r="F35" s="26">
        <v>64.36</v>
      </c>
      <c r="G35" s="28" t="s">
        <v>6790</v>
      </c>
      <c r="H35" s="28" t="s">
        <v>3381</v>
      </c>
      <c r="I35" s="28"/>
      <c r="J35" s="28" t="s">
        <v>4909</v>
      </c>
      <c r="K35" s="25"/>
      <c r="L35" s="28" t="s">
        <v>5538</v>
      </c>
      <c r="M35" s="28" t="s">
        <v>7220</v>
      </c>
    </row>
    <row r="36" spans="1:13" x14ac:dyDescent="0.2">
      <c r="A36" s="27"/>
      <c r="B36" s="28" t="s">
        <v>4592</v>
      </c>
      <c r="C36" s="28" t="s">
        <v>7022</v>
      </c>
      <c r="D36" s="25">
        <v>40605</v>
      </c>
      <c r="E36" s="28"/>
      <c r="F36" s="26">
        <v>-794.6</v>
      </c>
      <c r="G36" s="28" t="s">
        <v>4593</v>
      </c>
      <c r="H36" s="28" t="s">
        <v>6666</v>
      </c>
      <c r="I36" s="28"/>
      <c r="J36" s="28" t="s">
        <v>4911</v>
      </c>
      <c r="K36" s="25"/>
      <c r="L36" s="28" t="s">
        <v>5544</v>
      </c>
      <c r="M36" s="28" t="s">
        <v>7214</v>
      </c>
    </row>
    <row r="37" spans="1:13" x14ac:dyDescent="0.2">
      <c r="A37" s="27"/>
      <c r="B37" s="28" t="s">
        <v>4573</v>
      </c>
      <c r="C37" s="28" t="s">
        <v>7022</v>
      </c>
      <c r="D37" s="25">
        <v>40627</v>
      </c>
      <c r="E37" s="28" t="s">
        <v>7949</v>
      </c>
      <c r="F37" s="26">
        <v>24</v>
      </c>
      <c r="G37" s="28" t="s">
        <v>8039</v>
      </c>
      <c r="H37" s="28" t="s">
        <v>7323</v>
      </c>
      <c r="I37" s="28"/>
      <c r="J37" s="28" t="s">
        <v>4912</v>
      </c>
      <c r="K37" s="25"/>
      <c r="L37" s="28" t="s">
        <v>5538</v>
      </c>
      <c r="M37" s="28" t="s">
        <v>5369</v>
      </c>
    </row>
    <row r="38" spans="1:13" x14ac:dyDescent="0.2">
      <c r="A38" s="27"/>
      <c r="B38" s="28" t="s">
        <v>4573</v>
      </c>
      <c r="C38" s="28" t="s">
        <v>7022</v>
      </c>
      <c r="D38" s="25">
        <v>40626</v>
      </c>
      <c r="E38" s="28" t="s">
        <v>7950</v>
      </c>
      <c r="F38" s="26">
        <v>52</v>
      </c>
      <c r="G38" s="28" t="s">
        <v>686</v>
      </c>
      <c r="H38" s="28" t="s">
        <v>7323</v>
      </c>
      <c r="I38" s="28"/>
      <c r="J38" s="28" t="s">
        <v>4912</v>
      </c>
      <c r="K38" s="25"/>
      <c r="L38" s="28" t="s">
        <v>8326</v>
      </c>
      <c r="M38" s="28" t="s">
        <v>5370</v>
      </c>
    </row>
    <row r="39" spans="1:13" x14ac:dyDescent="0.2">
      <c r="A39" s="27"/>
      <c r="B39" s="28" t="s">
        <v>4592</v>
      </c>
      <c r="C39" s="28" t="s">
        <v>7022</v>
      </c>
      <c r="D39" s="25">
        <v>40626</v>
      </c>
      <c r="E39" s="28"/>
      <c r="F39" s="26">
        <v>-380</v>
      </c>
      <c r="G39" s="28" t="s">
        <v>7951</v>
      </c>
      <c r="H39" s="28" t="s">
        <v>6666</v>
      </c>
      <c r="I39" s="28"/>
      <c r="J39" s="28" t="s">
        <v>4907</v>
      </c>
      <c r="K39" s="25"/>
      <c r="L39" s="28" t="s">
        <v>7177</v>
      </c>
      <c r="M39" s="28" t="s">
        <v>7208</v>
      </c>
    </row>
    <row r="40" spans="1:13" x14ac:dyDescent="0.2">
      <c r="B40" s="28" t="s">
        <v>4573</v>
      </c>
      <c r="C40" s="28" t="s">
        <v>7022</v>
      </c>
      <c r="D40" s="25">
        <v>40620</v>
      </c>
      <c r="E40" s="28" t="s">
        <v>1134</v>
      </c>
      <c r="F40" s="26">
        <v>34.25</v>
      </c>
      <c r="G40" s="28" t="s">
        <v>5145</v>
      </c>
      <c r="H40" s="28" t="s">
        <v>7321</v>
      </c>
      <c r="I40" s="28"/>
      <c r="J40" s="28" t="s">
        <v>4911</v>
      </c>
      <c r="K40" s="25"/>
      <c r="L40" s="28" t="s">
        <v>5538</v>
      </c>
      <c r="M40" s="28" t="s">
        <v>5372</v>
      </c>
    </row>
    <row r="41" spans="1:13" x14ac:dyDescent="0.2">
      <c r="A41" s="27"/>
      <c r="B41" s="28" t="s">
        <v>4573</v>
      </c>
      <c r="C41" s="28" t="s">
        <v>7022</v>
      </c>
      <c r="D41" s="25">
        <v>40725</v>
      </c>
      <c r="E41" s="28"/>
      <c r="F41" s="26">
        <v>5</v>
      </c>
      <c r="G41" s="28" t="s">
        <v>5134</v>
      </c>
      <c r="H41" s="28" t="s">
        <v>7323</v>
      </c>
      <c r="I41" s="28"/>
      <c r="J41" s="28" t="s">
        <v>4912</v>
      </c>
      <c r="K41" s="25"/>
      <c r="L41" s="28" t="s">
        <v>5538</v>
      </c>
      <c r="M41" s="28" t="s">
        <v>6685</v>
      </c>
    </row>
    <row r="42" spans="1:13" x14ac:dyDescent="0.2">
      <c r="B42" s="28" t="s">
        <v>4582</v>
      </c>
      <c r="C42" s="28" t="s">
        <v>7022</v>
      </c>
      <c r="D42" s="25">
        <v>40732</v>
      </c>
      <c r="E42" s="28"/>
      <c r="F42" s="26">
        <v>-621.44000000000005</v>
      </c>
      <c r="G42" s="28" t="s">
        <v>875</v>
      </c>
      <c r="H42" s="28" t="s">
        <v>6666</v>
      </c>
      <c r="I42" s="28"/>
      <c r="J42" s="28"/>
      <c r="K42" s="25"/>
      <c r="L42" s="28" t="s">
        <v>2984</v>
      </c>
      <c r="M42" s="28" t="s">
        <v>2985</v>
      </c>
    </row>
    <row r="43" spans="1:13" x14ac:dyDescent="0.2">
      <c r="B43" s="28" t="s">
        <v>4573</v>
      </c>
      <c r="C43" s="28" t="s">
        <v>7022</v>
      </c>
      <c r="D43" s="25">
        <v>40732</v>
      </c>
      <c r="E43" s="28" t="s">
        <v>4008</v>
      </c>
      <c r="F43" s="26">
        <v>88.5</v>
      </c>
      <c r="G43" s="28" t="s">
        <v>5168</v>
      </c>
      <c r="H43" s="28" t="s">
        <v>3379</v>
      </c>
      <c r="I43" s="28"/>
      <c r="J43" s="28" t="s">
        <v>4909</v>
      </c>
      <c r="K43" s="25"/>
      <c r="L43" s="28" t="s">
        <v>5538</v>
      </c>
      <c r="M43" s="28" t="s">
        <v>2982</v>
      </c>
    </row>
    <row r="44" spans="1:13" x14ac:dyDescent="0.2">
      <c r="A44" s="27"/>
      <c r="B44" s="28" t="s">
        <v>4592</v>
      </c>
      <c r="C44" s="28" t="s">
        <v>7022</v>
      </c>
      <c r="D44" s="25">
        <v>40900</v>
      </c>
      <c r="E44" s="28"/>
      <c r="F44" s="26">
        <v>-438.69</v>
      </c>
      <c r="G44" s="28" t="s">
        <v>2594</v>
      </c>
      <c r="H44" s="28" t="s">
        <v>6666</v>
      </c>
      <c r="I44" s="28"/>
      <c r="J44" s="28" t="s">
        <v>4907</v>
      </c>
      <c r="K44" s="25"/>
      <c r="L44" s="28" t="s">
        <v>7177</v>
      </c>
      <c r="M44" s="28" t="s">
        <v>690</v>
      </c>
    </row>
    <row r="45" spans="1:13" x14ac:dyDescent="0.2">
      <c r="B45" s="28" t="s">
        <v>4579</v>
      </c>
      <c r="C45" s="28" t="s">
        <v>7022</v>
      </c>
      <c r="D45" s="25">
        <v>40889</v>
      </c>
      <c r="E45" s="28"/>
      <c r="F45" s="26">
        <v>26.22</v>
      </c>
      <c r="G45" s="28" t="s">
        <v>5783</v>
      </c>
      <c r="H45" s="28" t="s">
        <v>6667</v>
      </c>
      <c r="I45" s="28"/>
      <c r="J45" s="28"/>
      <c r="K45" s="25"/>
      <c r="L45" s="28" t="s">
        <v>5538</v>
      </c>
      <c r="M45" s="28" t="s">
        <v>695</v>
      </c>
    </row>
    <row r="46" spans="1:13" x14ac:dyDescent="0.2">
      <c r="B46" s="28" t="s">
        <v>4573</v>
      </c>
      <c r="C46" s="28" t="s">
        <v>7022</v>
      </c>
      <c r="D46" s="25">
        <v>40886</v>
      </c>
      <c r="E46" s="28" t="s">
        <v>2598</v>
      </c>
      <c r="F46" s="26">
        <v>12.5</v>
      </c>
      <c r="G46" s="28" t="s">
        <v>681</v>
      </c>
      <c r="H46" s="28" t="s">
        <v>7165</v>
      </c>
      <c r="I46" s="28"/>
      <c r="J46" s="28" t="s">
        <v>4907</v>
      </c>
      <c r="K46" s="25"/>
      <c r="L46" s="28" t="s">
        <v>5538</v>
      </c>
      <c r="M46" s="28" t="s">
        <v>697</v>
      </c>
    </row>
    <row r="47" spans="1:13" x14ac:dyDescent="0.2">
      <c r="B47" s="28" t="s">
        <v>4592</v>
      </c>
      <c r="C47" s="28" t="s">
        <v>7022</v>
      </c>
      <c r="D47" s="25">
        <v>40870</v>
      </c>
      <c r="E47" s="28"/>
      <c r="F47" s="26">
        <v>-7.65</v>
      </c>
      <c r="G47" s="28" t="s">
        <v>2601</v>
      </c>
      <c r="H47" s="28" t="s">
        <v>6666</v>
      </c>
      <c r="I47" s="28"/>
      <c r="J47" s="28" t="s">
        <v>4907</v>
      </c>
      <c r="K47" s="25"/>
      <c r="L47" s="28" t="s">
        <v>5544</v>
      </c>
      <c r="M47" s="28" t="s">
        <v>6447</v>
      </c>
    </row>
    <row r="48" spans="1:13" x14ac:dyDescent="0.2">
      <c r="A48" s="27"/>
      <c r="B48" s="28" t="s">
        <v>4582</v>
      </c>
      <c r="C48" s="28" t="s">
        <v>7022</v>
      </c>
      <c r="D48" s="25">
        <v>41060</v>
      </c>
      <c r="E48" s="28"/>
      <c r="F48" s="26"/>
      <c r="G48" s="28" t="s">
        <v>6407</v>
      </c>
      <c r="H48" s="28" t="s">
        <v>6666</v>
      </c>
      <c r="I48" s="28"/>
      <c r="J48" s="28"/>
      <c r="K48" s="25"/>
      <c r="L48" s="28" t="s">
        <v>2984</v>
      </c>
      <c r="M48" s="28" t="s">
        <v>5032</v>
      </c>
    </row>
    <row r="49" spans="1:13" x14ac:dyDescent="0.2">
      <c r="B49" s="28" t="s">
        <v>4573</v>
      </c>
      <c r="C49" s="28" t="s">
        <v>7022</v>
      </c>
      <c r="D49" s="25">
        <v>41066</v>
      </c>
      <c r="E49" s="28"/>
      <c r="F49" s="26">
        <v>7.99</v>
      </c>
      <c r="G49" s="28" t="s">
        <v>2742</v>
      </c>
      <c r="H49" s="28" t="s">
        <v>3381</v>
      </c>
      <c r="I49" s="28"/>
      <c r="J49" s="28" t="s">
        <v>4911</v>
      </c>
      <c r="K49" s="25"/>
      <c r="L49" s="28" t="s">
        <v>5538</v>
      </c>
      <c r="M49" s="28" t="s">
        <v>8111</v>
      </c>
    </row>
    <row r="50" spans="1:13" x14ac:dyDescent="0.2">
      <c r="A50" s="27"/>
      <c r="B50" s="28" t="s">
        <v>4573</v>
      </c>
      <c r="C50" s="28" t="s">
        <v>7022</v>
      </c>
      <c r="D50" s="25">
        <v>41155</v>
      </c>
      <c r="E50" s="28"/>
      <c r="F50" s="26">
        <v>120</v>
      </c>
      <c r="G50" s="28" t="s">
        <v>5152</v>
      </c>
      <c r="H50" s="28" t="s">
        <v>7311</v>
      </c>
      <c r="I50" s="28"/>
      <c r="J50" s="28" t="s">
        <v>4683</v>
      </c>
      <c r="K50" s="29"/>
      <c r="L50" s="28" t="s">
        <v>8326</v>
      </c>
      <c r="M50" s="28" t="s">
        <v>3692</v>
      </c>
    </row>
    <row r="51" spans="1:13" x14ac:dyDescent="0.2">
      <c r="A51" s="27"/>
      <c r="B51" s="28" t="s">
        <v>4592</v>
      </c>
      <c r="C51" s="28" t="s">
        <v>7022</v>
      </c>
      <c r="D51" s="25">
        <v>41192</v>
      </c>
      <c r="E51" s="28"/>
      <c r="F51" s="26">
        <v>-200</v>
      </c>
      <c r="G51" s="28" t="s">
        <v>3622</v>
      </c>
      <c r="H51" s="28" t="s">
        <v>6666</v>
      </c>
      <c r="I51" s="28"/>
      <c r="J51" s="28" t="s">
        <v>4907</v>
      </c>
      <c r="K51" s="29"/>
      <c r="L51" s="28" t="s">
        <v>7177</v>
      </c>
      <c r="M51" s="28" t="s">
        <v>6975</v>
      </c>
    </row>
    <row r="52" spans="1:13" x14ac:dyDescent="0.2">
      <c r="B52" s="28" t="s">
        <v>4573</v>
      </c>
      <c r="C52" s="28" t="s">
        <v>7022</v>
      </c>
      <c r="D52" s="25">
        <v>41276</v>
      </c>
      <c r="E52" s="28"/>
      <c r="F52" s="26">
        <v>37.56</v>
      </c>
      <c r="G52" s="28" t="s">
        <v>6021</v>
      </c>
      <c r="H52" s="28" t="s">
        <v>3381</v>
      </c>
      <c r="I52" s="28"/>
      <c r="J52" s="28" t="s">
        <v>4909</v>
      </c>
      <c r="K52" s="29"/>
      <c r="L52" s="28" t="s">
        <v>5538</v>
      </c>
      <c r="M52" s="28" t="s">
        <v>6784</v>
      </c>
    </row>
    <row r="53" spans="1:13" x14ac:dyDescent="0.2">
      <c r="B53" s="28" t="s">
        <v>4573</v>
      </c>
      <c r="C53" s="28" t="s">
        <v>7022</v>
      </c>
      <c r="D53" s="25">
        <v>41276</v>
      </c>
      <c r="E53" s="28"/>
      <c r="F53" s="26">
        <v>35</v>
      </c>
      <c r="G53" s="28" t="s">
        <v>6756</v>
      </c>
      <c r="H53" s="28" t="s">
        <v>7321</v>
      </c>
      <c r="I53" s="28"/>
      <c r="J53" s="28" t="s">
        <v>4911</v>
      </c>
      <c r="K53" s="29"/>
      <c r="L53" s="28" t="s">
        <v>5538</v>
      </c>
      <c r="M53" s="28" t="s">
        <v>6785</v>
      </c>
    </row>
    <row r="54" spans="1:13" x14ac:dyDescent="0.2">
      <c r="B54" s="28" t="s">
        <v>4579</v>
      </c>
      <c r="C54" s="28" t="s">
        <v>7022</v>
      </c>
      <c r="D54" s="25">
        <v>41361</v>
      </c>
      <c r="E54" s="28"/>
      <c r="F54" s="26">
        <v>537.48</v>
      </c>
      <c r="G54" s="28" t="s">
        <v>2008</v>
      </c>
      <c r="H54" s="28" t="s">
        <v>6667</v>
      </c>
      <c r="I54" s="28"/>
      <c r="J54" s="28"/>
      <c r="K54" s="29"/>
      <c r="L54" s="28" t="s">
        <v>5538</v>
      </c>
      <c r="M54" s="28" t="s">
        <v>6451</v>
      </c>
    </row>
    <row r="55" spans="1:13" x14ac:dyDescent="0.2">
      <c r="A55" s="27"/>
      <c r="B55" s="28" t="s">
        <v>4579</v>
      </c>
      <c r="C55" s="28" t="s">
        <v>7022</v>
      </c>
      <c r="D55" s="25">
        <v>41505</v>
      </c>
      <c r="E55" s="28"/>
      <c r="F55" s="26">
        <v>30</v>
      </c>
      <c r="G55" s="28" t="s">
        <v>4580</v>
      </c>
      <c r="H55" s="28" t="s">
        <v>6667</v>
      </c>
      <c r="I55" s="28"/>
      <c r="J55" s="28"/>
      <c r="K55" s="29"/>
      <c r="L55" s="28" t="s">
        <v>5540</v>
      </c>
      <c r="M55" s="28"/>
    </row>
    <row r="56" spans="1:13" x14ac:dyDescent="0.2">
      <c r="A56" s="27"/>
      <c r="B56" s="28" t="s">
        <v>4573</v>
      </c>
      <c r="C56" s="28" t="s">
        <v>7022</v>
      </c>
      <c r="D56" s="25">
        <v>41519</v>
      </c>
      <c r="E56" s="28"/>
      <c r="F56" s="26">
        <v>22.81</v>
      </c>
      <c r="G56" s="28" t="s">
        <v>8623</v>
      </c>
      <c r="H56" s="28" t="s">
        <v>3381</v>
      </c>
      <c r="I56" s="28"/>
      <c r="J56" s="28" t="s">
        <v>4907</v>
      </c>
      <c r="K56" s="29"/>
      <c r="L56" s="28" t="s">
        <v>5538</v>
      </c>
      <c r="M56" s="28" t="s">
        <v>1402</v>
      </c>
    </row>
    <row r="57" spans="1:13" x14ac:dyDescent="0.2">
      <c r="B57" s="28" t="s">
        <v>4573</v>
      </c>
      <c r="C57" s="28" t="s">
        <v>7022</v>
      </c>
      <c r="D57" s="25">
        <v>41585</v>
      </c>
      <c r="E57" s="28" t="s">
        <v>2624</v>
      </c>
      <c r="F57" s="26">
        <v>101</v>
      </c>
      <c r="G57" s="28" t="s">
        <v>3751</v>
      </c>
      <c r="H57" s="28" t="s">
        <v>7311</v>
      </c>
      <c r="I57" s="28"/>
      <c r="J57" s="28" t="s">
        <v>4907</v>
      </c>
      <c r="K57" s="29"/>
      <c r="L57" s="28" t="s">
        <v>5538</v>
      </c>
      <c r="M57" s="28" t="s">
        <v>871</v>
      </c>
    </row>
    <row r="58" spans="1:13" x14ac:dyDescent="0.2">
      <c r="B58" s="28" t="s">
        <v>4582</v>
      </c>
      <c r="C58" s="28" t="s">
        <v>7022</v>
      </c>
      <c r="D58" s="25">
        <v>41576</v>
      </c>
      <c r="E58" s="28"/>
      <c r="F58" s="26">
        <v>-41.65</v>
      </c>
      <c r="G58" s="28" t="s">
        <v>6407</v>
      </c>
      <c r="H58" s="28" t="s">
        <v>6666</v>
      </c>
      <c r="I58" s="28"/>
      <c r="J58" s="28" t="s">
        <v>4911</v>
      </c>
      <c r="K58" s="29"/>
      <c r="L58" s="28" t="s">
        <v>2984</v>
      </c>
      <c r="M58" s="28" t="s">
        <v>860</v>
      </c>
    </row>
    <row r="59" spans="1:13" x14ac:dyDescent="0.2">
      <c r="B59" s="28" t="s">
        <v>4582</v>
      </c>
      <c r="C59" s="28" t="s">
        <v>7022</v>
      </c>
      <c r="D59" s="25">
        <v>41565</v>
      </c>
      <c r="E59" s="28"/>
      <c r="F59" s="26">
        <v>-74.900000000000006</v>
      </c>
      <c r="G59" s="28" t="s">
        <v>8021</v>
      </c>
      <c r="H59" s="28" t="s">
        <v>6666</v>
      </c>
      <c r="I59" s="28"/>
      <c r="J59" s="28" t="s">
        <v>4911</v>
      </c>
      <c r="K59" s="29"/>
      <c r="L59" s="28" t="s">
        <v>2984</v>
      </c>
      <c r="M59" s="28" t="s">
        <v>6957</v>
      </c>
    </row>
    <row r="60" spans="1:13" x14ac:dyDescent="0.2">
      <c r="A60" s="27"/>
      <c r="B60" s="28" t="s">
        <v>4582</v>
      </c>
      <c r="C60" s="28" t="s">
        <v>7022</v>
      </c>
      <c r="D60" s="25">
        <v>41655</v>
      </c>
      <c r="E60" s="28"/>
      <c r="F60" s="26">
        <v>-29.3</v>
      </c>
      <c r="G60" s="28" t="s">
        <v>8021</v>
      </c>
      <c r="H60" s="28" t="s">
        <v>6666</v>
      </c>
      <c r="I60" s="28"/>
      <c r="J60" s="28" t="s">
        <v>4911</v>
      </c>
      <c r="K60" s="29"/>
      <c r="L60" s="28" t="s">
        <v>2984</v>
      </c>
      <c r="M60" s="28" t="s">
        <v>636</v>
      </c>
    </row>
    <row r="61" spans="1:13" x14ac:dyDescent="0.2">
      <c r="B61" s="28" t="s">
        <v>4573</v>
      </c>
      <c r="C61" s="28" t="s">
        <v>7022</v>
      </c>
      <c r="D61" s="25">
        <v>41946</v>
      </c>
      <c r="E61" s="28" t="s">
        <v>6701</v>
      </c>
      <c r="F61" s="26">
        <v>872</v>
      </c>
      <c r="G61" s="28" t="s">
        <v>5678</v>
      </c>
      <c r="H61" s="28" t="s">
        <v>7154</v>
      </c>
      <c r="I61" s="28"/>
      <c r="J61" s="28" t="s">
        <v>4906</v>
      </c>
      <c r="K61" s="29"/>
      <c r="L61" s="28" t="s">
        <v>5538</v>
      </c>
      <c r="M61" s="28" t="s">
        <v>8051</v>
      </c>
    </row>
    <row r="62" spans="1:13" x14ac:dyDescent="0.2">
      <c r="A62" s="27"/>
      <c r="B62" s="28" t="s">
        <v>4592</v>
      </c>
      <c r="C62" s="28" t="s">
        <v>7022</v>
      </c>
      <c r="D62" s="25">
        <v>42052</v>
      </c>
      <c r="E62" s="28"/>
      <c r="F62" s="26">
        <v>-959.56</v>
      </c>
      <c r="G62" s="28" t="s">
        <v>3622</v>
      </c>
      <c r="H62" s="28" t="s">
        <v>6666</v>
      </c>
      <c r="I62" s="28"/>
      <c r="J62" s="28" t="s">
        <v>4907</v>
      </c>
      <c r="K62" s="29"/>
      <c r="L62" s="28" t="s">
        <v>5544</v>
      </c>
      <c r="M62" s="28" t="s">
        <v>6975</v>
      </c>
    </row>
    <row r="63" spans="1:13" x14ac:dyDescent="0.2">
      <c r="B63" s="28" t="s">
        <v>4573</v>
      </c>
      <c r="C63" s="28" t="s">
        <v>7022</v>
      </c>
      <c r="D63" s="25">
        <v>40620</v>
      </c>
      <c r="E63" s="28" t="s">
        <v>1134</v>
      </c>
      <c r="F63" s="26">
        <v>37.25</v>
      </c>
      <c r="G63" s="28" t="s">
        <v>5145</v>
      </c>
      <c r="H63" s="28" t="s">
        <v>7321</v>
      </c>
      <c r="J63" s="28" t="s">
        <v>4911</v>
      </c>
      <c r="K63" s="29">
        <v>42356</v>
      </c>
      <c r="L63" s="28" t="s">
        <v>5538</v>
      </c>
      <c r="M63" s="28" t="s">
        <v>5372</v>
      </c>
    </row>
    <row r="64" spans="1:13" x14ac:dyDescent="0.2">
      <c r="B64" s="28" t="s">
        <v>4573</v>
      </c>
      <c r="C64" s="28" t="s">
        <v>7022</v>
      </c>
      <c r="D64" s="25">
        <v>42349</v>
      </c>
      <c r="E64" s="28"/>
      <c r="F64" s="26">
        <v>5000</v>
      </c>
      <c r="G64" s="28" t="s">
        <v>3344</v>
      </c>
      <c r="H64" s="28" t="s">
        <v>7324</v>
      </c>
      <c r="I64" s="28" t="s">
        <v>2516</v>
      </c>
      <c r="J64" s="28" t="s">
        <v>4909</v>
      </c>
      <c r="K64" s="29"/>
      <c r="L64" s="28" t="s">
        <v>5361</v>
      </c>
      <c r="M64" s="28" t="s">
        <v>8328</v>
      </c>
    </row>
    <row r="65" spans="1:13" x14ac:dyDescent="0.2">
      <c r="B65" s="28" t="s">
        <v>4573</v>
      </c>
      <c r="C65" s="28" t="s">
        <v>7022</v>
      </c>
      <c r="D65" s="25">
        <v>42305</v>
      </c>
      <c r="E65" s="28"/>
      <c r="F65" s="26">
        <v>22.19</v>
      </c>
      <c r="G65" s="28" t="s">
        <v>5136</v>
      </c>
      <c r="H65" s="28" t="s">
        <v>3381</v>
      </c>
      <c r="I65" s="28"/>
      <c r="J65" s="28" t="s">
        <v>4911</v>
      </c>
      <c r="K65" s="29">
        <v>42305</v>
      </c>
      <c r="L65" s="28" t="s">
        <v>5538</v>
      </c>
      <c r="M65" s="28" t="s">
        <v>7000</v>
      </c>
    </row>
    <row r="66" spans="1:13" x14ac:dyDescent="0.2">
      <c r="B66" s="28" t="s">
        <v>4573</v>
      </c>
      <c r="C66" s="28" t="s">
        <v>5135</v>
      </c>
      <c r="D66" s="25">
        <v>41346</v>
      </c>
      <c r="E66" s="28" t="s">
        <v>104</v>
      </c>
      <c r="F66" s="26">
        <v>30</v>
      </c>
      <c r="G66" s="28" t="s">
        <v>5137</v>
      </c>
      <c r="H66" s="28" t="s">
        <v>3381</v>
      </c>
      <c r="I66" s="28"/>
      <c r="J66" s="28" t="s">
        <v>4916</v>
      </c>
      <c r="K66" s="29"/>
      <c r="L66" s="28" t="s">
        <v>5658</v>
      </c>
      <c r="M66" s="28" t="s">
        <v>5789</v>
      </c>
    </row>
    <row r="67" spans="1:13" x14ac:dyDescent="0.2">
      <c r="B67" s="28" t="s">
        <v>4573</v>
      </c>
      <c r="C67" s="28" t="s">
        <v>5135</v>
      </c>
      <c r="D67" s="25">
        <v>41708</v>
      </c>
      <c r="E67" s="28"/>
      <c r="F67" s="26">
        <v>38.25</v>
      </c>
      <c r="G67" s="28" t="s">
        <v>7486</v>
      </c>
      <c r="H67" s="28" t="s">
        <v>3381</v>
      </c>
      <c r="I67" s="28"/>
      <c r="J67" s="28" t="s">
        <v>4906</v>
      </c>
      <c r="K67" s="29"/>
      <c r="L67" s="28" t="s">
        <v>5658</v>
      </c>
      <c r="M67" s="28" t="s">
        <v>5565</v>
      </c>
    </row>
    <row r="68" spans="1:13" x14ac:dyDescent="0.2">
      <c r="A68" s="27"/>
      <c r="B68" s="28" t="s">
        <v>4573</v>
      </c>
      <c r="C68" s="28" t="s">
        <v>5135</v>
      </c>
      <c r="D68" s="25">
        <v>41788</v>
      </c>
      <c r="E68" s="28" t="s">
        <v>5982</v>
      </c>
      <c r="F68" s="26">
        <v>0.99</v>
      </c>
      <c r="G68" s="28" t="s">
        <v>1943</v>
      </c>
      <c r="H68" s="28" t="s">
        <v>7321</v>
      </c>
      <c r="I68" s="28"/>
      <c r="J68" s="28" t="s">
        <v>4911</v>
      </c>
      <c r="K68" s="29"/>
      <c r="L68" s="28" t="s">
        <v>5658</v>
      </c>
      <c r="M68" s="28" t="s">
        <v>5986</v>
      </c>
    </row>
    <row r="69" spans="1:13" x14ac:dyDescent="0.2">
      <c r="B69" s="28" t="s">
        <v>4573</v>
      </c>
      <c r="C69" s="28" t="s">
        <v>5135</v>
      </c>
      <c r="D69" s="25">
        <v>41938</v>
      </c>
      <c r="E69" s="28" t="s">
        <v>438</v>
      </c>
      <c r="F69" s="26">
        <v>1.53</v>
      </c>
      <c r="G69" s="28" t="s">
        <v>437</v>
      </c>
      <c r="H69" s="28" t="s">
        <v>3381</v>
      </c>
      <c r="I69" s="28"/>
      <c r="J69" s="28" t="s">
        <v>4909</v>
      </c>
      <c r="K69" s="29"/>
      <c r="L69" s="28" t="s">
        <v>5658</v>
      </c>
      <c r="M69" s="28" t="s">
        <v>414</v>
      </c>
    </row>
    <row r="70" spans="1:13" x14ac:dyDescent="0.2">
      <c r="B70" s="28" t="s">
        <v>4573</v>
      </c>
      <c r="C70" s="28" t="s">
        <v>5135</v>
      </c>
      <c r="D70" s="25">
        <v>42353</v>
      </c>
      <c r="E70" s="28"/>
      <c r="F70" s="26">
        <v>9.99</v>
      </c>
      <c r="G70" s="28" t="s">
        <v>4139</v>
      </c>
      <c r="H70" s="28" t="s">
        <v>3381</v>
      </c>
      <c r="I70" s="28"/>
      <c r="J70" s="28" t="s">
        <v>4911</v>
      </c>
      <c r="K70" s="29">
        <v>42354</v>
      </c>
      <c r="L70" s="28" t="s">
        <v>5658</v>
      </c>
      <c r="M70" s="28" t="s">
        <v>1575</v>
      </c>
    </row>
    <row r="71" spans="1:13" x14ac:dyDescent="0.2">
      <c r="A71" s="27"/>
      <c r="B71" s="28" t="s">
        <v>5150</v>
      </c>
      <c r="C71" s="28" t="s">
        <v>2008</v>
      </c>
      <c r="D71" s="25">
        <v>41523</v>
      </c>
      <c r="E71" s="28"/>
      <c r="F71" s="26">
        <v>-607.29999999999995</v>
      </c>
      <c r="G71" s="28" t="s">
        <v>4574</v>
      </c>
      <c r="H71" s="28" t="s">
        <v>6667</v>
      </c>
      <c r="I71" s="28"/>
      <c r="J71" s="28"/>
      <c r="K71" s="29"/>
      <c r="L71" s="28" t="s">
        <v>5658</v>
      </c>
      <c r="M71" s="28" t="s">
        <v>4840</v>
      </c>
    </row>
    <row r="72" spans="1:13" x14ac:dyDescent="0.2">
      <c r="B72" s="28" t="s">
        <v>4573</v>
      </c>
      <c r="C72" s="28" t="s">
        <v>5133</v>
      </c>
      <c r="D72" s="25">
        <v>41276</v>
      </c>
      <c r="E72" s="28"/>
      <c r="F72" s="26">
        <v>35</v>
      </c>
      <c r="G72" s="28" t="s">
        <v>5137</v>
      </c>
      <c r="H72" s="28" t="s">
        <v>3365</v>
      </c>
      <c r="I72" s="28"/>
      <c r="J72" s="28" t="s">
        <v>4909</v>
      </c>
      <c r="K72" s="29"/>
      <c r="L72" s="28" t="s">
        <v>5658</v>
      </c>
      <c r="M72" s="28" t="s">
        <v>2934</v>
      </c>
    </row>
    <row r="73" spans="1:13" x14ac:dyDescent="0.2">
      <c r="B73" s="28" t="s">
        <v>5150</v>
      </c>
      <c r="C73" s="28" t="s">
        <v>5133</v>
      </c>
      <c r="D73" s="25">
        <v>41276</v>
      </c>
      <c r="E73" s="28"/>
      <c r="F73" s="26">
        <v>-50</v>
      </c>
      <c r="G73" s="28" t="s">
        <v>5133</v>
      </c>
      <c r="H73" s="28" t="s">
        <v>6667</v>
      </c>
      <c r="I73" s="28"/>
      <c r="J73" s="28"/>
      <c r="K73" s="29"/>
      <c r="L73" s="28" t="s">
        <v>5658</v>
      </c>
      <c r="M73" s="28" t="s">
        <v>7757</v>
      </c>
    </row>
    <row r="74" spans="1:13" x14ac:dyDescent="0.2">
      <c r="B74" s="28" t="s">
        <v>4573</v>
      </c>
      <c r="C74" s="28" t="s">
        <v>5133</v>
      </c>
      <c r="D74" s="25">
        <v>41276</v>
      </c>
      <c r="E74" s="28"/>
      <c r="F74" s="26">
        <v>-1</v>
      </c>
      <c r="G74" s="28" t="s">
        <v>681</v>
      </c>
      <c r="H74" s="28" t="s">
        <v>7165</v>
      </c>
      <c r="I74" s="28"/>
      <c r="J74" s="28"/>
      <c r="K74" s="29"/>
      <c r="L74" s="28" t="s">
        <v>5658</v>
      </c>
      <c r="M74" s="28" t="s">
        <v>2936</v>
      </c>
    </row>
    <row r="75" spans="1:13" x14ac:dyDescent="0.2">
      <c r="B75" s="28" t="s">
        <v>7124</v>
      </c>
      <c r="C75" s="28" t="s">
        <v>5133</v>
      </c>
      <c r="D75" s="25">
        <v>41276</v>
      </c>
      <c r="E75" s="28"/>
      <c r="F75" s="26">
        <v>-2</v>
      </c>
      <c r="G75" s="28" t="s">
        <v>5133</v>
      </c>
      <c r="H75" s="28" t="s">
        <v>6666</v>
      </c>
      <c r="I75" s="28"/>
      <c r="J75" s="28"/>
      <c r="K75" s="29"/>
      <c r="L75" s="28" t="s">
        <v>5658</v>
      </c>
      <c r="M75" s="28" t="s">
        <v>2937</v>
      </c>
    </row>
    <row r="76" spans="1:13" x14ac:dyDescent="0.2">
      <c r="B76" s="28" t="s">
        <v>5150</v>
      </c>
      <c r="C76" s="28" t="s">
        <v>5133</v>
      </c>
      <c r="D76" s="25">
        <v>41276</v>
      </c>
      <c r="E76" s="28"/>
      <c r="F76" s="26">
        <v>-50</v>
      </c>
      <c r="G76" s="28" t="s">
        <v>2008</v>
      </c>
      <c r="H76" s="28" t="s">
        <v>6667</v>
      </c>
      <c r="L76" s="28" t="s">
        <v>5658</v>
      </c>
      <c r="M76" s="28" t="s">
        <v>4666</v>
      </c>
    </row>
    <row r="77" spans="1:13" x14ac:dyDescent="0.2">
      <c r="B77" s="28" t="s">
        <v>4592</v>
      </c>
      <c r="C77" s="28" t="s">
        <v>7022</v>
      </c>
      <c r="D77" s="25">
        <v>42306</v>
      </c>
      <c r="E77" s="28"/>
      <c r="F77" s="26">
        <v>-5968.78</v>
      </c>
      <c r="G77" s="28" t="s">
        <v>4593</v>
      </c>
      <c r="H77" s="28" t="s">
        <v>6666</v>
      </c>
      <c r="I77" s="28"/>
      <c r="J77" s="28" t="s">
        <v>4911</v>
      </c>
      <c r="K77" s="29">
        <v>42306</v>
      </c>
      <c r="L77" s="28" t="s">
        <v>5544</v>
      </c>
      <c r="M77" s="28" t="s">
        <v>7214</v>
      </c>
    </row>
    <row r="78" spans="1:13" x14ac:dyDescent="0.2">
      <c r="B78" s="28" t="s">
        <v>4579</v>
      </c>
      <c r="C78" s="28" t="s">
        <v>7022</v>
      </c>
      <c r="D78" s="25">
        <v>42339</v>
      </c>
      <c r="E78" s="28"/>
      <c r="F78" s="26">
        <v>250</v>
      </c>
      <c r="G78" s="28" t="s">
        <v>2882</v>
      </c>
      <c r="H78" s="28" t="s">
        <v>6667</v>
      </c>
      <c r="I78" s="28"/>
      <c r="J78" s="28"/>
      <c r="K78" s="29">
        <v>42339</v>
      </c>
      <c r="L78" s="28" t="s">
        <v>8326</v>
      </c>
      <c r="M78" s="28" t="s">
        <v>2888</v>
      </c>
    </row>
    <row r="79" spans="1:13" ht="15" x14ac:dyDescent="0.25">
      <c r="B79" s="28" t="s">
        <v>4579</v>
      </c>
      <c r="C79" s="28" t="s">
        <v>7022</v>
      </c>
      <c r="D79" s="25">
        <v>42340</v>
      </c>
      <c r="E79" s="28"/>
      <c r="F79" s="26">
        <v>251</v>
      </c>
      <c r="G79" s="4" t="s">
        <v>2883</v>
      </c>
      <c r="H79" s="28" t="s">
        <v>6667</v>
      </c>
      <c r="I79" s="28"/>
      <c r="J79" s="28"/>
      <c r="K79" s="29">
        <v>42340</v>
      </c>
      <c r="L79" s="28" t="s">
        <v>8326</v>
      </c>
      <c r="M79" s="28" t="s">
        <v>2889</v>
      </c>
    </row>
    <row r="80" spans="1:13" ht="15" x14ac:dyDescent="0.25">
      <c r="B80" s="28" t="s">
        <v>4579</v>
      </c>
      <c r="C80" s="28" t="s">
        <v>7022</v>
      </c>
      <c r="D80" s="25">
        <v>42341</v>
      </c>
      <c r="E80" s="28"/>
      <c r="F80" s="26">
        <v>252</v>
      </c>
      <c r="G80" s="4" t="s">
        <v>2884</v>
      </c>
      <c r="H80" s="28" t="s">
        <v>6667</v>
      </c>
      <c r="I80" s="28"/>
      <c r="J80" s="28"/>
      <c r="K80" s="29">
        <v>42341</v>
      </c>
      <c r="L80" s="28" t="s">
        <v>8326</v>
      </c>
      <c r="M80" s="28" t="s">
        <v>2890</v>
      </c>
    </row>
    <row r="81" spans="1:13" ht="15" x14ac:dyDescent="0.25">
      <c r="B81" s="28" t="s">
        <v>4579</v>
      </c>
      <c r="C81" s="28" t="s">
        <v>7022</v>
      </c>
      <c r="D81" s="25">
        <v>42342</v>
      </c>
      <c r="E81" s="28"/>
      <c r="F81" s="26">
        <v>253</v>
      </c>
      <c r="G81" s="4" t="s">
        <v>2885</v>
      </c>
      <c r="H81" s="28" t="s">
        <v>6667</v>
      </c>
      <c r="I81" s="28"/>
      <c r="J81" s="28"/>
      <c r="K81" s="29">
        <v>42342</v>
      </c>
      <c r="L81" s="28" t="s">
        <v>8326</v>
      </c>
      <c r="M81" s="28" t="s">
        <v>2891</v>
      </c>
    </row>
    <row r="82" spans="1:13" ht="15" x14ac:dyDescent="0.25">
      <c r="B82" s="28" t="s">
        <v>4579</v>
      </c>
      <c r="C82" s="28" t="s">
        <v>7022</v>
      </c>
      <c r="D82" s="25">
        <v>42343</v>
      </c>
      <c r="E82" s="28"/>
      <c r="F82" s="26">
        <v>254</v>
      </c>
      <c r="G82" s="4" t="s">
        <v>2886</v>
      </c>
      <c r="H82" s="28" t="s">
        <v>6667</v>
      </c>
      <c r="I82" s="28"/>
      <c r="J82" s="28"/>
      <c r="K82" s="29">
        <v>42343</v>
      </c>
      <c r="L82" s="28" t="s">
        <v>8326</v>
      </c>
      <c r="M82" s="28" t="s">
        <v>2892</v>
      </c>
    </row>
    <row r="83" spans="1:13" ht="15" x14ac:dyDescent="0.25">
      <c r="B83" s="28" t="s">
        <v>4579</v>
      </c>
      <c r="C83" s="28" t="s">
        <v>7022</v>
      </c>
      <c r="D83" s="25">
        <v>42344</v>
      </c>
      <c r="E83" s="28"/>
      <c r="F83" s="26">
        <v>255</v>
      </c>
      <c r="G83" s="4" t="s">
        <v>2887</v>
      </c>
      <c r="H83" s="28" t="s">
        <v>6667</v>
      </c>
      <c r="I83" s="28"/>
      <c r="J83" s="28"/>
      <c r="K83" s="29">
        <v>42344</v>
      </c>
      <c r="L83" s="28" t="s">
        <v>8326</v>
      </c>
      <c r="M83" s="28" t="s">
        <v>2893</v>
      </c>
    </row>
    <row r="84" spans="1:13" s="22" customFormat="1" x14ac:dyDescent="0.2">
      <c r="A84" s="27"/>
      <c r="B84" s="28" t="s">
        <v>3943</v>
      </c>
      <c r="C84" s="28" t="s">
        <v>7022</v>
      </c>
      <c r="D84" s="25">
        <v>42460</v>
      </c>
      <c r="E84" s="28" t="s">
        <v>3943</v>
      </c>
      <c r="F84" s="26">
        <v>226.55</v>
      </c>
      <c r="G84" s="28" t="s">
        <v>8787</v>
      </c>
      <c r="H84" s="28" t="s">
        <v>3381</v>
      </c>
      <c r="I84" s="28"/>
      <c r="J84" s="28" t="s">
        <v>4909</v>
      </c>
      <c r="K84" s="29" t="s">
        <v>8788</v>
      </c>
      <c r="L84" s="28" t="s">
        <v>5538</v>
      </c>
      <c r="M84" s="28" t="s">
        <v>8789</v>
      </c>
    </row>
    <row r="85" spans="1:13" x14ac:dyDescent="0.2">
      <c r="B85" s="28" t="s">
        <v>4573</v>
      </c>
      <c r="C85" s="28" t="s">
        <v>7022</v>
      </c>
      <c r="D85" s="25">
        <v>42471</v>
      </c>
      <c r="E85" s="28"/>
      <c r="F85" s="26">
        <v>50</v>
      </c>
      <c r="G85" s="28" t="s">
        <v>2782</v>
      </c>
      <c r="H85" s="28" t="s">
        <v>3381</v>
      </c>
      <c r="I85" s="28"/>
      <c r="J85" s="28" t="s">
        <v>4909</v>
      </c>
      <c r="K85" s="29">
        <v>42471</v>
      </c>
      <c r="L85" s="28" t="s">
        <v>5361</v>
      </c>
      <c r="M85" s="28" t="s">
        <v>8991</v>
      </c>
    </row>
    <row r="86" spans="1:13" x14ac:dyDescent="0.2">
      <c r="K86" s="29"/>
      <c r="L86" s="28"/>
      <c r="M86" s="28"/>
    </row>
    <row r="87" spans="1:13" x14ac:dyDescent="0.2">
      <c r="K87" s="29"/>
      <c r="L87" s="28"/>
      <c r="M87" s="28"/>
    </row>
    <row r="88" spans="1:13" x14ac:dyDescent="0.2">
      <c r="K88" s="29"/>
      <c r="L88" s="28"/>
      <c r="M88" s="28"/>
    </row>
    <row r="89" spans="1:13" x14ac:dyDescent="0.2">
      <c r="K89" s="29"/>
      <c r="L89" s="28"/>
      <c r="M89" s="28"/>
    </row>
    <row r="90" spans="1:13" x14ac:dyDescent="0.2">
      <c r="K90" s="29"/>
      <c r="L90" s="28"/>
      <c r="M90" s="28"/>
    </row>
    <row r="91" spans="1:13" x14ac:dyDescent="0.2">
      <c r="K91" s="29"/>
      <c r="L91" s="28"/>
      <c r="M91" s="28"/>
    </row>
  </sheetData>
  <autoFilter ref="A1:M76"/>
  <phoneticPr fontId="4"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1013"/>
  <sheetViews>
    <sheetView workbookViewId="0">
      <selection activeCell="D2" sqref="D2"/>
    </sheetView>
  </sheetViews>
  <sheetFormatPr defaultRowHeight="12.75" x14ac:dyDescent="0.2"/>
  <cols>
    <col min="1" max="1" width="19.28515625" customWidth="1"/>
    <col min="2" max="2" width="49.5703125" customWidth="1"/>
    <col min="3" max="3" width="14.85546875" customWidth="1"/>
    <col min="4" max="4" width="94.7109375" customWidth="1"/>
  </cols>
  <sheetData>
    <row r="1" spans="1:4" ht="15" x14ac:dyDescent="0.25">
      <c r="A1" s="1" t="s">
        <v>1177</v>
      </c>
      <c r="B1" s="1" t="s">
        <v>1178</v>
      </c>
      <c r="C1" s="1" t="s">
        <v>4918</v>
      </c>
      <c r="D1" s="1" t="s">
        <v>4919</v>
      </c>
    </row>
    <row r="2" spans="1:4" ht="15" x14ac:dyDescent="0.25">
      <c r="A2" s="4" t="s">
        <v>4569</v>
      </c>
      <c r="B2" s="4" t="s">
        <v>7321</v>
      </c>
      <c r="C2" s="4" t="s">
        <v>4576</v>
      </c>
      <c r="D2" s="4" t="s">
        <v>275</v>
      </c>
    </row>
    <row r="3" spans="1:4" ht="15" x14ac:dyDescent="0.25">
      <c r="A3" s="4" t="s">
        <v>4569</v>
      </c>
      <c r="B3" s="4" t="s">
        <v>5946</v>
      </c>
      <c r="C3" s="4"/>
      <c r="D3" s="4"/>
    </row>
    <row r="4" spans="1:4" ht="15" x14ac:dyDescent="0.25">
      <c r="A4" s="4" t="s">
        <v>4569</v>
      </c>
      <c r="B4" s="4" t="s">
        <v>4600</v>
      </c>
      <c r="C4" s="4"/>
      <c r="D4" s="4" t="s">
        <v>271</v>
      </c>
    </row>
    <row r="5" spans="1:4" ht="15" x14ac:dyDescent="0.25">
      <c r="A5" s="4" t="s">
        <v>4569</v>
      </c>
      <c r="B5" s="4" t="s">
        <v>3379</v>
      </c>
      <c r="C5" s="4"/>
      <c r="D5" s="4" t="s">
        <v>4601</v>
      </c>
    </row>
    <row r="6" spans="1:4" ht="15" x14ac:dyDescent="0.25">
      <c r="A6" s="4" t="s">
        <v>4569</v>
      </c>
      <c r="B6" s="4" t="s">
        <v>5954</v>
      </c>
      <c r="C6" s="4"/>
      <c r="D6" s="4" t="s">
        <v>7948</v>
      </c>
    </row>
    <row r="7" spans="1:4" ht="15" x14ac:dyDescent="0.25">
      <c r="A7" s="4" t="s">
        <v>4569</v>
      </c>
      <c r="B7" s="4" t="s">
        <v>3488</v>
      </c>
      <c r="C7" s="4"/>
      <c r="D7" s="4" t="s">
        <v>269</v>
      </c>
    </row>
    <row r="8" spans="1:4" ht="15" x14ac:dyDescent="0.25">
      <c r="A8" s="4" t="s">
        <v>4569</v>
      </c>
      <c r="B8" s="4" t="s">
        <v>7322</v>
      </c>
      <c r="C8" s="4"/>
      <c r="D8" s="4" t="s">
        <v>999</v>
      </c>
    </row>
    <row r="9" spans="1:4" ht="15" x14ac:dyDescent="0.25">
      <c r="A9" s="4" t="s">
        <v>4569</v>
      </c>
      <c r="B9" s="4" t="s">
        <v>6666</v>
      </c>
      <c r="C9" s="4"/>
      <c r="D9" s="4" t="s">
        <v>4602</v>
      </c>
    </row>
    <row r="10" spans="1:4" ht="15" x14ac:dyDescent="0.25">
      <c r="A10" s="4" t="s">
        <v>4569</v>
      </c>
      <c r="B10" s="4" t="s">
        <v>3365</v>
      </c>
      <c r="C10" s="4" t="s">
        <v>4576</v>
      </c>
      <c r="D10" s="4" t="s">
        <v>1003</v>
      </c>
    </row>
    <row r="11" spans="1:4" ht="15" x14ac:dyDescent="0.25">
      <c r="A11" s="4" t="s">
        <v>4569</v>
      </c>
      <c r="B11" s="4" t="s">
        <v>3484</v>
      </c>
      <c r="C11" s="4" t="s">
        <v>4576</v>
      </c>
      <c r="D11" s="4" t="s">
        <v>1001</v>
      </c>
    </row>
    <row r="12" spans="1:4" ht="15" x14ac:dyDescent="0.25">
      <c r="A12" s="4" t="s">
        <v>4569</v>
      </c>
      <c r="B12" s="4" t="s">
        <v>5953</v>
      </c>
      <c r="C12" s="4"/>
      <c r="D12" s="4" t="s">
        <v>1000</v>
      </c>
    </row>
    <row r="13" spans="1:4" ht="15" x14ac:dyDescent="0.25">
      <c r="A13" s="4" t="s">
        <v>4569</v>
      </c>
      <c r="B13" s="4" t="s">
        <v>7323</v>
      </c>
      <c r="C13" s="4"/>
      <c r="D13" s="4" t="s">
        <v>267</v>
      </c>
    </row>
    <row r="14" spans="1:4" ht="15" x14ac:dyDescent="0.25">
      <c r="A14" s="4" t="s">
        <v>4569</v>
      </c>
      <c r="B14" s="4" t="s">
        <v>4599</v>
      </c>
      <c r="C14" s="4" t="s">
        <v>4576</v>
      </c>
      <c r="D14" s="4" t="s">
        <v>270</v>
      </c>
    </row>
    <row r="15" spans="1:4" ht="15" x14ac:dyDescent="0.25">
      <c r="A15" s="4" t="s">
        <v>4569</v>
      </c>
      <c r="B15" s="4" t="s">
        <v>7324</v>
      </c>
      <c r="C15" s="4" t="s">
        <v>4576</v>
      </c>
      <c r="D15" s="4" t="s">
        <v>3844</v>
      </c>
    </row>
    <row r="16" spans="1:4" ht="15" x14ac:dyDescent="0.25">
      <c r="A16" s="4" t="s">
        <v>4569</v>
      </c>
      <c r="B16" s="4" t="s">
        <v>277</v>
      </c>
      <c r="C16" s="4" t="s">
        <v>4576</v>
      </c>
      <c r="D16" s="4" t="s">
        <v>268</v>
      </c>
    </row>
    <row r="17" spans="1:256" ht="15" x14ac:dyDescent="0.25">
      <c r="A17" s="4" t="s">
        <v>4569</v>
      </c>
      <c r="B17" s="4" t="s">
        <v>5948</v>
      </c>
      <c r="C17" s="4"/>
      <c r="D17" s="4" t="s">
        <v>276</v>
      </c>
    </row>
    <row r="18" spans="1:256" ht="15" x14ac:dyDescent="0.25">
      <c r="A18" s="4" t="s">
        <v>4569</v>
      </c>
      <c r="B18" s="4" t="s">
        <v>7154</v>
      </c>
      <c r="C18" s="4" t="s">
        <v>4576</v>
      </c>
      <c r="D18" s="4" t="s">
        <v>7150</v>
      </c>
    </row>
    <row r="19" spans="1:256" ht="15" x14ac:dyDescent="0.25">
      <c r="A19" s="4" t="s">
        <v>4569</v>
      </c>
      <c r="B19" s="4" t="s">
        <v>3370</v>
      </c>
      <c r="C19" s="4" t="s">
        <v>4576</v>
      </c>
      <c r="D19" s="4" t="s">
        <v>7155</v>
      </c>
    </row>
    <row r="20" spans="1:256" ht="15" x14ac:dyDescent="0.25">
      <c r="A20" s="4" t="s">
        <v>4569</v>
      </c>
      <c r="B20" s="4" t="s">
        <v>3381</v>
      </c>
      <c r="C20" s="4"/>
      <c r="D20" s="4" t="s">
        <v>3845</v>
      </c>
    </row>
    <row r="21" spans="1:256" ht="15" x14ac:dyDescent="0.25">
      <c r="A21" s="4" t="s">
        <v>4569</v>
      </c>
      <c r="B21" s="4" t="s">
        <v>7311</v>
      </c>
      <c r="C21" s="4" t="s">
        <v>4576</v>
      </c>
      <c r="D21" s="4" t="s">
        <v>7152</v>
      </c>
    </row>
    <row r="22" spans="1:256" ht="15" x14ac:dyDescent="0.25">
      <c r="A22" s="4" t="s">
        <v>4569</v>
      </c>
      <c r="B22" s="4" t="s">
        <v>7165</v>
      </c>
      <c r="C22" s="4"/>
      <c r="D22" s="4" t="s">
        <v>3846</v>
      </c>
    </row>
    <row r="23" spans="1:256" ht="15" x14ac:dyDescent="0.25">
      <c r="A23" s="4" t="s">
        <v>4569</v>
      </c>
      <c r="B23" s="4" t="s">
        <v>6667</v>
      </c>
      <c r="C23" s="4" t="s">
        <v>4576</v>
      </c>
      <c r="D23" s="4"/>
    </row>
    <row r="24" spans="1:256" ht="15" x14ac:dyDescent="0.25">
      <c r="A24" s="4" t="s">
        <v>4569</v>
      </c>
      <c r="B24" s="4" t="s">
        <v>8825</v>
      </c>
      <c r="C24" s="4"/>
      <c r="D24" s="4" t="s">
        <v>7166</v>
      </c>
    </row>
    <row r="25" spans="1:256" ht="15" x14ac:dyDescent="0.25">
      <c r="A25" s="4" t="s">
        <v>4569</v>
      </c>
      <c r="B25" s="4" t="s">
        <v>4595</v>
      </c>
      <c r="C25" s="4"/>
      <c r="D25" s="4" t="s">
        <v>7167</v>
      </c>
    </row>
    <row r="26" spans="1:256" ht="15" x14ac:dyDescent="0.25">
      <c r="A26" s="4" t="s">
        <v>4569</v>
      </c>
      <c r="B26" s="4" t="s">
        <v>7151</v>
      </c>
      <c r="C26" s="4" t="s">
        <v>4576</v>
      </c>
      <c r="D26" s="4" t="s">
        <v>7153</v>
      </c>
    </row>
    <row r="27" spans="1:256" ht="15" x14ac:dyDescent="0.25">
      <c r="A27" s="4" t="s">
        <v>4562</v>
      </c>
      <c r="B27" s="4" t="s">
        <v>7876</v>
      </c>
      <c r="C27" s="4" t="s">
        <v>4576</v>
      </c>
      <c r="D27" s="4" t="s">
        <v>4576</v>
      </c>
    </row>
    <row r="28" spans="1:256" ht="15" x14ac:dyDescent="0.25">
      <c r="A28" s="28" t="s">
        <v>4562</v>
      </c>
      <c r="B28" s="190" t="s">
        <v>5783</v>
      </c>
      <c r="C28" s="28" t="s">
        <v>7022</v>
      </c>
      <c r="D28" s="28" t="s">
        <v>7022</v>
      </c>
      <c r="E28" s="28" t="s">
        <v>7022</v>
      </c>
      <c r="F28" s="28" t="s">
        <v>7022</v>
      </c>
      <c r="G28" s="28" t="s">
        <v>7022</v>
      </c>
      <c r="H28" s="28" t="s">
        <v>7022</v>
      </c>
      <c r="I28" s="28" t="s">
        <v>7022</v>
      </c>
      <c r="J28" s="28" t="s">
        <v>7022</v>
      </c>
      <c r="K28" s="28" t="s">
        <v>7022</v>
      </c>
      <c r="L28" s="28" t="s">
        <v>7022</v>
      </c>
      <c r="M28" s="28" t="s">
        <v>7022</v>
      </c>
      <c r="N28" s="28" t="s">
        <v>7022</v>
      </c>
      <c r="O28" s="28" t="s">
        <v>7022</v>
      </c>
      <c r="P28" s="28" t="s">
        <v>7022</v>
      </c>
      <c r="Q28" s="28" t="s">
        <v>7022</v>
      </c>
      <c r="R28" s="28" t="s">
        <v>7022</v>
      </c>
      <c r="S28" s="28" t="s">
        <v>7022</v>
      </c>
      <c r="T28" s="28" t="s">
        <v>7022</v>
      </c>
      <c r="U28" s="28" t="s">
        <v>7022</v>
      </c>
      <c r="V28" s="28" t="s">
        <v>7022</v>
      </c>
      <c r="W28" s="28" t="s">
        <v>7022</v>
      </c>
      <c r="X28" s="28" t="s">
        <v>7022</v>
      </c>
      <c r="Y28" s="28" t="s">
        <v>7022</v>
      </c>
      <c r="Z28" s="28" t="s">
        <v>7022</v>
      </c>
      <c r="AA28" s="28" t="s">
        <v>7022</v>
      </c>
      <c r="AB28" s="28" t="s">
        <v>7022</v>
      </c>
      <c r="AC28" s="28" t="s">
        <v>7022</v>
      </c>
      <c r="AD28" s="28" t="s">
        <v>7022</v>
      </c>
      <c r="AE28" s="28" t="s">
        <v>7022</v>
      </c>
      <c r="AF28" s="28" t="s">
        <v>7022</v>
      </c>
      <c r="AG28" s="28" t="s">
        <v>7022</v>
      </c>
      <c r="AH28" s="28" t="s">
        <v>7022</v>
      </c>
      <c r="AI28" s="28" t="s">
        <v>7022</v>
      </c>
      <c r="AJ28" s="28" t="s">
        <v>7022</v>
      </c>
      <c r="AK28" s="28" t="s">
        <v>7022</v>
      </c>
      <c r="AL28" s="28" t="s">
        <v>7022</v>
      </c>
      <c r="AM28" s="28" t="s">
        <v>7022</v>
      </c>
      <c r="AN28" s="28" t="s">
        <v>7022</v>
      </c>
      <c r="AO28" s="28" t="s">
        <v>7022</v>
      </c>
      <c r="AP28" s="28" t="s">
        <v>7022</v>
      </c>
      <c r="AQ28" s="28" t="s">
        <v>7022</v>
      </c>
      <c r="AR28" s="28" t="s">
        <v>7022</v>
      </c>
      <c r="AS28" s="28" t="s">
        <v>7022</v>
      </c>
      <c r="AT28" s="28" t="s">
        <v>7022</v>
      </c>
      <c r="AU28" s="28" t="s">
        <v>7022</v>
      </c>
      <c r="AV28" s="28" t="s">
        <v>7022</v>
      </c>
      <c r="AW28" s="28" t="s">
        <v>7022</v>
      </c>
      <c r="AX28" s="28" t="s">
        <v>7022</v>
      </c>
      <c r="AY28" s="28" t="s">
        <v>7022</v>
      </c>
      <c r="AZ28" s="28" t="s">
        <v>7022</v>
      </c>
      <c r="BA28" s="28" t="s">
        <v>7022</v>
      </c>
      <c r="BB28" s="28" t="s">
        <v>7022</v>
      </c>
      <c r="BC28" s="28" t="s">
        <v>7022</v>
      </c>
      <c r="BD28" s="28" t="s">
        <v>7022</v>
      </c>
      <c r="BE28" s="28" t="s">
        <v>7022</v>
      </c>
      <c r="BF28" s="28" t="s">
        <v>7022</v>
      </c>
      <c r="BG28" s="28" t="s">
        <v>7022</v>
      </c>
      <c r="BH28" s="28" t="s">
        <v>7022</v>
      </c>
      <c r="BI28" s="28" t="s">
        <v>7022</v>
      </c>
      <c r="BJ28" s="28" t="s">
        <v>7022</v>
      </c>
      <c r="BK28" s="28" t="s">
        <v>7022</v>
      </c>
      <c r="BL28" s="28" t="s">
        <v>7022</v>
      </c>
      <c r="BM28" s="28" t="s">
        <v>7022</v>
      </c>
      <c r="BN28" s="28" t="s">
        <v>7022</v>
      </c>
      <c r="BO28" s="28" t="s">
        <v>7022</v>
      </c>
      <c r="BP28" s="28" t="s">
        <v>7022</v>
      </c>
      <c r="BQ28" s="28" t="s">
        <v>7022</v>
      </c>
      <c r="BR28" s="28" t="s">
        <v>7022</v>
      </c>
      <c r="BS28" s="28" t="s">
        <v>7022</v>
      </c>
      <c r="BT28" s="28" t="s">
        <v>7022</v>
      </c>
      <c r="BU28" s="28" t="s">
        <v>7022</v>
      </c>
      <c r="BV28" s="28" t="s">
        <v>7022</v>
      </c>
      <c r="BW28" s="28" t="s">
        <v>7022</v>
      </c>
      <c r="BX28" s="28" t="s">
        <v>7022</v>
      </c>
      <c r="BY28" s="28" t="s">
        <v>7022</v>
      </c>
      <c r="BZ28" s="28" t="s">
        <v>7022</v>
      </c>
      <c r="CA28" s="28" t="s">
        <v>7022</v>
      </c>
      <c r="CB28" s="28" t="s">
        <v>7022</v>
      </c>
      <c r="CC28" s="28" t="s">
        <v>7022</v>
      </c>
      <c r="CD28" s="28" t="s">
        <v>7022</v>
      </c>
      <c r="CE28" s="28" t="s">
        <v>7022</v>
      </c>
      <c r="CF28" s="28" t="s">
        <v>7022</v>
      </c>
      <c r="CG28" s="28" t="s">
        <v>7022</v>
      </c>
      <c r="CH28" s="28" t="s">
        <v>7022</v>
      </c>
      <c r="CI28" s="28" t="s">
        <v>7022</v>
      </c>
      <c r="CJ28" s="28" t="s">
        <v>7022</v>
      </c>
      <c r="CK28" s="28" t="s">
        <v>7022</v>
      </c>
      <c r="CL28" s="28" t="s">
        <v>7022</v>
      </c>
      <c r="CM28" s="28" t="s">
        <v>7022</v>
      </c>
      <c r="CN28" s="28" t="s">
        <v>7022</v>
      </c>
      <c r="CO28" s="28" t="s">
        <v>7022</v>
      </c>
      <c r="CP28" s="28" t="s">
        <v>7022</v>
      </c>
      <c r="CQ28" s="28" t="s">
        <v>7022</v>
      </c>
      <c r="CR28" s="28" t="s">
        <v>7022</v>
      </c>
      <c r="CS28" s="28" t="s">
        <v>7022</v>
      </c>
      <c r="CT28" s="28" t="s">
        <v>7022</v>
      </c>
      <c r="CU28" s="28" t="s">
        <v>7022</v>
      </c>
      <c r="CV28" s="28" t="s">
        <v>7022</v>
      </c>
      <c r="CW28" s="28" t="s">
        <v>7022</v>
      </c>
      <c r="CX28" s="28" t="s">
        <v>7022</v>
      </c>
      <c r="CY28" s="28" t="s">
        <v>7022</v>
      </c>
      <c r="CZ28" s="28" t="s">
        <v>7022</v>
      </c>
      <c r="DA28" s="28" t="s">
        <v>7022</v>
      </c>
      <c r="DB28" s="28" t="s">
        <v>7022</v>
      </c>
      <c r="DC28" s="28" t="s">
        <v>7022</v>
      </c>
      <c r="DD28" s="28" t="s">
        <v>7022</v>
      </c>
      <c r="DE28" s="28" t="s">
        <v>7022</v>
      </c>
      <c r="DF28" s="28" t="s">
        <v>7022</v>
      </c>
      <c r="DG28" s="28" t="s">
        <v>7022</v>
      </c>
      <c r="DH28" s="28" t="s">
        <v>7022</v>
      </c>
      <c r="DI28" s="28" t="s">
        <v>7022</v>
      </c>
      <c r="DJ28" s="28" t="s">
        <v>7022</v>
      </c>
      <c r="DK28" s="28" t="s">
        <v>7022</v>
      </c>
      <c r="DL28" s="28" t="s">
        <v>7022</v>
      </c>
      <c r="DM28" s="28" t="s">
        <v>7022</v>
      </c>
      <c r="DN28" s="28" t="s">
        <v>7022</v>
      </c>
      <c r="DO28" s="28" t="s">
        <v>7022</v>
      </c>
      <c r="DP28" s="28" t="s">
        <v>7022</v>
      </c>
      <c r="DQ28" s="28" t="s">
        <v>7022</v>
      </c>
      <c r="DR28" s="28" t="s">
        <v>7022</v>
      </c>
      <c r="DS28" s="28" t="s">
        <v>7022</v>
      </c>
      <c r="DT28" s="28" t="s">
        <v>7022</v>
      </c>
      <c r="DU28" s="28" t="s">
        <v>7022</v>
      </c>
      <c r="DV28" s="28" t="s">
        <v>7022</v>
      </c>
      <c r="DW28" s="28" t="s">
        <v>7022</v>
      </c>
      <c r="DX28" s="28" t="s">
        <v>7022</v>
      </c>
      <c r="DY28" s="28" t="s">
        <v>7022</v>
      </c>
      <c r="DZ28" s="28" t="s">
        <v>7022</v>
      </c>
      <c r="EA28" s="28" t="s">
        <v>7022</v>
      </c>
      <c r="EB28" s="28" t="s">
        <v>7022</v>
      </c>
      <c r="EC28" s="28" t="s">
        <v>7022</v>
      </c>
      <c r="ED28" s="28" t="s">
        <v>7022</v>
      </c>
      <c r="EE28" s="28" t="s">
        <v>7022</v>
      </c>
      <c r="EF28" s="28" t="s">
        <v>7022</v>
      </c>
      <c r="EG28" s="28" t="s">
        <v>7022</v>
      </c>
      <c r="EH28" s="28" t="s">
        <v>7022</v>
      </c>
      <c r="EI28" s="28" t="s">
        <v>7022</v>
      </c>
      <c r="EJ28" s="28" t="s">
        <v>7022</v>
      </c>
      <c r="EK28" s="28" t="s">
        <v>7022</v>
      </c>
      <c r="EL28" s="28" t="s">
        <v>7022</v>
      </c>
      <c r="EM28" s="28" t="s">
        <v>7022</v>
      </c>
      <c r="EN28" s="28" t="s">
        <v>7022</v>
      </c>
      <c r="EO28" s="28" t="s">
        <v>7022</v>
      </c>
      <c r="EP28" s="28" t="s">
        <v>7022</v>
      </c>
      <c r="EQ28" s="28" t="s">
        <v>7022</v>
      </c>
      <c r="ER28" s="28" t="s">
        <v>7022</v>
      </c>
      <c r="ES28" s="28" t="s">
        <v>7022</v>
      </c>
      <c r="ET28" s="28" t="s">
        <v>7022</v>
      </c>
      <c r="EU28" s="28" t="s">
        <v>7022</v>
      </c>
      <c r="EV28" s="28" t="s">
        <v>7022</v>
      </c>
      <c r="EW28" s="28" t="s">
        <v>7022</v>
      </c>
      <c r="EX28" s="28" t="s">
        <v>7022</v>
      </c>
      <c r="EY28" s="28" t="s">
        <v>7022</v>
      </c>
      <c r="EZ28" s="28" t="s">
        <v>7022</v>
      </c>
      <c r="FA28" s="28" t="s">
        <v>7022</v>
      </c>
      <c r="FB28" s="28" t="s">
        <v>7022</v>
      </c>
      <c r="FC28" s="28" t="s">
        <v>7022</v>
      </c>
      <c r="FD28" s="28" t="s">
        <v>7022</v>
      </c>
      <c r="FE28" s="28" t="s">
        <v>7022</v>
      </c>
      <c r="FF28" s="28" t="s">
        <v>7022</v>
      </c>
      <c r="FG28" s="28" t="s">
        <v>7022</v>
      </c>
      <c r="FH28" s="28" t="s">
        <v>7022</v>
      </c>
      <c r="FI28" s="28" t="s">
        <v>7022</v>
      </c>
      <c r="FJ28" s="28" t="s">
        <v>7022</v>
      </c>
      <c r="FK28" s="28" t="s">
        <v>7022</v>
      </c>
      <c r="FL28" s="28" t="s">
        <v>7022</v>
      </c>
      <c r="FM28" s="28" t="s">
        <v>7022</v>
      </c>
      <c r="FN28" s="28" t="s">
        <v>7022</v>
      </c>
      <c r="FO28" s="28" t="s">
        <v>7022</v>
      </c>
      <c r="FP28" s="28" t="s">
        <v>7022</v>
      </c>
      <c r="FQ28" s="28" t="s">
        <v>7022</v>
      </c>
      <c r="FR28" s="28" t="s">
        <v>7022</v>
      </c>
      <c r="FS28" s="28" t="s">
        <v>7022</v>
      </c>
      <c r="FT28" s="28" t="s">
        <v>7022</v>
      </c>
      <c r="FU28" s="28" t="s">
        <v>7022</v>
      </c>
      <c r="FV28" s="28" t="s">
        <v>7022</v>
      </c>
      <c r="FW28" s="28" t="s">
        <v>7022</v>
      </c>
      <c r="FX28" s="28" t="s">
        <v>7022</v>
      </c>
      <c r="FY28" s="28" t="s">
        <v>7022</v>
      </c>
      <c r="FZ28" s="28" t="s">
        <v>7022</v>
      </c>
      <c r="GA28" s="28" t="s">
        <v>7022</v>
      </c>
      <c r="GB28" s="28" t="s">
        <v>7022</v>
      </c>
      <c r="GC28" s="28" t="s">
        <v>7022</v>
      </c>
      <c r="GD28" s="28" t="s">
        <v>7022</v>
      </c>
      <c r="GE28" s="28" t="s">
        <v>7022</v>
      </c>
      <c r="GF28" s="28" t="s">
        <v>7022</v>
      </c>
      <c r="GG28" s="28" t="s">
        <v>7022</v>
      </c>
      <c r="GH28" s="28" t="s">
        <v>7022</v>
      </c>
      <c r="GI28" s="28" t="s">
        <v>7022</v>
      </c>
      <c r="GJ28" s="28" t="s">
        <v>7022</v>
      </c>
      <c r="GK28" s="28" t="s">
        <v>7022</v>
      </c>
      <c r="GL28" s="28" t="s">
        <v>7022</v>
      </c>
      <c r="GM28" s="28" t="s">
        <v>7022</v>
      </c>
      <c r="GN28" s="28" t="s">
        <v>7022</v>
      </c>
      <c r="GO28" s="28" t="s">
        <v>7022</v>
      </c>
      <c r="GP28" s="28" t="s">
        <v>7022</v>
      </c>
      <c r="GQ28" s="28" t="s">
        <v>7022</v>
      </c>
      <c r="GR28" s="28" t="s">
        <v>7022</v>
      </c>
      <c r="GS28" s="28" t="s">
        <v>7022</v>
      </c>
      <c r="GT28" s="28" t="s">
        <v>7022</v>
      </c>
      <c r="GU28" s="28" t="s">
        <v>7022</v>
      </c>
      <c r="GV28" s="28" t="s">
        <v>7022</v>
      </c>
      <c r="GW28" s="28" t="s">
        <v>7022</v>
      </c>
      <c r="GX28" s="28" t="s">
        <v>7022</v>
      </c>
      <c r="GY28" s="28" t="s">
        <v>7022</v>
      </c>
      <c r="GZ28" s="28" t="s">
        <v>7022</v>
      </c>
      <c r="HA28" s="28" t="s">
        <v>7022</v>
      </c>
      <c r="HB28" s="28" t="s">
        <v>7022</v>
      </c>
      <c r="HC28" s="28" t="s">
        <v>7022</v>
      </c>
      <c r="HD28" s="28" t="s">
        <v>7022</v>
      </c>
      <c r="HE28" s="28" t="s">
        <v>7022</v>
      </c>
      <c r="HF28" s="28" t="s">
        <v>7022</v>
      </c>
      <c r="HG28" s="28" t="s">
        <v>7022</v>
      </c>
      <c r="HH28" s="28" t="s">
        <v>7022</v>
      </c>
      <c r="HI28" s="28" t="s">
        <v>7022</v>
      </c>
      <c r="HJ28" s="28" t="s">
        <v>7022</v>
      </c>
      <c r="HK28" s="28" t="s">
        <v>7022</v>
      </c>
      <c r="HL28" s="28" t="s">
        <v>7022</v>
      </c>
      <c r="HM28" s="28" t="s">
        <v>7022</v>
      </c>
      <c r="HN28" s="28" t="s">
        <v>7022</v>
      </c>
      <c r="HO28" s="28" t="s">
        <v>7022</v>
      </c>
      <c r="HP28" s="28" t="s">
        <v>7022</v>
      </c>
      <c r="HQ28" s="28" t="s">
        <v>7022</v>
      </c>
      <c r="HR28" s="28" t="s">
        <v>7022</v>
      </c>
      <c r="HS28" s="28" t="s">
        <v>7022</v>
      </c>
      <c r="HT28" s="28" t="s">
        <v>7022</v>
      </c>
      <c r="HU28" s="28" t="s">
        <v>7022</v>
      </c>
      <c r="HV28" s="28" t="s">
        <v>7022</v>
      </c>
      <c r="HW28" s="28" t="s">
        <v>7022</v>
      </c>
      <c r="HX28" s="28" t="s">
        <v>7022</v>
      </c>
      <c r="HY28" s="28" t="s">
        <v>7022</v>
      </c>
      <c r="HZ28" s="28" t="s">
        <v>7022</v>
      </c>
      <c r="IA28" s="28" t="s">
        <v>7022</v>
      </c>
      <c r="IB28" s="28" t="s">
        <v>7022</v>
      </c>
      <c r="IC28" s="28" t="s">
        <v>7022</v>
      </c>
      <c r="ID28" s="28" t="s">
        <v>7022</v>
      </c>
      <c r="IE28" s="28" t="s">
        <v>7022</v>
      </c>
      <c r="IF28" s="28" t="s">
        <v>7022</v>
      </c>
      <c r="IG28" s="28" t="s">
        <v>7022</v>
      </c>
      <c r="IH28" s="28" t="s">
        <v>7022</v>
      </c>
      <c r="II28" s="28" t="s">
        <v>7022</v>
      </c>
      <c r="IJ28" s="28" t="s">
        <v>7022</v>
      </c>
      <c r="IK28" s="28" t="s">
        <v>7022</v>
      </c>
      <c r="IL28" s="28" t="s">
        <v>7022</v>
      </c>
      <c r="IM28" s="28" t="s">
        <v>7022</v>
      </c>
      <c r="IN28" s="28" t="s">
        <v>7022</v>
      </c>
      <c r="IO28" s="28" t="s">
        <v>7022</v>
      </c>
      <c r="IP28" s="28" t="s">
        <v>7022</v>
      </c>
      <c r="IQ28" s="28" t="s">
        <v>7022</v>
      </c>
      <c r="IR28" s="28" t="s">
        <v>7022</v>
      </c>
      <c r="IS28" s="28" t="s">
        <v>7022</v>
      </c>
      <c r="IT28" s="28" t="s">
        <v>7022</v>
      </c>
      <c r="IU28" s="28" t="s">
        <v>7022</v>
      </c>
      <c r="IV28" s="28" t="s">
        <v>7022</v>
      </c>
    </row>
    <row r="29" spans="1:256" ht="15" x14ac:dyDescent="0.25">
      <c r="A29" s="4" t="s">
        <v>4562</v>
      </c>
      <c r="B29" s="4" t="s">
        <v>7022</v>
      </c>
      <c r="C29" s="4"/>
      <c r="D29" s="4"/>
    </row>
    <row r="30" spans="1:256" ht="15" x14ac:dyDescent="0.25">
      <c r="A30" s="4" t="s">
        <v>4562</v>
      </c>
      <c r="B30" s="4" t="s">
        <v>7908</v>
      </c>
      <c r="C30" s="4"/>
      <c r="D30" s="4"/>
    </row>
    <row r="31" spans="1:256" ht="15" x14ac:dyDescent="0.25">
      <c r="A31" s="4" t="s">
        <v>4562</v>
      </c>
      <c r="B31" s="4" t="s">
        <v>4580</v>
      </c>
      <c r="C31" s="4"/>
      <c r="D31" s="4"/>
    </row>
    <row r="32" spans="1:256" ht="15" x14ac:dyDescent="0.25">
      <c r="A32" s="4" t="s">
        <v>4562</v>
      </c>
      <c r="B32" s="4" t="s">
        <v>7870</v>
      </c>
      <c r="C32" s="4" t="s">
        <v>4576</v>
      </c>
      <c r="D32" s="4" t="s">
        <v>4576</v>
      </c>
    </row>
    <row r="33" spans="1:4" ht="15" x14ac:dyDescent="0.25">
      <c r="A33" s="4" t="s">
        <v>4562</v>
      </c>
      <c r="B33" s="4" t="s">
        <v>7878</v>
      </c>
      <c r="C33" s="4" t="s">
        <v>4576</v>
      </c>
      <c r="D33" s="4" t="s">
        <v>4576</v>
      </c>
    </row>
    <row r="34" spans="1:4" ht="15" x14ac:dyDescent="0.25">
      <c r="A34" s="4" t="s">
        <v>4562</v>
      </c>
      <c r="B34" s="4" t="s">
        <v>7869</v>
      </c>
      <c r="C34" s="4" t="s">
        <v>4576</v>
      </c>
      <c r="D34" s="4" t="s">
        <v>4576</v>
      </c>
    </row>
    <row r="35" spans="1:4" ht="15" x14ac:dyDescent="0.25">
      <c r="A35" s="4" t="s">
        <v>4562</v>
      </c>
      <c r="B35" s="4" t="s">
        <v>4587</v>
      </c>
      <c r="C35" s="4" t="s">
        <v>4576</v>
      </c>
      <c r="D35" s="4" t="s">
        <v>4576</v>
      </c>
    </row>
    <row r="36" spans="1:4" ht="15" x14ac:dyDescent="0.25">
      <c r="A36" s="4" t="s">
        <v>4562</v>
      </c>
      <c r="B36" s="4" t="s">
        <v>1963</v>
      </c>
      <c r="C36" s="4"/>
      <c r="D36" s="190"/>
    </row>
    <row r="37" spans="1:4" ht="15" x14ac:dyDescent="0.25">
      <c r="A37" s="4" t="s">
        <v>4562</v>
      </c>
      <c r="B37" s="4" t="s">
        <v>8542</v>
      </c>
      <c r="C37" s="4"/>
      <c r="D37" s="190"/>
    </row>
    <row r="38" spans="1:4" ht="15" x14ac:dyDescent="0.25">
      <c r="A38" s="4" t="s">
        <v>4562</v>
      </c>
      <c r="B38" s="4" t="s">
        <v>1961</v>
      </c>
      <c r="C38" s="4"/>
      <c r="D38" s="190"/>
    </row>
    <row r="39" spans="1:4" ht="15" x14ac:dyDescent="0.25">
      <c r="A39" s="4" t="s">
        <v>4562</v>
      </c>
      <c r="B39" s="4" t="s">
        <v>1962</v>
      </c>
      <c r="C39" s="4"/>
      <c r="D39" s="190"/>
    </row>
    <row r="40" spans="1:4" ht="15" x14ac:dyDescent="0.25">
      <c r="A40" s="4" t="s">
        <v>4562</v>
      </c>
      <c r="B40" s="4" t="s">
        <v>8541</v>
      </c>
      <c r="C40" s="4"/>
      <c r="D40" s="190"/>
    </row>
    <row r="41" spans="1:4" ht="15" x14ac:dyDescent="0.25">
      <c r="A41" s="4" t="s">
        <v>4562</v>
      </c>
      <c r="B41" s="4" t="s">
        <v>8540</v>
      </c>
      <c r="C41" s="4"/>
      <c r="D41" s="190"/>
    </row>
    <row r="42" spans="1:4" ht="15" x14ac:dyDescent="0.25">
      <c r="A42" s="4" t="s">
        <v>4562</v>
      </c>
      <c r="B42" s="4" t="s">
        <v>7873</v>
      </c>
      <c r="C42" s="4" t="s">
        <v>4576</v>
      </c>
      <c r="D42" s="28"/>
    </row>
    <row r="43" spans="1:4" ht="15" x14ac:dyDescent="0.25">
      <c r="A43" s="4" t="s">
        <v>4562</v>
      </c>
      <c r="B43" s="4" t="s">
        <v>7871</v>
      </c>
      <c r="C43" s="4" t="s">
        <v>4576</v>
      </c>
      <c r="D43" s="28"/>
    </row>
    <row r="44" spans="1:4" ht="15" x14ac:dyDescent="0.25">
      <c r="A44" s="4" t="s">
        <v>4562</v>
      </c>
      <c r="B44" s="4" t="s">
        <v>7162</v>
      </c>
      <c r="C44" s="4" t="s">
        <v>4576</v>
      </c>
      <c r="D44" s="28"/>
    </row>
    <row r="45" spans="1:4" ht="15" x14ac:dyDescent="0.25">
      <c r="A45" s="4" t="s">
        <v>4562</v>
      </c>
      <c r="B45" s="4" t="s">
        <v>7163</v>
      </c>
      <c r="C45" s="4" t="s">
        <v>4576</v>
      </c>
      <c r="D45" s="28"/>
    </row>
    <row r="46" spans="1:4" ht="15" x14ac:dyDescent="0.25">
      <c r="A46" s="4" t="s">
        <v>4562</v>
      </c>
      <c r="B46" s="4" t="s">
        <v>2720</v>
      </c>
      <c r="C46" s="4" t="s">
        <v>4576</v>
      </c>
      <c r="D46" s="28"/>
    </row>
    <row r="47" spans="1:4" ht="15" x14ac:dyDescent="0.25">
      <c r="A47" s="4" t="s">
        <v>4562</v>
      </c>
      <c r="B47" s="4" t="s">
        <v>7877</v>
      </c>
      <c r="C47" s="4" t="s">
        <v>4576</v>
      </c>
      <c r="D47" s="28"/>
    </row>
    <row r="48" spans="1:4" ht="15" x14ac:dyDescent="0.25">
      <c r="A48" s="4" t="s">
        <v>4562</v>
      </c>
      <c r="B48" s="4" t="s">
        <v>6025</v>
      </c>
      <c r="C48" s="4" t="s">
        <v>4576</v>
      </c>
      <c r="D48" s="28"/>
    </row>
    <row r="49" spans="1:4" ht="15" x14ac:dyDescent="0.25">
      <c r="A49" s="4" t="s">
        <v>4562</v>
      </c>
      <c r="B49" s="4" t="s">
        <v>6024</v>
      </c>
      <c r="C49" s="4" t="s">
        <v>4576</v>
      </c>
      <c r="D49" s="28"/>
    </row>
    <row r="50" spans="1:4" ht="15" x14ac:dyDescent="0.25">
      <c r="A50" s="4" t="s">
        <v>4562</v>
      </c>
      <c r="B50" s="4" t="s">
        <v>7875</v>
      </c>
      <c r="C50" s="4" t="s">
        <v>4576</v>
      </c>
      <c r="D50" s="4" t="s">
        <v>4576</v>
      </c>
    </row>
    <row r="51" spans="1:4" ht="15" x14ac:dyDescent="0.25">
      <c r="A51" s="4" t="s">
        <v>4562</v>
      </c>
      <c r="B51" s="4" t="s">
        <v>2721</v>
      </c>
      <c r="C51" s="4" t="s">
        <v>4576</v>
      </c>
      <c r="D51" s="4" t="s">
        <v>4576</v>
      </c>
    </row>
    <row r="52" spans="1:4" ht="15" x14ac:dyDescent="0.25">
      <c r="A52" s="4" t="s">
        <v>4562</v>
      </c>
      <c r="B52" s="4" t="s">
        <v>5135</v>
      </c>
      <c r="C52" s="4" t="s">
        <v>4576</v>
      </c>
      <c r="D52" s="4" t="s">
        <v>4576</v>
      </c>
    </row>
    <row r="53" spans="1:4" ht="15" x14ac:dyDescent="0.25">
      <c r="A53" s="4" t="s">
        <v>4562</v>
      </c>
      <c r="B53" s="4" t="s">
        <v>2718</v>
      </c>
      <c r="C53" s="4"/>
      <c r="D53" s="4"/>
    </row>
    <row r="54" spans="1:4" ht="15" x14ac:dyDescent="0.25">
      <c r="A54" s="4" t="s">
        <v>4562</v>
      </c>
      <c r="B54" s="4" t="s">
        <v>2719</v>
      </c>
      <c r="C54" s="4"/>
      <c r="D54" s="4"/>
    </row>
    <row r="55" spans="1:4" ht="15" x14ac:dyDescent="0.25">
      <c r="A55" s="4" t="s">
        <v>4562</v>
      </c>
      <c r="B55" s="4" t="s">
        <v>2008</v>
      </c>
      <c r="C55" s="4" t="s">
        <v>4576</v>
      </c>
      <c r="D55" s="4" t="s">
        <v>4576</v>
      </c>
    </row>
    <row r="56" spans="1:4" ht="15" x14ac:dyDescent="0.25">
      <c r="A56" s="4" t="s">
        <v>4562</v>
      </c>
      <c r="B56" s="4" t="s">
        <v>2883</v>
      </c>
      <c r="C56" s="4" t="s">
        <v>4576</v>
      </c>
      <c r="D56" s="4" t="s">
        <v>4576</v>
      </c>
    </row>
    <row r="57" spans="1:4" ht="15" x14ac:dyDescent="0.25">
      <c r="A57" s="4" t="s">
        <v>4562</v>
      </c>
      <c r="B57" s="4" t="s">
        <v>2885</v>
      </c>
      <c r="C57" s="4" t="s">
        <v>4576</v>
      </c>
      <c r="D57" s="4" t="s">
        <v>4576</v>
      </c>
    </row>
    <row r="58" spans="1:4" ht="15" x14ac:dyDescent="0.25">
      <c r="A58" s="4" t="s">
        <v>4562</v>
      </c>
      <c r="B58" s="4" t="s">
        <v>2882</v>
      </c>
      <c r="C58" s="4" t="s">
        <v>4576</v>
      </c>
      <c r="D58" s="4" t="s">
        <v>4576</v>
      </c>
    </row>
    <row r="59" spans="1:4" ht="15" x14ac:dyDescent="0.25">
      <c r="A59" s="4" t="s">
        <v>4562</v>
      </c>
      <c r="B59" s="4" t="s">
        <v>2887</v>
      </c>
      <c r="C59" s="4" t="s">
        <v>4576</v>
      </c>
      <c r="D59" s="4" t="s">
        <v>4576</v>
      </c>
    </row>
    <row r="60" spans="1:4" ht="15" x14ac:dyDescent="0.25">
      <c r="A60" s="4" t="s">
        <v>4562</v>
      </c>
      <c r="B60" s="4" t="s">
        <v>2884</v>
      </c>
      <c r="C60" s="4" t="s">
        <v>4576</v>
      </c>
      <c r="D60" s="4" t="s">
        <v>4576</v>
      </c>
    </row>
    <row r="61" spans="1:4" ht="15" x14ac:dyDescent="0.25">
      <c r="A61" s="4" t="s">
        <v>4562</v>
      </c>
      <c r="B61" s="4" t="s">
        <v>2886</v>
      </c>
      <c r="C61" s="4" t="s">
        <v>4576</v>
      </c>
      <c r="D61" s="4" t="s">
        <v>4576</v>
      </c>
    </row>
    <row r="62" spans="1:4" ht="15" x14ac:dyDescent="0.25">
      <c r="A62" s="4" t="s">
        <v>4562</v>
      </c>
      <c r="B62" s="4" t="s">
        <v>7874</v>
      </c>
      <c r="C62" s="4" t="s">
        <v>4576</v>
      </c>
      <c r="D62" s="4" t="s">
        <v>4576</v>
      </c>
    </row>
    <row r="63" spans="1:4" ht="15" x14ac:dyDescent="0.25">
      <c r="A63" s="4" t="s">
        <v>4562</v>
      </c>
      <c r="B63" s="4" t="s">
        <v>756</v>
      </c>
      <c r="C63" s="4" t="s">
        <v>4576</v>
      </c>
      <c r="D63" s="4" t="s">
        <v>4576</v>
      </c>
    </row>
    <row r="64" spans="1:4" ht="15" x14ac:dyDescent="0.25">
      <c r="A64" s="4" t="s">
        <v>4562</v>
      </c>
      <c r="B64" s="4" t="s">
        <v>7905</v>
      </c>
      <c r="C64" s="4" t="s">
        <v>4576</v>
      </c>
      <c r="D64" s="4" t="s">
        <v>4576</v>
      </c>
    </row>
    <row r="65" spans="1:4" ht="15" x14ac:dyDescent="0.25">
      <c r="A65" s="4" t="s">
        <v>4562</v>
      </c>
      <c r="B65" s="4" t="s">
        <v>5133</v>
      </c>
      <c r="C65" s="4" t="s">
        <v>4576</v>
      </c>
      <c r="D65" s="4" t="s">
        <v>4576</v>
      </c>
    </row>
    <row r="66" spans="1:4" ht="15" x14ac:dyDescent="0.25">
      <c r="A66" s="4" t="s">
        <v>4562</v>
      </c>
      <c r="B66" s="4" t="s">
        <v>2783</v>
      </c>
      <c r="C66" s="4" t="s">
        <v>4576</v>
      </c>
      <c r="D66" s="4" t="s">
        <v>4576</v>
      </c>
    </row>
    <row r="67" spans="1:4" ht="15" x14ac:dyDescent="0.25">
      <c r="A67" s="4" t="s">
        <v>4562</v>
      </c>
      <c r="B67" s="4" t="s">
        <v>7868</v>
      </c>
      <c r="C67" s="4" t="s">
        <v>4576</v>
      </c>
      <c r="D67" s="4" t="s">
        <v>4576</v>
      </c>
    </row>
    <row r="68" spans="1:4" ht="15" x14ac:dyDescent="0.25">
      <c r="A68" s="4" t="s">
        <v>4562</v>
      </c>
      <c r="B68" s="4" t="s">
        <v>7907</v>
      </c>
      <c r="C68" s="4" t="s">
        <v>4576</v>
      </c>
      <c r="D68" s="4" t="s">
        <v>4576</v>
      </c>
    </row>
    <row r="69" spans="1:4" ht="15" x14ac:dyDescent="0.25">
      <c r="A69" s="4" t="s">
        <v>4562</v>
      </c>
      <c r="B69" s="4" t="s">
        <v>7906</v>
      </c>
      <c r="C69" s="4" t="s">
        <v>4576</v>
      </c>
      <c r="D69" s="4" t="s">
        <v>4576</v>
      </c>
    </row>
    <row r="70" spans="1:4" ht="15" x14ac:dyDescent="0.25">
      <c r="A70" s="4" t="s">
        <v>4562</v>
      </c>
      <c r="B70" s="4" t="s">
        <v>4574</v>
      </c>
      <c r="C70" s="4" t="s">
        <v>4576</v>
      </c>
      <c r="D70" s="4" t="s">
        <v>4576</v>
      </c>
    </row>
    <row r="71" spans="1:4" ht="15" x14ac:dyDescent="0.25">
      <c r="A71" s="4" t="s">
        <v>4562</v>
      </c>
      <c r="B71" s="4" t="s">
        <v>7872</v>
      </c>
      <c r="C71" s="4" t="s">
        <v>4576</v>
      </c>
      <c r="D71" s="4" t="s">
        <v>4576</v>
      </c>
    </row>
    <row r="72" spans="1:4" ht="15" x14ac:dyDescent="0.25">
      <c r="A72" s="4" t="s">
        <v>4562</v>
      </c>
      <c r="B72" s="24" t="s">
        <v>8787</v>
      </c>
      <c r="C72" s="4" t="s">
        <v>4576</v>
      </c>
      <c r="D72" s="4" t="s">
        <v>4576</v>
      </c>
    </row>
    <row r="73" spans="1:4" ht="15" x14ac:dyDescent="0.25">
      <c r="A73" s="4" t="s">
        <v>7879</v>
      </c>
      <c r="B73" s="4" t="s">
        <v>7880</v>
      </c>
      <c r="C73" s="4" t="s">
        <v>4576</v>
      </c>
      <c r="D73" s="4" t="s">
        <v>4576</v>
      </c>
    </row>
    <row r="74" spans="1:4" ht="15" x14ac:dyDescent="0.25">
      <c r="A74" s="4" t="s">
        <v>7879</v>
      </c>
      <c r="B74" s="4" t="s">
        <v>7881</v>
      </c>
      <c r="C74" s="4" t="s">
        <v>4576</v>
      </c>
      <c r="D74" s="4" t="s">
        <v>4576</v>
      </c>
    </row>
    <row r="75" spans="1:4" ht="15" x14ac:dyDescent="0.25">
      <c r="A75" s="4" t="s">
        <v>7879</v>
      </c>
      <c r="B75" s="4" t="s">
        <v>935</v>
      </c>
      <c r="C75" s="4" t="s">
        <v>4576</v>
      </c>
      <c r="D75" s="4" t="s">
        <v>4576</v>
      </c>
    </row>
    <row r="76" spans="1:4" ht="15" x14ac:dyDescent="0.25">
      <c r="A76" s="4" t="s">
        <v>7879</v>
      </c>
      <c r="B76" s="4" t="s">
        <v>936</v>
      </c>
      <c r="C76" s="4" t="s">
        <v>4576</v>
      </c>
      <c r="D76" s="4" t="s">
        <v>4576</v>
      </c>
    </row>
    <row r="77" spans="1:4" ht="15" x14ac:dyDescent="0.25">
      <c r="A77" s="4" t="s">
        <v>7879</v>
      </c>
      <c r="B77" s="4" t="s">
        <v>937</v>
      </c>
      <c r="C77" s="4" t="s">
        <v>4576</v>
      </c>
      <c r="D77" s="4" t="s">
        <v>4576</v>
      </c>
    </row>
    <row r="78" spans="1:4" ht="15" x14ac:dyDescent="0.25">
      <c r="A78" s="4" t="s">
        <v>7879</v>
      </c>
      <c r="B78" s="4" t="s">
        <v>938</v>
      </c>
      <c r="C78" s="4" t="s">
        <v>4576</v>
      </c>
      <c r="D78" s="4" t="s">
        <v>4576</v>
      </c>
    </row>
    <row r="79" spans="1:4" ht="15" x14ac:dyDescent="0.25">
      <c r="A79" s="4" t="s">
        <v>7879</v>
      </c>
      <c r="B79" s="4" t="s">
        <v>939</v>
      </c>
      <c r="C79" s="4" t="s">
        <v>4576</v>
      </c>
      <c r="D79" s="4" t="s">
        <v>4576</v>
      </c>
    </row>
    <row r="80" spans="1:4" ht="15" x14ac:dyDescent="0.25">
      <c r="A80" s="4" t="s">
        <v>7879</v>
      </c>
      <c r="B80" s="4" t="s">
        <v>940</v>
      </c>
      <c r="C80" s="4" t="s">
        <v>4576</v>
      </c>
      <c r="D80" s="4" t="s">
        <v>4576</v>
      </c>
    </row>
    <row r="81" spans="1:4" ht="15" x14ac:dyDescent="0.25">
      <c r="A81" s="4" t="s">
        <v>7879</v>
      </c>
      <c r="B81" s="4" t="s">
        <v>941</v>
      </c>
      <c r="C81" s="4" t="s">
        <v>4576</v>
      </c>
      <c r="D81" s="4" t="s">
        <v>4576</v>
      </c>
    </row>
    <row r="82" spans="1:4" ht="15" x14ac:dyDescent="0.25">
      <c r="A82" s="4" t="s">
        <v>7879</v>
      </c>
      <c r="B82" s="4" t="s">
        <v>942</v>
      </c>
      <c r="C82" s="4" t="s">
        <v>4576</v>
      </c>
      <c r="D82" s="4" t="s">
        <v>4576</v>
      </c>
    </row>
    <row r="83" spans="1:4" ht="15" x14ac:dyDescent="0.25">
      <c r="A83" s="4" t="s">
        <v>7879</v>
      </c>
      <c r="B83" s="4" t="s">
        <v>943</v>
      </c>
      <c r="C83" s="4" t="s">
        <v>4576</v>
      </c>
      <c r="D83" s="4" t="s">
        <v>4576</v>
      </c>
    </row>
    <row r="84" spans="1:4" ht="15" x14ac:dyDescent="0.25">
      <c r="A84" s="4" t="s">
        <v>7879</v>
      </c>
      <c r="B84" s="4" t="s">
        <v>944</v>
      </c>
      <c r="C84" s="4" t="s">
        <v>4576</v>
      </c>
      <c r="D84" s="4" t="s">
        <v>4576</v>
      </c>
    </row>
    <row r="85" spans="1:4" ht="15" x14ac:dyDescent="0.25">
      <c r="A85" s="4" t="s">
        <v>7879</v>
      </c>
      <c r="B85" s="4" t="s">
        <v>945</v>
      </c>
      <c r="C85" s="4" t="s">
        <v>4576</v>
      </c>
      <c r="D85" s="4" t="s">
        <v>4576</v>
      </c>
    </row>
    <row r="86" spans="1:4" ht="15" x14ac:dyDescent="0.25">
      <c r="A86" s="4" t="s">
        <v>7879</v>
      </c>
      <c r="B86" s="4" t="s">
        <v>946</v>
      </c>
      <c r="C86" s="4" t="s">
        <v>4576</v>
      </c>
      <c r="D86" s="4" t="s">
        <v>4576</v>
      </c>
    </row>
    <row r="87" spans="1:4" ht="15" x14ac:dyDescent="0.25">
      <c r="A87" s="4" t="s">
        <v>7879</v>
      </c>
      <c r="B87" s="4" t="s">
        <v>947</v>
      </c>
      <c r="C87" s="4" t="s">
        <v>4576</v>
      </c>
      <c r="D87" s="4" t="s">
        <v>4576</v>
      </c>
    </row>
    <row r="88" spans="1:4" ht="15" x14ac:dyDescent="0.25">
      <c r="A88" s="4" t="s">
        <v>7879</v>
      </c>
      <c r="B88" s="4" t="s">
        <v>948</v>
      </c>
      <c r="C88" s="4" t="s">
        <v>4576</v>
      </c>
      <c r="D88" s="4" t="s">
        <v>4576</v>
      </c>
    </row>
    <row r="89" spans="1:4" ht="15" x14ac:dyDescent="0.25">
      <c r="A89" s="4" t="s">
        <v>7879</v>
      </c>
      <c r="B89" s="4" t="s">
        <v>949</v>
      </c>
      <c r="C89" s="4" t="s">
        <v>4576</v>
      </c>
      <c r="D89" s="4" t="s">
        <v>4576</v>
      </c>
    </row>
    <row r="90" spans="1:4" ht="15" x14ac:dyDescent="0.25">
      <c r="A90" s="4" t="s">
        <v>7879</v>
      </c>
      <c r="B90" s="4" t="s">
        <v>950</v>
      </c>
      <c r="C90" s="4" t="s">
        <v>4576</v>
      </c>
      <c r="D90" s="4" t="s">
        <v>4576</v>
      </c>
    </row>
    <row r="91" spans="1:4" ht="15" x14ac:dyDescent="0.25">
      <c r="A91" s="4" t="s">
        <v>7879</v>
      </c>
      <c r="B91" s="4" t="s">
        <v>951</v>
      </c>
      <c r="C91" s="4" t="s">
        <v>4576</v>
      </c>
      <c r="D91" s="4" t="s">
        <v>4576</v>
      </c>
    </row>
    <row r="92" spans="1:4" ht="15" x14ac:dyDescent="0.25">
      <c r="A92" s="4" t="s">
        <v>7879</v>
      </c>
      <c r="B92" s="4" t="s">
        <v>822</v>
      </c>
      <c r="C92" s="4" t="s">
        <v>4576</v>
      </c>
      <c r="D92" s="4" t="s">
        <v>4576</v>
      </c>
    </row>
    <row r="93" spans="1:4" ht="15" x14ac:dyDescent="0.25">
      <c r="A93" s="4" t="s">
        <v>7879</v>
      </c>
      <c r="B93" s="4" t="s">
        <v>823</v>
      </c>
      <c r="C93" s="4" t="s">
        <v>4576</v>
      </c>
      <c r="D93" s="4" t="s">
        <v>4576</v>
      </c>
    </row>
    <row r="94" spans="1:4" ht="15" x14ac:dyDescent="0.25">
      <c r="A94" s="4" t="s">
        <v>7879</v>
      </c>
      <c r="B94" s="4" t="s">
        <v>824</v>
      </c>
      <c r="C94" s="4" t="s">
        <v>4576</v>
      </c>
      <c r="D94" s="4" t="s">
        <v>4576</v>
      </c>
    </row>
    <row r="95" spans="1:4" ht="15" x14ac:dyDescent="0.25">
      <c r="A95" s="4" t="s">
        <v>7879</v>
      </c>
      <c r="B95" s="4" t="s">
        <v>825</v>
      </c>
      <c r="C95" s="4" t="s">
        <v>4576</v>
      </c>
      <c r="D95" s="4" t="s">
        <v>4576</v>
      </c>
    </row>
    <row r="96" spans="1:4" ht="15" x14ac:dyDescent="0.25">
      <c r="A96" s="4" t="s">
        <v>7879</v>
      </c>
      <c r="B96" s="4" t="s">
        <v>826</v>
      </c>
      <c r="C96" s="4" t="s">
        <v>4576</v>
      </c>
      <c r="D96" s="4" t="s">
        <v>4576</v>
      </c>
    </row>
    <row r="97" spans="1:4" ht="15" x14ac:dyDescent="0.25">
      <c r="A97" s="4" t="s">
        <v>7879</v>
      </c>
      <c r="B97" s="4" t="s">
        <v>827</v>
      </c>
      <c r="C97" s="4" t="s">
        <v>4576</v>
      </c>
      <c r="D97" s="4" t="s">
        <v>4576</v>
      </c>
    </row>
    <row r="98" spans="1:4" ht="15" x14ac:dyDescent="0.25">
      <c r="A98" s="4" t="s">
        <v>7879</v>
      </c>
      <c r="B98" s="4" t="s">
        <v>828</v>
      </c>
      <c r="C98" s="4" t="s">
        <v>4576</v>
      </c>
      <c r="D98" s="4" t="s">
        <v>4576</v>
      </c>
    </row>
    <row r="99" spans="1:4" ht="15" x14ac:dyDescent="0.25">
      <c r="A99" s="4" t="s">
        <v>7879</v>
      </c>
      <c r="B99" s="4" t="s">
        <v>829</v>
      </c>
      <c r="C99" s="4" t="s">
        <v>4576</v>
      </c>
      <c r="D99" s="4" t="s">
        <v>4576</v>
      </c>
    </row>
    <row r="100" spans="1:4" ht="15" x14ac:dyDescent="0.25">
      <c r="A100" s="4" t="s">
        <v>7879</v>
      </c>
      <c r="B100" s="4" t="s">
        <v>830</v>
      </c>
      <c r="C100" s="4" t="s">
        <v>4576</v>
      </c>
      <c r="D100" s="4" t="s">
        <v>4576</v>
      </c>
    </row>
    <row r="101" spans="1:4" ht="15" x14ac:dyDescent="0.25">
      <c r="A101" s="4" t="s">
        <v>7879</v>
      </c>
      <c r="B101" s="4" t="s">
        <v>831</v>
      </c>
      <c r="C101" s="4" t="s">
        <v>4576</v>
      </c>
      <c r="D101" s="4" t="s">
        <v>4576</v>
      </c>
    </row>
    <row r="102" spans="1:4" ht="15" x14ac:dyDescent="0.25">
      <c r="A102" s="4" t="s">
        <v>7879</v>
      </c>
      <c r="B102" s="4" t="s">
        <v>832</v>
      </c>
      <c r="C102" s="4" t="s">
        <v>4576</v>
      </c>
      <c r="D102" s="4" t="s">
        <v>4576</v>
      </c>
    </row>
    <row r="103" spans="1:4" ht="15" x14ac:dyDescent="0.25">
      <c r="A103" s="4" t="s">
        <v>7879</v>
      </c>
      <c r="B103" s="4" t="s">
        <v>833</v>
      </c>
      <c r="C103" s="4" t="s">
        <v>4576</v>
      </c>
      <c r="D103" s="4" t="s">
        <v>4576</v>
      </c>
    </row>
    <row r="104" spans="1:4" ht="15" x14ac:dyDescent="0.25">
      <c r="A104" s="4" t="s">
        <v>7879</v>
      </c>
      <c r="B104" s="4" t="s">
        <v>834</v>
      </c>
      <c r="C104" s="4" t="s">
        <v>4576</v>
      </c>
      <c r="D104" s="4" t="s">
        <v>4576</v>
      </c>
    </row>
    <row r="105" spans="1:4" ht="15" x14ac:dyDescent="0.25">
      <c r="A105" s="4" t="s">
        <v>7879</v>
      </c>
      <c r="B105" s="4" t="s">
        <v>835</v>
      </c>
      <c r="C105" s="4" t="s">
        <v>4576</v>
      </c>
      <c r="D105" s="4" t="s">
        <v>4576</v>
      </c>
    </row>
    <row r="106" spans="1:4" ht="15" x14ac:dyDescent="0.25">
      <c r="A106" s="4" t="s">
        <v>7879</v>
      </c>
      <c r="B106" s="4" t="s">
        <v>836</v>
      </c>
      <c r="C106" s="4" t="s">
        <v>4576</v>
      </c>
      <c r="D106" s="4" t="s">
        <v>4576</v>
      </c>
    </row>
    <row r="107" spans="1:4" ht="15" x14ac:dyDescent="0.25">
      <c r="A107" s="4" t="s">
        <v>7879</v>
      </c>
      <c r="B107" s="4" t="s">
        <v>837</v>
      </c>
      <c r="C107" s="4" t="s">
        <v>4576</v>
      </c>
      <c r="D107" s="4" t="s">
        <v>4576</v>
      </c>
    </row>
    <row r="108" spans="1:4" ht="15" x14ac:dyDescent="0.25">
      <c r="A108" s="4" t="s">
        <v>7879</v>
      </c>
      <c r="B108" s="4" t="s">
        <v>838</v>
      </c>
      <c r="C108" s="4" t="s">
        <v>4576</v>
      </c>
      <c r="D108" s="4" t="s">
        <v>4576</v>
      </c>
    </row>
    <row r="109" spans="1:4" ht="15" x14ac:dyDescent="0.25">
      <c r="A109" s="4" t="s">
        <v>7879</v>
      </c>
      <c r="B109" s="4" t="s">
        <v>839</v>
      </c>
      <c r="C109" s="4" t="s">
        <v>4576</v>
      </c>
      <c r="D109" s="4" t="s">
        <v>4576</v>
      </c>
    </row>
    <row r="110" spans="1:4" ht="15" x14ac:dyDescent="0.25">
      <c r="A110" s="4" t="s">
        <v>7879</v>
      </c>
      <c r="B110" s="4" t="s">
        <v>840</v>
      </c>
      <c r="C110" s="4" t="s">
        <v>4576</v>
      </c>
      <c r="D110" s="4" t="s">
        <v>4576</v>
      </c>
    </row>
    <row r="111" spans="1:4" ht="15" x14ac:dyDescent="0.25">
      <c r="A111" s="4" t="s">
        <v>7879</v>
      </c>
      <c r="B111" s="4" t="s">
        <v>841</v>
      </c>
      <c r="C111" s="4" t="s">
        <v>4576</v>
      </c>
      <c r="D111" s="4" t="s">
        <v>4576</v>
      </c>
    </row>
    <row r="112" spans="1:4" ht="15" x14ac:dyDescent="0.25">
      <c r="A112" s="4" t="s">
        <v>7879</v>
      </c>
      <c r="B112" s="4" t="s">
        <v>842</v>
      </c>
      <c r="C112" s="4" t="s">
        <v>4576</v>
      </c>
      <c r="D112" s="4" t="s">
        <v>4576</v>
      </c>
    </row>
    <row r="113" spans="1:4" ht="15" x14ac:dyDescent="0.25">
      <c r="A113" s="4" t="s">
        <v>7879</v>
      </c>
      <c r="B113" s="4" t="s">
        <v>805</v>
      </c>
      <c r="C113" s="4" t="s">
        <v>4576</v>
      </c>
      <c r="D113" s="4" t="s">
        <v>4576</v>
      </c>
    </row>
    <row r="114" spans="1:4" ht="15" x14ac:dyDescent="0.25">
      <c r="A114" s="4" t="s">
        <v>7879</v>
      </c>
      <c r="B114" s="4" t="s">
        <v>806</v>
      </c>
      <c r="C114" s="4" t="s">
        <v>4576</v>
      </c>
      <c r="D114" s="4" t="s">
        <v>4576</v>
      </c>
    </row>
    <row r="115" spans="1:4" ht="15" x14ac:dyDescent="0.25">
      <c r="A115" s="4" t="s">
        <v>7879</v>
      </c>
      <c r="B115" s="4" t="s">
        <v>807</v>
      </c>
      <c r="C115" s="4" t="s">
        <v>4576</v>
      </c>
      <c r="D115" s="4" t="s">
        <v>4576</v>
      </c>
    </row>
    <row r="116" spans="1:4" ht="15" x14ac:dyDescent="0.25">
      <c r="A116" s="4" t="s">
        <v>7879</v>
      </c>
      <c r="B116" s="4" t="s">
        <v>808</v>
      </c>
      <c r="C116" s="4" t="s">
        <v>4576</v>
      </c>
      <c r="D116" s="4" t="s">
        <v>4576</v>
      </c>
    </row>
    <row r="117" spans="1:4" ht="15" x14ac:dyDescent="0.25">
      <c r="A117" s="4" t="s">
        <v>7879</v>
      </c>
      <c r="B117" s="4" t="s">
        <v>809</v>
      </c>
      <c r="C117" s="4" t="s">
        <v>4576</v>
      </c>
      <c r="D117" s="4" t="s">
        <v>4576</v>
      </c>
    </row>
    <row r="118" spans="1:4" ht="15" x14ac:dyDescent="0.25">
      <c r="A118" s="4" t="s">
        <v>7879</v>
      </c>
      <c r="B118" s="4" t="s">
        <v>810</v>
      </c>
      <c r="C118" s="4" t="s">
        <v>4576</v>
      </c>
      <c r="D118" s="4" t="s">
        <v>4576</v>
      </c>
    </row>
    <row r="119" spans="1:4" ht="15" x14ac:dyDescent="0.25">
      <c r="A119" s="4" t="s">
        <v>7879</v>
      </c>
      <c r="B119" s="4" t="s">
        <v>811</v>
      </c>
      <c r="C119" s="4" t="s">
        <v>4576</v>
      </c>
      <c r="D119" s="4" t="s">
        <v>4576</v>
      </c>
    </row>
    <row r="120" spans="1:4" ht="15" x14ac:dyDescent="0.25">
      <c r="A120" s="4" t="s">
        <v>7879</v>
      </c>
      <c r="B120" s="4" t="s">
        <v>1118</v>
      </c>
      <c r="C120" s="4" t="s">
        <v>4576</v>
      </c>
      <c r="D120" s="4" t="s">
        <v>4576</v>
      </c>
    </row>
    <row r="121" spans="1:4" ht="15" x14ac:dyDescent="0.25">
      <c r="A121" s="4" t="s">
        <v>7879</v>
      </c>
      <c r="B121" s="4" t="s">
        <v>1119</v>
      </c>
      <c r="C121" s="4" t="s">
        <v>4576</v>
      </c>
      <c r="D121" s="4" t="s">
        <v>4576</v>
      </c>
    </row>
    <row r="122" spans="1:4" ht="15" x14ac:dyDescent="0.25">
      <c r="A122" s="4" t="s">
        <v>7879</v>
      </c>
      <c r="B122" s="4" t="s">
        <v>1120</v>
      </c>
      <c r="C122" s="4" t="s">
        <v>4576</v>
      </c>
      <c r="D122" s="4" t="s">
        <v>4576</v>
      </c>
    </row>
    <row r="123" spans="1:4" ht="15" x14ac:dyDescent="0.25">
      <c r="A123" s="4" t="s">
        <v>7879</v>
      </c>
      <c r="B123" s="4" t="s">
        <v>1121</v>
      </c>
      <c r="C123" s="4" t="s">
        <v>4576</v>
      </c>
      <c r="D123" s="4" t="s">
        <v>4576</v>
      </c>
    </row>
    <row r="124" spans="1:4" ht="15" x14ac:dyDescent="0.25">
      <c r="A124" s="4" t="s">
        <v>7879</v>
      </c>
      <c r="B124" s="4" t="s">
        <v>1122</v>
      </c>
      <c r="C124" s="4" t="s">
        <v>4576</v>
      </c>
      <c r="D124" s="4" t="s">
        <v>4576</v>
      </c>
    </row>
    <row r="125" spans="1:4" ht="15" x14ac:dyDescent="0.25">
      <c r="A125" s="4" t="s">
        <v>7879</v>
      </c>
      <c r="B125" s="4" t="s">
        <v>1123</v>
      </c>
      <c r="C125" s="4" t="s">
        <v>4576</v>
      </c>
      <c r="D125" s="4" t="s">
        <v>4576</v>
      </c>
    </row>
    <row r="126" spans="1:4" ht="15" x14ac:dyDescent="0.25">
      <c r="A126" s="4" t="s">
        <v>7879</v>
      </c>
      <c r="B126" s="4" t="s">
        <v>1124</v>
      </c>
      <c r="C126" s="4" t="s">
        <v>4576</v>
      </c>
      <c r="D126" s="4" t="s">
        <v>4576</v>
      </c>
    </row>
    <row r="127" spans="1:4" ht="15" x14ac:dyDescent="0.25">
      <c r="A127" s="4" t="s">
        <v>1125</v>
      </c>
      <c r="B127" s="4" t="s">
        <v>4593</v>
      </c>
      <c r="C127" s="4" t="s">
        <v>4576</v>
      </c>
      <c r="D127" s="4" t="s">
        <v>4576</v>
      </c>
    </row>
    <row r="128" spans="1:4" ht="15" x14ac:dyDescent="0.25">
      <c r="A128" s="4" t="s">
        <v>1125</v>
      </c>
      <c r="B128" s="4" t="s">
        <v>1126</v>
      </c>
      <c r="C128" s="4"/>
      <c r="D128" s="4"/>
    </row>
    <row r="129" spans="1:4" ht="15" x14ac:dyDescent="0.25">
      <c r="A129" s="4" t="s">
        <v>1125</v>
      </c>
      <c r="B129" s="4" t="s">
        <v>1127</v>
      </c>
      <c r="C129" s="4"/>
      <c r="D129" s="4"/>
    </row>
    <row r="130" spans="1:4" ht="15" x14ac:dyDescent="0.25">
      <c r="A130" s="4" t="s">
        <v>1125</v>
      </c>
      <c r="B130" s="4" t="s">
        <v>7951</v>
      </c>
      <c r="C130" s="4"/>
      <c r="D130" s="4"/>
    </row>
    <row r="131" spans="1:4" ht="15" x14ac:dyDescent="0.25">
      <c r="A131" s="4" t="s">
        <v>1125</v>
      </c>
      <c r="B131" s="4" t="s">
        <v>2601</v>
      </c>
      <c r="C131" s="4"/>
      <c r="D131" s="4"/>
    </row>
    <row r="132" spans="1:4" ht="15" x14ac:dyDescent="0.25">
      <c r="A132" s="4" t="s">
        <v>1125</v>
      </c>
      <c r="B132" s="4" t="s">
        <v>5627</v>
      </c>
      <c r="C132" s="4" t="s">
        <v>4576</v>
      </c>
      <c r="D132" s="4" t="s">
        <v>4576</v>
      </c>
    </row>
    <row r="133" spans="1:4" ht="15" x14ac:dyDescent="0.25">
      <c r="A133" s="4" t="s">
        <v>1125</v>
      </c>
      <c r="B133" s="4" t="s">
        <v>6995</v>
      </c>
      <c r="C133" s="4"/>
      <c r="D133" s="4"/>
    </row>
    <row r="134" spans="1:4" ht="15" x14ac:dyDescent="0.25">
      <c r="A134" s="4" t="s">
        <v>1125</v>
      </c>
      <c r="B134" s="4" t="s">
        <v>2594</v>
      </c>
      <c r="C134" s="4"/>
      <c r="D134" s="4"/>
    </row>
    <row r="135" spans="1:4" ht="15" x14ac:dyDescent="0.25">
      <c r="A135" s="4" t="s">
        <v>1125</v>
      </c>
      <c r="B135" s="4" t="s">
        <v>3622</v>
      </c>
      <c r="C135" s="4" t="s">
        <v>4576</v>
      </c>
      <c r="D135" s="4" t="s">
        <v>4576</v>
      </c>
    </row>
    <row r="136" spans="1:4" ht="15" x14ac:dyDescent="0.25">
      <c r="A136" s="4" t="s">
        <v>1128</v>
      </c>
      <c r="B136" s="4" t="s">
        <v>5173</v>
      </c>
      <c r="C136" s="4" t="s">
        <v>4576</v>
      </c>
      <c r="D136" s="4" t="s">
        <v>4576</v>
      </c>
    </row>
    <row r="137" spans="1:4" ht="15" x14ac:dyDescent="0.25">
      <c r="A137" s="4" t="s">
        <v>1128</v>
      </c>
      <c r="B137" s="4" t="s">
        <v>1129</v>
      </c>
      <c r="C137" s="4" t="s">
        <v>4576</v>
      </c>
      <c r="D137" s="4" t="s">
        <v>4576</v>
      </c>
    </row>
    <row r="138" spans="1:4" ht="15" x14ac:dyDescent="0.25">
      <c r="A138" s="4" t="s">
        <v>1128</v>
      </c>
      <c r="B138" s="4" t="s">
        <v>5053</v>
      </c>
      <c r="C138" s="4" t="s">
        <v>4576</v>
      </c>
      <c r="D138" s="4" t="s">
        <v>4576</v>
      </c>
    </row>
    <row r="139" spans="1:4" ht="15" x14ac:dyDescent="0.25">
      <c r="A139" s="4" t="s">
        <v>1128</v>
      </c>
      <c r="B139" s="4" t="s">
        <v>5054</v>
      </c>
      <c r="C139" s="4" t="s">
        <v>4576</v>
      </c>
      <c r="D139" s="4" t="s">
        <v>4576</v>
      </c>
    </row>
    <row r="140" spans="1:4" ht="15" x14ac:dyDescent="0.25">
      <c r="A140" s="4" t="s">
        <v>1128</v>
      </c>
      <c r="B140" s="4" t="s">
        <v>5055</v>
      </c>
      <c r="C140" s="4" t="s">
        <v>4576</v>
      </c>
      <c r="D140" s="4" t="s">
        <v>4576</v>
      </c>
    </row>
    <row r="141" spans="1:4" ht="15" x14ac:dyDescent="0.25">
      <c r="A141" s="4" t="s">
        <v>4194</v>
      </c>
      <c r="B141" s="4" t="s">
        <v>4583</v>
      </c>
      <c r="C141" s="4" t="s">
        <v>4576</v>
      </c>
      <c r="D141" s="4" t="s">
        <v>4576</v>
      </c>
    </row>
    <row r="142" spans="1:4" ht="15" x14ac:dyDescent="0.25">
      <c r="A142" s="4" t="s">
        <v>4194</v>
      </c>
      <c r="B142" s="4" t="s">
        <v>6070</v>
      </c>
      <c r="C142" s="4"/>
      <c r="D142" s="4"/>
    </row>
    <row r="143" spans="1:4" ht="15" x14ac:dyDescent="0.25">
      <c r="A143" s="4" t="s">
        <v>4194</v>
      </c>
      <c r="B143" s="4" t="s">
        <v>5171</v>
      </c>
      <c r="C143" s="4"/>
      <c r="D143" s="4"/>
    </row>
    <row r="144" spans="1:4" ht="15" x14ac:dyDescent="0.25">
      <c r="A144" s="4" t="s">
        <v>4194</v>
      </c>
      <c r="B144" s="4" t="s">
        <v>4586</v>
      </c>
      <c r="C144" s="4"/>
      <c r="D144" s="4"/>
    </row>
    <row r="145" spans="1:4" ht="15" x14ac:dyDescent="0.25">
      <c r="A145" s="4" t="s">
        <v>4194</v>
      </c>
      <c r="B145" s="4" t="s">
        <v>4197</v>
      </c>
      <c r="C145" s="4"/>
      <c r="D145" s="4"/>
    </row>
    <row r="146" spans="1:4" ht="15" x14ac:dyDescent="0.25">
      <c r="A146" s="4" t="s">
        <v>4194</v>
      </c>
      <c r="B146" s="4" t="s">
        <v>5170</v>
      </c>
      <c r="C146" s="4"/>
      <c r="D146" s="4"/>
    </row>
    <row r="147" spans="1:4" ht="15" x14ac:dyDescent="0.25">
      <c r="A147" s="4" t="s">
        <v>4194</v>
      </c>
      <c r="B147" s="4" t="s">
        <v>4904</v>
      </c>
      <c r="C147" s="4"/>
      <c r="D147" s="4"/>
    </row>
    <row r="148" spans="1:4" ht="15" x14ac:dyDescent="0.25">
      <c r="A148" s="4" t="s">
        <v>4194</v>
      </c>
      <c r="B148" s="4" t="s">
        <v>4903</v>
      </c>
      <c r="C148" s="4" t="s">
        <v>4576</v>
      </c>
      <c r="D148" s="4" t="s">
        <v>4576</v>
      </c>
    </row>
    <row r="149" spans="1:4" ht="15" x14ac:dyDescent="0.25">
      <c r="A149" s="4" t="s">
        <v>4194</v>
      </c>
      <c r="B149" s="4" t="s">
        <v>6063</v>
      </c>
      <c r="C149" s="4" t="s">
        <v>4576</v>
      </c>
      <c r="D149" s="4" t="s">
        <v>4576</v>
      </c>
    </row>
    <row r="150" spans="1:4" ht="15" x14ac:dyDescent="0.25">
      <c r="A150" s="4" t="s">
        <v>4194</v>
      </c>
      <c r="B150" s="4" t="s">
        <v>6071</v>
      </c>
      <c r="C150" s="4" t="s">
        <v>4576</v>
      </c>
      <c r="D150" s="4" t="s">
        <v>4576</v>
      </c>
    </row>
    <row r="151" spans="1:4" ht="15" x14ac:dyDescent="0.25">
      <c r="A151" s="4" t="s">
        <v>4194</v>
      </c>
      <c r="B151" s="4" t="s">
        <v>8790</v>
      </c>
      <c r="C151" s="4" t="s">
        <v>4576</v>
      </c>
      <c r="D151" s="4" t="s">
        <v>4576</v>
      </c>
    </row>
    <row r="152" spans="1:4" ht="15" x14ac:dyDescent="0.25">
      <c r="A152" s="4" t="s">
        <v>4194</v>
      </c>
      <c r="B152" s="4" t="s">
        <v>6068</v>
      </c>
      <c r="C152" s="4" t="s">
        <v>4576</v>
      </c>
      <c r="D152" s="4" t="s">
        <v>4576</v>
      </c>
    </row>
    <row r="153" spans="1:4" ht="15" x14ac:dyDescent="0.25">
      <c r="A153" s="4" t="s">
        <v>4194</v>
      </c>
      <c r="B153" s="4" t="s">
        <v>6067</v>
      </c>
      <c r="C153" s="4" t="s">
        <v>4576</v>
      </c>
      <c r="D153" s="4" t="s">
        <v>4576</v>
      </c>
    </row>
    <row r="154" spans="1:4" ht="15" x14ac:dyDescent="0.25">
      <c r="A154" s="4" t="s">
        <v>4194</v>
      </c>
      <c r="B154" s="4" t="s">
        <v>4198</v>
      </c>
      <c r="C154" s="4" t="s">
        <v>4576</v>
      </c>
      <c r="D154" s="4" t="s">
        <v>4576</v>
      </c>
    </row>
    <row r="155" spans="1:4" ht="15" x14ac:dyDescent="0.25">
      <c r="A155" s="4" t="s">
        <v>4194</v>
      </c>
      <c r="B155" s="4" t="s">
        <v>4829</v>
      </c>
      <c r="C155" s="4" t="s">
        <v>4576</v>
      </c>
      <c r="D155" s="4" t="s">
        <v>4576</v>
      </c>
    </row>
    <row r="156" spans="1:4" ht="15" x14ac:dyDescent="0.25">
      <c r="A156" s="4" t="s">
        <v>4194</v>
      </c>
      <c r="B156" s="4" t="s">
        <v>874</v>
      </c>
      <c r="C156" s="4" t="s">
        <v>4576</v>
      </c>
      <c r="D156" s="4" t="s">
        <v>4576</v>
      </c>
    </row>
    <row r="157" spans="1:4" ht="15" x14ac:dyDescent="0.25">
      <c r="A157" s="4" t="s">
        <v>4194</v>
      </c>
      <c r="B157" s="4" t="s">
        <v>8021</v>
      </c>
      <c r="C157" s="4" t="s">
        <v>4576</v>
      </c>
      <c r="D157" s="4" t="s">
        <v>4576</v>
      </c>
    </row>
    <row r="158" spans="1:4" ht="15" x14ac:dyDescent="0.25">
      <c r="A158" s="4" t="s">
        <v>4194</v>
      </c>
      <c r="B158" s="4" t="s">
        <v>6064</v>
      </c>
      <c r="C158" s="4" t="s">
        <v>4576</v>
      </c>
      <c r="D158" s="4" t="s">
        <v>4576</v>
      </c>
    </row>
    <row r="159" spans="1:4" ht="15" x14ac:dyDescent="0.25">
      <c r="A159" s="4" t="s">
        <v>4194</v>
      </c>
      <c r="B159" s="4" t="s">
        <v>6062</v>
      </c>
      <c r="C159" s="4" t="s">
        <v>4576</v>
      </c>
      <c r="D159" s="4" t="s">
        <v>4576</v>
      </c>
    </row>
    <row r="160" spans="1:4" ht="15" x14ac:dyDescent="0.25">
      <c r="A160" s="4" t="s">
        <v>4194</v>
      </c>
      <c r="B160" s="4" t="s">
        <v>5141</v>
      </c>
      <c r="C160" s="4" t="s">
        <v>4576</v>
      </c>
      <c r="D160" s="4" t="s">
        <v>4576</v>
      </c>
    </row>
    <row r="161" spans="1:4" ht="15" x14ac:dyDescent="0.25">
      <c r="A161" s="4" t="s">
        <v>4194</v>
      </c>
      <c r="B161" s="4" t="s">
        <v>6066</v>
      </c>
      <c r="C161" s="4" t="s">
        <v>4576</v>
      </c>
      <c r="D161" s="4" t="s">
        <v>4576</v>
      </c>
    </row>
    <row r="162" spans="1:4" ht="15" x14ac:dyDescent="0.25">
      <c r="A162" s="4" t="s">
        <v>4194</v>
      </c>
      <c r="B162" s="4" t="s">
        <v>6069</v>
      </c>
      <c r="C162" s="4" t="s">
        <v>4576</v>
      </c>
      <c r="D162" s="4" t="s">
        <v>4576</v>
      </c>
    </row>
    <row r="163" spans="1:4" ht="15" x14ac:dyDescent="0.25">
      <c r="A163" s="4" t="s">
        <v>4194</v>
      </c>
      <c r="B163" s="4" t="s">
        <v>6065</v>
      </c>
      <c r="C163" s="4" t="s">
        <v>4576</v>
      </c>
      <c r="D163" s="4" t="s">
        <v>4576</v>
      </c>
    </row>
    <row r="164" spans="1:4" ht="15" x14ac:dyDescent="0.25">
      <c r="A164" s="4" t="s">
        <v>4194</v>
      </c>
      <c r="B164" s="4" t="s">
        <v>5142</v>
      </c>
      <c r="C164" s="4" t="s">
        <v>4576</v>
      </c>
      <c r="D164" s="4" t="s">
        <v>4576</v>
      </c>
    </row>
    <row r="165" spans="1:4" ht="15" x14ac:dyDescent="0.25">
      <c r="A165" s="4" t="s">
        <v>4194</v>
      </c>
      <c r="B165" s="4" t="s">
        <v>8795</v>
      </c>
      <c r="C165" s="4" t="s">
        <v>4576</v>
      </c>
      <c r="D165" s="4" t="s">
        <v>4576</v>
      </c>
    </row>
    <row r="166" spans="1:4" ht="15" x14ac:dyDescent="0.25">
      <c r="A166" s="4" t="s">
        <v>4194</v>
      </c>
      <c r="B166" s="4" t="s">
        <v>6407</v>
      </c>
      <c r="C166" s="4" t="s">
        <v>4576</v>
      </c>
      <c r="D166" s="4" t="s">
        <v>4576</v>
      </c>
    </row>
    <row r="167" spans="1:4" ht="15" x14ac:dyDescent="0.25">
      <c r="A167" s="4" t="s">
        <v>4194</v>
      </c>
      <c r="B167" s="4" t="s">
        <v>6059</v>
      </c>
      <c r="C167" s="4" t="s">
        <v>4576</v>
      </c>
      <c r="D167" s="4" t="s">
        <v>4576</v>
      </c>
    </row>
    <row r="168" spans="1:4" ht="15" x14ac:dyDescent="0.25">
      <c r="A168" s="4" t="s">
        <v>4194</v>
      </c>
      <c r="B168" s="4" t="s">
        <v>6060</v>
      </c>
      <c r="C168" s="4" t="s">
        <v>4576</v>
      </c>
      <c r="D168" s="4" t="s">
        <v>4576</v>
      </c>
    </row>
    <row r="169" spans="1:4" ht="15" x14ac:dyDescent="0.25">
      <c r="A169" s="4" t="s">
        <v>4194</v>
      </c>
      <c r="B169" s="4" t="s">
        <v>6061</v>
      </c>
      <c r="C169" s="4" t="s">
        <v>4576</v>
      </c>
      <c r="D169" s="4" t="s">
        <v>4576</v>
      </c>
    </row>
    <row r="170" spans="1:4" ht="15" x14ac:dyDescent="0.25">
      <c r="A170" s="4" t="s">
        <v>4194</v>
      </c>
      <c r="B170" s="4" t="s">
        <v>875</v>
      </c>
      <c r="C170" s="4" t="s">
        <v>4576</v>
      </c>
      <c r="D170" s="4" t="s">
        <v>4576</v>
      </c>
    </row>
    <row r="171" spans="1:4" ht="15" x14ac:dyDescent="0.25">
      <c r="A171" s="4" t="s">
        <v>4194</v>
      </c>
      <c r="B171" s="4" t="s">
        <v>872</v>
      </c>
      <c r="C171" s="4" t="s">
        <v>4576</v>
      </c>
      <c r="D171" s="4" t="s">
        <v>4576</v>
      </c>
    </row>
    <row r="172" spans="1:4" ht="15" x14ac:dyDescent="0.25">
      <c r="A172" s="4" t="s">
        <v>4194</v>
      </c>
      <c r="B172" s="4" t="s">
        <v>8225</v>
      </c>
      <c r="C172" s="4" t="s">
        <v>4576</v>
      </c>
      <c r="D172" s="4" t="s">
        <v>4576</v>
      </c>
    </row>
    <row r="173" spans="1:4" ht="15" x14ac:dyDescent="0.25">
      <c r="A173" s="4" t="s">
        <v>4194</v>
      </c>
      <c r="B173" s="4" t="s">
        <v>4195</v>
      </c>
      <c r="C173" s="4" t="s">
        <v>4576</v>
      </c>
      <c r="D173" s="4" t="s">
        <v>4576</v>
      </c>
    </row>
    <row r="174" spans="1:4" ht="15" x14ac:dyDescent="0.25">
      <c r="A174" s="4" t="s">
        <v>4194</v>
      </c>
      <c r="B174" s="4" t="s">
        <v>4196</v>
      </c>
      <c r="C174" s="4" t="s">
        <v>4576</v>
      </c>
      <c r="D174" s="4" t="s">
        <v>4576</v>
      </c>
    </row>
    <row r="175" spans="1:4" ht="15" x14ac:dyDescent="0.25">
      <c r="A175" s="4" t="s">
        <v>4194</v>
      </c>
      <c r="B175" s="4" t="s">
        <v>873</v>
      </c>
      <c r="C175" s="4" t="s">
        <v>4576</v>
      </c>
      <c r="D175" s="4" t="s">
        <v>4576</v>
      </c>
    </row>
    <row r="176" spans="1:4" ht="15" x14ac:dyDescent="0.25">
      <c r="A176" s="4" t="s">
        <v>4194</v>
      </c>
      <c r="B176" s="4" t="s">
        <v>4826</v>
      </c>
      <c r="C176" s="4" t="s">
        <v>4576</v>
      </c>
      <c r="D176" s="4" t="s">
        <v>4576</v>
      </c>
    </row>
    <row r="177" spans="1:4" ht="15" x14ac:dyDescent="0.25">
      <c r="A177" s="4" t="s">
        <v>6072</v>
      </c>
      <c r="B177" s="4" t="s">
        <v>1965</v>
      </c>
      <c r="C177" s="4" t="s">
        <v>4576</v>
      </c>
      <c r="D177" s="4" t="s">
        <v>4576</v>
      </c>
    </row>
    <row r="178" spans="1:4" ht="15" x14ac:dyDescent="0.25">
      <c r="A178" s="190" t="s">
        <v>6072</v>
      </c>
      <c r="B178" s="190" t="s">
        <v>8854</v>
      </c>
      <c r="C178" s="190"/>
      <c r="D178" s="190"/>
    </row>
    <row r="179" spans="1:4" ht="15" x14ac:dyDescent="0.25">
      <c r="A179" s="190" t="s">
        <v>6072</v>
      </c>
      <c r="B179" s="189" t="s">
        <v>1946</v>
      </c>
      <c r="C179" s="190"/>
      <c r="D179" s="190"/>
    </row>
    <row r="180" spans="1:4" ht="15" x14ac:dyDescent="0.25">
      <c r="A180" s="190" t="s">
        <v>6072</v>
      </c>
      <c r="B180" s="189" t="s">
        <v>885</v>
      </c>
      <c r="C180" s="190"/>
      <c r="D180" s="190"/>
    </row>
    <row r="181" spans="1:4" ht="15" x14ac:dyDescent="0.25">
      <c r="A181" s="190" t="s">
        <v>6072</v>
      </c>
      <c r="B181" s="189" t="s">
        <v>5332</v>
      </c>
      <c r="C181" s="190"/>
      <c r="D181" s="190"/>
    </row>
    <row r="182" spans="1:4" ht="15" x14ac:dyDescent="0.25">
      <c r="A182" s="190" t="s">
        <v>6072</v>
      </c>
      <c r="B182" s="189" t="s">
        <v>4368</v>
      </c>
      <c r="C182" s="190"/>
      <c r="D182" s="190"/>
    </row>
    <row r="183" spans="1:4" ht="15" x14ac:dyDescent="0.25">
      <c r="A183" s="190" t="s">
        <v>6072</v>
      </c>
      <c r="B183" s="189" t="s">
        <v>5206</v>
      </c>
      <c r="C183" s="190"/>
      <c r="D183" s="190"/>
    </row>
    <row r="184" spans="1:4" ht="15" x14ac:dyDescent="0.25">
      <c r="A184" s="190" t="s">
        <v>6072</v>
      </c>
      <c r="B184" s="189" t="s">
        <v>4367</v>
      </c>
      <c r="C184" s="190"/>
      <c r="D184" s="190"/>
    </row>
    <row r="185" spans="1:4" ht="15" x14ac:dyDescent="0.25">
      <c r="A185" s="190" t="s">
        <v>6072</v>
      </c>
      <c r="B185" s="189" t="s">
        <v>5157</v>
      </c>
      <c r="C185" s="190"/>
      <c r="D185" s="190"/>
    </row>
    <row r="186" spans="1:4" ht="15" x14ac:dyDescent="0.25">
      <c r="A186" s="190" t="s">
        <v>6072</v>
      </c>
      <c r="B186" s="190" t="s">
        <v>4366</v>
      </c>
      <c r="C186" s="190"/>
      <c r="D186" s="190"/>
    </row>
    <row r="187" spans="1:4" ht="15" x14ac:dyDescent="0.25">
      <c r="A187" s="190" t="s">
        <v>6072</v>
      </c>
      <c r="B187" s="190" t="s">
        <v>5211</v>
      </c>
      <c r="C187" s="190"/>
      <c r="D187" s="190"/>
    </row>
    <row r="188" spans="1:4" ht="15" x14ac:dyDescent="0.25">
      <c r="A188" s="190" t="s">
        <v>6072</v>
      </c>
      <c r="B188" s="190" t="s">
        <v>8833</v>
      </c>
      <c r="C188" s="190"/>
      <c r="D188" s="190"/>
    </row>
    <row r="189" spans="1:4" ht="15" x14ac:dyDescent="0.25">
      <c r="A189" s="190" t="s">
        <v>6072</v>
      </c>
      <c r="B189" s="190" t="s">
        <v>6739</v>
      </c>
      <c r="C189" s="190"/>
      <c r="D189" s="190"/>
    </row>
    <row r="190" spans="1:4" ht="15" x14ac:dyDescent="0.25">
      <c r="A190" s="190" t="s">
        <v>6072</v>
      </c>
      <c r="B190" s="190" t="s">
        <v>7122</v>
      </c>
      <c r="C190" s="190"/>
      <c r="D190" s="190"/>
    </row>
    <row r="191" spans="1:4" ht="15" x14ac:dyDescent="0.25">
      <c r="A191" s="190" t="s">
        <v>6072</v>
      </c>
      <c r="B191" s="190" t="s">
        <v>3416</v>
      </c>
      <c r="C191" s="190"/>
      <c r="D191" s="190"/>
    </row>
    <row r="192" spans="1:4" ht="15" x14ac:dyDescent="0.25">
      <c r="A192" s="190" t="s">
        <v>6072</v>
      </c>
      <c r="B192" s="190" t="s">
        <v>4133</v>
      </c>
      <c r="C192" s="190"/>
      <c r="D192" s="190"/>
    </row>
    <row r="193" spans="1:10" ht="15" x14ac:dyDescent="0.25">
      <c r="A193" s="190" t="s">
        <v>6072</v>
      </c>
      <c r="B193" s="190" t="s">
        <v>6738</v>
      </c>
      <c r="C193" s="190"/>
      <c r="D193" s="190"/>
    </row>
    <row r="194" spans="1:10" ht="15" x14ac:dyDescent="0.25">
      <c r="A194" s="190" t="s">
        <v>6072</v>
      </c>
      <c r="B194" s="190" t="s">
        <v>6737</v>
      </c>
      <c r="C194" s="190"/>
      <c r="D194" s="190"/>
    </row>
    <row r="195" spans="1:10" ht="15" x14ac:dyDescent="0.25">
      <c r="A195" s="190" t="s">
        <v>6072</v>
      </c>
      <c r="B195" s="190" t="s">
        <v>6547</v>
      </c>
      <c r="C195" s="190"/>
      <c r="D195" s="190"/>
    </row>
    <row r="196" spans="1:10" ht="15" x14ac:dyDescent="0.25">
      <c r="A196" s="25" t="s">
        <v>6072</v>
      </c>
      <c r="B196" s="190" t="s">
        <v>893</v>
      </c>
      <c r="C196" s="26"/>
      <c r="D196" s="28"/>
      <c r="E196" s="28"/>
      <c r="F196" s="28"/>
      <c r="G196" s="28"/>
      <c r="H196" s="29">
        <v>42265</v>
      </c>
      <c r="I196" s="28" t="s">
        <v>5658</v>
      </c>
      <c r="J196" s="28" t="s">
        <v>4169</v>
      </c>
    </row>
    <row r="197" spans="1:10" ht="15" x14ac:dyDescent="0.25">
      <c r="A197" s="4" t="s">
        <v>6072</v>
      </c>
      <c r="B197" s="4" t="s">
        <v>6736</v>
      </c>
      <c r="C197" s="4"/>
      <c r="D197" s="4"/>
    </row>
    <row r="198" spans="1:10" ht="15" x14ac:dyDescent="0.25">
      <c r="A198" s="4" t="s">
        <v>6072</v>
      </c>
      <c r="B198" s="4" t="s">
        <v>5158</v>
      </c>
      <c r="C198" s="4"/>
      <c r="D198" s="4"/>
    </row>
    <row r="199" spans="1:10" ht="15" x14ac:dyDescent="0.25">
      <c r="A199" s="4" t="s">
        <v>6072</v>
      </c>
      <c r="B199" s="4" t="s">
        <v>6735</v>
      </c>
      <c r="C199" s="4"/>
      <c r="D199" s="4"/>
    </row>
    <row r="200" spans="1:10" ht="15" x14ac:dyDescent="0.25">
      <c r="A200" s="4" t="s">
        <v>6072</v>
      </c>
      <c r="B200" s="4" t="s">
        <v>6669</v>
      </c>
      <c r="C200" s="4"/>
      <c r="D200" s="4"/>
    </row>
    <row r="201" spans="1:10" ht="15" x14ac:dyDescent="0.25">
      <c r="A201" s="4" t="s">
        <v>6072</v>
      </c>
      <c r="B201" s="4" t="s">
        <v>6734</v>
      </c>
      <c r="C201" s="4"/>
      <c r="D201" s="4"/>
    </row>
    <row r="202" spans="1:10" ht="15" x14ac:dyDescent="0.25">
      <c r="A202" s="4" t="s">
        <v>6072</v>
      </c>
      <c r="B202" s="4" t="s">
        <v>1956</v>
      </c>
      <c r="C202" s="4"/>
      <c r="D202" s="4"/>
    </row>
    <row r="203" spans="1:10" ht="15" x14ac:dyDescent="0.25">
      <c r="A203" s="4" t="s">
        <v>6072</v>
      </c>
      <c r="B203" s="4" t="s">
        <v>2595</v>
      </c>
      <c r="C203" s="4"/>
      <c r="D203" s="4"/>
    </row>
    <row r="204" spans="1:10" ht="15" x14ac:dyDescent="0.25">
      <c r="A204" s="4" t="s">
        <v>6072</v>
      </c>
      <c r="B204" s="4" t="s">
        <v>897</v>
      </c>
      <c r="C204" s="4"/>
      <c r="D204" s="4"/>
    </row>
    <row r="205" spans="1:10" ht="15" x14ac:dyDescent="0.25">
      <c r="A205" s="4" t="s">
        <v>6072</v>
      </c>
      <c r="B205" s="4" t="s">
        <v>4373</v>
      </c>
      <c r="C205" s="4"/>
      <c r="D205" s="4"/>
    </row>
    <row r="206" spans="1:10" ht="15" x14ac:dyDescent="0.25">
      <c r="A206" s="4" t="s">
        <v>6072</v>
      </c>
      <c r="B206" s="4" t="s">
        <v>1948</v>
      </c>
      <c r="C206" s="4"/>
      <c r="D206" s="4"/>
    </row>
    <row r="207" spans="1:10" ht="15" x14ac:dyDescent="0.25">
      <c r="A207" s="4" t="s">
        <v>6072</v>
      </c>
      <c r="B207" s="4" t="s">
        <v>7047</v>
      </c>
      <c r="C207" s="4"/>
      <c r="D207" s="4"/>
    </row>
    <row r="208" spans="1:10" ht="15" x14ac:dyDescent="0.25">
      <c r="A208" s="4" t="s">
        <v>6072</v>
      </c>
      <c r="B208" s="4" t="s">
        <v>3356</v>
      </c>
      <c r="C208" s="4"/>
      <c r="D208" s="4"/>
    </row>
    <row r="209" spans="1:4" ht="15" x14ac:dyDescent="0.25">
      <c r="A209" s="4" t="s">
        <v>6072</v>
      </c>
      <c r="B209" s="4" t="s">
        <v>3700</v>
      </c>
      <c r="C209" s="4"/>
      <c r="D209" s="4"/>
    </row>
    <row r="210" spans="1:4" ht="15" x14ac:dyDescent="0.25">
      <c r="A210" s="4" t="s">
        <v>6072</v>
      </c>
      <c r="B210" s="4" t="s">
        <v>4375</v>
      </c>
      <c r="C210" s="4"/>
      <c r="D210" s="4"/>
    </row>
    <row r="211" spans="1:4" ht="15" x14ac:dyDescent="0.25">
      <c r="A211" s="4" t="s">
        <v>6072</v>
      </c>
      <c r="B211" s="4" t="s">
        <v>8420</v>
      </c>
      <c r="C211" s="4"/>
      <c r="D211" s="4"/>
    </row>
    <row r="212" spans="1:4" ht="15" x14ac:dyDescent="0.25">
      <c r="A212" s="4" t="s">
        <v>6072</v>
      </c>
      <c r="B212" s="4" t="s">
        <v>6670</v>
      </c>
      <c r="C212" s="4"/>
      <c r="D212" s="4"/>
    </row>
    <row r="213" spans="1:4" ht="15" x14ac:dyDescent="0.25">
      <c r="A213" s="4" t="s">
        <v>6072</v>
      </c>
      <c r="B213" s="4" t="s">
        <v>2774</v>
      </c>
      <c r="C213" s="4"/>
      <c r="D213" s="4"/>
    </row>
    <row r="214" spans="1:4" ht="15" x14ac:dyDescent="0.25">
      <c r="A214" s="4" t="s">
        <v>6072</v>
      </c>
      <c r="B214" s="4" t="s">
        <v>6079</v>
      </c>
      <c r="C214" s="4"/>
      <c r="D214" s="4"/>
    </row>
    <row r="215" spans="1:4" ht="15" x14ac:dyDescent="0.25">
      <c r="A215" s="4" t="s">
        <v>6072</v>
      </c>
      <c r="B215" s="4" t="s">
        <v>6378</v>
      </c>
      <c r="C215" s="4"/>
      <c r="D215" s="4"/>
    </row>
    <row r="216" spans="1:4" ht="15" x14ac:dyDescent="0.25">
      <c r="A216" s="4" t="s">
        <v>6072</v>
      </c>
      <c r="B216" s="4" t="s">
        <v>1952</v>
      </c>
      <c r="C216" s="4"/>
      <c r="D216" s="4"/>
    </row>
    <row r="217" spans="1:4" ht="15" x14ac:dyDescent="0.25">
      <c r="A217" s="4" t="s">
        <v>6072</v>
      </c>
      <c r="B217" s="4" t="s">
        <v>7934</v>
      </c>
      <c r="C217" s="4"/>
      <c r="D217" s="4"/>
    </row>
    <row r="218" spans="1:4" ht="15" x14ac:dyDescent="0.25">
      <c r="A218" s="4" t="s">
        <v>6072</v>
      </c>
      <c r="B218" s="4" t="s">
        <v>3001</v>
      </c>
      <c r="C218" s="4"/>
      <c r="D218" s="4"/>
    </row>
    <row r="219" spans="1:4" ht="15" x14ac:dyDescent="0.25">
      <c r="A219" s="4" t="s">
        <v>6072</v>
      </c>
      <c r="B219" s="4" t="s">
        <v>6073</v>
      </c>
      <c r="C219" s="4"/>
      <c r="D219" s="4"/>
    </row>
    <row r="220" spans="1:4" ht="15" x14ac:dyDescent="0.25">
      <c r="A220" s="4" t="s">
        <v>6072</v>
      </c>
      <c r="B220" s="4" t="s">
        <v>1138</v>
      </c>
      <c r="C220" s="4"/>
      <c r="D220" s="4"/>
    </row>
    <row r="221" spans="1:4" ht="15" x14ac:dyDescent="0.25">
      <c r="A221" s="4" t="s">
        <v>6072</v>
      </c>
      <c r="B221" s="4" t="s">
        <v>6671</v>
      </c>
      <c r="C221" s="4"/>
      <c r="D221" s="4"/>
    </row>
    <row r="222" spans="1:4" ht="15" x14ac:dyDescent="0.25">
      <c r="A222" s="4" t="s">
        <v>6072</v>
      </c>
      <c r="B222" s="4" t="s">
        <v>6082</v>
      </c>
      <c r="C222" s="4"/>
      <c r="D222" s="4"/>
    </row>
    <row r="223" spans="1:4" ht="15" x14ac:dyDescent="0.25">
      <c r="A223" s="4" t="s">
        <v>6072</v>
      </c>
      <c r="B223" s="4" t="s">
        <v>6075</v>
      </c>
      <c r="C223" s="4"/>
      <c r="D223" s="4"/>
    </row>
    <row r="224" spans="1:4" ht="15" x14ac:dyDescent="0.25">
      <c r="A224" s="4" t="s">
        <v>6072</v>
      </c>
      <c r="B224" s="4" t="s">
        <v>3357</v>
      </c>
      <c r="C224" s="4"/>
      <c r="D224" s="4"/>
    </row>
    <row r="225" spans="1:4" ht="15" x14ac:dyDescent="0.25">
      <c r="A225" s="4" t="s">
        <v>6072</v>
      </c>
      <c r="B225" s="4" t="s">
        <v>8182</v>
      </c>
      <c r="C225" s="4"/>
      <c r="D225" s="4"/>
    </row>
    <row r="226" spans="1:4" ht="15" x14ac:dyDescent="0.25">
      <c r="A226" s="4" t="s">
        <v>6072</v>
      </c>
      <c r="B226" s="4" t="s">
        <v>5678</v>
      </c>
      <c r="C226" s="4"/>
      <c r="D226" s="4"/>
    </row>
    <row r="227" spans="1:4" ht="15" x14ac:dyDescent="0.25">
      <c r="A227" s="4" t="s">
        <v>6072</v>
      </c>
      <c r="B227" s="4" t="s">
        <v>4584</v>
      </c>
      <c r="C227" s="4"/>
      <c r="D227" s="4"/>
    </row>
    <row r="228" spans="1:4" ht="15" x14ac:dyDescent="0.25">
      <c r="A228" s="4" t="s">
        <v>6072</v>
      </c>
      <c r="B228" s="4" t="s">
        <v>6672</v>
      </c>
      <c r="C228" s="4"/>
      <c r="D228" s="4"/>
    </row>
    <row r="229" spans="1:4" ht="15" x14ac:dyDescent="0.25">
      <c r="A229" s="4" t="s">
        <v>6072</v>
      </c>
      <c r="B229" s="4" t="s">
        <v>6479</v>
      </c>
      <c r="C229" s="4"/>
      <c r="D229" s="4"/>
    </row>
    <row r="230" spans="1:4" ht="15" x14ac:dyDescent="0.25">
      <c r="A230" s="4" t="s">
        <v>6072</v>
      </c>
      <c r="B230" s="4" t="s">
        <v>3363</v>
      </c>
      <c r="C230" s="4"/>
      <c r="D230" s="4"/>
    </row>
    <row r="231" spans="1:4" ht="15" x14ac:dyDescent="0.25">
      <c r="A231" s="4" t="s">
        <v>6072</v>
      </c>
      <c r="B231" s="4" t="s">
        <v>6091</v>
      </c>
      <c r="C231" s="4"/>
      <c r="D231" s="4"/>
    </row>
    <row r="232" spans="1:4" ht="15" x14ac:dyDescent="0.25">
      <c r="A232" s="4" t="s">
        <v>6072</v>
      </c>
      <c r="B232" s="4" t="s">
        <v>877</v>
      </c>
      <c r="C232" s="4"/>
      <c r="D232" s="4"/>
    </row>
    <row r="233" spans="1:4" ht="15" x14ac:dyDescent="0.25">
      <c r="A233" s="4" t="s">
        <v>6072</v>
      </c>
      <c r="B233" s="4" t="s">
        <v>6730</v>
      </c>
      <c r="C233" s="4"/>
      <c r="D233" s="4"/>
    </row>
    <row r="234" spans="1:4" ht="15" x14ac:dyDescent="0.25">
      <c r="A234" s="4" t="s">
        <v>6072</v>
      </c>
      <c r="B234" s="4" t="s">
        <v>880</v>
      </c>
      <c r="C234" s="4"/>
      <c r="D234" s="4"/>
    </row>
    <row r="235" spans="1:4" ht="15" x14ac:dyDescent="0.25">
      <c r="A235" s="4" t="s">
        <v>6072</v>
      </c>
      <c r="B235" s="4" t="s">
        <v>7129</v>
      </c>
      <c r="C235" s="4"/>
      <c r="D235" s="4"/>
    </row>
    <row r="236" spans="1:4" ht="15" x14ac:dyDescent="0.25">
      <c r="A236" s="4" t="s">
        <v>6072</v>
      </c>
      <c r="B236" s="4" t="s">
        <v>1555</v>
      </c>
      <c r="C236" s="4"/>
      <c r="D236" s="4"/>
    </row>
    <row r="237" spans="1:4" ht="15" x14ac:dyDescent="0.25">
      <c r="A237" s="4" t="s">
        <v>6072</v>
      </c>
      <c r="B237" s="4" t="s">
        <v>2209</v>
      </c>
      <c r="C237" s="4"/>
      <c r="D237" s="4"/>
    </row>
    <row r="238" spans="1:4" ht="15" x14ac:dyDescent="0.25">
      <c r="A238" s="4" t="s">
        <v>6072</v>
      </c>
      <c r="B238" s="4" t="s">
        <v>995</v>
      </c>
      <c r="C238" s="4"/>
      <c r="D238" s="4"/>
    </row>
    <row r="239" spans="1:4" ht="15" x14ac:dyDescent="0.25">
      <c r="A239" s="4" t="s">
        <v>6072</v>
      </c>
      <c r="B239" s="4" t="s">
        <v>1940</v>
      </c>
      <c r="C239" s="4"/>
      <c r="D239" s="4"/>
    </row>
    <row r="240" spans="1:4" ht="15" x14ac:dyDescent="0.25">
      <c r="A240" s="4" t="s">
        <v>6072</v>
      </c>
      <c r="B240" s="4" t="s">
        <v>1166</v>
      </c>
      <c r="C240" s="4"/>
      <c r="D240" s="4"/>
    </row>
    <row r="241" spans="1:4" ht="15" x14ac:dyDescent="0.25">
      <c r="A241" s="4" t="s">
        <v>6072</v>
      </c>
      <c r="B241" s="4" t="s">
        <v>6389</v>
      </c>
      <c r="C241" s="4"/>
      <c r="D241" s="4"/>
    </row>
    <row r="242" spans="1:4" ht="15" x14ac:dyDescent="0.25">
      <c r="A242" s="4" t="s">
        <v>6072</v>
      </c>
      <c r="B242" s="4" t="s">
        <v>1954</v>
      </c>
      <c r="C242" s="4"/>
      <c r="D242" s="4"/>
    </row>
    <row r="243" spans="1:4" ht="15" x14ac:dyDescent="0.25">
      <c r="A243" s="4" t="s">
        <v>6072</v>
      </c>
      <c r="B243" s="4" t="s">
        <v>6751</v>
      </c>
      <c r="C243" s="4"/>
      <c r="D243" s="4"/>
    </row>
    <row r="244" spans="1:4" ht="15" x14ac:dyDescent="0.25">
      <c r="A244" s="4" t="s">
        <v>6072</v>
      </c>
      <c r="B244" s="4" t="s">
        <v>3747</v>
      </c>
      <c r="C244" s="4"/>
      <c r="D244" s="4"/>
    </row>
    <row r="245" spans="1:4" ht="15" x14ac:dyDescent="0.25">
      <c r="A245" s="4" t="s">
        <v>6072</v>
      </c>
      <c r="B245" s="4" t="s">
        <v>4594</v>
      </c>
      <c r="C245" s="4"/>
      <c r="D245" s="4"/>
    </row>
    <row r="246" spans="1:4" ht="15" x14ac:dyDescent="0.25">
      <c r="A246" s="4" t="s">
        <v>6072</v>
      </c>
      <c r="B246" s="4" t="s">
        <v>3751</v>
      </c>
      <c r="C246" s="4"/>
      <c r="D246" s="4"/>
    </row>
    <row r="247" spans="1:4" ht="15" x14ac:dyDescent="0.25">
      <c r="A247" s="4" t="s">
        <v>6072</v>
      </c>
      <c r="B247" s="4" t="s">
        <v>3750</v>
      </c>
      <c r="C247" s="4"/>
      <c r="D247" s="4"/>
    </row>
    <row r="248" spans="1:4" ht="15" x14ac:dyDescent="0.25">
      <c r="A248" s="4" t="s">
        <v>6072</v>
      </c>
      <c r="B248" s="4" t="s">
        <v>3749</v>
      </c>
      <c r="C248" s="4"/>
      <c r="D248" s="4"/>
    </row>
    <row r="249" spans="1:4" ht="15" x14ac:dyDescent="0.25">
      <c r="A249" s="4" t="s">
        <v>6072</v>
      </c>
      <c r="B249" s="4" t="s">
        <v>5163</v>
      </c>
      <c r="C249" s="4"/>
      <c r="D249" s="4"/>
    </row>
    <row r="250" spans="1:4" ht="15" x14ac:dyDescent="0.25">
      <c r="A250" s="4" t="s">
        <v>6072</v>
      </c>
      <c r="B250" s="4" t="s">
        <v>5012</v>
      </c>
      <c r="C250" s="4"/>
      <c r="D250" s="4"/>
    </row>
    <row r="251" spans="1:4" ht="15" x14ac:dyDescent="0.25">
      <c r="A251" s="4" t="s">
        <v>6072</v>
      </c>
      <c r="B251" s="4" t="s">
        <v>1667</v>
      </c>
      <c r="C251" s="4"/>
      <c r="D251" s="4"/>
    </row>
    <row r="252" spans="1:4" ht="15" x14ac:dyDescent="0.25">
      <c r="A252" s="4" t="s">
        <v>6072</v>
      </c>
      <c r="B252" s="4" t="s">
        <v>3748</v>
      </c>
      <c r="C252" s="4"/>
      <c r="D252" s="4"/>
    </row>
    <row r="253" spans="1:4" ht="15" x14ac:dyDescent="0.25">
      <c r="A253" s="4" t="s">
        <v>6072</v>
      </c>
      <c r="B253" s="4" t="s">
        <v>1161</v>
      </c>
      <c r="C253" s="4"/>
      <c r="D253" s="4"/>
    </row>
    <row r="254" spans="1:4" ht="15" x14ac:dyDescent="0.25">
      <c r="A254" s="4" t="s">
        <v>6072</v>
      </c>
      <c r="B254" s="4" t="s">
        <v>6673</v>
      </c>
      <c r="C254" s="4"/>
      <c r="D254" s="4"/>
    </row>
    <row r="255" spans="1:4" ht="15" x14ac:dyDescent="0.25">
      <c r="A255" s="4" t="s">
        <v>6072</v>
      </c>
      <c r="B255" s="4" t="s">
        <v>1957</v>
      </c>
      <c r="C255" s="4"/>
      <c r="D255" s="4"/>
    </row>
    <row r="256" spans="1:4" ht="15" x14ac:dyDescent="0.25">
      <c r="A256" s="4" t="s">
        <v>6072</v>
      </c>
      <c r="B256" s="4" t="s">
        <v>215</v>
      </c>
      <c r="C256" s="4"/>
      <c r="D256" s="4"/>
    </row>
    <row r="257" spans="1:4" ht="15" x14ac:dyDescent="0.25">
      <c r="A257" s="4" t="s">
        <v>6072</v>
      </c>
      <c r="B257" s="4" t="s">
        <v>6674</v>
      </c>
      <c r="C257" s="4"/>
      <c r="D257" s="4"/>
    </row>
    <row r="258" spans="1:4" ht="15" x14ac:dyDescent="0.25">
      <c r="A258" s="4" t="s">
        <v>6072</v>
      </c>
      <c r="B258" s="4" t="s">
        <v>7606</v>
      </c>
      <c r="C258" s="4"/>
      <c r="D258" s="4"/>
    </row>
    <row r="259" spans="1:4" ht="15" x14ac:dyDescent="0.25">
      <c r="A259" s="4" t="s">
        <v>6072</v>
      </c>
      <c r="B259" s="4" t="s">
        <v>1941</v>
      </c>
      <c r="C259" s="4"/>
      <c r="D259" s="4"/>
    </row>
    <row r="260" spans="1:4" ht="15" x14ac:dyDescent="0.25">
      <c r="A260" s="4" t="s">
        <v>6072</v>
      </c>
      <c r="B260" s="4" t="s">
        <v>1188</v>
      </c>
      <c r="C260" s="4"/>
      <c r="D260" s="4"/>
    </row>
    <row r="261" spans="1:4" ht="15" x14ac:dyDescent="0.25">
      <c r="A261" s="4" t="s">
        <v>6072</v>
      </c>
      <c r="B261" s="4" t="s">
        <v>7996</v>
      </c>
      <c r="C261" s="4"/>
      <c r="D261" s="4"/>
    </row>
    <row r="262" spans="1:4" ht="15" x14ac:dyDescent="0.25">
      <c r="A262" s="4" t="s">
        <v>6072</v>
      </c>
      <c r="B262" s="4" t="s">
        <v>2756</v>
      </c>
      <c r="C262" s="4"/>
      <c r="D262" s="4"/>
    </row>
    <row r="263" spans="1:4" ht="15" x14ac:dyDescent="0.25">
      <c r="A263" s="4" t="s">
        <v>6072</v>
      </c>
      <c r="B263" s="4" t="s">
        <v>8838</v>
      </c>
      <c r="C263" s="4"/>
      <c r="D263" s="4"/>
    </row>
    <row r="264" spans="1:4" ht="15" x14ac:dyDescent="0.25">
      <c r="A264" s="4" t="s">
        <v>6072</v>
      </c>
      <c r="B264" s="4" t="s">
        <v>1187</v>
      </c>
      <c r="C264" s="4"/>
      <c r="D264" s="4"/>
    </row>
    <row r="265" spans="1:4" ht="15" x14ac:dyDescent="0.25">
      <c r="A265" s="4" t="s">
        <v>6072</v>
      </c>
      <c r="B265" s="4" t="s">
        <v>2771</v>
      </c>
      <c r="C265" s="4"/>
      <c r="D265" s="4"/>
    </row>
    <row r="266" spans="1:4" ht="15" x14ac:dyDescent="0.25">
      <c r="A266" s="4" t="s">
        <v>6072</v>
      </c>
      <c r="B266" s="4" t="s">
        <v>5166</v>
      </c>
      <c r="C266" s="4"/>
      <c r="D266" s="4"/>
    </row>
    <row r="267" spans="1:4" ht="15" x14ac:dyDescent="0.25">
      <c r="A267" s="4" t="s">
        <v>6072</v>
      </c>
      <c r="B267" s="4" t="s">
        <v>1186</v>
      </c>
      <c r="C267" s="4"/>
      <c r="D267" s="4"/>
    </row>
    <row r="268" spans="1:4" ht="15" x14ac:dyDescent="0.25">
      <c r="A268" s="4" t="s">
        <v>6072</v>
      </c>
      <c r="B268" s="4" t="s">
        <v>1184</v>
      </c>
      <c r="C268" s="4"/>
      <c r="D268" s="4"/>
    </row>
    <row r="269" spans="1:4" ht="15" x14ac:dyDescent="0.25">
      <c r="A269" s="4" t="s">
        <v>6072</v>
      </c>
      <c r="B269" s="4" t="s">
        <v>1170</v>
      </c>
      <c r="C269" s="4"/>
      <c r="D269" s="4"/>
    </row>
    <row r="270" spans="1:4" ht="15" x14ac:dyDescent="0.25">
      <c r="A270" s="4" t="s">
        <v>6072</v>
      </c>
      <c r="B270" s="4" t="s">
        <v>6749</v>
      </c>
      <c r="C270" s="4"/>
      <c r="D270" s="4"/>
    </row>
    <row r="271" spans="1:4" ht="15" x14ac:dyDescent="0.25">
      <c r="A271" s="4" t="s">
        <v>6072</v>
      </c>
      <c r="B271" s="4" t="s">
        <v>1556</v>
      </c>
      <c r="C271" s="4"/>
      <c r="D271" s="4"/>
    </row>
    <row r="272" spans="1:4" ht="15" x14ac:dyDescent="0.25">
      <c r="A272" s="4" t="s">
        <v>6072</v>
      </c>
      <c r="B272" s="4" t="s">
        <v>1175</v>
      </c>
      <c r="C272" s="4"/>
      <c r="D272" s="4"/>
    </row>
    <row r="273" spans="1:4" ht="15" x14ac:dyDescent="0.25">
      <c r="A273" s="4" t="s">
        <v>6072</v>
      </c>
      <c r="B273" s="4" t="s">
        <v>4546</v>
      </c>
      <c r="C273" s="4"/>
      <c r="D273" s="4"/>
    </row>
    <row r="274" spans="1:4" ht="15" x14ac:dyDescent="0.25">
      <c r="A274" s="4" t="s">
        <v>6072</v>
      </c>
      <c r="B274" s="4" t="s">
        <v>1174</v>
      </c>
      <c r="C274" s="4"/>
      <c r="D274" s="4"/>
    </row>
    <row r="275" spans="1:4" ht="15" x14ac:dyDescent="0.25">
      <c r="A275" s="4" t="s">
        <v>6072</v>
      </c>
      <c r="B275" s="4" t="s">
        <v>7137</v>
      </c>
      <c r="C275" s="4"/>
      <c r="D275" s="4"/>
    </row>
    <row r="276" spans="1:4" ht="15" x14ac:dyDescent="0.25">
      <c r="A276" s="4" t="s">
        <v>6072</v>
      </c>
      <c r="B276" s="4" t="s">
        <v>2533</v>
      </c>
      <c r="C276" s="4"/>
      <c r="D276" s="4"/>
    </row>
    <row r="277" spans="1:4" ht="15" x14ac:dyDescent="0.25">
      <c r="A277" s="4" t="s">
        <v>6072</v>
      </c>
      <c r="B277" s="4" t="s">
        <v>5439</v>
      </c>
      <c r="C277" s="4"/>
      <c r="D277" s="4"/>
    </row>
    <row r="278" spans="1:4" ht="15" x14ac:dyDescent="0.25">
      <c r="A278" s="4" t="s">
        <v>6072</v>
      </c>
      <c r="B278" s="4" t="s">
        <v>4588</v>
      </c>
      <c r="C278" s="4"/>
      <c r="D278" s="4"/>
    </row>
    <row r="279" spans="1:4" ht="15" x14ac:dyDescent="0.25">
      <c r="A279" s="4" t="s">
        <v>6072</v>
      </c>
      <c r="B279" s="4" t="s">
        <v>8043</v>
      </c>
      <c r="C279" s="4"/>
      <c r="D279" s="4"/>
    </row>
    <row r="280" spans="1:4" ht="15" x14ac:dyDescent="0.25">
      <c r="A280" s="4" t="s">
        <v>6072</v>
      </c>
      <c r="B280" s="4" t="s">
        <v>3301</v>
      </c>
      <c r="C280" s="4"/>
      <c r="D280" s="4"/>
    </row>
    <row r="281" spans="1:4" ht="15" x14ac:dyDescent="0.25">
      <c r="A281" s="4" t="s">
        <v>6072</v>
      </c>
      <c r="B281" s="4" t="s">
        <v>5165</v>
      </c>
      <c r="C281" s="4"/>
      <c r="D281" s="4"/>
    </row>
    <row r="282" spans="1:4" ht="15" x14ac:dyDescent="0.25">
      <c r="A282" s="4" t="s">
        <v>6072</v>
      </c>
      <c r="B282" s="4" t="s">
        <v>8042</v>
      </c>
      <c r="C282" s="4"/>
      <c r="D282" s="4"/>
    </row>
    <row r="283" spans="1:4" ht="15" x14ac:dyDescent="0.25">
      <c r="A283" s="4" t="s">
        <v>6072</v>
      </c>
      <c r="B283" s="4" t="s">
        <v>5784</v>
      </c>
      <c r="C283" s="4"/>
      <c r="D283" s="4"/>
    </row>
    <row r="284" spans="1:4" ht="15" x14ac:dyDescent="0.25">
      <c r="A284" s="4" t="s">
        <v>6072</v>
      </c>
      <c r="B284" s="4" t="s">
        <v>8041</v>
      </c>
      <c r="C284" s="4"/>
      <c r="D284" s="4"/>
    </row>
    <row r="285" spans="1:4" ht="15" x14ac:dyDescent="0.25">
      <c r="A285" s="4" t="s">
        <v>6072</v>
      </c>
      <c r="B285" s="4" t="s">
        <v>8040</v>
      </c>
      <c r="C285" s="4"/>
      <c r="D285" s="4"/>
    </row>
    <row r="286" spans="1:4" ht="15" x14ac:dyDescent="0.25">
      <c r="A286" s="4" t="s">
        <v>6072</v>
      </c>
      <c r="B286" s="4" t="s">
        <v>6675</v>
      </c>
      <c r="C286" s="4"/>
      <c r="D286" s="4"/>
    </row>
    <row r="287" spans="1:4" ht="15" x14ac:dyDescent="0.25">
      <c r="A287" s="4" t="s">
        <v>6072</v>
      </c>
      <c r="B287" s="4" t="s">
        <v>8039</v>
      </c>
      <c r="C287" s="4"/>
      <c r="D287" s="4"/>
    </row>
    <row r="288" spans="1:4" ht="15" x14ac:dyDescent="0.25">
      <c r="A288" s="4" t="s">
        <v>6072</v>
      </c>
      <c r="B288" s="4" t="s">
        <v>7334</v>
      </c>
      <c r="C288" s="4"/>
      <c r="D288" s="4"/>
    </row>
    <row r="289" spans="1:4" ht="15" x14ac:dyDescent="0.25">
      <c r="A289" s="4" t="s">
        <v>6072</v>
      </c>
      <c r="B289" s="4" t="s">
        <v>3733</v>
      </c>
      <c r="C289" s="4"/>
      <c r="D289" s="4"/>
    </row>
    <row r="290" spans="1:4" ht="15" x14ac:dyDescent="0.25">
      <c r="A290" s="4" t="s">
        <v>6072</v>
      </c>
      <c r="B290" s="4" t="s">
        <v>4258</v>
      </c>
      <c r="C290" s="4"/>
      <c r="D290" s="4"/>
    </row>
    <row r="291" spans="1:4" ht="15" x14ac:dyDescent="0.25">
      <c r="A291" s="4" t="s">
        <v>6072</v>
      </c>
      <c r="B291" s="4" t="s">
        <v>4917</v>
      </c>
      <c r="C291" s="4"/>
      <c r="D291" s="4"/>
    </row>
    <row r="292" spans="1:4" ht="15" x14ac:dyDescent="0.25">
      <c r="A292" s="4" t="s">
        <v>6072</v>
      </c>
      <c r="B292" s="4" t="s">
        <v>4817</v>
      </c>
      <c r="C292" s="4"/>
      <c r="D292" s="4"/>
    </row>
    <row r="293" spans="1:4" ht="15" x14ac:dyDescent="0.25">
      <c r="A293" s="4" t="s">
        <v>6072</v>
      </c>
      <c r="B293" s="4" t="s">
        <v>1942</v>
      </c>
      <c r="C293" s="4"/>
      <c r="D293" s="4"/>
    </row>
    <row r="294" spans="1:4" ht="15" x14ac:dyDescent="0.25">
      <c r="A294" s="4" t="s">
        <v>6072</v>
      </c>
      <c r="B294" s="4" t="s">
        <v>6676</v>
      </c>
      <c r="C294" s="4"/>
      <c r="D294" s="4"/>
    </row>
    <row r="295" spans="1:4" ht="15" x14ac:dyDescent="0.25">
      <c r="A295" s="4" t="s">
        <v>6072</v>
      </c>
      <c r="B295" s="4" t="s">
        <v>8031</v>
      </c>
      <c r="C295" s="4"/>
      <c r="D295" s="4"/>
    </row>
    <row r="296" spans="1:4" ht="15" x14ac:dyDescent="0.25">
      <c r="A296" s="4" t="s">
        <v>6072</v>
      </c>
      <c r="B296" s="4" t="s">
        <v>3346</v>
      </c>
      <c r="C296" s="4"/>
      <c r="D296" s="4"/>
    </row>
    <row r="297" spans="1:4" ht="15" x14ac:dyDescent="0.25">
      <c r="A297" s="4" t="s">
        <v>6072</v>
      </c>
      <c r="B297" s="4" t="s">
        <v>4673</v>
      </c>
      <c r="C297" s="4"/>
      <c r="D297" s="4"/>
    </row>
    <row r="298" spans="1:4" ht="15" x14ac:dyDescent="0.25">
      <c r="A298" s="4" t="s">
        <v>6072</v>
      </c>
      <c r="B298" s="4" t="s">
        <v>3348</v>
      </c>
      <c r="C298" s="4"/>
      <c r="D298" s="4"/>
    </row>
    <row r="299" spans="1:4" ht="15" x14ac:dyDescent="0.25">
      <c r="A299" s="4" t="s">
        <v>6072</v>
      </c>
      <c r="B299" s="4" t="s">
        <v>3743</v>
      </c>
      <c r="C299" s="4"/>
      <c r="D299" s="4"/>
    </row>
    <row r="300" spans="1:4" ht="15" x14ac:dyDescent="0.25">
      <c r="A300" s="4" t="s">
        <v>6072</v>
      </c>
      <c r="B300" s="4" t="s">
        <v>3695</v>
      </c>
      <c r="C300" s="4"/>
      <c r="D300" s="4"/>
    </row>
    <row r="301" spans="1:4" ht="15" x14ac:dyDescent="0.25">
      <c r="A301" s="4" t="s">
        <v>6072</v>
      </c>
      <c r="B301" s="4" t="s">
        <v>7128</v>
      </c>
      <c r="C301" s="4"/>
      <c r="D301" s="4"/>
    </row>
    <row r="302" spans="1:4" ht="15" x14ac:dyDescent="0.25">
      <c r="A302" s="4" t="s">
        <v>6072</v>
      </c>
      <c r="B302" s="4" t="s">
        <v>3738</v>
      </c>
      <c r="C302" s="4"/>
      <c r="D302" s="4"/>
    </row>
    <row r="303" spans="1:4" ht="15" x14ac:dyDescent="0.25">
      <c r="A303" s="4" t="s">
        <v>6072</v>
      </c>
      <c r="B303" s="4" t="s">
        <v>3737</v>
      </c>
      <c r="C303" s="4"/>
      <c r="D303" s="4"/>
    </row>
    <row r="304" spans="1:4" ht="15" x14ac:dyDescent="0.25">
      <c r="A304" s="4" t="s">
        <v>6072</v>
      </c>
      <c r="B304" s="4" t="s">
        <v>3734</v>
      </c>
      <c r="C304" s="4"/>
      <c r="D304" s="4"/>
    </row>
    <row r="305" spans="1:4" ht="15" x14ac:dyDescent="0.25">
      <c r="A305" s="4" t="s">
        <v>6072</v>
      </c>
      <c r="B305" s="4" t="s">
        <v>3781</v>
      </c>
      <c r="C305" s="4"/>
      <c r="D305" s="4"/>
    </row>
    <row r="306" spans="1:4" ht="15" x14ac:dyDescent="0.25">
      <c r="A306" s="4" t="s">
        <v>6072</v>
      </c>
      <c r="B306" s="4" t="s">
        <v>4915</v>
      </c>
      <c r="C306" s="4"/>
      <c r="D306" s="4"/>
    </row>
    <row r="307" spans="1:4" ht="15" x14ac:dyDescent="0.25">
      <c r="A307" s="4" t="s">
        <v>6072</v>
      </c>
      <c r="B307" s="4" t="s">
        <v>3699</v>
      </c>
      <c r="C307" s="4"/>
      <c r="D307" s="4"/>
    </row>
    <row r="308" spans="1:4" ht="15" x14ac:dyDescent="0.25">
      <c r="A308" s="4" t="s">
        <v>6072</v>
      </c>
      <c r="B308" s="4" t="s">
        <v>7120</v>
      </c>
      <c r="C308" s="4"/>
      <c r="D308" s="4"/>
    </row>
    <row r="309" spans="1:4" ht="15" x14ac:dyDescent="0.25">
      <c r="A309" s="4" t="s">
        <v>6072</v>
      </c>
      <c r="B309" s="4" t="s">
        <v>3735</v>
      </c>
      <c r="C309" s="4"/>
      <c r="D309" s="4"/>
    </row>
    <row r="310" spans="1:4" ht="15" x14ac:dyDescent="0.25">
      <c r="A310" s="4" t="s">
        <v>6072</v>
      </c>
      <c r="B310" s="4" t="s">
        <v>7132</v>
      </c>
      <c r="C310" s="4"/>
      <c r="D310" s="4"/>
    </row>
    <row r="311" spans="1:4" ht="15" x14ac:dyDescent="0.25">
      <c r="A311" s="4" t="s">
        <v>6072</v>
      </c>
      <c r="B311" s="4" t="s">
        <v>3736</v>
      </c>
      <c r="C311" s="4"/>
      <c r="D311" s="4"/>
    </row>
    <row r="312" spans="1:4" ht="15" x14ac:dyDescent="0.25">
      <c r="A312" s="4" t="s">
        <v>6072</v>
      </c>
      <c r="B312" s="4" t="s">
        <v>3701</v>
      </c>
      <c r="C312" s="4"/>
      <c r="D312" s="4"/>
    </row>
    <row r="313" spans="1:4" ht="15" x14ac:dyDescent="0.25">
      <c r="A313" s="4" t="s">
        <v>6072</v>
      </c>
      <c r="B313" s="4" t="s">
        <v>3739</v>
      </c>
      <c r="C313" s="4"/>
      <c r="D313" s="4"/>
    </row>
    <row r="314" spans="1:4" ht="15" x14ac:dyDescent="0.25">
      <c r="A314" s="4" t="s">
        <v>6072</v>
      </c>
      <c r="B314" s="4" t="s">
        <v>8002</v>
      </c>
      <c r="C314" s="4"/>
      <c r="D314" s="4"/>
    </row>
    <row r="315" spans="1:4" ht="15" x14ac:dyDescent="0.25">
      <c r="A315" s="4" t="s">
        <v>6072</v>
      </c>
      <c r="B315" s="4" t="s">
        <v>3349</v>
      </c>
      <c r="C315" s="4"/>
      <c r="D315" s="4"/>
    </row>
    <row r="316" spans="1:4" ht="15" x14ac:dyDescent="0.25">
      <c r="A316" s="4" t="s">
        <v>6072</v>
      </c>
      <c r="B316" s="4" t="s">
        <v>3741</v>
      </c>
      <c r="C316" s="4"/>
      <c r="D316" s="4"/>
    </row>
    <row r="317" spans="1:4" ht="15" x14ac:dyDescent="0.25">
      <c r="A317" s="4" t="s">
        <v>6072</v>
      </c>
      <c r="B317" s="4" t="s">
        <v>5156</v>
      </c>
      <c r="C317" s="4"/>
      <c r="D317" s="4"/>
    </row>
    <row r="318" spans="1:4" ht="15" x14ac:dyDescent="0.25">
      <c r="A318" s="4" t="s">
        <v>6072</v>
      </c>
      <c r="B318" s="4" t="s">
        <v>7433</v>
      </c>
      <c r="C318" s="4"/>
      <c r="D318" s="4"/>
    </row>
    <row r="319" spans="1:4" ht="15" x14ac:dyDescent="0.25">
      <c r="A319" s="4" t="s">
        <v>6072</v>
      </c>
      <c r="B319" s="4" t="s">
        <v>879</v>
      </c>
      <c r="C319" s="4"/>
      <c r="D319" s="4"/>
    </row>
    <row r="320" spans="1:4" ht="15" x14ac:dyDescent="0.25">
      <c r="A320" s="4" t="s">
        <v>6072</v>
      </c>
      <c r="B320" s="4" t="s">
        <v>896</v>
      </c>
      <c r="C320" s="4"/>
      <c r="D320" s="4"/>
    </row>
    <row r="321" spans="1:4" ht="15" x14ac:dyDescent="0.25">
      <c r="A321" s="4" t="s">
        <v>6072</v>
      </c>
      <c r="B321" s="4" t="s">
        <v>4408</v>
      </c>
      <c r="C321" s="4"/>
      <c r="D321" s="4"/>
    </row>
    <row r="322" spans="1:4" ht="15" x14ac:dyDescent="0.25">
      <c r="A322" s="4" t="s">
        <v>6072</v>
      </c>
      <c r="B322" s="4" t="s">
        <v>899</v>
      </c>
      <c r="C322" s="4"/>
      <c r="D322" s="4"/>
    </row>
    <row r="323" spans="1:4" ht="15" x14ac:dyDescent="0.25">
      <c r="A323" s="4" t="s">
        <v>6072</v>
      </c>
      <c r="B323" s="4" t="s">
        <v>3744</v>
      </c>
      <c r="C323" s="4"/>
      <c r="D323" s="4"/>
    </row>
    <row r="324" spans="1:4" ht="15" x14ac:dyDescent="0.25">
      <c r="A324" s="4" t="s">
        <v>6072</v>
      </c>
      <c r="B324" s="4" t="s">
        <v>6761</v>
      </c>
      <c r="C324" s="4"/>
      <c r="D324" s="4"/>
    </row>
    <row r="325" spans="1:4" ht="15" x14ac:dyDescent="0.25">
      <c r="A325" s="4" t="s">
        <v>6072</v>
      </c>
      <c r="B325" s="4" t="s">
        <v>6677</v>
      </c>
      <c r="C325" s="4"/>
      <c r="D325" s="4"/>
    </row>
    <row r="326" spans="1:4" ht="15" x14ac:dyDescent="0.25">
      <c r="A326" s="4" t="s">
        <v>6072</v>
      </c>
      <c r="B326" s="4" t="s">
        <v>1953</v>
      </c>
      <c r="C326" s="4"/>
      <c r="D326" s="4"/>
    </row>
    <row r="327" spans="1:4" ht="15" x14ac:dyDescent="0.25">
      <c r="A327" s="4" t="s">
        <v>6072</v>
      </c>
      <c r="B327" s="4" t="s">
        <v>3745</v>
      </c>
      <c r="C327" s="4"/>
      <c r="D327" s="4"/>
    </row>
    <row r="328" spans="1:4" ht="15" x14ac:dyDescent="0.25">
      <c r="A328" s="4" t="s">
        <v>6072</v>
      </c>
      <c r="B328" s="4" t="s">
        <v>525</v>
      </c>
      <c r="C328" s="4"/>
      <c r="D328" s="4"/>
    </row>
    <row r="329" spans="1:4" ht="15" x14ac:dyDescent="0.25">
      <c r="A329" s="4" t="s">
        <v>6072</v>
      </c>
      <c r="B329" s="4" t="s">
        <v>3746</v>
      </c>
      <c r="C329" s="4"/>
      <c r="D329" s="4"/>
    </row>
    <row r="330" spans="1:4" ht="15" x14ac:dyDescent="0.25">
      <c r="A330" s="4" t="s">
        <v>6072</v>
      </c>
      <c r="B330" s="4" t="s">
        <v>8038</v>
      </c>
      <c r="C330" s="4"/>
      <c r="D330" s="4"/>
    </row>
    <row r="331" spans="1:4" ht="15" x14ac:dyDescent="0.25">
      <c r="A331" s="4" t="s">
        <v>6072</v>
      </c>
      <c r="B331" s="4" t="s">
        <v>3740</v>
      </c>
      <c r="C331" s="4"/>
      <c r="D331" s="4"/>
    </row>
    <row r="332" spans="1:4" ht="15" x14ac:dyDescent="0.25">
      <c r="A332" s="4" t="s">
        <v>6072</v>
      </c>
      <c r="B332" s="4" t="s">
        <v>2597</v>
      </c>
      <c r="C332" s="4"/>
      <c r="D332" s="4"/>
    </row>
    <row r="333" spans="1:4" ht="15" x14ac:dyDescent="0.25">
      <c r="A333" s="4" t="s">
        <v>6072</v>
      </c>
      <c r="B333" s="4" t="s">
        <v>8032</v>
      </c>
      <c r="C333" s="4"/>
      <c r="D333" s="4"/>
    </row>
    <row r="334" spans="1:4" ht="15" x14ac:dyDescent="0.25">
      <c r="A334" s="4" t="s">
        <v>6072</v>
      </c>
      <c r="B334" s="4" t="s">
        <v>6760</v>
      </c>
      <c r="C334" s="4"/>
      <c r="D334" s="4"/>
    </row>
    <row r="335" spans="1:4" ht="15" x14ac:dyDescent="0.25">
      <c r="A335" s="4" t="s">
        <v>6072</v>
      </c>
      <c r="B335" s="4" t="s">
        <v>8033</v>
      </c>
      <c r="C335" s="4"/>
      <c r="D335" s="4"/>
    </row>
    <row r="336" spans="1:4" ht="15" x14ac:dyDescent="0.25">
      <c r="A336" s="4" t="s">
        <v>6072</v>
      </c>
      <c r="B336" s="4" t="s">
        <v>8034</v>
      </c>
      <c r="C336" s="4"/>
      <c r="D336" s="4"/>
    </row>
    <row r="337" spans="1:4" ht="15" x14ac:dyDescent="0.25">
      <c r="A337" s="4" t="s">
        <v>6072</v>
      </c>
      <c r="B337" s="4" t="s">
        <v>8035</v>
      </c>
      <c r="C337" s="4"/>
      <c r="D337" s="4"/>
    </row>
    <row r="338" spans="1:4" ht="15" x14ac:dyDescent="0.25">
      <c r="A338" s="4" t="s">
        <v>6072</v>
      </c>
      <c r="B338" s="4" t="s">
        <v>5154</v>
      </c>
      <c r="C338" s="4"/>
      <c r="D338" s="4"/>
    </row>
    <row r="339" spans="1:4" ht="15" x14ac:dyDescent="0.25">
      <c r="A339" s="4" t="s">
        <v>6072</v>
      </c>
      <c r="B339" s="4" t="s">
        <v>1164</v>
      </c>
      <c r="C339" s="4"/>
      <c r="D339" s="4"/>
    </row>
    <row r="340" spans="1:4" ht="15" x14ac:dyDescent="0.25">
      <c r="A340" s="4" t="s">
        <v>6072</v>
      </c>
      <c r="B340" s="4" t="s">
        <v>8037</v>
      </c>
      <c r="C340" s="4"/>
      <c r="D340" s="4"/>
    </row>
    <row r="341" spans="1:4" ht="15" x14ac:dyDescent="0.25">
      <c r="A341" s="4" t="s">
        <v>6072</v>
      </c>
      <c r="B341" s="4" t="s">
        <v>7608</v>
      </c>
      <c r="C341" s="4"/>
      <c r="D341" s="4"/>
    </row>
    <row r="342" spans="1:4" ht="15" x14ac:dyDescent="0.25">
      <c r="A342" s="4" t="s">
        <v>6072</v>
      </c>
      <c r="B342" s="4" t="s">
        <v>8029</v>
      </c>
      <c r="C342" s="4"/>
      <c r="D342" s="4"/>
    </row>
    <row r="343" spans="1:4" ht="15" x14ac:dyDescent="0.25">
      <c r="A343" s="4" t="s">
        <v>6072</v>
      </c>
      <c r="B343" s="4" t="s">
        <v>8044</v>
      </c>
      <c r="C343" s="4"/>
      <c r="D343" s="4"/>
    </row>
    <row r="344" spans="1:4" ht="15" x14ac:dyDescent="0.25">
      <c r="A344" s="4" t="s">
        <v>6072</v>
      </c>
      <c r="B344" s="4" t="s">
        <v>6016</v>
      </c>
      <c r="C344" s="4"/>
      <c r="D344" s="4"/>
    </row>
    <row r="345" spans="1:4" ht="15" x14ac:dyDescent="0.25">
      <c r="A345" s="4" t="s">
        <v>6072</v>
      </c>
      <c r="B345" s="4" t="s">
        <v>3730</v>
      </c>
      <c r="C345" s="4"/>
      <c r="D345" s="4"/>
    </row>
    <row r="346" spans="1:4" ht="15" x14ac:dyDescent="0.25">
      <c r="A346" s="4" t="s">
        <v>6072</v>
      </c>
      <c r="B346" s="4" t="s">
        <v>1936</v>
      </c>
      <c r="C346" s="4"/>
      <c r="D346" s="4"/>
    </row>
    <row r="347" spans="1:4" ht="15" x14ac:dyDescent="0.25">
      <c r="A347" s="4" t="s">
        <v>6072</v>
      </c>
      <c r="B347" s="4" t="s">
        <v>3731</v>
      </c>
      <c r="C347" s="4"/>
      <c r="D347" s="4"/>
    </row>
    <row r="348" spans="1:4" ht="15" x14ac:dyDescent="0.25">
      <c r="A348" s="4" t="s">
        <v>6072</v>
      </c>
      <c r="B348" s="4" t="s">
        <v>3732</v>
      </c>
      <c r="C348" s="4"/>
      <c r="D348" s="4"/>
    </row>
    <row r="349" spans="1:4" ht="15" x14ac:dyDescent="0.25">
      <c r="A349" s="4" t="s">
        <v>6072</v>
      </c>
      <c r="B349" s="4" t="s">
        <v>7050</v>
      </c>
      <c r="C349" s="4"/>
      <c r="D349" s="4"/>
    </row>
    <row r="350" spans="1:4" ht="15" x14ac:dyDescent="0.25">
      <c r="A350" s="4" t="s">
        <v>6072</v>
      </c>
      <c r="B350" s="4" t="s">
        <v>1190</v>
      </c>
      <c r="C350" s="4"/>
      <c r="D350" s="4"/>
    </row>
    <row r="351" spans="1:4" ht="15" x14ac:dyDescent="0.25">
      <c r="A351" s="4" t="s">
        <v>6072</v>
      </c>
      <c r="B351" s="4" t="s">
        <v>3742</v>
      </c>
      <c r="C351" s="4"/>
      <c r="D351" s="4"/>
    </row>
    <row r="352" spans="1:4" ht="15" x14ac:dyDescent="0.25">
      <c r="A352" s="4" t="s">
        <v>6072</v>
      </c>
      <c r="B352" s="4" t="s">
        <v>1171</v>
      </c>
      <c r="C352" s="4"/>
      <c r="D352" s="4"/>
    </row>
    <row r="353" spans="1:4" ht="15" x14ac:dyDescent="0.25">
      <c r="A353" s="4" t="s">
        <v>6072</v>
      </c>
      <c r="B353" s="4" t="s">
        <v>1172</v>
      </c>
      <c r="C353" s="4"/>
      <c r="D353" s="4"/>
    </row>
    <row r="354" spans="1:4" ht="15" x14ac:dyDescent="0.25">
      <c r="A354" s="4" t="s">
        <v>6072</v>
      </c>
      <c r="B354" s="4" t="s">
        <v>7126</v>
      </c>
      <c r="C354" s="4"/>
      <c r="D354" s="4"/>
    </row>
    <row r="355" spans="1:4" ht="15" x14ac:dyDescent="0.25">
      <c r="A355" s="4" t="s">
        <v>6072</v>
      </c>
      <c r="B355" s="4" t="s">
        <v>1173</v>
      </c>
      <c r="C355" s="4"/>
      <c r="D355" s="4"/>
    </row>
    <row r="356" spans="1:4" ht="15" x14ac:dyDescent="0.25">
      <c r="A356" s="4" t="s">
        <v>6072</v>
      </c>
      <c r="B356" s="4" t="s">
        <v>8382</v>
      </c>
      <c r="C356" s="4"/>
      <c r="D356" s="4"/>
    </row>
    <row r="357" spans="1:4" ht="15" x14ac:dyDescent="0.25">
      <c r="A357" s="4" t="s">
        <v>6072</v>
      </c>
      <c r="B357" s="4" t="s">
        <v>5179</v>
      </c>
      <c r="C357" s="4"/>
      <c r="D357" s="4"/>
    </row>
    <row r="358" spans="1:4" ht="15" x14ac:dyDescent="0.25">
      <c r="A358" s="4" t="s">
        <v>6072</v>
      </c>
      <c r="B358" s="4" t="s">
        <v>1566</v>
      </c>
      <c r="C358" s="4"/>
      <c r="D358" s="4"/>
    </row>
    <row r="359" spans="1:4" ht="15" x14ac:dyDescent="0.25">
      <c r="A359" s="4" t="s">
        <v>6072</v>
      </c>
      <c r="B359" s="4" t="s">
        <v>1176</v>
      </c>
      <c r="C359" s="4"/>
      <c r="D359" s="4"/>
    </row>
    <row r="360" spans="1:4" ht="15" x14ac:dyDescent="0.25">
      <c r="A360" s="4" t="s">
        <v>6072</v>
      </c>
      <c r="B360" s="4" t="s">
        <v>685</v>
      </c>
      <c r="C360" s="4"/>
      <c r="D360" s="4"/>
    </row>
    <row r="361" spans="1:4" ht="15" x14ac:dyDescent="0.25">
      <c r="A361" s="4" t="s">
        <v>6072</v>
      </c>
      <c r="B361" s="4" t="s">
        <v>1191</v>
      </c>
      <c r="C361" s="4"/>
      <c r="D361" s="4"/>
    </row>
    <row r="362" spans="1:4" ht="15" x14ac:dyDescent="0.25">
      <c r="A362" s="4" t="s">
        <v>6072</v>
      </c>
      <c r="B362" s="4" t="s">
        <v>2653</v>
      </c>
      <c r="C362" s="4"/>
      <c r="D362" s="4"/>
    </row>
    <row r="363" spans="1:4" ht="15" x14ac:dyDescent="0.25">
      <c r="A363" s="4" t="s">
        <v>6072</v>
      </c>
      <c r="B363" s="4" t="s">
        <v>2636</v>
      </c>
      <c r="C363" s="4"/>
      <c r="D363" s="4"/>
    </row>
    <row r="364" spans="1:4" ht="15" x14ac:dyDescent="0.25">
      <c r="A364" s="4" t="s">
        <v>6072</v>
      </c>
      <c r="B364" s="4" t="s">
        <v>1840</v>
      </c>
      <c r="C364" s="4"/>
      <c r="D364" s="4"/>
    </row>
    <row r="365" spans="1:4" ht="15" x14ac:dyDescent="0.25">
      <c r="A365" s="4" t="s">
        <v>6072</v>
      </c>
      <c r="B365" s="4" t="s">
        <v>1183</v>
      </c>
      <c r="C365" s="4"/>
      <c r="D365" s="4"/>
    </row>
    <row r="366" spans="1:4" ht="15" x14ac:dyDescent="0.25">
      <c r="A366" s="4" t="s">
        <v>6072</v>
      </c>
      <c r="B366" s="4" t="s">
        <v>1185</v>
      </c>
      <c r="C366" s="4"/>
      <c r="D366" s="4"/>
    </row>
    <row r="367" spans="1:4" ht="15" x14ac:dyDescent="0.25">
      <c r="A367" s="4" t="s">
        <v>6072</v>
      </c>
      <c r="B367" s="4" t="s">
        <v>6756</v>
      </c>
      <c r="C367" s="4"/>
      <c r="D367" s="4"/>
    </row>
    <row r="368" spans="1:4" ht="15" x14ac:dyDescent="0.25">
      <c r="A368" s="4" t="s">
        <v>6072</v>
      </c>
      <c r="B368" s="4" t="s">
        <v>6678</v>
      </c>
      <c r="C368" s="4"/>
      <c r="D368" s="4"/>
    </row>
    <row r="369" spans="1:4" ht="15" x14ac:dyDescent="0.25">
      <c r="A369" s="4" t="s">
        <v>6072</v>
      </c>
      <c r="B369" s="4" t="s">
        <v>1189</v>
      </c>
      <c r="C369" s="4"/>
      <c r="D369" s="4"/>
    </row>
    <row r="370" spans="1:4" ht="15" x14ac:dyDescent="0.25">
      <c r="A370" s="4" t="s">
        <v>6072</v>
      </c>
      <c r="B370" s="4" t="s">
        <v>5965</v>
      </c>
      <c r="C370" s="4"/>
      <c r="D370" s="4"/>
    </row>
    <row r="371" spans="1:4" ht="15" x14ac:dyDescent="0.25">
      <c r="A371" s="4" t="s">
        <v>6072</v>
      </c>
      <c r="B371" s="4" t="s">
        <v>1182</v>
      </c>
      <c r="C371" s="4"/>
      <c r="D371" s="4"/>
    </row>
    <row r="372" spans="1:4" ht="15" x14ac:dyDescent="0.25">
      <c r="A372" s="4" t="s">
        <v>6072</v>
      </c>
      <c r="B372" s="4" t="s">
        <v>7055</v>
      </c>
      <c r="C372" s="4"/>
      <c r="D372" s="4"/>
    </row>
    <row r="373" spans="1:4" ht="15" x14ac:dyDescent="0.25">
      <c r="A373" s="4" t="s">
        <v>6072</v>
      </c>
      <c r="B373" s="4" t="s">
        <v>1156</v>
      </c>
      <c r="C373" s="4"/>
      <c r="D373" s="4"/>
    </row>
    <row r="374" spans="1:4" ht="15" x14ac:dyDescent="0.25">
      <c r="A374" s="4" t="s">
        <v>6072</v>
      </c>
      <c r="B374" s="4" t="s">
        <v>1157</v>
      </c>
      <c r="C374" s="4"/>
      <c r="D374" s="4"/>
    </row>
    <row r="375" spans="1:4" ht="15" x14ac:dyDescent="0.25">
      <c r="A375" s="4" t="s">
        <v>6072</v>
      </c>
      <c r="B375" s="4" t="s">
        <v>1158</v>
      </c>
      <c r="C375" s="4"/>
      <c r="D375" s="4"/>
    </row>
    <row r="376" spans="1:4" ht="15" x14ac:dyDescent="0.25">
      <c r="A376" s="4" t="s">
        <v>6072</v>
      </c>
      <c r="B376" s="4" t="s">
        <v>2639</v>
      </c>
      <c r="C376" s="4"/>
      <c r="D376" s="4"/>
    </row>
    <row r="377" spans="1:4" ht="15" x14ac:dyDescent="0.25">
      <c r="A377" s="4" t="s">
        <v>6072</v>
      </c>
      <c r="B377" s="4" t="s">
        <v>1159</v>
      </c>
      <c r="C377" s="4"/>
      <c r="D377" s="4"/>
    </row>
    <row r="378" spans="1:4" ht="15" x14ac:dyDescent="0.25">
      <c r="A378" s="4" t="s">
        <v>6072</v>
      </c>
      <c r="B378" s="4" t="s">
        <v>6748</v>
      </c>
      <c r="C378" s="4"/>
      <c r="D378" s="4"/>
    </row>
    <row r="379" spans="1:4" ht="15" x14ac:dyDescent="0.25">
      <c r="A379" s="4" t="s">
        <v>6072</v>
      </c>
      <c r="B379" s="4" t="s">
        <v>6758</v>
      </c>
      <c r="C379" s="4"/>
      <c r="D379" s="4"/>
    </row>
    <row r="380" spans="1:4" ht="15" x14ac:dyDescent="0.25">
      <c r="A380" s="4" t="s">
        <v>6072</v>
      </c>
      <c r="B380" s="4" t="s">
        <v>1160</v>
      </c>
      <c r="C380" s="4"/>
      <c r="D380" s="4"/>
    </row>
    <row r="381" spans="1:4" ht="15" x14ac:dyDescent="0.25">
      <c r="A381" s="4" t="s">
        <v>6072</v>
      </c>
      <c r="B381" s="4" t="s">
        <v>7611</v>
      </c>
      <c r="C381" s="4"/>
      <c r="D381" s="4"/>
    </row>
    <row r="382" spans="1:4" ht="15" x14ac:dyDescent="0.25">
      <c r="A382" s="4" t="s">
        <v>6072</v>
      </c>
      <c r="B382" s="4" t="s">
        <v>1554</v>
      </c>
      <c r="C382" s="4"/>
      <c r="D382" s="4"/>
    </row>
    <row r="383" spans="1:4" ht="15" x14ac:dyDescent="0.25">
      <c r="A383" s="4" t="s">
        <v>6072</v>
      </c>
      <c r="B383" s="4" t="s">
        <v>576</v>
      </c>
      <c r="C383" s="4"/>
      <c r="D383" s="4"/>
    </row>
    <row r="384" spans="1:4" ht="15" x14ac:dyDescent="0.25">
      <c r="A384" s="4" t="s">
        <v>6072</v>
      </c>
      <c r="B384" s="4" t="s">
        <v>2999</v>
      </c>
      <c r="C384" s="4"/>
      <c r="D384" s="4"/>
    </row>
    <row r="385" spans="1:4" ht="15" x14ac:dyDescent="0.25">
      <c r="A385" s="4" t="s">
        <v>6072</v>
      </c>
      <c r="B385" s="4" t="s">
        <v>1565</v>
      </c>
      <c r="C385" s="4"/>
      <c r="D385" s="4"/>
    </row>
    <row r="386" spans="1:4" ht="15" x14ac:dyDescent="0.25">
      <c r="A386" s="4" t="s">
        <v>6072</v>
      </c>
      <c r="B386" s="4" t="s">
        <v>1162</v>
      </c>
      <c r="C386" s="4"/>
      <c r="D386" s="4"/>
    </row>
    <row r="387" spans="1:4" ht="15" x14ac:dyDescent="0.25">
      <c r="A387" s="4" t="s">
        <v>6072</v>
      </c>
      <c r="B387" s="4" t="s">
        <v>1163</v>
      </c>
      <c r="C387" s="4"/>
      <c r="D387" s="4"/>
    </row>
    <row r="388" spans="1:4" ht="15" x14ac:dyDescent="0.25">
      <c r="A388" s="4" t="s">
        <v>6072</v>
      </c>
      <c r="B388" s="4" t="s">
        <v>8030</v>
      </c>
      <c r="C388" s="4"/>
      <c r="D388" s="4"/>
    </row>
    <row r="389" spans="1:4" ht="15" x14ac:dyDescent="0.25">
      <c r="A389" s="4" t="s">
        <v>6072</v>
      </c>
      <c r="B389" s="4" t="s">
        <v>1165</v>
      </c>
      <c r="C389" s="4" t="s">
        <v>4576</v>
      </c>
      <c r="D389" s="4" t="s">
        <v>4576</v>
      </c>
    </row>
    <row r="390" spans="1:4" ht="15" x14ac:dyDescent="0.25">
      <c r="A390" s="4" t="s">
        <v>6072</v>
      </c>
      <c r="B390" s="4" t="s">
        <v>7156</v>
      </c>
      <c r="C390" s="4" t="s">
        <v>4576</v>
      </c>
      <c r="D390" s="4" t="s">
        <v>4576</v>
      </c>
    </row>
    <row r="391" spans="1:4" ht="15" x14ac:dyDescent="0.25">
      <c r="A391" s="4" t="s">
        <v>6072</v>
      </c>
      <c r="B391" s="4" t="s">
        <v>1167</v>
      </c>
      <c r="C391" s="4" t="s">
        <v>4576</v>
      </c>
      <c r="D391" s="4" t="s">
        <v>4576</v>
      </c>
    </row>
    <row r="392" spans="1:4" ht="15" x14ac:dyDescent="0.25">
      <c r="A392" s="4" t="s">
        <v>6072</v>
      </c>
      <c r="B392" s="4" t="s">
        <v>1168</v>
      </c>
      <c r="C392" s="4" t="s">
        <v>4576</v>
      </c>
      <c r="D392" s="4" t="s">
        <v>4576</v>
      </c>
    </row>
    <row r="393" spans="1:4" ht="15" x14ac:dyDescent="0.25">
      <c r="A393" s="4" t="s">
        <v>6072</v>
      </c>
      <c r="B393" s="4" t="s">
        <v>1169</v>
      </c>
      <c r="C393" s="4" t="s">
        <v>4576</v>
      </c>
      <c r="D393" s="4" t="s">
        <v>4576</v>
      </c>
    </row>
    <row r="394" spans="1:4" ht="15" x14ac:dyDescent="0.25">
      <c r="A394" s="4" t="s">
        <v>6072</v>
      </c>
      <c r="B394" s="4" t="s">
        <v>6078</v>
      </c>
      <c r="C394" s="4" t="s">
        <v>4576</v>
      </c>
      <c r="D394" s="4" t="s">
        <v>4576</v>
      </c>
    </row>
    <row r="395" spans="1:4" ht="15" x14ac:dyDescent="0.25">
      <c r="A395" s="4" t="s">
        <v>6072</v>
      </c>
      <c r="B395" s="4" t="s">
        <v>8824</v>
      </c>
      <c r="C395" s="4" t="s">
        <v>4576</v>
      </c>
      <c r="D395" s="4" t="s">
        <v>4576</v>
      </c>
    </row>
    <row r="396" spans="1:4" ht="15" x14ac:dyDescent="0.25">
      <c r="A396" s="4" t="s">
        <v>6072</v>
      </c>
      <c r="B396" s="4" t="s">
        <v>6083</v>
      </c>
      <c r="C396" s="4" t="s">
        <v>4576</v>
      </c>
      <c r="D396" s="4" t="s">
        <v>4576</v>
      </c>
    </row>
    <row r="397" spans="1:4" ht="15" x14ac:dyDescent="0.25">
      <c r="A397" s="4" t="s">
        <v>6072</v>
      </c>
      <c r="B397" s="4" t="s">
        <v>7035</v>
      </c>
      <c r="C397" s="4" t="s">
        <v>4576</v>
      </c>
      <c r="D397" s="4" t="s">
        <v>4576</v>
      </c>
    </row>
    <row r="398" spans="1:4" ht="15" x14ac:dyDescent="0.25">
      <c r="A398" s="4" t="s">
        <v>6072</v>
      </c>
      <c r="B398" s="4" t="s">
        <v>5180</v>
      </c>
      <c r="C398" s="4" t="s">
        <v>4576</v>
      </c>
      <c r="D398" s="4" t="s">
        <v>4576</v>
      </c>
    </row>
    <row r="399" spans="1:4" ht="15" x14ac:dyDescent="0.25">
      <c r="A399" s="4" t="s">
        <v>6072</v>
      </c>
      <c r="B399" s="4" t="s">
        <v>51</v>
      </c>
      <c r="C399" s="4" t="s">
        <v>4576</v>
      </c>
      <c r="D399" s="4" t="s">
        <v>4576</v>
      </c>
    </row>
    <row r="400" spans="1:4" ht="15" x14ac:dyDescent="0.25">
      <c r="A400" s="4" t="s">
        <v>6072</v>
      </c>
      <c r="B400" s="4" t="s">
        <v>2559</v>
      </c>
      <c r="C400" s="4" t="s">
        <v>4576</v>
      </c>
      <c r="D400" s="4" t="s">
        <v>4576</v>
      </c>
    </row>
    <row r="401" spans="1:4" ht="15" x14ac:dyDescent="0.25">
      <c r="A401" s="4" t="s">
        <v>6072</v>
      </c>
      <c r="B401" s="4" t="s">
        <v>2560</v>
      </c>
      <c r="C401" s="4" t="s">
        <v>4576</v>
      </c>
      <c r="D401" s="4" t="s">
        <v>4576</v>
      </c>
    </row>
    <row r="402" spans="1:4" ht="15" x14ac:dyDescent="0.25">
      <c r="A402" s="4" t="s">
        <v>6072</v>
      </c>
      <c r="B402" s="4" t="s">
        <v>6084</v>
      </c>
      <c r="C402" s="4" t="s">
        <v>4576</v>
      </c>
      <c r="D402" s="4" t="s">
        <v>4576</v>
      </c>
    </row>
    <row r="403" spans="1:4" ht="15" x14ac:dyDescent="0.25">
      <c r="A403" s="4" t="s">
        <v>6072</v>
      </c>
      <c r="B403" s="4" t="s">
        <v>7998</v>
      </c>
      <c r="C403" s="4" t="s">
        <v>4576</v>
      </c>
      <c r="D403" s="4" t="s">
        <v>4576</v>
      </c>
    </row>
    <row r="404" spans="1:4" ht="15" x14ac:dyDescent="0.25">
      <c r="A404" s="4" t="s">
        <v>6072</v>
      </c>
      <c r="B404" s="4" t="s">
        <v>4910</v>
      </c>
      <c r="C404" s="4" t="s">
        <v>4576</v>
      </c>
      <c r="D404" s="4" t="s">
        <v>4576</v>
      </c>
    </row>
    <row r="405" spans="1:4" ht="15" x14ac:dyDescent="0.25">
      <c r="A405" s="4" t="s">
        <v>6072</v>
      </c>
      <c r="B405" s="4" t="s">
        <v>6085</v>
      </c>
      <c r="C405" s="4" t="s">
        <v>4576</v>
      </c>
      <c r="D405" s="4" t="s">
        <v>4576</v>
      </c>
    </row>
    <row r="406" spans="1:4" ht="15" x14ac:dyDescent="0.25">
      <c r="A406" s="4" t="s">
        <v>6072</v>
      </c>
      <c r="B406" s="4" t="s">
        <v>5208</v>
      </c>
      <c r="C406" s="4" t="s">
        <v>4576</v>
      </c>
      <c r="D406" s="4" t="s">
        <v>4576</v>
      </c>
    </row>
    <row r="407" spans="1:4" ht="15" x14ac:dyDescent="0.25">
      <c r="A407" s="4" t="s">
        <v>6072</v>
      </c>
      <c r="B407" s="4" t="s">
        <v>4970</v>
      </c>
      <c r="C407" s="4" t="s">
        <v>4576</v>
      </c>
      <c r="D407" s="4" t="s">
        <v>4576</v>
      </c>
    </row>
    <row r="408" spans="1:4" ht="15" x14ac:dyDescent="0.25">
      <c r="A408" s="4" t="s">
        <v>6072</v>
      </c>
      <c r="B408" s="4" t="s">
        <v>6086</v>
      </c>
      <c r="C408" s="4" t="s">
        <v>4576</v>
      </c>
      <c r="D408" s="4" t="s">
        <v>4576</v>
      </c>
    </row>
    <row r="409" spans="1:4" ht="15" x14ac:dyDescent="0.25">
      <c r="A409" s="4" t="s">
        <v>6072</v>
      </c>
      <c r="B409" s="4" t="s">
        <v>2643</v>
      </c>
      <c r="C409" s="4" t="s">
        <v>4576</v>
      </c>
      <c r="D409" s="4" t="s">
        <v>4576</v>
      </c>
    </row>
    <row r="410" spans="1:4" ht="15" x14ac:dyDescent="0.25">
      <c r="A410" s="4" t="s">
        <v>6072</v>
      </c>
      <c r="B410" s="4" t="s">
        <v>6087</v>
      </c>
      <c r="C410" s="4" t="s">
        <v>4576</v>
      </c>
      <c r="D410" s="4" t="s">
        <v>4576</v>
      </c>
    </row>
    <row r="411" spans="1:4" ht="15" x14ac:dyDescent="0.25">
      <c r="A411" s="4" t="s">
        <v>6072</v>
      </c>
      <c r="B411" s="4" t="s">
        <v>6088</v>
      </c>
      <c r="C411" s="4" t="s">
        <v>4576</v>
      </c>
      <c r="D411" s="4" t="s">
        <v>4576</v>
      </c>
    </row>
    <row r="412" spans="1:4" ht="15" x14ac:dyDescent="0.25">
      <c r="A412" s="4" t="s">
        <v>6072</v>
      </c>
      <c r="B412" s="4" t="s">
        <v>2202</v>
      </c>
      <c r="C412" s="4" t="s">
        <v>4576</v>
      </c>
      <c r="D412" s="4" t="s">
        <v>4576</v>
      </c>
    </row>
    <row r="413" spans="1:4" ht="15" x14ac:dyDescent="0.25">
      <c r="A413" s="4" t="s">
        <v>6072</v>
      </c>
      <c r="B413" s="4" t="s">
        <v>6090</v>
      </c>
      <c r="C413" s="4" t="s">
        <v>4576</v>
      </c>
      <c r="D413" s="4" t="s">
        <v>4576</v>
      </c>
    </row>
    <row r="414" spans="1:4" ht="15" x14ac:dyDescent="0.25">
      <c r="A414" s="4" t="s">
        <v>6072</v>
      </c>
      <c r="B414" s="4" t="s">
        <v>7136</v>
      </c>
      <c r="C414" s="4" t="s">
        <v>4576</v>
      </c>
      <c r="D414" s="4" t="s">
        <v>4576</v>
      </c>
    </row>
    <row r="415" spans="1:4" ht="15" x14ac:dyDescent="0.25">
      <c r="A415" s="4" t="s">
        <v>6072</v>
      </c>
      <c r="B415" s="4" t="s">
        <v>437</v>
      </c>
      <c r="C415" s="4" t="s">
        <v>4576</v>
      </c>
      <c r="D415" s="4" t="s">
        <v>4576</v>
      </c>
    </row>
    <row r="416" spans="1:4" ht="15" x14ac:dyDescent="0.25">
      <c r="A416" s="4" t="s">
        <v>6072</v>
      </c>
      <c r="B416" s="4" t="s">
        <v>7118</v>
      </c>
      <c r="C416" s="4" t="s">
        <v>4576</v>
      </c>
      <c r="D416" s="4" t="s">
        <v>4576</v>
      </c>
    </row>
    <row r="417" spans="1:4" ht="15" x14ac:dyDescent="0.25">
      <c r="A417" s="4" t="s">
        <v>6072</v>
      </c>
      <c r="B417" s="4" t="s">
        <v>5134</v>
      </c>
      <c r="C417" s="4" t="s">
        <v>4576</v>
      </c>
      <c r="D417" s="4" t="s">
        <v>4576</v>
      </c>
    </row>
    <row r="418" spans="1:4" ht="15" x14ac:dyDescent="0.25">
      <c r="A418" s="4" t="s">
        <v>6072</v>
      </c>
      <c r="B418" s="4" t="s">
        <v>6728</v>
      </c>
      <c r="C418" s="4" t="s">
        <v>4576</v>
      </c>
      <c r="D418" s="4" t="s">
        <v>4576</v>
      </c>
    </row>
    <row r="419" spans="1:4" ht="15" x14ac:dyDescent="0.25">
      <c r="A419" s="4" t="s">
        <v>6072</v>
      </c>
      <c r="B419" s="4" t="s">
        <v>6729</v>
      </c>
      <c r="C419" s="4" t="s">
        <v>4576</v>
      </c>
      <c r="D419" s="4" t="s">
        <v>4576</v>
      </c>
    </row>
    <row r="420" spans="1:4" ht="15" x14ac:dyDescent="0.25">
      <c r="A420" s="4" t="s">
        <v>6072</v>
      </c>
      <c r="B420" s="4" t="s">
        <v>6731</v>
      </c>
      <c r="C420" s="4" t="s">
        <v>4576</v>
      </c>
      <c r="D420" s="4" t="s">
        <v>4576</v>
      </c>
    </row>
    <row r="421" spans="1:4" ht="15" x14ac:dyDescent="0.25">
      <c r="A421" s="4" t="s">
        <v>6072</v>
      </c>
      <c r="B421" s="4" t="s">
        <v>5153</v>
      </c>
      <c r="C421" s="4" t="s">
        <v>4576</v>
      </c>
      <c r="D421" s="4" t="s">
        <v>4576</v>
      </c>
    </row>
    <row r="422" spans="1:4" ht="15" x14ac:dyDescent="0.25">
      <c r="A422" s="4" t="s">
        <v>6072</v>
      </c>
      <c r="B422" s="4" t="s">
        <v>6089</v>
      </c>
      <c r="C422" s="4" t="s">
        <v>4576</v>
      </c>
      <c r="D422" s="4" t="s">
        <v>4576</v>
      </c>
    </row>
    <row r="423" spans="1:4" ht="15" x14ac:dyDescent="0.25">
      <c r="A423" s="4" t="s">
        <v>6072</v>
      </c>
      <c r="B423" s="4" t="s">
        <v>1660</v>
      </c>
      <c r="C423" s="4" t="s">
        <v>4576</v>
      </c>
      <c r="D423" s="4" t="s">
        <v>4576</v>
      </c>
    </row>
    <row r="424" spans="1:4" ht="15" x14ac:dyDescent="0.25">
      <c r="A424" s="4" t="s">
        <v>6072</v>
      </c>
      <c r="B424" s="4" t="s">
        <v>6074</v>
      </c>
      <c r="C424" s="4" t="s">
        <v>4576</v>
      </c>
      <c r="D424" s="4" t="s">
        <v>4576</v>
      </c>
    </row>
    <row r="425" spans="1:4" ht="15" x14ac:dyDescent="0.25">
      <c r="A425" s="4" t="s">
        <v>6072</v>
      </c>
      <c r="B425" s="4" t="s">
        <v>1955</v>
      </c>
      <c r="C425" s="4" t="s">
        <v>4576</v>
      </c>
      <c r="D425" s="4" t="s">
        <v>4576</v>
      </c>
    </row>
    <row r="426" spans="1:4" ht="15" x14ac:dyDescent="0.25">
      <c r="A426" s="4" t="s">
        <v>6072</v>
      </c>
      <c r="B426" s="4" t="s">
        <v>876</v>
      </c>
      <c r="C426" s="4" t="s">
        <v>4576</v>
      </c>
      <c r="D426" s="4" t="s">
        <v>4576</v>
      </c>
    </row>
    <row r="427" spans="1:4" ht="15" x14ac:dyDescent="0.25">
      <c r="A427" s="4" t="s">
        <v>6072</v>
      </c>
      <c r="B427" s="4" t="s">
        <v>5977</v>
      </c>
      <c r="C427" s="4" t="s">
        <v>4576</v>
      </c>
      <c r="D427" s="4" t="s">
        <v>4576</v>
      </c>
    </row>
    <row r="428" spans="1:4" ht="15" x14ac:dyDescent="0.25">
      <c r="A428" s="4" t="s">
        <v>6072</v>
      </c>
      <c r="B428" s="4" t="s">
        <v>2535</v>
      </c>
      <c r="C428" s="4" t="s">
        <v>4576</v>
      </c>
      <c r="D428" s="4" t="s">
        <v>4576</v>
      </c>
    </row>
    <row r="429" spans="1:4" ht="15" x14ac:dyDescent="0.25">
      <c r="A429" s="4" t="s">
        <v>6072</v>
      </c>
      <c r="B429" s="4" t="s">
        <v>3354</v>
      </c>
      <c r="C429" s="4" t="s">
        <v>4576</v>
      </c>
      <c r="D429" s="4" t="s">
        <v>4576</v>
      </c>
    </row>
    <row r="430" spans="1:4" ht="15" x14ac:dyDescent="0.25">
      <c r="A430" s="4" t="s">
        <v>6072</v>
      </c>
      <c r="B430" s="4" t="s">
        <v>8226</v>
      </c>
      <c r="C430" s="4" t="s">
        <v>4576</v>
      </c>
      <c r="D430" s="4" t="s">
        <v>4576</v>
      </c>
    </row>
    <row r="431" spans="1:4" ht="15" x14ac:dyDescent="0.25">
      <c r="A431" s="4" t="s">
        <v>6072</v>
      </c>
      <c r="B431" s="4" t="s">
        <v>6076</v>
      </c>
      <c r="C431" s="4" t="s">
        <v>4576</v>
      </c>
      <c r="D431" s="4" t="s">
        <v>4576</v>
      </c>
    </row>
    <row r="432" spans="1:4" ht="15" x14ac:dyDescent="0.25">
      <c r="A432" s="4" t="s">
        <v>6072</v>
      </c>
      <c r="B432" s="4" t="s">
        <v>6077</v>
      </c>
      <c r="C432" s="4" t="s">
        <v>4576</v>
      </c>
      <c r="D432" s="4" t="s">
        <v>4576</v>
      </c>
    </row>
    <row r="433" spans="1:4" ht="15" x14ac:dyDescent="0.25">
      <c r="A433" s="4" t="s">
        <v>6072</v>
      </c>
      <c r="B433" s="4" t="s">
        <v>6080</v>
      </c>
      <c r="C433" s="4" t="s">
        <v>4576</v>
      </c>
      <c r="D433" s="4" t="s">
        <v>4576</v>
      </c>
    </row>
    <row r="434" spans="1:4" ht="15" x14ac:dyDescent="0.25">
      <c r="A434" s="4" t="s">
        <v>6072</v>
      </c>
      <c r="B434" s="4" t="s">
        <v>4913</v>
      </c>
      <c r="C434" s="4" t="s">
        <v>4576</v>
      </c>
      <c r="D434" s="4" t="s">
        <v>4576</v>
      </c>
    </row>
    <row r="435" spans="1:4" ht="15" x14ac:dyDescent="0.25">
      <c r="A435" s="4" t="s">
        <v>6072</v>
      </c>
      <c r="B435" s="4" t="s">
        <v>6081</v>
      </c>
      <c r="C435" s="4" t="s">
        <v>4576</v>
      </c>
      <c r="D435" s="4" t="s">
        <v>4576</v>
      </c>
    </row>
    <row r="436" spans="1:4" ht="15" x14ac:dyDescent="0.25">
      <c r="A436" s="4" t="s">
        <v>6072</v>
      </c>
      <c r="B436" s="4" t="s">
        <v>4370</v>
      </c>
      <c r="C436" s="4" t="s">
        <v>4576</v>
      </c>
      <c r="D436" s="4" t="s">
        <v>4576</v>
      </c>
    </row>
    <row r="437" spans="1:4" ht="15" x14ac:dyDescent="0.25">
      <c r="A437" s="4" t="s">
        <v>6072</v>
      </c>
      <c r="B437" s="4" t="s">
        <v>5078</v>
      </c>
      <c r="C437" s="4" t="s">
        <v>4576</v>
      </c>
      <c r="D437" s="4" t="s">
        <v>4576</v>
      </c>
    </row>
    <row r="438" spans="1:4" ht="15" x14ac:dyDescent="0.25">
      <c r="A438" s="4" t="s">
        <v>6072</v>
      </c>
      <c r="B438" s="4" t="s">
        <v>4371</v>
      </c>
      <c r="C438" s="4" t="s">
        <v>4576</v>
      </c>
      <c r="D438" s="4" t="s">
        <v>4576</v>
      </c>
    </row>
    <row r="439" spans="1:4" ht="15" x14ac:dyDescent="0.25">
      <c r="A439" s="4" t="s">
        <v>6072</v>
      </c>
      <c r="B439" s="4" t="s">
        <v>6733</v>
      </c>
      <c r="C439" s="4" t="s">
        <v>4576</v>
      </c>
      <c r="D439" s="4" t="s">
        <v>4576</v>
      </c>
    </row>
    <row r="440" spans="1:4" ht="15" x14ac:dyDescent="0.25">
      <c r="A440" s="4" t="s">
        <v>6072</v>
      </c>
      <c r="B440" s="4" t="s">
        <v>8629</v>
      </c>
      <c r="C440" s="4" t="s">
        <v>4576</v>
      </c>
      <c r="D440" s="4" t="s">
        <v>4576</v>
      </c>
    </row>
    <row r="441" spans="1:4" ht="15" x14ac:dyDescent="0.25">
      <c r="A441" s="4" t="s">
        <v>6072</v>
      </c>
      <c r="B441" s="4" t="s">
        <v>4372</v>
      </c>
      <c r="C441" s="4" t="s">
        <v>4576</v>
      </c>
      <c r="D441" s="4" t="s">
        <v>4576</v>
      </c>
    </row>
    <row r="442" spans="1:4" ht="15" x14ac:dyDescent="0.25">
      <c r="A442" s="4" t="s">
        <v>6072</v>
      </c>
      <c r="B442" s="4" t="s">
        <v>5161</v>
      </c>
      <c r="C442" s="4" t="s">
        <v>4576</v>
      </c>
      <c r="D442" s="4" t="s">
        <v>4576</v>
      </c>
    </row>
    <row r="443" spans="1:4" ht="15" x14ac:dyDescent="0.25">
      <c r="A443" s="4" t="s">
        <v>6072</v>
      </c>
      <c r="B443" s="4" t="s">
        <v>4374</v>
      </c>
      <c r="C443" s="4" t="s">
        <v>4576</v>
      </c>
      <c r="D443" s="4" t="s">
        <v>4576</v>
      </c>
    </row>
    <row r="444" spans="1:4" ht="15" x14ac:dyDescent="0.25">
      <c r="A444" s="4" t="s">
        <v>6072</v>
      </c>
      <c r="B444" s="4" t="s">
        <v>5631</v>
      </c>
      <c r="C444" s="4" t="s">
        <v>4576</v>
      </c>
      <c r="D444" s="4" t="s">
        <v>4576</v>
      </c>
    </row>
    <row r="445" spans="1:4" ht="15" x14ac:dyDescent="0.25">
      <c r="A445" s="4" t="s">
        <v>6072</v>
      </c>
      <c r="B445" s="4" t="s">
        <v>4369</v>
      </c>
      <c r="C445" s="4" t="s">
        <v>4576</v>
      </c>
      <c r="D445" s="4" t="s">
        <v>4576</v>
      </c>
    </row>
    <row r="446" spans="1:4" ht="15" x14ac:dyDescent="0.25">
      <c r="A446" s="4" t="s">
        <v>6072</v>
      </c>
      <c r="B446" s="4" t="s">
        <v>2212</v>
      </c>
      <c r="C446" s="4" t="s">
        <v>4576</v>
      </c>
      <c r="D446" s="4" t="s">
        <v>4576</v>
      </c>
    </row>
    <row r="447" spans="1:4" ht="15" x14ac:dyDescent="0.25">
      <c r="A447" s="4" t="s">
        <v>6072</v>
      </c>
      <c r="B447" s="4" t="s">
        <v>2593</v>
      </c>
      <c r="C447" s="4" t="s">
        <v>4576</v>
      </c>
      <c r="D447" s="4" t="s">
        <v>4576</v>
      </c>
    </row>
    <row r="448" spans="1:4" ht="15" x14ac:dyDescent="0.25">
      <c r="A448" s="4" t="s">
        <v>6072</v>
      </c>
      <c r="B448" s="4" t="s">
        <v>4578</v>
      </c>
      <c r="C448" s="4" t="s">
        <v>4576</v>
      </c>
      <c r="D448" s="4" t="s">
        <v>4576</v>
      </c>
    </row>
    <row r="449" spans="1:4" ht="15" x14ac:dyDescent="0.25">
      <c r="A449" s="4" t="s">
        <v>6072</v>
      </c>
      <c r="B449" s="4" t="s">
        <v>990</v>
      </c>
      <c r="C449" s="4" t="s">
        <v>4576</v>
      </c>
      <c r="D449" s="4" t="s">
        <v>4576</v>
      </c>
    </row>
    <row r="450" spans="1:4" ht="15" x14ac:dyDescent="0.25">
      <c r="A450" s="4" t="s">
        <v>6072</v>
      </c>
      <c r="B450" s="4" t="s">
        <v>1558</v>
      </c>
      <c r="C450" s="4" t="s">
        <v>4576</v>
      </c>
      <c r="D450" s="4" t="s">
        <v>4576</v>
      </c>
    </row>
    <row r="451" spans="1:4" ht="15" x14ac:dyDescent="0.25">
      <c r="A451" s="4" t="s">
        <v>6072</v>
      </c>
      <c r="B451" s="4" t="s">
        <v>4376</v>
      </c>
      <c r="C451" s="4" t="s">
        <v>4576</v>
      </c>
      <c r="D451" s="4" t="s">
        <v>4576</v>
      </c>
    </row>
    <row r="452" spans="1:4" ht="15" x14ac:dyDescent="0.25">
      <c r="A452" s="4" t="s">
        <v>6072</v>
      </c>
      <c r="B452" s="4" t="s">
        <v>3866</v>
      </c>
      <c r="C452" s="4" t="s">
        <v>4576</v>
      </c>
      <c r="D452" s="4" t="s">
        <v>4576</v>
      </c>
    </row>
    <row r="453" spans="1:4" ht="15" x14ac:dyDescent="0.25">
      <c r="A453" s="4" t="s">
        <v>6072</v>
      </c>
      <c r="B453" s="4" t="s">
        <v>4377</v>
      </c>
      <c r="C453" s="4" t="s">
        <v>4576</v>
      </c>
      <c r="D453" s="4" t="s">
        <v>4576</v>
      </c>
    </row>
    <row r="454" spans="1:4" ht="15" x14ac:dyDescent="0.25">
      <c r="A454" s="4" t="s">
        <v>6072</v>
      </c>
      <c r="B454" s="4" t="s">
        <v>8027</v>
      </c>
      <c r="C454" s="4" t="s">
        <v>4576</v>
      </c>
      <c r="D454" s="4" t="s">
        <v>4576</v>
      </c>
    </row>
    <row r="455" spans="1:4" ht="15" x14ac:dyDescent="0.25">
      <c r="A455" s="4" t="s">
        <v>6072</v>
      </c>
      <c r="B455" s="4" t="s">
        <v>1938</v>
      </c>
      <c r="C455" s="4" t="s">
        <v>4576</v>
      </c>
      <c r="D455" s="4" t="s">
        <v>4576</v>
      </c>
    </row>
    <row r="456" spans="1:4" ht="15" x14ac:dyDescent="0.25">
      <c r="A456" s="4" t="s">
        <v>6072</v>
      </c>
      <c r="B456" s="4" t="s">
        <v>3773</v>
      </c>
      <c r="C456" s="4" t="s">
        <v>4576</v>
      </c>
      <c r="D456" s="4" t="s">
        <v>4576</v>
      </c>
    </row>
    <row r="457" spans="1:4" ht="15" x14ac:dyDescent="0.25">
      <c r="A457" s="4" t="s">
        <v>6072</v>
      </c>
      <c r="B457" s="4" t="s">
        <v>6755</v>
      </c>
      <c r="C457" s="4" t="s">
        <v>4576</v>
      </c>
      <c r="D457" s="4" t="s">
        <v>4576</v>
      </c>
    </row>
    <row r="458" spans="1:4" ht="15" x14ac:dyDescent="0.25">
      <c r="A458" s="4" t="s">
        <v>6072</v>
      </c>
      <c r="B458" s="4" t="s">
        <v>8028</v>
      </c>
      <c r="C458" s="4" t="s">
        <v>4576</v>
      </c>
      <c r="D458" s="4" t="s">
        <v>4576</v>
      </c>
    </row>
    <row r="459" spans="1:4" ht="15" x14ac:dyDescent="0.25">
      <c r="A459" s="4" t="s">
        <v>6072</v>
      </c>
      <c r="B459" s="4" t="s">
        <v>4545</v>
      </c>
      <c r="C459" s="4" t="s">
        <v>4576</v>
      </c>
      <c r="D459" s="4" t="s">
        <v>4576</v>
      </c>
    </row>
    <row r="460" spans="1:4" ht="15" x14ac:dyDescent="0.25">
      <c r="A460" s="4" t="s">
        <v>6072</v>
      </c>
      <c r="B460" s="4" t="s">
        <v>8229</v>
      </c>
      <c r="C460" s="4" t="s">
        <v>4576</v>
      </c>
      <c r="D460" s="4" t="s">
        <v>4576</v>
      </c>
    </row>
    <row r="461" spans="1:4" ht="15" x14ac:dyDescent="0.25">
      <c r="A461" s="4" t="s">
        <v>6072</v>
      </c>
      <c r="B461" s="4" t="s">
        <v>6754</v>
      </c>
      <c r="C461" s="4" t="s">
        <v>4576</v>
      </c>
      <c r="D461" s="4" t="s">
        <v>4576</v>
      </c>
    </row>
    <row r="462" spans="1:4" ht="15" x14ac:dyDescent="0.25">
      <c r="A462" s="4" t="s">
        <v>6072</v>
      </c>
      <c r="B462" s="4" t="s">
        <v>8193</v>
      </c>
      <c r="C462" s="4" t="s">
        <v>4576</v>
      </c>
      <c r="D462" s="4" t="s">
        <v>4576</v>
      </c>
    </row>
    <row r="463" spans="1:4" ht="15" x14ac:dyDescent="0.25">
      <c r="A463" s="4" t="s">
        <v>6072</v>
      </c>
      <c r="B463" s="4" t="s">
        <v>3351</v>
      </c>
      <c r="C463" s="4" t="s">
        <v>4576</v>
      </c>
      <c r="D463" s="4" t="s">
        <v>4576</v>
      </c>
    </row>
    <row r="464" spans="1:4" ht="15" x14ac:dyDescent="0.25">
      <c r="A464" s="4" t="s">
        <v>6072</v>
      </c>
      <c r="B464" s="4" t="s">
        <v>4547</v>
      </c>
      <c r="C464" s="4" t="s">
        <v>4576</v>
      </c>
      <c r="D464" s="4" t="s">
        <v>4576</v>
      </c>
    </row>
    <row r="465" spans="1:4" ht="15" x14ac:dyDescent="0.25">
      <c r="A465" s="4" t="s">
        <v>6072</v>
      </c>
      <c r="B465" s="4" t="s">
        <v>3355</v>
      </c>
      <c r="C465" s="4" t="s">
        <v>4576</v>
      </c>
      <c r="D465" s="4" t="s">
        <v>4576</v>
      </c>
    </row>
    <row r="466" spans="1:4" ht="15" x14ac:dyDescent="0.25">
      <c r="A466" s="4" t="s">
        <v>6072</v>
      </c>
      <c r="B466" s="4" t="s">
        <v>5143</v>
      </c>
      <c r="C466" s="4" t="s">
        <v>4576</v>
      </c>
      <c r="D466" s="4" t="s">
        <v>4576</v>
      </c>
    </row>
    <row r="467" spans="1:4" ht="15" x14ac:dyDescent="0.25">
      <c r="A467" s="4" t="s">
        <v>6072</v>
      </c>
      <c r="B467" s="4" t="s">
        <v>2764</v>
      </c>
      <c r="C467" s="4" t="s">
        <v>4576</v>
      </c>
      <c r="D467" s="4" t="s">
        <v>4576</v>
      </c>
    </row>
    <row r="468" spans="1:4" ht="15" x14ac:dyDescent="0.25">
      <c r="A468" s="4" t="s">
        <v>6072</v>
      </c>
      <c r="B468" s="4" t="s">
        <v>889</v>
      </c>
      <c r="C468" s="4" t="s">
        <v>4576</v>
      </c>
      <c r="D468" s="4" t="s">
        <v>4576</v>
      </c>
    </row>
    <row r="469" spans="1:4" ht="15" x14ac:dyDescent="0.25">
      <c r="A469" s="4" t="s">
        <v>6072</v>
      </c>
      <c r="B469" s="4" t="s">
        <v>2200</v>
      </c>
      <c r="C469" s="4" t="s">
        <v>4576</v>
      </c>
      <c r="D469" s="4" t="s">
        <v>4576</v>
      </c>
    </row>
    <row r="470" spans="1:4" ht="15" x14ac:dyDescent="0.25">
      <c r="A470" s="4" t="s">
        <v>6072</v>
      </c>
      <c r="B470" s="4" t="s">
        <v>6732</v>
      </c>
      <c r="C470" s="4" t="s">
        <v>4576</v>
      </c>
      <c r="D470" s="4" t="s">
        <v>4576</v>
      </c>
    </row>
    <row r="471" spans="1:4" ht="15" x14ac:dyDescent="0.25">
      <c r="A471" s="4" t="s">
        <v>6072</v>
      </c>
      <c r="B471" s="4" t="s">
        <v>4363</v>
      </c>
      <c r="C471" s="4" t="s">
        <v>4576</v>
      </c>
      <c r="D471" s="4" t="s">
        <v>4576</v>
      </c>
    </row>
    <row r="472" spans="1:4" ht="15" x14ac:dyDescent="0.25">
      <c r="A472" s="4" t="s">
        <v>6072</v>
      </c>
      <c r="B472" s="4" t="s">
        <v>7630</v>
      </c>
      <c r="C472" s="4" t="s">
        <v>4576</v>
      </c>
      <c r="D472" s="4" t="s">
        <v>4576</v>
      </c>
    </row>
    <row r="473" spans="1:4" ht="15" x14ac:dyDescent="0.25">
      <c r="A473" s="4" t="s">
        <v>6072</v>
      </c>
      <c r="B473" s="4" t="s">
        <v>2742</v>
      </c>
      <c r="C473" s="4" t="s">
        <v>4576</v>
      </c>
      <c r="D473" s="4" t="s">
        <v>4576</v>
      </c>
    </row>
    <row r="474" spans="1:4" ht="15" x14ac:dyDescent="0.25">
      <c r="A474" s="4" t="s">
        <v>6072</v>
      </c>
      <c r="B474" s="4" t="s">
        <v>4364</v>
      </c>
      <c r="C474" s="4" t="s">
        <v>4576</v>
      </c>
      <c r="D474" s="4" t="s">
        <v>4576</v>
      </c>
    </row>
    <row r="475" spans="1:4" ht="15" x14ac:dyDescent="0.25">
      <c r="A475" s="4" t="s">
        <v>6072</v>
      </c>
      <c r="B475" s="4" t="s">
        <v>3698</v>
      </c>
      <c r="C475" s="4" t="s">
        <v>4576</v>
      </c>
      <c r="D475" s="4" t="s">
        <v>4576</v>
      </c>
    </row>
    <row r="476" spans="1:4" ht="15" x14ac:dyDescent="0.25">
      <c r="A476" s="4" t="s">
        <v>6072</v>
      </c>
      <c r="B476" s="4" t="s">
        <v>681</v>
      </c>
      <c r="C476" s="4" t="s">
        <v>4576</v>
      </c>
      <c r="D476" s="4" t="s">
        <v>4576</v>
      </c>
    </row>
    <row r="477" spans="1:4" ht="15" x14ac:dyDescent="0.25">
      <c r="A477" s="4" t="s">
        <v>6072</v>
      </c>
      <c r="B477" s="4" t="s">
        <v>1007</v>
      </c>
      <c r="C477" s="4" t="s">
        <v>4576</v>
      </c>
      <c r="D477" s="4" t="s">
        <v>4576</v>
      </c>
    </row>
    <row r="478" spans="1:4" ht="15" x14ac:dyDescent="0.25">
      <c r="A478" s="4" t="s">
        <v>6072</v>
      </c>
      <c r="B478" s="4" t="s">
        <v>686</v>
      </c>
      <c r="C478" s="4" t="s">
        <v>4576</v>
      </c>
      <c r="D478" s="4" t="s">
        <v>4576</v>
      </c>
    </row>
    <row r="479" spans="1:4" ht="15" x14ac:dyDescent="0.25">
      <c r="A479" s="4" t="s">
        <v>6072</v>
      </c>
      <c r="B479" s="4" t="s">
        <v>882</v>
      </c>
      <c r="C479" s="4" t="s">
        <v>4576</v>
      </c>
      <c r="D479" s="4" t="s">
        <v>4576</v>
      </c>
    </row>
    <row r="480" spans="1:4" ht="15" x14ac:dyDescent="0.25">
      <c r="A480" s="4" t="s">
        <v>6072</v>
      </c>
      <c r="B480" s="4" t="s">
        <v>566</v>
      </c>
      <c r="C480" s="4" t="s">
        <v>4576</v>
      </c>
      <c r="D480" s="4" t="s">
        <v>4576</v>
      </c>
    </row>
    <row r="481" spans="1:4" ht="15" x14ac:dyDescent="0.25">
      <c r="A481" s="4" t="s">
        <v>6072</v>
      </c>
      <c r="B481" s="4" t="s">
        <v>1444</v>
      </c>
      <c r="C481" s="4" t="s">
        <v>4576</v>
      </c>
      <c r="D481" s="4" t="s">
        <v>4576</v>
      </c>
    </row>
    <row r="482" spans="1:4" ht="15" x14ac:dyDescent="0.25">
      <c r="A482" s="4" t="s">
        <v>6072</v>
      </c>
      <c r="B482" s="4" t="s">
        <v>3053</v>
      </c>
      <c r="C482" s="4" t="s">
        <v>4576</v>
      </c>
      <c r="D482" s="4" t="s">
        <v>4576</v>
      </c>
    </row>
    <row r="483" spans="1:4" ht="15" x14ac:dyDescent="0.25">
      <c r="A483" s="4" t="s">
        <v>6072</v>
      </c>
      <c r="B483" s="4" t="s">
        <v>5681</v>
      </c>
      <c r="C483" s="4" t="s">
        <v>4576</v>
      </c>
      <c r="D483" s="4" t="s">
        <v>4576</v>
      </c>
    </row>
    <row r="484" spans="1:4" ht="15" x14ac:dyDescent="0.25">
      <c r="A484" s="4" t="s">
        <v>6072</v>
      </c>
      <c r="B484" s="4" t="s">
        <v>4404</v>
      </c>
      <c r="C484" s="4" t="s">
        <v>4576</v>
      </c>
      <c r="D484" s="4" t="s">
        <v>4576</v>
      </c>
    </row>
    <row r="485" spans="1:4" ht="15" x14ac:dyDescent="0.25">
      <c r="A485" s="4" t="s">
        <v>6072</v>
      </c>
      <c r="B485" s="4" t="s">
        <v>2561</v>
      </c>
      <c r="C485" s="4" t="s">
        <v>4576</v>
      </c>
      <c r="D485" s="4" t="s">
        <v>4576</v>
      </c>
    </row>
    <row r="486" spans="1:4" ht="15" x14ac:dyDescent="0.25">
      <c r="A486" s="4" t="s">
        <v>6072</v>
      </c>
      <c r="B486" s="4" t="s">
        <v>3052</v>
      </c>
      <c r="C486" s="4" t="s">
        <v>4576</v>
      </c>
      <c r="D486" s="4" t="s">
        <v>4576</v>
      </c>
    </row>
    <row r="487" spans="1:4" ht="15" x14ac:dyDescent="0.25">
      <c r="A487" s="4" t="s">
        <v>6072</v>
      </c>
      <c r="B487" s="4" t="s">
        <v>890</v>
      </c>
      <c r="C487" s="4" t="s">
        <v>4576</v>
      </c>
      <c r="D487" s="4" t="s">
        <v>4576</v>
      </c>
    </row>
    <row r="488" spans="1:4" ht="15" x14ac:dyDescent="0.25">
      <c r="A488" s="4" t="s">
        <v>6072</v>
      </c>
      <c r="B488" s="4" t="s">
        <v>2562</v>
      </c>
      <c r="C488" s="4" t="s">
        <v>4576</v>
      </c>
      <c r="D488" s="4" t="s">
        <v>4576</v>
      </c>
    </row>
    <row r="489" spans="1:4" ht="15" x14ac:dyDescent="0.25">
      <c r="A489" s="4" t="s">
        <v>6072</v>
      </c>
      <c r="B489" s="4" t="s">
        <v>1947</v>
      </c>
      <c r="C489" s="4" t="s">
        <v>4576</v>
      </c>
      <c r="D489" s="4" t="s">
        <v>4576</v>
      </c>
    </row>
    <row r="490" spans="1:4" ht="15" x14ac:dyDescent="0.25">
      <c r="A490" s="4" t="s">
        <v>6072</v>
      </c>
      <c r="B490" s="4" t="s">
        <v>4677</v>
      </c>
      <c r="C490" s="4" t="s">
        <v>4576</v>
      </c>
      <c r="D490" s="4" t="s">
        <v>4576</v>
      </c>
    </row>
    <row r="491" spans="1:4" ht="15" x14ac:dyDescent="0.25">
      <c r="A491" s="4" t="s">
        <v>6072</v>
      </c>
      <c r="B491" s="4" t="s">
        <v>1560</v>
      </c>
      <c r="C491" s="4" t="s">
        <v>4576</v>
      </c>
      <c r="D491" s="4" t="s">
        <v>4576</v>
      </c>
    </row>
    <row r="492" spans="1:4" ht="15" x14ac:dyDescent="0.25">
      <c r="A492" s="4" t="s">
        <v>6072</v>
      </c>
      <c r="B492" s="4" t="s">
        <v>850</v>
      </c>
      <c r="C492" s="4" t="s">
        <v>4576</v>
      </c>
      <c r="D492" s="4" t="s">
        <v>4576</v>
      </c>
    </row>
    <row r="493" spans="1:4" ht="15" x14ac:dyDescent="0.25">
      <c r="A493" s="4" t="s">
        <v>6072</v>
      </c>
      <c r="B493" s="4" t="s">
        <v>348</v>
      </c>
      <c r="C493" s="4" t="s">
        <v>4576</v>
      </c>
      <c r="D493" s="4" t="s">
        <v>4576</v>
      </c>
    </row>
    <row r="494" spans="1:4" ht="15" x14ac:dyDescent="0.25">
      <c r="A494" s="4" t="s">
        <v>6072</v>
      </c>
      <c r="B494" s="4" t="s">
        <v>4052</v>
      </c>
      <c r="C494" s="4" t="s">
        <v>4576</v>
      </c>
      <c r="D494" s="4" t="s">
        <v>4576</v>
      </c>
    </row>
    <row r="495" spans="1:4" ht="15" x14ac:dyDescent="0.25">
      <c r="A495" s="4" t="s">
        <v>6072</v>
      </c>
      <c r="B495" s="4" t="s">
        <v>3054</v>
      </c>
      <c r="C495" s="4" t="s">
        <v>4576</v>
      </c>
      <c r="D495" s="4" t="s">
        <v>4576</v>
      </c>
    </row>
    <row r="496" spans="1:4" ht="15" x14ac:dyDescent="0.25">
      <c r="A496" s="4" t="s">
        <v>6072</v>
      </c>
      <c r="B496" s="4" t="s">
        <v>4939</v>
      </c>
      <c r="C496" s="4" t="s">
        <v>4576</v>
      </c>
      <c r="D496" s="4" t="s">
        <v>4576</v>
      </c>
    </row>
    <row r="497" spans="1:4" ht="15" x14ac:dyDescent="0.25">
      <c r="A497" s="4" t="s">
        <v>6072</v>
      </c>
      <c r="B497" s="4" t="s">
        <v>4050</v>
      </c>
      <c r="C497" s="4" t="s">
        <v>4576</v>
      </c>
      <c r="D497" s="4" t="s">
        <v>4576</v>
      </c>
    </row>
    <row r="498" spans="1:4" ht="15" x14ac:dyDescent="0.25">
      <c r="A498" s="4" t="s">
        <v>6072</v>
      </c>
      <c r="B498" s="4" t="s">
        <v>1661</v>
      </c>
      <c r="C498" s="4" t="s">
        <v>4576</v>
      </c>
      <c r="D498" s="4" t="s">
        <v>4576</v>
      </c>
    </row>
    <row r="499" spans="1:4" ht="15" x14ac:dyDescent="0.25">
      <c r="A499" s="4" t="s">
        <v>6072</v>
      </c>
      <c r="B499" s="4" t="s">
        <v>2206</v>
      </c>
      <c r="C499" s="4" t="s">
        <v>4576</v>
      </c>
      <c r="D499" s="4" t="s">
        <v>4576</v>
      </c>
    </row>
    <row r="500" spans="1:4" ht="15" x14ac:dyDescent="0.25">
      <c r="A500" s="4" t="s">
        <v>6072</v>
      </c>
      <c r="B500" s="4" t="s">
        <v>4049</v>
      </c>
      <c r="C500" s="4" t="s">
        <v>4576</v>
      </c>
      <c r="D500" s="4" t="s">
        <v>4576</v>
      </c>
    </row>
    <row r="501" spans="1:4" ht="15" x14ac:dyDescent="0.25">
      <c r="A501" s="4" t="s">
        <v>6072</v>
      </c>
      <c r="B501" s="4" t="s">
        <v>4590</v>
      </c>
      <c r="C501" s="4" t="s">
        <v>4576</v>
      </c>
      <c r="D501" s="4" t="s">
        <v>4576</v>
      </c>
    </row>
    <row r="502" spans="1:4" ht="15" x14ac:dyDescent="0.25">
      <c r="A502" s="4" t="s">
        <v>6072</v>
      </c>
      <c r="B502" s="4" t="s">
        <v>4575</v>
      </c>
      <c r="C502" s="4" t="s">
        <v>4576</v>
      </c>
      <c r="D502" s="4" t="s">
        <v>4576</v>
      </c>
    </row>
    <row r="503" spans="1:4" ht="15" x14ac:dyDescent="0.25">
      <c r="A503" s="4" t="s">
        <v>6072</v>
      </c>
      <c r="B503" s="4" t="s">
        <v>4051</v>
      </c>
      <c r="C503" s="4" t="s">
        <v>4576</v>
      </c>
      <c r="D503" s="4" t="s">
        <v>4576</v>
      </c>
    </row>
    <row r="504" spans="1:4" ht="15" x14ac:dyDescent="0.25">
      <c r="A504" s="4" t="s">
        <v>6072</v>
      </c>
      <c r="B504" s="4" t="s">
        <v>3051</v>
      </c>
      <c r="C504" s="4" t="s">
        <v>4576</v>
      </c>
      <c r="D504" s="4" t="s">
        <v>4576</v>
      </c>
    </row>
    <row r="505" spans="1:4" ht="15" x14ac:dyDescent="0.25">
      <c r="A505" s="4" t="s">
        <v>6072</v>
      </c>
      <c r="B505" s="4" t="s">
        <v>1966</v>
      </c>
      <c r="C505" s="4" t="s">
        <v>4576</v>
      </c>
      <c r="D505" s="4" t="s">
        <v>4576</v>
      </c>
    </row>
    <row r="506" spans="1:4" ht="15" x14ac:dyDescent="0.25">
      <c r="A506" s="4" t="s">
        <v>6072</v>
      </c>
      <c r="B506" s="4" t="s">
        <v>8737</v>
      </c>
      <c r="C506" s="4" t="s">
        <v>4576</v>
      </c>
      <c r="D506" s="4" t="s">
        <v>4576</v>
      </c>
    </row>
    <row r="507" spans="1:4" ht="15" x14ac:dyDescent="0.25">
      <c r="A507" s="4" t="s">
        <v>6072</v>
      </c>
      <c r="B507" s="4" t="s">
        <v>6753</v>
      </c>
      <c r="C507" s="4" t="s">
        <v>4576</v>
      </c>
      <c r="D507" s="4" t="s">
        <v>4576</v>
      </c>
    </row>
    <row r="508" spans="1:4" ht="15" x14ac:dyDescent="0.25">
      <c r="A508" s="4" t="s">
        <v>6072</v>
      </c>
      <c r="B508" s="4" t="s">
        <v>1964</v>
      </c>
      <c r="C508" s="4" t="s">
        <v>4576</v>
      </c>
      <c r="D508" s="4" t="s">
        <v>4576</v>
      </c>
    </row>
    <row r="509" spans="1:4" ht="15" x14ac:dyDescent="0.25">
      <c r="A509" s="4" t="s">
        <v>6072</v>
      </c>
      <c r="B509" s="4" t="s">
        <v>8036</v>
      </c>
      <c r="C509" s="4" t="s">
        <v>4576</v>
      </c>
      <c r="D509" s="4" t="s">
        <v>4576</v>
      </c>
    </row>
    <row r="510" spans="1:4" ht="15" x14ac:dyDescent="0.25">
      <c r="A510" s="4" t="s">
        <v>6072</v>
      </c>
      <c r="B510" s="4" t="s">
        <v>6440</v>
      </c>
      <c r="C510" s="4" t="s">
        <v>4576</v>
      </c>
      <c r="D510" s="4" t="s">
        <v>4576</v>
      </c>
    </row>
    <row r="511" spans="1:4" ht="15" x14ac:dyDescent="0.25">
      <c r="A511" s="4" t="s">
        <v>6072</v>
      </c>
      <c r="B511" s="4" t="s">
        <v>4406</v>
      </c>
      <c r="C511" s="4" t="s">
        <v>4576</v>
      </c>
      <c r="D511" s="4" t="s">
        <v>4576</v>
      </c>
    </row>
    <row r="512" spans="1:4" ht="15" x14ac:dyDescent="0.25">
      <c r="A512" s="4" t="s">
        <v>6072</v>
      </c>
      <c r="B512" s="4" t="s">
        <v>7363</v>
      </c>
      <c r="C512" s="4" t="s">
        <v>4576</v>
      </c>
      <c r="D512" s="4" t="s">
        <v>4576</v>
      </c>
    </row>
    <row r="513" spans="1:4" ht="15" x14ac:dyDescent="0.25">
      <c r="A513" s="4" t="s">
        <v>6072</v>
      </c>
      <c r="B513" s="4" t="s">
        <v>3055</v>
      </c>
      <c r="C513" s="4" t="s">
        <v>4576</v>
      </c>
      <c r="D513" s="4" t="s">
        <v>4576</v>
      </c>
    </row>
    <row r="514" spans="1:4" ht="15" x14ac:dyDescent="0.25">
      <c r="A514" s="4" t="s">
        <v>6072</v>
      </c>
      <c r="B514" s="4" t="s">
        <v>7361</v>
      </c>
      <c r="C514" s="4" t="s">
        <v>4576</v>
      </c>
      <c r="D514" s="4" t="s">
        <v>4576</v>
      </c>
    </row>
    <row r="515" spans="1:4" ht="15" x14ac:dyDescent="0.25">
      <c r="A515" s="4" t="s">
        <v>6072</v>
      </c>
      <c r="B515" s="4" t="s">
        <v>5410</v>
      </c>
      <c r="C515" s="4" t="s">
        <v>4576</v>
      </c>
      <c r="D515" s="4" t="s">
        <v>4576</v>
      </c>
    </row>
    <row r="516" spans="1:4" ht="15" x14ac:dyDescent="0.25">
      <c r="A516" s="4" t="s">
        <v>6072</v>
      </c>
      <c r="B516" s="4" t="s">
        <v>2519</v>
      </c>
      <c r="C516" s="4" t="s">
        <v>4576</v>
      </c>
      <c r="D516" s="4" t="s">
        <v>4576</v>
      </c>
    </row>
    <row r="517" spans="1:4" ht="15" x14ac:dyDescent="0.25">
      <c r="A517" s="4" t="s">
        <v>6072</v>
      </c>
      <c r="B517" s="4" t="s">
        <v>1967</v>
      </c>
      <c r="C517" s="4" t="s">
        <v>4576</v>
      </c>
      <c r="D517" s="4" t="s">
        <v>4576</v>
      </c>
    </row>
    <row r="518" spans="1:4" ht="15" x14ac:dyDescent="0.25">
      <c r="A518" s="4" t="s">
        <v>6072</v>
      </c>
      <c r="B518" s="4" t="s">
        <v>3058</v>
      </c>
      <c r="C518" s="4" t="s">
        <v>4576</v>
      </c>
      <c r="D518" s="4" t="s">
        <v>4576</v>
      </c>
    </row>
    <row r="519" spans="1:4" ht="15" x14ac:dyDescent="0.25">
      <c r="A519" s="4" t="s">
        <v>6072</v>
      </c>
      <c r="B519" s="4" t="s">
        <v>7301</v>
      </c>
      <c r="C519" s="4" t="s">
        <v>4576</v>
      </c>
      <c r="D519" s="4" t="s">
        <v>4576</v>
      </c>
    </row>
    <row r="520" spans="1:4" ht="15" x14ac:dyDescent="0.25">
      <c r="A520" s="4" t="s">
        <v>6072</v>
      </c>
      <c r="B520" s="4" t="s">
        <v>2773</v>
      </c>
      <c r="C520" s="4" t="s">
        <v>4576</v>
      </c>
      <c r="D520" s="4" t="s">
        <v>4576</v>
      </c>
    </row>
    <row r="521" spans="1:4" ht="15" x14ac:dyDescent="0.25">
      <c r="A521" s="4" t="s">
        <v>6072</v>
      </c>
      <c r="B521" s="4" t="s">
        <v>3057</v>
      </c>
      <c r="C521" s="4" t="s">
        <v>4576</v>
      </c>
      <c r="D521" s="4" t="s">
        <v>4576</v>
      </c>
    </row>
    <row r="522" spans="1:4" ht="15" x14ac:dyDescent="0.25">
      <c r="A522" s="4" t="s">
        <v>6072</v>
      </c>
      <c r="B522" s="4" t="s">
        <v>891</v>
      </c>
      <c r="C522" s="4" t="s">
        <v>4576</v>
      </c>
      <c r="D522" s="4" t="s">
        <v>4576</v>
      </c>
    </row>
    <row r="523" spans="1:4" ht="15" x14ac:dyDescent="0.25">
      <c r="A523" s="4" t="s">
        <v>6072</v>
      </c>
      <c r="B523" s="4" t="s">
        <v>3056</v>
      </c>
      <c r="C523" s="4" t="s">
        <v>4576</v>
      </c>
      <c r="D523" s="4" t="s">
        <v>4576</v>
      </c>
    </row>
    <row r="524" spans="1:4" ht="15" x14ac:dyDescent="0.25">
      <c r="A524" s="4" t="s">
        <v>6072</v>
      </c>
      <c r="B524" s="4" t="s">
        <v>8747</v>
      </c>
      <c r="C524" s="4" t="s">
        <v>4576</v>
      </c>
      <c r="D524" s="4" t="s">
        <v>4576</v>
      </c>
    </row>
    <row r="525" spans="1:4" ht="15" x14ac:dyDescent="0.25">
      <c r="A525" s="4" t="s">
        <v>6072</v>
      </c>
      <c r="B525" s="4" t="s">
        <v>7133</v>
      </c>
      <c r="C525" s="4" t="s">
        <v>4576</v>
      </c>
      <c r="D525" s="4" t="s">
        <v>4576</v>
      </c>
    </row>
    <row r="526" spans="1:4" ht="15" x14ac:dyDescent="0.25">
      <c r="A526" s="4" t="s">
        <v>6072</v>
      </c>
      <c r="B526" s="4" t="s">
        <v>5411</v>
      </c>
      <c r="C526" s="4" t="s">
        <v>4576</v>
      </c>
      <c r="D526" s="4" t="s">
        <v>4576</v>
      </c>
    </row>
    <row r="527" spans="1:4" ht="15" x14ac:dyDescent="0.25">
      <c r="A527" s="4" t="s">
        <v>6072</v>
      </c>
      <c r="B527" s="4" t="s">
        <v>3361</v>
      </c>
      <c r="C527" s="4" t="s">
        <v>4576</v>
      </c>
      <c r="D527" s="4" t="s">
        <v>4576</v>
      </c>
    </row>
    <row r="528" spans="1:4" ht="15" x14ac:dyDescent="0.25">
      <c r="A528" s="4" t="s">
        <v>6072</v>
      </c>
      <c r="B528" s="4" t="s">
        <v>7362</v>
      </c>
      <c r="C528" s="4" t="s">
        <v>4576</v>
      </c>
      <c r="D528" s="4" t="s">
        <v>4576</v>
      </c>
    </row>
    <row r="529" spans="1:4" ht="15" x14ac:dyDescent="0.25">
      <c r="A529" s="4" t="s">
        <v>6072</v>
      </c>
      <c r="B529" s="4" t="s">
        <v>4048</v>
      </c>
      <c r="C529" s="4" t="s">
        <v>4576</v>
      </c>
      <c r="D529" s="4" t="s">
        <v>4576</v>
      </c>
    </row>
    <row r="530" spans="1:4" ht="15" x14ac:dyDescent="0.25">
      <c r="A530" s="4" t="s">
        <v>6072</v>
      </c>
      <c r="B530" s="4" t="s">
        <v>8836</v>
      </c>
      <c r="C530" s="4" t="s">
        <v>4576</v>
      </c>
      <c r="D530" s="4" t="s">
        <v>4576</v>
      </c>
    </row>
    <row r="531" spans="1:4" ht="15" x14ac:dyDescent="0.25">
      <c r="A531" s="4" t="s">
        <v>6072</v>
      </c>
      <c r="B531" s="4" t="s">
        <v>3350</v>
      </c>
      <c r="C531" s="4" t="s">
        <v>4576</v>
      </c>
      <c r="D531" s="4" t="s">
        <v>4576</v>
      </c>
    </row>
    <row r="532" spans="1:4" ht="15" x14ac:dyDescent="0.25">
      <c r="A532" s="4" t="s">
        <v>6072</v>
      </c>
      <c r="B532" s="4" t="s">
        <v>7984</v>
      </c>
      <c r="C532" s="4" t="s">
        <v>4576</v>
      </c>
      <c r="D532" s="4" t="s">
        <v>4576</v>
      </c>
    </row>
    <row r="533" spans="1:4" ht="15" x14ac:dyDescent="0.25">
      <c r="A533" s="4" t="s">
        <v>6072</v>
      </c>
      <c r="B533" s="4" t="s">
        <v>8987</v>
      </c>
      <c r="C533" s="4" t="s">
        <v>4576</v>
      </c>
      <c r="D533" s="4" t="s">
        <v>4576</v>
      </c>
    </row>
    <row r="534" spans="1:4" ht="15" x14ac:dyDescent="0.25">
      <c r="A534" s="4" t="s">
        <v>6072</v>
      </c>
      <c r="B534" s="4" t="s">
        <v>3694</v>
      </c>
      <c r="C534" s="4" t="s">
        <v>4576</v>
      </c>
      <c r="D534" s="4" t="s">
        <v>4576</v>
      </c>
    </row>
    <row r="535" spans="1:4" ht="15" x14ac:dyDescent="0.25">
      <c r="A535" s="4" t="s">
        <v>6072</v>
      </c>
      <c r="B535" s="4" t="s">
        <v>332</v>
      </c>
      <c r="C535" s="4" t="s">
        <v>4576</v>
      </c>
      <c r="D535" s="4" t="s">
        <v>4576</v>
      </c>
    </row>
    <row r="536" spans="1:4" ht="15" x14ac:dyDescent="0.25">
      <c r="A536" s="4" t="s">
        <v>6072</v>
      </c>
      <c r="B536" s="4" t="s">
        <v>2208</v>
      </c>
      <c r="C536" s="4" t="s">
        <v>4576</v>
      </c>
      <c r="D536" s="4" t="s">
        <v>4576</v>
      </c>
    </row>
    <row r="537" spans="1:4" ht="15" x14ac:dyDescent="0.25">
      <c r="A537" s="4" t="s">
        <v>6072</v>
      </c>
      <c r="B537" s="4" t="s">
        <v>6368</v>
      </c>
      <c r="C537" s="4" t="s">
        <v>4576</v>
      </c>
      <c r="D537" s="4" t="s">
        <v>4576</v>
      </c>
    </row>
    <row r="538" spans="1:4" ht="15" x14ac:dyDescent="0.25">
      <c r="A538" s="4" t="s">
        <v>6072</v>
      </c>
      <c r="B538" s="4" t="s">
        <v>4040</v>
      </c>
      <c r="C538" s="4" t="s">
        <v>4576</v>
      </c>
      <c r="D538" s="4" t="s">
        <v>4576</v>
      </c>
    </row>
    <row r="539" spans="1:4" ht="15" x14ac:dyDescent="0.25">
      <c r="A539" s="4" t="s">
        <v>6072</v>
      </c>
      <c r="B539" s="4" t="s">
        <v>684</v>
      </c>
      <c r="C539" s="4" t="s">
        <v>4576</v>
      </c>
      <c r="D539" s="4" t="s">
        <v>4576</v>
      </c>
    </row>
    <row r="540" spans="1:4" ht="15" x14ac:dyDescent="0.25">
      <c r="A540" s="4" t="s">
        <v>6072</v>
      </c>
      <c r="B540" s="4" t="s">
        <v>4039</v>
      </c>
      <c r="C540" s="4"/>
      <c r="D540" s="4"/>
    </row>
    <row r="541" spans="1:4" ht="15" x14ac:dyDescent="0.25">
      <c r="A541" s="4" t="s">
        <v>6072</v>
      </c>
      <c r="B541" s="4" t="s">
        <v>4033</v>
      </c>
      <c r="C541" s="4" t="s">
        <v>4576</v>
      </c>
      <c r="D541" s="4" t="s">
        <v>4576</v>
      </c>
    </row>
    <row r="542" spans="1:4" ht="15" x14ac:dyDescent="0.25">
      <c r="A542" s="4" t="s">
        <v>6072</v>
      </c>
      <c r="B542" s="4" t="s">
        <v>3362</v>
      </c>
      <c r="C542" s="4" t="s">
        <v>4576</v>
      </c>
      <c r="D542" s="4" t="s">
        <v>4576</v>
      </c>
    </row>
    <row r="543" spans="1:4" ht="15" x14ac:dyDescent="0.25">
      <c r="A543" s="4" t="s">
        <v>6072</v>
      </c>
      <c r="B543" s="4" t="s">
        <v>4041</v>
      </c>
      <c r="C543" s="4" t="s">
        <v>4576</v>
      </c>
      <c r="D543" s="4" t="s">
        <v>4576</v>
      </c>
    </row>
    <row r="544" spans="1:4" ht="15" x14ac:dyDescent="0.25">
      <c r="A544" s="4" t="s">
        <v>6072</v>
      </c>
      <c r="B544" s="4" t="s">
        <v>4037</v>
      </c>
      <c r="C544" s="4" t="s">
        <v>4576</v>
      </c>
      <c r="D544" s="4" t="s">
        <v>4576</v>
      </c>
    </row>
    <row r="545" spans="1:4" ht="15" x14ac:dyDescent="0.25">
      <c r="A545" s="4" t="s">
        <v>6072</v>
      </c>
      <c r="B545" s="4" t="s">
        <v>4036</v>
      </c>
      <c r="C545" s="4" t="s">
        <v>4576</v>
      </c>
      <c r="D545" s="4" t="s">
        <v>4576</v>
      </c>
    </row>
    <row r="546" spans="1:4" ht="15" x14ac:dyDescent="0.25">
      <c r="A546" s="4" t="s">
        <v>6072</v>
      </c>
      <c r="B546" s="4" t="s">
        <v>4035</v>
      </c>
      <c r="C546" s="4" t="s">
        <v>4576</v>
      </c>
      <c r="D546" s="4" t="s">
        <v>4576</v>
      </c>
    </row>
    <row r="547" spans="1:4" ht="15" x14ac:dyDescent="0.25">
      <c r="A547" s="4" t="s">
        <v>6072</v>
      </c>
      <c r="B547" s="4" t="s">
        <v>2648</v>
      </c>
      <c r="C547" s="4" t="s">
        <v>4576</v>
      </c>
      <c r="D547" s="4" t="s">
        <v>4576</v>
      </c>
    </row>
    <row r="548" spans="1:4" ht="15" x14ac:dyDescent="0.25">
      <c r="A548" s="4" t="s">
        <v>6072</v>
      </c>
      <c r="B548" s="4" t="s">
        <v>4034</v>
      </c>
      <c r="C548" s="4" t="s">
        <v>4576</v>
      </c>
      <c r="D548" s="4" t="s">
        <v>4576</v>
      </c>
    </row>
    <row r="549" spans="1:4" ht="15" x14ac:dyDescent="0.25">
      <c r="A549" s="4" t="s">
        <v>6072</v>
      </c>
      <c r="B549" s="4" t="s">
        <v>4577</v>
      </c>
      <c r="C549" s="4"/>
      <c r="D549" s="4"/>
    </row>
    <row r="550" spans="1:4" ht="15" x14ac:dyDescent="0.25">
      <c r="A550" s="4" t="s">
        <v>6072</v>
      </c>
      <c r="B550" s="4" t="s">
        <v>1034</v>
      </c>
      <c r="C550" s="4" t="s">
        <v>4576</v>
      </c>
      <c r="D550" s="4" t="s">
        <v>4576</v>
      </c>
    </row>
    <row r="551" spans="1:4" ht="15" x14ac:dyDescent="0.25">
      <c r="A551" s="4" t="s">
        <v>6072</v>
      </c>
      <c r="B551" s="4" t="s">
        <v>888</v>
      </c>
      <c r="C551" s="4" t="s">
        <v>4576</v>
      </c>
      <c r="D551" s="4" t="s">
        <v>4576</v>
      </c>
    </row>
    <row r="552" spans="1:4" ht="15" x14ac:dyDescent="0.25">
      <c r="A552" s="4" t="s">
        <v>6072</v>
      </c>
      <c r="B552" s="4" t="s">
        <v>6699</v>
      </c>
      <c r="C552" s="4" t="s">
        <v>4576</v>
      </c>
      <c r="D552" s="4" t="s">
        <v>4576</v>
      </c>
    </row>
    <row r="553" spans="1:4" ht="15" x14ac:dyDescent="0.25">
      <c r="A553" s="4" t="s">
        <v>6072</v>
      </c>
      <c r="B553" s="4" t="s">
        <v>5713</v>
      </c>
      <c r="C553" s="4" t="s">
        <v>4576</v>
      </c>
      <c r="D553" s="4" t="s">
        <v>4576</v>
      </c>
    </row>
    <row r="554" spans="1:4" ht="15" x14ac:dyDescent="0.25">
      <c r="A554" s="4" t="s">
        <v>6072</v>
      </c>
      <c r="B554" s="4" t="s">
        <v>5412</v>
      </c>
      <c r="C554" s="4" t="s">
        <v>4576</v>
      </c>
      <c r="D554" s="4" t="s">
        <v>4576</v>
      </c>
    </row>
    <row r="555" spans="1:4" ht="15" x14ac:dyDescent="0.25">
      <c r="A555" s="4" t="s">
        <v>6072</v>
      </c>
      <c r="B555" s="4" t="s">
        <v>4763</v>
      </c>
      <c r="C555" s="4" t="s">
        <v>4576</v>
      </c>
      <c r="D555" s="4" t="s">
        <v>4576</v>
      </c>
    </row>
    <row r="556" spans="1:4" ht="15" x14ac:dyDescent="0.25">
      <c r="A556" s="4" t="s">
        <v>6072</v>
      </c>
      <c r="B556" s="4" t="s">
        <v>1562</v>
      </c>
      <c r="C556" s="4" t="s">
        <v>4576</v>
      </c>
      <c r="D556" s="4" t="s">
        <v>4576</v>
      </c>
    </row>
    <row r="557" spans="1:4" ht="15" x14ac:dyDescent="0.25">
      <c r="A557" s="4" t="s">
        <v>6072</v>
      </c>
      <c r="B557" s="4" t="s">
        <v>2203</v>
      </c>
      <c r="C557" s="4" t="s">
        <v>4576</v>
      </c>
      <c r="D557" s="4" t="s">
        <v>4576</v>
      </c>
    </row>
    <row r="558" spans="1:4" ht="15" x14ac:dyDescent="0.25">
      <c r="A558" s="4" t="s">
        <v>6072</v>
      </c>
      <c r="B558" s="4" t="s">
        <v>7170</v>
      </c>
      <c r="C558" s="4" t="s">
        <v>4576</v>
      </c>
      <c r="D558" s="4" t="s">
        <v>4576</v>
      </c>
    </row>
    <row r="559" spans="1:4" ht="15" x14ac:dyDescent="0.25">
      <c r="A559" s="4" t="s">
        <v>6072</v>
      </c>
      <c r="B559" s="4" t="s">
        <v>6757</v>
      </c>
      <c r="C559" s="4" t="s">
        <v>4576</v>
      </c>
      <c r="D559" s="4" t="s">
        <v>4576</v>
      </c>
    </row>
    <row r="560" spans="1:4" ht="15" x14ac:dyDescent="0.25">
      <c r="A560" s="4" t="s">
        <v>6072</v>
      </c>
      <c r="B560" s="4" t="s">
        <v>802</v>
      </c>
      <c r="C560" s="4" t="s">
        <v>4576</v>
      </c>
      <c r="D560" s="4" t="s">
        <v>4576</v>
      </c>
    </row>
    <row r="561" spans="1:4" ht="15" x14ac:dyDescent="0.25">
      <c r="A561" s="4" t="s">
        <v>6072</v>
      </c>
      <c r="B561" s="4" t="s">
        <v>4046</v>
      </c>
      <c r="C561" s="4" t="s">
        <v>4576</v>
      </c>
      <c r="D561" s="4" t="s">
        <v>4576</v>
      </c>
    </row>
    <row r="562" spans="1:4" ht="15" x14ac:dyDescent="0.25">
      <c r="A562" s="4" t="s">
        <v>6072</v>
      </c>
      <c r="B562" s="4" t="s">
        <v>4045</v>
      </c>
      <c r="C562" s="4" t="s">
        <v>4576</v>
      </c>
      <c r="D562" s="4" t="s">
        <v>4576</v>
      </c>
    </row>
    <row r="563" spans="1:4" ht="15" x14ac:dyDescent="0.25">
      <c r="A563" s="4" t="s">
        <v>6072</v>
      </c>
      <c r="B563" s="4" t="s">
        <v>2207</v>
      </c>
      <c r="C563" s="4" t="s">
        <v>4576</v>
      </c>
      <c r="D563" s="4" t="s">
        <v>4576</v>
      </c>
    </row>
    <row r="564" spans="1:4" ht="15" x14ac:dyDescent="0.25">
      <c r="A564" s="4" t="s">
        <v>6072</v>
      </c>
      <c r="B564" s="4" t="s">
        <v>5413</v>
      </c>
      <c r="C564" s="4" t="s">
        <v>4576</v>
      </c>
      <c r="D564" s="4" t="s">
        <v>4576</v>
      </c>
    </row>
    <row r="565" spans="1:4" ht="15" x14ac:dyDescent="0.25">
      <c r="A565" s="4" t="s">
        <v>6072</v>
      </c>
      <c r="B565" s="4" t="s">
        <v>898</v>
      </c>
      <c r="C565" s="4" t="s">
        <v>4576</v>
      </c>
      <c r="D565" s="4" t="s">
        <v>4576</v>
      </c>
    </row>
    <row r="566" spans="1:4" ht="15" x14ac:dyDescent="0.25">
      <c r="A566" s="4" t="s">
        <v>6072</v>
      </c>
      <c r="B566" s="4" t="s">
        <v>2776</v>
      </c>
      <c r="C566" s="4" t="s">
        <v>4576</v>
      </c>
      <c r="D566" s="4" t="s">
        <v>4576</v>
      </c>
    </row>
    <row r="567" spans="1:4" ht="15" x14ac:dyDescent="0.25">
      <c r="A567" s="4" t="s">
        <v>6072</v>
      </c>
      <c r="B567" s="4" t="s">
        <v>2547</v>
      </c>
      <c r="C567" s="4" t="s">
        <v>4576</v>
      </c>
      <c r="D567" s="4" t="s">
        <v>4576</v>
      </c>
    </row>
    <row r="568" spans="1:4" ht="15" x14ac:dyDescent="0.25">
      <c r="A568" s="4" t="s">
        <v>6072</v>
      </c>
      <c r="B568" s="4" t="s">
        <v>6747</v>
      </c>
      <c r="C568" s="4" t="s">
        <v>4576</v>
      </c>
      <c r="D568" s="4" t="s">
        <v>4576</v>
      </c>
    </row>
    <row r="569" spans="1:4" ht="15" x14ac:dyDescent="0.25">
      <c r="A569" s="4" t="s">
        <v>6072</v>
      </c>
      <c r="B569" s="4" t="s">
        <v>3359</v>
      </c>
      <c r="C569" s="4" t="s">
        <v>4576</v>
      </c>
      <c r="D569" s="4" t="s">
        <v>4576</v>
      </c>
    </row>
    <row r="570" spans="1:4" ht="15" x14ac:dyDescent="0.25">
      <c r="A570" s="4" t="s">
        <v>6072</v>
      </c>
      <c r="B570" s="4" t="s">
        <v>3702</v>
      </c>
      <c r="C570" s="4" t="s">
        <v>4576</v>
      </c>
      <c r="D570" s="4" t="s">
        <v>4576</v>
      </c>
    </row>
    <row r="571" spans="1:4" ht="15" x14ac:dyDescent="0.25">
      <c r="A571" s="4" t="s">
        <v>6072</v>
      </c>
      <c r="B571" s="4" t="s">
        <v>1011</v>
      </c>
      <c r="C571" s="4" t="s">
        <v>4576</v>
      </c>
      <c r="D571" s="4" t="s">
        <v>4576</v>
      </c>
    </row>
    <row r="572" spans="1:4" ht="15" x14ac:dyDescent="0.25">
      <c r="A572" s="4" t="s">
        <v>6072</v>
      </c>
      <c r="B572" s="4" t="s">
        <v>4044</v>
      </c>
      <c r="C572" s="4" t="s">
        <v>4576</v>
      </c>
      <c r="D572" s="4" t="s">
        <v>4576</v>
      </c>
    </row>
    <row r="573" spans="1:4" ht="15" x14ac:dyDescent="0.25">
      <c r="A573" s="4" t="s">
        <v>6072</v>
      </c>
      <c r="B573" s="4" t="s">
        <v>27</v>
      </c>
      <c r="C573" s="4" t="s">
        <v>4576</v>
      </c>
      <c r="D573" s="4" t="s">
        <v>4576</v>
      </c>
    </row>
    <row r="574" spans="1:4" ht="15" x14ac:dyDescent="0.25">
      <c r="A574" s="4" t="s">
        <v>6072</v>
      </c>
      <c r="B574" s="4" t="s">
        <v>4043</v>
      </c>
      <c r="C574" s="4" t="s">
        <v>4576</v>
      </c>
      <c r="D574" s="4" t="s">
        <v>4576</v>
      </c>
    </row>
    <row r="575" spans="1:4" ht="15" x14ac:dyDescent="0.25">
      <c r="A575" s="4" t="s">
        <v>6072</v>
      </c>
      <c r="B575" s="4" t="s">
        <v>8494</v>
      </c>
      <c r="C575" s="4" t="s">
        <v>4576</v>
      </c>
      <c r="D575" s="4" t="s">
        <v>4576</v>
      </c>
    </row>
    <row r="576" spans="1:4" ht="15" x14ac:dyDescent="0.25">
      <c r="A576" s="4" t="s">
        <v>6072</v>
      </c>
      <c r="B576" s="4" t="s">
        <v>4042</v>
      </c>
      <c r="C576" s="4" t="s">
        <v>4576</v>
      </c>
      <c r="D576" s="4" t="s">
        <v>4576</v>
      </c>
    </row>
    <row r="577" spans="1:4" ht="15" x14ac:dyDescent="0.25">
      <c r="A577" s="4" t="s">
        <v>6072</v>
      </c>
      <c r="B577" s="4" t="s">
        <v>2782</v>
      </c>
      <c r="C577" s="4" t="s">
        <v>4576</v>
      </c>
      <c r="D577" s="4" t="s">
        <v>4576</v>
      </c>
    </row>
    <row r="578" spans="1:4" ht="15" x14ac:dyDescent="0.25">
      <c r="A578" s="4" t="s">
        <v>6072</v>
      </c>
      <c r="B578" s="4" t="s">
        <v>8488</v>
      </c>
      <c r="C578" s="4" t="s">
        <v>4576</v>
      </c>
      <c r="D578" s="4" t="s">
        <v>4576</v>
      </c>
    </row>
    <row r="579" spans="1:4" ht="15" x14ac:dyDescent="0.25">
      <c r="A579" s="4" t="s">
        <v>6072</v>
      </c>
      <c r="B579" s="4" t="s">
        <v>5168</v>
      </c>
      <c r="C579" s="4" t="s">
        <v>4576</v>
      </c>
      <c r="D579" s="4" t="s">
        <v>4576</v>
      </c>
    </row>
    <row r="580" spans="1:4" ht="15" x14ac:dyDescent="0.25">
      <c r="A580" s="4" t="s">
        <v>6072</v>
      </c>
      <c r="B580" s="4" t="s">
        <v>7130</v>
      </c>
      <c r="C580" s="4" t="s">
        <v>4576</v>
      </c>
      <c r="D580" s="4" t="s">
        <v>4576</v>
      </c>
    </row>
    <row r="581" spans="1:4" ht="15" x14ac:dyDescent="0.25">
      <c r="A581" s="4" t="s">
        <v>6072</v>
      </c>
      <c r="B581" s="4" t="s">
        <v>7127</v>
      </c>
      <c r="C581" s="4" t="s">
        <v>4576</v>
      </c>
      <c r="D581" s="4" t="s">
        <v>4576</v>
      </c>
    </row>
    <row r="582" spans="1:4" ht="15" x14ac:dyDescent="0.25">
      <c r="A582" s="4" t="s">
        <v>6072</v>
      </c>
      <c r="B582" s="4" t="s">
        <v>4038</v>
      </c>
      <c r="C582" s="4" t="s">
        <v>4576</v>
      </c>
      <c r="D582" s="4" t="s">
        <v>4576</v>
      </c>
    </row>
    <row r="583" spans="1:4" ht="15" x14ac:dyDescent="0.25">
      <c r="A583" s="4" t="s">
        <v>6072</v>
      </c>
      <c r="B583" s="4" t="s">
        <v>5710</v>
      </c>
      <c r="C583" s="4" t="s">
        <v>4576</v>
      </c>
      <c r="D583" s="4" t="s">
        <v>4576</v>
      </c>
    </row>
    <row r="584" spans="1:4" ht="15" x14ac:dyDescent="0.25">
      <c r="A584" s="4" t="s">
        <v>6072</v>
      </c>
      <c r="B584" s="4" t="s">
        <v>5151</v>
      </c>
      <c r="C584" s="4" t="s">
        <v>4576</v>
      </c>
      <c r="D584" s="4" t="s">
        <v>4576</v>
      </c>
    </row>
    <row r="585" spans="1:4" ht="15" x14ac:dyDescent="0.25">
      <c r="A585" s="4" t="s">
        <v>6072</v>
      </c>
      <c r="B585" s="4" t="s">
        <v>1564</v>
      </c>
      <c r="C585" s="4" t="s">
        <v>4576</v>
      </c>
      <c r="D585" s="4" t="s">
        <v>4576</v>
      </c>
    </row>
    <row r="586" spans="1:4" ht="15" x14ac:dyDescent="0.25">
      <c r="A586" s="4" t="s">
        <v>6072</v>
      </c>
      <c r="B586" s="4" t="s">
        <v>4542</v>
      </c>
      <c r="C586" s="4" t="s">
        <v>4576</v>
      </c>
      <c r="D586" s="4" t="s">
        <v>4576</v>
      </c>
    </row>
    <row r="587" spans="1:4" ht="15" x14ac:dyDescent="0.25">
      <c r="A587" s="4" t="s">
        <v>6072</v>
      </c>
      <c r="B587" s="4" t="s">
        <v>5145</v>
      </c>
      <c r="C587" s="4" t="s">
        <v>4576</v>
      </c>
      <c r="D587" s="4" t="s">
        <v>4576</v>
      </c>
    </row>
    <row r="588" spans="1:4" ht="15" x14ac:dyDescent="0.25">
      <c r="A588" s="4" t="s">
        <v>6072</v>
      </c>
      <c r="B588" s="4" t="s">
        <v>4538</v>
      </c>
      <c r="C588" s="4" t="s">
        <v>4576</v>
      </c>
      <c r="D588" s="4" t="s">
        <v>4576</v>
      </c>
    </row>
    <row r="589" spans="1:4" ht="15" x14ac:dyDescent="0.25">
      <c r="A589" s="4" t="s">
        <v>6072</v>
      </c>
      <c r="B589" s="4" t="s">
        <v>1659</v>
      </c>
      <c r="C589" s="4" t="s">
        <v>4576</v>
      </c>
      <c r="D589" s="4" t="s">
        <v>4576</v>
      </c>
    </row>
    <row r="590" spans="1:4" ht="15" x14ac:dyDescent="0.25">
      <c r="A590" s="4" t="s">
        <v>6072</v>
      </c>
      <c r="B590" s="4" t="s">
        <v>7613</v>
      </c>
      <c r="C590" s="4" t="s">
        <v>4576</v>
      </c>
      <c r="D590" s="4" t="s">
        <v>4576</v>
      </c>
    </row>
    <row r="591" spans="1:4" ht="15" x14ac:dyDescent="0.25">
      <c r="A591" s="4" t="s">
        <v>6072</v>
      </c>
      <c r="B591" s="4" t="s">
        <v>4534</v>
      </c>
      <c r="C591" s="4" t="s">
        <v>4576</v>
      </c>
      <c r="D591" s="4" t="s">
        <v>4576</v>
      </c>
    </row>
    <row r="592" spans="1:4" ht="15" x14ac:dyDescent="0.25">
      <c r="A592" s="4" t="s">
        <v>6072</v>
      </c>
      <c r="B592" s="4" t="s">
        <v>4533</v>
      </c>
      <c r="C592" s="4" t="s">
        <v>4576</v>
      </c>
      <c r="D592" s="4" t="s">
        <v>4576</v>
      </c>
    </row>
    <row r="593" spans="1:4" ht="15" x14ac:dyDescent="0.25">
      <c r="A593" s="4" t="s">
        <v>6072</v>
      </c>
      <c r="B593" s="4" t="s">
        <v>4539</v>
      </c>
      <c r="C593" s="4" t="s">
        <v>4576</v>
      </c>
      <c r="D593" s="4" t="s">
        <v>4576</v>
      </c>
    </row>
    <row r="594" spans="1:4" ht="15" x14ac:dyDescent="0.25">
      <c r="A594" s="4" t="s">
        <v>6072</v>
      </c>
      <c r="B594" s="4" t="s">
        <v>4537</v>
      </c>
      <c r="C594" s="4" t="s">
        <v>4576</v>
      </c>
      <c r="D594" s="4" t="s">
        <v>4576</v>
      </c>
    </row>
    <row r="595" spans="1:4" ht="15" x14ac:dyDescent="0.25">
      <c r="A595" s="4" t="s">
        <v>6072</v>
      </c>
      <c r="B595" s="4" t="s">
        <v>4535</v>
      </c>
      <c r="C595" s="4" t="s">
        <v>4576</v>
      </c>
      <c r="D595" s="4" t="s">
        <v>4576</v>
      </c>
    </row>
    <row r="596" spans="1:4" ht="15" x14ac:dyDescent="0.25">
      <c r="A596" s="4" t="s">
        <v>6072</v>
      </c>
      <c r="B596" s="4" t="s">
        <v>5910</v>
      </c>
      <c r="C596" s="4" t="s">
        <v>4576</v>
      </c>
      <c r="D596" s="4" t="s">
        <v>4576</v>
      </c>
    </row>
    <row r="597" spans="1:4" ht="15" x14ac:dyDescent="0.25">
      <c r="A597" s="4" t="s">
        <v>6072</v>
      </c>
      <c r="B597" s="4" t="s">
        <v>5414</v>
      </c>
      <c r="C597" s="4" t="s">
        <v>4576</v>
      </c>
      <c r="D597" s="4" t="s">
        <v>4576</v>
      </c>
    </row>
    <row r="598" spans="1:4" ht="15" x14ac:dyDescent="0.25">
      <c r="A598" s="4" t="s">
        <v>6072</v>
      </c>
      <c r="B598" s="4" t="s">
        <v>4596</v>
      </c>
      <c r="C598" s="4" t="s">
        <v>4576</v>
      </c>
      <c r="D598" s="4" t="s">
        <v>4576</v>
      </c>
    </row>
    <row r="599" spans="1:4" ht="15" x14ac:dyDescent="0.25">
      <c r="A599" s="4" t="s">
        <v>6072</v>
      </c>
      <c r="B599" s="4" t="s">
        <v>4536</v>
      </c>
      <c r="C599" s="4" t="s">
        <v>4576</v>
      </c>
      <c r="D599" s="4" t="s">
        <v>4576</v>
      </c>
    </row>
    <row r="600" spans="1:4" ht="15" x14ac:dyDescent="0.25">
      <c r="A600" s="4" t="s">
        <v>6072</v>
      </c>
      <c r="B600" s="4" t="s">
        <v>1557</v>
      </c>
      <c r="C600" s="4" t="s">
        <v>4576</v>
      </c>
      <c r="D600" s="4" t="s">
        <v>4576</v>
      </c>
    </row>
    <row r="601" spans="1:4" ht="15" x14ac:dyDescent="0.25">
      <c r="A601" s="4" t="s">
        <v>6072</v>
      </c>
      <c r="B601" s="4" t="s">
        <v>1135</v>
      </c>
      <c r="C601" s="4" t="s">
        <v>4576</v>
      </c>
      <c r="D601" s="4" t="s">
        <v>4576</v>
      </c>
    </row>
    <row r="602" spans="1:4" ht="15" x14ac:dyDescent="0.25">
      <c r="A602" s="4" t="s">
        <v>6072</v>
      </c>
      <c r="B602" s="4" t="s">
        <v>6752</v>
      </c>
      <c r="C602" s="4" t="s">
        <v>4576</v>
      </c>
      <c r="D602" s="4" t="s">
        <v>4576</v>
      </c>
    </row>
    <row r="603" spans="1:4" ht="15" x14ac:dyDescent="0.25">
      <c r="A603" s="4" t="s">
        <v>6072</v>
      </c>
      <c r="B603" s="4" t="s">
        <v>4532</v>
      </c>
      <c r="C603" s="4" t="s">
        <v>4576</v>
      </c>
      <c r="D603" s="4" t="s">
        <v>4576</v>
      </c>
    </row>
    <row r="604" spans="1:4" ht="15" x14ac:dyDescent="0.25">
      <c r="A604" s="4" t="s">
        <v>6072</v>
      </c>
      <c r="B604" s="4" t="s">
        <v>1561</v>
      </c>
      <c r="C604" s="4" t="s">
        <v>4576</v>
      </c>
      <c r="D604" s="4" t="s">
        <v>4576</v>
      </c>
    </row>
    <row r="605" spans="1:4" ht="15" x14ac:dyDescent="0.25">
      <c r="A605" s="4" t="s">
        <v>6072</v>
      </c>
      <c r="B605" s="4" t="s">
        <v>1958</v>
      </c>
      <c r="C605" s="4" t="s">
        <v>4576</v>
      </c>
      <c r="D605" s="4" t="s">
        <v>4576</v>
      </c>
    </row>
    <row r="606" spans="1:4" ht="15" x14ac:dyDescent="0.25">
      <c r="A606" s="4" t="s">
        <v>6072</v>
      </c>
      <c r="B606" s="4" t="s">
        <v>4540</v>
      </c>
      <c r="C606" s="4" t="s">
        <v>4576</v>
      </c>
      <c r="D606" s="4" t="s">
        <v>4576</v>
      </c>
    </row>
    <row r="607" spans="1:4" ht="15" x14ac:dyDescent="0.25">
      <c r="A607" s="4" t="s">
        <v>6072</v>
      </c>
      <c r="B607" s="4" t="s">
        <v>98</v>
      </c>
      <c r="C607" s="4" t="s">
        <v>4576</v>
      </c>
      <c r="D607" s="4" t="s">
        <v>4576</v>
      </c>
    </row>
    <row r="608" spans="1:4" ht="15" x14ac:dyDescent="0.25">
      <c r="A608" s="4" t="s">
        <v>6072</v>
      </c>
      <c r="B608" s="4" t="s">
        <v>4541</v>
      </c>
      <c r="C608" s="4" t="s">
        <v>4576</v>
      </c>
      <c r="D608" s="4" t="s">
        <v>4576</v>
      </c>
    </row>
    <row r="609" spans="1:4" ht="15" x14ac:dyDescent="0.25">
      <c r="A609" s="4" t="s">
        <v>6072</v>
      </c>
      <c r="B609" s="4" t="s">
        <v>8623</v>
      </c>
      <c r="C609" s="4" t="s">
        <v>4576</v>
      </c>
      <c r="D609" s="4" t="s">
        <v>4576</v>
      </c>
    </row>
    <row r="610" spans="1:4" ht="15" x14ac:dyDescent="0.25">
      <c r="A610" s="4" t="s">
        <v>6072</v>
      </c>
      <c r="B610" s="4" t="s">
        <v>8094</v>
      </c>
      <c r="C610" s="4" t="s">
        <v>4576</v>
      </c>
      <c r="D610" s="4" t="s">
        <v>4576</v>
      </c>
    </row>
    <row r="611" spans="1:4" ht="15" x14ac:dyDescent="0.25">
      <c r="A611" s="4" t="s">
        <v>6072</v>
      </c>
      <c r="B611" s="4" t="s">
        <v>4543</v>
      </c>
      <c r="C611" s="4" t="s">
        <v>4576</v>
      </c>
      <c r="D611" s="4" t="s">
        <v>4576</v>
      </c>
    </row>
    <row r="612" spans="1:4" ht="15" x14ac:dyDescent="0.25">
      <c r="A612" s="4" t="s">
        <v>6072</v>
      </c>
      <c r="B612" s="4" t="s">
        <v>887</v>
      </c>
      <c r="C612" s="4" t="s">
        <v>4576</v>
      </c>
      <c r="D612" s="4" t="s">
        <v>4576</v>
      </c>
    </row>
    <row r="613" spans="1:4" ht="15" x14ac:dyDescent="0.25">
      <c r="A613" s="4" t="s">
        <v>6072</v>
      </c>
      <c r="B613" s="4" t="s">
        <v>2201</v>
      </c>
      <c r="C613" s="4" t="s">
        <v>4576</v>
      </c>
      <c r="D613" s="4" t="s">
        <v>4576</v>
      </c>
    </row>
    <row r="614" spans="1:4" ht="15" x14ac:dyDescent="0.25">
      <c r="A614" s="4" t="s">
        <v>6072</v>
      </c>
      <c r="B614" s="4" t="s">
        <v>1971</v>
      </c>
      <c r="C614" s="4" t="s">
        <v>4576</v>
      </c>
      <c r="D614" s="4" t="s">
        <v>4576</v>
      </c>
    </row>
    <row r="615" spans="1:4" ht="15" x14ac:dyDescent="0.25">
      <c r="A615" s="4" t="s">
        <v>6072</v>
      </c>
      <c r="B615" s="4" t="s">
        <v>3974</v>
      </c>
      <c r="C615" s="4" t="s">
        <v>4576</v>
      </c>
      <c r="D615" s="4" t="s">
        <v>4576</v>
      </c>
    </row>
    <row r="616" spans="1:4" ht="15" x14ac:dyDescent="0.25">
      <c r="A616" s="4" t="s">
        <v>6072</v>
      </c>
      <c r="B616" s="4" t="s">
        <v>3470</v>
      </c>
      <c r="C616" s="4" t="s">
        <v>4576</v>
      </c>
      <c r="D616" s="4" t="s">
        <v>4576</v>
      </c>
    </row>
    <row r="617" spans="1:4" ht="15" x14ac:dyDescent="0.25">
      <c r="A617" s="4" t="s">
        <v>6072</v>
      </c>
      <c r="B617" s="4" t="s">
        <v>3478</v>
      </c>
      <c r="C617" s="4" t="s">
        <v>4576</v>
      </c>
      <c r="D617" s="4" t="s">
        <v>4576</v>
      </c>
    </row>
    <row r="618" spans="1:4" ht="15" x14ac:dyDescent="0.25">
      <c r="A618" s="4" t="s">
        <v>6072</v>
      </c>
      <c r="B618" s="4" t="s">
        <v>7303</v>
      </c>
      <c r="C618" s="4" t="s">
        <v>4576</v>
      </c>
      <c r="D618" s="4" t="s">
        <v>4576</v>
      </c>
    </row>
    <row r="619" spans="1:4" ht="15" x14ac:dyDescent="0.25">
      <c r="A619" s="4" t="s">
        <v>6072</v>
      </c>
      <c r="B619" s="4" t="s">
        <v>3973</v>
      </c>
      <c r="C619" s="4" t="s">
        <v>4576</v>
      </c>
      <c r="D619" s="4" t="s">
        <v>4576</v>
      </c>
    </row>
    <row r="620" spans="1:4" ht="15" x14ac:dyDescent="0.25">
      <c r="A620" s="4" t="s">
        <v>6072</v>
      </c>
      <c r="B620" s="4" t="s">
        <v>3972</v>
      </c>
      <c r="C620" s="4" t="s">
        <v>4576</v>
      </c>
      <c r="D620" s="4" t="s">
        <v>4576</v>
      </c>
    </row>
    <row r="621" spans="1:4" ht="15" x14ac:dyDescent="0.25">
      <c r="A621" s="4" t="s">
        <v>6072</v>
      </c>
      <c r="B621" s="4" t="s">
        <v>7134</v>
      </c>
      <c r="C621" s="4" t="s">
        <v>4576</v>
      </c>
      <c r="D621" s="4" t="s">
        <v>4576</v>
      </c>
    </row>
    <row r="622" spans="1:4" ht="15" x14ac:dyDescent="0.25">
      <c r="A622" s="4" t="s">
        <v>6072</v>
      </c>
      <c r="B622" s="4" t="s">
        <v>3971</v>
      </c>
      <c r="C622" s="4" t="s">
        <v>4576</v>
      </c>
      <c r="D622" s="4" t="s">
        <v>4576</v>
      </c>
    </row>
    <row r="623" spans="1:4" ht="15" x14ac:dyDescent="0.25">
      <c r="A623" s="4" t="s">
        <v>6072</v>
      </c>
      <c r="B623" s="4" t="s">
        <v>2032</v>
      </c>
      <c r="C623" s="4" t="s">
        <v>4576</v>
      </c>
      <c r="D623" s="4" t="s">
        <v>4576</v>
      </c>
    </row>
    <row r="624" spans="1:4" ht="15" x14ac:dyDescent="0.25">
      <c r="A624" s="4" t="s">
        <v>6072</v>
      </c>
      <c r="B624" s="4" t="s">
        <v>3970</v>
      </c>
      <c r="C624" s="4" t="s">
        <v>4576</v>
      </c>
      <c r="D624" s="4" t="s">
        <v>4576</v>
      </c>
    </row>
    <row r="625" spans="1:4" ht="15" x14ac:dyDescent="0.25">
      <c r="A625" s="4" t="s">
        <v>6072</v>
      </c>
      <c r="B625" s="4" t="s">
        <v>2155</v>
      </c>
      <c r="C625" s="4" t="s">
        <v>4576</v>
      </c>
      <c r="D625" s="4" t="s">
        <v>4576</v>
      </c>
    </row>
    <row r="626" spans="1:4" ht="15" x14ac:dyDescent="0.25">
      <c r="A626" s="4" t="s">
        <v>6072</v>
      </c>
      <c r="B626" s="4" t="s">
        <v>4531</v>
      </c>
      <c r="C626" s="4" t="s">
        <v>4576</v>
      </c>
      <c r="D626" s="4" t="s">
        <v>4576</v>
      </c>
    </row>
    <row r="627" spans="1:4" ht="15" x14ac:dyDescent="0.25">
      <c r="A627" s="4" t="s">
        <v>6072</v>
      </c>
      <c r="B627" s="4" t="s">
        <v>7125</v>
      </c>
      <c r="C627" s="4" t="s">
        <v>4576</v>
      </c>
      <c r="D627" s="4" t="s">
        <v>4576</v>
      </c>
    </row>
    <row r="628" spans="1:4" ht="15" x14ac:dyDescent="0.25">
      <c r="A628" s="4" t="s">
        <v>6072</v>
      </c>
      <c r="B628" s="4" t="s">
        <v>2021</v>
      </c>
      <c r="C628" s="4" t="s">
        <v>4576</v>
      </c>
      <c r="D628" s="4" t="s">
        <v>4576</v>
      </c>
    </row>
    <row r="629" spans="1:4" ht="15" x14ac:dyDescent="0.25">
      <c r="A629" s="4" t="s">
        <v>6072</v>
      </c>
      <c r="B629" s="4" t="s">
        <v>5415</v>
      </c>
      <c r="C629" s="4" t="s">
        <v>4576</v>
      </c>
      <c r="D629" s="4" t="s">
        <v>4576</v>
      </c>
    </row>
    <row r="630" spans="1:4" ht="15" x14ac:dyDescent="0.25">
      <c r="A630" s="4" t="s">
        <v>6072</v>
      </c>
      <c r="B630" s="4" t="s">
        <v>894</v>
      </c>
      <c r="C630" s="4" t="s">
        <v>4576</v>
      </c>
      <c r="D630" s="4" t="s">
        <v>4576</v>
      </c>
    </row>
    <row r="631" spans="1:4" ht="15" x14ac:dyDescent="0.25">
      <c r="A631" s="4" t="s">
        <v>6072</v>
      </c>
      <c r="B631" s="4" t="s">
        <v>1970</v>
      </c>
      <c r="C631" s="4" t="s">
        <v>4576</v>
      </c>
      <c r="D631" s="4" t="s">
        <v>4576</v>
      </c>
    </row>
    <row r="632" spans="1:4" ht="15" x14ac:dyDescent="0.25">
      <c r="A632" s="4" t="s">
        <v>6072</v>
      </c>
      <c r="B632" s="4" t="s">
        <v>5160</v>
      </c>
      <c r="C632" s="4" t="s">
        <v>4576</v>
      </c>
      <c r="D632" s="4" t="s">
        <v>4576</v>
      </c>
    </row>
    <row r="633" spans="1:4" ht="15" x14ac:dyDescent="0.25">
      <c r="A633" s="4" t="s">
        <v>6072</v>
      </c>
      <c r="B633" s="4" t="s">
        <v>1969</v>
      </c>
      <c r="C633" s="4" t="s">
        <v>4576</v>
      </c>
      <c r="D633" s="4" t="s">
        <v>4576</v>
      </c>
    </row>
    <row r="634" spans="1:4" ht="15" x14ac:dyDescent="0.25">
      <c r="A634" s="4" t="s">
        <v>6072</v>
      </c>
      <c r="B634" s="4" t="s">
        <v>1968</v>
      </c>
      <c r="C634" s="4" t="s">
        <v>4576</v>
      </c>
      <c r="D634" s="4" t="s">
        <v>4576</v>
      </c>
    </row>
    <row r="635" spans="1:4" ht="15" x14ac:dyDescent="0.25">
      <c r="A635" s="4" t="s">
        <v>6072</v>
      </c>
      <c r="B635" s="4" t="s">
        <v>5139</v>
      </c>
      <c r="C635" s="4" t="s">
        <v>4576</v>
      </c>
      <c r="D635" s="4" t="s">
        <v>4576</v>
      </c>
    </row>
    <row r="636" spans="1:4" ht="15" x14ac:dyDescent="0.25">
      <c r="A636" s="4" t="s">
        <v>6072</v>
      </c>
      <c r="B636" s="4" t="s">
        <v>4514</v>
      </c>
      <c r="C636" s="4" t="s">
        <v>4576</v>
      </c>
      <c r="D636" s="4" t="s">
        <v>4576</v>
      </c>
    </row>
    <row r="637" spans="1:4" ht="15" x14ac:dyDescent="0.25">
      <c r="A637" s="4" t="s">
        <v>6072</v>
      </c>
      <c r="B637" s="4" t="s">
        <v>3306</v>
      </c>
      <c r="C637" s="4" t="s">
        <v>4576</v>
      </c>
      <c r="D637" s="4" t="s">
        <v>4576</v>
      </c>
    </row>
    <row r="638" spans="1:4" ht="15" x14ac:dyDescent="0.25">
      <c r="A638" s="4" t="s">
        <v>6072</v>
      </c>
      <c r="B638" s="4" t="s">
        <v>1972</v>
      </c>
      <c r="C638" s="4" t="s">
        <v>4576</v>
      </c>
      <c r="D638" s="4" t="s">
        <v>4576</v>
      </c>
    </row>
    <row r="639" spans="1:4" ht="15" x14ac:dyDescent="0.25">
      <c r="A639" s="4" t="s">
        <v>6072</v>
      </c>
      <c r="B639" s="4" t="s">
        <v>2545</v>
      </c>
      <c r="C639" s="4" t="s">
        <v>4576</v>
      </c>
      <c r="D639" s="4" t="s">
        <v>4576</v>
      </c>
    </row>
    <row r="640" spans="1:4" ht="15" x14ac:dyDescent="0.25">
      <c r="A640" s="4" t="s">
        <v>6072</v>
      </c>
      <c r="B640" s="4" t="s">
        <v>4530</v>
      </c>
      <c r="C640" s="4" t="s">
        <v>4576</v>
      </c>
      <c r="D640" s="4" t="s">
        <v>4576</v>
      </c>
    </row>
    <row r="641" spans="1:4" ht="15" x14ac:dyDescent="0.25">
      <c r="A641" s="4" t="s">
        <v>6072</v>
      </c>
      <c r="B641" s="4" t="s">
        <v>884</v>
      </c>
      <c r="C641" s="4" t="s">
        <v>4576</v>
      </c>
      <c r="D641" s="4" t="s">
        <v>4576</v>
      </c>
    </row>
    <row r="642" spans="1:4" ht="15" x14ac:dyDescent="0.25">
      <c r="A642" s="4" t="s">
        <v>6072</v>
      </c>
      <c r="B642" s="4" t="s">
        <v>4529</v>
      </c>
      <c r="C642" s="4" t="s">
        <v>4576</v>
      </c>
      <c r="D642" s="4" t="s">
        <v>4576</v>
      </c>
    </row>
    <row r="643" spans="1:4" ht="15" x14ac:dyDescent="0.25">
      <c r="A643" s="4" t="s">
        <v>6072</v>
      </c>
      <c r="B643" s="4" t="s">
        <v>4528</v>
      </c>
      <c r="C643" s="4" t="s">
        <v>4576</v>
      </c>
      <c r="D643" s="4" t="s">
        <v>4576</v>
      </c>
    </row>
    <row r="644" spans="1:4" ht="15" x14ac:dyDescent="0.25">
      <c r="A644" s="4" t="s">
        <v>6072</v>
      </c>
      <c r="B644" s="4" t="s">
        <v>4527</v>
      </c>
      <c r="C644" s="4" t="s">
        <v>4576</v>
      </c>
      <c r="D644" s="4" t="s">
        <v>4576</v>
      </c>
    </row>
    <row r="645" spans="1:4" ht="15" x14ac:dyDescent="0.25">
      <c r="A645" s="4" t="s">
        <v>6072</v>
      </c>
      <c r="B645" s="4" t="s">
        <v>3975</v>
      </c>
      <c r="C645" s="4" t="s">
        <v>4576</v>
      </c>
      <c r="D645" s="4" t="s">
        <v>4576</v>
      </c>
    </row>
    <row r="646" spans="1:4" ht="15" x14ac:dyDescent="0.25">
      <c r="A646" s="4" t="s">
        <v>6072</v>
      </c>
      <c r="B646" s="4" t="s">
        <v>4513</v>
      </c>
      <c r="C646" s="4" t="s">
        <v>4576</v>
      </c>
      <c r="D646" s="4" t="s">
        <v>4576</v>
      </c>
    </row>
    <row r="647" spans="1:4" ht="15" x14ac:dyDescent="0.25">
      <c r="A647" s="4" t="s">
        <v>6072</v>
      </c>
      <c r="B647" s="4" t="s">
        <v>7131</v>
      </c>
      <c r="C647" s="4" t="s">
        <v>4576</v>
      </c>
      <c r="D647" s="4" t="s">
        <v>4576</v>
      </c>
    </row>
    <row r="648" spans="1:4" ht="15" x14ac:dyDescent="0.25">
      <c r="A648" s="4" t="s">
        <v>6072</v>
      </c>
      <c r="B648" s="4" t="s">
        <v>4512</v>
      </c>
      <c r="C648" s="4" t="s">
        <v>4576</v>
      </c>
      <c r="D648" s="4" t="s">
        <v>4576</v>
      </c>
    </row>
    <row r="649" spans="1:4" ht="15" x14ac:dyDescent="0.25">
      <c r="A649" s="4" t="s">
        <v>6072</v>
      </c>
      <c r="B649" s="4" t="s">
        <v>4511</v>
      </c>
      <c r="C649" s="4" t="s">
        <v>4576</v>
      </c>
      <c r="D649" s="4" t="s">
        <v>4576</v>
      </c>
    </row>
    <row r="650" spans="1:4" ht="15" x14ac:dyDescent="0.25">
      <c r="A650" s="4" t="s">
        <v>6072</v>
      </c>
      <c r="B650" s="4" t="s">
        <v>7890</v>
      </c>
      <c r="C650" s="4" t="s">
        <v>4576</v>
      </c>
      <c r="D650" s="4" t="s">
        <v>4576</v>
      </c>
    </row>
    <row r="651" spans="1:4" ht="15" x14ac:dyDescent="0.25">
      <c r="A651" s="4" t="s">
        <v>6072</v>
      </c>
      <c r="B651" s="4" t="s">
        <v>7119</v>
      </c>
      <c r="C651" s="4" t="s">
        <v>4576</v>
      </c>
      <c r="D651" s="4" t="s">
        <v>4576</v>
      </c>
    </row>
    <row r="652" spans="1:4" ht="15" x14ac:dyDescent="0.25">
      <c r="A652" s="4" t="s">
        <v>6072</v>
      </c>
      <c r="B652" s="4" t="s">
        <v>5011</v>
      </c>
      <c r="C652" s="4" t="s">
        <v>4576</v>
      </c>
      <c r="D652" s="4" t="s">
        <v>4576</v>
      </c>
    </row>
    <row r="653" spans="1:4" ht="15" x14ac:dyDescent="0.25">
      <c r="A653" s="4" t="s">
        <v>6072</v>
      </c>
      <c r="B653" s="4" t="s">
        <v>4818</v>
      </c>
      <c r="C653" s="4" t="s">
        <v>4576</v>
      </c>
      <c r="D653" s="4" t="s">
        <v>4576</v>
      </c>
    </row>
    <row r="654" spans="1:4" ht="15" x14ac:dyDescent="0.25">
      <c r="A654" s="4" t="s">
        <v>6072</v>
      </c>
      <c r="B654" s="4" t="s">
        <v>3696</v>
      </c>
      <c r="C654" s="4" t="s">
        <v>4576</v>
      </c>
      <c r="D654" s="4" t="s">
        <v>4576</v>
      </c>
    </row>
    <row r="655" spans="1:4" ht="15" x14ac:dyDescent="0.25">
      <c r="A655" s="4" t="s">
        <v>6072</v>
      </c>
      <c r="B655" s="4" t="s">
        <v>4510</v>
      </c>
      <c r="C655" s="4" t="s">
        <v>4576</v>
      </c>
      <c r="D655" s="4" t="s">
        <v>4576</v>
      </c>
    </row>
    <row r="656" spans="1:4" ht="15" x14ac:dyDescent="0.25">
      <c r="A656" s="4" t="s">
        <v>6072</v>
      </c>
      <c r="B656" s="4" t="s">
        <v>4509</v>
      </c>
      <c r="C656" s="4" t="s">
        <v>4576</v>
      </c>
      <c r="D656" s="4" t="s">
        <v>4576</v>
      </c>
    </row>
    <row r="657" spans="1:4" ht="15" x14ac:dyDescent="0.25">
      <c r="A657" s="4" t="s">
        <v>6072</v>
      </c>
      <c r="B657" s="4" t="s">
        <v>4047</v>
      </c>
      <c r="C657" s="4" t="s">
        <v>4576</v>
      </c>
      <c r="D657" s="4" t="s">
        <v>4576</v>
      </c>
    </row>
    <row r="658" spans="1:4" ht="15" x14ac:dyDescent="0.25">
      <c r="A658" s="4" t="s">
        <v>6072</v>
      </c>
      <c r="B658" s="4" t="s">
        <v>7774</v>
      </c>
      <c r="C658" s="4" t="s">
        <v>4576</v>
      </c>
      <c r="D658" s="4" t="s">
        <v>4576</v>
      </c>
    </row>
    <row r="659" spans="1:4" ht="15" x14ac:dyDescent="0.25">
      <c r="A659" s="4" t="s">
        <v>6072</v>
      </c>
      <c r="B659" s="4" t="s">
        <v>2627</v>
      </c>
      <c r="C659" s="4" t="s">
        <v>4576</v>
      </c>
      <c r="D659" s="4" t="s">
        <v>4576</v>
      </c>
    </row>
    <row r="660" spans="1:4" ht="15" x14ac:dyDescent="0.25">
      <c r="A660" s="4" t="s">
        <v>6072</v>
      </c>
      <c r="B660" s="4" t="s">
        <v>7788</v>
      </c>
      <c r="C660" s="4" t="s">
        <v>4576</v>
      </c>
      <c r="D660" s="4" t="s">
        <v>4576</v>
      </c>
    </row>
    <row r="661" spans="1:4" ht="15" x14ac:dyDescent="0.25">
      <c r="A661" s="4" t="s">
        <v>6072</v>
      </c>
      <c r="B661" s="4" t="s">
        <v>682</v>
      </c>
      <c r="C661" s="4" t="s">
        <v>4576</v>
      </c>
      <c r="D661" s="4" t="s">
        <v>4576</v>
      </c>
    </row>
    <row r="662" spans="1:4" ht="15" x14ac:dyDescent="0.25">
      <c r="A662" s="4" t="s">
        <v>6072</v>
      </c>
      <c r="B662" s="4" t="s">
        <v>6621</v>
      </c>
      <c r="C662" s="4" t="s">
        <v>4576</v>
      </c>
      <c r="D662" s="4" t="s">
        <v>4576</v>
      </c>
    </row>
    <row r="663" spans="1:4" ht="15" x14ac:dyDescent="0.25">
      <c r="A663" s="4" t="s">
        <v>6072</v>
      </c>
      <c r="B663" s="4" t="s">
        <v>6620</v>
      </c>
      <c r="C663" s="4" t="s">
        <v>4576</v>
      </c>
      <c r="D663" s="4" t="s">
        <v>4576</v>
      </c>
    </row>
    <row r="664" spans="1:4" ht="15" x14ac:dyDescent="0.25">
      <c r="A664" s="4" t="s">
        <v>6072</v>
      </c>
      <c r="B664" s="4" t="s">
        <v>5162</v>
      </c>
      <c r="C664" s="4" t="s">
        <v>4576</v>
      </c>
      <c r="D664" s="4" t="s">
        <v>4576</v>
      </c>
    </row>
    <row r="665" spans="1:4" ht="15" x14ac:dyDescent="0.25">
      <c r="A665" s="4" t="s">
        <v>6072</v>
      </c>
      <c r="B665" s="4" t="s">
        <v>6619</v>
      </c>
      <c r="C665" s="4" t="s">
        <v>4576</v>
      </c>
      <c r="D665" s="4" t="s">
        <v>4576</v>
      </c>
    </row>
    <row r="666" spans="1:4" ht="15" x14ac:dyDescent="0.25">
      <c r="A666" s="4" t="s">
        <v>6072</v>
      </c>
      <c r="B666" s="4" t="s">
        <v>1658</v>
      </c>
      <c r="C666" s="4" t="s">
        <v>4576</v>
      </c>
      <c r="D666" s="4" t="s">
        <v>4576</v>
      </c>
    </row>
    <row r="667" spans="1:4" ht="15" x14ac:dyDescent="0.25">
      <c r="A667" s="4" t="s">
        <v>6072</v>
      </c>
      <c r="B667" s="4" t="s">
        <v>1945</v>
      </c>
      <c r="C667" s="4" t="s">
        <v>4576</v>
      </c>
      <c r="D667" s="4" t="s">
        <v>4576</v>
      </c>
    </row>
    <row r="668" spans="1:4" ht="15" x14ac:dyDescent="0.25">
      <c r="A668" s="4" t="s">
        <v>6072</v>
      </c>
      <c r="B668" s="4" t="s">
        <v>5416</v>
      </c>
      <c r="C668" s="4" t="s">
        <v>4576</v>
      </c>
      <c r="D668" s="4" t="s">
        <v>4576</v>
      </c>
    </row>
    <row r="669" spans="1:4" ht="15" x14ac:dyDescent="0.25">
      <c r="A669" s="4" t="s">
        <v>6072</v>
      </c>
      <c r="B669" s="4" t="s">
        <v>688</v>
      </c>
      <c r="C669" s="4" t="s">
        <v>4576</v>
      </c>
      <c r="D669" s="4" t="s">
        <v>4576</v>
      </c>
    </row>
    <row r="670" spans="1:4" ht="15" x14ac:dyDescent="0.25">
      <c r="A670" s="4" t="s">
        <v>6072</v>
      </c>
      <c r="B670" s="4" t="s">
        <v>6617</v>
      </c>
      <c r="C670" s="4" t="s">
        <v>4576</v>
      </c>
      <c r="D670" s="4" t="s">
        <v>4576</v>
      </c>
    </row>
    <row r="671" spans="1:4" ht="15" x14ac:dyDescent="0.25">
      <c r="A671" s="4" t="s">
        <v>6072</v>
      </c>
      <c r="B671" s="4" t="s">
        <v>7437</v>
      </c>
      <c r="C671" s="4" t="s">
        <v>4576</v>
      </c>
      <c r="D671" s="4" t="s">
        <v>4576</v>
      </c>
    </row>
    <row r="672" spans="1:4" ht="15" x14ac:dyDescent="0.25">
      <c r="A672" s="4" t="s">
        <v>6072</v>
      </c>
      <c r="B672" s="4" t="s">
        <v>6622</v>
      </c>
      <c r="C672" s="4" t="s">
        <v>4576</v>
      </c>
      <c r="D672" s="4" t="s">
        <v>4576</v>
      </c>
    </row>
    <row r="673" spans="1:4" ht="15" x14ac:dyDescent="0.25">
      <c r="A673" s="4" t="s">
        <v>6072</v>
      </c>
      <c r="B673" s="4" t="s">
        <v>5152</v>
      </c>
      <c r="C673" s="4" t="s">
        <v>4576</v>
      </c>
      <c r="D673" s="4" t="s">
        <v>4576</v>
      </c>
    </row>
    <row r="674" spans="1:4" ht="15" x14ac:dyDescent="0.25">
      <c r="A674" s="4" t="s">
        <v>6072</v>
      </c>
      <c r="B674" s="4" t="s">
        <v>6615</v>
      </c>
      <c r="C674" s="4" t="s">
        <v>4576</v>
      </c>
      <c r="D674" s="4" t="s">
        <v>4576</v>
      </c>
    </row>
    <row r="675" spans="1:4" ht="15" x14ac:dyDescent="0.25">
      <c r="A675" s="4" t="s">
        <v>6072</v>
      </c>
      <c r="B675" s="4" t="s">
        <v>6614</v>
      </c>
      <c r="C675" s="4" t="s">
        <v>4576</v>
      </c>
      <c r="D675" s="4" t="s">
        <v>4576</v>
      </c>
    </row>
    <row r="676" spans="1:4" ht="15" x14ac:dyDescent="0.25">
      <c r="A676" s="4" t="s">
        <v>6072</v>
      </c>
      <c r="B676" s="4" t="s">
        <v>3865</v>
      </c>
      <c r="C676" s="4" t="s">
        <v>4576</v>
      </c>
      <c r="D676" s="4" t="s">
        <v>4576</v>
      </c>
    </row>
    <row r="677" spans="1:4" ht="15" x14ac:dyDescent="0.25">
      <c r="A677" s="4" t="s">
        <v>6072</v>
      </c>
      <c r="B677" s="24" t="s">
        <v>7620</v>
      </c>
      <c r="C677" s="4" t="s">
        <v>4576</v>
      </c>
      <c r="D677" s="4" t="s">
        <v>4576</v>
      </c>
    </row>
    <row r="678" spans="1:4" ht="15" x14ac:dyDescent="0.25">
      <c r="A678" s="4" t="s">
        <v>6072</v>
      </c>
      <c r="B678" s="4" t="s">
        <v>7138</v>
      </c>
      <c r="C678" s="4" t="s">
        <v>4576</v>
      </c>
      <c r="D678" s="4" t="s">
        <v>4576</v>
      </c>
    </row>
    <row r="679" spans="1:4" ht="15" x14ac:dyDescent="0.25">
      <c r="A679" s="4" t="s">
        <v>6072</v>
      </c>
      <c r="B679" s="4" t="s">
        <v>6613</v>
      </c>
      <c r="C679" s="4" t="s">
        <v>4576</v>
      </c>
      <c r="D679" s="4" t="s">
        <v>4576</v>
      </c>
    </row>
    <row r="680" spans="1:4" ht="15" x14ac:dyDescent="0.25">
      <c r="A680" s="4" t="s">
        <v>6072</v>
      </c>
      <c r="B680" s="4" t="s">
        <v>8026</v>
      </c>
      <c r="C680" s="4" t="s">
        <v>4576</v>
      </c>
      <c r="D680" s="4" t="s">
        <v>4576</v>
      </c>
    </row>
    <row r="681" spans="1:4" ht="15" x14ac:dyDescent="0.25">
      <c r="A681" s="4" t="s">
        <v>6072</v>
      </c>
      <c r="B681" s="4" t="s">
        <v>6627</v>
      </c>
      <c r="C681" s="4" t="s">
        <v>4576</v>
      </c>
      <c r="D681" s="4" t="s">
        <v>4576</v>
      </c>
    </row>
    <row r="682" spans="1:4" ht="15" x14ac:dyDescent="0.25">
      <c r="A682" s="4" t="s">
        <v>6072</v>
      </c>
      <c r="B682" s="4" t="s">
        <v>6628</v>
      </c>
      <c r="C682" s="4" t="s">
        <v>4576</v>
      </c>
      <c r="D682" s="4" t="s">
        <v>4576</v>
      </c>
    </row>
    <row r="683" spans="1:4" ht="15" x14ac:dyDescent="0.25">
      <c r="A683" s="4" t="s">
        <v>6072</v>
      </c>
      <c r="B683" s="4" t="s">
        <v>6618</v>
      </c>
      <c r="C683" s="4" t="s">
        <v>4576</v>
      </c>
      <c r="D683" s="4" t="s">
        <v>4576</v>
      </c>
    </row>
    <row r="684" spans="1:4" ht="15" x14ac:dyDescent="0.25">
      <c r="A684" s="4" t="s">
        <v>6072</v>
      </c>
      <c r="B684" s="4" t="s">
        <v>1559</v>
      </c>
      <c r="C684" s="4" t="s">
        <v>4576</v>
      </c>
      <c r="D684" s="4" t="s">
        <v>4576</v>
      </c>
    </row>
    <row r="685" spans="1:4" ht="15" x14ac:dyDescent="0.25">
      <c r="A685" s="4" t="s">
        <v>6072</v>
      </c>
      <c r="B685" s="4" t="s">
        <v>6631</v>
      </c>
      <c r="C685" s="4" t="s">
        <v>4576</v>
      </c>
      <c r="D685" s="4" t="s">
        <v>4576</v>
      </c>
    </row>
    <row r="686" spans="1:4" ht="15" x14ac:dyDescent="0.25">
      <c r="A686" s="4" t="s">
        <v>6072</v>
      </c>
      <c r="B686" s="4" t="s">
        <v>2040</v>
      </c>
      <c r="C686" s="4" t="s">
        <v>4576</v>
      </c>
      <c r="D686" s="4" t="s">
        <v>4576</v>
      </c>
    </row>
    <row r="687" spans="1:4" ht="15" x14ac:dyDescent="0.25">
      <c r="A687" s="4" t="s">
        <v>6072</v>
      </c>
      <c r="B687" s="4" t="s">
        <v>8184</v>
      </c>
      <c r="C687" s="4" t="s">
        <v>4576</v>
      </c>
      <c r="D687" s="4" t="s">
        <v>4576</v>
      </c>
    </row>
    <row r="688" spans="1:4" ht="15" x14ac:dyDescent="0.25">
      <c r="A688" s="4" t="s">
        <v>6072</v>
      </c>
      <c r="B688" s="4" t="s">
        <v>5140</v>
      </c>
      <c r="C688" s="4" t="s">
        <v>4576</v>
      </c>
      <c r="D688" s="4" t="s">
        <v>4576</v>
      </c>
    </row>
    <row r="689" spans="1:4" ht="15" x14ac:dyDescent="0.25">
      <c r="A689" s="4" t="s">
        <v>6072</v>
      </c>
      <c r="B689" s="4" t="s">
        <v>6630</v>
      </c>
      <c r="C689" s="4" t="s">
        <v>4576</v>
      </c>
      <c r="D689" s="4" t="s">
        <v>4576</v>
      </c>
    </row>
    <row r="690" spans="1:4" ht="15" x14ac:dyDescent="0.25">
      <c r="A690" s="4" t="s">
        <v>6072</v>
      </c>
      <c r="B690" s="4" t="s">
        <v>683</v>
      </c>
      <c r="C690" s="4" t="s">
        <v>4576</v>
      </c>
      <c r="D690" s="4" t="s">
        <v>4576</v>
      </c>
    </row>
    <row r="691" spans="1:4" ht="15" x14ac:dyDescent="0.25">
      <c r="A691" s="4" t="s">
        <v>6072</v>
      </c>
      <c r="B691" s="4" t="s">
        <v>6629</v>
      </c>
      <c r="C691" s="4" t="s">
        <v>4576</v>
      </c>
      <c r="D691" s="4" t="s">
        <v>4576</v>
      </c>
    </row>
    <row r="692" spans="1:4" ht="15" x14ac:dyDescent="0.25">
      <c r="A692" s="4" t="s">
        <v>6072</v>
      </c>
      <c r="B692" s="4" t="s">
        <v>6623</v>
      </c>
      <c r="C692" s="4" t="s">
        <v>4576</v>
      </c>
      <c r="D692" s="4" t="s">
        <v>4576</v>
      </c>
    </row>
    <row r="693" spans="1:4" ht="15" x14ac:dyDescent="0.25">
      <c r="A693" s="4" t="s">
        <v>6072</v>
      </c>
      <c r="B693" s="4" t="s">
        <v>1937</v>
      </c>
      <c r="C693" s="4" t="s">
        <v>4576</v>
      </c>
      <c r="D693" s="4" t="s">
        <v>4576</v>
      </c>
    </row>
    <row r="694" spans="1:4" ht="15" x14ac:dyDescent="0.25">
      <c r="A694" s="4" t="s">
        <v>6072</v>
      </c>
      <c r="B694" s="4" t="s">
        <v>6849</v>
      </c>
      <c r="C694" s="4" t="s">
        <v>4576</v>
      </c>
      <c r="D694" s="4" t="s">
        <v>4576</v>
      </c>
    </row>
    <row r="695" spans="1:4" ht="15" x14ac:dyDescent="0.25">
      <c r="A695" s="4" t="s">
        <v>6072</v>
      </c>
      <c r="B695" s="4" t="s">
        <v>481</v>
      </c>
      <c r="C695" s="4" t="s">
        <v>4576</v>
      </c>
      <c r="D695" s="4" t="s">
        <v>4576</v>
      </c>
    </row>
    <row r="696" spans="1:4" ht="15" x14ac:dyDescent="0.25">
      <c r="A696" s="4" t="s">
        <v>6072</v>
      </c>
      <c r="B696" s="4" t="s">
        <v>6626</v>
      </c>
      <c r="C696" s="4" t="s">
        <v>4576</v>
      </c>
      <c r="D696" s="4" t="s">
        <v>4576</v>
      </c>
    </row>
    <row r="697" spans="1:4" ht="15" x14ac:dyDescent="0.25">
      <c r="A697" s="4" t="s">
        <v>6072</v>
      </c>
      <c r="B697" s="4" t="s">
        <v>2896</v>
      </c>
      <c r="C697" s="4" t="s">
        <v>4576</v>
      </c>
      <c r="D697" s="4" t="s">
        <v>4576</v>
      </c>
    </row>
    <row r="698" spans="1:4" ht="15" x14ac:dyDescent="0.25">
      <c r="A698" s="4" t="s">
        <v>6072</v>
      </c>
      <c r="B698" s="4" t="s">
        <v>6625</v>
      </c>
      <c r="C698" s="4" t="s">
        <v>4576</v>
      </c>
      <c r="D698" s="4" t="s">
        <v>4576</v>
      </c>
    </row>
    <row r="699" spans="1:4" ht="15" x14ac:dyDescent="0.25">
      <c r="A699" s="4" t="s">
        <v>6072</v>
      </c>
      <c r="B699" s="4" t="s">
        <v>6020</v>
      </c>
      <c r="C699" s="4" t="s">
        <v>4576</v>
      </c>
      <c r="D699" s="4" t="s">
        <v>4576</v>
      </c>
    </row>
    <row r="700" spans="1:4" ht="15" x14ac:dyDescent="0.25">
      <c r="A700" s="4" t="s">
        <v>6072</v>
      </c>
      <c r="B700" s="4" t="s">
        <v>4589</v>
      </c>
      <c r="C700" s="4" t="s">
        <v>4576</v>
      </c>
      <c r="D700" s="4" t="s">
        <v>4576</v>
      </c>
    </row>
    <row r="701" spans="1:4" ht="15" x14ac:dyDescent="0.25">
      <c r="A701" s="4" t="s">
        <v>6072</v>
      </c>
      <c r="B701" s="4" t="s">
        <v>5144</v>
      </c>
      <c r="C701" s="4" t="s">
        <v>4576</v>
      </c>
      <c r="D701" s="4" t="s">
        <v>4576</v>
      </c>
    </row>
    <row r="702" spans="1:4" ht="15" x14ac:dyDescent="0.25">
      <c r="A702" s="4" t="s">
        <v>6072</v>
      </c>
      <c r="B702" s="4" t="s">
        <v>6480</v>
      </c>
      <c r="C702" s="4" t="s">
        <v>4576</v>
      </c>
      <c r="D702" s="4" t="s">
        <v>4576</v>
      </c>
    </row>
    <row r="703" spans="1:4" ht="15" x14ac:dyDescent="0.25">
      <c r="A703" s="4" t="s">
        <v>6072</v>
      </c>
      <c r="B703" s="4" t="s">
        <v>111</v>
      </c>
      <c r="C703" s="4" t="s">
        <v>4576</v>
      </c>
      <c r="D703" s="4" t="s">
        <v>4576</v>
      </c>
    </row>
    <row r="704" spans="1:4" ht="15" x14ac:dyDescent="0.25">
      <c r="A704" s="4" t="s">
        <v>6072</v>
      </c>
      <c r="B704" s="4" t="s">
        <v>2690</v>
      </c>
      <c r="C704" s="4" t="s">
        <v>4576</v>
      </c>
      <c r="D704" s="4" t="s">
        <v>4576</v>
      </c>
    </row>
    <row r="705" spans="1:4" ht="15" x14ac:dyDescent="0.25">
      <c r="A705" s="4" t="s">
        <v>6072</v>
      </c>
      <c r="B705" s="4" t="s">
        <v>5636</v>
      </c>
      <c r="C705" s="4" t="s">
        <v>4576</v>
      </c>
      <c r="D705" s="4" t="s">
        <v>4576</v>
      </c>
    </row>
    <row r="706" spans="1:4" ht="15" x14ac:dyDescent="0.25">
      <c r="A706" s="4" t="s">
        <v>6072</v>
      </c>
      <c r="B706" s="4" t="s">
        <v>6624</v>
      </c>
      <c r="C706" s="4" t="s">
        <v>4576</v>
      </c>
      <c r="D706" s="4" t="s">
        <v>4576</v>
      </c>
    </row>
    <row r="707" spans="1:4" ht="15" x14ac:dyDescent="0.25">
      <c r="A707" s="4" t="s">
        <v>6072</v>
      </c>
      <c r="B707" s="4" t="s">
        <v>3788</v>
      </c>
      <c r="C707" s="4" t="s">
        <v>4576</v>
      </c>
      <c r="D707" s="4" t="s">
        <v>4576</v>
      </c>
    </row>
    <row r="708" spans="1:4" ht="15" x14ac:dyDescent="0.25">
      <c r="A708" s="4" t="s">
        <v>6072</v>
      </c>
      <c r="B708" s="4" t="s">
        <v>4758</v>
      </c>
      <c r="C708" s="4" t="s">
        <v>4576</v>
      </c>
      <c r="D708" s="4" t="s">
        <v>4576</v>
      </c>
    </row>
    <row r="709" spans="1:4" ht="15" x14ac:dyDescent="0.25">
      <c r="A709" s="4" t="s">
        <v>6072</v>
      </c>
      <c r="B709" s="4" t="s">
        <v>1944</v>
      </c>
      <c r="C709" s="4" t="s">
        <v>4576</v>
      </c>
      <c r="D709" s="4" t="s">
        <v>4576</v>
      </c>
    </row>
    <row r="710" spans="1:4" ht="15" x14ac:dyDescent="0.25">
      <c r="A710" s="4" t="s">
        <v>6072</v>
      </c>
      <c r="B710" s="4" t="s">
        <v>5328</v>
      </c>
      <c r="C710" s="4" t="s">
        <v>4576</v>
      </c>
      <c r="D710" s="4" t="s">
        <v>4576</v>
      </c>
    </row>
    <row r="711" spans="1:4" ht="15" x14ac:dyDescent="0.25">
      <c r="A711" s="4" t="s">
        <v>6072</v>
      </c>
      <c r="B711" s="4" t="s">
        <v>6616</v>
      </c>
      <c r="C711" s="4" t="s">
        <v>4576</v>
      </c>
      <c r="D711" s="4" t="s">
        <v>4576</v>
      </c>
    </row>
    <row r="712" spans="1:4" ht="15" x14ac:dyDescent="0.25">
      <c r="A712" s="4" t="s">
        <v>6072</v>
      </c>
      <c r="B712" s="4" t="s">
        <v>1199</v>
      </c>
      <c r="C712" s="4" t="s">
        <v>4576</v>
      </c>
      <c r="D712" s="4" t="s">
        <v>4576</v>
      </c>
    </row>
    <row r="713" spans="1:4" ht="15" x14ac:dyDescent="0.25">
      <c r="A713" s="4" t="s">
        <v>6072</v>
      </c>
      <c r="B713" s="4" t="s">
        <v>8412</v>
      </c>
      <c r="C713" s="4" t="s">
        <v>4576</v>
      </c>
      <c r="D713" s="4" t="s">
        <v>4576</v>
      </c>
    </row>
    <row r="714" spans="1:4" ht="15" x14ac:dyDescent="0.25">
      <c r="A714" s="4" t="s">
        <v>6072</v>
      </c>
      <c r="B714" s="4" t="s">
        <v>7952</v>
      </c>
      <c r="C714" s="4" t="s">
        <v>4576</v>
      </c>
      <c r="D714" s="4" t="s">
        <v>4576</v>
      </c>
    </row>
    <row r="715" spans="1:4" ht="15" x14ac:dyDescent="0.25">
      <c r="A715" s="4" t="s">
        <v>6072</v>
      </c>
      <c r="B715" s="4" t="s">
        <v>1198</v>
      </c>
      <c r="C715" s="4" t="s">
        <v>4576</v>
      </c>
      <c r="D715" s="4" t="s">
        <v>4576</v>
      </c>
    </row>
    <row r="716" spans="1:4" ht="15" x14ac:dyDescent="0.25">
      <c r="A716" s="4" t="s">
        <v>6072</v>
      </c>
      <c r="B716" s="4" t="s">
        <v>6762</v>
      </c>
      <c r="C716" s="4" t="s">
        <v>4576</v>
      </c>
      <c r="D716" s="4" t="s">
        <v>4576</v>
      </c>
    </row>
    <row r="717" spans="1:4" ht="15" x14ac:dyDescent="0.25">
      <c r="A717" s="4" t="s">
        <v>6072</v>
      </c>
      <c r="B717" s="4" t="s">
        <v>1197</v>
      </c>
      <c r="C717" s="4" t="s">
        <v>4576</v>
      </c>
      <c r="D717" s="4" t="s">
        <v>4576</v>
      </c>
    </row>
    <row r="718" spans="1:4" ht="15" x14ac:dyDescent="0.25">
      <c r="A718" s="4" t="s">
        <v>6072</v>
      </c>
      <c r="B718" s="4" t="s">
        <v>5417</v>
      </c>
      <c r="C718" s="4" t="s">
        <v>4576</v>
      </c>
      <c r="D718" s="4" t="s">
        <v>4576</v>
      </c>
    </row>
    <row r="719" spans="1:4" ht="15" x14ac:dyDescent="0.25">
      <c r="A719" s="4" t="s">
        <v>6072</v>
      </c>
      <c r="B719" s="4" t="s">
        <v>5418</v>
      </c>
      <c r="C719" s="4" t="s">
        <v>4576</v>
      </c>
      <c r="D719" s="4" t="s">
        <v>4576</v>
      </c>
    </row>
    <row r="720" spans="1:4" ht="15" x14ac:dyDescent="0.25">
      <c r="A720" s="4" t="s">
        <v>6072</v>
      </c>
      <c r="B720" s="4" t="s">
        <v>5980</v>
      </c>
      <c r="C720" s="4" t="s">
        <v>4576</v>
      </c>
      <c r="D720" s="4" t="s">
        <v>4576</v>
      </c>
    </row>
    <row r="721" spans="1:4" ht="15" x14ac:dyDescent="0.25">
      <c r="A721" s="4" t="s">
        <v>6072</v>
      </c>
      <c r="B721" s="4" t="s">
        <v>4113</v>
      </c>
      <c r="C721" s="4" t="s">
        <v>4576</v>
      </c>
      <c r="D721" s="4" t="s">
        <v>4576</v>
      </c>
    </row>
    <row r="722" spans="1:4" ht="15" x14ac:dyDescent="0.25">
      <c r="A722" s="4" t="s">
        <v>6072</v>
      </c>
      <c r="B722" s="4" t="s">
        <v>7632</v>
      </c>
      <c r="C722" s="4"/>
      <c r="D722" s="4"/>
    </row>
    <row r="723" spans="1:4" ht="15" x14ac:dyDescent="0.25">
      <c r="A723" s="4" t="s">
        <v>6072</v>
      </c>
      <c r="B723" s="4" t="s">
        <v>3342</v>
      </c>
      <c r="C723" s="4" t="s">
        <v>4576</v>
      </c>
      <c r="D723" s="4" t="s">
        <v>4576</v>
      </c>
    </row>
    <row r="724" spans="1:4" ht="15" x14ac:dyDescent="0.25">
      <c r="A724" s="4" t="s">
        <v>6072</v>
      </c>
      <c r="B724" s="4" t="s">
        <v>1196</v>
      </c>
      <c r="C724" s="4" t="s">
        <v>4576</v>
      </c>
      <c r="D724" s="4" t="s">
        <v>4576</v>
      </c>
    </row>
    <row r="725" spans="1:4" ht="15" x14ac:dyDescent="0.25">
      <c r="A725" s="4" t="s">
        <v>6072</v>
      </c>
      <c r="B725" s="4" t="s">
        <v>1192</v>
      </c>
      <c r="C725" s="4" t="s">
        <v>4576</v>
      </c>
      <c r="D725" s="4" t="s">
        <v>4576</v>
      </c>
    </row>
    <row r="726" spans="1:4" ht="15" x14ac:dyDescent="0.25">
      <c r="A726" s="4" t="s">
        <v>6072</v>
      </c>
      <c r="B726" s="4" t="s">
        <v>8228</v>
      </c>
      <c r="C726" s="4" t="s">
        <v>4576</v>
      </c>
      <c r="D726" s="4" t="s">
        <v>4576</v>
      </c>
    </row>
    <row r="727" spans="1:4" ht="15" x14ac:dyDescent="0.25">
      <c r="A727" s="4" t="s">
        <v>6072</v>
      </c>
      <c r="B727" s="4" t="s">
        <v>5006</v>
      </c>
      <c r="C727" s="4" t="s">
        <v>4576</v>
      </c>
      <c r="D727" s="4" t="s">
        <v>4576</v>
      </c>
    </row>
    <row r="728" spans="1:4" ht="15" x14ac:dyDescent="0.25">
      <c r="A728" s="4" t="s">
        <v>6072</v>
      </c>
      <c r="B728" s="4" t="s">
        <v>5159</v>
      </c>
      <c r="C728" s="4" t="s">
        <v>4576</v>
      </c>
      <c r="D728" s="4" t="s">
        <v>4576</v>
      </c>
    </row>
    <row r="729" spans="1:4" ht="15" x14ac:dyDescent="0.25">
      <c r="A729" s="4" t="s">
        <v>6072</v>
      </c>
      <c r="B729" s="4" t="s">
        <v>6612</v>
      </c>
      <c r="C729" s="4" t="s">
        <v>4576</v>
      </c>
      <c r="D729" s="4" t="s">
        <v>4576</v>
      </c>
    </row>
    <row r="730" spans="1:4" ht="15" x14ac:dyDescent="0.25">
      <c r="A730" s="4" t="s">
        <v>6072</v>
      </c>
      <c r="B730" s="4" t="s">
        <v>3347</v>
      </c>
      <c r="C730" s="4" t="s">
        <v>4576</v>
      </c>
      <c r="D730" s="4" t="s">
        <v>4576</v>
      </c>
    </row>
    <row r="731" spans="1:4" ht="15" x14ac:dyDescent="0.25">
      <c r="A731" s="4" t="s">
        <v>6072</v>
      </c>
      <c r="B731" s="4" t="s">
        <v>4139</v>
      </c>
      <c r="C731" s="4" t="s">
        <v>4576</v>
      </c>
      <c r="D731" s="4" t="s">
        <v>4576</v>
      </c>
    </row>
    <row r="732" spans="1:4" ht="15" x14ac:dyDescent="0.25">
      <c r="A732" s="4" t="s">
        <v>6072</v>
      </c>
      <c r="B732" s="4" t="s">
        <v>5169</v>
      </c>
      <c r="C732" s="4" t="s">
        <v>4576</v>
      </c>
      <c r="D732" s="4" t="s">
        <v>4576</v>
      </c>
    </row>
    <row r="733" spans="1:4" ht="15" x14ac:dyDescent="0.25">
      <c r="A733" s="4" t="s">
        <v>6072</v>
      </c>
      <c r="B733" s="4" t="s">
        <v>2180</v>
      </c>
      <c r="C733" s="4" t="s">
        <v>4576</v>
      </c>
      <c r="D733" s="4" t="s">
        <v>4576</v>
      </c>
    </row>
    <row r="734" spans="1:4" ht="15" x14ac:dyDescent="0.25">
      <c r="A734" s="4" t="s">
        <v>6072</v>
      </c>
      <c r="B734" s="4" t="s">
        <v>1194</v>
      </c>
      <c r="C734" s="4" t="s">
        <v>4576</v>
      </c>
      <c r="D734" s="4" t="s">
        <v>4576</v>
      </c>
    </row>
    <row r="735" spans="1:4" ht="15" x14ac:dyDescent="0.25">
      <c r="A735" s="4" t="s">
        <v>6072</v>
      </c>
      <c r="B735" s="4" t="s">
        <v>5155</v>
      </c>
      <c r="C735" s="4" t="s">
        <v>4576</v>
      </c>
      <c r="D735" s="4" t="s">
        <v>4576</v>
      </c>
    </row>
    <row r="736" spans="1:4" ht="15" x14ac:dyDescent="0.25">
      <c r="A736" s="4" t="s">
        <v>6072</v>
      </c>
      <c r="B736" s="4" t="s">
        <v>1193</v>
      </c>
      <c r="C736" s="4" t="s">
        <v>4576</v>
      </c>
      <c r="D736" s="4" t="s">
        <v>4576</v>
      </c>
    </row>
    <row r="737" spans="1:4" ht="15" x14ac:dyDescent="0.25">
      <c r="A737" s="4" t="s">
        <v>6072</v>
      </c>
      <c r="B737" s="4" t="s">
        <v>560</v>
      </c>
      <c r="C737" s="4" t="s">
        <v>4576</v>
      </c>
      <c r="D737" s="4" t="s">
        <v>4576</v>
      </c>
    </row>
    <row r="738" spans="1:4" ht="15" x14ac:dyDescent="0.25">
      <c r="A738" s="4" t="s">
        <v>6072</v>
      </c>
      <c r="B738" s="4" t="s">
        <v>2210</v>
      </c>
      <c r="C738" s="4" t="s">
        <v>4576</v>
      </c>
      <c r="D738" s="4" t="s">
        <v>4576</v>
      </c>
    </row>
    <row r="739" spans="1:4" ht="15" x14ac:dyDescent="0.25">
      <c r="A739" s="4" t="s">
        <v>6072</v>
      </c>
      <c r="B739" s="4" t="s">
        <v>881</v>
      </c>
      <c r="C739" s="4" t="s">
        <v>4576</v>
      </c>
      <c r="D739" s="4" t="s">
        <v>4576</v>
      </c>
    </row>
    <row r="740" spans="1:4" ht="15" x14ac:dyDescent="0.25">
      <c r="A740" s="4" t="s">
        <v>6072</v>
      </c>
      <c r="B740" s="4" t="s">
        <v>5752</v>
      </c>
      <c r="C740" s="4" t="s">
        <v>4576</v>
      </c>
      <c r="D740" s="4" t="s">
        <v>4576</v>
      </c>
    </row>
    <row r="741" spans="1:4" ht="15" x14ac:dyDescent="0.25">
      <c r="A741" s="4" t="s">
        <v>6072</v>
      </c>
      <c r="B741" s="4" t="s">
        <v>1195</v>
      </c>
      <c r="C741" s="4" t="s">
        <v>4576</v>
      </c>
      <c r="D741" s="4" t="s">
        <v>4576</v>
      </c>
    </row>
    <row r="742" spans="1:4" ht="15" x14ac:dyDescent="0.25">
      <c r="A742" s="4" t="s">
        <v>6072</v>
      </c>
      <c r="B742" s="4" t="s">
        <v>5755</v>
      </c>
      <c r="C742" s="4" t="s">
        <v>4576</v>
      </c>
      <c r="D742" s="4" t="s">
        <v>4576</v>
      </c>
    </row>
    <row r="743" spans="1:4" ht="15" x14ac:dyDescent="0.25">
      <c r="A743" s="4" t="s">
        <v>6072</v>
      </c>
      <c r="B743" s="4" t="s">
        <v>6788</v>
      </c>
      <c r="C743" s="4" t="s">
        <v>4576</v>
      </c>
      <c r="D743" s="4" t="s">
        <v>4576</v>
      </c>
    </row>
    <row r="744" spans="1:4" ht="15" x14ac:dyDescent="0.25">
      <c r="A744" s="4" t="s">
        <v>6072</v>
      </c>
      <c r="B744" s="4" t="s">
        <v>5754</v>
      </c>
      <c r="C744" s="4" t="s">
        <v>4576</v>
      </c>
      <c r="D744" s="4" t="s">
        <v>4576</v>
      </c>
    </row>
    <row r="745" spans="1:4" ht="15" x14ac:dyDescent="0.25">
      <c r="A745" s="4" t="s">
        <v>6072</v>
      </c>
      <c r="B745" s="4" t="s">
        <v>5753</v>
      </c>
      <c r="C745" s="4" t="s">
        <v>4576</v>
      </c>
      <c r="D745" s="4" t="s">
        <v>4576</v>
      </c>
    </row>
    <row r="746" spans="1:4" ht="15" x14ac:dyDescent="0.25">
      <c r="A746" s="4" t="s">
        <v>6072</v>
      </c>
      <c r="B746" s="4" t="s">
        <v>895</v>
      </c>
      <c r="C746" s="4" t="s">
        <v>4576</v>
      </c>
      <c r="D746" s="4" t="s">
        <v>4576</v>
      </c>
    </row>
    <row r="747" spans="1:4" ht="15" x14ac:dyDescent="0.25">
      <c r="A747" s="4" t="s">
        <v>6072</v>
      </c>
      <c r="B747" s="4" t="s">
        <v>1951</v>
      </c>
      <c r="C747" s="4" t="s">
        <v>4576</v>
      </c>
      <c r="D747" s="4" t="s">
        <v>4576</v>
      </c>
    </row>
    <row r="748" spans="1:4" ht="15" x14ac:dyDescent="0.25">
      <c r="A748" s="4" t="s">
        <v>6072</v>
      </c>
      <c r="B748" s="4" t="s">
        <v>2211</v>
      </c>
      <c r="C748" s="4" t="s">
        <v>4576</v>
      </c>
      <c r="D748" s="4" t="s">
        <v>4576</v>
      </c>
    </row>
    <row r="749" spans="1:4" ht="15" x14ac:dyDescent="0.25">
      <c r="A749" s="4" t="s">
        <v>6072</v>
      </c>
      <c r="B749" s="4" t="s">
        <v>5747</v>
      </c>
      <c r="C749" s="4" t="s">
        <v>4576</v>
      </c>
      <c r="D749" s="4" t="s">
        <v>4576</v>
      </c>
    </row>
    <row r="750" spans="1:4" ht="15" x14ac:dyDescent="0.25">
      <c r="A750" s="4" t="s">
        <v>6072</v>
      </c>
      <c r="B750" s="4" t="s">
        <v>5751</v>
      </c>
      <c r="C750" s="4" t="s">
        <v>4576</v>
      </c>
      <c r="D750" s="4" t="s">
        <v>4576</v>
      </c>
    </row>
    <row r="751" spans="1:4" ht="15" x14ac:dyDescent="0.25">
      <c r="A751" s="4" t="s">
        <v>6072</v>
      </c>
      <c r="B751" s="4" t="s">
        <v>804</v>
      </c>
      <c r="C751" s="4" t="s">
        <v>4576</v>
      </c>
      <c r="D751" s="4" t="s">
        <v>4576</v>
      </c>
    </row>
    <row r="752" spans="1:4" ht="15" x14ac:dyDescent="0.25">
      <c r="A752" s="4" t="s">
        <v>6072</v>
      </c>
      <c r="B752" s="4" t="s">
        <v>1141</v>
      </c>
      <c r="C752" s="4" t="s">
        <v>4576</v>
      </c>
      <c r="D752" s="4" t="s">
        <v>4576</v>
      </c>
    </row>
    <row r="753" spans="1:4" ht="15" x14ac:dyDescent="0.25">
      <c r="A753" s="4" t="s">
        <v>6072</v>
      </c>
      <c r="B753" s="4" t="s">
        <v>3789</v>
      </c>
      <c r="C753" s="4" t="s">
        <v>4576</v>
      </c>
      <c r="D753" s="4" t="s">
        <v>4576</v>
      </c>
    </row>
    <row r="754" spans="1:4" ht="15" x14ac:dyDescent="0.25">
      <c r="A754" s="4" t="s">
        <v>6072</v>
      </c>
      <c r="B754" s="4" t="s">
        <v>5750</v>
      </c>
      <c r="C754" s="4" t="s">
        <v>4576</v>
      </c>
      <c r="D754" s="4" t="s">
        <v>4576</v>
      </c>
    </row>
    <row r="755" spans="1:4" ht="15" x14ac:dyDescent="0.25">
      <c r="A755" s="4" t="s">
        <v>6072</v>
      </c>
      <c r="B755" s="4" t="s">
        <v>5749</v>
      </c>
      <c r="C755" s="4" t="s">
        <v>4576</v>
      </c>
      <c r="D755" s="4" t="s">
        <v>4576</v>
      </c>
    </row>
    <row r="756" spans="1:4" ht="15" x14ac:dyDescent="0.25">
      <c r="A756" s="4" t="s">
        <v>6072</v>
      </c>
      <c r="B756" s="4" t="s">
        <v>4823</v>
      </c>
      <c r="C756" s="4" t="s">
        <v>4576</v>
      </c>
      <c r="D756" s="4" t="s">
        <v>4576</v>
      </c>
    </row>
    <row r="757" spans="1:4" ht="15" x14ac:dyDescent="0.25">
      <c r="A757" s="4" t="s">
        <v>6072</v>
      </c>
      <c r="B757" s="4" t="s">
        <v>5748</v>
      </c>
      <c r="C757" s="4" t="s">
        <v>4576</v>
      </c>
      <c r="D757" s="4" t="s">
        <v>4576</v>
      </c>
    </row>
    <row r="758" spans="1:4" ht="15" x14ac:dyDescent="0.25">
      <c r="A758" s="4" t="s">
        <v>6072</v>
      </c>
      <c r="B758" s="4" t="s">
        <v>7123</v>
      </c>
      <c r="C758" s="4" t="s">
        <v>4576</v>
      </c>
      <c r="D758" s="4" t="s">
        <v>4576</v>
      </c>
    </row>
    <row r="759" spans="1:4" ht="15" x14ac:dyDescent="0.25">
      <c r="A759" s="4" t="s">
        <v>6072</v>
      </c>
      <c r="B759" s="4" t="s">
        <v>958</v>
      </c>
      <c r="C759" s="4" t="s">
        <v>4576</v>
      </c>
      <c r="D759" s="4" t="s">
        <v>4576</v>
      </c>
    </row>
    <row r="760" spans="1:4" ht="15" x14ac:dyDescent="0.25">
      <c r="A760" s="4" t="s">
        <v>6072</v>
      </c>
      <c r="B760" s="4" t="s">
        <v>7135</v>
      </c>
      <c r="C760" s="4" t="s">
        <v>4576</v>
      </c>
      <c r="D760" s="4" t="s">
        <v>4576</v>
      </c>
    </row>
    <row r="761" spans="1:4" ht="15" x14ac:dyDescent="0.25">
      <c r="A761" s="4" t="s">
        <v>6072</v>
      </c>
      <c r="B761" s="4" t="s">
        <v>7121</v>
      </c>
      <c r="C761" s="4" t="s">
        <v>4576</v>
      </c>
      <c r="D761" s="4" t="s">
        <v>4576</v>
      </c>
    </row>
    <row r="762" spans="1:4" ht="15" x14ac:dyDescent="0.25">
      <c r="A762" s="4" t="s">
        <v>6072</v>
      </c>
      <c r="B762" s="4" t="s">
        <v>5137</v>
      </c>
      <c r="C762" s="4" t="s">
        <v>4576</v>
      </c>
      <c r="D762" s="4" t="s">
        <v>4576</v>
      </c>
    </row>
    <row r="763" spans="1:4" ht="15" x14ac:dyDescent="0.25">
      <c r="A763" s="4" t="s">
        <v>6072</v>
      </c>
      <c r="B763" s="4" t="s">
        <v>7486</v>
      </c>
      <c r="C763" s="4" t="s">
        <v>4576</v>
      </c>
      <c r="D763" s="4" t="s">
        <v>4576</v>
      </c>
    </row>
    <row r="764" spans="1:4" ht="15" x14ac:dyDescent="0.25">
      <c r="A764" s="4" t="s">
        <v>6072</v>
      </c>
      <c r="B764" s="4" t="s">
        <v>6632</v>
      </c>
      <c r="C764" s="4" t="s">
        <v>4576</v>
      </c>
      <c r="D764" s="4" t="s">
        <v>4576</v>
      </c>
    </row>
    <row r="765" spans="1:4" ht="15" x14ac:dyDescent="0.25">
      <c r="A765" s="4" t="s">
        <v>6072</v>
      </c>
      <c r="B765" s="4" t="s">
        <v>975</v>
      </c>
      <c r="C765" s="4" t="s">
        <v>4576</v>
      </c>
      <c r="D765" s="4" t="s">
        <v>4576</v>
      </c>
    </row>
    <row r="766" spans="1:4" ht="15" x14ac:dyDescent="0.25">
      <c r="A766" s="4" t="s">
        <v>6072</v>
      </c>
      <c r="B766" s="4" t="s">
        <v>974</v>
      </c>
      <c r="C766" s="4" t="s">
        <v>4576</v>
      </c>
      <c r="D766" s="4" t="s">
        <v>4576</v>
      </c>
    </row>
    <row r="767" spans="1:4" ht="15" x14ac:dyDescent="0.25">
      <c r="A767" s="4" t="s">
        <v>6072</v>
      </c>
      <c r="B767" s="4" t="s">
        <v>4841</v>
      </c>
      <c r="C767" s="4" t="s">
        <v>4576</v>
      </c>
      <c r="D767" s="4" t="s">
        <v>4576</v>
      </c>
    </row>
    <row r="768" spans="1:4" ht="15" x14ac:dyDescent="0.25">
      <c r="A768" s="4" t="s">
        <v>6072</v>
      </c>
      <c r="B768" s="4" t="s">
        <v>973</v>
      </c>
      <c r="C768" s="4" t="s">
        <v>4576</v>
      </c>
      <c r="D768" s="4" t="s">
        <v>4576</v>
      </c>
    </row>
    <row r="769" spans="1:4" ht="15" x14ac:dyDescent="0.25">
      <c r="A769" s="4" t="s">
        <v>6072</v>
      </c>
      <c r="B769" s="4" t="s">
        <v>972</v>
      </c>
      <c r="C769" s="4" t="s">
        <v>4576</v>
      </c>
      <c r="D769" s="4" t="s">
        <v>4576</v>
      </c>
    </row>
    <row r="770" spans="1:4" ht="15" x14ac:dyDescent="0.25">
      <c r="A770" s="4" t="s">
        <v>6072</v>
      </c>
      <c r="B770" s="4" t="s">
        <v>971</v>
      </c>
      <c r="C770" s="4" t="s">
        <v>4576</v>
      </c>
      <c r="D770" s="4" t="s">
        <v>4576</v>
      </c>
    </row>
    <row r="771" spans="1:4" ht="15" x14ac:dyDescent="0.25">
      <c r="A771" s="4" t="s">
        <v>6072</v>
      </c>
      <c r="B771" s="4" t="s">
        <v>1950</v>
      </c>
      <c r="C771" s="4" t="s">
        <v>4576</v>
      </c>
      <c r="D771" s="4" t="s">
        <v>4576</v>
      </c>
    </row>
    <row r="772" spans="1:4" ht="15" x14ac:dyDescent="0.25">
      <c r="A772" s="4" t="s">
        <v>6072</v>
      </c>
      <c r="B772" s="4" t="s">
        <v>963</v>
      </c>
      <c r="C772" s="4" t="s">
        <v>4576</v>
      </c>
      <c r="D772" s="4" t="s">
        <v>4576</v>
      </c>
    </row>
    <row r="773" spans="1:4" ht="15" x14ac:dyDescent="0.25">
      <c r="A773" s="4" t="s">
        <v>6072</v>
      </c>
      <c r="B773" s="4" t="s">
        <v>969</v>
      </c>
      <c r="C773" s="4" t="s">
        <v>4576</v>
      </c>
      <c r="D773" s="4" t="s">
        <v>4576</v>
      </c>
    </row>
    <row r="774" spans="1:4" ht="15" x14ac:dyDescent="0.25">
      <c r="A774" s="4" t="s">
        <v>6072</v>
      </c>
      <c r="B774" s="4" t="s">
        <v>976</v>
      </c>
      <c r="C774" s="4" t="s">
        <v>4576</v>
      </c>
      <c r="D774" s="4" t="s">
        <v>4576</v>
      </c>
    </row>
    <row r="775" spans="1:4" ht="15" x14ac:dyDescent="0.25">
      <c r="A775" s="4" t="s">
        <v>6072</v>
      </c>
      <c r="B775" s="4" t="s">
        <v>967</v>
      </c>
      <c r="C775" s="4" t="s">
        <v>4576</v>
      </c>
      <c r="D775" s="4" t="s">
        <v>4576</v>
      </c>
    </row>
    <row r="776" spans="1:4" ht="15" x14ac:dyDescent="0.25">
      <c r="A776" s="4" t="s">
        <v>6072</v>
      </c>
      <c r="B776" s="4" t="s">
        <v>966</v>
      </c>
      <c r="C776" s="4" t="s">
        <v>4576</v>
      </c>
      <c r="D776" s="4" t="s">
        <v>4576</v>
      </c>
    </row>
    <row r="777" spans="1:4" ht="15" x14ac:dyDescent="0.25">
      <c r="A777" s="4" t="s">
        <v>6072</v>
      </c>
      <c r="B777" s="4" t="s">
        <v>965</v>
      </c>
      <c r="C777" s="4" t="s">
        <v>4576</v>
      </c>
      <c r="D777" s="4" t="s">
        <v>4576</v>
      </c>
    </row>
    <row r="778" spans="1:4" ht="15" x14ac:dyDescent="0.25">
      <c r="A778" s="4" t="s">
        <v>6072</v>
      </c>
      <c r="B778" s="4" t="s">
        <v>964</v>
      </c>
      <c r="C778" s="4" t="s">
        <v>4576</v>
      </c>
      <c r="D778" s="4" t="s">
        <v>4576</v>
      </c>
    </row>
    <row r="779" spans="1:4" ht="15" x14ac:dyDescent="0.25">
      <c r="A779" s="4" t="s">
        <v>6072</v>
      </c>
      <c r="B779" s="4" t="s">
        <v>687</v>
      </c>
      <c r="C779" s="4" t="s">
        <v>4576</v>
      </c>
      <c r="D779" s="4" t="s">
        <v>4576</v>
      </c>
    </row>
    <row r="780" spans="1:4" ht="15" x14ac:dyDescent="0.25">
      <c r="A780" s="4" t="s">
        <v>6072</v>
      </c>
      <c r="B780" s="4" t="s">
        <v>5174</v>
      </c>
      <c r="C780" s="4" t="s">
        <v>4576</v>
      </c>
      <c r="D780" s="4" t="s">
        <v>4576</v>
      </c>
    </row>
    <row r="781" spans="1:4" ht="15" x14ac:dyDescent="0.25">
      <c r="A781" s="4" t="s">
        <v>6072</v>
      </c>
      <c r="B781" s="4" t="s">
        <v>3352</v>
      </c>
      <c r="C781" s="4" t="s">
        <v>4576</v>
      </c>
      <c r="D781" s="4" t="s">
        <v>4576</v>
      </c>
    </row>
    <row r="782" spans="1:4" ht="15" x14ac:dyDescent="0.25">
      <c r="A782" s="4" t="s">
        <v>6072</v>
      </c>
      <c r="B782" s="4" t="s">
        <v>6021</v>
      </c>
      <c r="C782" s="4" t="s">
        <v>4576</v>
      </c>
      <c r="D782" s="4" t="s">
        <v>4576</v>
      </c>
    </row>
    <row r="783" spans="1:4" ht="15" x14ac:dyDescent="0.25">
      <c r="A783" s="4" t="s">
        <v>6072</v>
      </c>
      <c r="B783" s="4" t="s">
        <v>970</v>
      </c>
      <c r="C783" s="4" t="s">
        <v>4576</v>
      </c>
      <c r="D783" s="4" t="s">
        <v>4576</v>
      </c>
    </row>
    <row r="784" spans="1:4" ht="15" x14ac:dyDescent="0.25">
      <c r="A784" s="4" t="s">
        <v>6072</v>
      </c>
      <c r="B784" s="4" t="s">
        <v>4032</v>
      </c>
      <c r="C784" s="4" t="s">
        <v>4576</v>
      </c>
      <c r="D784" s="4" t="s">
        <v>4576</v>
      </c>
    </row>
    <row r="785" spans="1:4" ht="15" x14ac:dyDescent="0.25">
      <c r="A785" s="4" t="s">
        <v>6072</v>
      </c>
      <c r="B785" s="4" t="s">
        <v>4031</v>
      </c>
      <c r="C785" s="4" t="s">
        <v>4576</v>
      </c>
      <c r="D785" s="4" t="s">
        <v>4576</v>
      </c>
    </row>
    <row r="786" spans="1:4" ht="15" x14ac:dyDescent="0.25">
      <c r="A786" s="4" t="s">
        <v>6072</v>
      </c>
      <c r="B786" s="4" t="s">
        <v>4591</v>
      </c>
      <c r="C786" s="4" t="s">
        <v>4576</v>
      </c>
      <c r="D786" s="4" t="s">
        <v>4576</v>
      </c>
    </row>
    <row r="787" spans="1:4" ht="15" x14ac:dyDescent="0.25">
      <c r="A787" s="4" t="s">
        <v>6072</v>
      </c>
      <c r="B787" s="4" t="s">
        <v>7140</v>
      </c>
      <c r="C787" s="4" t="s">
        <v>4576</v>
      </c>
      <c r="D787" s="4" t="s">
        <v>4576</v>
      </c>
    </row>
    <row r="788" spans="1:4" ht="15" x14ac:dyDescent="0.25">
      <c r="A788" s="4" t="s">
        <v>6072</v>
      </c>
      <c r="B788" s="4" t="s">
        <v>3358</v>
      </c>
      <c r="C788" s="4" t="s">
        <v>4576</v>
      </c>
      <c r="D788" s="4" t="s">
        <v>4576</v>
      </c>
    </row>
    <row r="789" spans="1:4" ht="15" x14ac:dyDescent="0.25">
      <c r="A789" s="4" t="s">
        <v>6072</v>
      </c>
      <c r="B789" s="4" t="s">
        <v>1939</v>
      </c>
      <c r="C789" s="4" t="s">
        <v>4576</v>
      </c>
      <c r="D789" s="4" t="s">
        <v>4576</v>
      </c>
    </row>
    <row r="790" spans="1:4" ht="15" x14ac:dyDescent="0.25">
      <c r="A790" s="4" t="s">
        <v>6072</v>
      </c>
      <c r="B790" s="4" t="s">
        <v>5382</v>
      </c>
      <c r="C790" s="4" t="s">
        <v>4576</v>
      </c>
      <c r="D790" s="4" t="s">
        <v>4576</v>
      </c>
    </row>
    <row r="791" spans="1:4" ht="15" x14ac:dyDescent="0.25">
      <c r="A791" s="4" t="s">
        <v>6072</v>
      </c>
      <c r="B791" s="4" t="s">
        <v>3344</v>
      </c>
      <c r="C791" s="4" t="s">
        <v>4576</v>
      </c>
      <c r="D791" s="4" t="s">
        <v>4576</v>
      </c>
    </row>
    <row r="792" spans="1:4" ht="15" x14ac:dyDescent="0.25">
      <c r="A792" s="4" t="s">
        <v>6072</v>
      </c>
      <c r="B792" s="4" t="s">
        <v>977</v>
      </c>
      <c r="C792" s="4" t="s">
        <v>4576</v>
      </c>
      <c r="D792" s="4" t="s">
        <v>4576</v>
      </c>
    </row>
    <row r="793" spans="1:4" ht="15" x14ac:dyDescent="0.25">
      <c r="A793" s="4" t="s">
        <v>6072</v>
      </c>
      <c r="B793" s="4" t="s">
        <v>1098</v>
      </c>
      <c r="C793" s="4" t="s">
        <v>4576</v>
      </c>
      <c r="D793" s="4" t="s">
        <v>4576</v>
      </c>
    </row>
    <row r="794" spans="1:4" ht="15" x14ac:dyDescent="0.25">
      <c r="A794" s="4" t="s">
        <v>6072</v>
      </c>
      <c r="B794" s="4" t="s">
        <v>4030</v>
      </c>
      <c r="C794" s="4" t="s">
        <v>4576</v>
      </c>
      <c r="D794" s="4" t="s">
        <v>4576</v>
      </c>
    </row>
    <row r="795" spans="1:4" ht="15" x14ac:dyDescent="0.25">
      <c r="A795" s="4" t="s">
        <v>6072</v>
      </c>
      <c r="B795" s="4" t="s">
        <v>878</v>
      </c>
      <c r="C795" s="4" t="s">
        <v>4576</v>
      </c>
      <c r="D795" s="4" t="s">
        <v>4576</v>
      </c>
    </row>
    <row r="796" spans="1:4" ht="15" x14ac:dyDescent="0.25">
      <c r="A796" s="4" t="s">
        <v>6072</v>
      </c>
      <c r="B796" s="4" t="s">
        <v>886</v>
      </c>
      <c r="C796" s="4" t="s">
        <v>4576</v>
      </c>
      <c r="D796" s="4" t="s">
        <v>4576</v>
      </c>
    </row>
    <row r="797" spans="1:4" ht="15" x14ac:dyDescent="0.25">
      <c r="A797" s="4" t="s">
        <v>6072</v>
      </c>
      <c r="B797" s="4" t="s">
        <v>4029</v>
      </c>
      <c r="C797" s="4" t="s">
        <v>4576</v>
      </c>
      <c r="D797" s="4" t="s">
        <v>4576</v>
      </c>
    </row>
    <row r="798" spans="1:4" ht="15" x14ac:dyDescent="0.25">
      <c r="A798" s="4" t="s">
        <v>6072</v>
      </c>
      <c r="B798" s="4" t="s">
        <v>3353</v>
      </c>
      <c r="C798" s="4" t="s">
        <v>4576</v>
      </c>
      <c r="D798" s="4" t="s">
        <v>4576</v>
      </c>
    </row>
    <row r="799" spans="1:4" ht="15" x14ac:dyDescent="0.25">
      <c r="A799" s="4" t="s">
        <v>6072</v>
      </c>
      <c r="B799" s="4" t="s">
        <v>4581</v>
      </c>
      <c r="C799" s="4" t="s">
        <v>4576</v>
      </c>
      <c r="D799" s="4" t="s">
        <v>4576</v>
      </c>
    </row>
    <row r="800" spans="1:4" ht="15" x14ac:dyDescent="0.25">
      <c r="A800" s="4" t="s">
        <v>6072</v>
      </c>
      <c r="B800" s="4" t="s">
        <v>978</v>
      </c>
      <c r="C800" s="4" t="s">
        <v>4576</v>
      </c>
      <c r="D800" s="4" t="s">
        <v>4576</v>
      </c>
    </row>
    <row r="801" spans="1:4" ht="15" x14ac:dyDescent="0.25">
      <c r="A801" s="4" t="s">
        <v>6072</v>
      </c>
      <c r="B801" s="4" t="s">
        <v>2608</v>
      </c>
      <c r="C801" s="4" t="s">
        <v>4576</v>
      </c>
      <c r="D801" s="4" t="s">
        <v>4576</v>
      </c>
    </row>
    <row r="802" spans="1:4" ht="15" x14ac:dyDescent="0.25">
      <c r="A802" s="4" t="s">
        <v>6072</v>
      </c>
      <c r="B802" s="4" t="s">
        <v>8227</v>
      </c>
      <c r="C802" s="4" t="s">
        <v>4576</v>
      </c>
      <c r="D802" s="4" t="s">
        <v>4576</v>
      </c>
    </row>
    <row r="803" spans="1:4" ht="15" x14ac:dyDescent="0.25">
      <c r="A803" s="4" t="s">
        <v>6072</v>
      </c>
      <c r="B803" s="4" t="s">
        <v>6023</v>
      </c>
      <c r="C803" s="4" t="s">
        <v>4576</v>
      </c>
      <c r="D803" s="4" t="s">
        <v>4576</v>
      </c>
    </row>
    <row r="804" spans="1:4" ht="15" x14ac:dyDescent="0.25">
      <c r="A804" s="4" t="s">
        <v>6072</v>
      </c>
      <c r="B804" s="4" t="s">
        <v>2685</v>
      </c>
      <c r="C804" s="4" t="s">
        <v>4576</v>
      </c>
      <c r="D804" s="4" t="s">
        <v>4576</v>
      </c>
    </row>
    <row r="805" spans="1:4" ht="15" x14ac:dyDescent="0.25">
      <c r="A805" s="4" t="s">
        <v>6072</v>
      </c>
      <c r="B805" s="4" t="s">
        <v>6022</v>
      </c>
      <c r="C805" s="4" t="s">
        <v>4576</v>
      </c>
      <c r="D805" s="4" t="s">
        <v>4576</v>
      </c>
    </row>
    <row r="806" spans="1:4" ht="15" x14ac:dyDescent="0.25">
      <c r="A806" s="4" t="s">
        <v>6072</v>
      </c>
      <c r="B806" s="4" t="s">
        <v>968</v>
      </c>
      <c r="C806" s="4" t="s">
        <v>4576</v>
      </c>
      <c r="D806" s="4" t="s">
        <v>4576</v>
      </c>
    </row>
    <row r="807" spans="1:4" ht="15" x14ac:dyDescent="0.25">
      <c r="A807" s="4" t="s">
        <v>6072</v>
      </c>
      <c r="B807" s="4" t="s">
        <v>6953</v>
      </c>
      <c r="C807" s="4" t="s">
        <v>4576</v>
      </c>
      <c r="D807" s="4" t="s">
        <v>4576</v>
      </c>
    </row>
    <row r="808" spans="1:4" ht="15" x14ac:dyDescent="0.25">
      <c r="A808" s="4" t="s">
        <v>6072</v>
      </c>
      <c r="B808" s="4" t="s">
        <v>487</v>
      </c>
      <c r="C808" s="4" t="s">
        <v>4576</v>
      </c>
      <c r="D808" s="4" t="s">
        <v>4576</v>
      </c>
    </row>
    <row r="809" spans="1:4" ht="15" x14ac:dyDescent="0.25">
      <c r="A809" s="4" t="s">
        <v>6072</v>
      </c>
      <c r="B809" s="4" t="s">
        <v>191</v>
      </c>
      <c r="C809" s="4" t="s">
        <v>4576</v>
      </c>
      <c r="D809" s="4" t="s">
        <v>4576</v>
      </c>
    </row>
    <row r="810" spans="1:4" ht="15" x14ac:dyDescent="0.25">
      <c r="A810" s="4" t="s">
        <v>6072</v>
      </c>
      <c r="B810" s="4" t="s">
        <v>6750</v>
      </c>
      <c r="C810" s="4" t="s">
        <v>4576</v>
      </c>
      <c r="D810" s="4" t="s">
        <v>4576</v>
      </c>
    </row>
    <row r="811" spans="1:4" ht="15" x14ac:dyDescent="0.25">
      <c r="A811" s="4" t="s">
        <v>6072</v>
      </c>
      <c r="B811" s="4" t="s">
        <v>4595</v>
      </c>
      <c r="C811" s="4" t="s">
        <v>4576</v>
      </c>
      <c r="D811" s="4" t="s">
        <v>4576</v>
      </c>
    </row>
    <row r="812" spans="1:4" ht="15" x14ac:dyDescent="0.25">
      <c r="A812" s="4" t="s">
        <v>6072</v>
      </c>
      <c r="B812" s="4" t="s">
        <v>5627</v>
      </c>
      <c r="C812" s="4" t="s">
        <v>4576</v>
      </c>
      <c r="D812" s="4" t="s">
        <v>4576</v>
      </c>
    </row>
    <row r="813" spans="1:4" ht="15" x14ac:dyDescent="0.25">
      <c r="A813" s="4" t="s">
        <v>6072</v>
      </c>
      <c r="B813" s="4" t="s">
        <v>4095</v>
      </c>
      <c r="C813" s="4" t="s">
        <v>4576</v>
      </c>
      <c r="D813" s="4" t="s">
        <v>4576</v>
      </c>
    </row>
    <row r="814" spans="1:4" ht="15" x14ac:dyDescent="0.25">
      <c r="A814" s="4" t="s">
        <v>6072</v>
      </c>
      <c r="B814" s="4" t="s">
        <v>486</v>
      </c>
      <c r="C814" s="4" t="s">
        <v>4576</v>
      </c>
      <c r="D814" s="4" t="s">
        <v>4576</v>
      </c>
    </row>
    <row r="815" spans="1:4" ht="15" x14ac:dyDescent="0.25">
      <c r="A815" s="4" t="s">
        <v>6072</v>
      </c>
      <c r="B815" s="4" t="s">
        <v>482</v>
      </c>
      <c r="C815" s="4" t="s">
        <v>4576</v>
      </c>
      <c r="D815" s="4" t="s">
        <v>4576</v>
      </c>
    </row>
    <row r="816" spans="1:4" ht="15" x14ac:dyDescent="0.25">
      <c r="A816" s="4" t="s">
        <v>6072</v>
      </c>
      <c r="B816" s="4" t="s">
        <v>485</v>
      </c>
      <c r="C816" s="4" t="s">
        <v>4576</v>
      </c>
      <c r="D816" s="4" t="s">
        <v>4576</v>
      </c>
    </row>
    <row r="817" spans="1:4" ht="15" x14ac:dyDescent="0.25">
      <c r="A817" s="4" t="s">
        <v>6072</v>
      </c>
      <c r="B817" s="4" t="s">
        <v>3360</v>
      </c>
      <c r="C817" s="4" t="s">
        <v>4576</v>
      </c>
      <c r="D817" s="4" t="s">
        <v>4576</v>
      </c>
    </row>
    <row r="818" spans="1:4" ht="15" x14ac:dyDescent="0.25">
      <c r="A818" s="4" t="s">
        <v>6072</v>
      </c>
      <c r="B818" s="4" t="s">
        <v>6759</v>
      </c>
      <c r="C818" s="4" t="s">
        <v>4576</v>
      </c>
      <c r="D818" s="4" t="s">
        <v>4576</v>
      </c>
    </row>
    <row r="819" spans="1:4" ht="15" x14ac:dyDescent="0.25">
      <c r="A819" s="4" t="s">
        <v>6072</v>
      </c>
      <c r="B819" s="4" t="s">
        <v>6789</v>
      </c>
      <c r="C819" s="4" t="s">
        <v>4576</v>
      </c>
      <c r="D819" s="4" t="s">
        <v>4576</v>
      </c>
    </row>
    <row r="820" spans="1:4" ht="15" x14ac:dyDescent="0.25">
      <c r="A820" s="4" t="s">
        <v>6072</v>
      </c>
      <c r="B820" s="4" t="s">
        <v>6790</v>
      </c>
      <c r="C820" s="4" t="s">
        <v>4576</v>
      </c>
      <c r="D820" s="4" t="s">
        <v>4576</v>
      </c>
    </row>
    <row r="821" spans="1:4" ht="15" x14ac:dyDescent="0.25">
      <c r="A821" s="4" t="s">
        <v>6072</v>
      </c>
      <c r="B821" s="4" t="s">
        <v>484</v>
      </c>
      <c r="C821" s="4" t="s">
        <v>4576</v>
      </c>
      <c r="D821" s="4" t="s">
        <v>4576</v>
      </c>
    </row>
    <row r="822" spans="1:4" ht="15" x14ac:dyDescent="0.25">
      <c r="A822" s="4" t="s">
        <v>6072</v>
      </c>
      <c r="B822" s="4" t="s">
        <v>2762</v>
      </c>
      <c r="C822" s="4" t="s">
        <v>4576</v>
      </c>
      <c r="D822" s="4" t="s">
        <v>4576</v>
      </c>
    </row>
    <row r="823" spans="1:4" ht="15" x14ac:dyDescent="0.25">
      <c r="A823" s="4" t="s">
        <v>6072</v>
      </c>
      <c r="B823" s="4" t="s">
        <v>483</v>
      </c>
      <c r="C823" s="4" t="s">
        <v>4576</v>
      </c>
      <c r="D823" s="4" t="s">
        <v>4576</v>
      </c>
    </row>
    <row r="824" spans="1:4" ht="15" x14ac:dyDescent="0.25">
      <c r="A824" s="4" t="s">
        <v>6072</v>
      </c>
      <c r="B824" s="4" t="s">
        <v>5136</v>
      </c>
      <c r="C824" s="4" t="s">
        <v>4576</v>
      </c>
      <c r="D824" s="4" t="s">
        <v>4576</v>
      </c>
    </row>
    <row r="825" spans="1:4" ht="15" x14ac:dyDescent="0.25">
      <c r="A825" s="4" t="s">
        <v>6072</v>
      </c>
      <c r="B825" s="4" t="s">
        <v>78</v>
      </c>
      <c r="C825" s="4" t="s">
        <v>4576</v>
      </c>
      <c r="D825" s="4" t="s">
        <v>4576</v>
      </c>
    </row>
    <row r="826" spans="1:4" ht="15" x14ac:dyDescent="0.25">
      <c r="A826" s="4" t="s">
        <v>6072</v>
      </c>
      <c r="B826" s="4" t="s">
        <v>81</v>
      </c>
      <c r="C826" s="4" t="s">
        <v>4576</v>
      </c>
      <c r="D826" s="4" t="s">
        <v>4576</v>
      </c>
    </row>
    <row r="827" spans="1:4" ht="15" x14ac:dyDescent="0.25">
      <c r="A827" s="4" t="s">
        <v>6072</v>
      </c>
      <c r="B827" s="4" t="s">
        <v>2158</v>
      </c>
      <c r="C827" s="4" t="s">
        <v>4576</v>
      </c>
      <c r="D827" s="4" t="s">
        <v>4576</v>
      </c>
    </row>
    <row r="828" spans="1:4" ht="15" x14ac:dyDescent="0.25">
      <c r="A828" s="4" t="s">
        <v>6072</v>
      </c>
      <c r="B828" s="4" t="s">
        <v>2205</v>
      </c>
      <c r="C828" s="4" t="s">
        <v>4576</v>
      </c>
      <c r="D828" s="4" t="s">
        <v>4576</v>
      </c>
    </row>
    <row r="829" spans="1:4" ht="15" x14ac:dyDescent="0.25">
      <c r="A829" s="4" t="s">
        <v>6072</v>
      </c>
      <c r="B829" s="4" t="s">
        <v>5167</v>
      </c>
      <c r="C829" s="4" t="s">
        <v>4576</v>
      </c>
      <c r="D829" s="4" t="s">
        <v>4576</v>
      </c>
    </row>
    <row r="830" spans="1:4" ht="15" x14ac:dyDescent="0.25">
      <c r="A830" s="4" t="s">
        <v>6072</v>
      </c>
      <c r="B830" s="4" t="s">
        <v>1145</v>
      </c>
      <c r="C830" s="4" t="s">
        <v>4576</v>
      </c>
      <c r="D830" s="4" t="s">
        <v>4576</v>
      </c>
    </row>
    <row r="831" spans="1:4" ht="15" x14ac:dyDescent="0.25">
      <c r="A831" s="4" t="s">
        <v>6072</v>
      </c>
      <c r="B831" s="4" t="s">
        <v>1146</v>
      </c>
      <c r="C831" s="4" t="s">
        <v>4576</v>
      </c>
      <c r="D831" s="4" t="s">
        <v>4576</v>
      </c>
    </row>
    <row r="832" spans="1:4" ht="15" x14ac:dyDescent="0.25">
      <c r="A832" s="4" t="s">
        <v>6072</v>
      </c>
      <c r="B832" s="4" t="s">
        <v>1563</v>
      </c>
      <c r="C832" s="4" t="s">
        <v>4576</v>
      </c>
      <c r="D832" s="4" t="s">
        <v>4576</v>
      </c>
    </row>
    <row r="833" spans="1:4" ht="15" x14ac:dyDescent="0.25">
      <c r="A833" s="4" t="s">
        <v>6072</v>
      </c>
      <c r="B833" s="4" t="s">
        <v>961</v>
      </c>
      <c r="C833" s="4" t="s">
        <v>4576</v>
      </c>
      <c r="D833" s="4" t="s">
        <v>4576</v>
      </c>
    </row>
    <row r="834" spans="1:4" ht="15" x14ac:dyDescent="0.25">
      <c r="A834" s="4" t="s">
        <v>6072</v>
      </c>
      <c r="B834" s="4" t="s">
        <v>1454</v>
      </c>
      <c r="C834" s="4" t="s">
        <v>4576</v>
      </c>
      <c r="D834" s="4" t="s">
        <v>4576</v>
      </c>
    </row>
    <row r="835" spans="1:4" ht="15" x14ac:dyDescent="0.25">
      <c r="A835" s="4" t="s">
        <v>6072</v>
      </c>
      <c r="B835" s="4" t="s">
        <v>8387</v>
      </c>
      <c r="C835" s="4" t="s">
        <v>4576</v>
      </c>
      <c r="D835" s="4" t="s">
        <v>4576</v>
      </c>
    </row>
    <row r="836" spans="1:4" ht="15" x14ac:dyDescent="0.25">
      <c r="A836" s="4" t="s">
        <v>6072</v>
      </c>
      <c r="B836" s="4" t="s">
        <v>1147</v>
      </c>
      <c r="C836" s="4" t="s">
        <v>4576</v>
      </c>
      <c r="D836" s="4" t="s">
        <v>4576</v>
      </c>
    </row>
    <row r="837" spans="1:4" ht="15" x14ac:dyDescent="0.25">
      <c r="A837" s="4" t="s">
        <v>6072</v>
      </c>
      <c r="B837" s="4" t="s">
        <v>4597</v>
      </c>
      <c r="C837" s="4" t="s">
        <v>4576</v>
      </c>
      <c r="D837" s="4" t="s">
        <v>4576</v>
      </c>
    </row>
    <row r="838" spans="1:4" ht="15" x14ac:dyDescent="0.25">
      <c r="A838" s="4" t="s">
        <v>6072</v>
      </c>
      <c r="B838" s="4" t="s">
        <v>2204</v>
      </c>
      <c r="C838" s="4" t="s">
        <v>4576</v>
      </c>
      <c r="D838" s="4" t="s">
        <v>4576</v>
      </c>
    </row>
    <row r="839" spans="1:4" ht="15" x14ac:dyDescent="0.25">
      <c r="A839" s="4" t="s">
        <v>6072</v>
      </c>
      <c r="B839" s="4" t="s">
        <v>680</v>
      </c>
      <c r="C839" s="4" t="s">
        <v>4576</v>
      </c>
      <c r="D839" s="4" t="s">
        <v>4576</v>
      </c>
    </row>
    <row r="840" spans="1:4" ht="15" x14ac:dyDescent="0.25">
      <c r="A840" s="4" t="s">
        <v>6072</v>
      </c>
      <c r="B840" s="4" t="s">
        <v>3697</v>
      </c>
      <c r="C840" s="4" t="s">
        <v>4576</v>
      </c>
      <c r="D840" s="4" t="s">
        <v>4576</v>
      </c>
    </row>
    <row r="841" spans="1:4" ht="15" x14ac:dyDescent="0.25">
      <c r="A841" s="4" t="s">
        <v>6072</v>
      </c>
      <c r="B841" s="4" t="s">
        <v>2168</v>
      </c>
      <c r="C841" s="4" t="s">
        <v>4576</v>
      </c>
      <c r="D841" s="4" t="s">
        <v>4576</v>
      </c>
    </row>
    <row r="842" spans="1:4" ht="15" x14ac:dyDescent="0.25">
      <c r="A842" s="4" t="s">
        <v>6072</v>
      </c>
      <c r="B842" s="4" t="s">
        <v>892</v>
      </c>
      <c r="C842" s="4" t="s">
        <v>4576</v>
      </c>
      <c r="D842" s="4" t="s">
        <v>4576</v>
      </c>
    </row>
    <row r="843" spans="1:4" ht="15" x14ac:dyDescent="0.25">
      <c r="A843" s="4" t="s">
        <v>6072</v>
      </c>
      <c r="B843" s="4" t="s">
        <v>962</v>
      </c>
      <c r="C843" s="4" t="s">
        <v>4576</v>
      </c>
      <c r="D843" s="4" t="s">
        <v>4576</v>
      </c>
    </row>
    <row r="844" spans="1:4" ht="15" x14ac:dyDescent="0.25">
      <c r="A844" s="4" t="s">
        <v>6072</v>
      </c>
      <c r="B844" s="4" t="s">
        <v>1949</v>
      </c>
      <c r="C844" s="4" t="s">
        <v>4576</v>
      </c>
      <c r="D844" s="4" t="s">
        <v>4576</v>
      </c>
    </row>
    <row r="845" spans="1:4" ht="15" x14ac:dyDescent="0.25">
      <c r="A845" s="4" t="s">
        <v>6072</v>
      </c>
      <c r="B845" s="4" t="s">
        <v>1144</v>
      </c>
      <c r="C845" s="4" t="s">
        <v>4576</v>
      </c>
      <c r="D845" s="4" t="s">
        <v>4576</v>
      </c>
    </row>
    <row r="846" spans="1:4" ht="15" x14ac:dyDescent="0.25">
      <c r="A846" s="4" t="s">
        <v>6072</v>
      </c>
      <c r="B846" s="4" t="s">
        <v>7060</v>
      </c>
      <c r="C846" s="4" t="s">
        <v>4576</v>
      </c>
      <c r="D846" s="4" t="s">
        <v>4576</v>
      </c>
    </row>
    <row r="847" spans="1:4" ht="15" x14ac:dyDescent="0.25">
      <c r="A847" s="4" t="s">
        <v>6072</v>
      </c>
      <c r="B847" s="4" t="s">
        <v>6469</v>
      </c>
      <c r="C847" s="4" t="s">
        <v>4576</v>
      </c>
      <c r="D847" s="4" t="s">
        <v>4576</v>
      </c>
    </row>
    <row r="848" spans="1:4" ht="15" x14ac:dyDescent="0.25">
      <c r="A848" s="4" t="s">
        <v>6072</v>
      </c>
      <c r="B848" s="4" t="s">
        <v>279</v>
      </c>
      <c r="C848" s="4" t="s">
        <v>4576</v>
      </c>
      <c r="D848" s="4" t="s">
        <v>4576</v>
      </c>
    </row>
    <row r="849" spans="1:4" ht="15" x14ac:dyDescent="0.25">
      <c r="A849" s="4" t="s">
        <v>6072</v>
      </c>
      <c r="B849" s="4" t="s">
        <v>1143</v>
      </c>
      <c r="C849" s="4" t="s">
        <v>4576</v>
      </c>
      <c r="D849" s="4" t="s">
        <v>4576</v>
      </c>
    </row>
    <row r="850" spans="1:4" ht="15" x14ac:dyDescent="0.25">
      <c r="A850" s="4" t="s">
        <v>6072</v>
      </c>
      <c r="B850" s="4" t="s">
        <v>8787</v>
      </c>
      <c r="C850" s="4" t="s">
        <v>4576</v>
      </c>
      <c r="D850" s="4" t="s">
        <v>4576</v>
      </c>
    </row>
    <row r="851" spans="1:4" ht="15" x14ac:dyDescent="0.25">
      <c r="A851" s="4" t="s">
        <v>6072</v>
      </c>
      <c r="B851" s="4" t="s">
        <v>3364</v>
      </c>
      <c r="C851" s="4" t="s">
        <v>4576</v>
      </c>
      <c r="D851" s="4" t="s">
        <v>4576</v>
      </c>
    </row>
    <row r="852" spans="1:4" ht="15" x14ac:dyDescent="0.25">
      <c r="A852" s="4" t="s">
        <v>6072</v>
      </c>
      <c r="B852" s="4" t="s">
        <v>1142</v>
      </c>
      <c r="C852" s="4" t="s">
        <v>4576</v>
      </c>
      <c r="D852" s="4" t="s">
        <v>4576</v>
      </c>
    </row>
    <row r="853" spans="1:4" ht="15" x14ac:dyDescent="0.25">
      <c r="A853" s="4" t="s">
        <v>6072</v>
      </c>
      <c r="B853" s="4" t="s">
        <v>3479</v>
      </c>
      <c r="C853" s="4" t="s">
        <v>4576</v>
      </c>
      <c r="D853" s="4" t="s">
        <v>4576</v>
      </c>
    </row>
    <row r="854" spans="1:4" ht="15" x14ac:dyDescent="0.25">
      <c r="A854" s="4" t="s">
        <v>6072</v>
      </c>
      <c r="B854" s="4" t="s">
        <v>6954</v>
      </c>
      <c r="C854" s="4" t="s">
        <v>4576</v>
      </c>
      <c r="D854" s="4" t="s">
        <v>4576</v>
      </c>
    </row>
    <row r="855" spans="1:4" ht="15" x14ac:dyDescent="0.25">
      <c r="A855" s="4" t="s">
        <v>6072</v>
      </c>
      <c r="B855" s="4" t="s">
        <v>883</v>
      </c>
      <c r="C855" s="4" t="s">
        <v>4576</v>
      </c>
      <c r="D855" s="4" t="s">
        <v>4576</v>
      </c>
    </row>
    <row r="856" spans="1:4" ht="15" x14ac:dyDescent="0.25">
      <c r="A856" s="4" t="s">
        <v>6072</v>
      </c>
      <c r="B856" s="4" t="s">
        <v>4403</v>
      </c>
      <c r="C856" s="4" t="s">
        <v>4576</v>
      </c>
      <c r="D856" s="4" t="s">
        <v>4576</v>
      </c>
    </row>
    <row r="857" spans="1:4" ht="15" x14ac:dyDescent="0.25">
      <c r="A857" s="4" t="s">
        <v>6072</v>
      </c>
      <c r="B857" s="4" t="s">
        <v>5005</v>
      </c>
      <c r="C857" s="4" t="s">
        <v>4576</v>
      </c>
      <c r="D857" s="4" t="s">
        <v>4576</v>
      </c>
    </row>
    <row r="858" spans="1:4" ht="15" x14ac:dyDescent="0.25">
      <c r="A858" s="4" t="s">
        <v>6072</v>
      </c>
      <c r="B858" s="24"/>
      <c r="C858" s="4" t="s">
        <v>4576</v>
      </c>
      <c r="D858" s="4" t="s">
        <v>4576</v>
      </c>
    </row>
    <row r="859" spans="1:4" ht="15" x14ac:dyDescent="0.25">
      <c r="A859" s="4" t="s">
        <v>6072</v>
      </c>
      <c r="B859" s="24"/>
      <c r="C859" s="4" t="s">
        <v>4576</v>
      </c>
      <c r="D859" s="4" t="s">
        <v>4576</v>
      </c>
    </row>
    <row r="860" spans="1:4" ht="15" x14ac:dyDescent="0.25">
      <c r="A860" s="4" t="s">
        <v>6072</v>
      </c>
      <c r="B860" s="24"/>
      <c r="C860" s="4" t="s">
        <v>4576</v>
      </c>
      <c r="D860" s="4" t="s">
        <v>4576</v>
      </c>
    </row>
    <row r="861" spans="1:4" ht="15" x14ac:dyDescent="0.25">
      <c r="A861" s="4" t="s">
        <v>6072</v>
      </c>
      <c r="B861" s="24"/>
      <c r="C861" s="4" t="s">
        <v>4576</v>
      </c>
      <c r="D861" s="4" t="s">
        <v>4576</v>
      </c>
    </row>
    <row r="862" spans="1:4" ht="15" x14ac:dyDescent="0.25">
      <c r="A862" s="4" t="s">
        <v>6072</v>
      </c>
      <c r="B862" s="24"/>
      <c r="C862" s="4" t="s">
        <v>4576</v>
      </c>
      <c r="D862" s="4" t="s">
        <v>4576</v>
      </c>
    </row>
    <row r="863" spans="1:4" ht="15" x14ac:dyDescent="0.25">
      <c r="A863" s="4" t="s">
        <v>6072</v>
      </c>
      <c r="B863" s="24"/>
      <c r="C863" s="4" t="s">
        <v>4576</v>
      </c>
      <c r="D863" s="4" t="s">
        <v>4576</v>
      </c>
    </row>
    <row r="864" spans="1:4" ht="15" x14ac:dyDescent="0.25">
      <c r="A864" s="4" t="s">
        <v>4570</v>
      </c>
      <c r="B864" s="4" t="s">
        <v>7168</v>
      </c>
      <c r="C864" s="4"/>
      <c r="D864" s="4"/>
    </row>
    <row r="865" spans="1:256" ht="15" x14ac:dyDescent="0.25">
      <c r="A865" s="190" t="s">
        <v>4570</v>
      </c>
      <c r="B865" s="189" t="s">
        <v>2644</v>
      </c>
      <c r="C865" s="190"/>
      <c r="D865" s="190"/>
    </row>
    <row r="866" spans="1:256" ht="15" x14ac:dyDescent="0.25">
      <c r="A866" s="190" t="s">
        <v>4570</v>
      </c>
      <c r="B866" s="190" t="s">
        <v>713</v>
      </c>
      <c r="C866" s="190"/>
      <c r="D866" s="190"/>
    </row>
    <row r="867" spans="1:256" ht="15" x14ac:dyDescent="0.25">
      <c r="A867" s="190" t="s">
        <v>4570</v>
      </c>
      <c r="B867" s="190" t="s">
        <v>6137</v>
      </c>
      <c r="C867" s="190"/>
      <c r="D867" s="190"/>
    </row>
    <row r="868" spans="1:256" ht="15" x14ac:dyDescent="0.25">
      <c r="A868" s="190" t="s">
        <v>4570</v>
      </c>
      <c r="B868" s="33" t="s">
        <v>7629</v>
      </c>
      <c r="C868" s="190"/>
      <c r="D868" s="190"/>
    </row>
    <row r="869" spans="1:256" ht="15" x14ac:dyDescent="0.25">
      <c r="A869" s="190" t="s">
        <v>4570</v>
      </c>
      <c r="B869" s="190" t="s">
        <v>3527</v>
      </c>
      <c r="C869" s="190"/>
      <c r="D869" s="190"/>
    </row>
    <row r="870" spans="1:256" ht="15" x14ac:dyDescent="0.25">
      <c r="A870" s="190" t="s">
        <v>4570</v>
      </c>
      <c r="B870" s="190" t="s">
        <v>7291</v>
      </c>
      <c r="C870" s="190"/>
      <c r="D870" s="190"/>
    </row>
    <row r="871" spans="1:256" ht="15" x14ac:dyDescent="0.25">
      <c r="A871" s="28" t="s">
        <v>4570</v>
      </c>
      <c r="B871" s="190" t="s">
        <v>1180</v>
      </c>
      <c r="C871" s="28" t="s">
        <v>4811</v>
      </c>
      <c r="D871" s="28" t="s">
        <v>4811</v>
      </c>
      <c r="E871" s="28" t="s">
        <v>4811</v>
      </c>
      <c r="F871" s="28" t="s">
        <v>4811</v>
      </c>
      <c r="G871" s="28" t="s">
        <v>4811</v>
      </c>
      <c r="H871" s="28" t="s">
        <v>4811</v>
      </c>
      <c r="I871" s="28" t="s">
        <v>4811</v>
      </c>
      <c r="J871" s="28" t="s">
        <v>4811</v>
      </c>
      <c r="K871" s="28" t="s">
        <v>4811</v>
      </c>
      <c r="L871" s="28" t="s">
        <v>4811</v>
      </c>
      <c r="M871" s="28" t="s">
        <v>4811</v>
      </c>
      <c r="N871" s="28" t="s">
        <v>4811</v>
      </c>
      <c r="O871" s="28" t="s">
        <v>4811</v>
      </c>
      <c r="P871" s="28" t="s">
        <v>4811</v>
      </c>
      <c r="Q871" s="28" t="s">
        <v>4811</v>
      </c>
      <c r="R871" s="28" t="s">
        <v>4811</v>
      </c>
      <c r="S871" s="28" t="s">
        <v>4811</v>
      </c>
      <c r="T871" s="28" t="s">
        <v>4811</v>
      </c>
      <c r="U871" s="28" t="s">
        <v>4811</v>
      </c>
      <c r="V871" s="28" t="s">
        <v>4811</v>
      </c>
      <c r="W871" s="28" t="s">
        <v>4811</v>
      </c>
      <c r="X871" s="28" t="s">
        <v>4811</v>
      </c>
      <c r="Y871" s="28" t="s">
        <v>4811</v>
      </c>
      <c r="Z871" s="28" t="s">
        <v>4811</v>
      </c>
      <c r="AA871" s="28" t="s">
        <v>4811</v>
      </c>
      <c r="AB871" s="28" t="s">
        <v>4811</v>
      </c>
      <c r="AC871" s="28" t="s">
        <v>4811</v>
      </c>
      <c r="AD871" s="28" t="s">
        <v>4811</v>
      </c>
      <c r="AE871" s="28" t="s">
        <v>4811</v>
      </c>
      <c r="AF871" s="28" t="s">
        <v>4811</v>
      </c>
      <c r="AG871" s="28" t="s">
        <v>4811</v>
      </c>
      <c r="AH871" s="28" t="s">
        <v>4811</v>
      </c>
      <c r="AI871" s="28" t="s">
        <v>4811</v>
      </c>
      <c r="AJ871" s="28" t="s">
        <v>4811</v>
      </c>
      <c r="AK871" s="28" t="s">
        <v>4811</v>
      </c>
      <c r="AL871" s="28" t="s">
        <v>4811</v>
      </c>
      <c r="AM871" s="28" t="s">
        <v>4811</v>
      </c>
      <c r="AN871" s="28" t="s">
        <v>4811</v>
      </c>
      <c r="AO871" s="28" t="s">
        <v>4811</v>
      </c>
      <c r="AP871" s="28" t="s">
        <v>4811</v>
      </c>
      <c r="AQ871" s="28" t="s">
        <v>4811</v>
      </c>
      <c r="AR871" s="28" t="s">
        <v>4811</v>
      </c>
      <c r="AS871" s="28" t="s">
        <v>4811</v>
      </c>
      <c r="AT871" s="28" t="s">
        <v>4811</v>
      </c>
      <c r="AU871" s="28" t="s">
        <v>4811</v>
      </c>
      <c r="AV871" s="28" t="s">
        <v>4811</v>
      </c>
      <c r="AW871" s="28" t="s">
        <v>4811</v>
      </c>
      <c r="AX871" s="28" t="s">
        <v>4811</v>
      </c>
      <c r="AY871" s="28" t="s">
        <v>4811</v>
      </c>
      <c r="AZ871" s="28" t="s">
        <v>4811</v>
      </c>
      <c r="BA871" s="28" t="s">
        <v>4811</v>
      </c>
      <c r="BB871" s="28" t="s">
        <v>4811</v>
      </c>
      <c r="BC871" s="28" t="s">
        <v>4811</v>
      </c>
      <c r="BD871" s="28" t="s">
        <v>4811</v>
      </c>
      <c r="BE871" s="28" t="s">
        <v>4811</v>
      </c>
      <c r="BF871" s="28" t="s">
        <v>4811</v>
      </c>
      <c r="BG871" s="28" t="s">
        <v>4811</v>
      </c>
      <c r="BH871" s="28" t="s">
        <v>4811</v>
      </c>
      <c r="BI871" s="28" t="s">
        <v>4811</v>
      </c>
      <c r="BJ871" s="28" t="s">
        <v>4811</v>
      </c>
      <c r="BK871" s="28" t="s">
        <v>4811</v>
      </c>
      <c r="BL871" s="28" t="s">
        <v>4811</v>
      </c>
      <c r="BM871" s="28" t="s">
        <v>4811</v>
      </c>
      <c r="BN871" s="28" t="s">
        <v>4811</v>
      </c>
      <c r="BO871" s="28" t="s">
        <v>4811</v>
      </c>
      <c r="BP871" s="28" t="s">
        <v>4811</v>
      </c>
      <c r="BQ871" s="28" t="s">
        <v>4811</v>
      </c>
      <c r="BR871" s="28" t="s">
        <v>4811</v>
      </c>
      <c r="BS871" s="28" t="s">
        <v>4811</v>
      </c>
      <c r="BT871" s="28" t="s">
        <v>4811</v>
      </c>
      <c r="BU871" s="28" t="s">
        <v>4811</v>
      </c>
      <c r="BV871" s="28" t="s">
        <v>4811</v>
      </c>
      <c r="BW871" s="28" t="s">
        <v>4811</v>
      </c>
      <c r="BX871" s="28" t="s">
        <v>4811</v>
      </c>
      <c r="BY871" s="28" t="s">
        <v>4811</v>
      </c>
      <c r="BZ871" s="28" t="s">
        <v>4811</v>
      </c>
      <c r="CA871" s="28" t="s">
        <v>4811</v>
      </c>
      <c r="CB871" s="28" t="s">
        <v>4811</v>
      </c>
      <c r="CC871" s="28" t="s">
        <v>4811</v>
      </c>
      <c r="CD871" s="28" t="s">
        <v>4811</v>
      </c>
      <c r="CE871" s="28" t="s">
        <v>4811</v>
      </c>
      <c r="CF871" s="28" t="s">
        <v>4811</v>
      </c>
      <c r="CG871" s="28" t="s">
        <v>4811</v>
      </c>
      <c r="CH871" s="28" t="s">
        <v>4811</v>
      </c>
      <c r="CI871" s="28" t="s">
        <v>4811</v>
      </c>
      <c r="CJ871" s="28" t="s">
        <v>4811</v>
      </c>
      <c r="CK871" s="28" t="s">
        <v>4811</v>
      </c>
      <c r="CL871" s="28" t="s">
        <v>4811</v>
      </c>
      <c r="CM871" s="28" t="s">
        <v>4811</v>
      </c>
      <c r="CN871" s="28" t="s">
        <v>4811</v>
      </c>
      <c r="CO871" s="28" t="s">
        <v>4811</v>
      </c>
      <c r="CP871" s="28" t="s">
        <v>4811</v>
      </c>
      <c r="CQ871" s="28" t="s">
        <v>4811</v>
      </c>
      <c r="CR871" s="28" t="s">
        <v>4811</v>
      </c>
      <c r="CS871" s="28" t="s">
        <v>4811</v>
      </c>
      <c r="CT871" s="28" t="s">
        <v>4811</v>
      </c>
      <c r="CU871" s="28" t="s">
        <v>4811</v>
      </c>
      <c r="CV871" s="28" t="s">
        <v>4811</v>
      </c>
      <c r="CW871" s="28" t="s">
        <v>4811</v>
      </c>
      <c r="CX871" s="28" t="s">
        <v>4811</v>
      </c>
      <c r="CY871" s="28" t="s">
        <v>4811</v>
      </c>
      <c r="CZ871" s="28" t="s">
        <v>4811</v>
      </c>
      <c r="DA871" s="28" t="s">
        <v>4811</v>
      </c>
      <c r="DB871" s="28" t="s">
        <v>4811</v>
      </c>
      <c r="DC871" s="28" t="s">
        <v>4811</v>
      </c>
      <c r="DD871" s="28" t="s">
        <v>4811</v>
      </c>
      <c r="DE871" s="28" t="s">
        <v>4811</v>
      </c>
      <c r="DF871" s="28" t="s">
        <v>4811</v>
      </c>
      <c r="DG871" s="28" t="s">
        <v>4811</v>
      </c>
      <c r="DH871" s="28" t="s">
        <v>4811</v>
      </c>
      <c r="DI871" s="28" t="s">
        <v>4811</v>
      </c>
      <c r="DJ871" s="28" t="s">
        <v>4811</v>
      </c>
      <c r="DK871" s="28" t="s">
        <v>4811</v>
      </c>
      <c r="DL871" s="28" t="s">
        <v>4811</v>
      </c>
      <c r="DM871" s="28" t="s">
        <v>4811</v>
      </c>
      <c r="DN871" s="28" t="s">
        <v>4811</v>
      </c>
      <c r="DO871" s="28" t="s">
        <v>4811</v>
      </c>
      <c r="DP871" s="28" t="s">
        <v>4811</v>
      </c>
      <c r="DQ871" s="28" t="s">
        <v>4811</v>
      </c>
      <c r="DR871" s="28" t="s">
        <v>4811</v>
      </c>
      <c r="DS871" s="28" t="s">
        <v>4811</v>
      </c>
      <c r="DT871" s="28" t="s">
        <v>4811</v>
      </c>
      <c r="DU871" s="28" t="s">
        <v>4811</v>
      </c>
      <c r="DV871" s="28" t="s">
        <v>4811</v>
      </c>
      <c r="DW871" s="28" t="s">
        <v>4811</v>
      </c>
      <c r="DX871" s="28" t="s">
        <v>4811</v>
      </c>
      <c r="DY871" s="28" t="s">
        <v>4811</v>
      </c>
      <c r="DZ871" s="28" t="s">
        <v>4811</v>
      </c>
      <c r="EA871" s="28" t="s">
        <v>4811</v>
      </c>
      <c r="EB871" s="28" t="s">
        <v>4811</v>
      </c>
      <c r="EC871" s="28" t="s">
        <v>4811</v>
      </c>
      <c r="ED871" s="28" t="s">
        <v>4811</v>
      </c>
      <c r="EE871" s="28" t="s">
        <v>4811</v>
      </c>
      <c r="EF871" s="28" t="s">
        <v>4811</v>
      </c>
      <c r="EG871" s="28" t="s">
        <v>4811</v>
      </c>
      <c r="EH871" s="28" t="s">
        <v>4811</v>
      </c>
      <c r="EI871" s="28" t="s">
        <v>4811</v>
      </c>
      <c r="EJ871" s="28" t="s">
        <v>4811</v>
      </c>
      <c r="EK871" s="28" t="s">
        <v>4811</v>
      </c>
      <c r="EL871" s="28" t="s">
        <v>4811</v>
      </c>
      <c r="EM871" s="28" t="s">
        <v>4811</v>
      </c>
      <c r="EN871" s="28" t="s">
        <v>4811</v>
      </c>
      <c r="EO871" s="28" t="s">
        <v>4811</v>
      </c>
      <c r="EP871" s="28" t="s">
        <v>4811</v>
      </c>
      <c r="EQ871" s="28" t="s">
        <v>4811</v>
      </c>
      <c r="ER871" s="28" t="s">
        <v>4811</v>
      </c>
      <c r="ES871" s="28" t="s">
        <v>4811</v>
      </c>
      <c r="ET871" s="28" t="s">
        <v>4811</v>
      </c>
      <c r="EU871" s="28" t="s">
        <v>4811</v>
      </c>
      <c r="EV871" s="28" t="s">
        <v>4811</v>
      </c>
      <c r="EW871" s="28" t="s">
        <v>4811</v>
      </c>
      <c r="EX871" s="28" t="s">
        <v>4811</v>
      </c>
      <c r="EY871" s="28" t="s">
        <v>4811</v>
      </c>
      <c r="EZ871" s="28" t="s">
        <v>4811</v>
      </c>
      <c r="FA871" s="28" t="s">
        <v>4811</v>
      </c>
      <c r="FB871" s="28" t="s">
        <v>4811</v>
      </c>
      <c r="FC871" s="28" t="s">
        <v>4811</v>
      </c>
      <c r="FD871" s="28" t="s">
        <v>4811</v>
      </c>
      <c r="FE871" s="28" t="s">
        <v>4811</v>
      </c>
      <c r="FF871" s="28" t="s">
        <v>4811</v>
      </c>
      <c r="FG871" s="28" t="s">
        <v>4811</v>
      </c>
      <c r="FH871" s="28" t="s">
        <v>4811</v>
      </c>
      <c r="FI871" s="28" t="s">
        <v>4811</v>
      </c>
      <c r="FJ871" s="28" t="s">
        <v>4811</v>
      </c>
      <c r="FK871" s="28" t="s">
        <v>4811</v>
      </c>
      <c r="FL871" s="28" t="s">
        <v>4811</v>
      </c>
      <c r="FM871" s="28" t="s">
        <v>4811</v>
      </c>
      <c r="FN871" s="28" t="s">
        <v>4811</v>
      </c>
      <c r="FO871" s="28" t="s">
        <v>4811</v>
      </c>
      <c r="FP871" s="28" t="s">
        <v>4811</v>
      </c>
      <c r="FQ871" s="28" t="s">
        <v>4811</v>
      </c>
      <c r="FR871" s="28" t="s">
        <v>4811</v>
      </c>
      <c r="FS871" s="28" t="s">
        <v>4811</v>
      </c>
      <c r="FT871" s="28" t="s">
        <v>4811</v>
      </c>
      <c r="FU871" s="28" t="s">
        <v>4811</v>
      </c>
      <c r="FV871" s="28" t="s">
        <v>4811</v>
      </c>
      <c r="FW871" s="28" t="s">
        <v>4811</v>
      </c>
      <c r="FX871" s="28" t="s">
        <v>4811</v>
      </c>
      <c r="FY871" s="28" t="s">
        <v>4811</v>
      </c>
      <c r="FZ871" s="28" t="s">
        <v>4811</v>
      </c>
      <c r="GA871" s="28" t="s">
        <v>4811</v>
      </c>
      <c r="GB871" s="28" t="s">
        <v>4811</v>
      </c>
      <c r="GC871" s="28" t="s">
        <v>4811</v>
      </c>
      <c r="GD871" s="28" t="s">
        <v>4811</v>
      </c>
      <c r="GE871" s="28" t="s">
        <v>4811</v>
      </c>
      <c r="GF871" s="28" t="s">
        <v>4811</v>
      </c>
      <c r="GG871" s="28" t="s">
        <v>4811</v>
      </c>
      <c r="GH871" s="28" t="s">
        <v>4811</v>
      </c>
      <c r="GI871" s="28" t="s">
        <v>4811</v>
      </c>
      <c r="GJ871" s="28" t="s">
        <v>4811</v>
      </c>
      <c r="GK871" s="28" t="s">
        <v>4811</v>
      </c>
      <c r="GL871" s="28" t="s">
        <v>4811</v>
      </c>
      <c r="GM871" s="28" t="s">
        <v>4811</v>
      </c>
      <c r="GN871" s="28" t="s">
        <v>4811</v>
      </c>
      <c r="GO871" s="28" t="s">
        <v>4811</v>
      </c>
      <c r="GP871" s="28" t="s">
        <v>4811</v>
      </c>
      <c r="GQ871" s="28" t="s">
        <v>4811</v>
      </c>
      <c r="GR871" s="28" t="s">
        <v>4811</v>
      </c>
      <c r="GS871" s="28" t="s">
        <v>4811</v>
      </c>
      <c r="GT871" s="28" t="s">
        <v>4811</v>
      </c>
      <c r="GU871" s="28" t="s">
        <v>4811</v>
      </c>
      <c r="GV871" s="28" t="s">
        <v>4811</v>
      </c>
      <c r="GW871" s="28" t="s">
        <v>4811</v>
      </c>
      <c r="GX871" s="28" t="s">
        <v>4811</v>
      </c>
      <c r="GY871" s="28" t="s">
        <v>4811</v>
      </c>
      <c r="GZ871" s="28" t="s">
        <v>4811</v>
      </c>
      <c r="HA871" s="28" t="s">
        <v>4811</v>
      </c>
      <c r="HB871" s="28" t="s">
        <v>4811</v>
      </c>
      <c r="HC871" s="28" t="s">
        <v>4811</v>
      </c>
      <c r="HD871" s="28" t="s">
        <v>4811</v>
      </c>
      <c r="HE871" s="28" t="s">
        <v>4811</v>
      </c>
      <c r="HF871" s="28" t="s">
        <v>4811</v>
      </c>
      <c r="HG871" s="28" t="s">
        <v>4811</v>
      </c>
      <c r="HH871" s="28" t="s">
        <v>4811</v>
      </c>
      <c r="HI871" s="28" t="s">
        <v>4811</v>
      </c>
      <c r="HJ871" s="28" t="s">
        <v>4811</v>
      </c>
      <c r="HK871" s="28" t="s">
        <v>4811</v>
      </c>
      <c r="HL871" s="28" t="s">
        <v>4811</v>
      </c>
      <c r="HM871" s="28" t="s">
        <v>4811</v>
      </c>
      <c r="HN871" s="28" t="s">
        <v>4811</v>
      </c>
      <c r="HO871" s="28" t="s">
        <v>4811</v>
      </c>
      <c r="HP871" s="28" t="s">
        <v>4811</v>
      </c>
      <c r="HQ871" s="28" t="s">
        <v>4811</v>
      </c>
      <c r="HR871" s="28" t="s">
        <v>4811</v>
      </c>
      <c r="HS871" s="28" t="s">
        <v>4811</v>
      </c>
      <c r="HT871" s="28" t="s">
        <v>4811</v>
      </c>
      <c r="HU871" s="28" t="s">
        <v>4811</v>
      </c>
      <c r="HV871" s="28" t="s">
        <v>4811</v>
      </c>
      <c r="HW871" s="28" t="s">
        <v>4811</v>
      </c>
      <c r="HX871" s="28" t="s">
        <v>4811</v>
      </c>
      <c r="HY871" s="28" t="s">
        <v>4811</v>
      </c>
      <c r="HZ871" s="28" t="s">
        <v>4811</v>
      </c>
      <c r="IA871" s="28" t="s">
        <v>4811</v>
      </c>
      <c r="IB871" s="28" t="s">
        <v>4811</v>
      </c>
      <c r="IC871" s="28" t="s">
        <v>4811</v>
      </c>
      <c r="ID871" s="28" t="s">
        <v>4811</v>
      </c>
      <c r="IE871" s="28" t="s">
        <v>4811</v>
      </c>
      <c r="IF871" s="28" t="s">
        <v>4811</v>
      </c>
      <c r="IG871" s="28" t="s">
        <v>4811</v>
      </c>
      <c r="IH871" s="28" t="s">
        <v>4811</v>
      </c>
      <c r="II871" s="28" t="s">
        <v>4811</v>
      </c>
      <c r="IJ871" s="28" t="s">
        <v>4811</v>
      </c>
      <c r="IK871" s="28" t="s">
        <v>4811</v>
      </c>
      <c r="IL871" s="28" t="s">
        <v>4811</v>
      </c>
      <c r="IM871" s="28" t="s">
        <v>4811</v>
      </c>
      <c r="IN871" s="28" t="s">
        <v>4811</v>
      </c>
      <c r="IO871" s="28" t="s">
        <v>4811</v>
      </c>
      <c r="IP871" s="28" t="s">
        <v>4811</v>
      </c>
      <c r="IQ871" s="28" t="s">
        <v>4811</v>
      </c>
      <c r="IR871" s="28" t="s">
        <v>4811</v>
      </c>
      <c r="IS871" s="28" t="s">
        <v>4811</v>
      </c>
      <c r="IT871" s="28" t="s">
        <v>4811</v>
      </c>
      <c r="IU871" s="28" t="s">
        <v>4811</v>
      </c>
      <c r="IV871" s="28" t="s">
        <v>4811</v>
      </c>
    </row>
    <row r="872" spans="1:256" ht="15" x14ac:dyDescent="0.25">
      <c r="A872" s="4" t="s">
        <v>4570</v>
      </c>
      <c r="B872" s="4" t="s">
        <v>6791</v>
      </c>
      <c r="C872" s="4"/>
      <c r="D872" s="4"/>
    </row>
    <row r="873" spans="1:256" ht="15" x14ac:dyDescent="0.25">
      <c r="A873" s="4" t="s">
        <v>4570</v>
      </c>
      <c r="B873" s="4" t="s">
        <v>6165</v>
      </c>
      <c r="C873" s="4"/>
      <c r="D873" s="4"/>
    </row>
    <row r="874" spans="1:256" ht="15" x14ac:dyDescent="0.25">
      <c r="A874" s="4" t="s">
        <v>4570</v>
      </c>
      <c r="B874" s="4" t="s">
        <v>5176</v>
      </c>
      <c r="C874" s="4"/>
      <c r="D874" s="4"/>
    </row>
    <row r="875" spans="1:256" ht="15" x14ac:dyDescent="0.25">
      <c r="A875" s="4" t="s">
        <v>4570</v>
      </c>
      <c r="B875" s="4" t="s">
        <v>6413</v>
      </c>
      <c r="C875" s="4"/>
      <c r="D875" s="4"/>
    </row>
    <row r="876" spans="1:256" ht="15" x14ac:dyDescent="0.25">
      <c r="A876" s="4" t="s">
        <v>4570</v>
      </c>
      <c r="B876" s="4" t="s">
        <v>7487</v>
      </c>
      <c r="C876" s="4"/>
      <c r="D876" s="4"/>
    </row>
    <row r="877" spans="1:256" ht="15" x14ac:dyDescent="0.25">
      <c r="A877" s="4" t="s">
        <v>4570</v>
      </c>
      <c r="B877" s="4" t="s">
        <v>4128</v>
      </c>
      <c r="C877" s="4"/>
      <c r="D877" s="4"/>
    </row>
    <row r="878" spans="1:256" ht="15" x14ac:dyDescent="0.25">
      <c r="A878" s="4" t="s">
        <v>4570</v>
      </c>
      <c r="B878" s="4" t="s">
        <v>711</v>
      </c>
      <c r="C878" s="4"/>
      <c r="D878" s="4"/>
    </row>
    <row r="879" spans="1:256" ht="15" x14ac:dyDescent="0.25">
      <c r="A879" s="4" t="s">
        <v>4570</v>
      </c>
      <c r="B879" s="4" t="s">
        <v>4714</v>
      </c>
      <c r="C879" s="4"/>
      <c r="D879" s="4"/>
    </row>
    <row r="880" spans="1:256" ht="15" x14ac:dyDescent="0.25">
      <c r="A880" s="4" t="s">
        <v>4570</v>
      </c>
      <c r="B880" s="4" t="s">
        <v>1107</v>
      </c>
      <c r="C880" s="4"/>
      <c r="D880" s="4"/>
    </row>
    <row r="881" spans="1:4" ht="15" x14ac:dyDescent="0.25">
      <c r="A881" s="4" t="s">
        <v>4570</v>
      </c>
      <c r="B881" s="4" t="s">
        <v>2531</v>
      </c>
      <c r="C881" s="4"/>
      <c r="D881" s="4"/>
    </row>
    <row r="882" spans="1:4" ht="15" x14ac:dyDescent="0.25">
      <c r="A882" s="4" t="s">
        <v>4570</v>
      </c>
      <c r="B882" s="4" t="s">
        <v>6792</v>
      </c>
      <c r="C882" s="4"/>
      <c r="D882" s="4"/>
    </row>
    <row r="883" spans="1:4" ht="15" x14ac:dyDescent="0.25">
      <c r="A883" s="4" t="s">
        <v>4570</v>
      </c>
      <c r="B883" s="4" t="s">
        <v>2175</v>
      </c>
      <c r="C883" s="4"/>
      <c r="D883" s="4"/>
    </row>
    <row r="884" spans="1:4" ht="15" x14ac:dyDescent="0.25">
      <c r="A884" s="4" t="s">
        <v>4570</v>
      </c>
      <c r="B884" s="4" t="s">
        <v>3345</v>
      </c>
      <c r="C884" s="4"/>
      <c r="D884" s="4"/>
    </row>
    <row r="885" spans="1:4" ht="15" x14ac:dyDescent="0.25">
      <c r="A885" s="4" t="s">
        <v>4570</v>
      </c>
      <c r="B885" s="4" t="s">
        <v>479</v>
      </c>
      <c r="C885" s="4"/>
      <c r="D885" s="4"/>
    </row>
    <row r="886" spans="1:4" ht="15" x14ac:dyDescent="0.25">
      <c r="A886" s="4" t="s">
        <v>4570</v>
      </c>
      <c r="B886" s="4" t="s">
        <v>709</v>
      </c>
      <c r="C886" s="4"/>
      <c r="D886" s="4"/>
    </row>
    <row r="887" spans="1:4" ht="15" x14ac:dyDescent="0.25">
      <c r="A887" s="4" t="s">
        <v>4570</v>
      </c>
      <c r="B887" s="4" t="s">
        <v>2516</v>
      </c>
      <c r="C887" s="4"/>
      <c r="D887" s="4"/>
    </row>
    <row r="888" spans="1:4" ht="15" x14ac:dyDescent="0.25">
      <c r="A888" s="4" t="s">
        <v>4570</v>
      </c>
      <c r="B888" s="4" t="s">
        <v>4191</v>
      </c>
      <c r="C888" s="4"/>
      <c r="D888" s="4"/>
    </row>
    <row r="889" spans="1:4" ht="15" x14ac:dyDescent="0.25">
      <c r="A889" s="4" t="s">
        <v>4570</v>
      </c>
      <c r="B889" s="4" t="s">
        <v>3526</v>
      </c>
      <c r="C889" s="4"/>
      <c r="D889" s="4"/>
    </row>
    <row r="890" spans="1:4" ht="15" x14ac:dyDescent="0.25">
      <c r="A890" s="4" t="s">
        <v>4570</v>
      </c>
      <c r="B890" s="4" t="s">
        <v>7378</v>
      </c>
      <c r="C890" s="4"/>
      <c r="D890" s="4"/>
    </row>
    <row r="891" spans="1:4" ht="15" x14ac:dyDescent="0.25">
      <c r="A891" s="4" t="s">
        <v>4570</v>
      </c>
      <c r="B891" s="4" t="s">
        <v>5214</v>
      </c>
      <c r="C891" s="4"/>
      <c r="D891" s="4"/>
    </row>
    <row r="892" spans="1:4" ht="15" x14ac:dyDescent="0.25">
      <c r="A892" s="4" t="s">
        <v>4570</v>
      </c>
      <c r="B892" s="4" t="s">
        <v>5209</v>
      </c>
      <c r="C892" s="4"/>
      <c r="D892" s="4"/>
    </row>
    <row r="893" spans="1:4" ht="15" x14ac:dyDescent="0.25">
      <c r="A893" s="4" t="s">
        <v>4570</v>
      </c>
      <c r="B893" s="4" t="s">
        <v>7298</v>
      </c>
      <c r="C893" s="4"/>
      <c r="D893" s="4"/>
    </row>
    <row r="894" spans="1:4" ht="15" x14ac:dyDescent="0.25">
      <c r="A894" s="4" t="s">
        <v>4570</v>
      </c>
      <c r="B894" s="4" t="s">
        <v>2174</v>
      </c>
      <c r="C894" s="4"/>
      <c r="D894" s="4"/>
    </row>
    <row r="895" spans="1:4" ht="15" x14ac:dyDescent="0.25">
      <c r="A895" s="4" t="s">
        <v>4570</v>
      </c>
      <c r="B895" s="4" t="s">
        <v>7039</v>
      </c>
      <c r="C895" s="4"/>
      <c r="D895" s="4"/>
    </row>
    <row r="896" spans="1:4" ht="15" x14ac:dyDescent="0.25">
      <c r="A896" s="4" t="s">
        <v>4570</v>
      </c>
      <c r="B896" s="4" t="s">
        <v>5909</v>
      </c>
      <c r="C896" s="4"/>
      <c r="D896" s="4"/>
    </row>
    <row r="897" spans="1:4" ht="15" x14ac:dyDescent="0.25">
      <c r="A897" s="4" t="s">
        <v>4570</v>
      </c>
      <c r="B897" s="4" t="s">
        <v>1435</v>
      </c>
      <c r="C897" s="4"/>
      <c r="D897" s="4"/>
    </row>
    <row r="898" spans="1:4" ht="15" x14ac:dyDescent="0.25">
      <c r="A898" s="4" t="s">
        <v>4570</v>
      </c>
      <c r="B898" s="4" t="s">
        <v>4411</v>
      </c>
      <c r="C898" s="4"/>
      <c r="D898" s="4"/>
    </row>
    <row r="899" spans="1:4" ht="15" x14ac:dyDescent="0.25">
      <c r="A899" s="4" t="s">
        <v>4570</v>
      </c>
      <c r="B899" s="4" t="s">
        <v>115</v>
      </c>
      <c r="C899" s="4"/>
      <c r="D899" s="4"/>
    </row>
    <row r="900" spans="1:4" ht="15" x14ac:dyDescent="0.25">
      <c r="A900" s="4" t="s">
        <v>4570</v>
      </c>
      <c r="B900" s="4" t="s">
        <v>8995</v>
      </c>
      <c r="C900" s="4"/>
      <c r="D900" s="4"/>
    </row>
    <row r="901" spans="1:4" ht="15" x14ac:dyDescent="0.25">
      <c r="A901" s="4" t="s">
        <v>4570</v>
      </c>
      <c r="B901" s="4" t="s">
        <v>6154</v>
      </c>
      <c r="C901" s="4"/>
      <c r="D901" s="4"/>
    </row>
    <row r="902" spans="1:4" ht="15" x14ac:dyDescent="0.25">
      <c r="A902" s="4" t="s">
        <v>4570</v>
      </c>
      <c r="B902" s="4" t="s">
        <v>2625</v>
      </c>
      <c r="C902" s="4"/>
      <c r="D902" s="4"/>
    </row>
    <row r="903" spans="1:4" ht="15" x14ac:dyDescent="0.25">
      <c r="A903" s="4" t="s">
        <v>4570</v>
      </c>
      <c r="B903" s="4" t="s">
        <v>380</v>
      </c>
      <c r="C903" s="4"/>
      <c r="D903" s="4"/>
    </row>
    <row r="904" spans="1:4" ht="15" x14ac:dyDescent="0.25">
      <c r="A904" s="4" t="s">
        <v>4570</v>
      </c>
      <c r="B904" s="4" t="s">
        <v>3992</v>
      </c>
      <c r="C904" s="4"/>
      <c r="D904" s="4"/>
    </row>
    <row r="905" spans="1:4" ht="15" x14ac:dyDescent="0.25">
      <c r="A905" s="4" t="s">
        <v>4570</v>
      </c>
      <c r="B905" s="4" t="s">
        <v>3585</v>
      </c>
      <c r="C905" s="4"/>
      <c r="D905" s="4"/>
    </row>
    <row r="906" spans="1:4" ht="15" x14ac:dyDescent="0.25">
      <c r="A906" s="4" t="s">
        <v>4570</v>
      </c>
      <c r="B906" s="4" t="s">
        <v>1073</v>
      </c>
      <c r="C906" s="4"/>
      <c r="D906" s="4"/>
    </row>
    <row r="907" spans="1:4" ht="15" x14ac:dyDescent="0.25">
      <c r="A907" s="4" t="s">
        <v>4570</v>
      </c>
      <c r="B907" s="4" t="s">
        <v>6558</v>
      </c>
      <c r="C907" s="4"/>
      <c r="D907" s="4"/>
    </row>
    <row r="908" spans="1:4" ht="15" x14ac:dyDescent="0.25">
      <c r="A908" s="4" t="s">
        <v>4570</v>
      </c>
      <c r="B908" s="4" t="s">
        <v>931</v>
      </c>
      <c r="C908" s="4"/>
      <c r="D908" s="4"/>
    </row>
    <row r="909" spans="1:4" ht="15" x14ac:dyDescent="0.25">
      <c r="A909" s="4" t="s">
        <v>4570</v>
      </c>
      <c r="B909" s="4" t="s">
        <v>656</v>
      </c>
      <c r="C909" s="4"/>
      <c r="D909" s="4"/>
    </row>
    <row r="910" spans="1:4" ht="15" x14ac:dyDescent="0.25">
      <c r="A910" s="4" t="s">
        <v>4570</v>
      </c>
      <c r="B910" s="4" t="s">
        <v>2254</v>
      </c>
      <c r="C910" s="4"/>
      <c r="D910" s="4"/>
    </row>
    <row r="911" spans="1:4" ht="15" x14ac:dyDescent="0.25">
      <c r="A911" s="4" t="s">
        <v>4570</v>
      </c>
      <c r="B911" s="4" t="s">
        <v>4134</v>
      </c>
      <c r="C911" s="4"/>
      <c r="D911" s="4"/>
    </row>
    <row r="912" spans="1:4" ht="15" x14ac:dyDescent="0.25">
      <c r="A912" s="4" t="s">
        <v>4570</v>
      </c>
      <c r="B912" s="4" t="s">
        <v>7778</v>
      </c>
      <c r="C912" s="4"/>
      <c r="D912" s="4"/>
    </row>
    <row r="913" spans="1:4" ht="15" x14ac:dyDescent="0.25">
      <c r="A913" s="4" t="s">
        <v>4570</v>
      </c>
      <c r="B913" s="4" t="s">
        <v>8095</v>
      </c>
      <c r="C913" s="4"/>
      <c r="D913" s="4"/>
    </row>
    <row r="914" spans="1:4" ht="15" x14ac:dyDescent="0.25">
      <c r="A914" s="4" t="s">
        <v>4570</v>
      </c>
      <c r="B914" s="4" t="s">
        <v>4957</v>
      </c>
      <c r="C914" s="4"/>
      <c r="D914" s="4"/>
    </row>
    <row r="915" spans="1:4" ht="15" x14ac:dyDescent="0.25">
      <c r="A915" s="4" t="s">
        <v>4570</v>
      </c>
      <c r="B915" s="4" t="s">
        <v>739</v>
      </c>
      <c r="C915" s="4"/>
      <c r="D915" s="4"/>
    </row>
    <row r="916" spans="1:4" ht="15" x14ac:dyDescent="0.25">
      <c r="A916" s="4" t="s">
        <v>4570</v>
      </c>
      <c r="B916" s="4" t="s">
        <v>2431</v>
      </c>
      <c r="C916" s="4"/>
      <c r="D916" s="4"/>
    </row>
    <row r="917" spans="1:4" ht="15" x14ac:dyDescent="0.25">
      <c r="A917" s="4" t="s">
        <v>4570</v>
      </c>
      <c r="B917" s="4" t="s">
        <v>4947</v>
      </c>
      <c r="C917" s="4"/>
      <c r="D917" s="4"/>
    </row>
    <row r="918" spans="1:4" ht="15" x14ac:dyDescent="0.25">
      <c r="A918" s="4" t="s">
        <v>4570</v>
      </c>
      <c r="B918" s="4" t="s">
        <v>41</v>
      </c>
      <c r="C918" s="4"/>
      <c r="D918" s="4"/>
    </row>
    <row r="919" spans="1:4" ht="15" x14ac:dyDescent="0.25">
      <c r="A919" s="4" t="s">
        <v>4570</v>
      </c>
      <c r="B919" s="4" t="s">
        <v>7375</v>
      </c>
      <c r="C919" s="4"/>
      <c r="D919" s="4"/>
    </row>
    <row r="920" spans="1:4" ht="15" x14ac:dyDescent="0.25">
      <c r="A920" s="4" t="s">
        <v>4570</v>
      </c>
      <c r="B920" s="4" t="s">
        <v>725</v>
      </c>
      <c r="C920" s="4"/>
      <c r="D920" s="4"/>
    </row>
    <row r="921" spans="1:4" ht="15" x14ac:dyDescent="0.25">
      <c r="A921" s="4" t="s">
        <v>4570</v>
      </c>
      <c r="B921" s="4" t="s">
        <v>7370</v>
      </c>
      <c r="C921" s="4"/>
      <c r="D921" s="4"/>
    </row>
    <row r="922" spans="1:4" ht="15" x14ac:dyDescent="0.25">
      <c r="A922" s="4" t="s">
        <v>4570</v>
      </c>
      <c r="B922" s="4" t="s">
        <v>4842</v>
      </c>
      <c r="C922" s="4"/>
      <c r="D922" s="4"/>
    </row>
    <row r="923" spans="1:4" ht="15" x14ac:dyDescent="0.25">
      <c r="A923" s="4" t="s">
        <v>4570</v>
      </c>
      <c r="B923" s="4" t="s">
        <v>5000</v>
      </c>
      <c r="C923" s="4"/>
      <c r="D923" s="4"/>
    </row>
    <row r="924" spans="1:4" ht="15" x14ac:dyDescent="0.25">
      <c r="A924" s="4" t="s">
        <v>4570</v>
      </c>
      <c r="B924" s="4" t="s">
        <v>2700</v>
      </c>
      <c r="C924" s="4"/>
      <c r="D924" s="4"/>
    </row>
    <row r="925" spans="1:4" ht="15" x14ac:dyDescent="0.25">
      <c r="A925" s="4" t="s">
        <v>4570</v>
      </c>
      <c r="B925" s="4" t="s">
        <v>92</v>
      </c>
      <c r="C925" s="4"/>
      <c r="D925" s="4"/>
    </row>
    <row r="926" spans="1:4" ht="15" x14ac:dyDescent="0.25">
      <c r="A926" s="4" t="s">
        <v>4570</v>
      </c>
      <c r="B926" s="4" t="s">
        <v>3586</v>
      </c>
      <c r="C926" s="4"/>
      <c r="D926" s="4"/>
    </row>
    <row r="927" spans="1:4" ht="15" x14ac:dyDescent="0.25">
      <c r="A927" s="4" t="s">
        <v>4570</v>
      </c>
      <c r="B927" s="4" t="s">
        <v>2697</v>
      </c>
      <c r="C927" s="4"/>
      <c r="D927" s="4"/>
    </row>
    <row r="928" spans="1:4" ht="15" x14ac:dyDescent="0.25">
      <c r="A928" s="4" t="s">
        <v>4570</v>
      </c>
      <c r="B928" s="4" t="s">
        <v>5677</v>
      </c>
      <c r="C928" s="4"/>
      <c r="D928" s="4"/>
    </row>
    <row r="929" spans="1:4" ht="15" x14ac:dyDescent="0.25">
      <c r="A929" s="4" t="s">
        <v>4570</v>
      </c>
      <c r="B929" s="4" t="s">
        <v>8194</v>
      </c>
      <c r="C929" s="4"/>
      <c r="D929" s="4"/>
    </row>
    <row r="930" spans="1:4" ht="15" x14ac:dyDescent="0.25">
      <c r="A930" s="4" t="s">
        <v>4570</v>
      </c>
      <c r="B930" s="4" t="s">
        <v>3587</v>
      </c>
      <c r="C930" s="4"/>
      <c r="D930" s="4"/>
    </row>
    <row r="931" spans="1:4" ht="15" x14ac:dyDescent="0.25">
      <c r="A931" s="4" t="s">
        <v>4570</v>
      </c>
      <c r="B931" s="4" t="s">
        <v>6700</v>
      </c>
      <c r="C931" s="4"/>
      <c r="D931" s="4"/>
    </row>
    <row r="932" spans="1:4" ht="15" x14ac:dyDescent="0.25">
      <c r="A932" s="4" t="s">
        <v>4570</v>
      </c>
      <c r="B932" s="4" t="s">
        <v>2030</v>
      </c>
      <c r="C932" s="4"/>
      <c r="D932" s="4"/>
    </row>
    <row r="933" spans="1:4" ht="15" x14ac:dyDescent="0.25">
      <c r="A933" s="4" t="s">
        <v>4570</v>
      </c>
      <c r="B933" s="4" t="s">
        <v>7513</v>
      </c>
      <c r="C933" s="4"/>
      <c r="D933" s="4"/>
    </row>
    <row r="934" spans="1:4" ht="15" x14ac:dyDescent="0.25">
      <c r="A934" s="4" t="s">
        <v>4570</v>
      </c>
      <c r="B934" s="4" t="s">
        <v>3787</v>
      </c>
      <c r="C934" s="4"/>
      <c r="D934" s="4"/>
    </row>
    <row r="935" spans="1:4" ht="15" x14ac:dyDescent="0.25">
      <c r="A935" s="4" t="s">
        <v>4570</v>
      </c>
      <c r="B935" s="4" t="s">
        <v>5969</v>
      </c>
      <c r="C935" s="4"/>
      <c r="D935" s="4"/>
    </row>
    <row r="936" spans="1:4" ht="15" x14ac:dyDescent="0.25">
      <c r="A936" s="4" t="s">
        <v>4570</v>
      </c>
      <c r="B936" s="4" t="s">
        <v>2408</v>
      </c>
      <c r="C936" s="4"/>
      <c r="D936" s="4"/>
    </row>
    <row r="937" spans="1:4" ht="15" x14ac:dyDescent="0.25">
      <c r="A937" s="4" t="s">
        <v>4570</v>
      </c>
      <c r="B937" s="4" t="s">
        <v>2751</v>
      </c>
      <c r="C937" s="4"/>
      <c r="D937" s="4"/>
    </row>
    <row r="938" spans="1:4" ht="15" x14ac:dyDescent="0.25">
      <c r="A938" s="4" t="s">
        <v>4570</v>
      </c>
      <c r="B938" s="4" t="s">
        <v>4680</v>
      </c>
      <c r="C938" s="4"/>
      <c r="D938" s="4"/>
    </row>
    <row r="939" spans="1:4" ht="15" x14ac:dyDescent="0.25">
      <c r="A939" s="4" t="s">
        <v>4570</v>
      </c>
      <c r="B939" s="4" t="s">
        <v>5712</v>
      </c>
      <c r="C939" s="4"/>
      <c r="D939" s="4"/>
    </row>
    <row r="940" spans="1:4" ht="15" x14ac:dyDescent="0.25">
      <c r="A940" s="4" t="s">
        <v>4570</v>
      </c>
      <c r="B940" s="4" t="s">
        <v>5903</v>
      </c>
      <c r="C940" s="4"/>
      <c r="D940" s="4"/>
    </row>
    <row r="941" spans="1:4" ht="15" x14ac:dyDescent="0.25">
      <c r="A941" s="4" t="s">
        <v>4570</v>
      </c>
      <c r="B941" s="4" t="s">
        <v>2036</v>
      </c>
      <c r="C941" s="4"/>
      <c r="D941" s="4"/>
    </row>
    <row r="942" spans="1:4" ht="15" x14ac:dyDescent="0.25">
      <c r="A942" s="4" t="s">
        <v>4570</v>
      </c>
      <c r="B942" s="4" t="s">
        <v>4193</v>
      </c>
      <c r="C942" s="4"/>
      <c r="D942" s="4"/>
    </row>
    <row r="943" spans="1:4" ht="15" x14ac:dyDescent="0.25">
      <c r="A943" s="4" t="s">
        <v>4570</v>
      </c>
      <c r="B943" s="4" t="s">
        <v>3755</v>
      </c>
      <c r="C943" s="4"/>
      <c r="D943" s="4"/>
    </row>
    <row r="944" spans="1:4" ht="15" x14ac:dyDescent="0.25">
      <c r="A944" s="4" t="s">
        <v>4570</v>
      </c>
      <c r="B944" s="4" t="s">
        <v>5970</v>
      </c>
      <c r="C944" s="4"/>
      <c r="D944" s="4"/>
    </row>
    <row r="945" spans="1:4" ht="15" x14ac:dyDescent="0.25">
      <c r="A945" s="4" t="s">
        <v>4570</v>
      </c>
      <c r="B945" s="4" t="s">
        <v>2401</v>
      </c>
      <c r="C945" s="4"/>
      <c r="D945" s="4"/>
    </row>
    <row r="946" spans="1:4" ht="15" x14ac:dyDescent="0.25">
      <c r="A946" s="4" t="s">
        <v>4570</v>
      </c>
      <c r="B946" s="4" t="s">
        <v>9001</v>
      </c>
      <c r="C946" s="4"/>
      <c r="D946" s="4"/>
    </row>
    <row r="947" spans="1:4" ht="15" x14ac:dyDescent="0.25">
      <c r="A947" s="4" t="s">
        <v>4570</v>
      </c>
      <c r="B947" s="4" t="s">
        <v>934</v>
      </c>
      <c r="C947" s="4"/>
      <c r="D947" s="4"/>
    </row>
    <row r="948" spans="1:4" ht="15" x14ac:dyDescent="0.25">
      <c r="A948" s="4" t="s">
        <v>4570</v>
      </c>
      <c r="B948" s="4" t="s">
        <v>1086</v>
      </c>
      <c r="C948" s="4"/>
      <c r="D948" s="4"/>
    </row>
    <row r="949" spans="1:4" ht="15" x14ac:dyDescent="0.25">
      <c r="A949" s="4" t="s">
        <v>4570</v>
      </c>
      <c r="B949" s="4" t="s">
        <v>3480</v>
      </c>
      <c r="C949" s="4"/>
      <c r="D949" s="4"/>
    </row>
    <row r="950" spans="1:4" ht="15" x14ac:dyDescent="0.25">
      <c r="A950" s="4" t="s">
        <v>4570</v>
      </c>
      <c r="B950" s="4" t="s">
        <v>4192</v>
      </c>
      <c r="C950" s="4"/>
      <c r="D950" s="4"/>
    </row>
    <row r="951" spans="1:4" ht="15" x14ac:dyDescent="0.25">
      <c r="A951" s="4" t="s">
        <v>4570</v>
      </c>
      <c r="B951" s="4" t="s">
        <v>100</v>
      </c>
      <c r="C951" s="4"/>
      <c r="D951" s="4"/>
    </row>
    <row r="952" spans="1:4" ht="15" x14ac:dyDescent="0.25">
      <c r="A952" s="4" t="s">
        <v>4570</v>
      </c>
      <c r="B952" s="4" t="s">
        <v>6542</v>
      </c>
      <c r="C952" s="4"/>
      <c r="D952" s="4"/>
    </row>
    <row r="953" spans="1:4" ht="15" x14ac:dyDescent="0.25">
      <c r="A953" s="4" t="s">
        <v>4570</v>
      </c>
      <c r="B953" s="4" t="s">
        <v>1179</v>
      </c>
      <c r="C953" s="4"/>
      <c r="D953" s="4"/>
    </row>
    <row r="954" spans="1:4" ht="15" x14ac:dyDescent="0.25">
      <c r="A954" s="4" t="s">
        <v>4570</v>
      </c>
      <c r="B954" s="4" t="s">
        <v>7169</v>
      </c>
      <c r="C954" s="4"/>
      <c r="D954" s="4"/>
    </row>
    <row r="955" spans="1:4" ht="15" x14ac:dyDescent="0.25">
      <c r="A955" s="4" t="s">
        <v>4570</v>
      </c>
      <c r="B955" s="4" t="s">
        <v>3547</v>
      </c>
      <c r="C955" s="4"/>
      <c r="D955" s="4"/>
    </row>
    <row r="956" spans="1:4" ht="15" x14ac:dyDescent="0.25">
      <c r="A956" s="4" t="s">
        <v>4570</v>
      </c>
      <c r="B956" s="4" t="s">
        <v>1130</v>
      </c>
      <c r="C956" s="4"/>
      <c r="D956" s="4"/>
    </row>
    <row r="957" spans="1:4" ht="15" x14ac:dyDescent="0.25">
      <c r="A957" s="4" t="s">
        <v>4570</v>
      </c>
      <c r="B957" s="4" t="s">
        <v>8620</v>
      </c>
      <c r="C957" s="4"/>
      <c r="D957" s="4"/>
    </row>
    <row r="958" spans="1:4" ht="15" x14ac:dyDescent="0.25">
      <c r="A958" s="4" t="s">
        <v>4570</v>
      </c>
      <c r="B958" s="4" t="s">
        <v>410</v>
      </c>
      <c r="C958" s="4"/>
      <c r="D958" s="4"/>
    </row>
    <row r="959" spans="1:4" ht="15" x14ac:dyDescent="0.25">
      <c r="A959" s="4" t="s">
        <v>4570</v>
      </c>
      <c r="B959" s="4" t="s">
        <v>5916</v>
      </c>
      <c r="C959" s="4"/>
      <c r="D959" s="4"/>
    </row>
    <row r="960" spans="1:4" ht="15" x14ac:dyDescent="0.25">
      <c r="A960" s="4" t="s">
        <v>4570</v>
      </c>
      <c r="B960" s="4" t="s">
        <v>3191</v>
      </c>
      <c r="C960" s="4"/>
      <c r="D960" s="4"/>
    </row>
    <row r="961" spans="1:4" ht="15" x14ac:dyDescent="0.25">
      <c r="A961" s="4" t="s">
        <v>4570</v>
      </c>
      <c r="B961" s="4" t="s">
        <v>1181</v>
      </c>
      <c r="C961" s="4"/>
      <c r="D961" s="4"/>
    </row>
    <row r="962" spans="1:4" ht="15" x14ac:dyDescent="0.25">
      <c r="A962" s="4" t="s">
        <v>4570</v>
      </c>
      <c r="B962" s="4" t="s">
        <v>2605</v>
      </c>
      <c r="C962" s="4"/>
      <c r="D962" s="4"/>
    </row>
    <row r="963" spans="1:4" ht="15" x14ac:dyDescent="0.25">
      <c r="A963" s="4" t="s">
        <v>4570</v>
      </c>
      <c r="B963" s="4" t="s">
        <v>8674</v>
      </c>
      <c r="C963" s="4"/>
      <c r="D963" s="4"/>
    </row>
    <row r="964" spans="1:4" ht="15" x14ac:dyDescent="0.25">
      <c r="A964" s="4" t="s">
        <v>4570</v>
      </c>
      <c r="B964" s="4" t="s">
        <v>46</v>
      </c>
      <c r="C964" s="4"/>
      <c r="D964" s="4"/>
    </row>
    <row r="965" spans="1:4" ht="15" x14ac:dyDescent="0.25">
      <c r="A965" s="4" t="s">
        <v>4570</v>
      </c>
      <c r="B965" s="4" t="s">
        <v>1210</v>
      </c>
      <c r="C965" s="4"/>
      <c r="D965" s="4"/>
    </row>
    <row r="966" spans="1:4" ht="15" x14ac:dyDescent="0.25">
      <c r="A966" s="4" t="s">
        <v>4570</v>
      </c>
      <c r="B966" s="4" t="s">
        <v>932</v>
      </c>
      <c r="C966" s="4"/>
      <c r="D966" s="4"/>
    </row>
    <row r="967" spans="1:4" ht="15" x14ac:dyDescent="0.25">
      <c r="A967" s="4" t="s">
        <v>4570</v>
      </c>
      <c r="B967" s="4" t="s">
        <v>2646</v>
      </c>
      <c r="C967" s="4"/>
      <c r="D967" s="4"/>
    </row>
    <row r="968" spans="1:4" ht="15" x14ac:dyDescent="0.25">
      <c r="A968" s="4" t="s">
        <v>4570</v>
      </c>
      <c r="B968" s="4" t="s">
        <v>2253</v>
      </c>
      <c r="C968" s="4"/>
      <c r="D968" s="4"/>
    </row>
    <row r="969" spans="1:4" ht="15" x14ac:dyDescent="0.25">
      <c r="A969" s="4" t="s">
        <v>4570</v>
      </c>
      <c r="B969" s="4" t="s">
        <v>6150</v>
      </c>
      <c r="C969" s="4"/>
      <c r="D969" s="4"/>
    </row>
    <row r="970" spans="1:4" ht="15" x14ac:dyDescent="0.25">
      <c r="A970" s="4" t="s">
        <v>4570</v>
      </c>
      <c r="B970" s="4" t="s">
        <v>526</v>
      </c>
      <c r="C970" s="4"/>
      <c r="D970" s="4"/>
    </row>
    <row r="971" spans="1:4" ht="15" x14ac:dyDescent="0.25">
      <c r="A971" s="4" t="s">
        <v>4570</v>
      </c>
      <c r="B971" s="4" t="s">
        <v>2767</v>
      </c>
      <c r="C971" s="4"/>
      <c r="D971" s="4"/>
    </row>
    <row r="972" spans="1:4" ht="15" x14ac:dyDescent="0.25">
      <c r="A972" s="4" t="s">
        <v>4570</v>
      </c>
      <c r="B972" s="4" t="s">
        <v>4190</v>
      </c>
      <c r="C972" s="4"/>
      <c r="D972" s="4"/>
    </row>
    <row r="973" spans="1:4" ht="15" x14ac:dyDescent="0.25">
      <c r="A973" s="4" t="s">
        <v>4570</v>
      </c>
      <c r="B973" s="4" t="s">
        <v>5911</v>
      </c>
      <c r="C973" s="4"/>
      <c r="D973" s="4"/>
    </row>
    <row r="974" spans="1:4" ht="15" x14ac:dyDescent="0.25">
      <c r="A974" s="4" t="s">
        <v>4570</v>
      </c>
      <c r="B974" s="4" t="s">
        <v>8367</v>
      </c>
      <c r="C974" s="4"/>
      <c r="D974" s="4"/>
    </row>
    <row r="975" spans="1:4" ht="15" x14ac:dyDescent="0.25">
      <c r="A975" s="4" t="s">
        <v>4570</v>
      </c>
      <c r="B975" s="4" t="s">
        <v>2631</v>
      </c>
      <c r="C975" s="4"/>
      <c r="D975" s="4"/>
    </row>
    <row r="976" spans="1:4" ht="15" x14ac:dyDescent="0.25">
      <c r="A976" s="4" t="s">
        <v>4570</v>
      </c>
      <c r="B976" s="4" t="s">
        <v>339</v>
      </c>
      <c r="C976" s="4"/>
      <c r="D976" s="4"/>
    </row>
    <row r="977" spans="1:4" ht="15" x14ac:dyDescent="0.25">
      <c r="A977" s="4" t="s">
        <v>4570</v>
      </c>
      <c r="B977" s="4" t="s">
        <v>7304</v>
      </c>
      <c r="C977" s="4"/>
      <c r="D977" s="4"/>
    </row>
    <row r="978" spans="1:4" ht="15" x14ac:dyDescent="0.25">
      <c r="A978" s="4" t="s">
        <v>4570</v>
      </c>
      <c r="B978" s="4" t="s">
        <v>3588</v>
      </c>
      <c r="C978" s="4"/>
      <c r="D978" s="4"/>
    </row>
    <row r="979" spans="1:4" ht="15" x14ac:dyDescent="0.25">
      <c r="A979" s="4" t="s">
        <v>4572</v>
      </c>
      <c r="B979" s="4" t="s">
        <v>4908</v>
      </c>
      <c r="C979" s="4" t="s">
        <v>4576</v>
      </c>
      <c r="D979" s="4" t="s">
        <v>4576</v>
      </c>
    </row>
    <row r="980" spans="1:4" ht="15" x14ac:dyDescent="0.25">
      <c r="A980" s="4" t="s">
        <v>4572</v>
      </c>
      <c r="B980" s="4" t="s">
        <v>4916</v>
      </c>
      <c r="C980" s="4"/>
      <c r="D980" s="4"/>
    </row>
    <row r="981" spans="1:4" ht="15" x14ac:dyDescent="0.25">
      <c r="A981" s="4" t="s">
        <v>4572</v>
      </c>
      <c r="B981" s="4" t="s">
        <v>4914</v>
      </c>
      <c r="C981" s="4"/>
      <c r="D981" s="4"/>
    </row>
    <row r="982" spans="1:4" ht="15" x14ac:dyDescent="0.25">
      <c r="A982" s="4" t="s">
        <v>4572</v>
      </c>
      <c r="B982" s="4" t="s">
        <v>4909</v>
      </c>
      <c r="C982" s="4"/>
      <c r="D982" s="4"/>
    </row>
    <row r="983" spans="1:4" ht="15" x14ac:dyDescent="0.25">
      <c r="A983" s="4" t="s">
        <v>4572</v>
      </c>
      <c r="B983" s="4" t="s">
        <v>4550</v>
      </c>
      <c r="C983" s="4"/>
      <c r="D983" s="4"/>
    </row>
    <row r="984" spans="1:4" ht="15" x14ac:dyDescent="0.25">
      <c r="A984" s="4" t="s">
        <v>4572</v>
      </c>
      <c r="B984" s="4" t="s">
        <v>7139</v>
      </c>
      <c r="C984" s="4" t="s">
        <v>4576</v>
      </c>
      <c r="D984" s="4" t="s">
        <v>4576</v>
      </c>
    </row>
    <row r="985" spans="1:4" ht="15" x14ac:dyDescent="0.25">
      <c r="A985" s="4" t="s">
        <v>4572</v>
      </c>
      <c r="B985" s="4" t="s">
        <v>5209</v>
      </c>
      <c r="C985" s="4" t="s">
        <v>4576</v>
      </c>
      <c r="D985" s="4" t="s">
        <v>4576</v>
      </c>
    </row>
    <row r="986" spans="1:4" ht="15" x14ac:dyDescent="0.25">
      <c r="A986" s="4" t="s">
        <v>4572</v>
      </c>
      <c r="B986" s="4" t="s">
        <v>4906</v>
      </c>
      <c r="C986" s="4" t="s">
        <v>4576</v>
      </c>
      <c r="D986" s="4" t="s">
        <v>4576</v>
      </c>
    </row>
    <row r="987" spans="1:4" ht="15" x14ac:dyDescent="0.25">
      <c r="A987" s="4" t="s">
        <v>4572</v>
      </c>
      <c r="B987" s="4" t="s">
        <v>4905</v>
      </c>
      <c r="C987" s="4" t="s">
        <v>4576</v>
      </c>
      <c r="D987" s="4" t="s">
        <v>4576</v>
      </c>
    </row>
    <row r="988" spans="1:4" ht="15" x14ac:dyDescent="0.25">
      <c r="A988" s="4" t="s">
        <v>4572</v>
      </c>
      <c r="B988" s="4" t="s">
        <v>3589</v>
      </c>
      <c r="C988" s="4" t="s">
        <v>4576</v>
      </c>
      <c r="D988" s="4" t="s">
        <v>4576</v>
      </c>
    </row>
    <row r="989" spans="1:4" ht="15" x14ac:dyDescent="0.25">
      <c r="A989" s="4" t="s">
        <v>4572</v>
      </c>
      <c r="B989" s="4" t="s">
        <v>3590</v>
      </c>
      <c r="C989" s="4" t="s">
        <v>4576</v>
      </c>
      <c r="D989" s="4" t="s">
        <v>4576</v>
      </c>
    </row>
    <row r="990" spans="1:4" ht="15" x14ac:dyDescent="0.25">
      <c r="A990" s="4" t="s">
        <v>4572</v>
      </c>
      <c r="B990" s="4" t="s">
        <v>4549</v>
      </c>
      <c r="C990" s="4" t="s">
        <v>4576</v>
      </c>
      <c r="D990" s="4" t="s">
        <v>4576</v>
      </c>
    </row>
    <row r="991" spans="1:4" ht="15" x14ac:dyDescent="0.25">
      <c r="A991" s="4" t="s">
        <v>4572</v>
      </c>
      <c r="B991" s="4" t="s">
        <v>4912</v>
      </c>
      <c r="C991" s="4" t="s">
        <v>4576</v>
      </c>
      <c r="D991" s="4" t="s">
        <v>4576</v>
      </c>
    </row>
    <row r="992" spans="1:4" ht="15" x14ac:dyDescent="0.25">
      <c r="A992" s="4" t="s">
        <v>4572</v>
      </c>
      <c r="B992" s="4" t="s">
        <v>4548</v>
      </c>
      <c r="C992" s="4" t="s">
        <v>4576</v>
      </c>
      <c r="D992" s="4" t="s">
        <v>4576</v>
      </c>
    </row>
    <row r="993" spans="1:4" ht="15" x14ac:dyDescent="0.25">
      <c r="A993" s="4" t="s">
        <v>4572</v>
      </c>
      <c r="B993" s="4" t="s">
        <v>4907</v>
      </c>
      <c r="C993" s="4" t="s">
        <v>4576</v>
      </c>
      <c r="D993" s="4" t="s">
        <v>4576</v>
      </c>
    </row>
    <row r="994" spans="1:4" ht="15" x14ac:dyDescent="0.25">
      <c r="A994" s="4" t="s">
        <v>4572</v>
      </c>
      <c r="B994" s="4" t="s">
        <v>4911</v>
      </c>
      <c r="C994" s="4"/>
      <c r="D994" s="4"/>
    </row>
    <row r="995" spans="1:4" ht="15" x14ac:dyDescent="0.25">
      <c r="A995" s="4" t="s">
        <v>4572</v>
      </c>
      <c r="B995" s="4" t="s">
        <v>4683</v>
      </c>
      <c r="C995" s="4"/>
      <c r="D995" s="4"/>
    </row>
    <row r="996" spans="1:4" ht="15" x14ac:dyDescent="0.25">
      <c r="A996" s="4" t="s">
        <v>4561</v>
      </c>
      <c r="B996" s="4" t="s">
        <v>5172</v>
      </c>
      <c r="C996" s="4" t="s">
        <v>1128</v>
      </c>
      <c r="D996" s="4" t="s">
        <v>4576</v>
      </c>
    </row>
    <row r="997" spans="1:4" ht="15" x14ac:dyDescent="0.25">
      <c r="A997" s="4" t="s">
        <v>4561</v>
      </c>
      <c r="B997" s="4" t="s">
        <v>7124</v>
      </c>
      <c r="C997" s="4" t="s">
        <v>4562</v>
      </c>
      <c r="D997" s="4" t="s">
        <v>4576</v>
      </c>
    </row>
    <row r="998" spans="1:4" ht="15" x14ac:dyDescent="0.25">
      <c r="A998" s="4" t="s">
        <v>4561</v>
      </c>
      <c r="B998" s="4" t="s">
        <v>5138</v>
      </c>
      <c r="C998" s="4" t="s">
        <v>4562</v>
      </c>
      <c r="D998" s="4" t="s">
        <v>4576</v>
      </c>
    </row>
    <row r="999" spans="1:4" ht="15" x14ac:dyDescent="0.25">
      <c r="A999" s="4" t="s">
        <v>4561</v>
      </c>
      <c r="B999" s="4" t="s">
        <v>4585</v>
      </c>
      <c r="C999" s="4" t="s">
        <v>4194</v>
      </c>
      <c r="D999" s="4" t="s">
        <v>4576</v>
      </c>
    </row>
    <row r="1000" spans="1:4" ht="15" x14ac:dyDescent="0.25">
      <c r="A1000" s="4" t="s">
        <v>4561</v>
      </c>
      <c r="B1000" s="4" t="s">
        <v>4551</v>
      </c>
      <c r="C1000" s="4" t="s">
        <v>4194</v>
      </c>
      <c r="D1000" s="4" t="s">
        <v>4576</v>
      </c>
    </row>
    <row r="1001" spans="1:4" ht="15" x14ac:dyDescent="0.25">
      <c r="A1001" s="4" t="s">
        <v>4561</v>
      </c>
      <c r="B1001" s="4" t="s">
        <v>4552</v>
      </c>
      <c r="C1001" s="4" t="s">
        <v>4194</v>
      </c>
      <c r="D1001" s="4" t="s">
        <v>4576</v>
      </c>
    </row>
    <row r="1002" spans="1:4" ht="15" x14ac:dyDescent="0.25">
      <c r="A1002" s="4" t="s">
        <v>4561</v>
      </c>
      <c r="B1002" s="4" t="s">
        <v>5150</v>
      </c>
      <c r="C1002" s="4" t="s">
        <v>4562</v>
      </c>
      <c r="D1002" s="4" t="s">
        <v>4576</v>
      </c>
    </row>
    <row r="1003" spans="1:4" ht="15" x14ac:dyDescent="0.25">
      <c r="A1003" s="4" t="s">
        <v>4561</v>
      </c>
      <c r="B1003" s="4" t="s">
        <v>4553</v>
      </c>
      <c r="C1003" s="4" t="s">
        <v>7879</v>
      </c>
      <c r="D1003" s="4" t="s">
        <v>4576</v>
      </c>
    </row>
    <row r="1004" spans="1:4" ht="15" x14ac:dyDescent="0.25">
      <c r="A1004" s="4" t="s">
        <v>4561</v>
      </c>
      <c r="B1004" s="4" t="s">
        <v>4573</v>
      </c>
      <c r="C1004" s="4" t="s">
        <v>6072</v>
      </c>
      <c r="D1004" s="4" t="s">
        <v>4576</v>
      </c>
    </row>
    <row r="1005" spans="1:4" ht="15" x14ac:dyDescent="0.25">
      <c r="A1005" s="4" t="s">
        <v>4561</v>
      </c>
      <c r="B1005" s="4" t="s">
        <v>4579</v>
      </c>
      <c r="C1005" s="4" t="s">
        <v>4562</v>
      </c>
      <c r="D1005" s="4" t="s">
        <v>4576</v>
      </c>
    </row>
    <row r="1006" spans="1:4" ht="15" x14ac:dyDescent="0.25">
      <c r="A1006" s="4" t="s">
        <v>4561</v>
      </c>
      <c r="B1006" s="4" t="s">
        <v>4554</v>
      </c>
      <c r="C1006" s="4" t="s">
        <v>7879</v>
      </c>
      <c r="D1006" s="4" t="s">
        <v>4576</v>
      </c>
    </row>
    <row r="1007" spans="1:4" ht="15" x14ac:dyDescent="0.25">
      <c r="A1007" s="4" t="s">
        <v>4561</v>
      </c>
      <c r="B1007" s="4" t="s">
        <v>4555</v>
      </c>
      <c r="C1007" s="4" t="s">
        <v>4562</v>
      </c>
      <c r="D1007" s="4" t="s">
        <v>4576</v>
      </c>
    </row>
    <row r="1008" spans="1:4" ht="15" x14ac:dyDescent="0.25">
      <c r="A1008" s="4" t="s">
        <v>4561</v>
      </c>
      <c r="B1008" s="4" t="s">
        <v>4556</v>
      </c>
      <c r="C1008" s="4" t="s">
        <v>7879</v>
      </c>
      <c r="D1008" s="4" t="s">
        <v>4576</v>
      </c>
    </row>
    <row r="1009" spans="1:4" ht="15" x14ac:dyDescent="0.25">
      <c r="A1009" s="4" t="s">
        <v>4561</v>
      </c>
      <c r="B1009" s="4" t="s">
        <v>4557</v>
      </c>
      <c r="C1009" s="4" t="s">
        <v>7879</v>
      </c>
      <c r="D1009" s="4" t="s">
        <v>4576</v>
      </c>
    </row>
    <row r="1010" spans="1:4" ht="15" x14ac:dyDescent="0.25">
      <c r="A1010" s="4" t="s">
        <v>4561</v>
      </c>
      <c r="B1010" s="4" t="s">
        <v>4558</v>
      </c>
      <c r="C1010" s="4" t="s">
        <v>4544</v>
      </c>
      <c r="D1010" s="4" t="s">
        <v>4576</v>
      </c>
    </row>
    <row r="1011" spans="1:4" ht="15" x14ac:dyDescent="0.25">
      <c r="A1011" s="4" t="s">
        <v>4561</v>
      </c>
      <c r="B1011" s="4" t="s">
        <v>4582</v>
      </c>
      <c r="C1011" s="4" t="s">
        <v>4194</v>
      </c>
      <c r="D1011" s="4" t="s">
        <v>4576</v>
      </c>
    </row>
    <row r="1012" spans="1:4" ht="15" x14ac:dyDescent="0.25">
      <c r="A1012" s="4" t="s">
        <v>4561</v>
      </c>
      <c r="B1012" s="4" t="s">
        <v>4559</v>
      </c>
      <c r="C1012" s="4" t="s">
        <v>4544</v>
      </c>
      <c r="D1012" s="4" t="s">
        <v>4576</v>
      </c>
    </row>
    <row r="1013" spans="1:4" ht="15" x14ac:dyDescent="0.25">
      <c r="A1013" s="4" t="s">
        <v>4561</v>
      </c>
      <c r="B1013" s="4" t="s">
        <v>4592</v>
      </c>
      <c r="C1013" s="4" t="s">
        <v>1125</v>
      </c>
      <c r="D1013" s="4" t="s">
        <v>4576</v>
      </c>
    </row>
  </sheetData>
  <autoFilter ref="A1:D1013"/>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34"/>
  <sheetViews>
    <sheetView topLeftCell="A5" workbookViewId="0">
      <selection activeCell="C27" sqref="C27"/>
    </sheetView>
  </sheetViews>
  <sheetFormatPr defaultRowHeight="12.75" x14ac:dyDescent="0.2"/>
  <cols>
    <col min="1" max="1" width="25.140625" customWidth="1"/>
    <col min="2" max="2" width="15.140625" style="5" bestFit="1" customWidth="1"/>
    <col min="3" max="3" width="15.28515625" style="39" customWidth="1"/>
  </cols>
  <sheetData>
    <row r="1" spans="1:3" x14ac:dyDescent="0.2">
      <c r="A1" s="50" t="s">
        <v>4562</v>
      </c>
      <c r="B1" s="124" t="s">
        <v>4563</v>
      </c>
      <c r="C1" s="125" t="s">
        <v>2932</v>
      </c>
    </row>
    <row r="2" spans="1:3" x14ac:dyDescent="0.2">
      <c r="A2" s="28" t="s">
        <v>4574</v>
      </c>
      <c r="B2" s="5">
        <v>40939</v>
      </c>
      <c r="C2" s="39">
        <v>86274.09</v>
      </c>
    </row>
    <row r="3" spans="1:3" x14ac:dyDescent="0.2">
      <c r="A3" s="28" t="s">
        <v>4574</v>
      </c>
      <c r="B3" s="5">
        <v>40968</v>
      </c>
      <c r="C3" s="39">
        <v>92502.35</v>
      </c>
    </row>
    <row r="4" spans="1:3" x14ac:dyDescent="0.2">
      <c r="A4" s="28" t="s">
        <v>4574</v>
      </c>
      <c r="B4" s="5">
        <v>40999</v>
      </c>
      <c r="C4" s="39">
        <v>115924.83</v>
      </c>
    </row>
    <row r="5" spans="1:3" x14ac:dyDescent="0.2">
      <c r="A5" s="28" t="s">
        <v>4574</v>
      </c>
      <c r="B5" s="5">
        <v>41029</v>
      </c>
      <c r="C5" s="39">
        <v>122438.44</v>
      </c>
    </row>
    <row r="6" spans="1:3" x14ac:dyDescent="0.2">
      <c r="A6" s="28" t="s">
        <v>4574</v>
      </c>
      <c r="B6" s="5">
        <v>41050</v>
      </c>
      <c r="C6" s="39">
        <v>115991.41</v>
      </c>
    </row>
    <row r="7" spans="1:3" x14ac:dyDescent="0.2">
      <c r="A7" s="28" t="s">
        <v>4574</v>
      </c>
      <c r="B7" s="5">
        <v>41090</v>
      </c>
      <c r="C7" s="39">
        <v>112034.55</v>
      </c>
    </row>
    <row r="8" spans="1:3" x14ac:dyDescent="0.2">
      <c r="A8" s="28" t="s">
        <v>4574</v>
      </c>
      <c r="B8" s="5">
        <v>41121</v>
      </c>
      <c r="C8" s="39">
        <v>112773.75</v>
      </c>
    </row>
    <row r="9" spans="1:3" x14ac:dyDescent="0.2">
      <c r="A9" s="28" t="s">
        <v>4574</v>
      </c>
      <c r="B9" s="5">
        <v>41152</v>
      </c>
      <c r="C9" s="39">
        <v>102449.2</v>
      </c>
    </row>
    <row r="10" spans="1:3" x14ac:dyDescent="0.2">
      <c r="A10" s="28" t="s">
        <v>4574</v>
      </c>
      <c r="B10" s="5">
        <v>41182</v>
      </c>
      <c r="C10" s="39">
        <v>100538.4</v>
      </c>
    </row>
    <row r="11" spans="1:3" x14ac:dyDescent="0.2">
      <c r="A11" s="28" t="s">
        <v>4574</v>
      </c>
      <c r="B11" s="5">
        <v>41213</v>
      </c>
      <c r="C11" s="39">
        <v>100169.19</v>
      </c>
    </row>
    <row r="12" spans="1:3" x14ac:dyDescent="0.2">
      <c r="A12" s="28" t="s">
        <v>4574</v>
      </c>
      <c r="B12" s="5">
        <v>41243</v>
      </c>
      <c r="C12" s="39">
        <v>98386.31</v>
      </c>
    </row>
    <row r="13" spans="1:3" x14ac:dyDescent="0.2">
      <c r="A13" s="28" t="s">
        <v>4574</v>
      </c>
      <c r="B13" s="5">
        <v>41274</v>
      </c>
      <c r="C13" s="39">
        <v>98252.32</v>
      </c>
    </row>
    <row r="14" spans="1:3" x14ac:dyDescent="0.2">
      <c r="A14" s="28" t="s">
        <v>5135</v>
      </c>
      <c r="B14" s="5">
        <v>40916</v>
      </c>
      <c r="C14" s="39">
        <v>3328.09</v>
      </c>
    </row>
    <row r="15" spans="1:3" x14ac:dyDescent="0.2">
      <c r="A15" s="28" t="s">
        <v>5135</v>
      </c>
      <c r="B15" s="5">
        <v>40976</v>
      </c>
      <c r="C15" s="39">
        <v>2049.66</v>
      </c>
    </row>
    <row r="16" spans="1:3" x14ac:dyDescent="0.2">
      <c r="A16" s="28" t="s">
        <v>5135</v>
      </c>
      <c r="B16" s="5">
        <v>41008</v>
      </c>
      <c r="C16" s="39">
        <v>2995.43</v>
      </c>
    </row>
    <row r="17" spans="1:3" x14ac:dyDescent="0.2">
      <c r="A17" s="28" t="s">
        <v>5135</v>
      </c>
      <c r="B17" s="5">
        <v>41037</v>
      </c>
      <c r="C17" s="39">
        <v>2462.29</v>
      </c>
    </row>
    <row r="18" spans="1:3" x14ac:dyDescent="0.2">
      <c r="A18" s="28" t="s">
        <v>5135</v>
      </c>
      <c r="B18" s="5">
        <v>41068</v>
      </c>
      <c r="C18" s="39">
        <v>2420.58</v>
      </c>
    </row>
    <row r="19" spans="1:3" x14ac:dyDescent="0.2">
      <c r="A19" s="28" t="s">
        <v>5135</v>
      </c>
      <c r="B19" s="5">
        <v>41098</v>
      </c>
      <c r="C19" s="39">
        <v>2970.48</v>
      </c>
    </row>
    <row r="20" spans="1:3" x14ac:dyDescent="0.2">
      <c r="A20" s="28" t="s">
        <v>5135</v>
      </c>
      <c r="B20" s="5">
        <v>41129</v>
      </c>
      <c r="C20" s="39">
        <v>2917.64</v>
      </c>
    </row>
    <row r="21" spans="1:3" x14ac:dyDescent="0.2">
      <c r="A21" s="28" t="s">
        <v>5135</v>
      </c>
      <c r="B21" s="5">
        <v>41190</v>
      </c>
      <c r="C21" s="39">
        <v>3469.9</v>
      </c>
    </row>
    <row r="22" spans="1:3" x14ac:dyDescent="0.2">
      <c r="A22" s="28" t="s">
        <v>5135</v>
      </c>
      <c r="B22" s="5">
        <v>41221</v>
      </c>
      <c r="C22" s="39">
        <v>2406.66</v>
      </c>
    </row>
    <row r="23" spans="1:3" x14ac:dyDescent="0.2">
      <c r="A23" s="28" t="s">
        <v>5135</v>
      </c>
      <c r="B23" s="5">
        <v>41252</v>
      </c>
      <c r="C23" s="39">
        <v>3118.24</v>
      </c>
    </row>
    <row r="24" spans="1:3" x14ac:dyDescent="0.2">
      <c r="A24" s="28" t="s">
        <v>5133</v>
      </c>
      <c r="B24" s="5">
        <v>40945</v>
      </c>
      <c r="C24" s="39">
        <v>-347.3</v>
      </c>
    </row>
    <row r="25" spans="1:3" x14ac:dyDescent="0.2">
      <c r="A25" s="28" t="s">
        <v>5133</v>
      </c>
      <c r="B25" s="5">
        <v>40974</v>
      </c>
      <c r="C25" s="39">
        <v>-421.96</v>
      </c>
    </row>
    <row r="26" spans="1:3" x14ac:dyDescent="0.2">
      <c r="A26" s="28" t="s">
        <v>5133</v>
      </c>
      <c r="B26" s="5">
        <v>41005</v>
      </c>
      <c r="C26" s="39">
        <v>-644.13</v>
      </c>
    </row>
    <row r="27" spans="1:3" x14ac:dyDescent="0.2">
      <c r="A27" s="28" t="s">
        <v>5133</v>
      </c>
      <c r="B27" s="5">
        <v>41035</v>
      </c>
      <c r="C27" s="39">
        <v>-772.7</v>
      </c>
    </row>
    <row r="28" spans="1:3" x14ac:dyDescent="0.2">
      <c r="A28" s="28" t="s">
        <v>5133</v>
      </c>
      <c r="B28" s="5">
        <v>41066</v>
      </c>
      <c r="C28" s="39">
        <v>-831.99</v>
      </c>
    </row>
    <row r="29" spans="1:3" x14ac:dyDescent="0.2">
      <c r="A29" s="28" t="s">
        <v>5133</v>
      </c>
      <c r="B29" s="5">
        <v>41096</v>
      </c>
      <c r="C29" s="39">
        <v>-829.72</v>
      </c>
    </row>
    <row r="30" spans="1:3" x14ac:dyDescent="0.2">
      <c r="A30" s="28" t="s">
        <v>5133</v>
      </c>
      <c r="B30" s="5">
        <v>41127</v>
      </c>
      <c r="C30" s="39">
        <v>-938.62</v>
      </c>
    </row>
    <row r="31" spans="1:3" x14ac:dyDescent="0.2">
      <c r="A31" s="28" t="s">
        <v>5133</v>
      </c>
      <c r="B31" s="5">
        <v>41158</v>
      </c>
      <c r="C31" s="39">
        <v>-1119.3399999999999</v>
      </c>
    </row>
    <row r="32" spans="1:3" x14ac:dyDescent="0.2">
      <c r="A32" s="28" t="s">
        <v>5133</v>
      </c>
      <c r="B32" s="5">
        <v>41188</v>
      </c>
      <c r="C32" s="39">
        <v>-1239.6099999999999</v>
      </c>
    </row>
    <row r="33" spans="1:3" x14ac:dyDescent="0.2">
      <c r="A33" s="28" t="s">
        <v>5133</v>
      </c>
      <c r="B33" s="5">
        <v>41219</v>
      </c>
      <c r="C33" s="39">
        <v>-1346.22</v>
      </c>
    </row>
    <row r="34" spans="1:3" x14ac:dyDescent="0.2">
      <c r="A34" s="28" t="s">
        <v>5133</v>
      </c>
      <c r="B34" s="5">
        <v>41249</v>
      </c>
      <c r="C34" s="39">
        <v>-1185.58</v>
      </c>
    </row>
  </sheetData>
  <phoneticPr fontId="4" type="noConversion"/>
  <pageMargins left="0.75" right="0.75" top="1" bottom="1" header="0.5" footer="0.5"/>
  <pageSetup paperSize="9" orientation="portrait" horizontalDpi="4294967293"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20</vt:i4>
      </vt:variant>
      <vt:variant>
        <vt:lpstr>Charts</vt:lpstr>
      </vt:variant>
      <vt:variant>
        <vt:i4>1</vt:i4>
      </vt:variant>
      <vt:variant>
        <vt:lpstr>Named Ranges</vt:lpstr>
      </vt:variant>
      <vt:variant>
        <vt:i4>48</vt:i4>
      </vt:variant>
    </vt:vector>
  </HeadingPairs>
  <TitlesOfParts>
    <vt:vector size="69" baseType="lpstr">
      <vt:lpstr>Overview</vt:lpstr>
      <vt:lpstr>Transactions</vt:lpstr>
      <vt:lpstr>Model</vt:lpstr>
      <vt:lpstr>Plans</vt:lpstr>
      <vt:lpstr>Looking Back</vt:lpstr>
      <vt:lpstr>Looking Ahead</vt:lpstr>
      <vt:lpstr>Year by Year Data</vt:lpstr>
      <vt:lpstr>Recent View</vt:lpstr>
      <vt:lpstr>Earnings</vt:lpstr>
      <vt:lpstr>Import (Virgin)</vt:lpstr>
      <vt:lpstr>Import (Partnership)</vt:lpstr>
      <vt:lpstr>Planning</vt:lpstr>
      <vt:lpstr>Import (Tesco)</vt:lpstr>
      <vt:lpstr>Import (Sainsbury)</vt:lpstr>
      <vt:lpstr>Import (Cash)</vt:lpstr>
      <vt:lpstr>Import (Barclays)</vt:lpstr>
      <vt:lpstr>Typical Transactions</vt:lpstr>
      <vt:lpstr>Regular Transactions</vt:lpstr>
      <vt:lpstr>Subjects</vt:lpstr>
      <vt:lpstr>Statements</vt:lpstr>
      <vt:lpstr>Year by Year</vt:lpstr>
      <vt:lpstr>Account_Names</vt:lpstr>
      <vt:lpstr>Accounts</vt:lpstr>
      <vt:lpstr>Asset_Names</vt:lpstr>
      <vt:lpstr>Model!Buying_Budget</vt:lpstr>
      <vt:lpstr>Buying_Budget</vt:lpstr>
      <vt:lpstr>Model!Buying_Position</vt:lpstr>
      <vt:lpstr>Buying_Position</vt:lpstr>
      <vt:lpstr>Categories</vt:lpstr>
      <vt:lpstr>Category_Names</vt:lpstr>
      <vt:lpstr>Model!Clothing_Budget</vt:lpstr>
      <vt:lpstr>Clothing_Budget</vt:lpstr>
      <vt:lpstr>Model!Clothing_Position</vt:lpstr>
      <vt:lpstr>Clothing_Position</vt:lpstr>
      <vt:lpstr>Model!Current_Position</vt:lpstr>
      <vt:lpstr>Current_Position</vt:lpstr>
      <vt:lpstr>Model!Effective_Date</vt:lpstr>
      <vt:lpstr>Effective_Date</vt:lpstr>
      <vt:lpstr>Employer_Names</vt:lpstr>
      <vt:lpstr>Model!Enjoying_Budget</vt:lpstr>
      <vt:lpstr>Enjoying_Budget</vt:lpstr>
      <vt:lpstr>Model!Enjoying_Position</vt:lpstr>
      <vt:lpstr>Enjoying_Position</vt:lpstr>
      <vt:lpstr>Model!Forgotten_Categories</vt:lpstr>
      <vt:lpstr>Forgotten_Categories</vt:lpstr>
      <vt:lpstr>Forgotten_Earnings</vt:lpstr>
      <vt:lpstr>From_Date</vt:lpstr>
      <vt:lpstr>Model!Holidaying_Budget</vt:lpstr>
      <vt:lpstr>Holidaying_Budget</vt:lpstr>
      <vt:lpstr>Model!Holidaying_Position</vt:lpstr>
      <vt:lpstr>Holidaying_Position</vt:lpstr>
      <vt:lpstr>Model!Improving_Budget</vt:lpstr>
      <vt:lpstr>Improving_Budget</vt:lpstr>
      <vt:lpstr>Model!Improving_Position</vt:lpstr>
      <vt:lpstr>Improving_Position</vt:lpstr>
      <vt:lpstr>Income_Names</vt:lpstr>
      <vt:lpstr>Investment_Names</vt:lpstr>
      <vt:lpstr>Model!Monthly_Budget</vt:lpstr>
      <vt:lpstr>Monthly_Budget</vt:lpstr>
      <vt:lpstr>Overview!Monthly_Summary</vt:lpstr>
      <vt:lpstr>Payee_Names</vt:lpstr>
      <vt:lpstr>Project_Names</vt:lpstr>
      <vt:lpstr>Recipient_Names</vt:lpstr>
      <vt:lpstr>Saving_Budget</vt:lpstr>
      <vt:lpstr>Transaction_Type_Names</vt:lpstr>
      <vt:lpstr>Transaction_Types</vt:lpstr>
      <vt:lpstr>weekly_date</vt:lpstr>
      <vt:lpstr>weekly_monitoring_num_weeks</vt:lpstr>
      <vt:lpstr>weekly_monitoring_start_date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Sarahs</dc:creator>
  <cp:lastModifiedBy>James</cp:lastModifiedBy>
  <cp:lastPrinted>2014-11-04T17:53:21Z</cp:lastPrinted>
  <dcterms:created xsi:type="dcterms:W3CDTF">2010-01-03T12:05:40Z</dcterms:created>
  <dcterms:modified xsi:type="dcterms:W3CDTF">2017-01-05T17:11:14Z</dcterms:modified>
</cp:coreProperties>
</file>